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9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E:\1. IFT\1. UPR\1. Modelos de Costos\18. Proyecto - WLR\"/>
    </mc:Choice>
  </mc:AlternateContent>
  <bookViews>
    <workbookView xWindow="0" yWindow="0" windowWidth="13560" windowHeight="7830" tabRatio="842"/>
  </bookViews>
  <sheets>
    <sheet name="C" sheetId="50" r:id="rId1"/>
    <sheet name="Control" sheetId="55" r:id="rId2"/>
    <sheet name="Listas" sheetId="53" r:id="rId3"/>
    <sheet name="Inputs de conexiones" sheetId="57" r:id="rId4"/>
    <sheet name="Mercado" sheetId="51" r:id="rId5"/>
    <sheet name="Inputs de costos evitables" sheetId="52" r:id="rId6"/>
    <sheet name="Precio - AccesoLineaTelefonica" sheetId="142" r:id="rId7"/>
    <sheet name="Cálculos renta de línea" sheetId="56" r:id="rId8"/>
    <sheet name="Datos AEP --&gt;" sheetId="70" r:id="rId9"/>
    <sheet name="P. 2.1" sheetId="118" r:id="rId10"/>
    <sheet name="P. 2.6" sheetId="121" r:id="rId11"/>
    <sheet name="P. 3- 7" sheetId="145" r:id="rId12"/>
    <sheet name="Datos de IFT u Otros --&gt;" sheetId="137" r:id="rId13"/>
    <sheet name="BIT - Lineas de Telefonia Fija" sheetId="146" r:id="rId14"/>
    <sheet name="BIT - Suscrip Banda Ancha Fija " sheetId="147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AMO_UniqueIdentifier" hidden="1">"'0c55d040-07ac-4550-be75-6bb1aa348f13'"</definedName>
    <definedName name="_Fill" localSheetId="9" hidden="1">#REF!</definedName>
    <definedName name="_Fill" localSheetId="10" hidden="1">#REF!</definedName>
    <definedName name="_Fill" localSheetId="6" hidden="1">#REF!</definedName>
    <definedName name="_Fill" hidden="1">#REF!</definedName>
    <definedName name="_xlnm._FilterDatabase" localSheetId="4" hidden="1">Mercado!$B$40:$O$541</definedName>
    <definedName name="_xlnm._FilterDatabase" localSheetId="9" hidden="1">'P. 2.1'!$E$471:$P$521</definedName>
    <definedName name="_xlnm._FilterDatabase" localSheetId="11" hidden="1">'P. 3- 7'!$A$454:$V$504</definedName>
    <definedName name="_xlnm._FilterDatabase" localSheetId="6" hidden="1">'Precio - AccesoLineaTelefonica'!$E$45:$K$48</definedName>
    <definedName name="_Key1" localSheetId="9" hidden="1">#REF!</definedName>
    <definedName name="_Key1" localSheetId="10" hidden="1">#REF!</definedName>
    <definedName name="_Key1" localSheetId="6" hidden="1">#REF!</definedName>
    <definedName name="_Key1" hidden="1">#REF!</definedName>
    <definedName name="_Key2" localSheetId="9" hidden="1">#REF!</definedName>
    <definedName name="_Key2" localSheetId="10" hidden="1">#REF!</definedName>
    <definedName name="_Key2" localSheetId="6" hidden="1">#REF!</definedName>
    <definedName name="_Key2" hidden="1">#REF!</definedName>
    <definedName name="_Order1" hidden="1">255</definedName>
    <definedName name="_Order2" hidden="1">255</definedName>
    <definedName name="_p51" localSheetId="9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_p51" localSheetId="1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_p51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_Regression_Int" hidden="1">1</definedName>
    <definedName name="_Sort" localSheetId="9" hidden="1">'[1]SOPOCTprod-pagos99'!#REF!</definedName>
    <definedName name="_Sort" localSheetId="10" hidden="1">'[1]SOPOCTprod-pagos99'!#REF!</definedName>
    <definedName name="_Sort" localSheetId="6" hidden="1">'[1]SOPOCTprod-pagos99'!#REF!</definedName>
    <definedName name="_Sort" hidden="1">'[1]SOPOCTprod-pagos99'!#REF!</definedName>
    <definedName name="AccessDatabase" hidden="1">"C:\Mis documentos\Plan99_Ad\CALCULOB2.mdb"</definedName>
    <definedName name="adjusment.options">Listas!$B$21:$B$22</definedName>
    <definedName name="adjusment.options.voice.single.play">Listas!$D$21:$D$22</definedName>
    <definedName name="Admin.costs">'Inputs de costos evitables'!$E$78</definedName>
    <definedName name="Admin.staff.per.customer.care.staff">'Inputs de costos evitables'!$E$75</definedName>
    <definedName name="anscount" hidden="1">1</definedName>
    <definedName name="ARE" localSheetId="9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ARE" localSheetId="1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ARE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AS2DocOpenMode" hidden="1">"AS2DocumentEdit"</definedName>
    <definedName name="AS2ReportLS" hidden="1">1</definedName>
    <definedName name="AS2SyncStepLS" hidden="1">0</definedName>
    <definedName name="AS2TickmarkLS" localSheetId="9" hidden="1">#REF!</definedName>
    <definedName name="AS2TickmarkLS" localSheetId="10" hidden="1">#REF!</definedName>
    <definedName name="AS2TickmarkLS" localSheetId="6" hidden="1">#REF!</definedName>
    <definedName name="AS2TickmarkLS" hidden="1">#REF!</definedName>
    <definedName name="AS2VersionLS" hidden="1">300</definedName>
    <definedName name="ASADADADASD" hidden="1">{#N/A,#N/A,FALSE,"DCD-Cs";#N/A,#N/A,FALSE,"LPR";#N/A,#N/A,FALSE,"LPR-LOU";#N/A,#N/A,FALSE,"GPS1100";#N/A,#N/A,FALSE,"Secure7"}</definedName>
    <definedName name="ASFDA" localSheetId="9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ASFDA" localSheetId="1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ASFDA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Avantel" hidden="1">{"'Edit'!$A$1:$V$2277"}</definedName>
    <definedName name="Bad.debt.cost">'Inputs de costos evitables'!$E$43</definedName>
    <definedName name="BG_Del" hidden="1">15</definedName>
    <definedName name="BG_Ins" hidden="1">4</definedName>
    <definedName name="BG_Mod" hidden="1">6</definedName>
    <definedName name="Billing.cost">'Inputs de costos evitables'!$E$39</definedName>
    <definedName name="boolean">Listas!$B$28:$B$29</definedName>
    <definedName name="Broadband.churn">'Inputs de costos evitables'!$I$25</definedName>
    <definedName name="Broadband.gross.adds.non.residential">'[2]Cálculos banda ancha SAIB'!$E$52</definedName>
    <definedName name="Broadband.gross.adds.residential.with.line.rental">'[2]Cálculos banda ancha SAIB'!$E$36</definedName>
    <definedName name="Broadband.plans">Listas!$M$23:$M$522</definedName>
    <definedName name="Broadband.subscribers.distribucion.Telmex">Control!$D$16:$D$515</definedName>
    <definedName name="Broadband.technologies">Mercado!$D$9:$D$12</definedName>
    <definedName name="CPE.lifetime">'Inputs de costos evitables'!$I$23</definedName>
    <definedName name="Customer.care.broadbandsubscriber.per.staff">'Inputs de costos evitables'!$I$59</definedName>
    <definedName name="Customer.care.line.rental.per.staff">'Inputs de costos evitables'!$N$59</definedName>
    <definedName name="CV" hidden="1">{"'Edit'!$A$1:$V$2277"}</definedName>
    <definedName name="Distribution.broadband.plans">'Inputs de conexiones'!$K$617:$K$1116</definedName>
    <definedName name="DME_Dirty" hidden="1">"False"</definedName>
    <definedName name="EE" localSheetId="9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EE" localSheetId="1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EE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eee" localSheetId="9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eee" localSheetId="1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eee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EFTRT" hidden="1">{"'72'!$A$1:$N$43"}</definedName>
    <definedName name="FF" hidden="1">{"'Edit'!$A$1:$V$2277"}</definedName>
    <definedName name="FFF" localSheetId="9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FF" localSheetId="1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FF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G" hidden="1">{"'Edit'!$A$1:$V$2277"}</definedName>
    <definedName name="Fixed.lines">Mercado!$F$1064:$Q$1064</definedName>
    <definedName name="Floorspace.per.staff">'Inputs de costos evitables'!$E$70</definedName>
    <definedName name="FSA" localSheetId="9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SA" localSheetId="1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SA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TGYH" hidden="1">{#N/A,#N/A,FALSE,"DCD-Cs";#N/A,#N/A,FALSE,"LPR";#N/A,#N/A,FALSE,"LPR-LOU";#N/A,#N/A,FALSE,"GPS1100";#N/A,#N/A,FALSE,"Secure7";#N/A,#N/A,FALSE,"523, Dual 2E";#N/A,#N/A,FALSE,"523,2E,3E";#N/A,#N/A,FALSE,"523, Dual 3E";#N/A,#N/A,FALSE,"520";#N/A,#N/A,FALSE,"520,3E";#N/A,#N/A,FALSE,"523,Dual 2E,Smart";#N/A,#N/A,FALSE,"523,ST2,ST3,Smart";#N/A,#N/A,FALSE," 523,Dual3E,Smart";#N/A,#N/A,FALSE,"523,Dual2E,SmartSSM";#N/A,#N/A,FALSE,"523,2E,3E,SmartSSM";#N/A,#N/A,FALSE,"523,Dual3E,SmartSSM"}</definedName>
    <definedName name="gary" hidden="1">{"'Edit'!$A$1:$V$2277"}</definedName>
    <definedName name="geral" localSheetId="9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geral" localSheetId="1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geral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GF" hidden="1">{"'Edit'!$A$1:$V$2277"}</definedName>
    <definedName name="HB" hidden="1">{"'Edit'!$A$1:$V$2277"}</definedName>
    <definedName name="HJ" hidden="1">{"'Edit'!$A$1:$V$2277"}</definedName>
    <definedName name="HTML_CodePage" hidden="1">1252</definedName>
    <definedName name="HTML_Cont" hidden="1">{"'Edit'!$A$1:$V$2277"}</definedName>
    <definedName name="HTML_Control" hidden="1">{"'72'!$A$1:$N$43"}</definedName>
    <definedName name="HTML_Control_" hidden="1">{"'Edit'!$A$1:$V$2277"}</definedName>
    <definedName name="HTML_Description" hidden="1">""</definedName>
    <definedName name="HTML_Email" hidden="1">""</definedName>
    <definedName name="HTML_Header" hidden="1">"72"</definedName>
    <definedName name="HTML_LastUpdate" hidden="1">"20/10/98"</definedName>
    <definedName name="HTML_LineAfter" hidden="1">FALSE</definedName>
    <definedName name="HTML_LineBefore" hidden="1">FALSE</definedName>
    <definedName name="HTML_Name" hidden="1">"MVARGAS"</definedName>
    <definedName name="HTML_OBDlg2" hidden="1">TRUE</definedName>
    <definedName name="HTML_OBDlg4" hidden="1">TRUE</definedName>
    <definedName name="HTML_OS" hidden="1">0</definedName>
    <definedName name="HTML_PathFile" hidden="1">"C:\Mis documentos\Topologias\Tx\NDI PASEO\HTML.htm"</definedName>
    <definedName name="HTML_Title" hidden="1">"NA_PETROLERA"</definedName>
    <definedName name="HTMLCont" hidden="1">{"'Edit'!$A$1:$V$2277"}</definedName>
    <definedName name="HTMLControl" hidden="1">{"'Edit'!$A$1:$V$2277"}</definedName>
    <definedName name="HTMLControl_" hidden="1">{"'Edit'!$A$1:$V$2277"}</definedName>
    <definedName name="hxw" hidden="1">{"'Edit'!$A$1:$V$2277"}</definedName>
    <definedName name="IEPS.rate">Listas!$E$4</definedName>
    <definedName name="index.use.no.residential">'Precio - AccesoLineaTelefonica'!$F$53</definedName>
    <definedName name="index.use.residential">'Precio - AccesoLineaTelefonica'!$F$52</definedName>
    <definedName name="Internet.cable.connections.2008.2013">'Inputs de conexiones'!$F$87:$F$98</definedName>
    <definedName name="Internet.dial.up.connections.2008.2013">'Inputs de conexiones'!$D$87:$D$98</definedName>
    <definedName name="Internet.other.connections.2008.2013">'Inputs de conexiones'!$G$87:$G$98</definedName>
    <definedName name="Internet.Telmex.market.share.2013">'Inputs de conexiones'!$J$92</definedName>
    <definedName name="Internet.xDSL.connections.2008.2013">'Inputs de conexiones'!$E$87:$E$98</definedName>
    <definedName name="IVA.rate">Listas!$D$4</definedName>
    <definedName name="Jan" hidden="1">{"'Edit'!$A$1:$V$2277"}</definedName>
    <definedName name="JKKL" hidden="1">{"'Edit'!$A$1:$V$2277"}</definedName>
    <definedName name="KL" hidden="1">{"'Edit'!$A$1:$V$2277"}</definedName>
    <definedName name="KLÑKLÑK" hidden="1">{#N/A,#N/A,FALSE,"523,Dual2E,SmartSSM";#N/A,#N/A,FALSE,"523,2E,3E,SmartSSM";#N/A,#N/A,FALSE,"523,Dual3E,SmartSSM"}</definedName>
    <definedName name="KO" hidden="1">{"'Edit'!$A$1:$V$2277"}</definedName>
    <definedName name="Line.rental.churn">'Inputs de costos evitables'!$E$25</definedName>
    <definedName name="loading.call.durations.to.global.numbers">'Precio - AccesoLineaTelefonica'!$F$28</definedName>
    <definedName name="loading.call.durations.to.local.fixed.numbers">'Precio - AccesoLineaTelefonica'!$F$16</definedName>
    <definedName name="loading.call.durations.to.local.fixed.numbers.cost.minute.not.residential">'Precio - AccesoLineaTelefonica'!$F$57</definedName>
    <definedName name="loading.call.durations.to.local.fixed.numbers.cost.minute.residential">'Precio - AccesoLineaTelefonica'!$F$56</definedName>
    <definedName name="loading.call.durations.to.mobile.numbers">'Precio - AccesoLineaTelefonica'!$F$34</definedName>
    <definedName name="loading.call.durations.to.north.america.fixed.numbers">'Precio - AccesoLineaTelefonica'!$F$22</definedName>
    <definedName name="local.loop.cooper">Listas!$U$6</definedName>
    <definedName name="local.loop.optical.average">Listas!$W$6</definedName>
    <definedName name="local.loop.optical.fiber">Listas!$V$6</definedName>
    <definedName name="lx" hidden="1">{"'Edit'!$A$1:$V$2277"}</definedName>
    <definedName name="lz" hidden="1">{"'Edit'!$A$1:$V$2277"}</definedName>
    <definedName name="Marketing.and.sales.minimum.proportion.broadband">'Inputs de costos evitables'!$I$52</definedName>
    <definedName name="Marketing.and.sales.minimum.proportion.line.rental">'Inputs de costos evitables'!$N$52</definedName>
    <definedName name="Marketing.and.sales.per.gross.add.broadband">'Inputs de costos evitables'!$I$50</definedName>
    <definedName name="Marketing.and.sales.per.gross.add.line.rental">'Inputs de costos evitables'!$N$50</definedName>
    <definedName name="MARTIN" hidden="1">{"'Edit'!$A$1:$V$2277"}</definedName>
    <definedName name="MAT" hidden="1">{"'Edit'!$A$1:$V$2277"}</definedName>
    <definedName name="Medio.Transmision" localSheetId="10">[3]Listas!$G$5:$G$9</definedName>
    <definedName name="Medio.Transmision">[4]Listas!$G$5:$G$9</definedName>
    <definedName name="mmm" localSheetId="9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mmm" localSheetId="1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mmm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Modalidad" localSheetId="10">[3]Listas!$C$5:$C$9</definedName>
    <definedName name="Modalidad" localSheetId="11">[5]Listas!$C$5:$C$9</definedName>
    <definedName name="Modalidad">[4]Listas!$C$5:$C$9</definedName>
    <definedName name="monlogo">"Image 69"</definedName>
    <definedName name="Monthly.cost.per.staff">'Inputs de costos evitables'!$E$61</definedName>
    <definedName name="Months.per.year">Listas!$G$4</definedName>
    <definedName name="N" hidden="1">{"'Edit'!$A$1:$V$2277"}</definedName>
    <definedName name="NORTEL" hidden="1">{"'Edit'!$A$1:$V$2277"}</definedName>
    <definedName name="ÑJÑL" localSheetId="9" hidden="1">Main.SAPF4Help()</definedName>
    <definedName name="ÑJÑL" localSheetId="10" hidden="1">Main.SAPF4Help()</definedName>
    <definedName name="ÑJÑL" localSheetId="6" hidden="1">Main.SAPF4Help()</definedName>
    <definedName name="ÑJÑL" hidden="1">Main.SAPF4Help()</definedName>
    <definedName name="ÑL" hidden="1">{"'Edit'!$A$1:$V$2277"}</definedName>
    <definedName name="Proportion.of.lines.by.type">Control!$D$9:$F$9</definedName>
    <definedName name="PSTN.lines.2008.2019">'Inputs de conexiones'!$D$46:$D$57</definedName>
    <definedName name="PSTN.non.residential.lines.2008.2019">'Inputs de conexiones'!$K$46:$K$57</definedName>
    <definedName name="PSTN.residential.lines.2008.2019">'Inputs de conexiones'!$J$46:$J$57</definedName>
    <definedName name="PSTN.Telmex.lines.2008.2019">'Inputs de conexiones'!$H$46:$H$57</definedName>
    <definedName name="PUEBLA" hidden="1">{"'72'!$A$1:$N$43"}</definedName>
    <definedName name="QW" hidden="1">{"'Edit'!$A$1:$V$2277"}</definedName>
    <definedName name="QWWSSW" hidden="1">{#N/A,#N/A,FALSE,"GNI Hub";#N/A,#N/A,FALSE,"GNI Pop";#N/A,#N/A,FALSE,"Cesium";#N/A,#N/A,FALSE,"LPR";#N/A,#N/A,FALSE,"LPR-LOU";#N/A,#N/A,FALSE,"GPS1100";#N/A,#N/A,FALSE,"523, Dual 2E";#N/A,#N/A,FALSE,"523,2E,3E";#N/A,#N/A,FALSE,"523, Dual 3E";#N/A,#N/A,FALSE,"520";#N/A,#N/A,FALSE,"520,3E";#N/A,#N/A,FALSE,"523,Dual 2E,Smart";#N/A,#N/A,FALSE,"523,ST2,ST3,Smart";#N/A,#N/A,FALSE," 523,Dual3E,Smart";#N/A,#N/A,FALSE,"523,Dual2E,SmartSSM";#N/A,#N/A,FALSE,"523,2E,3E,SmartSSM";#N/A,#N/A,FALSE,"523,Dual3E,SmartSSM";#N/A,#N/A,FALSE,"GNI Price Summary"}</definedName>
    <definedName name="Rent.per.sqm">'Inputs de costos evitables'!$E$72</definedName>
    <definedName name="res" localSheetId="9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res" localSheetId="1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res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resumen" localSheetId="9" hidden="1">Main.SAPF4Help()</definedName>
    <definedName name="resumen" localSheetId="10" hidden="1">Main.SAPF4Help()</definedName>
    <definedName name="resumen" localSheetId="6" hidden="1">Main.SAPF4Help()</definedName>
    <definedName name="resumen" hidden="1">Main.SAPF4Help()</definedName>
    <definedName name="Retail.minus.additional.calls">'Cálculos renta de línea'!$E$142</definedName>
    <definedName name="Retail.minus.additional.calls.retail.minus.items.only">'Cálculos renta de línea'!$E$144</definedName>
    <definedName name="Retail.minus.line.rental">'Cálculos renta de línea'!$E$138</definedName>
    <definedName name="Retail.minus.line.rental.retail.minus.items.only">'Cálculos renta de línea'!$E$140</definedName>
    <definedName name="Retail.profit">'Inputs de costos evitables'!$E$81</definedName>
    <definedName name="RF" hidden="1">{"'Edit'!$A$1:$V$2277"}</definedName>
    <definedName name="RR" localSheetId="9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RR" localSheetId="1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RR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SAP" localSheetId="9" hidden="1">Main.SAPF4Help()</definedName>
    <definedName name="SAP" localSheetId="10" hidden="1">Main.SAPF4Help()</definedName>
    <definedName name="SAP" localSheetId="6" hidden="1">Main.SAPF4Help()</definedName>
    <definedName name="SAP" hidden="1">Main.SAPF4Help()</definedName>
    <definedName name="SAPBEXdnldView" hidden="1">"3UCLXGX5U860E2OHQHIF1OFNZ"</definedName>
    <definedName name="SAPBEXrevision" hidden="1">1</definedName>
    <definedName name="SAPBEXsysID" hidden="1">"BIP"</definedName>
    <definedName name="SAPBEXwbID" hidden="1">"44TPQ9003VV6KHYAEWIYD8BPR"</definedName>
    <definedName name="SAPFuncF4Help" localSheetId="9" hidden="1">Main.SAPF4Help()</definedName>
    <definedName name="SAPFuncF4Help" localSheetId="10" hidden="1">Main.SAPF4Help()</definedName>
    <definedName name="SAPFuncF4Help" localSheetId="6" hidden="1">Main.SAPF4Help()</definedName>
    <definedName name="SAPFuncF4Help" hidden="1">Main.SAPF4Help()</definedName>
    <definedName name="SAPFuncF5Help" localSheetId="9" hidden="1">Main.SAPF4Help()</definedName>
    <definedName name="SAPFuncF5Help" localSheetId="10" hidden="1">Main.SAPF4Help()</definedName>
    <definedName name="SAPFuncF5Help" localSheetId="6" hidden="1">Main.SAPF4Help()</definedName>
    <definedName name="SAPFuncF5Help" hidden="1">Main.SAPF4Help()</definedName>
    <definedName name="statistics.parameter">Listas!$B$35:$B$39</definedName>
    <definedName name="TELMEX" hidden="1">{"'Edit'!$A$1:$V$2277"}</definedName>
    <definedName name="Telmex.DSL.subs">Mercado!$F$30:$Q$30</definedName>
    <definedName name="Telmex.DSL.subs.by.plan">Mercado!$F$41:$Q$540</definedName>
    <definedName name="Telmex.DSL.subs.by.plan.year.selected.average">Mercado!$S$41:$S$540</definedName>
    <definedName name="Telmex.DSL.subs.non.residential">Mercado!$F$551:$Q$551</definedName>
    <definedName name="Telmex.DSL.subs.non.residential.year.selected">Mercado!$S$551</definedName>
    <definedName name="Telmex.DSL.subs.non.residential.year.selected.minus.1">Mercado!$T$551</definedName>
    <definedName name="Telmex.DSL.subs.residential">Mercado!$S$545</definedName>
    <definedName name="Telmex.DSL.subs.residential..year.selected">Mercado!$S$545</definedName>
    <definedName name="Telmex.DSL.subs.residential.with.line.rental">Mercado!$F$547:$Q$547</definedName>
    <definedName name="Telmex.DSL.subs.residential.with.line.rental.year.selected">Mercado!$S$547</definedName>
    <definedName name="Telmex.DSL.subs.residential.with.line.rental.year.selected.minus.1">Mercado!$T$547</definedName>
    <definedName name="Telmex.DSL.subs.residential.year.selected">Mercado!$S$545</definedName>
    <definedName name="Telmex.DSL.subs.residential.year.selected.minus.1">Mercado!$T$545</definedName>
    <definedName name="Telmex.DSL.subs.year.selected">Mercado!$S$30</definedName>
    <definedName name="Telmex.DSL.subs.year.selected.minus.1">Mercado!$T$30</definedName>
    <definedName name="Telmex.PSTN.lines">Mercado!$F$1079:$Q$1079</definedName>
    <definedName name="Telmex.PSTN.lines.year.selected">Mercado!$S$1079</definedName>
    <definedName name="Telmex.PSTN.lines.year.selected.minus.1">Mercado!$T$1079</definedName>
    <definedName name="Telmex.PSTN.non.residential.lines">Mercado!$F$1086:$Q$1086</definedName>
    <definedName name="Telmex.PSTN.non.residential.lines.voice.only">Mercado!$F$1091:$Q$1091</definedName>
    <definedName name="Telmex.PSTN.non.residential.lines.voice.only..year.selected">Mercado!$S$1091</definedName>
    <definedName name="Telmex.PSTN.non.residential.lines.voice.only..year.selected.minus.1">Mercado!$T$1091</definedName>
    <definedName name="Telmex.PSTN.residential.lines">Mercado!$F$1084:$Q$1084</definedName>
    <definedName name="Telmex.PSTN.residential.lines.voice.only">Mercado!$F$1089:$Q$1089</definedName>
    <definedName name="Telmex.PSTN.residential.lines.voice.only.year.selected">Mercado!$S$1089</definedName>
    <definedName name="Telmex.PSTN.residential.lines.voice.only.year.selected.minus.1">Mercado!$T$1089</definedName>
    <definedName name="TF" hidden="1">{"'Edit'!$A$1:$V$2277"}</definedName>
    <definedName name="Tipo.Servicio" localSheetId="10">[3]Listas!$E$5:$E$9</definedName>
    <definedName name="Tipo.Servicio" localSheetId="11">[5]Listas!$E$5:$E$8</definedName>
    <definedName name="Tipo.Servicio">[4]Listas!$E$5:$E$9</definedName>
    <definedName name="Tipo.Servicio.Empaquetado">[5]Listas!$E$13:$E$15</definedName>
    <definedName name="tipo.torre">[6]L!$B$4:$B$9</definedName>
    <definedName name="tipo.ubicacion">[6]L!$B$13:$B$15</definedName>
    <definedName name="UIOPO" hidden="1">{#N/A,#N/A,FALSE,"523,Dual 2E,Smart";#N/A,#N/A,FALSE,"523,ST2,ST3,Smart";#N/A,#N/A,FALSE," 523,Dual3E,Smart"}</definedName>
    <definedName name="UNINET">[7]Uninet!$B$8:$BZ$2000</definedName>
    <definedName name="unit.cost.digital.service.1" localSheetId="6">'Precio - AccesoLineaTelefonica'!$G$7</definedName>
    <definedName name="unit.cost.digital.service.3" localSheetId="6">'Precio - AccesoLineaTelefonica'!$G$8</definedName>
    <definedName name="unit.cost.digital.service.4" localSheetId="6">'Precio - AccesoLineaTelefonica'!$G$9</definedName>
    <definedName name="unit.cost.digital.service.5" localSheetId="6">'Precio - AccesoLineaTelefonica'!$G$10</definedName>
    <definedName name="UNM">'[8]11) Consolidación'!$B$1</definedName>
    <definedName name="vector.implicit.prices.line.rental.after.discount.wlr">'Precio - AccesoLineaTelefonica'!$F$177:$SK$177</definedName>
    <definedName name="vector.implicit.prices.line.rental.before.discount.wlr" localSheetId="6">'Precio - AccesoLineaTelefonica'!$F$77:$SK$77</definedName>
    <definedName name="vector.implicit.prices.line.rental.before.discount.wlr">'Precio - AccesoLineaTelefonica'!$F$77:$SK$77</definedName>
    <definedName name="vector.implicit.prices.line.rental.inside.wlr">'Precio - AccesoLineaTelefonica'!$F$157:$SK$157</definedName>
    <definedName name="vector.implicit.prices.voice.after.discount.wlr">'Precio - AccesoLineaTelefonica'!$F$178:$SK$178</definedName>
    <definedName name="vector.implicit.prices.voice.before.discount.wlr">'Precio - AccesoLineaTelefonica'!$F$97:$SK$97</definedName>
    <definedName name="vector.implicit.prices.voice.inner.line.rental.before.discount.wlr">'Precio - AccesoLineaTelefonica'!$F$78:$SK$78</definedName>
    <definedName name="vector.names.plans.wlr">'Precio - AccesoLineaTelefonica'!$F$63:$SK$63</definedName>
    <definedName name="vector.proportion.of.implicit.prices.line.rental.wlr">'Precio - AccesoLineaTelefonica'!$F$156:$SK$156</definedName>
    <definedName name="vector.users.telephone.wlr">'Precio - AccesoLineaTelefonica'!$F$148:$SK$148</definedName>
    <definedName name="vida.util.predio">'[9]Costos unitarios'!$X$10:$X$21</definedName>
    <definedName name="vida.util.restante.predio">'[9]Costos unitarios'!$Y$10:$Y$21</definedName>
    <definedName name="VIVEROS347">[10]STAROSA!$AC$106</definedName>
    <definedName name="voice_services">[11]Lists!$D$6:$D$22</definedName>
    <definedName name="vtas" localSheetId="9" hidden="1">Main.SAPF4Help()</definedName>
    <definedName name="vtas" localSheetId="10" hidden="1">Main.SAPF4Help()</definedName>
    <definedName name="vtas" localSheetId="6" hidden="1">Main.SAPF4Help()</definedName>
    <definedName name="vtas" hidden="1">Main.SAPF4Help()</definedName>
    <definedName name="we" localSheetId="9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we" localSheetId="1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we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weighted.price.line.rental">'Precio - AccesoLineaTelefonica'!$E$160</definedName>
    <definedName name="weighted.price.line.rental.no.residential">'Precio - AccesoLineaTelefonica'!$E$162</definedName>
    <definedName name="weighted.price.line.rental.residential">'Precio - AccesoLineaTelefonica'!$E$161</definedName>
    <definedName name="WERTT" hidden="1">{"'Edit'!$A$1:$V$2277"}</definedName>
    <definedName name="WERTTYU" hidden="1">{"'Edit'!$A$1:$V$2277"}</definedName>
    <definedName name="Workbook.Author">'C'!$B$7</definedName>
    <definedName name="Workbook.Title">'C'!$B$5</definedName>
    <definedName name="Workbook.Version">'C'!$B$6</definedName>
    <definedName name="wrl.plans">Listas!$J$23:$J$522</definedName>
    <definedName name="wrn.All." hidden="1">{#N/A,#N/A,FALSE,"DCD-Cs";#N/A,#N/A,FALSE,"LPR";#N/A,#N/A,FALSE,"LPR-LOU";#N/A,#N/A,FALSE,"GPS1100";#N/A,#N/A,FALSE,"Secure7";#N/A,#N/A,FALSE,"523, Dual 2E";#N/A,#N/A,FALSE,"523,2E,3E";#N/A,#N/A,FALSE,"523, Dual 3E";#N/A,#N/A,FALSE,"520";#N/A,#N/A,FALSE,"520,3E";#N/A,#N/A,FALSE,"523,Dual 2E,Smart";#N/A,#N/A,FALSE,"523,ST2,ST3,Smart";#N/A,#N/A,FALSE," 523,Dual3E,Smart";#N/A,#N/A,FALSE,"523,Dual2E,SmartSSM";#N/A,#N/A,FALSE,"523,2E,3E,SmartSSM";#N/A,#N/A,FALSE,"523,Dual3E,SmartSSM"}</definedName>
    <definedName name="wrn.BA._.REPORT." hidden="1">{#N/A,#N/A,FALSE,"GNI Hub";#N/A,#N/A,FALSE,"GNI Pop";#N/A,#N/A,FALSE,"Cesium";#N/A,#N/A,FALSE,"LPR";#N/A,#N/A,FALSE,"LPR-LOU";#N/A,#N/A,FALSE,"GPS1100";#N/A,#N/A,FALSE,"523, Dual 2E";#N/A,#N/A,FALSE,"523,2E,3E";#N/A,#N/A,FALSE,"523, Dual 3E";#N/A,#N/A,FALSE,"520";#N/A,#N/A,FALSE,"520,3E";#N/A,#N/A,FALSE,"523,Dual 2E,Smart";#N/A,#N/A,FALSE,"523,ST2,ST3,Smart";#N/A,#N/A,FALSE," 523,Dual3E,Smart";#N/A,#N/A,FALSE,"523,Dual2E,SmartSSM";#N/A,#N/A,FALSE,"523,2E,3E,SmartSSM";#N/A,#N/A,FALSE,"523,Dual3E,SmartSSM";#N/A,#N/A,FALSE,"GNI Price Summary"}</definedName>
    <definedName name="wrn.Classic._.Bits." hidden="1">{#N/A,#N/A,FALSE,"523, Dual 2E";#N/A,#N/A,FALSE,"523,2E,3E";#N/A,#N/A,FALSE,"523, Dual 3E";#N/A,#N/A,FALSE,"520";#N/A,#N/A,FALSE,"520,3E"}</definedName>
    <definedName name="wrn.LPU._.MG." localSheetId="9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wrn.LPU._.MG." localSheetId="1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wrn.LPU._.MG.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wrn.PRS." hidden="1">{#N/A,#N/A,FALSE,"DCD-Cs";#N/A,#N/A,FALSE,"LPR";#N/A,#N/A,FALSE,"LPR-LOU";#N/A,#N/A,FALSE,"GPS1100";#N/A,#N/A,FALSE,"Secure7"}</definedName>
    <definedName name="wrn.Smart._.Bits." hidden="1">{#N/A,#N/A,FALSE,"523,Dual 2E,Smart";#N/A,#N/A,FALSE,"523,ST2,ST3,Smart";#N/A,#N/A,FALSE," 523,Dual3E,Smart"}</definedName>
    <definedName name="wrn.Smart._.Bits._.SSM." hidden="1">{#N/A,#N/A,FALSE,"523,Dual2E,SmartSSM";#N/A,#N/A,FALSE,"523,2E,3E,SmartSSM";#N/A,#N/A,FALSE,"523,Dual3E,SmartSSM"}</definedName>
    <definedName name="WW" localSheetId="9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WW" localSheetId="1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WW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Y" localSheetId="9" hidden="1">Main.SAPF4Help()</definedName>
    <definedName name="Y" localSheetId="10" hidden="1">Main.SAPF4Help()</definedName>
    <definedName name="Y" localSheetId="6" hidden="1">Main.SAPF4Help()</definedName>
    <definedName name="Y" hidden="1">Main.SAPF4Help()</definedName>
    <definedName name="year.selected">Control!$D$3</definedName>
    <definedName name="Years">Listas!$B$4:$B$15</definedName>
    <definedName name="years.client.retention">Listas!$Q$5</definedName>
    <definedName name="yes.no">Listas!$B$44:$B$45</definedName>
    <definedName name="Z_0286AE20_8772_11D5_A132_00C04FB84EEB_.wvu.Cols" localSheetId="6" hidden="1">#REF!,#REF!,#REF!,#REF!,#REF!,#REF!,#REF!</definedName>
    <definedName name="Z_0286AE20_8772_11D5_A132_00C04FB84EEB_.wvu.Cols" hidden="1">#REF!,#REF!,#REF!,#REF!,#REF!,#REF!,#REF!</definedName>
    <definedName name="Z_0C014924_4C6F_11D6_8BB0_00065B16470D_.wvu.Cols" localSheetId="6" hidden="1">#REF!</definedName>
    <definedName name="Z_0C014924_4C6F_11D6_8BB0_00065B16470D_.wvu.Cols" hidden="1">#REF!</definedName>
    <definedName name="Z_2031940B_B6A8_11D7_9377_00065B5FD241_.wvu.FilterData" localSheetId="6" hidden="1">#REF!</definedName>
    <definedName name="Z_2031940B_B6A8_11D7_9377_00065B5FD241_.wvu.FilterData" hidden="1">#REF!</definedName>
    <definedName name="Z_85C65861_B6C5_11D7_8BB0_00065B16470D_.wvu.FilterData" localSheetId="6" hidden="1">#REF!</definedName>
    <definedName name="Z_85C65861_B6C5_11D7_8BB0_00065B16470D_.wvu.FilterData" hidden="1">#REF!</definedName>
    <definedName name="Z_85C65861_B6C5_11D7_8BB0_00065B16470D_.wvu.PrintArea" localSheetId="6" hidden="1">#REF!</definedName>
    <definedName name="Z_85C65861_B6C5_11D7_8BB0_00065B16470D_.wvu.PrintArea" hidden="1">#REF!</definedName>
    <definedName name="Z_85C65861_B6C5_11D7_8BB0_00065B16470D_.wvu.Rows" localSheetId="6" hidden="1">#REF!</definedName>
    <definedName name="Z_85C65861_B6C5_11D7_8BB0_00065B16470D_.wvu.Rows" hidden="1">#REF!</definedName>
    <definedName name="Z_A68681A2_D97A_11D8_B841_00065B5FD048_.wvu.Cols" localSheetId="6" hidden="1">#REF!</definedName>
    <definedName name="Z_A68681A2_D97A_11D8_B841_00065B5FD048_.wvu.Cols" hidden="1">#REF!</definedName>
    <definedName name="Z_A68681A2_D97A_11D8_B841_00065B5FD048_.wvu.FilterData" localSheetId="6" hidden="1">#REF!</definedName>
    <definedName name="Z_A68681A2_D97A_11D8_B841_00065B5FD048_.wvu.FilterData" hidden="1">#REF!</definedName>
    <definedName name="Z_C272E4E8_D96A_11D8_ADDD_00065B4FBBAF_.wvu.Cols" localSheetId="6" hidden="1">#REF!</definedName>
    <definedName name="Z_C272E4E8_D96A_11D8_ADDD_00065B4FBBAF_.wvu.Cols" hidden="1">#REF!</definedName>
    <definedName name="Z_C272E4E8_D96A_11D8_ADDD_00065B4FBBAF_.wvu.FilterData" localSheetId="6" hidden="1">#REF!</definedName>
    <definedName name="Z_C272E4E8_D96A_11D8_ADDD_00065B4FBBAF_.wvu.FilterData" hidden="1">#REF!</definedName>
    <definedName name="ZSXDCFV" hidden="1">{#N/A,#N/A,FALSE,"523, Dual 2E";#N/A,#N/A,FALSE,"523,2E,3E";#N/A,#N/A,FALSE,"523, Dual 3E";#N/A,#N/A,FALSE,"520";#N/A,#N/A,FALSE,"520,3E"}</definedName>
  </definedNames>
  <calcPr calcId="162913"/>
  <pivotCaches>
    <pivotCache cacheId="0" r:id="rId27"/>
  </pivotCaches>
</workbook>
</file>

<file path=xl/calcChain.xml><?xml version="1.0" encoding="utf-8"?>
<calcChain xmlns="http://schemas.openxmlformats.org/spreadsheetml/2006/main">
  <c r="H8" i="57" l="1"/>
  <c r="F75" i="51"/>
  <c r="L66" i="51"/>
  <c r="M66" i="51"/>
  <c r="M67" i="51"/>
  <c r="L68" i="51"/>
  <c r="M68" i="51"/>
  <c r="M69" i="51"/>
  <c r="L70" i="51"/>
  <c r="M70" i="51"/>
  <c r="M71" i="51"/>
  <c r="L72" i="51"/>
  <c r="M72" i="51"/>
  <c r="M73" i="51"/>
  <c r="L74" i="51"/>
  <c r="M74" i="51"/>
  <c r="M75" i="51"/>
  <c r="L76" i="51"/>
  <c r="M76" i="51"/>
  <c r="M77" i="51"/>
  <c r="L78" i="51"/>
  <c r="M78" i="51"/>
  <c r="M79" i="51"/>
  <c r="M80" i="51"/>
  <c r="M81" i="51"/>
  <c r="L82" i="51"/>
  <c r="M82" i="51"/>
  <c r="M83" i="51"/>
  <c r="M84" i="51"/>
  <c r="M85" i="51"/>
  <c r="F86" i="51"/>
  <c r="L86" i="51"/>
  <c r="M86" i="51"/>
  <c r="M87" i="51"/>
  <c r="M88" i="51"/>
  <c r="M89" i="51"/>
  <c r="L90" i="51"/>
  <c r="M90" i="51"/>
  <c r="F91" i="51"/>
  <c r="M91" i="51"/>
  <c r="M92" i="51"/>
  <c r="M93" i="51"/>
  <c r="L94" i="51"/>
  <c r="M94" i="51"/>
  <c r="M95" i="51"/>
  <c r="M96" i="51"/>
  <c r="M97" i="51"/>
  <c r="M98" i="51"/>
  <c r="M99" i="51"/>
  <c r="M100" i="51"/>
  <c r="M101" i="51"/>
  <c r="F102" i="51"/>
  <c r="M102" i="51"/>
  <c r="M103" i="51"/>
  <c r="M104" i="51"/>
  <c r="M105" i="51"/>
  <c r="M106" i="51"/>
  <c r="M107" i="51"/>
  <c r="M108" i="51"/>
  <c r="M109" i="51"/>
  <c r="M110" i="51"/>
  <c r="M111" i="51"/>
  <c r="F112" i="51"/>
  <c r="M112" i="51"/>
  <c r="M113" i="51"/>
  <c r="M114" i="51"/>
  <c r="M115" i="51"/>
  <c r="M116" i="51"/>
  <c r="M117" i="51"/>
  <c r="M118" i="51"/>
  <c r="M119" i="51"/>
  <c r="M120" i="51"/>
  <c r="M121" i="51"/>
  <c r="M122" i="51"/>
  <c r="M123" i="51"/>
  <c r="M124" i="51"/>
  <c r="M125" i="51"/>
  <c r="F126" i="51"/>
  <c r="M126" i="51"/>
  <c r="M127" i="51"/>
  <c r="F128" i="51"/>
  <c r="M128" i="51"/>
  <c r="M129" i="51"/>
  <c r="M130" i="51"/>
  <c r="M131" i="51"/>
  <c r="M132" i="51"/>
  <c r="M133" i="51"/>
  <c r="F134" i="51"/>
  <c r="M134" i="51"/>
  <c r="M135" i="51"/>
  <c r="F136" i="51"/>
  <c r="M136" i="51"/>
  <c r="M137" i="51"/>
  <c r="M138" i="51"/>
  <c r="L139" i="51"/>
  <c r="M139" i="51"/>
  <c r="L140" i="51"/>
  <c r="M140" i="51"/>
  <c r="L141" i="51"/>
  <c r="M141" i="51"/>
  <c r="F142" i="51"/>
  <c r="L142" i="51"/>
  <c r="M142" i="51"/>
  <c r="L143" i="51"/>
  <c r="M143" i="51"/>
  <c r="L144" i="51"/>
  <c r="M144" i="51"/>
  <c r="F145" i="51"/>
  <c r="L145" i="51"/>
  <c r="M145" i="51"/>
  <c r="F146" i="51"/>
  <c r="L146" i="51"/>
  <c r="M146" i="51"/>
  <c r="L147" i="51"/>
  <c r="M147" i="51"/>
  <c r="F148" i="51"/>
  <c r="L148" i="51"/>
  <c r="M148" i="51"/>
  <c r="F149" i="51"/>
  <c r="L149" i="51"/>
  <c r="M149" i="51"/>
  <c r="L150" i="51"/>
  <c r="M150" i="51"/>
  <c r="L151" i="51"/>
  <c r="M151" i="51"/>
  <c r="F152" i="51"/>
  <c r="L152" i="51"/>
  <c r="M152" i="51"/>
  <c r="L153" i="51"/>
  <c r="M153" i="51"/>
  <c r="L154" i="51"/>
  <c r="M154" i="51"/>
  <c r="L155" i="51"/>
  <c r="M155" i="51"/>
  <c r="L156" i="51"/>
  <c r="M156" i="51"/>
  <c r="L157" i="51"/>
  <c r="M157" i="51"/>
  <c r="F158" i="51"/>
  <c r="L158" i="51"/>
  <c r="M158" i="51"/>
  <c r="L159" i="51"/>
  <c r="M159" i="51"/>
  <c r="L160" i="51"/>
  <c r="M160" i="51"/>
  <c r="F161" i="51"/>
  <c r="L161" i="51"/>
  <c r="M161" i="51"/>
  <c r="F162" i="51"/>
  <c r="L162" i="51"/>
  <c r="M162" i="51"/>
  <c r="L163" i="51"/>
  <c r="M163" i="51"/>
  <c r="L164" i="51"/>
  <c r="M164" i="51"/>
  <c r="F165" i="51"/>
  <c r="L165" i="51"/>
  <c r="M165" i="51"/>
  <c r="F166" i="51"/>
  <c r="L166" i="51"/>
  <c r="M166" i="51"/>
  <c r="L167" i="51"/>
  <c r="M167" i="51"/>
  <c r="L168" i="51"/>
  <c r="M168" i="51"/>
  <c r="F169" i="51"/>
  <c r="L169" i="51"/>
  <c r="M169" i="51"/>
  <c r="F170" i="51"/>
  <c r="L170" i="51"/>
  <c r="M170" i="51"/>
  <c r="L171" i="51"/>
  <c r="M171" i="51"/>
  <c r="L172" i="51"/>
  <c r="M172" i="51"/>
  <c r="F173" i="51"/>
  <c r="L173" i="51"/>
  <c r="M173" i="51"/>
  <c r="F174" i="51"/>
  <c r="L174" i="51"/>
  <c r="M174" i="51"/>
  <c r="L175" i="51"/>
  <c r="M175" i="51"/>
  <c r="L176" i="51"/>
  <c r="M176" i="51"/>
  <c r="F177" i="51"/>
  <c r="L177" i="51"/>
  <c r="M177" i="51"/>
  <c r="F178" i="51"/>
  <c r="L178" i="51"/>
  <c r="M178" i="51"/>
  <c r="L179" i="51"/>
  <c r="M179" i="51"/>
  <c r="L180" i="51"/>
  <c r="M180" i="51"/>
  <c r="F181" i="51"/>
  <c r="L181" i="51"/>
  <c r="M181" i="51"/>
  <c r="F182" i="51"/>
  <c r="L182" i="51"/>
  <c r="M182" i="51"/>
  <c r="L183" i="51"/>
  <c r="M183" i="51"/>
  <c r="L184" i="51"/>
  <c r="M184" i="51"/>
  <c r="F185" i="51"/>
  <c r="L185" i="51"/>
  <c r="M185" i="51"/>
  <c r="F186" i="51"/>
  <c r="L186" i="51"/>
  <c r="M186" i="51"/>
  <c r="L187" i="51"/>
  <c r="M187" i="51"/>
  <c r="L188" i="51"/>
  <c r="M188" i="51"/>
  <c r="F189" i="51"/>
  <c r="L189" i="51"/>
  <c r="M189" i="51"/>
  <c r="F190" i="51"/>
  <c r="L190" i="51"/>
  <c r="M190" i="51"/>
  <c r="L191" i="51"/>
  <c r="M191" i="51"/>
  <c r="L192" i="51"/>
  <c r="M192" i="51"/>
  <c r="F193" i="51"/>
  <c r="L193" i="51"/>
  <c r="M193" i="51"/>
  <c r="F194" i="51"/>
  <c r="L194" i="51"/>
  <c r="M194" i="51"/>
  <c r="L195" i="51"/>
  <c r="M195" i="51"/>
  <c r="L196" i="51"/>
  <c r="M196" i="51"/>
  <c r="F197" i="51"/>
  <c r="L197" i="51"/>
  <c r="M197" i="51"/>
  <c r="F198" i="51"/>
  <c r="L198" i="51"/>
  <c r="M198" i="51"/>
  <c r="L199" i="51"/>
  <c r="M199" i="51"/>
  <c r="L200" i="51"/>
  <c r="M200" i="51"/>
  <c r="F201" i="51"/>
  <c r="L201" i="51"/>
  <c r="M201" i="51"/>
  <c r="F202" i="51"/>
  <c r="L202" i="51"/>
  <c r="M202" i="51"/>
  <c r="L203" i="51"/>
  <c r="M203" i="51"/>
  <c r="L204" i="51"/>
  <c r="M204" i="51"/>
  <c r="F205" i="51"/>
  <c r="L205" i="51"/>
  <c r="M205" i="51"/>
  <c r="F206" i="51"/>
  <c r="L206" i="51"/>
  <c r="M206" i="51"/>
  <c r="L207" i="51"/>
  <c r="M207" i="51"/>
  <c r="L208" i="51"/>
  <c r="M208" i="51"/>
  <c r="F209" i="51"/>
  <c r="L209" i="51"/>
  <c r="M209" i="51"/>
  <c r="F210" i="51"/>
  <c r="L210" i="51"/>
  <c r="M210" i="51"/>
  <c r="L211" i="51"/>
  <c r="M211" i="51"/>
  <c r="L212" i="51"/>
  <c r="M212" i="51"/>
  <c r="F213" i="51"/>
  <c r="L213" i="51"/>
  <c r="M213" i="51"/>
  <c r="F214" i="51"/>
  <c r="L214" i="51"/>
  <c r="M214" i="51"/>
  <c r="L215" i="51"/>
  <c r="M215" i="51"/>
  <c r="L216" i="51"/>
  <c r="M216" i="51"/>
  <c r="F217" i="51"/>
  <c r="L217" i="51"/>
  <c r="M217" i="51"/>
  <c r="F218" i="51"/>
  <c r="L218" i="51"/>
  <c r="M218" i="51"/>
  <c r="L219" i="51"/>
  <c r="M219" i="51"/>
  <c r="L220" i="51"/>
  <c r="M220" i="51"/>
  <c r="F221" i="51"/>
  <c r="L221" i="51"/>
  <c r="M221" i="51"/>
  <c r="F222" i="51"/>
  <c r="L222" i="51"/>
  <c r="M222" i="51"/>
  <c r="L223" i="51"/>
  <c r="M223" i="51"/>
  <c r="L224" i="51"/>
  <c r="M224" i="51"/>
  <c r="F225" i="51"/>
  <c r="L225" i="51"/>
  <c r="M225" i="51"/>
  <c r="F226" i="51"/>
  <c r="L226" i="51"/>
  <c r="M226" i="51"/>
  <c r="L227" i="51"/>
  <c r="M227" i="51"/>
  <c r="L228" i="51"/>
  <c r="M228" i="51"/>
  <c r="F229" i="51"/>
  <c r="L229" i="51"/>
  <c r="M229" i="51"/>
  <c r="F230" i="51"/>
  <c r="L230" i="51"/>
  <c r="M230" i="51"/>
  <c r="L231" i="51"/>
  <c r="M231" i="51"/>
  <c r="L232" i="51"/>
  <c r="M232" i="51"/>
  <c r="F233" i="51"/>
  <c r="L233" i="51"/>
  <c r="M233" i="51"/>
  <c r="F234" i="51"/>
  <c r="L234" i="51"/>
  <c r="M234" i="51"/>
  <c r="L235" i="51"/>
  <c r="M235" i="51"/>
  <c r="L236" i="51"/>
  <c r="M236" i="51"/>
  <c r="F237" i="51"/>
  <c r="L237" i="51"/>
  <c r="M237" i="51"/>
  <c r="F238" i="51"/>
  <c r="L238" i="51"/>
  <c r="M238" i="51"/>
  <c r="L239" i="51"/>
  <c r="M239" i="51"/>
  <c r="L240" i="51"/>
  <c r="M240" i="51"/>
  <c r="F241" i="51"/>
  <c r="L241" i="51"/>
  <c r="M241" i="51"/>
  <c r="F242" i="51"/>
  <c r="L242" i="51"/>
  <c r="M242" i="51"/>
  <c r="L243" i="51"/>
  <c r="M243" i="51"/>
  <c r="L244" i="51"/>
  <c r="M244" i="51"/>
  <c r="F245" i="51"/>
  <c r="L245" i="51"/>
  <c r="M245" i="51"/>
  <c r="F246" i="51"/>
  <c r="L246" i="51"/>
  <c r="M246" i="51"/>
  <c r="L247" i="51"/>
  <c r="M247" i="51"/>
  <c r="L248" i="51"/>
  <c r="M248" i="51"/>
  <c r="F249" i="51"/>
  <c r="L249" i="51"/>
  <c r="M249" i="51"/>
  <c r="F250" i="51"/>
  <c r="L250" i="51"/>
  <c r="M250" i="51"/>
  <c r="L251" i="51"/>
  <c r="M251" i="51"/>
  <c r="L252" i="51"/>
  <c r="M252" i="51"/>
  <c r="F253" i="51"/>
  <c r="L253" i="51"/>
  <c r="M253" i="51"/>
  <c r="F254" i="51"/>
  <c r="L254" i="51"/>
  <c r="M254" i="51"/>
  <c r="L255" i="51"/>
  <c r="M255" i="51"/>
  <c r="L256" i="51"/>
  <c r="M256" i="51"/>
  <c r="F257" i="51"/>
  <c r="L257" i="51"/>
  <c r="M257" i="51"/>
  <c r="F258" i="51"/>
  <c r="L258" i="51"/>
  <c r="M258" i="51"/>
  <c r="L259" i="51"/>
  <c r="M259" i="51"/>
  <c r="L260" i="51"/>
  <c r="M260" i="51"/>
  <c r="F261" i="51"/>
  <c r="L261" i="51"/>
  <c r="M261" i="51"/>
  <c r="F262" i="51"/>
  <c r="L262" i="51"/>
  <c r="M262" i="51"/>
  <c r="L263" i="51"/>
  <c r="M263" i="51"/>
  <c r="L264" i="51"/>
  <c r="M264" i="51"/>
  <c r="F265" i="51"/>
  <c r="L265" i="51"/>
  <c r="M265" i="51"/>
  <c r="F266" i="51"/>
  <c r="L266" i="51"/>
  <c r="M266" i="51"/>
  <c r="L267" i="51"/>
  <c r="M267" i="51"/>
  <c r="L268" i="51"/>
  <c r="M268" i="51"/>
  <c r="F269" i="51"/>
  <c r="L269" i="51"/>
  <c r="M269" i="51"/>
  <c r="F270" i="51"/>
  <c r="L270" i="51"/>
  <c r="M270" i="51"/>
  <c r="L271" i="51"/>
  <c r="M271" i="51"/>
  <c r="L272" i="51"/>
  <c r="M272" i="51"/>
  <c r="F273" i="51"/>
  <c r="L273" i="51"/>
  <c r="M273" i="51"/>
  <c r="F274" i="51"/>
  <c r="L274" i="51"/>
  <c r="M274" i="51"/>
  <c r="L275" i="51"/>
  <c r="M275" i="51"/>
  <c r="L276" i="51"/>
  <c r="M276" i="51"/>
  <c r="F277" i="51"/>
  <c r="L277" i="51"/>
  <c r="M277" i="51"/>
  <c r="F278" i="51"/>
  <c r="L278" i="51"/>
  <c r="M278" i="51"/>
  <c r="L279" i="51"/>
  <c r="M279" i="51"/>
  <c r="L280" i="51"/>
  <c r="M280" i="51"/>
  <c r="F281" i="51"/>
  <c r="L281" i="51"/>
  <c r="M281" i="51"/>
  <c r="F282" i="51"/>
  <c r="L282" i="51"/>
  <c r="M282" i="51"/>
  <c r="L283" i="51"/>
  <c r="M283" i="51"/>
  <c r="L284" i="51"/>
  <c r="M284" i="51"/>
  <c r="F285" i="51"/>
  <c r="L285" i="51"/>
  <c r="M285" i="51"/>
  <c r="F286" i="51"/>
  <c r="L286" i="51"/>
  <c r="M286" i="51"/>
  <c r="L287" i="51"/>
  <c r="M287" i="51"/>
  <c r="L288" i="51"/>
  <c r="M288" i="51"/>
  <c r="F289" i="51"/>
  <c r="L289" i="51"/>
  <c r="M289" i="51"/>
  <c r="F290" i="51"/>
  <c r="L290" i="51"/>
  <c r="M290" i="51"/>
  <c r="L291" i="51"/>
  <c r="M291" i="51"/>
  <c r="L292" i="51"/>
  <c r="M292" i="51"/>
  <c r="F293" i="51"/>
  <c r="L293" i="51"/>
  <c r="M293" i="51"/>
  <c r="F294" i="51"/>
  <c r="L294" i="51"/>
  <c r="M294" i="51"/>
  <c r="L295" i="51"/>
  <c r="M295" i="51"/>
  <c r="L296" i="51"/>
  <c r="M296" i="51"/>
  <c r="F297" i="51"/>
  <c r="L297" i="51"/>
  <c r="M297" i="51"/>
  <c r="F298" i="51"/>
  <c r="L298" i="51"/>
  <c r="M298" i="51"/>
  <c r="L299" i="51"/>
  <c r="M299" i="51"/>
  <c r="L300" i="51"/>
  <c r="M300" i="51"/>
  <c r="F301" i="51"/>
  <c r="L301" i="51"/>
  <c r="M301" i="51"/>
  <c r="F302" i="51"/>
  <c r="L302" i="51"/>
  <c r="M302" i="51"/>
  <c r="L303" i="51"/>
  <c r="M303" i="51"/>
  <c r="L304" i="51"/>
  <c r="M304" i="51"/>
  <c r="F305" i="51"/>
  <c r="L305" i="51"/>
  <c r="M305" i="51"/>
  <c r="F306" i="51"/>
  <c r="L306" i="51"/>
  <c r="M306" i="51"/>
  <c r="L307" i="51"/>
  <c r="M307" i="51"/>
  <c r="L308" i="51"/>
  <c r="M308" i="51"/>
  <c r="F309" i="51"/>
  <c r="L309" i="51"/>
  <c r="M309" i="51"/>
  <c r="F310" i="51"/>
  <c r="L310" i="51"/>
  <c r="M310" i="51"/>
  <c r="L311" i="51"/>
  <c r="M311" i="51"/>
  <c r="L312" i="51"/>
  <c r="M312" i="51"/>
  <c r="F313" i="51"/>
  <c r="L313" i="51"/>
  <c r="M313" i="51"/>
  <c r="F314" i="51"/>
  <c r="L314" i="51"/>
  <c r="M314" i="51"/>
  <c r="L315" i="51"/>
  <c r="M315" i="51"/>
  <c r="L316" i="51"/>
  <c r="M316" i="51"/>
  <c r="F317" i="51"/>
  <c r="L317" i="51"/>
  <c r="M317" i="51"/>
  <c r="F318" i="51"/>
  <c r="L318" i="51"/>
  <c r="M318" i="51"/>
  <c r="L319" i="51"/>
  <c r="M319" i="51"/>
  <c r="L320" i="51"/>
  <c r="M320" i="51"/>
  <c r="F321" i="51"/>
  <c r="L321" i="51"/>
  <c r="M321" i="51"/>
  <c r="F322" i="51"/>
  <c r="L322" i="51"/>
  <c r="M322" i="51"/>
  <c r="L323" i="51"/>
  <c r="M323" i="51"/>
  <c r="L324" i="51"/>
  <c r="M324" i="51"/>
  <c r="F325" i="51"/>
  <c r="L325" i="51"/>
  <c r="M325" i="51"/>
  <c r="F326" i="51"/>
  <c r="L326" i="51"/>
  <c r="M326" i="51"/>
  <c r="L327" i="51"/>
  <c r="M327" i="51"/>
  <c r="L328" i="51"/>
  <c r="M328" i="51"/>
  <c r="F329" i="51"/>
  <c r="L329" i="51"/>
  <c r="M329" i="51"/>
  <c r="F330" i="51"/>
  <c r="L330" i="51"/>
  <c r="M330" i="51"/>
  <c r="L331" i="51"/>
  <c r="M331" i="51"/>
  <c r="L332" i="51"/>
  <c r="M332" i="51"/>
  <c r="F333" i="51"/>
  <c r="L333" i="51"/>
  <c r="M333" i="51"/>
  <c r="F334" i="51"/>
  <c r="L334" i="51"/>
  <c r="M334" i="51"/>
  <c r="L335" i="51"/>
  <c r="M335" i="51"/>
  <c r="L336" i="51"/>
  <c r="M336" i="51"/>
  <c r="F337" i="51"/>
  <c r="L337" i="51"/>
  <c r="M337" i="51"/>
  <c r="F338" i="51"/>
  <c r="L338" i="51"/>
  <c r="M338" i="51"/>
  <c r="L339" i="51"/>
  <c r="M339" i="51"/>
  <c r="L340" i="51"/>
  <c r="M340" i="51"/>
  <c r="F341" i="51"/>
  <c r="L341" i="51"/>
  <c r="M341" i="51"/>
  <c r="F342" i="51"/>
  <c r="L342" i="51"/>
  <c r="M342" i="51"/>
  <c r="L343" i="51"/>
  <c r="M343" i="51"/>
  <c r="L344" i="51"/>
  <c r="M344" i="51"/>
  <c r="F345" i="51"/>
  <c r="L345" i="51"/>
  <c r="M345" i="51"/>
  <c r="F346" i="51"/>
  <c r="L346" i="51"/>
  <c r="M346" i="51"/>
  <c r="L347" i="51"/>
  <c r="M347" i="51"/>
  <c r="L348" i="51"/>
  <c r="M348" i="51"/>
  <c r="F349" i="51"/>
  <c r="L349" i="51"/>
  <c r="M349" i="51"/>
  <c r="F350" i="51"/>
  <c r="L350" i="51"/>
  <c r="M350" i="51"/>
  <c r="L351" i="51"/>
  <c r="M351" i="51"/>
  <c r="F352" i="51"/>
  <c r="L352" i="51"/>
  <c r="M352" i="51"/>
  <c r="F353" i="51"/>
  <c r="L353" i="51"/>
  <c r="M353" i="51"/>
  <c r="F354" i="51"/>
  <c r="L354" i="51"/>
  <c r="M354" i="51"/>
  <c r="F355" i="51"/>
  <c r="L355" i="51"/>
  <c r="M355" i="51"/>
  <c r="F356" i="51"/>
  <c r="L356" i="51"/>
  <c r="M356" i="51"/>
  <c r="F357" i="51"/>
  <c r="L357" i="51"/>
  <c r="M357" i="51"/>
  <c r="F358" i="51"/>
  <c r="L358" i="51"/>
  <c r="M358" i="51"/>
  <c r="F359" i="51"/>
  <c r="L359" i="51"/>
  <c r="M359" i="51"/>
  <c r="F360" i="51"/>
  <c r="L360" i="51"/>
  <c r="M360" i="51"/>
  <c r="F361" i="51"/>
  <c r="L361" i="51"/>
  <c r="M361" i="51"/>
  <c r="F362" i="51"/>
  <c r="L362" i="51"/>
  <c r="M362" i="51"/>
  <c r="F363" i="51"/>
  <c r="L363" i="51"/>
  <c r="M363" i="51"/>
  <c r="F364" i="51"/>
  <c r="L364" i="51"/>
  <c r="M364" i="51"/>
  <c r="F365" i="51"/>
  <c r="L365" i="51"/>
  <c r="M365" i="51"/>
  <c r="F366" i="51"/>
  <c r="L366" i="51"/>
  <c r="M366" i="51"/>
  <c r="F367" i="51"/>
  <c r="L367" i="51"/>
  <c r="M367" i="51"/>
  <c r="F368" i="51"/>
  <c r="L368" i="51"/>
  <c r="M368" i="51"/>
  <c r="F369" i="51"/>
  <c r="L369" i="51"/>
  <c r="M369" i="51"/>
  <c r="F370" i="51"/>
  <c r="L370" i="51"/>
  <c r="M370" i="51"/>
  <c r="F371" i="51"/>
  <c r="L371" i="51"/>
  <c r="M371" i="51"/>
  <c r="F372" i="51"/>
  <c r="L372" i="51"/>
  <c r="M372" i="51"/>
  <c r="F373" i="51"/>
  <c r="L373" i="51"/>
  <c r="M373" i="51"/>
  <c r="F374" i="51"/>
  <c r="L374" i="51"/>
  <c r="M374" i="51"/>
  <c r="F375" i="51"/>
  <c r="L375" i="51"/>
  <c r="M375" i="51"/>
  <c r="F376" i="51"/>
  <c r="L376" i="51"/>
  <c r="M376" i="51"/>
  <c r="F377" i="51"/>
  <c r="L377" i="51"/>
  <c r="M377" i="51"/>
  <c r="F378" i="51"/>
  <c r="L378" i="51"/>
  <c r="M378" i="51"/>
  <c r="F379" i="51"/>
  <c r="L379" i="51"/>
  <c r="M379" i="51"/>
  <c r="F380" i="51"/>
  <c r="L380" i="51"/>
  <c r="M380" i="51"/>
  <c r="F381" i="51"/>
  <c r="L381" i="51"/>
  <c r="M381" i="51"/>
  <c r="F382" i="51"/>
  <c r="L382" i="51"/>
  <c r="M382" i="51"/>
  <c r="F383" i="51"/>
  <c r="L383" i="51"/>
  <c r="M383" i="51"/>
  <c r="F384" i="51"/>
  <c r="L384" i="51"/>
  <c r="M384" i="51"/>
  <c r="F385" i="51"/>
  <c r="L385" i="51"/>
  <c r="M385" i="51"/>
  <c r="F386" i="51"/>
  <c r="L386" i="51"/>
  <c r="M386" i="51"/>
  <c r="F387" i="51"/>
  <c r="L387" i="51"/>
  <c r="M387" i="51"/>
  <c r="F388" i="51"/>
  <c r="L388" i="51"/>
  <c r="M388" i="51"/>
  <c r="F389" i="51"/>
  <c r="L389" i="51"/>
  <c r="M389" i="51"/>
  <c r="F390" i="51"/>
  <c r="L390" i="51"/>
  <c r="M390" i="51"/>
  <c r="F391" i="51"/>
  <c r="L391" i="51"/>
  <c r="M391" i="51"/>
  <c r="F392" i="51"/>
  <c r="L392" i="51"/>
  <c r="M392" i="51"/>
  <c r="F393" i="51"/>
  <c r="L393" i="51"/>
  <c r="M393" i="51"/>
  <c r="F394" i="51"/>
  <c r="L394" i="51"/>
  <c r="M394" i="51"/>
  <c r="F395" i="51"/>
  <c r="L395" i="51"/>
  <c r="M395" i="51"/>
  <c r="F396" i="51"/>
  <c r="L396" i="51"/>
  <c r="M396" i="51"/>
  <c r="F397" i="51"/>
  <c r="L397" i="51"/>
  <c r="M397" i="51"/>
  <c r="F398" i="51"/>
  <c r="L398" i="51"/>
  <c r="M398" i="51"/>
  <c r="F399" i="51"/>
  <c r="L399" i="51"/>
  <c r="M399" i="51"/>
  <c r="F400" i="51"/>
  <c r="L400" i="51"/>
  <c r="M400" i="51"/>
  <c r="F401" i="51"/>
  <c r="L401" i="51"/>
  <c r="M401" i="51"/>
  <c r="F402" i="51"/>
  <c r="L402" i="51"/>
  <c r="M402" i="51"/>
  <c r="F403" i="51"/>
  <c r="L403" i="51"/>
  <c r="M403" i="51"/>
  <c r="F404" i="51"/>
  <c r="L404" i="51"/>
  <c r="M404" i="51"/>
  <c r="F405" i="51"/>
  <c r="L405" i="51"/>
  <c r="M405" i="51"/>
  <c r="F406" i="51"/>
  <c r="L406" i="51"/>
  <c r="M406" i="51"/>
  <c r="F407" i="51"/>
  <c r="L407" i="51"/>
  <c r="M407" i="51"/>
  <c r="F408" i="51"/>
  <c r="L408" i="51"/>
  <c r="M408" i="51"/>
  <c r="F409" i="51"/>
  <c r="L409" i="51"/>
  <c r="M409" i="51"/>
  <c r="F410" i="51"/>
  <c r="L410" i="51"/>
  <c r="M410" i="51"/>
  <c r="F411" i="51"/>
  <c r="L411" i="51"/>
  <c r="M411" i="51"/>
  <c r="F412" i="51"/>
  <c r="L412" i="51"/>
  <c r="M412" i="51"/>
  <c r="F413" i="51"/>
  <c r="L413" i="51"/>
  <c r="M413" i="51"/>
  <c r="F414" i="51"/>
  <c r="L414" i="51"/>
  <c r="M414" i="51"/>
  <c r="F415" i="51"/>
  <c r="L415" i="51"/>
  <c r="M415" i="51"/>
  <c r="F416" i="51"/>
  <c r="L416" i="51"/>
  <c r="M416" i="51"/>
  <c r="F417" i="51"/>
  <c r="L417" i="51"/>
  <c r="M417" i="51"/>
  <c r="F418" i="51"/>
  <c r="L418" i="51"/>
  <c r="M418" i="51"/>
  <c r="F419" i="51"/>
  <c r="L419" i="51"/>
  <c r="M419" i="51"/>
  <c r="F420" i="51"/>
  <c r="L420" i="51"/>
  <c r="M420" i="51"/>
  <c r="F421" i="51"/>
  <c r="L421" i="51"/>
  <c r="M421" i="51"/>
  <c r="F422" i="51"/>
  <c r="L422" i="51"/>
  <c r="M422" i="51"/>
  <c r="F423" i="51"/>
  <c r="L423" i="51"/>
  <c r="M423" i="51"/>
  <c r="F424" i="51"/>
  <c r="L424" i="51"/>
  <c r="M424" i="51"/>
  <c r="F425" i="51"/>
  <c r="L425" i="51"/>
  <c r="M425" i="51"/>
  <c r="F426" i="51"/>
  <c r="L426" i="51"/>
  <c r="M426" i="51"/>
  <c r="F427" i="51"/>
  <c r="L427" i="51"/>
  <c r="M427" i="51"/>
  <c r="F428" i="51"/>
  <c r="L428" i="51"/>
  <c r="M428" i="51"/>
  <c r="F429" i="51"/>
  <c r="L429" i="51"/>
  <c r="M429" i="51"/>
  <c r="F430" i="51"/>
  <c r="L430" i="51"/>
  <c r="M430" i="51"/>
  <c r="F431" i="51"/>
  <c r="L431" i="51"/>
  <c r="M431" i="51"/>
  <c r="F432" i="51"/>
  <c r="L432" i="51"/>
  <c r="M432" i="51"/>
  <c r="F433" i="51"/>
  <c r="L433" i="51"/>
  <c r="M433" i="51"/>
  <c r="F434" i="51"/>
  <c r="L434" i="51"/>
  <c r="M434" i="51"/>
  <c r="F435" i="51"/>
  <c r="L435" i="51"/>
  <c r="M435" i="51"/>
  <c r="F436" i="51"/>
  <c r="L436" i="51"/>
  <c r="M436" i="51"/>
  <c r="F437" i="51"/>
  <c r="L437" i="51"/>
  <c r="M437" i="51"/>
  <c r="F438" i="51"/>
  <c r="L438" i="51"/>
  <c r="M438" i="51"/>
  <c r="F439" i="51"/>
  <c r="L439" i="51"/>
  <c r="M439" i="51"/>
  <c r="F440" i="51"/>
  <c r="L440" i="51"/>
  <c r="M440" i="51"/>
  <c r="F441" i="51"/>
  <c r="L441" i="51"/>
  <c r="M441" i="51"/>
  <c r="F442" i="51"/>
  <c r="L442" i="51"/>
  <c r="M442" i="51"/>
  <c r="F443" i="51"/>
  <c r="L443" i="51"/>
  <c r="M443" i="51"/>
  <c r="F444" i="51"/>
  <c r="L444" i="51"/>
  <c r="M444" i="51"/>
  <c r="F445" i="51"/>
  <c r="L445" i="51"/>
  <c r="M445" i="51"/>
  <c r="F446" i="51"/>
  <c r="L446" i="51"/>
  <c r="M446" i="51"/>
  <c r="F447" i="51"/>
  <c r="L447" i="51"/>
  <c r="M447" i="51"/>
  <c r="F448" i="51"/>
  <c r="L448" i="51"/>
  <c r="M448" i="51"/>
  <c r="F449" i="51"/>
  <c r="L449" i="51"/>
  <c r="M449" i="51"/>
  <c r="F450" i="51"/>
  <c r="L450" i="51"/>
  <c r="M450" i="51"/>
  <c r="F451" i="51"/>
  <c r="L451" i="51"/>
  <c r="M451" i="51"/>
  <c r="F452" i="51"/>
  <c r="L452" i="51"/>
  <c r="M452" i="51"/>
  <c r="F453" i="51"/>
  <c r="L453" i="51"/>
  <c r="M453" i="51"/>
  <c r="F454" i="51"/>
  <c r="L454" i="51"/>
  <c r="M454" i="51"/>
  <c r="F455" i="51"/>
  <c r="L455" i="51"/>
  <c r="M455" i="51"/>
  <c r="F456" i="51"/>
  <c r="L456" i="51"/>
  <c r="M456" i="51"/>
  <c r="F457" i="51"/>
  <c r="L457" i="51"/>
  <c r="M457" i="51"/>
  <c r="F458" i="51"/>
  <c r="L458" i="51"/>
  <c r="M458" i="51"/>
  <c r="F459" i="51"/>
  <c r="L459" i="51"/>
  <c r="M459" i="51"/>
  <c r="F460" i="51"/>
  <c r="L460" i="51"/>
  <c r="M460" i="51"/>
  <c r="F461" i="51"/>
  <c r="L461" i="51"/>
  <c r="M461" i="51"/>
  <c r="F462" i="51"/>
  <c r="L462" i="51"/>
  <c r="M462" i="51"/>
  <c r="F463" i="51"/>
  <c r="L463" i="51"/>
  <c r="M463" i="51"/>
  <c r="F464" i="51"/>
  <c r="L464" i="51"/>
  <c r="M464" i="51"/>
  <c r="F465" i="51"/>
  <c r="L465" i="51"/>
  <c r="M465" i="51"/>
  <c r="F466" i="51"/>
  <c r="L466" i="51"/>
  <c r="M466" i="51"/>
  <c r="F467" i="51"/>
  <c r="L467" i="51"/>
  <c r="M467" i="51"/>
  <c r="F468" i="51"/>
  <c r="L468" i="51"/>
  <c r="M468" i="51"/>
  <c r="F469" i="51"/>
  <c r="L469" i="51"/>
  <c r="M469" i="51"/>
  <c r="F470" i="51"/>
  <c r="L470" i="51"/>
  <c r="M470" i="51"/>
  <c r="F471" i="51"/>
  <c r="L471" i="51"/>
  <c r="M471" i="51"/>
  <c r="F472" i="51"/>
  <c r="L472" i="51"/>
  <c r="M472" i="51"/>
  <c r="F473" i="51"/>
  <c r="L473" i="51"/>
  <c r="M473" i="51"/>
  <c r="F474" i="51"/>
  <c r="L474" i="51"/>
  <c r="M474" i="51"/>
  <c r="F475" i="51"/>
  <c r="L475" i="51"/>
  <c r="M475" i="51"/>
  <c r="F476" i="51"/>
  <c r="L476" i="51"/>
  <c r="M476" i="51"/>
  <c r="F477" i="51"/>
  <c r="L477" i="51"/>
  <c r="M477" i="51"/>
  <c r="F478" i="51"/>
  <c r="L478" i="51"/>
  <c r="M478" i="51"/>
  <c r="F479" i="51"/>
  <c r="L479" i="51"/>
  <c r="M479" i="51"/>
  <c r="F480" i="51"/>
  <c r="L480" i="51"/>
  <c r="M480" i="51"/>
  <c r="F481" i="51"/>
  <c r="L481" i="51"/>
  <c r="M481" i="51"/>
  <c r="F482" i="51"/>
  <c r="L482" i="51"/>
  <c r="M482" i="51"/>
  <c r="F483" i="51"/>
  <c r="L483" i="51"/>
  <c r="M483" i="51"/>
  <c r="F484" i="51"/>
  <c r="L484" i="51"/>
  <c r="M484" i="51"/>
  <c r="F485" i="51"/>
  <c r="L485" i="51"/>
  <c r="M485" i="51"/>
  <c r="F486" i="51"/>
  <c r="L486" i="51"/>
  <c r="M486" i="51"/>
  <c r="F487" i="51"/>
  <c r="L487" i="51"/>
  <c r="M487" i="51"/>
  <c r="F488" i="51"/>
  <c r="L488" i="51"/>
  <c r="M488" i="51"/>
  <c r="F489" i="51"/>
  <c r="L489" i="51"/>
  <c r="M489" i="51"/>
  <c r="F490" i="51"/>
  <c r="L490" i="51"/>
  <c r="M490" i="51"/>
  <c r="F491" i="51"/>
  <c r="L491" i="51"/>
  <c r="M491" i="51"/>
  <c r="F492" i="51"/>
  <c r="L492" i="51"/>
  <c r="M492" i="51"/>
  <c r="F493" i="51"/>
  <c r="L493" i="51"/>
  <c r="M493" i="51"/>
  <c r="F494" i="51"/>
  <c r="L494" i="51"/>
  <c r="M494" i="51"/>
  <c r="F495" i="51"/>
  <c r="L495" i="51"/>
  <c r="M495" i="51"/>
  <c r="F496" i="51"/>
  <c r="L496" i="51"/>
  <c r="M496" i="51"/>
  <c r="F497" i="51"/>
  <c r="L497" i="51"/>
  <c r="M497" i="51"/>
  <c r="F498" i="51"/>
  <c r="L498" i="51"/>
  <c r="M498" i="51"/>
  <c r="F499" i="51"/>
  <c r="L499" i="51"/>
  <c r="M499" i="51"/>
  <c r="F500" i="51"/>
  <c r="L500" i="51"/>
  <c r="M500" i="51"/>
  <c r="F501" i="51"/>
  <c r="L501" i="51"/>
  <c r="M501" i="51"/>
  <c r="F502" i="51"/>
  <c r="L502" i="51"/>
  <c r="M502" i="51"/>
  <c r="F503" i="51"/>
  <c r="L503" i="51"/>
  <c r="M503" i="51"/>
  <c r="F504" i="51"/>
  <c r="L504" i="51"/>
  <c r="M504" i="51"/>
  <c r="F505" i="51"/>
  <c r="L505" i="51"/>
  <c r="M505" i="51"/>
  <c r="F506" i="51"/>
  <c r="L506" i="51"/>
  <c r="M506" i="51"/>
  <c r="F507" i="51"/>
  <c r="L507" i="51"/>
  <c r="M507" i="51"/>
  <c r="F508" i="51"/>
  <c r="L508" i="51"/>
  <c r="M508" i="51"/>
  <c r="F509" i="51"/>
  <c r="L509" i="51"/>
  <c r="M509" i="51"/>
  <c r="F510" i="51"/>
  <c r="L510" i="51"/>
  <c r="M510" i="51"/>
  <c r="F511" i="51"/>
  <c r="L511" i="51"/>
  <c r="M511" i="51"/>
  <c r="F512" i="51"/>
  <c r="L512" i="51"/>
  <c r="M512" i="51"/>
  <c r="F513" i="51"/>
  <c r="L513" i="51"/>
  <c r="M513" i="51"/>
  <c r="F514" i="51"/>
  <c r="L514" i="51"/>
  <c r="M514" i="51"/>
  <c r="F515" i="51"/>
  <c r="L515" i="51"/>
  <c r="M515" i="51"/>
  <c r="F516" i="51"/>
  <c r="L516" i="51"/>
  <c r="M516" i="51"/>
  <c r="F517" i="51"/>
  <c r="L517" i="51"/>
  <c r="M517" i="51"/>
  <c r="F518" i="51"/>
  <c r="L518" i="51"/>
  <c r="M518" i="51"/>
  <c r="F519" i="51"/>
  <c r="L519" i="51"/>
  <c r="M519" i="51"/>
  <c r="F520" i="51"/>
  <c r="L520" i="51"/>
  <c r="M520" i="51"/>
  <c r="F521" i="51"/>
  <c r="L521" i="51"/>
  <c r="M521" i="51"/>
  <c r="F522" i="51"/>
  <c r="L522" i="51"/>
  <c r="M522" i="51"/>
  <c r="F523" i="51"/>
  <c r="L523" i="51"/>
  <c r="M523" i="51"/>
  <c r="F524" i="51"/>
  <c r="L524" i="51"/>
  <c r="M524" i="51"/>
  <c r="F525" i="51"/>
  <c r="L525" i="51"/>
  <c r="M525" i="51"/>
  <c r="F526" i="51"/>
  <c r="L526" i="51"/>
  <c r="M526" i="51"/>
  <c r="F527" i="51"/>
  <c r="L527" i="51"/>
  <c r="M527" i="51"/>
  <c r="F528" i="51"/>
  <c r="L528" i="51"/>
  <c r="M528" i="51"/>
  <c r="F529" i="51"/>
  <c r="L529" i="51"/>
  <c r="M529" i="51"/>
  <c r="F530" i="51"/>
  <c r="L530" i="51"/>
  <c r="M530" i="51"/>
  <c r="F531" i="51"/>
  <c r="L531" i="51"/>
  <c r="M531" i="51"/>
  <c r="F532" i="51"/>
  <c r="L532" i="51"/>
  <c r="M532" i="51"/>
  <c r="F533" i="51"/>
  <c r="L533" i="51"/>
  <c r="M533" i="51"/>
  <c r="F534" i="51"/>
  <c r="L534" i="51"/>
  <c r="M534" i="51"/>
  <c r="F535" i="51"/>
  <c r="L535" i="51"/>
  <c r="M535" i="51"/>
  <c r="F536" i="51"/>
  <c r="L536" i="51"/>
  <c r="M536" i="51"/>
  <c r="F537" i="51"/>
  <c r="L537" i="51"/>
  <c r="M537" i="51"/>
  <c r="F538" i="51"/>
  <c r="L538" i="51"/>
  <c r="M538" i="51"/>
  <c r="F539" i="51"/>
  <c r="L539" i="51"/>
  <c r="M539" i="51"/>
  <c r="F540" i="51"/>
  <c r="L540" i="51"/>
  <c r="M540" i="51"/>
  <c r="F1099" i="51"/>
  <c r="G1099" i="51"/>
  <c r="H1099" i="51"/>
  <c r="I1099" i="51"/>
  <c r="J1099" i="51"/>
  <c r="K1099" i="51"/>
  <c r="L1099" i="51"/>
  <c r="M1099" i="51"/>
  <c r="F1118" i="51"/>
  <c r="F1124" i="51" s="1"/>
  <c r="G1118" i="51"/>
  <c r="G1124" i="51" s="1"/>
  <c r="H1118" i="51"/>
  <c r="I1118" i="51"/>
  <c r="J1118" i="51"/>
  <c r="J1124" i="51" s="1"/>
  <c r="K1118" i="51"/>
  <c r="K1124" i="51" s="1"/>
  <c r="H1124" i="51"/>
  <c r="I1124" i="51"/>
  <c r="P17" i="51"/>
  <c r="Q17" i="51"/>
  <c r="P18" i="51"/>
  <c r="Q18" i="51"/>
  <c r="P19" i="51"/>
  <c r="Q19" i="51"/>
  <c r="P20" i="51"/>
  <c r="Q20" i="51"/>
  <c r="P66" i="51"/>
  <c r="Q66" i="51"/>
  <c r="P67" i="51"/>
  <c r="Q67" i="51"/>
  <c r="P68" i="51"/>
  <c r="Q68" i="51"/>
  <c r="P69" i="51"/>
  <c r="Q69" i="51"/>
  <c r="P70" i="51"/>
  <c r="Q70" i="51"/>
  <c r="P71" i="51"/>
  <c r="Q71" i="51"/>
  <c r="P72" i="51"/>
  <c r="Q72" i="51"/>
  <c r="P73" i="51"/>
  <c r="Q73" i="51"/>
  <c r="P74" i="51"/>
  <c r="Q74" i="51"/>
  <c r="P75" i="51"/>
  <c r="Q75" i="51"/>
  <c r="P76" i="51"/>
  <c r="Q76" i="51"/>
  <c r="P77" i="51"/>
  <c r="Q77" i="51"/>
  <c r="P78" i="51"/>
  <c r="Q78" i="51"/>
  <c r="P79" i="51"/>
  <c r="Q79" i="51"/>
  <c r="P80" i="51"/>
  <c r="Q80" i="51"/>
  <c r="P81" i="51"/>
  <c r="Q81" i="51"/>
  <c r="P82" i="51"/>
  <c r="Q82" i="51"/>
  <c r="P83" i="51"/>
  <c r="Q83" i="51"/>
  <c r="P84" i="51"/>
  <c r="Q84" i="51"/>
  <c r="P85" i="51"/>
  <c r="Q85" i="51"/>
  <c r="P86" i="51"/>
  <c r="Q86" i="51"/>
  <c r="P87" i="51"/>
  <c r="Q87" i="51"/>
  <c r="P88" i="51"/>
  <c r="Q88" i="51"/>
  <c r="P89" i="51"/>
  <c r="Q89" i="51"/>
  <c r="P90" i="51"/>
  <c r="Q90" i="51"/>
  <c r="P91" i="51"/>
  <c r="Q91" i="51"/>
  <c r="P92" i="51"/>
  <c r="Q92" i="51"/>
  <c r="P93" i="51"/>
  <c r="Q93" i="51"/>
  <c r="P94" i="51"/>
  <c r="Q94" i="51"/>
  <c r="P95" i="51"/>
  <c r="Q95" i="51"/>
  <c r="P96" i="51"/>
  <c r="Q96" i="51"/>
  <c r="P97" i="51"/>
  <c r="Q97" i="51"/>
  <c r="P98" i="51"/>
  <c r="Q98" i="51"/>
  <c r="P99" i="51"/>
  <c r="Q99" i="51"/>
  <c r="P100" i="51"/>
  <c r="Q100" i="51"/>
  <c r="P101" i="51"/>
  <c r="Q101" i="51"/>
  <c r="P102" i="51"/>
  <c r="Q102" i="51"/>
  <c r="P103" i="51"/>
  <c r="Q103" i="51"/>
  <c r="P104" i="51"/>
  <c r="Q104" i="51"/>
  <c r="P105" i="51"/>
  <c r="Q105" i="51"/>
  <c r="P106" i="51"/>
  <c r="Q106" i="51"/>
  <c r="P107" i="51"/>
  <c r="Q107" i="51"/>
  <c r="P108" i="51"/>
  <c r="Q108" i="51"/>
  <c r="P109" i="51"/>
  <c r="Q109" i="51"/>
  <c r="P110" i="51"/>
  <c r="Q110" i="51"/>
  <c r="P111" i="51"/>
  <c r="Q111" i="51"/>
  <c r="P112" i="51"/>
  <c r="Q112" i="51"/>
  <c r="P113" i="51"/>
  <c r="Q113" i="51"/>
  <c r="P114" i="51"/>
  <c r="Q114" i="51"/>
  <c r="P115" i="51"/>
  <c r="Q115" i="51"/>
  <c r="P116" i="51"/>
  <c r="Q116" i="51"/>
  <c r="P117" i="51"/>
  <c r="Q117" i="51"/>
  <c r="P118" i="51"/>
  <c r="Q118" i="51"/>
  <c r="P119" i="51"/>
  <c r="Q119" i="51"/>
  <c r="P120" i="51"/>
  <c r="Q120" i="51"/>
  <c r="P121" i="51"/>
  <c r="Q121" i="51"/>
  <c r="P122" i="51"/>
  <c r="Q122" i="51"/>
  <c r="P123" i="51"/>
  <c r="Q123" i="51"/>
  <c r="P124" i="51"/>
  <c r="Q124" i="51"/>
  <c r="P125" i="51"/>
  <c r="Q125" i="51"/>
  <c r="P126" i="51"/>
  <c r="Q126" i="51"/>
  <c r="P127" i="51"/>
  <c r="Q127" i="51"/>
  <c r="P128" i="51"/>
  <c r="Q128" i="51"/>
  <c r="P129" i="51"/>
  <c r="Q129" i="51"/>
  <c r="P130" i="51"/>
  <c r="Q130" i="51"/>
  <c r="P131" i="51"/>
  <c r="Q131" i="51"/>
  <c r="P132" i="51"/>
  <c r="Q132" i="51"/>
  <c r="P133" i="51"/>
  <c r="Q133" i="51"/>
  <c r="P134" i="51"/>
  <c r="Q134" i="51"/>
  <c r="P135" i="51"/>
  <c r="Q135" i="51"/>
  <c r="P136" i="51"/>
  <c r="Q136" i="51"/>
  <c r="P137" i="51"/>
  <c r="Q137" i="51"/>
  <c r="P138" i="51"/>
  <c r="Q138" i="51"/>
  <c r="P139" i="51"/>
  <c r="Q139" i="51"/>
  <c r="P140" i="51"/>
  <c r="Q140" i="51"/>
  <c r="P141" i="51"/>
  <c r="Q141" i="51"/>
  <c r="P142" i="51"/>
  <c r="Q142" i="51"/>
  <c r="P143" i="51"/>
  <c r="Q143" i="51"/>
  <c r="P144" i="51"/>
  <c r="Q144" i="51"/>
  <c r="P145" i="51"/>
  <c r="Q145" i="51"/>
  <c r="P146" i="51"/>
  <c r="Q146" i="51"/>
  <c r="P147" i="51"/>
  <c r="Q147" i="51"/>
  <c r="P148" i="51"/>
  <c r="Q148" i="51"/>
  <c r="P149" i="51"/>
  <c r="Q149" i="51"/>
  <c r="P150" i="51"/>
  <c r="Q150" i="51"/>
  <c r="P151" i="51"/>
  <c r="Q151" i="51"/>
  <c r="P152" i="51"/>
  <c r="Q152" i="51"/>
  <c r="P153" i="51"/>
  <c r="Q153" i="51"/>
  <c r="P154" i="51"/>
  <c r="Q154" i="51"/>
  <c r="P155" i="51"/>
  <c r="Q155" i="51"/>
  <c r="P156" i="51"/>
  <c r="Q156" i="51"/>
  <c r="P157" i="51"/>
  <c r="Q157" i="51"/>
  <c r="P158" i="51"/>
  <c r="Q158" i="51"/>
  <c r="P159" i="51"/>
  <c r="Q159" i="51"/>
  <c r="P160" i="51"/>
  <c r="Q160" i="51"/>
  <c r="P161" i="51"/>
  <c r="Q161" i="51"/>
  <c r="P162" i="51"/>
  <c r="Q162" i="51"/>
  <c r="P163" i="51"/>
  <c r="Q163" i="51"/>
  <c r="P164" i="51"/>
  <c r="Q164" i="51"/>
  <c r="P165" i="51"/>
  <c r="Q165" i="51"/>
  <c r="P166" i="51"/>
  <c r="Q166" i="51"/>
  <c r="P167" i="51"/>
  <c r="Q167" i="51"/>
  <c r="P168" i="51"/>
  <c r="Q168" i="51"/>
  <c r="P169" i="51"/>
  <c r="Q169" i="51"/>
  <c r="P170" i="51"/>
  <c r="Q170" i="51"/>
  <c r="P171" i="51"/>
  <c r="Q171" i="51"/>
  <c r="P172" i="51"/>
  <c r="Q172" i="51"/>
  <c r="P173" i="51"/>
  <c r="Q173" i="51"/>
  <c r="P174" i="51"/>
  <c r="Q174" i="51"/>
  <c r="P175" i="51"/>
  <c r="Q175" i="51"/>
  <c r="P176" i="51"/>
  <c r="Q176" i="51"/>
  <c r="P177" i="51"/>
  <c r="Q177" i="51"/>
  <c r="P178" i="51"/>
  <c r="Q178" i="51"/>
  <c r="P179" i="51"/>
  <c r="Q179" i="51"/>
  <c r="P180" i="51"/>
  <c r="Q180" i="51"/>
  <c r="P181" i="51"/>
  <c r="Q181" i="51"/>
  <c r="P182" i="51"/>
  <c r="Q182" i="51"/>
  <c r="P183" i="51"/>
  <c r="Q183" i="51"/>
  <c r="P184" i="51"/>
  <c r="Q184" i="51"/>
  <c r="P185" i="51"/>
  <c r="Q185" i="51"/>
  <c r="P186" i="51"/>
  <c r="Q186" i="51"/>
  <c r="P187" i="51"/>
  <c r="Q187" i="51"/>
  <c r="P188" i="51"/>
  <c r="Q188" i="51"/>
  <c r="P189" i="51"/>
  <c r="Q189" i="51"/>
  <c r="P190" i="51"/>
  <c r="Q190" i="51"/>
  <c r="P191" i="51"/>
  <c r="Q191" i="51"/>
  <c r="P192" i="51"/>
  <c r="Q192" i="51"/>
  <c r="P193" i="51"/>
  <c r="Q193" i="51"/>
  <c r="P194" i="51"/>
  <c r="Q194" i="51"/>
  <c r="P195" i="51"/>
  <c r="Q195" i="51"/>
  <c r="P196" i="51"/>
  <c r="Q196" i="51"/>
  <c r="P197" i="51"/>
  <c r="Q197" i="51"/>
  <c r="P198" i="51"/>
  <c r="Q198" i="51"/>
  <c r="P199" i="51"/>
  <c r="Q199" i="51"/>
  <c r="P200" i="51"/>
  <c r="Q200" i="51"/>
  <c r="P201" i="51"/>
  <c r="Q201" i="51"/>
  <c r="P202" i="51"/>
  <c r="Q202" i="51"/>
  <c r="P203" i="51"/>
  <c r="Q203" i="51"/>
  <c r="P204" i="51"/>
  <c r="Q204" i="51"/>
  <c r="P205" i="51"/>
  <c r="Q205" i="51"/>
  <c r="P206" i="51"/>
  <c r="Q206" i="51"/>
  <c r="P207" i="51"/>
  <c r="Q207" i="51"/>
  <c r="P208" i="51"/>
  <c r="Q208" i="51"/>
  <c r="P209" i="51"/>
  <c r="Q209" i="51"/>
  <c r="P210" i="51"/>
  <c r="Q210" i="51"/>
  <c r="P211" i="51"/>
  <c r="Q211" i="51"/>
  <c r="P212" i="51"/>
  <c r="Q212" i="51"/>
  <c r="P213" i="51"/>
  <c r="Q213" i="51"/>
  <c r="P214" i="51"/>
  <c r="Q214" i="51"/>
  <c r="P215" i="51"/>
  <c r="Q215" i="51"/>
  <c r="P216" i="51"/>
  <c r="Q216" i="51"/>
  <c r="P217" i="51"/>
  <c r="Q217" i="51"/>
  <c r="P218" i="51"/>
  <c r="Q218" i="51"/>
  <c r="P219" i="51"/>
  <c r="Q219" i="51"/>
  <c r="P220" i="51"/>
  <c r="Q220" i="51"/>
  <c r="P221" i="51"/>
  <c r="Q221" i="51"/>
  <c r="P222" i="51"/>
  <c r="Q222" i="51"/>
  <c r="P223" i="51"/>
  <c r="Q223" i="51"/>
  <c r="P224" i="51"/>
  <c r="Q224" i="51"/>
  <c r="P225" i="51"/>
  <c r="Q225" i="51"/>
  <c r="P226" i="51"/>
  <c r="Q226" i="51"/>
  <c r="P227" i="51"/>
  <c r="Q227" i="51"/>
  <c r="P228" i="51"/>
  <c r="Q228" i="51"/>
  <c r="P229" i="51"/>
  <c r="Q229" i="51"/>
  <c r="P230" i="51"/>
  <c r="Q230" i="51"/>
  <c r="P231" i="51"/>
  <c r="Q231" i="51"/>
  <c r="P232" i="51"/>
  <c r="Q232" i="51"/>
  <c r="P233" i="51"/>
  <c r="Q233" i="51"/>
  <c r="P234" i="51"/>
  <c r="Q234" i="51"/>
  <c r="P235" i="51"/>
  <c r="Q235" i="51"/>
  <c r="P236" i="51"/>
  <c r="Q236" i="51"/>
  <c r="P237" i="51"/>
  <c r="Q237" i="51"/>
  <c r="P238" i="51"/>
  <c r="Q238" i="51"/>
  <c r="P239" i="51"/>
  <c r="Q239" i="51"/>
  <c r="P240" i="51"/>
  <c r="Q240" i="51"/>
  <c r="P241" i="51"/>
  <c r="Q241" i="51"/>
  <c r="P242" i="51"/>
  <c r="Q242" i="51"/>
  <c r="P243" i="51"/>
  <c r="Q243" i="51"/>
  <c r="P244" i="51"/>
  <c r="Q244" i="51"/>
  <c r="P245" i="51"/>
  <c r="Q245" i="51"/>
  <c r="P246" i="51"/>
  <c r="Q246" i="51"/>
  <c r="P247" i="51"/>
  <c r="Q247" i="51"/>
  <c r="P248" i="51"/>
  <c r="Q248" i="51"/>
  <c r="P249" i="51"/>
  <c r="Q249" i="51"/>
  <c r="P250" i="51"/>
  <c r="Q250" i="51"/>
  <c r="P251" i="51"/>
  <c r="Q251" i="51"/>
  <c r="P252" i="51"/>
  <c r="Q252" i="51"/>
  <c r="P253" i="51"/>
  <c r="Q253" i="51"/>
  <c r="P254" i="51"/>
  <c r="Q254" i="51"/>
  <c r="P255" i="51"/>
  <c r="Q255" i="51"/>
  <c r="P256" i="51"/>
  <c r="Q256" i="51"/>
  <c r="P257" i="51"/>
  <c r="Q257" i="51"/>
  <c r="P258" i="51"/>
  <c r="Q258" i="51"/>
  <c r="P259" i="51"/>
  <c r="Q259" i="51"/>
  <c r="P260" i="51"/>
  <c r="Q260" i="51"/>
  <c r="P261" i="51"/>
  <c r="Q261" i="51"/>
  <c r="P262" i="51"/>
  <c r="Q262" i="51"/>
  <c r="P263" i="51"/>
  <c r="Q263" i="51"/>
  <c r="P264" i="51"/>
  <c r="Q264" i="51"/>
  <c r="P265" i="51"/>
  <c r="Q265" i="51"/>
  <c r="P266" i="51"/>
  <c r="Q266" i="51"/>
  <c r="P267" i="51"/>
  <c r="Q267" i="51"/>
  <c r="P268" i="51"/>
  <c r="Q268" i="51"/>
  <c r="P269" i="51"/>
  <c r="Q269" i="51"/>
  <c r="P270" i="51"/>
  <c r="Q270" i="51"/>
  <c r="P271" i="51"/>
  <c r="Q271" i="51"/>
  <c r="P272" i="51"/>
  <c r="Q272" i="51"/>
  <c r="P273" i="51"/>
  <c r="Q273" i="51"/>
  <c r="P274" i="51"/>
  <c r="Q274" i="51"/>
  <c r="P275" i="51"/>
  <c r="Q275" i="51"/>
  <c r="P276" i="51"/>
  <c r="Q276" i="51"/>
  <c r="P277" i="51"/>
  <c r="Q277" i="51"/>
  <c r="P278" i="51"/>
  <c r="Q278" i="51"/>
  <c r="P279" i="51"/>
  <c r="Q279" i="51"/>
  <c r="P280" i="51"/>
  <c r="Q280" i="51"/>
  <c r="P281" i="51"/>
  <c r="Q281" i="51"/>
  <c r="P282" i="51"/>
  <c r="Q282" i="51"/>
  <c r="P283" i="51"/>
  <c r="Q283" i="51"/>
  <c r="P284" i="51"/>
  <c r="Q284" i="51"/>
  <c r="P285" i="51"/>
  <c r="Q285" i="51"/>
  <c r="P286" i="51"/>
  <c r="Q286" i="51"/>
  <c r="P287" i="51"/>
  <c r="Q287" i="51"/>
  <c r="P288" i="51"/>
  <c r="Q288" i="51"/>
  <c r="P289" i="51"/>
  <c r="Q289" i="51"/>
  <c r="P290" i="51"/>
  <c r="Q290" i="51"/>
  <c r="P291" i="51"/>
  <c r="Q291" i="51"/>
  <c r="P292" i="51"/>
  <c r="Q292" i="51"/>
  <c r="P293" i="51"/>
  <c r="Q293" i="51"/>
  <c r="P294" i="51"/>
  <c r="Q294" i="51"/>
  <c r="P295" i="51"/>
  <c r="Q295" i="51"/>
  <c r="P296" i="51"/>
  <c r="Q296" i="51"/>
  <c r="P297" i="51"/>
  <c r="Q297" i="51"/>
  <c r="P298" i="51"/>
  <c r="Q298" i="51"/>
  <c r="P299" i="51"/>
  <c r="Q299" i="51"/>
  <c r="P300" i="51"/>
  <c r="Q300" i="51"/>
  <c r="P301" i="51"/>
  <c r="Q301" i="51"/>
  <c r="P302" i="51"/>
  <c r="Q302" i="51"/>
  <c r="P303" i="51"/>
  <c r="Q303" i="51"/>
  <c r="P304" i="51"/>
  <c r="Q304" i="51"/>
  <c r="P305" i="51"/>
  <c r="Q305" i="51"/>
  <c r="P306" i="51"/>
  <c r="Q306" i="51"/>
  <c r="P307" i="51"/>
  <c r="Q307" i="51"/>
  <c r="P308" i="51"/>
  <c r="Q308" i="51"/>
  <c r="P309" i="51"/>
  <c r="Q309" i="51"/>
  <c r="P310" i="51"/>
  <c r="Q310" i="51"/>
  <c r="P311" i="51"/>
  <c r="Q311" i="51"/>
  <c r="P312" i="51"/>
  <c r="Q312" i="51"/>
  <c r="P313" i="51"/>
  <c r="Q313" i="51"/>
  <c r="P314" i="51"/>
  <c r="Q314" i="51"/>
  <c r="P315" i="51"/>
  <c r="Q315" i="51"/>
  <c r="P316" i="51"/>
  <c r="Q316" i="51"/>
  <c r="P317" i="51"/>
  <c r="Q317" i="51"/>
  <c r="P318" i="51"/>
  <c r="Q318" i="51"/>
  <c r="P319" i="51"/>
  <c r="Q319" i="51"/>
  <c r="P320" i="51"/>
  <c r="Q320" i="51"/>
  <c r="P321" i="51"/>
  <c r="Q321" i="51"/>
  <c r="P322" i="51"/>
  <c r="Q322" i="51"/>
  <c r="P323" i="51"/>
  <c r="Q323" i="51"/>
  <c r="P324" i="51"/>
  <c r="Q324" i="51"/>
  <c r="P325" i="51"/>
  <c r="Q325" i="51"/>
  <c r="P326" i="51"/>
  <c r="Q326" i="51"/>
  <c r="P327" i="51"/>
  <c r="Q327" i="51"/>
  <c r="P328" i="51"/>
  <c r="Q328" i="51"/>
  <c r="P329" i="51"/>
  <c r="Q329" i="51"/>
  <c r="P330" i="51"/>
  <c r="Q330" i="51"/>
  <c r="P331" i="51"/>
  <c r="Q331" i="51"/>
  <c r="P332" i="51"/>
  <c r="Q332" i="51"/>
  <c r="P333" i="51"/>
  <c r="Q333" i="51"/>
  <c r="P334" i="51"/>
  <c r="Q334" i="51"/>
  <c r="P335" i="51"/>
  <c r="Q335" i="51"/>
  <c r="P336" i="51"/>
  <c r="Q336" i="51"/>
  <c r="P337" i="51"/>
  <c r="Q337" i="51"/>
  <c r="P338" i="51"/>
  <c r="Q338" i="51"/>
  <c r="P339" i="51"/>
  <c r="Q339" i="51"/>
  <c r="P340" i="51"/>
  <c r="Q340" i="51"/>
  <c r="P341" i="51"/>
  <c r="Q341" i="51"/>
  <c r="P342" i="51"/>
  <c r="Q342" i="51"/>
  <c r="P343" i="51"/>
  <c r="Q343" i="51"/>
  <c r="P344" i="51"/>
  <c r="Q344" i="51"/>
  <c r="P345" i="51"/>
  <c r="Q345" i="51"/>
  <c r="P346" i="51"/>
  <c r="Q346" i="51"/>
  <c r="P347" i="51"/>
  <c r="Q347" i="51"/>
  <c r="P348" i="51"/>
  <c r="Q348" i="51"/>
  <c r="P349" i="51"/>
  <c r="Q349" i="51"/>
  <c r="P350" i="51"/>
  <c r="Q350" i="51"/>
  <c r="P351" i="51"/>
  <c r="Q351" i="51"/>
  <c r="P352" i="51"/>
  <c r="Q352" i="51"/>
  <c r="P353" i="51"/>
  <c r="Q353" i="51"/>
  <c r="P354" i="51"/>
  <c r="Q354" i="51"/>
  <c r="P355" i="51"/>
  <c r="Q355" i="51"/>
  <c r="P356" i="51"/>
  <c r="Q356" i="51"/>
  <c r="P357" i="51"/>
  <c r="Q357" i="51"/>
  <c r="P358" i="51"/>
  <c r="Q358" i="51"/>
  <c r="P359" i="51"/>
  <c r="Q359" i="51"/>
  <c r="P360" i="51"/>
  <c r="Q360" i="51"/>
  <c r="P361" i="51"/>
  <c r="Q361" i="51"/>
  <c r="P362" i="51"/>
  <c r="Q362" i="51"/>
  <c r="P363" i="51"/>
  <c r="Q363" i="51"/>
  <c r="P364" i="51"/>
  <c r="Q364" i="51"/>
  <c r="P365" i="51"/>
  <c r="Q365" i="51"/>
  <c r="P366" i="51"/>
  <c r="Q366" i="51"/>
  <c r="P367" i="51"/>
  <c r="Q367" i="51"/>
  <c r="P368" i="51"/>
  <c r="Q368" i="51"/>
  <c r="P369" i="51"/>
  <c r="Q369" i="51"/>
  <c r="P370" i="51"/>
  <c r="Q370" i="51"/>
  <c r="P371" i="51"/>
  <c r="Q371" i="51"/>
  <c r="P372" i="51"/>
  <c r="Q372" i="51"/>
  <c r="P373" i="51"/>
  <c r="Q373" i="51"/>
  <c r="P374" i="51"/>
  <c r="Q374" i="51"/>
  <c r="P375" i="51"/>
  <c r="Q375" i="51"/>
  <c r="P376" i="51"/>
  <c r="Q376" i="51"/>
  <c r="P377" i="51"/>
  <c r="Q377" i="51"/>
  <c r="P378" i="51"/>
  <c r="Q378" i="51"/>
  <c r="P379" i="51"/>
  <c r="Q379" i="51"/>
  <c r="P380" i="51"/>
  <c r="Q380" i="51"/>
  <c r="P381" i="51"/>
  <c r="Q381" i="51"/>
  <c r="P382" i="51"/>
  <c r="Q382" i="51"/>
  <c r="P383" i="51"/>
  <c r="Q383" i="51"/>
  <c r="P384" i="51"/>
  <c r="Q384" i="51"/>
  <c r="P385" i="51"/>
  <c r="Q385" i="51"/>
  <c r="P386" i="51"/>
  <c r="Q386" i="51"/>
  <c r="P387" i="51"/>
  <c r="Q387" i="51"/>
  <c r="P388" i="51"/>
  <c r="Q388" i="51"/>
  <c r="P389" i="51"/>
  <c r="Q389" i="51"/>
  <c r="P390" i="51"/>
  <c r="Q390" i="51"/>
  <c r="P391" i="51"/>
  <c r="Q391" i="51"/>
  <c r="P392" i="51"/>
  <c r="Q392" i="51"/>
  <c r="P393" i="51"/>
  <c r="Q393" i="51"/>
  <c r="P394" i="51"/>
  <c r="Q394" i="51"/>
  <c r="P395" i="51"/>
  <c r="Q395" i="51"/>
  <c r="P396" i="51"/>
  <c r="Q396" i="51"/>
  <c r="P397" i="51"/>
  <c r="Q397" i="51"/>
  <c r="P398" i="51"/>
  <c r="Q398" i="51"/>
  <c r="P399" i="51"/>
  <c r="Q399" i="51"/>
  <c r="P400" i="51"/>
  <c r="Q400" i="51"/>
  <c r="P401" i="51"/>
  <c r="Q401" i="51"/>
  <c r="P402" i="51"/>
  <c r="Q402" i="51"/>
  <c r="P403" i="51"/>
  <c r="Q403" i="51"/>
  <c r="P404" i="51"/>
  <c r="Q404" i="51"/>
  <c r="P405" i="51"/>
  <c r="Q405" i="51"/>
  <c r="P406" i="51"/>
  <c r="Q406" i="51"/>
  <c r="P407" i="51"/>
  <c r="Q407" i="51"/>
  <c r="P408" i="51"/>
  <c r="Q408" i="51"/>
  <c r="P409" i="51"/>
  <c r="Q409" i="51"/>
  <c r="P410" i="51"/>
  <c r="Q410" i="51"/>
  <c r="P411" i="51"/>
  <c r="Q411" i="51"/>
  <c r="P412" i="51"/>
  <c r="Q412" i="51"/>
  <c r="P413" i="51"/>
  <c r="Q413" i="51"/>
  <c r="P414" i="51"/>
  <c r="Q414" i="51"/>
  <c r="P415" i="51"/>
  <c r="Q415" i="51"/>
  <c r="P416" i="51"/>
  <c r="Q416" i="51"/>
  <c r="P417" i="51"/>
  <c r="Q417" i="51"/>
  <c r="P418" i="51"/>
  <c r="Q418" i="51"/>
  <c r="P419" i="51"/>
  <c r="Q419" i="51"/>
  <c r="P420" i="51"/>
  <c r="Q420" i="51"/>
  <c r="P421" i="51"/>
  <c r="Q421" i="51"/>
  <c r="P422" i="51"/>
  <c r="Q422" i="51"/>
  <c r="P423" i="51"/>
  <c r="Q423" i="51"/>
  <c r="P424" i="51"/>
  <c r="Q424" i="51"/>
  <c r="P425" i="51"/>
  <c r="Q425" i="51"/>
  <c r="P426" i="51"/>
  <c r="Q426" i="51"/>
  <c r="P427" i="51"/>
  <c r="Q427" i="51"/>
  <c r="P428" i="51"/>
  <c r="Q428" i="51"/>
  <c r="P429" i="51"/>
  <c r="Q429" i="51"/>
  <c r="P430" i="51"/>
  <c r="Q430" i="51"/>
  <c r="P431" i="51"/>
  <c r="Q431" i="51"/>
  <c r="P432" i="51"/>
  <c r="Q432" i="51"/>
  <c r="P433" i="51"/>
  <c r="Q433" i="51"/>
  <c r="P434" i="51"/>
  <c r="Q434" i="51"/>
  <c r="P435" i="51"/>
  <c r="Q435" i="51"/>
  <c r="P436" i="51"/>
  <c r="Q436" i="51"/>
  <c r="P437" i="51"/>
  <c r="Q437" i="51"/>
  <c r="P438" i="51"/>
  <c r="Q438" i="51"/>
  <c r="P439" i="51"/>
  <c r="Q439" i="51"/>
  <c r="P440" i="51"/>
  <c r="Q440" i="51"/>
  <c r="P441" i="51"/>
  <c r="Q441" i="51"/>
  <c r="P442" i="51"/>
  <c r="Q442" i="51"/>
  <c r="P443" i="51"/>
  <c r="Q443" i="51"/>
  <c r="P444" i="51"/>
  <c r="Q444" i="51"/>
  <c r="P445" i="51"/>
  <c r="Q445" i="51"/>
  <c r="P446" i="51"/>
  <c r="Q446" i="51"/>
  <c r="P447" i="51"/>
  <c r="Q447" i="51"/>
  <c r="P448" i="51"/>
  <c r="Q448" i="51"/>
  <c r="P449" i="51"/>
  <c r="Q449" i="51"/>
  <c r="P450" i="51"/>
  <c r="Q450" i="51"/>
  <c r="P451" i="51"/>
  <c r="Q451" i="51"/>
  <c r="P452" i="51"/>
  <c r="Q452" i="51"/>
  <c r="P453" i="51"/>
  <c r="Q453" i="51"/>
  <c r="P454" i="51"/>
  <c r="Q454" i="51"/>
  <c r="P455" i="51"/>
  <c r="Q455" i="51"/>
  <c r="P456" i="51"/>
  <c r="Q456" i="51"/>
  <c r="P457" i="51"/>
  <c r="Q457" i="51"/>
  <c r="P458" i="51"/>
  <c r="Q458" i="51"/>
  <c r="P459" i="51"/>
  <c r="Q459" i="51"/>
  <c r="P460" i="51"/>
  <c r="Q460" i="51"/>
  <c r="P461" i="51"/>
  <c r="Q461" i="51"/>
  <c r="P462" i="51"/>
  <c r="Q462" i="51"/>
  <c r="P463" i="51"/>
  <c r="Q463" i="51"/>
  <c r="P464" i="51"/>
  <c r="Q464" i="51"/>
  <c r="P465" i="51"/>
  <c r="Q465" i="51"/>
  <c r="P466" i="51"/>
  <c r="Q466" i="51"/>
  <c r="P467" i="51"/>
  <c r="Q467" i="51"/>
  <c r="P468" i="51"/>
  <c r="Q468" i="51"/>
  <c r="P469" i="51"/>
  <c r="Q469" i="51"/>
  <c r="P470" i="51"/>
  <c r="Q470" i="51"/>
  <c r="P471" i="51"/>
  <c r="Q471" i="51"/>
  <c r="P472" i="51"/>
  <c r="Q472" i="51"/>
  <c r="P473" i="51"/>
  <c r="Q473" i="51"/>
  <c r="P474" i="51"/>
  <c r="Q474" i="51"/>
  <c r="P475" i="51"/>
  <c r="Q475" i="51"/>
  <c r="P476" i="51"/>
  <c r="Q476" i="51"/>
  <c r="P477" i="51"/>
  <c r="Q477" i="51"/>
  <c r="P478" i="51"/>
  <c r="Q478" i="51"/>
  <c r="P479" i="51"/>
  <c r="Q479" i="51"/>
  <c r="P480" i="51"/>
  <c r="Q480" i="51"/>
  <c r="P481" i="51"/>
  <c r="Q481" i="51"/>
  <c r="P482" i="51"/>
  <c r="Q482" i="51"/>
  <c r="P483" i="51"/>
  <c r="Q483" i="51"/>
  <c r="P484" i="51"/>
  <c r="Q484" i="51"/>
  <c r="P485" i="51"/>
  <c r="Q485" i="51"/>
  <c r="P486" i="51"/>
  <c r="Q486" i="51"/>
  <c r="P487" i="51"/>
  <c r="Q487" i="51"/>
  <c r="P488" i="51"/>
  <c r="Q488" i="51"/>
  <c r="P489" i="51"/>
  <c r="Q489" i="51"/>
  <c r="P490" i="51"/>
  <c r="Q490" i="51"/>
  <c r="P491" i="51"/>
  <c r="Q491" i="51"/>
  <c r="P492" i="51"/>
  <c r="Q492" i="51"/>
  <c r="P493" i="51"/>
  <c r="Q493" i="51"/>
  <c r="P494" i="51"/>
  <c r="Q494" i="51"/>
  <c r="P495" i="51"/>
  <c r="Q495" i="51"/>
  <c r="P496" i="51"/>
  <c r="Q496" i="51"/>
  <c r="P497" i="51"/>
  <c r="Q497" i="51"/>
  <c r="P498" i="51"/>
  <c r="Q498" i="51"/>
  <c r="P499" i="51"/>
  <c r="Q499" i="51"/>
  <c r="P500" i="51"/>
  <c r="Q500" i="51"/>
  <c r="P501" i="51"/>
  <c r="Q501" i="51"/>
  <c r="P502" i="51"/>
  <c r="Q502" i="51"/>
  <c r="P503" i="51"/>
  <c r="Q503" i="51"/>
  <c r="P504" i="51"/>
  <c r="Q504" i="51"/>
  <c r="P505" i="51"/>
  <c r="Q505" i="51"/>
  <c r="P506" i="51"/>
  <c r="Q506" i="51"/>
  <c r="P507" i="51"/>
  <c r="Q507" i="51"/>
  <c r="P508" i="51"/>
  <c r="Q508" i="51"/>
  <c r="P509" i="51"/>
  <c r="Q509" i="51"/>
  <c r="P510" i="51"/>
  <c r="Q510" i="51"/>
  <c r="P511" i="51"/>
  <c r="Q511" i="51"/>
  <c r="P512" i="51"/>
  <c r="Q512" i="51"/>
  <c r="P513" i="51"/>
  <c r="Q513" i="51"/>
  <c r="P514" i="51"/>
  <c r="Q514" i="51"/>
  <c r="P515" i="51"/>
  <c r="Q515" i="51"/>
  <c r="P516" i="51"/>
  <c r="Q516" i="51"/>
  <c r="P517" i="51"/>
  <c r="Q517" i="51"/>
  <c r="P518" i="51"/>
  <c r="Q518" i="51"/>
  <c r="P519" i="51"/>
  <c r="Q519" i="51"/>
  <c r="P520" i="51"/>
  <c r="Q520" i="51"/>
  <c r="P521" i="51"/>
  <c r="Q521" i="51"/>
  <c r="P522" i="51"/>
  <c r="Q522" i="51"/>
  <c r="P523" i="51"/>
  <c r="Q523" i="51"/>
  <c r="P524" i="51"/>
  <c r="Q524" i="51"/>
  <c r="P525" i="51"/>
  <c r="Q525" i="51"/>
  <c r="P526" i="51"/>
  <c r="Q526" i="51"/>
  <c r="P527" i="51"/>
  <c r="Q527" i="51"/>
  <c r="P528" i="51"/>
  <c r="Q528" i="51"/>
  <c r="P529" i="51"/>
  <c r="Q529" i="51"/>
  <c r="P530" i="51"/>
  <c r="Q530" i="51"/>
  <c r="P531" i="51"/>
  <c r="Q531" i="51"/>
  <c r="P532" i="51"/>
  <c r="Q532" i="51"/>
  <c r="P533" i="51"/>
  <c r="Q533" i="51"/>
  <c r="P534" i="51"/>
  <c r="Q534" i="51"/>
  <c r="P535" i="51"/>
  <c r="Q535" i="51"/>
  <c r="P536" i="51"/>
  <c r="Q536" i="51"/>
  <c r="P537" i="51"/>
  <c r="Q537" i="51"/>
  <c r="P538" i="51"/>
  <c r="Q538" i="51"/>
  <c r="P539" i="51"/>
  <c r="Q539" i="51"/>
  <c r="P540" i="51"/>
  <c r="Q540" i="51"/>
  <c r="P1056" i="51"/>
  <c r="Q1056" i="51"/>
  <c r="P1097" i="51"/>
  <c r="Q1097" i="51"/>
  <c r="P1098" i="51"/>
  <c r="Q1098" i="51"/>
  <c r="P1102" i="51"/>
  <c r="Q1102" i="51"/>
  <c r="P1103" i="51"/>
  <c r="Q1103" i="51"/>
  <c r="P1118" i="51"/>
  <c r="Q1118" i="51"/>
  <c r="P1121" i="51"/>
  <c r="Q1121" i="51"/>
  <c r="P1124" i="51"/>
  <c r="Q1124" i="51"/>
  <c r="P1126" i="51"/>
  <c r="F11" i="57"/>
  <c r="F12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53" i="57"/>
  <c r="F10" i="57"/>
  <c r="F118" i="51" l="1"/>
  <c r="F95" i="51"/>
  <c r="F93" i="51"/>
  <c r="F68" i="51"/>
  <c r="F120" i="51"/>
  <c r="F97" i="51"/>
  <c r="F79" i="51"/>
  <c r="F72" i="51"/>
  <c r="F110" i="51"/>
  <c r="F81" i="51"/>
  <c r="F351" i="51"/>
  <c r="F347" i="51"/>
  <c r="F343" i="51"/>
  <c r="F339" i="51"/>
  <c r="F335" i="51"/>
  <c r="F331" i="51"/>
  <c r="F327" i="51"/>
  <c r="F323" i="51"/>
  <c r="F319" i="51"/>
  <c r="F315" i="51"/>
  <c r="F311" i="51"/>
  <c r="F307" i="51"/>
  <c r="F303" i="51"/>
  <c r="F299" i="51"/>
  <c r="F295" i="51"/>
  <c r="F291" i="51"/>
  <c r="F287" i="51"/>
  <c r="F283" i="51"/>
  <c r="F279" i="51"/>
  <c r="F275" i="51"/>
  <c r="F271" i="51"/>
  <c r="F267" i="51"/>
  <c r="F263" i="51"/>
  <c r="F259" i="51"/>
  <c r="F255" i="51"/>
  <c r="F251" i="51"/>
  <c r="F247" i="51"/>
  <c r="F243" i="51"/>
  <c r="F239" i="51"/>
  <c r="F235" i="51"/>
  <c r="F231" i="51"/>
  <c r="F227" i="51"/>
  <c r="F223" i="51"/>
  <c r="F219" i="51"/>
  <c r="F215" i="51"/>
  <c r="F211" i="51"/>
  <c r="F207" i="51"/>
  <c r="F203" i="51"/>
  <c r="F199" i="51"/>
  <c r="F195" i="51"/>
  <c r="F191" i="51"/>
  <c r="F187" i="51"/>
  <c r="F183" i="51"/>
  <c r="F179" i="51"/>
  <c r="F175" i="51"/>
  <c r="F171" i="51"/>
  <c r="F167" i="51"/>
  <c r="F163" i="51"/>
  <c r="F156" i="51"/>
  <c r="F153" i="51"/>
  <c r="F150" i="51"/>
  <c r="F140" i="51"/>
  <c r="F138" i="51"/>
  <c r="F130" i="51"/>
  <c r="F122" i="51"/>
  <c r="F114" i="51"/>
  <c r="F106" i="51"/>
  <c r="F98" i="51"/>
  <c r="F96" i="51"/>
  <c r="F92" i="51"/>
  <c r="F82" i="51"/>
  <c r="F80" i="51"/>
  <c r="F71" i="51"/>
  <c r="F67" i="51"/>
  <c r="F348" i="51"/>
  <c r="F344" i="51"/>
  <c r="F340" i="51"/>
  <c r="F336" i="51"/>
  <c r="F332" i="51"/>
  <c r="F328" i="51"/>
  <c r="F324" i="51"/>
  <c r="F320" i="51"/>
  <c r="F316" i="51"/>
  <c r="F312" i="51"/>
  <c r="F308" i="51"/>
  <c r="F304" i="51"/>
  <c r="F300" i="51"/>
  <c r="F296" i="51"/>
  <c r="F292" i="51"/>
  <c r="F288" i="51"/>
  <c r="F284" i="51"/>
  <c r="F280" i="51"/>
  <c r="F276" i="51"/>
  <c r="F272" i="51"/>
  <c r="F268" i="51"/>
  <c r="F264" i="51"/>
  <c r="F260" i="51"/>
  <c r="F256" i="51"/>
  <c r="F252" i="51"/>
  <c r="F248" i="51"/>
  <c r="F244" i="51"/>
  <c r="F240" i="51"/>
  <c r="F236" i="51"/>
  <c r="F232" i="51"/>
  <c r="F228" i="51"/>
  <c r="F224" i="51"/>
  <c r="F220" i="51"/>
  <c r="F216" i="51"/>
  <c r="F212" i="51"/>
  <c r="F208" i="51"/>
  <c r="F204" i="51"/>
  <c r="F200" i="51"/>
  <c r="F196" i="51"/>
  <c r="F192" i="51"/>
  <c r="F188" i="51"/>
  <c r="F184" i="51"/>
  <c r="F180" i="51"/>
  <c r="F176" i="51"/>
  <c r="F172" i="51"/>
  <c r="F168" i="51"/>
  <c r="F164" i="51"/>
  <c r="F160" i="51"/>
  <c r="F157" i="51"/>
  <c r="F154" i="51"/>
  <c r="F144" i="51"/>
  <c r="F141" i="51"/>
  <c r="F132" i="51"/>
  <c r="F124" i="51"/>
  <c r="F116" i="51"/>
  <c r="F108" i="51"/>
  <c r="F100" i="51"/>
  <c r="F104" i="51"/>
  <c r="I103" i="51"/>
  <c r="F76" i="51"/>
  <c r="I101" i="51"/>
  <c r="I150" i="51"/>
  <c r="F66" i="51"/>
  <c r="F69" i="51"/>
  <c r="F70" i="51"/>
  <c r="F73" i="51"/>
  <c r="F74" i="51"/>
  <c r="F77" i="51"/>
  <c r="F78" i="51"/>
  <c r="F87" i="51"/>
  <c r="F88" i="51"/>
  <c r="F89" i="51"/>
  <c r="F94" i="51"/>
  <c r="F83" i="51"/>
  <c r="F84" i="51"/>
  <c r="F85" i="51"/>
  <c r="F90" i="51"/>
  <c r="F99" i="51"/>
  <c r="F101" i="51"/>
  <c r="F103" i="51"/>
  <c r="F105" i="51"/>
  <c r="F107" i="51"/>
  <c r="F109" i="51"/>
  <c r="F111" i="51"/>
  <c r="F113" i="51"/>
  <c r="F115" i="51"/>
  <c r="F117" i="51"/>
  <c r="F119" i="51"/>
  <c r="F121" i="51"/>
  <c r="F123" i="51"/>
  <c r="F125" i="51"/>
  <c r="F127" i="51"/>
  <c r="F129" i="51"/>
  <c r="F131" i="51"/>
  <c r="F133" i="51"/>
  <c r="F135" i="51"/>
  <c r="F137" i="51"/>
  <c r="F139" i="51"/>
  <c r="F143" i="51"/>
  <c r="F147" i="51"/>
  <c r="F151" i="51"/>
  <c r="F155" i="51"/>
  <c r="F159" i="51"/>
  <c r="Q1126" i="51"/>
  <c r="Q40" i="51"/>
  <c r="L81" i="51"/>
  <c r="L85" i="51"/>
  <c r="L89" i="51"/>
  <c r="L93" i="51"/>
  <c r="L97" i="51"/>
  <c r="L98" i="51"/>
  <c r="L99" i="51"/>
  <c r="L100" i="51"/>
  <c r="L101" i="51"/>
  <c r="L102" i="51"/>
  <c r="L103" i="51"/>
  <c r="L104" i="51"/>
  <c r="L105" i="51"/>
  <c r="L106" i="51"/>
  <c r="L107" i="51"/>
  <c r="L108" i="51"/>
  <c r="L109" i="51"/>
  <c r="L110" i="51"/>
  <c r="L111" i="51"/>
  <c r="L112" i="51"/>
  <c r="L113" i="51"/>
  <c r="L114" i="51"/>
  <c r="L115" i="51"/>
  <c r="L116" i="51"/>
  <c r="L117" i="51"/>
  <c r="L118" i="51"/>
  <c r="L119" i="51"/>
  <c r="L120" i="51"/>
  <c r="L121" i="51"/>
  <c r="L122" i="51"/>
  <c r="L123" i="51"/>
  <c r="L124" i="51"/>
  <c r="L125" i="51"/>
  <c r="L126" i="51"/>
  <c r="L127" i="51"/>
  <c r="L128" i="51"/>
  <c r="L129" i="51"/>
  <c r="L130" i="51"/>
  <c r="L131" i="51"/>
  <c r="L132" i="51"/>
  <c r="L133" i="51"/>
  <c r="L134" i="51"/>
  <c r="L135" i="51"/>
  <c r="L136" i="51"/>
  <c r="L137" i="51"/>
  <c r="L138" i="51"/>
  <c r="L67" i="51"/>
  <c r="L69" i="51"/>
  <c r="L71" i="51"/>
  <c r="L73" i="51"/>
  <c r="L75" i="51"/>
  <c r="L77" i="51"/>
  <c r="L80" i="51"/>
  <c r="L84" i="51"/>
  <c r="L88" i="51"/>
  <c r="L92" i="51"/>
  <c r="L96" i="51"/>
  <c r="L79" i="51"/>
  <c r="L83" i="51"/>
  <c r="L87" i="51"/>
  <c r="L91" i="51"/>
  <c r="L95" i="51"/>
  <c r="P40" i="51"/>
  <c r="G95" i="51"/>
  <c r="G91" i="51"/>
  <c r="G87" i="51"/>
  <c r="G83" i="51"/>
  <c r="G79" i="51"/>
  <c r="G77" i="51"/>
  <c r="G75" i="51"/>
  <c r="G73" i="51"/>
  <c r="G71" i="51"/>
  <c r="G69" i="51"/>
  <c r="G67" i="51"/>
  <c r="I68" i="51"/>
  <c r="I69" i="51"/>
  <c r="I72" i="51"/>
  <c r="I73" i="51"/>
  <c r="I76" i="51"/>
  <c r="I77" i="51"/>
  <c r="I80" i="51"/>
  <c r="I81" i="51"/>
  <c r="I84" i="51"/>
  <c r="I85" i="51"/>
  <c r="I88" i="51"/>
  <c r="I89" i="51"/>
  <c r="I92" i="51"/>
  <c r="I93" i="51"/>
  <c r="I96" i="51"/>
  <c r="I97" i="51"/>
  <c r="L93" i="121"/>
  <c r="L92" i="121"/>
  <c r="L91" i="121"/>
  <c r="L89" i="121"/>
  <c r="L88" i="121"/>
  <c r="L87" i="121"/>
  <c r="L86" i="121"/>
  <c r="L85" i="121"/>
  <c r="L84" i="121"/>
  <c r="L83" i="121"/>
  <c r="L82" i="121"/>
  <c r="L81" i="121"/>
  <c r="L80" i="121"/>
  <c r="L78" i="121"/>
  <c r="L77" i="121"/>
  <c r="L76" i="121"/>
  <c r="L75" i="121"/>
  <c r="L74" i="121"/>
  <c r="L73" i="121"/>
  <c r="I162" i="51" l="1"/>
  <c r="I146" i="51"/>
  <c r="I99" i="51"/>
  <c r="I95" i="51"/>
  <c r="I91" i="51"/>
  <c r="I87" i="51"/>
  <c r="I83" i="51"/>
  <c r="I79" i="51"/>
  <c r="I75" i="51"/>
  <c r="I71" i="51"/>
  <c r="I67" i="51"/>
  <c r="I158" i="51"/>
  <c r="I142" i="51"/>
  <c r="I94" i="51"/>
  <c r="I90" i="51"/>
  <c r="I86" i="51"/>
  <c r="I82" i="51"/>
  <c r="I78" i="51"/>
  <c r="I74" i="51"/>
  <c r="I70" i="51"/>
  <c r="I66" i="51"/>
  <c r="I154" i="51"/>
  <c r="H92" i="51"/>
  <c r="H84" i="51"/>
  <c r="H96" i="51"/>
  <c r="H88" i="51"/>
  <c r="H80" i="51"/>
  <c r="I109" i="51"/>
  <c r="I110" i="51"/>
  <c r="I117" i="51"/>
  <c r="I118" i="51"/>
  <c r="I125" i="51"/>
  <c r="I126" i="51"/>
  <c r="I133" i="51"/>
  <c r="I134" i="51"/>
  <c r="I144" i="51"/>
  <c r="I152" i="51"/>
  <c r="I160" i="51"/>
  <c r="I165" i="51"/>
  <c r="I169" i="51"/>
  <c r="I173" i="51"/>
  <c r="I177" i="51"/>
  <c r="I181" i="51"/>
  <c r="I185" i="51"/>
  <c r="I189" i="51"/>
  <c r="I193" i="51"/>
  <c r="I197" i="51"/>
  <c r="I201" i="51"/>
  <c r="I205" i="51"/>
  <c r="I209" i="51"/>
  <c r="I213" i="51"/>
  <c r="I217" i="51"/>
  <c r="I221" i="51"/>
  <c r="I225" i="51"/>
  <c r="I229" i="51"/>
  <c r="I233" i="51"/>
  <c r="I237" i="51"/>
  <c r="I98" i="51"/>
  <c r="I102" i="51"/>
  <c r="I107" i="51"/>
  <c r="I108" i="51"/>
  <c r="I115" i="51"/>
  <c r="I116" i="51"/>
  <c r="I123" i="51"/>
  <c r="I124" i="51"/>
  <c r="I131" i="51"/>
  <c r="I132" i="51"/>
  <c r="I139" i="51"/>
  <c r="I145" i="51"/>
  <c r="I147" i="51"/>
  <c r="I153" i="51"/>
  <c r="I155" i="51"/>
  <c r="I161" i="51"/>
  <c r="I166" i="51"/>
  <c r="I170" i="51"/>
  <c r="I174" i="51"/>
  <c r="I178" i="51"/>
  <c r="I182" i="51"/>
  <c r="I186" i="51"/>
  <c r="I190" i="51"/>
  <c r="I194" i="51"/>
  <c r="I198" i="51"/>
  <c r="I202" i="51"/>
  <c r="I206" i="51"/>
  <c r="I210" i="51"/>
  <c r="I214" i="51"/>
  <c r="I218" i="51"/>
  <c r="I222" i="51"/>
  <c r="I226" i="51"/>
  <c r="I230" i="51"/>
  <c r="I234" i="51"/>
  <c r="I238" i="51"/>
  <c r="I105" i="51"/>
  <c r="I106" i="51"/>
  <c r="I113" i="51"/>
  <c r="I114" i="51"/>
  <c r="I121" i="51"/>
  <c r="I122" i="51"/>
  <c r="I129" i="51"/>
  <c r="I130" i="51"/>
  <c r="I137" i="51"/>
  <c r="I138" i="51"/>
  <c r="I140" i="51"/>
  <c r="I148" i="51"/>
  <c r="I156" i="51"/>
  <c r="I163" i="51"/>
  <c r="I167" i="51"/>
  <c r="I171" i="51"/>
  <c r="I175" i="51"/>
  <c r="I179" i="51"/>
  <c r="I183" i="51"/>
  <c r="I187" i="51"/>
  <c r="I191" i="51"/>
  <c r="I195" i="51"/>
  <c r="I199" i="51"/>
  <c r="I203" i="51"/>
  <c r="I207" i="51"/>
  <c r="I211" i="51"/>
  <c r="I215" i="51"/>
  <c r="I219" i="51"/>
  <c r="I223" i="51"/>
  <c r="I227" i="51"/>
  <c r="I231" i="51"/>
  <c r="I235" i="51"/>
  <c r="I239" i="51"/>
  <c r="I100" i="51"/>
  <c r="I104" i="51"/>
  <c r="I111" i="51"/>
  <c r="I112" i="51"/>
  <c r="I119" i="51"/>
  <c r="I120" i="51"/>
  <c r="I127" i="51"/>
  <c r="I128" i="51"/>
  <c r="I135" i="51"/>
  <c r="I136" i="51"/>
  <c r="I141" i="51"/>
  <c r="I143" i="51"/>
  <c r="I149" i="51"/>
  <c r="I151" i="51"/>
  <c r="I157" i="51"/>
  <c r="I159" i="51"/>
  <c r="I164" i="51"/>
  <c r="I168" i="51"/>
  <c r="I172" i="51"/>
  <c r="I176" i="51"/>
  <c r="I180" i="51"/>
  <c r="I184" i="51"/>
  <c r="I188" i="51"/>
  <c r="I192" i="51"/>
  <c r="I196" i="51"/>
  <c r="I200" i="51"/>
  <c r="I204" i="51"/>
  <c r="I208" i="51"/>
  <c r="I212" i="51"/>
  <c r="I216" i="51"/>
  <c r="I220" i="51"/>
  <c r="I224" i="51"/>
  <c r="I228" i="51"/>
  <c r="I232" i="51"/>
  <c r="I236" i="51"/>
  <c r="I241" i="51"/>
  <c r="I245" i="51"/>
  <c r="I249" i="51"/>
  <c r="I253" i="51"/>
  <c r="I257" i="51"/>
  <c r="I261" i="51"/>
  <c r="I265" i="51"/>
  <c r="I269" i="51"/>
  <c r="I273" i="51"/>
  <c r="I277" i="51"/>
  <c r="I281" i="51"/>
  <c r="I285" i="51"/>
  <c r="I289" i="51"/>
  <c r="I293" i="51"/>
  <c r="I297" i="51"/>
  <c r="I301" i="51"/>
  <c r="I305" i="51"/>
  <c r="I309" i="51"/>
  <c r="I313" i="51"/>
  <c r="I317" i="51"/>
  <c r="I321" i="51"/>
  <c r="I325" i="51"/>
  <c r="I329" i="51"/>
  <c r="I333" i="51"/>
  <c r="I337" i="51"/>
  <c r="I341" i="51"/>
  <c r="I345" i="51"/>
  <c r="I349" i="51"/>
  <c r="I353" i="51"/>
  <c r="I357" i="51"/>
  <c r="I361" i="51"/>
  <c r="I365" i="51"/>
  <c r="I369" i="51"/>
  <c r="I373" i="51"/>
  <c r="I377" i="51"/>
  <c r="I381" i="51"/>
  <c r="I385" i="51"/>
  <c r="I389" i="51"/>
  <c r="I393" i="51"/>
  <c r="I397" i="51"/>
  <c r="I401" i="51"/>
  <c r="I405" i="51"/>
  <c r="I242" i="51"/>
  <c r="I246" i="51"/>
  <c r="I250" i="51"/>
  <c r="I254" i="51"/>
  <c r="I258" i="51"/>
  <c r="I262" i="51"/>
  <c r="I266" i="51"/>
  <c r="I270" i="51"/>
  <c r="I274" i="51"/>
  <c r="I278" i="51"/>
  <c r="I282" i="51"/>
  <c r="I286" i="51"/>
  <c r="I290" i="51"/>
  <c r="I294" i="51"/>
  <c r="I298" i="51"/>
  <c r="I302" i="51"/>
  <c r="I306" i="51"/>
  <c r="I310" i="51"/>
  <c r="I314" i="51"/>
  <c r="I318" i="51"/>
  <c r="I322" i="51"/>
  <c r="I326" i="51"/>
  <c r="I330" i="51"/>
  <c r="I334" i="51"/>
  <c r="I338" i="51"/>
  <c r="I342" i="51"/>
  <c r="I346" i="51"/>
  <c r="I350" i="51"/>
  <c r="I354" i="51"/>
  <c r="I358" i="51"/>
  <c r="I362" i="51"/>
  <c r="I366" i="51"/>
  <c r="I370" i="51"/>
  <c r="I374" i="51"/>
  <c r="I378" i="51"/>
  <c r="I382" i="51"/>
  <c r="I386" i="51"/>
  <c r="I390" i="51"/>
  <c r="I394" i="51"/>
  <c r="I398" i="51"/>
  <c r="I402" i="51"/>
  <c r="I406" i="51"/>
  <c r="I243" i="51"/>
  <c r="I247" i="51"/>
  <c r="I251" i="51"/>
  <c r="I255" i="51"/>
  <c r="I259" i="51"/>
  <c r="I263" i="51"/>
  <c r="I267" i="51"/>
  <c r="I271" i="51"/>
  <c r="I275" i="51"/>
  <c r="I279" i="51"/>
  <c r="I283" i="51"/>
  <c r="I287" i="51"/>
  <c r="I291" i="51"/>
  <c r="I295" i="51"/>
  <c r="I299" i="51"/>
  <c r="I303" i="51"/>
  <c r="I307" i="51"/>
  <c r="I311" i="51"/>
  <c r="I315" i="51"/>
  <c r="I319" i="51"/>
  <c r="I323" i="51"/>
  <c r="I327" i="51"/>
  <c r="I331" i="51"/>
  <c r="I335" i="51"/>
  <c r="I339" i="51"/>
  <c r="I343" i="51"/>
  <c r="I347" i="51"/>
  <c r="I351" i="51"/>
  <c r="I355" i="51"/>
  <c r="I359" i="51"/>
  <c r="I363" i="51"/>
  <c r="I367" i="51"/>
  <c r="I371" i="51"/>
  <c r="I375" i="51"/>
  <c r="I379" i="51"/>
  <c r="I383" i="51"/>
  <c r="I387" i="51"/>
  <c r="I391" i="51"/>
  <c r="I395" i="51"/>
  <c r="I399" i="51"/>
  <c r="I403" i="51"/>
  <c r="I407" i="51"/>
  <c r="I411" i="51"/>
  <c r="I415" i="51"/>
  <c r="I419" i="51"/>
  <c r="I423" i="51"/>
  <c r="I427" i="51"/>
  <c r="I431" i="51"/>
  <c r="I435" i="51"/>
  <c r="I439" i="51"/>
  <c r="I443" i="51"/>
  <c r="I447" i="51"/>
  <c r="I451" i="51"/>
  <c r="I455" i="51"/>
  <c r="I459" i="51"/>
  <c r="I463" i="51"/>
  <c r="I467" i="51"/>
  <c r="I471" i="51"/>
  <c r="I475" i="51"/>
  <c r="I479" i="51"/>
  <c r="I483" i="51"/>
  <c r="I487" i="51"/>
  <c r="I491" i="51"/>
  <c r="I495" i="51"/>
  <c r="I244" i="51"/>
  <c r="I252" i="51"/>
  <c r="I260" i="51"/>
  <c r="I268" i="51"/>
  <c r="I276" i="51"/>
  <c r="I284" i="51"/>
  <c r="I292" i="51"/>
  <c r="I300" i="51"/>
  <c r="I308" i="51"/>
  <c r="I316" i="51"/>
  <c r="I324" i="51"/>
  <c r="I332" i="51"/>
  <c r="I340" i="51"/>
  <c r="I348" i="51"/>
  <c r="I356" i="51"/>
  <c r="I364" i="51"/>
  <c r="I372" i="51"/>
  <c r="I380" i="51"/>
  <c r="I388" i="51"/>
  <c r="I396" i="51"/>
  <c r="I404" i="51"/>
  <c r="I412" i="51"/>
  <c r="I416" i="51"/>
  <c r="I420" i="51"/>
  <c r="I424" i="51"/>
  <c r="I428" i="51"/>
  <c r="I432" i="51"/>
  <c r="I436" i="51"/>
  <c r="I440" i="51"/>
  <c r="I444" i="51"/>
  <c r="I448" i="51"/>
  <c r="I452" i="51"/>
  <c r="I456" i="51"/>
  <c r="I460" i="51"/>
  <c r="I464" i="51"/>
  <c r="I468" i="51"/>
  <c r="I472" i="51"/>
  <c r="I476" i="51"/>
  <c r="I480" i="51"/>
  <c r="I484" i="51"/>
  <c r="I488" i="51"/>
  <c r="I492" i="51"/>
  <c r="I413" i="51"/>
  <c r="I417" i="51"/>
  <c r="I421" i="51"/>
  <c r="I425" i="51"/>
  <c r="I429" i="51"/>
  <c r="I433" i="51"/>
  <c r="I437" i="51"/>
  <c r="I441" i="51"/>
  <c r="I445" i="51"/>
  <c r="I449" i="51"/>
  <c r="I453" i="51"/>
  <c r="I457" i="51"/>
  <c r="I461" i="51"/>
  <c r="I465" i="51"/>
  <c r="I469" i="51"/>
  <c r="I473" i="51"/>
  <c r="I477" i="51"/>
  <c r="I481" i="51"/>
  <c r="I485" i="51"/>
  <c r="I489" i="51"/>
  <c r="I493" i="51"/>
  <c r="I499" i="51"/>
  <c r="I503" i="51"/>
  <c r="I507" i="51"/>
  <c r="I511" i="51"/>
  <c r="I515" i="51"/>
  <c r="I519" i="51"/>
  <c r="I523" i="51"/>
  <c r="I527" i="51"/>
  <c r="I531" i="51"/>
  <c r="I535" i="51"/>
  <c r="I539" i="51"/>
  <c r="I304" i="51"/>
  <c r="I320" i="51"/>
  <c r="I352" i="51"/>
  <c r="I368" i="51"/>
  <c r="I384" i="51"/>
  <c r="I430" i="51"/>
  <c r="I454" i="51"/>
  <c r="I470" i="51"/>
  <c r="I494" i="51"/>
  <c r="I498" i="51"/>
  <c r="I506" i="51"/>
  <c r="I518" i="51"/>
  <c r="I526" i="51"/>
  <c r="I248" i="51"/>
  <c r="I264" i="51"/>
  <c r="I280" i="51"/>
  <c r="I296" i="51"/>
  <c r="I312" i="51"/>
  <c r="I328" i="51"/>
  <c r="I344" i="51"/>
  <c r="I360" i="51"/>
  <c r="I376" i="51"/>
  <c r="I392" i="51"/>
  <c r="I408" i="51"/>
  <c r="I409" i="51"/>
  <c r="I410" i="51"/>
  <c r="I418" i="51"/>
  <c r="I426" i="51"/>
  <c r="I434" i="51"/>
  <c r="I442" i="51"/>
  <c r="I450" i="51"/>
  <c r="I458" i="51"/>
  <c r="I466" i="51"/>
  <c r="I474" i="51"/>
  <c r="I482" i="51"/>
  <c r="I490" i="51"/>
  <c r="I500" i="51"/>
  <c r="I504" i="51"/>
  <c r="I508" i="51"/>
  <c r="I512" i="51"/>
  <c r="I516" i="51"/>
  <c r="I520" i="51"/>
  <c r="I524" i="51"/>
  <c r="I528" i="51"/>
  <c r="I532" i="51"/>
  <c r="I536" i="51"/>
  <c r="I540" i="51"/>
  <c r="I496" i="51"/>
  <c r="I497" i="51"/>
  <c r="I501" i="51"/>
  <c r="I505" i="51"/>
  <c r="I509" i="51"/>
  <c r="I513" i="51"/>
  <c r="I517" i="51"/>
  <c r="I521" i="51"/>
  <c r="I525" i="51"/>
  <c r="I529" i="51"/>
  <c r="I533" i="51"/>
  <c r="I537" i="51"/>
  <c r="I240" i="51"/>
  <c r="I256" i="51"/>
  <c r="I272" i="51"/>
  <c r="I288" i="51"/>
  <c r="I336" i="51"/>
  <c r="I400" i="51"/>
  <c r="I414" i="51"/>
  <c r="I422" i="51"/>
  <c r="I438" i="51"/>
  <c r="I446" i="51"/>
  <c r="I462" i="51"/>
  <c r="I478" i="51"/>
  <c r="I486" i="51"/>
  <c r="I502" i="51"/>
  <c r="I510" i="51"/>
  <c r="I514" i="51"/>
  <c r="I522" i="51"/>
  <c r="I530" i="51"/>
  <c r="I534" i="51"/>
  <c r="I538" i="51"/>
  <c r="K69" i="51"/>
  <c r="K73" i="51"/>
  <c r="K78" i="51"/>
  <c r="K79" i="51"/>
  <c r="K83" i="51"/>
  <c r="K85" i="51"/>
  <c r="K88" i="51"/>
  <c r="K90" i="51"/>
  <c r="K91" i="51"/>
  <c r="K94" i="51"/>
  <c r="K95" i="51"/>
  <c r="K99" i="51"/>
  <c r="K100" i="51"/>
  <c r="K103" i="51"/>
  <c r="K104" i="51"/>
  <c r="K111" i="51"/>
  <c r="K112" i="51"/>
  <c r="K119" i="51"/>
  <c r="K120" i="51"/>
  <c r="K127" i="51"/>
  <c r="K128" i="51"/>
  <c r="K135" i="51"/>
  <c r="K136" i="51"/>
  <c r="K141" i="51"/>
  <c r="K142" i="51"/>
  <c r="K143" i="51"/>
  <c r="K149" i="51"/>
  <c r="K150" i="51"/>
  <c r="K151" i="51"/>
  <c r="K157" i="51"/>
  <c r="K158" i="51"/>
  <c r="K159" i="51"/>
  <c r="K164" i="51"/>
  <c r="K168" i="51"/>
  <c r="K172" i="51"/>
  <c r="K176" i="51"/>
  <c r="K180" i="51"/>
  <c r="K184" i="51"/>
  <c r="K188" i="51"/>
  <c r="K192" i="51"/>
  <c r="K196" i="51"/>
  <c r="K200" i="51"/>
  <c r="K204" i="51"/>
  <c r="K208" i="51"/>
  <c r="K212" i="51"/>
  <c r="K216" i="51"/>
  <c r="K220" i="51"/>
  <c r="K224" i="51"/>
  <c r="K228" i="51"/>
  <c r="K232" i="51"/>
  <c r="K236" i="51"/>
  <c r="K68" i="51"/>
  <c r="K72" i="51"/>
  <c r="K75" i="51"/>
  <c r="K82" i="51"/>
  <c r="K109" i="51"/>
  <c r="K110" i="51"/>
  <c r="K117" i="51"/>
  <c r="K118" i="51"/>
  <c r="K125" i="51"/>
  <c r="K126" i="51"/>
  <c r="K133" i="51"/>
  <c r="K134" i="51"/>
  <c r="K144" i="51"/>
  <c r="K152" i="51"/>
  <c r="K160" i="51"/>
  <c r="K165" i="51"/>
  <c r="K169" i="51"/>
  <c r="K173" i="51"/>
  <c r="K177" i="51"/>
  <c r="K181" i="51"/>
  <c r="K185" i="51"/>
  <c r="K189" i="51"/>
  <c r="K193" i="51"/>
  <c r="K197" i="51"/>
  <c r="K201" i="51"/>
  <c r="K205" i="51"/>
  <c r="K209" i="51"/>
  <c r="K213" i="51"/>
  <c r="K217" i="51"/>
  <c r="K221" i="51"/>
  <c r="K225" i="51"/>
  <c r="K229" i="51"/>
  <c r="K233" i="51"/>
  <c r="K237" i="51"/>
  <c r="K66" i="51"/>
  <c r="K67" i="51"/>
  <c r="K70" i="51"/>
  <c r="K71" i="51"/>
  <c r="K74" i="51"/>
  <c r="K77" i="51"/>
  <c r="K81" i="51"/>
  <c r="K84" i="51"/>
  <c r="K87" i="51"/>
  <c r="K89" i="51"/>
  <c r="K93" i="51"/>
  <c r="K97" i="51"/>
  <c r="K98" i="51"/>
  <c r="K101" i="51"/>
  <c r="K102" i="51"/>
  <c r="K107" i="51"/>
  <c r="K108" i="51"/>
  <c r="K115" i="51"/>
  <c r="K116" i="51"/>
  <c r="K123" i="51"/>
  <c r="K124" i="51"/>
  <c r="K131" i="51"/>
  <c r="K132" i="51"/>
  <c r="K139" i="51"/>
  <c r="K145" i="51"/>
  <c r="K146" i="51"/>
  <c r="K147" i="51"/>
  <c r="K153" i="51"/>
  <c r="K154" i="51"/>
  <c r="K155" i="51"/>
  <c r="K161" i="51"/>
  <c r="K162" i="51"/>
  <c r="K166" i="51"/>
  <c r="K170" i="51"/>
  <c r="K174" i="51"/>
  <c r="K178" i="51"/>
  <c r="K182" i="51"/>
  <c r="K186" i="51"/>
  <c r="K190" i="51"/>
  <c r="K194" i="51"/>
  <c r="K198" i="51"/>
  <c r="K202" i="51"/>
  <c r="K206" i="51"/>
  <c r="K210" i="51"/>
  <c r="K214" i="51"/>
  <c r="K218" i="51"/>
  <c r="K222" i="51"/>
  <c r="K226" i="51"/>
  <c r="K230" i="51"/>
  <c r="K234" i="51"/>
  <c r="K238" i="51"/>
  <c r="K76" i="51"/>
  <c r="K80" i="51"/>
  <c r="K86" i="51"/>
  <c r="K92" i="51"/>
  <c r="K96" i="51"/>
  <c r="K105" i="51"/>
  <c r="K106" i="51"/>
  <c r="K113" i="51"/>
  <c r="K114" i="51"/>
  <c r="K121" i="51"/>
  <c r="K122" i="51"/>
  <c r="K129" i="51"/>
  <c r="K130" i="51"/>
  <c r="K137" i="51"/>
  <c r="K138" i="51"/>
  <c r="K140" i="51"/>
  <c r="K148" i="51"/>
  <c r="K156" i="51"/>
  <c r="K163" i="51"/>
  <c r="K167" i="51"/>
  <c r="K171" i="51"/>
  <c r="K175" i="51"/>
  <c r="K179" i="51"/>
  <c r="K183" i="51"/>
  <c r="K187" i="51"/>
  <c r="K191" i="51"/>
  <c r="K195" i="51"/>
  <c r="K199" i="51"/>
  <c r="K203" i="51"/>
  <c r="K207" i="51"/>
  <c r="K211" i="51"/>
  <c r="K215" i="51"/>
  <c r="K219" i="51"/>
  <c r="K223" i="51"/>
  <c r="K227" i="51"/>
  <c r="K231" i="51"/>
  <c r="K235" i="51"/>
  <c r="K239" i="51"/>
  <c r="K240" i="51"/>
  <c r="K244" i="51"/>
  <c r="K248" i="51"/>
  <c r="K252" i="51"/>
  <c r="K256" i="51"/>
  <c r="K260" i="51"/>
  <c r="K264" i="51"/>
  <c r="K268" i="51"/>
  <c r="K272" i="51"/>
  <c r="K276" i="51"/>
  <c r="K280" i="51"/>
  <c r="K284" i="51"/>
  <c r="K288" i="51"/>
  <c r="K292" i="51"/>
  <c r="K296" i="51"/>
  <c r="K300" i="51"/>
  <c r="K304" i="51"/>
  <c r="K308" i="51"/>
  <c r="K312" i="51"/>
  <c r="K316" i="51"/>
  <c r="K320" i="51"/>
  <c r="K324" i="51"/>
  <c r="K328" i="51"/>
  <c r="K332" i="51"/>
  <c r="K336" i="51"/>
  <c r="K340" i="51"/>
  <c r="K344" i="51"/>
  <c r="K348" i="51"/>
  <c r="K352" i="51"/>
  <c r="K356" i="51"/>
  <c r="K360" i="51"/>
  <c r="K364" i="51"/>
  <c r="K368" i="51"/>
  <c r="K372" i="51"/>
  <c r="K376" i="51"/>
  <c r="K380" i="51"/>
  <c r="K384" i="51"/>
  <c r="K388" i="51"/>
  <c r="K392" i="51"/>
  <c r="K396" i="51"/>
  <c r="K400" i="51"/>
  <c r="K404" i="51"/>
  <c r="K408" i="51"/>
  <c r="K241" i="51"/>
  <c r="K245" i="51"/>
  <c r="K249" i="51"/>
  <c r="K253" i="51"/>
  <c r="K257" i="51"/>
  <c r="K261" i="51"/>
  <c r="K265" i="51"/>
  <c r="K269" i="51"/>
  <c r="K273" i="51"/>
  <c r="K277" i="51"/>
  <c r="K281" i="51"/>
  <c r="K285" i="51"/>
  <c r="K289" i="51"/>
  <c r="K293" i="51"/>
  <c r="K297" i="51"/>
  <c r="K301" i="51"/>
  <c r="K305" i="51"/>
  <c r="K309" i="51"/>
  <c r="K313" i="51"/>
  <c r="K317" i="51"/>
  <c r="K321" i="51"/>
  <c r="K325" i="51"/>
  <c r="K329" i="51"/>
  <c r="K333" i="51"/>
  <c r="K337" i="51"/>
  <c r="K341" i="51"/>
  <c r="K345" i="51"/>
  <c r="K349" i="51"/>
  <c r="K353" i="51"/>
  <c r="K357" i="51"/>
  <c r="K361" i="51"/>
  <c r="K365" i="51"/>
  <c r="K369" i="51"/>
  <c r="K373" i="51"/>
  <c r="K377" i="51"/>
  <c r="K381" i="51"/>
  <c r="K385" i="51"/>
  <c r="K389" i="51"/>
  <c r="K393" i="51"/>
  <c r="K397" i="51"/>
  <c r="K401" i="51"/>
  <c r="K405" i="51"/>
  <c r="K409" i="51"/>
  <c r="K242" i="51"/>
  <c r="K246" i="51"/>
  <c r="K250" i="51"/>
  <c r="K254" i="51"/>
  <c r="K258" i="51"/>
  <c r="K262" i="51"/>
  <c r="K266" i="51"/>
  <c r="K270" i="51"/>
  <c r="K274" i="51"/>
  <c r="K278" i="51"/>
  <c r="K282" i="51"/>
  <c r="K286" i="51"/>
  <c r="K290" i="51"/>
  <c r="K294" i="51"/>
  <c r="K298" i="51"/>
  <c r="K302" i="51"/>
  <c r="K306" i="51"/>
  <c r="K310" i="51"/>
  <c r="K314" i="51"/>
  <c r="K318" i="51"/>
  <c r="K322" i="51"/>
  <c r="K326" i="51"/>
  <c r="K330" i="51"/>
  <c r="K334" i="51"/>
  <c r="K338" i="51"/>
  <c r="K342" i="51"/>
  <c r="K346" i="51"/>
  <c r="K350" i="51"/>
  <c r="K354" i="51"/>
  <c r="K358" i="51"/>
  <c r="K362" i="51"/>
  <c r="K366" i="51"/>
  <c r="K370" i="51"/>
  <c r="K374" i="51"/>
  <c r="K378" i="51"/>
  <c r="K382" i="51"/>
  <c r="K386" i="51"/>
  <c r="K390" i="51"/>
  <c r="K394" i="51"/>
  <c r="K398" i="51"/>
  <c r="K402" i="51"/>
  <c r="K406" i="51"/>
  <c r="K410" i="51"/>
  <c r="K414" i="51"/>
  <c r="K418" i="51"/>
  <c r="K422" i="51"/>
  <c r="K426" i="51"/>
  <c r="K430" i="51"/>
  <c r="K434" i="51"/>
  <c r="K438" i="51"/>
  <c r="K442" i="51"/>
  <c r="K446" i="51"/>
  <c r="K450" i="51"/>
  <c r="K454" i="51"/>
  <c r="K458" i="51"/>
  <c r="K462" i="51"/>
  <c r="K466" i="51"/>
  <c r="K470" i="51"/>
  <c r="K474" i="51"/>
  <c r="K478" i="51"/>
  <c r="K482" i="51"/>
  <c r="K486" i="51"/>
  <c r="K490" i="51"/>
  <c r="K494" i="51"/>
  <c r="K243" i="51"/>
  <c r="K251" i="51"/>
  <c r="K259" i="51"/>
  <c r="K267" i="51"/>
  <c r="K275" i="51"/>
  <c r="K283" i="51"/>
  <c r="K291" i="51"/>
  <c r="K299" i="51"/>
  <c r="K307" i="51"/>
  <c r="K315" i="51"/>
  <c r="K323" i="51"/>
  <c r="K331" i="51"/>
  <c r="K339" i="51"/>
  <c r="K347" i="51"/>
  <c r="K355" i="51"/>
  <c r="K363" i="51"/>
  <c r="K371" i="51"/>
  <c r="K379" i="51"/>
  <c r="K387" i="51"/>
  <c r="K395" i="51"/>
  <c r="K403" i="51"/>
  <c r="K411" i="51"/>
  <c r="K415" i="51"/>
  <c r="K419" i="51"/>
  <c r="K423" i="51"/>
  <c r="K427" i="51"/>
  <c r="K431" i="51"/>
  <c r="K435" i="51"/>
  <c r="K439" i="51"/>
  <c r="K443" i="51"/>
  <c r="K447" i="51"/>
  <c r="K451" i="51"/>
  <c r="K455" i="51"/>
  <c r="K459" i="51"/>
  <c r="K463" i="51"/>
  <c r="K467" i="51"/>
  <c r="K471" i="51"/>
  <c r="K475" i="51"/>
  <c r="K479" i="51"/>
  <c r="K483" i="51"/>
  <c r="K487" i="51"/>
  <c r="K491" i="51"/>
  <c r="K495" i="51"/>
  <c r="K412" i="51"/>
  <c r="K416" i="51"/>
  <c r="K420" i="51"/>
  <c r="K424" i="51"/>
  <c r="K428" i="51"/>
  <c r="K432" i="51"/>
  <c r="K436" i="51"/>
  <c r="K440" i="51"/>
  <c r="K444" i="51"/>
  <c r="K448" i="51"/>
  <c r="K452" i="51"/>
  <c r="K456" i="51"/>
  <c r="K460" i="51"/>
  <c r="K464" i="51"/>
  <c r="K468" i="51"/>
  <c r="K472" i="51"/>
  <c r="K476" i="51"/>
  <c r="K480" i="51"/>
  <c r="K484" i="51"/>
  <c r="K488" i="51"/>
  <c r="K492" i="51"/>
  <c r="K496" i="51"/>
  <c r="K498" i="51"/>
  <c r="K502" i="51"/>
  <c r="K506" i="51"/>
  <c r="K510" i="51"/>
  <c r="K514" i="51"/>
  <c r="K518" i="51"/>
  <c r="K522" i="51"/>
  <c r="K526" i="51"/>
  <c r="K530" i="51"/>
  <c r="K534" i="51"/>
  <c r="K538" i="51"/>
  <c r="K255" i="51"/>
  <c r="K271" i="51"/>
  <c r="K287" i="51"/>
  <c r="K335" i="51"/>
  <c r="K399" i="51"/>
  <c r="K413" i="51"/>
  <c r="K421" i="51"/>
  <c r="K437" i="51"/>
  <c r="K445" i="51"/>
  <c r="K461" i="51"/>
  <c r="K477" i="51"/>
  <c r="K485" i="51"/>
  <c r="K501" i="51"/>
  <c r="K509" i="51"/>
  <c r="K513" i="51"/>
  <c r="K521" i="51"/>
  <c r="K529" i="51"/>
  <c r="K533" i="51"/>
  <c r="K537" i="51"/>
  <c r="K247" i="51"/>
  <c r="K263" i="51"/>
  <c r="K279" i="51"/>
  <c r="K295" i="51"/>
  <c r="K311" i="51"/>
  <c r="K327" i="51"/>
  <c r="K343" i="51"/>
  <c r="K359" i="51"/>
  <c r="K375" i="51"/>
  <c r="K391" i="51"/>
  <c r="K407" i="51"/>
  <c r="K417" i="51"/>
  <c r="K425" i="51"/>
  <c r="K433" i="51"/>
  <c r="K441" i="51"/>
  <c r="K449" i="51"/>
  <c r="K457" i="51"/>
  <c r="K465" i="51"/>
  <c r="K473" i="51"/>
  <c r="K481" i="51"/>
  <c r="K489" i="51"/>
  <c r="K499" i="51"/>
  <c r="K503" i="51"/>
  <c r="K507" i="51"/>
  <c r="K511" i="51"/>
  <c r="K515" i="51"/>
  <c r="K519" i="51"/>
  <c r="K523" i="51"/>
  <c r="K527" i="51"/>
  <c r="K531" i="51"/>
  <c r="K535" i="51"/>
  <c r="K539" i="51"/>
  <c r="K500" i="51"/>
  <c r="K504" i="51"/>
  <c r="K508" i="51"/>
  <c r="K512" i="51"/>
  <c r="K516" i="51"/>
  <c r="K520" i="51"/>
  <c r="K524" i="51"/>
  <c r="K528" i="51"/>
  <c r="K532" i="51"/>
  <c r="K536" i="51"/>
  <c r="K540" i="51"/>
  <c r="K303" i="51"/>
  <c r="K319" i="51"/>
  <c r="K351" i="51"/>
  <c r="K367" i="51"/>
  <c r="K383" i="51"/>
  <c r="K429" i="51"/>
  <c r="K453" i="51"/>
  <c r="K469" i="51"/>
  <c r="K493" i="51"/>
  <c r="K497" i="51"/>
  <c r="K505" i="51"/>
  <c r="K517" i="51"/>
  <c r="K525" i="51"/>
  <c r="H68" i="51"/>
  <c r="H72" i="51"/>
  <c r="H76" i="51"/>
  <c r="H81" i="51"/>
  <c r="H86" i="51"/>
  <c r="H91" i="51"/>
  <c r="H97" i="51"/>
  <c r="H69" i="51"/>
  <c r="H73" i="51"/>
  <c r="H77" i="51"/>
  <c r="H82" i="51"/>
  <c r="H87" i="51"/>
  <c r="H93" i="51"/>
  <c r="H98" i="51"/>
  <c r="H100" i="51"/>
  <c r="H102" i="51"/>
  <c r="H104" i="51"/>
  <c r="H106" i="51"/>
  <c r="H108" i="51"/>
  <c r="H110" i="51"/>
  <c r="H112" i="51"/>
  <c r="H114" i="51"/>
  <c r="H116" i="51"/>
  <c r="H118" i="51"/>
  <c r="H120" i="51"/>
  <c r="H122" i="51"/>
  <c r="H124" i="51"/>
  <c r="H126" i="51"/>
  <c r="H128" i="51"/>
  <c r="H130" i="51"/>
  <c r="H132" i="51"/>
  <c r="H134" i="51"/>
  <c r="H136" i="51"/>
  <c r="H138" i="51"/>
  <c r="H141" i="51"/>
  <c r="H145" i="51"/>
  <c r="H149" i="51"/>
  <c r="H153" i="51"/>
  <c r="H157" i="51"/>
  <c r="H161" i="51"/>
  <c r="H67" i="51"/>
  <c r="H78" i="51"/>
  <c r="H83" i="51"/>
  <c r="H94" i="51"/>
  <c r="H107" i="51"/>
  <c r="H111" i="51"/>
  <c r="H115" i="51"/>
  <c r="H119" i="51"/>
  <c r="H123" i="51"/>
  <c r="H127" i="51"/>
  <c r="H131" i="51"/>
  <c r="H135" i="51"/>
  <c r="H139" i="51"/>
  <c r="H143" i="51"/>
  <c r="H147" i="51"/>
  <c r="H151" i="51"/>
  <c r="H155" i="51"/>
  <c r="H159" i="51"/>
  <c r="H164" i="51"/>
  <c r="H168" i="51"/>
  <c r="H172" i="51"/>
  <c r="H176" i="51"/>
  <c r="H180" i="51"/>
  <c r="H184" i="51"/>
  <c r="H188" i="51"/>
  <c r="H192" i="51"/>
  <c r="H196" i="51"/>
  <c r="H200" i="51"/>
  <c r="H204" i="51"/>
  <c r="H208" i="51"/>
  <c r="H212" i="51"/>
  <c r="H216" i="51"/>
  <c r="H220" i="51"/>
  <c r="H224" i="51"/>
  <c r="H228" i="51"/>
  <c r="H232" i="51"/>
  <c r="H236" i="51"/>
  <c r="H240" i="51"/>
  <c r="H244" i="51"/>
  <c r="H248" i="51"/>
  <c r="H252" i="51"/>
  <c r="H256" i="51"/>
  <c r="H260" i="51"/>
  <c r="H264" i="51"/>
  <c r="H268" i="51"/>
  <c r="H272" i="51"/>
  <c r="H74" i="51"/>
  <c r="H79" i="51"/>
  <c r="H95" i="51"/>
  <c r="H99" i="51"/>
  <c r="H101" i="51"/>
  <c r="H103" i="51"/>
  <c r="H163" i="51"/>
  <c r="H167" i="51"/>
  <c r="H171" i="51"/>
  <c r="H175" i="51"/>
  <c r="H179" i="51"/>
  <c r="H183" i="51"/>
  <c r="H187" i="51"/>
  <c r="H191" i="51"/>
  <c r="H195" i="51"/>
  <c r="H199" i="51"/>
  <c r="H203" i="51"/>
  <c r="H207" i="51"/>
  <c r="H211" i="51"/>
  <c r="H215" i="51"/>
  <c r="H219" i="51"/>
  <c r="H223" i="51"/>
  <c r="H227" i="51"/>
  <c r="H231" i="51"/>
  <c r="H235" i="51"/>
  <c r="H239" i="51"/>
  <c r="H243" i="51"/>
  <c r="H247" i="51"/>
  <c r="H251" i="51"/>
  <c r="H255" i="51"/>
  <c r="H259" i="51"/>
  <c r="H263" i="51"/>
  <c r="H267" i="51"/>
  <c r="H271" i="51"/>
  <c r="H71" i="51"/>
  <c r="H85" i="51"/>
  <c r="H89" i="51"/>
  <c r="H90" i="51"/>
  <c r="H109" i="51"/>
  <c r="H125" i="51"/>
  <c r="H144" i="51"/>
  <c r="H146" i="51"/>
  <c r="H152" i="51"/>
  <c r="H154" i="51"/>
  <c r="H160" i="51"/>
  <c r="H162" i="51"/>
  <c r="H274" i="51"/>
  <c r="H278" i="51"/>
  <c r="H282" i="51"/>
  <c r="H286" i="51"/>
  <c r="H290" i="51"/>
  <c r="H294" i="51"/>
  <c r="H298" i="51"/>
  <c r="H302" i="51"/>
  <c r="H306" i="51"/>
  <c r="H310" i="51"/>
  <c r="H314" i="51"/>
  <c r="H318" i="51"/>
  <c r="H322" i="51"/>
  <c r="H326" i="51"/>
  <c r="H330" i="51"/>
  <c r="H334" i="51"/>
  <c r="H338" i="51"/>
  <c r="H342" i="51"/>
  <c r="H346" i="51"/>
  <c r="H350" i="51"/>
  <c r="H354" i="51"/>
  <c r="H358" i="51"/>
  <c r="H362" i="51"/>
  <c r="H366" i="51"/>
  <c r="H370" i="51"/>
  <c r="H374" i="51"/>
  <c r="H378" i="51"/>
  <c r="H382" i="51"/>
  <c r="H386" i="51"/>
  <c r="H390" i="51"/>
  <c r="H394" i="51"/>
  <c r="H398" i="51"/>
  <c r="H402" i="51"/>
  <c r="H406" i="51"/>
  <c r="H410" i="51"/>
  <c r="H414" i="51"/>
  <c r="H418" i="51"/>
  <c r="H422" i="51"/>
  <c r="H426" i="51"/>
  <c r="H430" i="51"/>
  <c r="H434" i="51"/>
  <c r="H438" i="51"/>
  <c r="H442" i="51"/>
  <c r="H446" i="51"/>
  <c r="H450" i="51"/>
  <c r="H454" i="51"/>
  <c r="H458" i="51"/>
  <c r="H462" i="51"/>
  <c r="H466" i="51"/>
  <c r="H470" i="51"/>
  <c r="H474" i="51"/>
  <c r="H478" i="51"/>
  <c r="H482" i="51"/>
  <c r="H486" i="51"/>
  <c r="H490" i="51"/>
  <c r="H494" i="51"/>
  <c r="H498" i="51"/>
  <c r="H502" i="51"/>
  <c r="H506" i="51"/>
  <c r="H75" i="51"/>
  <c r="H113" i="51"/>
  <c r="H129" i="51"/>
  <c r="H165" i="51"/>
  <c r="H169" i="51"/>
  <c r="H173" i="51"/>
  <c r="H177" i="51"/>
  <c r="H181" i="51"/>
  <c r="H185" i="51"/>
  <c r="H189" i="51"/>
  <c r="H193" i="51"/>
  <c r="H197" i="51"/>
  <c r="H201" i="51"/>
  <c r="H205" i="51"/>
  <c r="H209" i="51"/>
  <c r="H213" i="51"/>
  <c r="H217" i="51"/>
  <c r="H221" i="51"/>
  <c r="H225" i="51"/>
  <c r="H229" i="51"/>
  <c r="H233" i="51"/>
  <c r="H237" i="51"/>
  <c r="H241" i="51"/>
  <c r="H245" i="51"/>
  <c r="H249" i="51"/>
  <c r="H253" i="51"/>
  <c r="H257" i="51"/>
  <c r="H261" i="51"/>
  <c r="H265" i="51"/>
  <c r="H269" i="51"/>
  <c r="H273" i="51"/>
  <c r="H277" i="51"/>
  <c r="H281" i="51"/>
  <c r="H285" i="51"/>
  <c r="H289" i="51"/>
  <c r="H293" i="51"/>
  <c r="H297" i="51"/>
  <c r="H301" i="51"/>
  <c r="H305" i="51"/>
  <c r="H309" i="51"/>
  <c r="H313" i="51"/>
  <c r="H317" i="51"/>
  <c r="H321" i="51"/>
  <c r="H325" i="51"/>
  <c r="H329" i="51"/>
  <c r="H333" i="51"/>
  <c r="H337" i="51"/>
  <c r="H341" i="51"/>
  <c r="H345" i="51"/>
  <c r="H349" i="51"/>
  <c r="H353" i="51"/>
  <c r="H357" i="51"/>
  <c r="H361" i="51"/>
  <c r="H365" i="51"/>
  <c r="H369" i="51"/>
  <c r="H373" i="51"/>
  <c r="H377" i="51"/>
  <c r="H381" i="51"/>
  <c r="H385" i="51"/>
  <c r="H389" i="51"/>
  <c r="H393" i="51"/>
  <c r="H397" i="51"/>
  <c r="H401" i="51"/>
  <c r="H405" i="51"/>
  <c r="H409" i="51"/>
  <c r="H413" i="51"/>
  <c r="H417" i="51"/>
  <c r="H421" i="51"/>
  <c r="H425" i="51"/>
  <c r="H429" i="51"/>
  <c r="H433" i="51"/>
  <c r="H437" i="51"/>
  <c r="H441" i="51"/>
  <c r="H445" i="51"/>
  <c r="H449" i="51"/>
  <c r="H453" i="51"/>
  <c r="H457" i="51"/>
  <c r="H461" i="51"/>
  <c r="H465" i="51"/>
  <c r="H469" i="51"/>
  <c r="H473" i="51"/>
  <c r="H477" i="51"/>
  <c r="H481" i="51"/>
  <c r="H485" i="51"/>
  <c r="H489" i="51"/>
  <c r="H493" i="51"/>
  <c r="H497" i="51"/>
  <c r="H501" i="51"/>
  <c r="H505" i="51"/>
  <c r="H509" i="51"/>
  <c r="H121" i="51"/>
  <c r="H275" i="51"/>
  <c r="H279" i="51"/>
  <c r="H283" i="51"/>
  <c r="H287" i="51"/>
  <c r="H291" i="51"/>
  <c r="H295" i="51"/>
  <c r="H299" i="51"/>
  <c r="H303" i="51"/>
  <c r="H307" i="51"/>
  <c r="H311" i="51"/>
  <c r="H315" i="51"/>
  <c r="H319" i="51"/>
  <c r="H323" i="51"/>
  <c r="H327" i="51"/>
  <c r="H331" i="51"/>
  <c r="H335" i="51"/>
  <c r="H339" i="51"/>
  <c r="H343" i="51"/>
  <c r="H347" i="51"/>
  <c r="H351" i="51"/>
  <c r="H355" i="51"/>
  <c r="H359" i="51"/>
  <c r="H363" i="51"/>
  <c r="H367" i="51"/>
  <c r="H371" i="51"/>
  <c r="H375" i="51"/>
  <c r="H379" i="51"/>
  <c r="H383" i="51"/>
  <c r="H387" i="51"/>
  <c r="H391" i="51"/>
  <c r="H395" i="51"/>
  <c r="H399" i="51"/>
  <c r="H403" i="51"/>
  <c r="H407" i="51"/>
  <c r="H411" i="51"/>
  <c r="H415" i="51"/>
  <c r="H419" i="51"/>
  <c r="H423" i="51"/>
  <c r="H427" i="51"/>
  <c r="H431" i="51"/>
  <c r="H435" i="51"/>
  <c r="H439" i="51"/>
  <c r="H443" i="51"/>
  <c r="H447" i="51"/>
  <c r="H451" i="51"/>
  <c r="H455" i="51"/>
  <c r="H459" i="51"/>
  <c r="H463" i="51"/>
  <c r="H467" i="51"/>
  <c r="H471" i="51"/>
  <c r="H475" i="51"/>
  <c r="H479" i="51"/>
  <c r="H483" i="51"/>
  <c r="H487" i="51"/>
  <c r="H491" i="51"/>
  <c r="H495" i="51"/>
  <c r="H499" i="51"/>
  <c r="H503" i="51"/>
  <c r="H507" i="51"/>
  <c r="H512" i="51"/>
  <c r="H516" i="51"/>
  <c r="H520" i="51"/>
  <c r="H524" i="51"/>
  <c r="H528" i="51"/>
  <c r="H532" i="51"/>
  <c r="H536" i="51"/>
  <c r="H540" i="51"/>
  <c r="H66" i="51"/>
  <c r="H105" i="51"/>
  <c r="H158" i="51"/>
  <c r="H276" i="51"/>
  <c r="H284" i="51"/>
  <c r="H292" i="51"/>
  <c r="H300" i="51"/>
  <c r="H308" i="51"/>
  <c r="H320" i="51"/>
  <c r="H324" i="51"/>
  <c r="H332" i="51"/>
  <c r="H336" i="51"/>
  <c r="H340" i="51"/>
  <c r="H348" i="51"/>
  <c r="H356" i="51"/>
  <c r="H364" i="51"/>
  <c r="H376" i="51"/>
  <c r="H380" i="51"/>
  <c r="H384" i="51"/>
  <c r="H388" i="51"/>
  <c r="H392" i="51"/>
  <c r="H404" i="51"/>
  <c r="H408" i="51"/>
  <c r="H412" i="51"/>
  <c r="H416" i="51"/>
  <c r="H436" i="51"/>
  <c r="H448" i="51"/>
  <c r="H452" i="51"/>
  <c r="H464" i="51"/>
  <c r="H468" i="51"/>
  <c r="H476" i="51"/>
  <c r="H480" i="51"/>
  <c r="H508" i="51"/>
  <c r="H510" i="51"/>
  <c r="H518" i="51"/>
  <c r="H522" i="51"/>
  <c r="H526" i="51"/>
  <c r="H534" i="51"/>
  <c r="H117" i="51"/>
  <c r="H140" i="51"/>
  <c r="H166" i="51"/>
  <c r="H190" i="51"/>
  <c r="H198" i="51"/>
  <c r="H214" i="51"/>
  <c r="H230" i="51"/>
  <c r="H246" i="51"/>
  <c r="H262" i="51"/>
  <c r="H133" i="51"/>
  <c r="H170" i="51"/>
  <c r="H178" i="51"/>
  <c r="H186" i="51"/>
  <c r="H194" i="51"/>
  <c r="H202" i="51"/>
  <c r="H210" i="51"/>
  <c r="H218" i="51"/>
  <c r="H226" i="51"/>
  <c r="H234" i="51"/>
  <c r="H242" i="51"/>
  <c r="H250" i="51"/>
  <c r="H258" i="51"/>
  <c r="H266" i="51"/>
  <c r="H511" i="51"/>
  <c r="H515" i="51"/>
  <c r="H519" i="51"/>
  <c r="H523" i="51"/>
  <c r="H527" i="51"/>
  <c r="H531" i="51"/>
  <c r="H535" i="51"/>
  <c r="H539" i="51"/>
  <c r="H137" i="51"/>
  <c r="H142" i="51"/>
  <c r="H150" i="51"/>
  <c r="H280" i="51"/>
  <c r="H288" i="51"/>
  <c r="H296" i="51"/>
  <c r="H304" i="51"/>
  <c r="H312" i="51"/>
  <c r="H316" i="51"/>
  <c r="H328" i="51"/>
  <c r="H344" i="51"/>
  <c r="H352" i="51"/>
  <c r="H360" i="51"/>
  <c r="H368" i="51"/>
  <c r="H372" i="51"/>
  <c r="H396" i="51"/>
  <c r="H400" i="51"/>
  <c r="H420" i="51"/>
  <c r="H424" i="51"/>
  <c r="H428" i="51"/>
  <c r="H432" i="51"/>
  <c r="H440" i="51"/>
  <c r="H444" i="51"/>
  <c r="H456" i="51"/>
  <c r="H460" i="51"/>
  <c r="H472" i="51"/>
  <c r="H484" i="51"/>
  <c r="H488" i="51"/>
  <c r="H492" i="51"/>
  <c r="H496" i="51"/>
  <c r="H500" i="51"/>
  <c r="H504" i="51"/>
  <c r="H514" i="51"/>
  <c r="H530" i="51"/>
  <c r="H538" i="51"/>
  <c r="H70" i="51"/>
  <c r="H148" i="51"/>
  <c r="H156" i="51"/>
  <c r="H174" i="51"/>
  <c r="H182" i="51"/>
  <c r="H206" i="51"/>
  <c r="H222" i="51"/>
  <c r="H238" i="51"/>
  <c r="H254" i="51"/>
  <c r="H270" i="51"/>
  <c r="H513" i="51"/>
  <c r="H521" i="51"/>
  <c r="H529" i="51"/>
  <c r="H537" i="51"/>
  <c r="H517" i="51"/>
  <c r="H525" i="51"/>
  <c r="H533" i="51"/>
  <c r="G82" i="51"/>
  <c r="G92" i="51"/>
  <c r="G93" i="51"/>
  <c r="G98" i="51"/>
  <c r="G100" i="51"/>
  <c r="G102" i="51"/>
  <c r="G66" i="51"/>
  <c r="G70" i="51"/>
  <c r="G74" i="51"/>
  <c r="G78" i="51"/>
  <c r="G88" i="51"/>
  <c r="G89" i="51"/>
  <c r="G94" i="51"/>
  <c r="G140" i="51"/>
  <c r="G144" i="51"/>
  <c r="G148" i="51"/>
  <c r="G152" i="51"/>
  <c r="G156" i="51"/>
  <c r="G160" i="51"/>
  <c r="G68" i="51"/>
  <c r="G99" i="51"/>
  <c r="G101" i="51"/>
  <c r="G103" i="51"/>
  <c r="G141" i="51"/>
  <c r="G145" i="51"/>
  <c r="G149" i="51"/>
  <c r="G153" i="51"/>
  <c r="G157" i="51"/>
  <c r="G161" i="51"/>
  <c r="G163" i="51"/>
  <c r="G167" i="51"/>
  <c r="G171" i="51"/>
  <c r="G175" i="51"/>
  <c r="G179" i="51"/>
  <c r="G183" i="51"/>
  <c r="G187" i="51"/>
  <c r="G191" i="51"/>
  <c r="G195" i="51"/>
  <c r="G199" i="51"/>
  <c r="G203" i="51"/>
  <c r="G207" i="51"/>
  <c r="G211" i="51"/>
  <c r="G215" i="51"/>
  <c r="G219" i="51"/>
  <c r="G223" i="51"/>
  <c r="G227" i="51"/>
  <c r="G231" i="51"/>
  <c r="G235" i="51"/>
  <c r="G239" i="51"/>
  <c r="G243" i="51"/>
  <c r="G247" i="51"/>
  <c r="G251" i="51"/>
  <c r="G255" i="51"/>
  <c r="G259" i="51"/>
  <c r="G263" i="51"/>
  <c r="G267" i="51"/>
  <c r="G271" i="51"/>
  <c r="G80" i="51"/>
  <c r="G81" i="51"/>
  <c r="G96" i="51"/>
  <c r="G97" i="51"/>
  <c r="G104" i="51"/>
  <c r="G105" i="51"/>
  <c r="G108" i="51"/>
  <c r="G109" i="51"/>
  <c r="G112" i="51"/>
  <c r="G113" i="51"/>
  <c r="G116" i="51"/>
  <c r="G117" i="51"/>
  <c r="G120" i="51"/>
  <c r="G121" i="51"/>
  <c r="G124" i="51"/>
  <c r="G125" i="51"/>
  <c r="G128" i="51"/>
  <c r="G129" i="51"/>
  <c r="G132" i="51"/>
  <c r="G133" i="51"/>
  <c r="G136" i="51"/>
  <c r="G137" i="51"/>
  <c r="G166" i="51"/>
  <c r="G170" i="51"/>
  <c r="G174" i="51"/>
  <c r="G178" i="51"/>
  <c r="G182" i="51"/>
  <c r="G186" i="51"/>
  <c r="G190" i="51"/>
  <c r="G194" i="51"/>
  <c r="G198" i="51"/>
  <c r="G202" i="51"/>
  <c r="G206" i="51"/>
  <c r="G210" i="51"/>
  <c r="G214" i="51"/>
  <c r="G218" i="51"/>
  <c r="G222" i="51"/>
  <c r="G226" i="51"/>
  <c r="G230" i="51"/>
  <c r="G234" i="51"/>
  <c r="G238" i="51"/>
  <c r="G242" i="51"/>
  <c r="G246" i="51"/>
  <c r="G250" i="51"/>
  <c r="G254" i="51"/>
  <c r="G258" i="51"/>
  <c r="G262" i="51"/>
  <c r="G266" i="51"/>
  <c r="G270" i="51"/>
  <c r="G72" i="51"/>
  <c r="G76" i="51"/>
  <c r="G84" i="51"/>
  <c r="G86" i="51"/>
  <c r="G106" i="51"/>
  <c r="G107" i="51"/>
  <c r="G122" i="51"/>
  <c r="G123" i="51"/>
  <c r="G138" i="51"/>
  <c r="G139" i="51"/>
  <c r="G147" i="51"/>
  <c r="G155" i="51"/>
  <c r="G165" i="51"/>
  <c r="G169" i="51"/>
  <c r="G173" i="51"/>
  <c r="G177" i="51"/>
  <c r="G181" i="51"/>
  <c r="G185" i="51"/>
  <c r="G189" i="51"/>
  <c r="G193" i="51"/>
  <c r="G197" i="51"/>
  <c r="G201" i="51"/>
  <c r="G205" i="51"/>
  <c r="G209" i="51"/>
  <c r="G213" i="51"/>
  <c r="G217" i="51"/>
  <c r="G221" i="51"/>
  <c r="G225" i="51"/>
  <c r="G229" i="51"/>
  <c r="G233" i="51"/>
  <c r="G237" i="51"/>
  <c r="G241" i="51"/>
  <c r="G245" i="51"/>
  <c r="G249" i="51"/>
  <c r="G253" i="51"/>
  <c r="G257" i="51"/>
  <c r="G261" i="51"/>
  <c r="G265" i="51"/>
  <c r="G269" i="51"/>
  <c r="G273" i="51"/>
  <c r="G277" i="51"/>
  <c r="G281" i="51"/>
  <c r="G285" i="51"/>
  <c r="G289" i="51"/>
  <c r="G293" i="51"/>
  <c r="G297" i="51"/>
  <c r="G301" i="51"/>
  <c r="G305" i="51"/>
  <c r="G309" i="51"/>
  <c r="G313" i="51"/>
  <c r="G317" i="51"/>
  <c r="G321" i="51"/>
  <c r="G325" i="51"/>
  <c r="G329" i="51"/>
  <c r="G333" i="51"/>
  <c r="G337" i="51"/>
  <c r="G341" i="51"/>
  <c r="G345" i="51"/>
  <c r="G349" i="51"/>
  <c r="G353" i="51"/>
  <c r="G357" i="51"/>
  <c r="G361" i="51"/>
  <c r="G365" i="51"/>
  <c r="G369" i="51"/>
  <c r="G373" i="51"/>
  <c r="G377" i="51"/>
  <c r="G381" i="51"/>
  <c r="G385" i="51"/>
  <c r="G389" i="51"/>
  <c r="G393" i="51"/>
  <c r="G397" i="51"/>
  <c r="G401" i="51"/>
  <c r="G405" i="51"/>
  <c r="G409" i="51"/>
  <c r="G413" i="51"/>
  <c r="G417" i="51"/>
  <c r="G421" i="51"/>
  <c r="G425" i="51"/>
  <c r="G429" i="51"/>
  <c r="G433" i="51"/>
  <c r="G437" i="51"/>
  <c r="G441" i="51"/>
  <c r="G445" i="51"/>
  <c r="G449" i="51"/>
  <c r="G453" i="51"/>
  <c r="G457" i="51"/>
  <c r="G461" i="51"/>
  <c r="G465" i="51"/>
  <c r="G469" i="51"/>
  <c r="G473" i="51"/>
  <c r="G477" i="51"/>
  <c r="G481" i="51"/>
  <c r="G485" i="51"/>
  <c r="G489" i="51"/>
  <c r="G493" i="51"/>
  <c r="G497" i="51"/>
  <c r="G501" i="51"/>
  <c r="G505" i="51"/>
  <c r="G509" i="51"/>
  <c r="G110" i="51"/>
  <c r="G111" i="51"/>
  <c r="G126" i="51"/>
  <c r="G127" i="51"/>
  <c r="G142" i="51"/>
  <c r="G150" i="51"/>
  <c r="G158" i="51"/>
  <c r="G276" i="51"/>
  <c r="G280" i="51"/>
  <c r="G284" i="51"/>
  <c r="G288" i="51"/>
  <c r="G292" i="51"/>
  <c r="G296" i="51"/>
  <c r="G300" i="51"/>
  <c r="G304" i="51"/>
  <c r="G308" i="51"/>
  <c r="G312" i="51"/>
  <c r="G316" i="51"/>
  <c r="G320" i="51"/>
  <c r="G324" i="51"/>
  <c r="G328" i="51"/>
  <c r="G332" i="51"/>
  <c r="G336" i="51"/>
  <c r="G340" i="51"/>
  <c r="G344" i="51"/>
  <c r="G348" i="51"/>
  <c r="G352" i="51"/>
  <c r="G356" i="51"/>
  <c r="G360" i="51"/>
  <c r="G364" i="51"/>
  <c r="G368" i="51"/>
  <c r="G372" i="51"/>
  <c r="G376" i="51"/>
  <c r="G380" i="51"/>
  <c r="G384" i="51"/>
  <c r="G388" i="51"/>
  <c r="G392" i="51"/>
  <c r="G396" i="51"/>
  <c r="G400" i="51"/>
  <c r="G404" i="51"/>
  <c r="G408" i="51"/>
  <c r="G412" i="51"/>
  <c r="G416" i="51"/>
  <c r="G420" i="51"/>
  <c r="G424" i="51"/>
  <c r="G428" i="51"/>
  <c r="G432" i="51"/>
  <c r="G436" i="51"/>
  <c r="G440" i="51"/>
  <c r="G444" i="51"/>
  <c r="G448" i="51"/>
  <c r="G452" i="51"/>
  <c r="G456" i="51"/>
  <c r="G460" i="51"/>
  <c r="G464" i="51"/>
  <c r="G468" i="51"/>
  <c r="G472" i="51"/>
  <c r="G476" i="51"/>
  <c r="G480" i="51"/>
  <c r="G484" i="51"/>
  <c r="G488" i="51"/>
  <c r="G492" i="51"/>
  <c r="G496" i="51"/>
  <c r="G500" i="51"/>
  <c r="G504" i="51"/>
  <c r="G508" i="51"/>
  <c r="G118" i="51"/>
  <c r="G119" i="51"/>
  <c r="G164" i="51"/>
  <c r="G172" i="51"/>
  <c r="G180" i="51"/>
  <c r="G188" i="51"/>
  <c r="G196" i="51"/>
  <c r="G204" i="51"/>
  <c r="G212" i="51"/>
  <c r="G220" i="51"/>
  <c r="G228" i="51"/>
  <c r="G236" i="51"/>
  <c r="G244" i="51"/>
  <c r="G252" i="51"/>
  <c r="G260" i="51"/>
  <c r="G268" i="51"/>
  <c r="G511" i="51"/>
  <c r="G515" i="51"/>
  <c r="G519" i="51"/>
  <c r="G523" i="51"/>
  <c r="G527" i="51"/>
  <c r="G531" i="51"/>
  <c r="G535" i="51"/>
  <c r="G539" i="51"/>
  <c r="G135" i="51"/>
  <c r="G143" i="51"/>
  <c r="G146" i="51"/>
  <c r="G151" i="51"/>
  <c r="G154" i="51"/>
  <c r="G192" i="51"/>
  <c r="G200" i="51"/>
  <c r="G208" i="51"/>
  <c r="G224" i="51"/>
  <c r="G240" i="51"/>
  <c r="G256" i="51"/>
  <c r="G517" i="51"/>
  <c r="G529" i="51"/>
  <c r="G533" i="51"/>
  <c r="G90" i="51"/>
  <c r="G114" i="51"/>
  <c r="G115" i="51"/>
  <c r="G279" i="51"/>
  <c r="G311" i="51"/>
  <c r="G319" i="51"/>
  <c r="G323" i="51"/>
  <c r="G327" i="51"/>
  <c r="G331" i="51"/>
  <c r="G335" i="51"/>
  <c r="G339" i="51"/>
  <c r="G343" i="51"/>
  <c r="G355" i="51"/>
  <c r="G359" i="51"/>
  <c r="G367" i="51"/>
  <c r="G371" i="51"/>
  <c r="G387" i="51"/>
  <c r="G391" i="51"/>
  <c r="G407" i="51"/>
  <c r="G415" i="51"/>
  <c r="G423" i="51"/>
  <c r="G130" i="51"/>
  <c r="G131" i="51"/>
  <c r="G274" i="51"/>
  <c r="G278" i="51"/>
  <c r="G282" i="51"/>
  <c r="G286" i="51"/>
  <c r="G290" i="51"/>
  <c r="G294" i="51"/>
  <c r="G298" i="51"/>
  <c r="G302" i="51"/>
  <c r="G306" i="51"/>
  <c r="G310" i="51"/>
  <c r="G314" i="51"/>
  <c r="G318" i="51"/>
  <c r="G322" i="51"/>
  <c r="G326" i="51"/>
  <c r="G330" i="51"/>
  <c r="G334" i="51"/>
  <c r="G338" i="51"/>
  <c r="G342" i="51"/>
  <c r="G346" i="51"/>
  <c r="G350" i="51"/>
  <c r="G354" i="51"/>
  <c r="G358" i="51"/>
  <c r="G362" i="51"/>
  <c r="G366" i="51"/>
  <c r="G370" i="51"/>
  <c r="G374" i="51"/>
  <c r="G378" i="51"/>
  <c r="G382" i="51"/>
  <c r="G386" i="51"/>
  <c r="G390" i="51"/>
  <c r="G394" i="51"/>
  <c r="G398" i="51"/>
  <c r="G402" i="51"/>
  <c r="G406" i="51"/>
  <c r="G410" i="51"/>
  <c r="G414" i="51"/>
  <c r="G418" i="51"/>
  <c r="G422" i="51"/>
  <c r="G426" i="51"/>
  <c r="G430" i="51"/>
  <c r="G434" i="51"/>
  <c r="G438" i="51"/>
  <c r="G442" i="51"/>
  <c r="G446" i="51"/>
  <c r="G450" i="51"/>
  <c r="G454" i="51"/>
  <c r="G458" i="51"/>
  <c r="G462" i="51"/>
  <c r="G466" i="51"/>
  <c r="G470" i="51"/>
  <c r="G474" i="51"/>
  <c r="G478" i="51"/>
  <c r="G482" i="51"/>
  <c r="G486" i="51"/>
  <c r="G490" i="51"/>
  <c r="G494" i="51"/>
  <c r="G498" i="51"/>
  <c r="G502" i="51"/>
  <c r="G506" i="51"/>
  <c r="G510" i="51"/>
  <c r="G514" i="51"/>
  <c r="G518" i="51"/>
  <c r="G522" i="51"/>
  <c r="G526" i="51"/>
  <c r="G530" i="51"/>
  <c r="G534" i="51"/>
  <c r="G538" i="51"/>
  <c r="G85" i="51"/>
  <c r="G134" i="51"/>
  <c r="G159" i="51"/>
  <c r="G162" i="51"/>
  <c r="G168" i="51"/>
  <c r="G176" i="51"/>
  <c r="G184" i="51"/>
  <c r="G216" i="51"/>
  <c r="G232" i="51"/>
  <c r="G248" i="51"/>
  <c r="G264" i="51"/>
  <c r="G272" i="51"/>
  <c r="G513" i="51"/>
  <c r="G521" i="51"/>
  <c r="G525" i="51"/>
  <c r="G537" i="51"/>
  <c r="G275" i="51"/>
  <c r="G283" i="51"/>
  <c r="G287" i="51"/>
  <c r="G291" i="51"/>
  <c r="G295" i="51"/>
  <c r="G299" i="51"/>
  <c r="G303" i="51"/>
  <c r="G315" i="51"/>
  <c r="G351" i="51"/>
  <c r="G375" i="51"/>
  <c r="G379" i="51"/>
  <c r="G383" i="51"/>
  <c r="G419" i="51"/>
  <c r="G435" i="51"/>
  <c r="G443" i="51"/>
  <c r="G451" i="51"/>
  <c r="G459" i="51"/>
  <c r="G463" i="51"/>
  <c r="G307" i="51"/>
  <c r="G347" i="51"/>
  <c r="G363" i="51"/>
  <c r="G395" i="51"/>
  <c r="G399" i="51"/>
  <c r="G403" i="51"/>
  <c r="G411" i="51"/>
  <c r="G427" i="51"/>
  <c r="G431" i="51"/>
  <c r="G439" i="51"/>
  <c r="G447" i="51"/>
  <c r="G455" i="51"/>
  <c r="G475" i="51"/>
  <c r="G491" i="51"/>
  <c r="G507" i="51"/>
  <c r="G516" i="51"/>
  <c r="G524" i="51"/>
  <c r="G532" i="51"/>
  <c r="G540" i="51"/>
  <c r="G479" i="51"/>
  <c r="G495" i="51"/>
  <c r="G471" i="51"/>
  <c r="G487" i="51"/>
  <c r="G503" i="51"/>
  <c r="G467" i="51"/>
  <c r="G483" i="51"/>
  <c r="G499" i="51"/>
  <c r="G512" i="51"/>
  <c r="G520" i="51"/>
  <c r="G528" i="51"/>
  <c r="G536" i="51"/>
  <c r="J66" i="51"/>
  <c r="J67" i="51"/>
  <c r="J68" i="51"/>
  <c r="J69" i="51"/>
  <c r="J70" i="51"/>
  <c r="J71" i="51"/>
  <c r="J72" i="51"/>
  <c r="J73" i="51"/>
  <c r="J74" i="51"/>
  <c r="J75" i="51"/>
  <c r="J76" i="51"/>
  <c r="J77" i="51"/>
  <c r="J78" i="51"/>
  <c r="J79" i="51"/>
  <c r="J83" i="51"/>
  <c r="J87" i="51"/>
  <c r="J91" i="51"/>
  <c r="J95" i="51"/>
  <c r="J82" i="51"/>
  <c r="J86" i="51"/>
  <c r="J90" i="51"/>
  <c r="J94" i="51"/>
  <c r="J81" i="51"/>
  <c r="J85" i="51"/>
  <c r="J89" i="51"/>
  <c r="J93" i="51"/>
  <c r="J97" i="51"/>
  <c r="J98" i="51"/>
  <c r="J99" i="51"/>
  <c r="J100" i="51"/>
  <c r="J101" i="51"/>
  <c r="J102" i="51"/>
  <c r="J103" i="51"/>
  <c r="J104" i="51"/>
  <c r="J105" i="51"/>
  <c r="J106" i="51"/>
  <c r="J107" i="51"/>
  <c r="J108" i="51"/>
  <c r="J109" i="51"/>
  <c r="J110" i="51"/>
  <c r="J111" i="51"/>
  <c r="J112" i="51"/>
  <c r="J113" i="51"/>
  <c r="J114" i="51"/>
  <c r="J115" i="51"/>
  <c r="J116" i="51"/>
  <c r="J117" i="51"/>
  <c r="J118" i="51"/>
  <c r="J119" i="51"/>
  <c r="J120" i="51"/>
  <c r="J121" i="51"/>
  <c r="J122" i="51"/>
  <c r="J123" i="51"/>
  <c r="J124" i="51"/>
  <c r="J125" i="51"/>
  <c r="J126" i="51"/>
  <c r="J127" i="51"/>
  <c r="J128" i="51"/>
  <c r="J129" i="51"/>
  <c r="J130" i="51"/>
  <c r="J131" i="51"/>
  <c r="J132" i="51"/>
  <c r="J133" i="51"/>
  <c r="J134" i="51"/>
  <c r="J135" i="51"/>
  <c r="J136" i="51"/>
  <c r="J137" i="51"/>
  <c r="J138" i="51"/>
  <c r="J139" i="51"/>
  <c r="J140" i="51"/>
  <c r="J141" i="51"/>
  <c r="J142" i="51"/>
  <c r="J143" i="51"/>
  <c r="J144" i="51"/>
  <c r="J145" i="51"/>
  <c r="J146" i="51"/>
  <c r="J147" i="51"/>
  <c r="J148" i="51"/>
  <c r="J149" i="51"/>
  <c r="J150" i="51"/>
  <c r="J151" i="51"/>
  <c r="J152" i="51"/>
  <c r="J153" i="51"/>
  <c r="J154" i="51"/>
  <c r="J155" i="51"/>
  <c r="J156" i="51"/>
  <c r="J157" i="51"/>
  <c r="J158" i="51"/>
  <c r="J159" i="51"/>
  <c r="J160" i="51"/>
  <c r="J161" i="51"/>
  <c r="J162" i="51"/>
  <c r="J163" i="51"/>
  <c r="J164" i="51"/>
  <c r="J165" i="51"/>
  <c r="J166" i="51"/>
  <c r="J167" i="51"/>
  <c r="J168" i="51"/>
  <c r="J169" i="51"/>
  <c r="J170" i="51"/>
  <c r="J171" i="51"/>
  <c r="J172" i="51"/>
  <c r="J173" i="51"/>
  <c r="J174" i="51"/>
  <c r="J175" i="51"/>
  <c r="J176" i="51"/>
  <c r="J177" i="51"/>
  <c r="J178" i="51"/>
  <c r="J179" i="51"/>
  <c r="J180" i="51"/>
  <c r="J181" i="51"/>
  <c r="J182" i="51"/>
  <c r="J183" i="51"/>
  <c r="J184" i="51"/>
  <c r="J185" i="51"/>
  <c r="J186" i="51"/>
  <c r="J187" i="51"/>
  <c r="J188" i="51"/>
  <c r="J189" i="51"/>
  <c r="J190" i="51"/>
  <c r="J191" i="51"/>
  <c r="J192" i="51"/>
  <c r="J193" i="51"/>
  <c r="J194" i="51"/>
  <c r="J195" i="51"/>
  <c r="J196" i="51"/>
  <c r="J197" i="51"/>
  <c r="J198" i="51"/>
  <c r="J199" i="51"/>
  <c r="J200" i="51"/>
  <c r="J201" i="51"/>
  <c r="J202" i="51"/>
  <c r="J203" i="51"/>
  <c r="J204" i="51"/>
  <c r="J205" i="51"/>
  <c r="J206" i="51"/>
  <c r="J207" i="51"/>
  <c r="J208" i="51"/>
  <c r="J209" i="51"/>
  <c r="J210" i="51"/>
  <c r="J211" i="51"/>
  <c r="J212" i="51"/>
  <c r="J213" i="51"/>
  <c r="J214" i="51"/>
  <c r="J80" i="51"/>
  <c r="J84" i="51"/>
  <c r="J88" i="51"/>
  <c r="J92" i="51"/>
  <c r="J96" i="51"/>
  <c r="J263" i="51"/>
  <c r="J269" i="51"/>
  <c r="J270" i="51"/>
  <c r="J272" i="51"/>
  <c r="J215" i="51"/>
  <c r="J216" i="51"/>
  <c r="J217" i="51"/>
  <c r="J218" i="51"/>
  <c r="J219" i="51"/>
  <c r="J220" i="51"/>
  <c r="J221" i="51"/>
  <c r="J222" i="51"/>
  <c r="J223" i="51"/>
  <c r="J224" i="51"/>
  <c r="J225" i="51"/>
  <c r="J226" i="51"/>
  <c r="J227" i="51"/>
  <c r="J228" i="51"/>
  <c r="J229" i="51"/>
  <c r="J230" i="51"/>
  <c r="J231" i="51"/>
  <c r="J232" i="51"/>
  <c r="J233" i="51"/>
  <c r="J234" i="51"/>
  <c r="J235" i="51"/>
  <c r="J236" i="51"/>
  <c r="J237" i="51"/>
  <c r="J238" i="51"/>
  <c r="J239" i="51"/>
  <c r="J240" i="51"/>
  <c r="J241" i="51"/>
  <c r="J242" i="51"/>
  <c r="J243" i="51"/>
  <c r="J244" i="51"/>
  <c r="J245" i="51"/>
  <c r="J246" i="51"/>
  <c r="J247" i="51"/>
  <c r="J248" i="51"/>
  <c r="J249" i="51"/>
  <c r="J250" i="51"/>
  <c r="J251" i="51"/>
  <c r="J252" i="51"/>
  <c r="J253" i="51"/>
  <c r="J254" i="51"/>
  <c r="J255" i="51"/>
  <c r="J256" i="51"/>
  <c r="J257" i="51"/>
  <c r="J258" i="51"/>
  <c r="J259" i="51"/>
  <c r="J260" i="51"/>
  <c r="J261" i="51"/>
  <c r="J262" i="51"/>
  <c r="J264" i="51"/>
  <c r="J265" i="51"/>
  <c r="J266" i="51"/>
  <c r="J267" i="51"/>
  <c r="J268" i="51"/>
  <c r="J271" i="51"/>
  <c r="J273" i="51"/>
  <c r="J274" i="51"/>
  <c r="J275" i="51"/>
  <c r="J276" i="51"/>
  <c r="J277" i="51"/>
  <c r="J278" i="51"/>
  <c r="J279" i="51"/>
  <c r="J280" i="51"/>
  <c r="J281" i="51"/>
  <c r="J282" i="51"/>
  <c r="J283" i="51"/>
  <c r="J284" i="51"/>
  <c r="J285" i="51"/>
  <c r="J286" i="51"/>
  <c r="J287" i="51"/>
  <c r="J288" i="51"/>
  <c r="J289" i="51"/>
  <c r="J290" i="51"/>
  <c r="J291" i="51"/>
  <c r="J292" i="51"/>
  <c r="J293" i="51"/>
  <c r="J294" i="51"/>
  <c r="J295" i="51"/>
  <c r="J296" i="51"/>
  <c r="J297" i="51"/>
  <c r="J298" i="51"/>
  <c r="J299" i="51"/>
  <c r="J300" i="51"/>
  <c r="J301" i="51"/>
  <c r="J302" i="51"/>
  <c r="J303" i="51"/>
  <c r="J304" i="51"/>
  <c r="J305" i="51"/>
  <c r="J306" i="51"/>
  <c r="J307" i="51"/>
  <c r="J308" i="51"/>
  <c r="J309" i="51"/>
  <c r="J310" i="51"/>
  <c r="J311" i="51"/>
  <c r="J312" i="51"/>
  <c r="J313" i="51"/>
  <c r="J314" i="51"/>
  <c r="J315" i="51"/>
  <c r="J316" i="51"/>
  <c r="J317" i="51"/>
  <c r="J318" i="51"/>
  <c r="J319" i="51"/>
  <c r="J320" i="51"/>
  <c r="J321" i="51"/>
  <c r="J322" i="51"/>
  <c r="J323" i="51"/>
  <c r="J324" i="51"/>
  <c r="J325" i="51"/>
  <c r="J326" i="51"/>
  <c r="J327" i="51"/>
  <c r="J328" i="51"/>
  <c r="J329" i="51"/>
  <c r="J330" i="51"/>
  <c r="J331" i="51"/>
  <c r="J332" i="51"/>
  <c r="J333" i="51"/>
  <c r="J334" i="51"/>
  <c r="J335" i="51"/>
  <c r="J336" i="51"/>
  <c r="J337" i="51"/>
  <c r="J338" i="51"/>
  <c r="J339" i="51"/>
  <c r="J340" i="51"/>
  <c r="J341" i="51"/>
  <c r="J342" i="51"/>
  <c r="J343" i="51"/>
  <c r="J344" i="51"/>
  <c r="J345" i="51"/>
  <c r="J346" i="51"/>
  <c r="J347" i="51"/>
  <c r="J348" i="51"/>
  <c r="J349" i="51"/>
  <c r="J350" i="51"/>
  <c r="J351" i="51"/>
  <c r="J352" i="51"/>
  <c r="J353" i="51"/>
  <c r="J354" i="51"/>
  <c r="J355" i="51"/>
  <c r="J356" i="51"/>
  <c r="J357" i="51"/>
  <c r="J493" i="51"/>
  <c r="J522" i="51"/>
  <c r="J532" i="51"/>
  <c r="J533" i="51"/>
  <c r="J534" i="51"/>
  <c r="J539" i="51"/>
  <c r="J540" i="51"/>
  <c r="J461" i="51"/>
  <c r="J462" i="51"/>
  <c r="J463" i="51"/>
  <c r="J464" i="51"/>
  <c r="J476" i="51"/>
  <c r="J478" i="51"/>
  <c r="J481" i="51"/>
  <c r="J483" i="51"/>
  <c r="J485" i="51"/>
  <c r="J487" i="51"/>
  <c r="J489" i="51"/>
  <c r="J491" i="51"/>
  <c r="J495" i="51"/>
  <c r="J497" i="51"/>
  <c r="J498" i="51"/>
  <c r="J500" i="51"/>
  <c r="J502" i="51"/>
  <c r="J503" i="51"/>
  <c r="J505" i="51"/>
  <c r="J507" i="51"/>
  <c r="J508" i="51"/>
  <c r="J510" i="51"/>
  <c r="J511" i="51"/>
  <c r="J513" i="51"/>
  <c r="J517" i="51"/>
  <c r="J518" i="51"/>
  <c r="J520" i="51"/>
  <c r="J524" i="51"/>
  <c r="J525" i="51"/>
  <c r="J526" i="51"/>
  <c r="J528" i="51"/>
  <c r="J531" i="51"/>
  <c r="J536" i="51"/>
  <c r="J537" i="51"/>
  <c r="J358" i="51"/>
  <c r="J359" i="51"/>
  <c r="J360" i="51"/>
  <c r="J361" i="51"/>
  <c r="J362" i="51"/>
  <c r="J363" i="51"/>
  <c r="J364" i="51"/>
  <c r="J365" i="51"/>
  <c r="J366" i="51"/>
  <c r="J367" i="51"/>
  <c r="J368" i="51"/>
  <c r="J369" i="51"/>
  <c r="J370" i="51"/>
  <c r="J371" i="51"/>
  <c r="J372" i="51"/>
  <c r="J373" i="51"/>
  <c r="J374" i="51"/>
  <c r="J375" i="51"/>
  <c r="J376" i="51"/>
  <c r="J377" i="51"/>
  <c r="J378" i="51"/>
  <c r="J379" i="51"/>
  <c r="J380" i="51"/>
  <c r="J381" i="51"/>
  <c r="J382" i="51"/>
  <c r="J383" i="51"/>
  <c r="J384" i="51"/>
  <c r="J385" i="51"/>
  <c r="J386" i="51"/>
  <c r="J387" i="51"/>
  <c r="J388" i="51"/>
  <c r="J389" i="51"/>
  <c r="J390" i="51"/>
  <c r="J391" i="51"/>
  <c r="J392" i="51"/>
  <c r="J393" i="51"/>
  <c r="J394" i="51"/>
  <c r="J395" i="51"/>
  <c r="J396" i="51"/>
  <c r="J397" i="51"/>
  <c r="J398" i="51"/>
  <c r="J399" i="51"/>
  <c r="J400" i="51"/>
  <c r="J401" i="51"/>
  <c r="J402" i="51"/>
  <c r="J403" i="51"/>
  <c r="J404" i="51"/>
  <c r="J405" i="51"/>
  <c r="J406" i="51"/>
  <c r="J407" i="51"/>
  <c r="J408" i="51"/>
  <c r="J409" i="51"/>
  <c r="J410" i="51"/>
  <c r="J411" i="51"/>
  <c r="J412" i="51"/>
  <c r="J413" i="51"/>
  <c r="J414" i="51"/>
  <c r="J415" i="51"/>
  <c r="J416" i="51"/>
  <c r="J417" i="51"/>
  <c r="J418" i="51"/>
  <c r="J419" i="51"/>
  <c r="J420" i="51"/>
  <c r="J421" i="51"/>
  <c r="J422" i="51"/>
  <c r="J423" i="51"/>
  <c r="J424" i="51"/>
  <c r="J425" i="51"/>
  <c r="J426" i="51"/>
  <c r="J427" i="51"/>
  <c r="J428" i="51"/>
  <c r="J429" i="51"/>
  <c r="J430" i="51"/>
  <c r="J431" i="51"/>
  <c r="J432" i="51"/>
  <c r="J433" i="51"/>
  <c r="J434" i="51"/>
  <c r="J435" i="51"/>
  <c r="J436" i="51"/>
  <c r="J437" i="51"/>
  <c r="J438" i="51"/>
  <c r="J439" i="51"/>
  <c r="J440" i="51"/>
  <c r="J441" i="51"/>
  <c r="J442" i="51"/>
  <c r="J443" i="51"/>
  <c r="J444" i="51"/>
  <c r="J445" i="51"/>
  <c r="J446" i="51"/>
  <c r="J447" i="51"/>
  <c r="J448" i="51"/>
  <c r="J449" i="51"/>
  <c r="J450" i="51"/>
  <c r="J451" i="51"/>
  <c r="J452" i="51"/>
  <c r="J453" i="51"/>
  <c r="J454" i="51"/>
  <c r="J455" i="51"/>
  <c r="J456" i="51"/>
  <c r="J457" i="51"/>
  <c r="J458" i="51"/>
  <c r="J459" i="51"/>
  <c r="J460" i="51"/>
  <c r="J465" i="51"/>
  <c r="J466" i="51"/>
  <c r="J467" i="51"/>
  <c r="J468" i="51"/>
  <c r="J469" i="51"/>
  <c r="J470" i="51"/>
  <c r="J471" i="51"/>
  <c r="J472" i="51"/>
  <c r="J473" i="51"/>
  <c r="J474" i="51"/>
  <c r="J475" i="51"/>
  <c r="J477" i="51"/>
  <c r="J479" i="51"/>
  <c r="J480" i="51"/>
  <c r="J482" i="51"/>
  <c r="J484" i="51"/>
  <c r="J486" i="51"/>
  <c r="J488" i="51"/>
  <c r="J490" i="51"/>
  <c r="J492" i="51"/>
  <c r="J494" i="51"/>
  <c r="J496" i="51"/>
  <c r="J499" i="51"/>
  <c r="J501" i="51"/>
  <c r="J504" i="51"/>
  <c r="J506" i="51"/>
  <c r="J509" i="51"/>
  <c r="J512" i="51"/>
  <c r="J514" i="51"/>
  <c r="J515" i="51"/>
  <c r="J516" i="51"/>
  <c r="J519" i="51"/>
  <c r="J521" i="51"/>
  <c r="J523" i="51"/>
  <c r="J527" i="51"/>
  <c r="J529" i="51"/>
  <c r="J530" i="51"/>
  <c r="J535" i="51"/>
  <c r="J538" i="51"/>
  <c r="M23" i="53"/>
  <c r="M24" i="53"/>
  <c r="M25" i="53"/>
  <c r="M26" i="53"/>
  <c r="M27" i="53"/>
  <c r="M28" i="53"/>
  <c r="M29" i="53"/>
  <c r="M30" i="53"/>
  <c r="M31" i="53"/>
  <c r="M32" i="53"/>
  <c r="M33" i="53"/>
  <c r="M34" i="53"/>
  <c r="M35" i="53"/>
  <c r="M36" i="53"/>
  <c r="M37" i="53"/>
  <c r="M38" i="53"/>
  <c r="M39" i="53"/>
  <c r="M40" i="53"/>
  <c r="M41" i="53"/>
  <c r="M42" i="53"/>
  <c r="M43" i="53"/>
  <c r="M44" i="53"/>
  <c r="M45" i="53"/>
  <c r="M46" i="53"/>
  <c r="C124" i="142" l="1"/>
  <c r="C118" i="142"/>
  <c r="A171" i="142"/>
  <c r="C106" i="142"/>
  <c r="C97" i="142"/>
  <c r="A63" i="147"/>
  <c r="A64" i="147" s="1"/>
  <c r="A65" i="147" s="1"/>
  <c r="A66" i="147" s="1"/>
  <c r="A53" i="147"/>
  <c r="A54" i="147" s="1"/>
  <c r="A55" i="147" s="1"/>
  <c r="A56" i="147" s="1"/>
  <c r="A43" i="147"/>
  <c r="A44" i="147" s="1"/>
  <c r="A45" i="147" s="1"/>
  <c r="A46" i="147" s="1"/>
  <c r="A43" i="146"/>
  <c r="A44" i="146" s="1"/>
  <c r="A45" i="146" s="1"/>
  <c r="A46" i="146" s="1"/>
  <c r="A53" i="146"/>
  <c r="A54" i="146" s="1"/>
  <c r="A55" i="146" s="1"/>
  <c r="A56" i="146" s="1"/>
  <c r="A66" i="146"/>
  <c r="A63" i="146"/>
  <c r="A64" i="146" s="1"/>
  <c r="A65" i="146" s="1"/>
  <c r="U71" i="142"/>
  <c r="L71" i="142"/>
  <c r="J71" i="142"/>
  <c r="SK74" i="142"/>
  <c r="SJ74" i="142"/>
  <c r="SI74" i="142"/>
  <c r="SH74" i="142"/>
  <c r="SG74" i="142"/>
  <c r="SF74" i="142"/>
  <c r="SE74" i="142"/>
  <c r="SD74" i="142"/>
  <c r="SC74" i="142"/>
  <c r="SB74" i="142"/>
  <c r="SA74" i="142"/>
  <c r="RZ74" i="142"/>
  <c r="RY74" i="142"/>
  <c r="RX74" i="142"/>
  <c r="RW74" i="142"/>
  <c r="RV74" i="142"/>
  <c r="RU74" i="142"/>
  <c r="RT74" i="142"/>
  <c r="RS74" i="142"/>
  <c r="RR74" i="142"/>
  <c r="RQ74" i="142"/>
  <c r="RP74" i="142"/>
  <c r="RO74" i="142"/>
  <c r="RN74" i="142"/>
  <c r="RM74" i="142"/>
  <c r="RL74" i="142"/>
  <c r="RK74" i="142"/>
  <c r="RJ74" i="142"/>
  <c r="RI74" i="142"/>
  <c r="RH74" i="142"/>
  <c r="RG74" i="142"/>
  <c r="RF74" i="142"/>
  <c r="RE74" i="142"/>
  <c r="RD74" i="142"/>
  <c r="RC74" i="142"/>
  <c r="RB74" i="142"/>
  <c r="RA74" i="142"/>
  <c r="QZ74" i="142"/>
  <c r="QY74" i="142"/>
  <c r="QX74" i="142"/>
  <c r="QW74" i="142"/>
  <c r="QV74" i="142"/>
  <c r="QU74" i="142"/>
  <c r="QT74" i="142"/>
  <c r="QS74" i="142"/>
  <c r="QR74" i="142"/>
  <c r="QQ74" i="142"/>
  <c r="QP74" i="142"/>
  <c r="QO74" i="142"/>
  <c r="QN74" i="142"/>
  <c r="QM74" i="142"/>
  <c r="QL74" i="142"/>
  <c r="QK74" i="142"/>
  <c r="QJ74" i="142"/>
  <c r="QI74" i="142"/>
  <c r="QH74" i="142"/>
  <c r="QG74" i="142"/>
  <c r="QF74" i="142"/>
  <c r="QE74" i="142"/>
  <c r="QD74" i="142"/>
  <c r="QC74" i="142"/>
  <c r="QB74" i="142"/>
  <c r="QA74" i="142"/>
  <c r="PZ74" i="142"/>
  <c r="PY74" i="142"/>
  <c r="PX74" i="142"/>
  <c r="PW74" i="142"/>
  <c r="PV74" i="142"/>
  <c r="PU74" i="142"/>
  <c r="PT74" i="142"/>
  <c r="PS74" i="142"/>
  <c r="PR74" i="142"/>
  <c r="PQ74" i="142"/>
  <c r="PP74" i="142"/>
  <c r="PO74" i="142"/>
  <c r="PN74" i="142"/>
  <c r="PM74" i="142"/>
  <c r="PL74" i="142"/>
  <c r="PK74" i="142"/>
  <c r="PJ74" i="142"/>
  <c r="PI74" i="142"/>
  <c r="PH74" i="142"/>
  <c r="PG74" i="142"/>
  <c r="PF74" i="142"/>
  <c r="PE74" i="142"/>
  <c r="PD74" i="142"/>
  <c r="PC74" i="142"/>
  <c r="PB74" i="142"/>
  <c r="PA74" i="142"/>
  <c r="OZ74" i="142"/>
  <c r="OY74" i="142"/>
  <c r="OX74" i="142"/>
  <c r="OW74" i="142"/>
  <c r="OV74" i="142"/>
  <c r="OU74" i="142"/>
  <c r="OT74" i="142"/>
  <c r="OS74" i="142"/>
  <c r="OR74" i="142"/>
  <c r="OQ74" i="142"/>
  <c r="OP74" i="142"/>
  <c r="OO74" i="142"/>
  <c r="ON74" i="142"/>
  <c r="OM74" i="142"/>
  <c r="OL74" i="142"/>
  <c r="OK74" i="142"/>
  <c r="OJ74" i="142"/>
  <c r="OI74" i="142"/>
  <c r="OH74" i="142"/>
  <c r="OG74" i="142"/>
  <c r="OF74" i="142"/>
  <c r="OE74" i="142"/>
  <c r="OD74" i="142"/>
  <c r="OC74" i="142"/>
  <c r="OB74" i="142"/>
  <c r="OA74" i="142"/>
  <c r="NZ74" i="142"/>
  <c r="NY74" i="142"/>
  <c r="NX74" i="142"/>
  <c r="NW74" i="142"/>
  <c r="NV74" i="142"/>
  <c r="NU74" i="142"/>
  <c r="NT74" i="142"/>
  <c r="NS74" i="142"/>
  <c r="NR74" i="142"/>
  <c r="NQ74" i="142"/>
  <c r="NP74" i="142"/>
  <c r="NO74" i="142"/>
  <c r="NN74" i="142"/>
  <c r="NM74" i="142"/>
  <c r="NL74" i="142"/>
  <c r="NK74" i="142"/>
  <c r="NJ74" i="142"/>
  <c r="NI74" i="142"/>
  <c r="NH74" i="142"/>
  <c r="NG74" i="142"/>
  <c r="NF74" i="142"/>
  <c r="NE74" i="142"/>
  <c r="ND74" i="142"/>
  <c r="NC74" i="142"/>
  <c r="NB74" i="142"/>
  <c r="NA74" i="142"/>
  <c r="MZ74" i="142"/>
  <c r="MY74" i="142"/>
  <c r="MX74" i="142"/>
  <c r="MW74" i="142"/>
  <c r="MV74" i="142"/>
  <c r="MU74" i="142"/>
  <c r="MT74" i="142"/>
  <c r="MS74" i="142"/>
  <c r="MR74" i="142"/>
  <c r="MQ74" i="142"/>
  <c r="MP74" i="142"/>
  <c r="MO74" i="142"/>
  <c r="MN74" i="142"/>
  <c r="MM74" i="142"/>
  <c r="ML74" i="142"/>
  <c r="MK74" i="142"/>
  <c r="MJ74" i="142"/>
  <c r="MI74" i="142"/>
  <c r="MH74" i="142"/>
  <c r="MG74" i="142"/>
  <c r="MF74" i="142"/>
  <c r="ME74" i="142"/>
  <c r="MD74" i="142"/>
  <c r="MC74" i="142"/>
  <c r="MB74" i="142"/>
  <c r="MA74" i="142"/>
  <c r="LZ74" i="142"/>
  <c r="LY74" i="142"/>
  <c r="LX74" i="142"/>
  <c r="LW74" i="142"/>
  <c r="LV74" i="142"/>
  <c r="LU74" i="142"/>
  <c r="LT74" i="142"/>
  <c r="LS74" i="142"/>
  <c r="LR74" i="142"/>
  <c r="LQ74" i="142"/>
  <c r="LP74" i="142"/>
  <c r="LO74" i="142"/>
  <c r="LN74" i="142"/>
  <c r="LM74" i="142"/>
  <c r="LL74" i="142"/>
  <c r="LK74" i="142"/>
  <c r="LJ74" i="142"/>
  <c r="LI74" i="142"/>
  <c r="LH74" i="142"/>
  <c r="LG74" i="142"/>
  <c r="LF74" i="142"/>
  <c r="LE74" i="142"/>
  <c r="LD74" i="142"/>
  <c r="LC74" i="142"/>
  <c r="LB74" i="142"/>
  <c r="LA74" i="142"/>
  <c r="KZ74" i="142"/>
  <c r="KY74" i="142"/>
  <c r="KX74" i="142"/>
  <c r="KW74" i="142"/>
  <c r="KV74" i="142"/>
  <c r="KU74" i="142"/>
  <c r="KT74" i="142"/>
  <c r="KS74" i="142"/>
  <c r="KR74" i="142"/>
  <c r="KQ74" i="142"/>
  <c r="KP74" i="142"/>
  <c r="KO74" i="142"/>
  <c r="KN74" i="142"/>
  <c r="KM74" i="142"/>
  <c r="KL74" i="142"/>
  <c r="KK74" i="142"/>
  <c r="KJ74" i="142"/>
  <c r="KI74" i="142"/>
  <c r="KH74" i="142"/>
  <c r="KG74" i="142"/>
  <c r="KF74" i="142"/>
  <c r="KE74" i="142"/>
  <c r="KD74" i="142"/>
  <c r="KC74" i="142"/>
  <c r="KB74" i="142"/>
  <c r="KA74" i="142"/>
  <c r="JZ74" i="142"/>
  <c r="JY74" i="142"/>
  <c r="JX74" i="142"/>
  <c r="JW74" i="142"/>
  <c r="JV74" i="142"/>
  <c r="JU74" i="142"/>
  <c r="JT74" i="142"/>
  <c r="JS74" i="142"/>
  <c r="JR74" i="142"/>
  <c r="JQ74" i="142"/>
  <c r="JP74" i="142"/>
  <c r="JO74" i="142"/>
  <c r="JN74" i="142"/>
  <c r="JM74" i="142"/>
  <c r="JL74" i="142"/>
  <c r="JK74" i="142"/>
  <c r="JJ74" i="142"/>
  <c r="JI74" i="142"/>
  <c r="JH74" i="142"/>
  <c r="JG74" i="142"/>
  <c r="JF74" i="142"/>
  <c r="JE74" i="142"/>
  <c r="JD74" i="142"/>
  <c r="JC74" i="142"/>
  <c r="JB74" i="142"/>
  <c r="JA74" i="142"/>
  <c r="IZ74" i="142"/>
  <c r="IY74" i="142"/>
  <c r="IX74" i="142"/>
  <c r="IW74" i="142"/>
  <c r="IV74" i="142"/>
  <c r="IU74" i="142"/>
  <c r="IT74" i="142"/>
  <c r="IS74" i="142"/>
  <c r="IR74" i="142"/>
  <c r="IQ74" i="142"/>
  <c r="IP74" i="142"/>
  <c r="IO74" i="142"/>
  <c r="IN74" i="142"/>
  <c r="IM74" i="142"/>
  <c r="IL74" i="142"/>
  <c r="IK74" i="142"/>
  <c r="IJ74" i="142"/>
  <c r="II74" i="142"/>
  <c r="IH74" i="142"/>
  <c r="IG74" i="142"/>
  <c r="IF74" i="142"/>
  <c r="IE74" i="142"/>
  <c r="ID74" i="142"/>
  <c r="IC74" i="142"/>
  <c r="IB74" i="142"/>
  <c r="IA74" i="142"/>
  <c r="HZ74" i="142"/>
  <c r="HY74" i="142"/>
  <c r="HX74" i="142"/>
  <c r="HW74" i="142"/>
  <c r="HV74" i="142"/>
  <c r="HU74" i="142"/>
  <c r="HT74" i="142"/>
  <c r="HS74" i="142"/>
  <c r="HR74" i="142"/>
  <c r="HQ74" i="142"/>
  <c r="HP74" i="142"/>
  <c r="HO74" i="142"/>
  <c r="HN74" i="142"/>
  <c r="HM74" i="142"/>
  <c r="HL74" i="142"/>
  <c r="HK74" i="142"/>
  <c r="HJ74" i="142"/>
  <c r="HI74" i="142"/>
  <c r="HH74" i="142"/>
  <c r="HG74" i="142"/>
  <c r="HF74" i="142"/>
  <c r="HE74" i="142"/>
  <c r="HD74" i="142"/>
  <c r="HC74" i="142"/>
  <c r="HB74" i="142"/>
  <c r="HA74" i="142"/>
  <c r="GZ74" i="142"/>
  <c r="GY74" i="142"/>
  <c r="GX74" i="142"/>
  <c r="GW74" i="142"/>
  <c r="GV74" i="142"/>
  <c r="GU74" i="142"/>
  <c r="GT74" i="142"/>
  <c r="GS74" i="142"/>
  <c r="GR74" i="142"/>
  <c r="GQ74" i="142"/>
  <c r="GP74" i="142"/>
  <c r="GO74" i="142"/>
  <c r="GN74" i="142"/>
  <c r="GM74" i="142"/>
  <c r="GL74" i="142"/>
  <c r="GK74" i="142"/>
  <c r="GJ74" i="142"/>
  <c r="GI74" i="142"/>
  <c r="GH74" i="142"/>
  <c r="GG74" i="142"/>
  <c r="GF74" i="142"/>
  <c r="GE74" i="142"/>
  <c r="GD74" i="142"/>
  <c r="GC74" i="142"/>
  <c r="GB74" i="142"/>
  <c r="GA74" i="142"/>
  <c r="FZ74" i="142"/>
  <c r="FY74" i="142"/>
  <c r="FX74" i="142"/>
  <c r="FW74" i="142"/>
  <c r="FV74" i="142"/>
  <c r="FU74" i="142"/>
  <c r="FT74" i="142"/>
  <c r="FS74" i="142"/>
  <c r="FR74" i="142"/>
  <c r="FQ74" i="142"/>
  <c r="FP74" i="142"/>
  <c r="FO74" i="142"/>
  <c r="FN74" i="142"/>
  <c r="FM74" i="142"/>
  <c r="FL74" i="142"/>
  <c r="FK74" i="142"/>
  <c r="FJ74" i="142"/>
  <c r="FI74" i="142"/>
  <c r="FH74" i="142"/>
  <c r="FG74" i="142"/>
  <c r="FF74" i="142"/>
  <c r="FE74" i="142"/>
  <c r="FD74" i="142"/>
  <c r="FC74" i="142"/>
  <c r="FB74" i="142"/>
  <c r="FA74" i="142"/>
  <c r="EZ74" i="142"/>
  <c r="EY74" i="142"/>
  <c r="EX74" i="142"/>
  <c r="EW74" i="142"/>
  <c r="EV74" i="142"/>
  <c r="EU74" i="142"/>
  <c r="ET74" i="142"/>
  <c r="ES74" i="142"/>
  <c r="ER74" i="142"/>
  <c r="EQ74" i="142"/>
  <c r="EP74" i="142"/>
  <c r="EO74" i="142"/>
  <c r="EN74" i="142"/>
  <c r="EM74" i="142"/>
  <c r="EL74" i="142"/>
  <c r="EK74" i="142"/>
  <c r="EJ74" i="142"/>
  <c r="EI74" i="142"/>
  <c r="EH74" i="142"/>
  <c r="EG74" i="142"/>
  <c r="EF74" i="142"/>
  <c r="EE74" i="142"/>
  <c r="ED74" i="142"/>
  <c r="EC74" i="142"/>
  <c r="EB74" i="142"/>
  <c r="EA74" i="142"/>
  <c r="DZ74" i="142"/>
  <c r="DY74" i="142"/>
  <c r="DX74" i="142"/>
  <c r="DW74" i="142"/>
  <c r="DV74" i="142"/>
  <c r="DU74" i="142"/>
  <c r="DT74" i="142"/>
  <c r="DS74" i="142"/>
  <c r="DR74" i="142"/>
  <c r="DQ74" i="142"/>
  <c r="DP74" i="142"/>
  <c r="DO74" i="142"/>
  <c r="DN74" i="142"/>
  <c r="DM74" i="142"/>
  <c r="DL74" i="142"/>
  <c r="DK74" i="142"/>
  <c r="DJ74" i="142"/>
  <c r="DI74" i="142"/>
  <c r="DH74" i="142"/>
  <c r="DG74" i="142"/>
  <c r="DF74" i="142"/>
  <c r="DE74" i="142"/>
  <c r="DD74" i="142"/>
  <c r="DC74" i="142"/>
  <c r="DB74" i="142"/>
  <c r="DA74" i="142"/>
  <c r="CZ74" i="142"/>
  <c r="CY74" i="142"/>
  <c r="CX74" i="142"/>
  <c r="CW74" i="142"/>
  <c r="CV74" i="142"/>
  <c r="CU74" i="142"/>
  <c r="CT74" i="142"/>
  <c r="CS74" i="142"/>
  <c r="CR74" i="142"/>
  <c r="CQ74" i="142"/>
  <c r="CP74" i="142"/>
  <c r="CO74" i="142"/>
  <c r="CN74" i="142"/>
  <c r="CM74" i="142"/>
  <c r="CL74" i="142"/>
  <c r="CK74" i="142"/>
  <c r="CJ74" i="142"/>
  <c r="CI74" i="142"/>
  <c r="CH74" i="142"/>
  <c r="CG74" i="142"/>
  <c r="CF74" i="142"/>
  <c r="CE74" i="142"/>
  <c r="CD74" i="142"/>
  <c r="CC74" i="142"/>
  <c r="CB74" i="142"/>
  <c r="CA74" i="142"/>
  <c r="BZ74" i="142"/>
  <c r="BY74" i="142"/>
  <c r="BX74" i="142"/>
  <c r="BW74" i="142"/>
  <c r="BV74" i="142"/>
  <c r="BU74" i="142"/>
  <c r="BT74" i="142"/>
  <c r="BS74" i="142"/>
  <c r="BR74" i="142"/>
  <c r="BQ74" i="142"/>
  <c r="BP74" i="142"/>
  <c r="BO74" i="142"/>
  <c r="BN74" i="142"/>
  <c r="BM74" i="142"/>
  <c r="BL74" i="142"/>
  <c r="BK74" i="142"/>
  <c r="BJ74" i="142"/>
  <c r="BI74" i="142"/>
  <c r="BH74" i="142"/>
  <c r="BG74" i="142"/>
  <c r="BF74" i="142"/>
  <c r="BE74" i="142"/>
  <c r="BD74" i="142"/>
  <c r="BC74" i="142"/>
  <c r="BB74" i="142"/>
  <c r="BA74" i="142"/>
  <c r="AZ74" i="142"/>
  <c r="AY74" i="142"/>
  <c r="AX74" i="142"/>
  <c r="AW74" i="142"/>
  <c r="AV74" i="142"/>
  <c r="AU74" i="142"/>
  <c r="AT74" i="142"/>
  <c r="AS74" i="142"/>
  <c r="AR74" i="142"/>
  <c r="AQ74" i="142"/>
  <c r="AP74" i="142"/>
  <c r="AO74" i="142"/>
  <c r="AN74" i="142"/>
  <c r="AM74" i="142"/>
  <c r="AL74" i="142"/>
  <c r="AK74" i="142"/>
  <c r="AJ74" i="142"/>
  <c r="AI74" i="142"/>
  <c r="AH74" i="142"/>
  <c r="AG74" i="142"/>
  <c r="AF74" i="142"/>
  <c r="AE74" i="142"/>
  <c r="AD74" i="142"/>
  <c r="AC74" i="142"/>
  <c r="AB74" i="142"/>
  <c r="AA74" i="142"/>
  <c r="Z74" i="142"/>
  <c r="Y74" i="142"/>
  <c r="X74" i="142"/>
  <c r="W74" i="142"/>
  <c r="V74" i="142"/>
  <c r="U74" i="142"/>
  <c r="T74" i="142"/>
  <c r="L74" i="142"/>
  <c r="J74" i="142"/>
  <c r="SK73" i="142"/>
  <c r="SJ73" i="142"/>
  <c r="SI73" i="142"/>
  <c r="SH73" i="142"/>
  <c r="SG73" i="142"/>
  <c r="SF73" i="142"/>
  <c r="SE73" i="142"/>
  <c r="SD73" i="142"/>
  <c r="SC73" i="142"/>
  <c r="SB73" i="142"/>
  <c r="SA73" i="142"/>
  <c r="RZ73" i="142"/>
  <c r="RY73" i="142"/>
  <c r="RX73" i="142"/>
  <c r="RW73" i="142"/>
  <c r="RV73" i="142"/>
  <c r="RU73" i="142"/>
  <c r="RT73" i="142"/>
  <c r="RS73" i="142"/>
  <c r="RR73" i="142"/>
  <c r="RQ73" i="142"/>
  <c r="RP73" i="142"/>
  <c r="RO73" i="142"/>
  <c r="RN73" i="142"/>
  <c r="RM73" i="142"/>
  <c r="RL73" i="142"/>
  <c r="RK73" i="142"/>
  <c r="RJ73" i="142"/>
  <c r="RI73" i="142"/>
  <c r="RH73" i="142"/>
  <c r="RG73" i="142"/>
  <c r="RF73" i="142"/>
  <c r="RE73" i="142"/>
  <c r="RD73" i="142"/>
  <c r="RC73" i="142"/>
  <c r="RB73" i="142"/>
  <c r="RA73" i="142"/>
  <c r="QZ73" i="142"/>
  <c r="QY73" i="142"/>
  <c r="QX73" i="142"/>
  <c r="QW73" i="142"/>
  <c r="QV73" i="142"/>
  <c r="QU73" i="142"/>
  <c r="QT73" i="142"/>
  <c r="QS73" i="142"/>
  <c r="QR73" i="142"/>
  <c r="QQ73" i="142"/>
  <c r="QP73" i="142"/>
  <c r="QO73" i="142"/>
  <c r="QN73" i="142"/>
  <c r="QM73" i="142"/>
  <c r="QL73" i="142"/>
  <c r="QK73" i="142"/>
  <c r="QJ73" i="142"/>
  <c r="QI73" i="142"/>
  <c r="QH73" i="142"/>
  <c r="QG73" i="142"/>
  <c r="QF73" i="142"/>
  <c r="QE73" i="142"/>
  <c r="QD73" i="142"/>
  <c r="QC73" i="142"/>
  <c r="QB73" i="142"/>
  <c r="QA73" i="142"/>
  <c r="PZ73" i="142"/>
  <c r="PY73" i="142"/>
  <c r="PX73" i="142"/>
  <c r="PW73" i="142"/>
  <c r="PV73" i="142"/>
  <c r="PU73" i="142"/>
  <c r="PT73" i="142"/>
  <c r="PS73" i="142"/>
  <c r="PR73" i="142"/>
  <c r="PQ73" i="142"/>
  <c r="PP73" i="142"/>
  <c r="PO73" i="142"/>
  <c r="PN73" i="142"/>
  <c r="PM73" i="142"/>
  <c r="PL73" i="142"/>
  <c r="PK73" i="142"/>
  <c r="PJ73" i="142"/>
  <c r="PI73" i="142"/>
  <c r="PH73" i="142"/>
  <c r="PG73" i="142"/>
  <c r="PF73" i="142"/>
  <c r="PE73" i="142"/>
  <c r="PD73" i="142"/>
  <c r="PC73" i="142"/>
  <c r="PB73" i="142"/>
  <c r="PA73" i="142"/>
  <c r="OZ73" i="142"/>
  <c r="OY73" i="142"/>
  <c r="OX73" i="142"/>
  <c r="OW73" i="142"/>
  <c r="OV73" i="142"/>
  <c r="OU73" i="142"/>
  <c r="OT73" i="142"/>
  <c r="OS73" i="142"/>
  <c r="OR73" i="142"/>
  <c r="OQ73" i="142"/>
  <c r="OP73" i="142"/>
  <c r="OO73" i="142"/>
  <c r="ON73" i="142"/>
  <c r="OM73" i="142"/>
  <c r="OL73" i="142"/>
  <c r="OK73" i="142"/>
  <c r="OJ73" i="142"/>
  <c r="OI73" i="142"/>
  <c r="OH73" i="142"/>
  <c r="OG73" i="142"/>
  <c r="OF73" i="142"/>
  <c r="OE73" i="142"/>
  <c r="OD73" i="142"/>
  <c r="OC73" i="142"/>
  <c r="OB73" i="142"/>
  <c r="OA73" i="142"/>
  <c r="NZ73" i="142"/>
  <c r="NY73" i="142"/>
  <c r="NX73" i="142"/>
  <c r="NW73" i="142"/>
  <c r="NV73" i="142"/>
  <c r="NU73" i="142"/>
  <c r="NT73" i="142"/>
  <c r="NS73" i="142"/>
  <c r="NR73" i="142"/>
  <c r="NQ73" i="142"/>
  <c r="NP73" i="142"/>
  <c r="NO73" i="142"/>
  <c r="NN73" i="142"/>
  <c r="NM73" i="142"/>
  <c r="NL73" i="142"/>
  <c r="NK73" i="142"/>
  <c r="NJ73" i="142"/>
  <c r="NI73" i="142"/>
  <c r="NH73" i="142"/>
  <c r="NG73" i="142"/>
  <c r="NF73" i="142"/>
  <c r="NE73" i="142"/>
  <c r="ND73" i="142"/>
  <c r="NC73" i="142"/>
  <c r="NB73" i="142"/>
  <c r="NA73" i="142"/>
  <c r="MZ73" i="142"/>
  <c r="MY73" i="142"/>
  <c r="MX73" i="142"/>
  <c r="MW73" i="142"/>
  <c r="MV73" i="142"/>
  <c r="MU73" i="142"/>
  <c r="MT73" i="142"/>
  <c r="MS73" i="142"/>
  <c r="MR73" i="142"/>
  <c r="MQ73" i="142"/>
  <c r="MP73" i="142"/>
  <c r="MO73" i="142"/>
  <c r="MN73" i="142"/>
  <c r="MM73" i="142"/>
  <c r="ML73" i="142"/>
  <c r="MK73" i="142"/>
  <c r="MJ73" i="142"/>
  <c r="MI73" i="142"/>
  <c r="MH73" i="142"/>
  <c r="MG73" i="142"/>
  <c r="MF73" i="142"/>
  <c r="ME73" i="142"/>
  <c r="MD73" i="142"/>
  <c r="MC73" i="142"/>
  <c r="MB73" i="142"/>
  <c r="MA73" i="142"/>
  <c r="LZ73" i="142"/>
  <c r="LY73" i="142"/>
  <c r="LX73" i="142"/>
  <c r="LW73" i="142"/>
  <c r="LV73" i="142"/>
  <c r="LU73" i="142"/>
  <c r="LT73" i="142"/>
  <c r="LS73" i="142"/>
  <c r="LR73" i="142"/>
  <c r="LQ73" i="142"/>
  <c r="LP73" i="142"/>
  <c r="LO73" i="142"/>
  <c r="LN73" i="142"/>
  <c r="LM73" i="142"/>
  <c r="LL73" i="142"/>
  <c r="LK73" i="142"/>
  <c r="LJ73" i="142"/>
  <c r="LI73" i="142"/>
  <c r="LH73" i="142"/>
  <c r="LG73" i="142"/>
  <c r="LF73" i="142"/>
  <c r="LE73" i="142"/>
  <c r="LD73" i="142"/>
  <c r="LC73" i="142"/>
  <c r="LB73" i="142"/>
  <c r="LA73" i="142"/>
  <c r="KZ73" i="142"/>
  <c r="KY73" i="142"/>
  <c r="KX73" i="142"/>
  <c r="KW73" i="142"/>
  <c r="KV73" i="142"/>
  <c r="KU73" i="142"/>
  <c r="KT73" i="142"/>
  <c r="KS73" i="142"/>
  <c r="KR73" i="142"/>
  <c r="KQ73" i="142"/>
  <c r="KP73" i="142"/>
  <c r="KO73" i="142"/>
  <c r="KN73" i="142"/>
  <c r="KM73" i="142"/>
  <c r="KL73" i="142"/>
  <c r="KK73" i="142"/>
  <c r="KJ73" i="142"/>
  <c r="KI73" i="142"/>
  <c r="KH73" i="142"/>
  <c r="KG73" i="142"/>
  <c r="KF73" i="142"/>
  <c r="KE73" i="142"/>
  <c r="KD73" i="142"/>
  <c r="KC73" i="142"/>
  <c r="KB73" i="142"/>
  <c r="KA73" i="142"/>
  <c r="JZ73" i="142"/>
  <c r="JY73" i="142"/>
  <c r="JX73" i="142"/>
  <c r="JW73" i="142"/>
  <c r="JV73" i="142"/>
  <c r="JU73" i="142"/>
  <c r="JT73" i="142"/>
  <c r="JS73" i="142"/>
  <c r="JR73" i="142"/>
  <c r="JQ73" i="142"/>
  <c r="JP73" i="142"/>
  <c r="JO73" i="142"/>
  <c r="JN73" i="142"/>
  <c r="JM73" i="142"/>
  <c r="JL73" i="142"/>
  <c r="JK73" i="142"/>
  <c r="JJ73" i="142"/>
  <c r="JI73" i="142"/>
  <c r="JH73" i="142"/>
  <c r="JG73" i="142"/>
  <c r="JF73" i="142"/>
  <c r="JE73" i="142"/>
  <c r="JD73" i="142"/>
  <c r="JC73" i="142"/>
  <c r="JB73" i="142"/>
  <c r="JA73" i="142"/>
  <c r="IZ73" i="142"/>
  <c r="IY73" i="142"/>
  <c r="IX73" i="142"/>
  <c r="IW73" i="142"/>
  <c r="IV73" i="142"/>
  <c r="IU73" i="142"/>
  <c r="IT73" i="142"/>
  <c r="IS73" i="142"/>
  <c r="IR73" i="142"/>
  <c r="IQ73" i="142"/>
  <c r="IP73" i="142"/>
  <c r="IO73" i="142"/>
  <c r="IN73" i="142"/>
  <c r="IM73" i="142"/>
  <c r="IL73" i="142"/>
  <c r="IK73" i="142"/>
  <c r="IJ73" i="142"/>
  <c r="II73" i="142"/>
  <c r="IH73" i="142"/>
  <c r="IG73" i="142"/>
  <c r="IF73" i="142"/>
  <c r="IE73" i="142"/>
  <c r="ID73" i="142"/>
  <c r="IC73" i="142"/>
  <c r="IB73" i="142"/>
  <c r="IA73" i="142"/>
  <c r="HZ73" i="142"/>
  <c r="HY73" i="142"/>
  <c r="HX73" i="142"/>
  <c r="HW73" i="142"/>
  <c r="HV73" i="142"/>
  <c r="HU73" i="142"/>
  <c r="HT73" i="142"/>
  <c r="HS73" i="142"/>
  <c r="HR73" i="142"/>
  <c r="HQ73" i="142"/>
  <c r="HP73" i="142"/>
  <c r="HO73" i="142"/>
  <c r="HN73" i="142"/>
  <c r="HM73" i="142"/>
  <c r="HL73" i="142"/>
  <c r="HK73" i="142"/>
  <c r="HJ73" i="142"/>
  <c r="HI73" i="142"/>
  <c r="HH73" i="142"/>
  <c r="HG73" i="142"/>
  <c r="HF73" i="142"/>
  <c r="HE73" i="142"/>
  <c r="HD73" i="142"/>
  <c r="HC73" i="142"/>
  <c r="HB73" i="142"/>
  <c r="HA73" i="142"/>
  <c r="GZ73" i="142"/>
  <c r="GY73" i="142"/>
  <c r="GX73" i="142"/>
  <c r="GW73" i="142"/>
  <c r="GV73" i="142"/>
  <c r="GU73" i="142"/>
  <c r="GT73" i="142"/>
  <c r="GS73" i="142"/>
  <c r="GR73" i="142"/>
  <c r="GQ73" i="142"/>
  <c r="GP73" i="142"/>
  <c r="GO73" i="142"/>
  <c r="GN73" i="142"/>
  <c r="GM73" i="142"/>
  <c r="GL73" i="142"/>
  <c r="GK73" i="142"/>
  <c r="GJ73" i="142"/>
  <c r="GI73" i="142"/>
  <c r="GH73" i="142"/>
  <c r="GG73" i="142"/>
  <c r="GF73" i="142"/>
  <c r="GE73" i="142"/>
  <c r="GD73" i="142"/>
  <c r="GC73" i="142"/>
  <c r="GB73" i="142"/>
  <c r="GA73" i="142"/>
  <c r="FZ73" i="142"/>
  <c r="FY73" i="142"/>
  <c r="FX73" i="142"/>
  <c r="FW73" i="142"/>
  <c r="FV73" i="142"/>
  <c r="FU73" i="142"/>
  <c r="FT73" i="142"/>
  <c r="FS73" i="142"/>
  <c r="FR73" i="142"/>
  <c r="FQ73" i="142"/>
  <c r="FP73" i="142"/>
  <c r="FO73" i="142"/>
  <c r="FN73" i="142"/>
  <c r="FM73" i="142"/>
  <c r="FL73" i="142"/>
  <c r="FK73" i="142"/>
  <c r="FJ73" i="142"/>
  <c r="FI73" i="142"/>
  <c r="FH73" i="142"/>
  <c r="FG73" i="142"/>
  <c r="FF73" i="142"/>
  <c r="FE73" i="142"/>
  <c r="FD73" i="142"/>
  <c r="FC73" i="142"/>
  <c r="FB73" i="142"/>
  <c r="FA73" i="142"/>
  <c r="EZ73" i="142"/>
  <c r="EY73" i="142"/>
  <c r="EX73" i="142"/>
  <c r="EW73" i="142"/>
  <c r="EV73" i="142"/>
  <c r="EU73" i="142"/>
  <c r="ET73" i="142"/>
  <c r="ES73" i="142"/>
  <c r="ER73" i="142"/>
  <c r="EQ73" i="142"/>
  <c r="EP73" i="142"/>
  <c r="EO73" i="142"/>
  <c r="EN73" i="142"/>
  <c r="EM73" i="142"/>
  <c r="EL73" i="142"/>
  <c r="EK73" i="142"/>
  <c r="EJ73" i="142"/>
  <c r="EI73" i="142"/>
  <c r="EH73" i="142"/>
  <c r="EG73" i="142"/>
  <c r="EF73" i="142"/>
  <c r="EE73" i="142"/>
  <c r="ED73" i="142"/>
  <c r="EC73" i="142"/>
  <c r="EB73" i="142"/>
  <c r="EA73" i="142"/>
  <c r="DZ73" i="142"/>
  <c r="DY73" i="142"/>
  <c r="DX73" i="142"/>
  <c r="DW73" i="142"/>
  <c r="DV73" i="142"/>
  <c r="DU73" i="142"/>
  <c r="DT73" i="142"/>
  <c r="DS73" i="142"/>
  <c r="DR73" i="142"/>
  <c r="DQ73" i="142"/>
  <c r="DP73" i="142"/>
  <c r="DO73" i="142"/>
  <c r="DN73" i="142"/>
  <c r="DM73" i="142"/>
  <c r="DL73" i="142"/>
  <c r="DK73" i="142"/>
  <c r="DJ73" i="142"/>
  <c r="DI73" i="142"/>
  <c r="DH73" i="142"/>
  <c r="DG73" i="142"/>
  <c r="DF73" i="142"/>
  <c r="DE73" i="142"/>
  <c r="DD73" i="142"/>
  <c r="DC73" i="142"/>
  <c r="DB73" i="142"/>
  <c r="DA73" i="142"/>
  <c r="CZ73" i="142"/>
  <c r="CY73" i="142"/>
  <c r="CX73" i="142"/>
  <c r="CW73" i="142"/>
  <c r="CV73" i="142"/>
  <c r="CU73" i="142"/>
  <c r="CT73" i="142"/>
  <c r="CS73" i="142"/>
  <c r="CR73" i="142"/>
  <c r="CQ73" i="142"/>
  <c r="CP73" i="142"/>
  <c r="CO73" i="142"/>
  <c r="CN73" i="142"/>
  <c r="CM73" i="142"/>
  <c r="CL73" i="142"/>
  <c r="CK73" i="142"/>
  <c r="CJ73" i="142"/>
  <c r="CI73" i="142"/>
  <c r="CH73" i="142"/>
  <c r="CG73" i="142"/>
  <c r="CF73" i="142"/>
  <c r="CE73" i="142"/>
  <c r="CD73" i="142"/>
  <c r="CC73" i="142"/>
  <c r="CB73" i="142"/>
  <c r="CA73" i="142"/>
  <c r="BZ73" i="142"/>
  <c r="BY73" i="142"/>
  <c r="BX73" i="142"/>
  <c r="BW73" i="142"/>
  <c r="BV73" i="142"/>
  <c r="BU73" i="142"/>
  <c r="BT73" i="142"/>
  <c r="BS73" i="142"/>
  <c r="BR73" i="142"/>
  <c r="BQ73" i="142"/>
  <c r="BP73" i="142"/>
  <c r="BO73" i="142"/>
  <c r="BN73" i="142"/>
  <c r="BM73" i="142"/>
  <c r="BL73" i="142"/>
  <c r="BK73" i="142"/>
  <c r="BJ73" i="142"/>
  <c r="BI73" i="142"/>
  <c r="BH73" i="142"/>
  <c r="BG73" i="142"/>
  <c r="BF73" i="142"/>
  <c r="BE73" i="142"/>
  <c r="BD73" i="142"/>
  <c r="BC73" i="142"/>
  <c r="BB73" i="142"/>
  <c r="BA73" i="142"/>
  <c r="AZ73" i="142"/>
  <c r="AY73" i="142"/>
  <c r="AX73" i="142"/>
  <c r="AW73" i="142"/>
  <c r="AV73" i="142"/>
  <c r="AU73" i="142"/>
  <c r="AT73" i="142"/>
  <c r="AS73" i="142"/>
  <c r="AR73" i="142"/>
  <c r="AQ73" i="142"/>
  <c r="AP73" i="142"/>
  <c r="AO73" i="142"/>
  <c r="AN73" i="142"/>
  <c r="AM73" i="142"/>
  <c r="AL73" i="142"/>
  <c r="AK73" i="142"/>
  <c r="AJ73" i="142"/>
  <c r="AI73" i="142"/>
  <c r="AH73" i="142"/>
  <c r="AG73" i="142"/>
  <c r="AF73" i="142"/>
  <c r="AE73" i="142"/>
  <c r="AD73" i="142"/>
  <c r="AC73" i="142"/>
  <c r="AB73" i="142"/>
  <c r="AA73" i="142"/>
  <c r="Z73" i="142"/>
  <c r="Y73" i="142"/>
  <c r="X73" i="142"/>
  <c r="W73" i="142"/>
  <c r="V73" i="142"/>
  <c r="SK68" i="142"/>
  <c r="SJ68" i="142"/>
  <c r="SI68" i="142"/>
  <c r="SH68" i="142"/>
  <c r="SG68" i="142"/>
  <c r="SF68" i="142"/>
  <c r="SE68" i="142"/>
  <c r="SD68" i="142"/>
  <c r="SC68" i="142"/>
  <c r="SB68" i="142"/>
  <c r="SA68" i="142"/>
  <c r="RZ68" i="142"/>
  <c r="RY68" i="142"/>
  <c r="RX68" i="142"/>
  <c r="RW68" i="142"/>
  <c r="RV68" i="142"/>
  <c r="RU68" i="142"/>
  <c r="RT68" i="142"/>
  <c r="RS68" i="142"/>
  <c r="RR68" i="142"/>
  <c r="RQ68" i="142"/>
  <c r="RP68" i="142"/>
  <c r="RO68" i="142"/>
  <c r="RN68" i="142"/>
  <c r="RM68" i="142"/>
  <c r="RL68" i="142"/>
  <c r="RK68" i="142"/>
  <c r="RJ68" i="142"/>
  <c r="RI68" i="142"/>
  <c r="RH68" i="142"/>
  <c r="RG68" i="142"/>
  <c r="RF68" i="142"/>
  <c r="RE68" i="142"/>
  <c r="RD68" i="142"/>
  <c r="RC68" i="142"/>
  <c r="RB68" i="142"/>
  <c r="RA68" i="142"/>
  <c r="QZ68" i="142"/>
  <c r="QY68" i="142"/>
  <c r="QX68" i="142"/>
  <c r="QW68" i="142"/>
  <c r="QV68" i="142"/>
  <c r="QU68" i="142"/>
  <c r="QT68" i="142"/>
  <c r="QS68" i="142"/>
  <c r="QR68" i="142"/>
  <c r="QQ68" i="142"/>
  <c r="QP68" i="142"/>
  <c r="QO68" i="142"/>
  <c r="QN68" i="142"/>
  <c r="QM68" i="142"/>
  <c r="QL68" i="142"/>
  <c r="QK68" i="142"/>
  <c r="QJ68" i="142"/>
  <c r="QI68" i="142"/>
  <c r="QH68" i="142"/>
  <c r="QG68" i="142"/>
  <c r="QF68" i="142"/>
  <c r="QE68" i="142"/>
  <c r="QD68" i="142"/>
  <c r="QC68" i="142"/>
  <c r="QB68" i="142"/>
  <c r="QA68" i="142"/>
  <c r="PZ68" i="142"/>
  <c r="PY68" i="142"/>
  <c r="PX68" i="142"/>
  <c r="PW68" i="142"/>
  <c r="PV68" i="142"/>
  <c r="PU68" i="142"/>
  <c r="PT68" i="142"/>
  <c r="PS68" i="142"/>
  <c r="PR68" i="142"/>
  <c r="PQ68" i="142"/>
  <c r="PP68" i="142"/>
  <c r="PO68" i="142"/>
  <c r="PN68" i="142"/>
  <c r="PM68" i="142"/>
  <c r="PL68" i="142"/>
  <c r="PK68" i="142"/>
  <c r="PJ68" i="142"/>
  <c r="PI68" i="142"/>
  <c r="PH68" i="142"/>
  <c r="PG68" i="142"/>
  <c r="PF68" i="142"/>
  <c r="PE68" i="142"/>
  <c r="PD68" i="142"/>
  <c r="PC68" i="142"/>
  <c r="PB68" i="142"/>
  <c r="PA68" i="142"/>
  <c r="OZ68" i="142"/>
  <c r="OY68" i="142"/>
  <c r="OX68" i="142"/>
  <c r="OW68" i="142"/>
  <c r="OV68" i="142"/>
  <c r="OU68" i="142"/>
  <c r="OT68" i="142"/>
  <c r="OS68" i="142"/>
  <c r="OR68" i="142"/>
  <c r="OQ68" i="142"/>
  <c r="OP68" i="142"/>
  <c r="OO68" i="142"/>
  <c r="ON68" i="142"/>
  <c r="OM68" i="142"/>
  <c r="OL68" i="142"/>
  <c r="OK68" i="142"/>
  <c r="OJ68" i="142"/>
  <c r="OI68" i="142"/>
  <c r="OH68" i="142"/>
  <c r="OG68" i="142"/>
  <c r="OF68" i="142"/>
  <c r="OE68" i="142"/>
  <c r="OD68" i="142"/>
  <c r="OC68" i="142"/>
  <c r="OB68" i="142"/>
  <c r="OA68" i="142"/>
  <c r="NZ68" i="142"/>
  <c r="NY68" i="142"/>
  <c r="NX68" i="142"/>
  <c r="NW68" i="142"/>
  <c r="NV68" i="142"/>
  <c r="NU68" i="142"/>
  <c r="NT68" i="142"/>
  <c r="NS68" i="142"/>
  <c r="NR68" i="142"/>
  <c r="NQ68" i="142"/>
  <c r="NP68" i="142"/>
  <c r="NO68" i="142"/>
  <c r="NN68" i="142"/>
  <c r="NM68" i="142"/>
  <c r="NL68" i="142"/>
  <c r="NK68" i="142"/>
  <c r="NJ68" i="142"/>
  <c r="NI68" i="142"/>
  <c r="NH68" i="142"/>
  <c r="NG68" i="142"/>
  <c r="NF68" i="142"/>
  <c r="NE68" i="142"/>
  <c r="ND68" i="142"/>
  <c r="NC68" i="142"/>
  <c r="NB68" i="142"/>
  <c r="NA68" i="142"/>
  <c r="MZ68" i="142"/>
  <c r="MY68" i="142"/>
  <c r="MX68" i="142"/>
  <c r="MW68" i="142"/>
  <c r="MV68" i="142"/>
  <c r="MU68" i="142"/>
  <c r="MT68" i="142"/>
  <c r="MS68" i="142"/>
  <c r="MR68" i="142"/>
  <c r="MQ68" i="142"/>
  <c r="MP68" i="142"/>
  <c r="MO68" i="142"/>
  <c r="MN68" i="142"/>
  <c r="MM68" i="142"/>
  <c r="ML68" i="142"/>
  <c r="MK68" i="142"/>
  <c r="MJ68" i="142"/>
  <c r="MI68" i="142"/>
  <c r="MH68" i="142"/>
  <c r="MG68" i="142"/>
  <c r="MF68" i="142"/>
  <c r="ME68" i="142"/>
  <c r="MD68" i="142"/>
  <c r="MC68" i="142"/>
  <c r="MB68" i="142"/>
  <c r="MA68" i="142"/>
  <c r="LZ68" i="142"/>
  <c r="LY68" i="142"/>
  <c r="LX68" i="142"/>
  <c r="LW68" i="142"/>
  <c r="LV68" i="142"/>
  <c r="LU68" i="142"/>
  <c r="LT68" i="142"/>
  <c r="LS68" i="142"/>
  <c r="LR68" i="142"/>
  <c r="LQ68" i="142"/>
  <c r="LP68" i="142"/>
  <c r="LO68" i="142"/>
  <c r="LN68" i="142"/>
  <c r="LM68" i="142"/>
  <c r="LL68" i="142"/>
  <c r="LK68" i="142"/>
  <c r="LJ68" i="142"/>
  <c r="LI68" i="142"/>
  <c r="LH68" i="142"/>
  <c r="LG68" i="142"/>
  <c r="LF68" i="142"/>
  <c r="LE68" i="142"/>
  <c r="LD68" i="142"/>
  <c r="LC68" i="142"/>
  <c r="LB68" i="142"/>
  <c r="LA68" i="142"/>
  <c r="KZ68" i="142"/>
  <c r="KY68" i="142"/>
  <c r="KX68" i="142"/>
  <c r="KW68" i="142"/>
  <c r="KV68" i="142"/>
  <c r="KU68" i="142"/>
  <c r="KT68" i="142"/>
  <c r="KS68" i="142"/>
  <c r="KR68" i="142"/>
  <c r="KQ68" i="142"/>
  <c r="KP68" i="142"/>
  <c r="KO68" i="142"/>
  <c r="KN68" i="142"/>
  <c r="KM68" i="142"/>
  <c r="KL68" i="142"/>
  <c r="KK68" i="142"/>
  <c r="KJ68" i="142"/>
  <c r="KI68" i="142"/>
  <c r="KH68" i="142"/>
  <c r="KG68" i="142"/>
  <c r="KF68" i="142"/>
  <c r="KE68" i="142"/>
  <c r="KD68" i="142"/>
  <c r="KC68" i="142"/>
  <c r="KB68" i="142"/>
  <c r="KA68" i="142"/>
  <c r="JZ68" i="142"/>
  <c r="JY68" i="142"/>
  <c r="JX68" i="142"/>
  <c r="JW68" i="142"/>
  <c r="JV68" i="142"/>
  <c r="JU68" i="142"/>
  <c r="JT68" i="142"/>
  <c r="JS68" i="142"/>
  <c r="JR68" i="142"/>
  <c r="JQ68" i="142"/>
  <c r="JP68" i="142"/>
  <c r="JO68" i="142"/>
  <c r="JN68" i="142"/>
  <c r="JM68" i="142"/>
  <c r="JL68" i="142"/>
  <c r="JK68" i="142"/>
  <c r="JJ68" i="142"/>
  <c r="JI68" i="142"/>
  <c r="JH68" i="142"/>
  <c r="JG68" i="142"/>
  <c r="JF68" i="142"/>
  <c r="JE68" i="142"/>
  <c r="JD68" i="142"/>
  <c r="JC68" i="142"/>
  <c r="JB68" i="142"/>
  <c r="JA68" i="142"/>
  <c r="IZ68" i="142"/>
  <c r="IY68" i="142"/>
  <c r="IX68" i="142"/>
  <c r="IW68" i="142"/>
  <c r="IV68" i="142"/>
  <c r="IU68" i="142"/>
  <c r="IT68" i="142"/>
  <c r="IS68" i="142"/>
  <c r="IR68" i="142"/>
  <c r="IQ68" i="142"/>
  <c r="IP68" i="142"/>
  <c r="IO68" i="142"/>
  <c r="IN68" i="142"/>
  <c r="IM68" i="142"/>
  <c r="IL68" i="142"/>
  <c r="IK68" i="142"/>
  <c r="IJ68" i="142"/>
  <c r="II68" i="142"/>
  <c r="IH68" i="142"/>
  <c r="IG68" i="142"/>
  <c r="IF68" i="142"/>
  <c r="IE68" i="142"/>
  <c r="ID68" i="142"/>
  <c r="IC68" i="142"/>
  <c r="IB68" i="142"/>
  <c r="IA68" i="142"/>
  <c r="HZ68" i="142"/>
  <c r="HY68" i="142"/>
  <c r="HX68" i="142"/>
  <c r="HW68" i="142"/>
  <c r="HV68" i="142"/>
  <c r="HU68" i="142"/>
  <c r="HT68" i="142"/>
  <c r="HS68" i="142"/>
  <c r="HR68" i="142"/>
  <c r="HQ68" i="142"/>
  <c r="HP68" i="142"/>
  <c r="HO68" i="142"/>
  <c r="HN68" i="142"/>
  <c r="HM68" i="142"/>
  <c r="HL68" i="142"/>
  <c r="HK68" i="142"/>
  <c r="HJ68" i="142"/>
  <c r="HI68" i="142"/>
  <c r="HH68" i="142"/>
  <c r="HG68" i="142"/>
  <c r="HF68" i="142"/>
  <c r="HE68" i="142"/>
  <c r="HD68" i="142"/>
  <c r="HC68" i="142"/>
  <c r="HB68" i="142"/>
  <c r="HA68" i="142"/>
  <c r="GZ68" i="142"/>
  <c r="GY68" i="142"/>
  <c r="GX68" i="142"/>
  <c r="GW68" i="142"/>
  <c r="GV68" i="142"/>
  <c r="GU68" i="142"/>
  <c r="GT68" i="142"/>
  <c r="GS68" i="142"/>
  <c r="GR68" i="142"/>
  <c r="GQ68" i="142"/>
  <c r="GP68" i="142"/>
  <c r="GO68" i="142"/>
  <c r="GN68" i="142"/>
  <c r="GM68" i="142"/>
  <c r="GL68" i="142"/>
  <c r="GK68" i="142"/>
  <c r="GJ68" i="142"/>
  <c r="GI68" i="142"/>
  <c r="GH68" i="142"/>
  <c r="GG68" i="142"/>
  <c r="GF68" i="142"/>
  <c r="GE68" i="142"/>
  <c r="GD68" i="142"/>
  <c r="GC68" i="142"/>
  <c r="GB68" i="142"/>
  <c r="GA68" i="142"/>
  <c r="FZ68" i="142"/>
  <c r="FY68" i="142"/>
  <c r="FX68" i="142"/>
  <c r="FW68" i="142"/>
  <c r="FV68" i="142"/>
  <c r="FU68" i="142"/>
  <c r="FT68" i="142"/>
  <c r="FS68" i="142"/>
  <c r="FR68" i="142"/>
  <c r="FQ68" i="142"/>
  <c r="FP68" i="142"/>
  <c r="FO68" i="142"/>
  <c r="FN68" i="142"/>
  <c r="FM68" i="142"/>
  <c r="FL68" i="142"/>
  <c r="FK68" i="142"/>
  <c r="FJ68" i="142"/>
  <c r="FI68" i="142"/>
  <c r="FH68" i="142"/>
  <c r="FG68" i="142"/>
  <c r="FF68" i="142"/>
  <c r="FE68" i="142"/>
  <c r="FD68" i="142"/>
  <c r="FC68" i="142"/>
  <c r="FB68" i="142"/>
  <c r="FA68" i="142"/>
  <c r="EZ68" i="142"/>
  <c r="EY68" i="142"/>
  <c r="EX68" i="142"/>
  <c r="EW68" i="142"/>
  <c r="EV68" i="142"/>
  <c r="EU68" i="142"/>
  <c r="ET68" i="142"/>
  <c r="ES68" i="142"/>
  <c r="ER68" i="142"/>
  <c r="EQ68" i="142"/>
  <c r="EP68" i="142"/>
  <c r="EO68" i="142"/>
  <c r="EN68" i="142"/>
  <c r="EM68" i="142"/>
  <c r="EL68" i="142"/>
  <c r="EK68" i="142"/>
  <c r="EJ68" i="142"/>
  <c r="EI68" i="142"/>
  <c r="EH68" i="142"/>
  <c r="EG68" i="142"/>
  <c r="EF68" i="142"/>
  <c r="EE68" i="142"/>
  <c r="ED68" i="142"/>
  <c r="EC68" i="142"/>
  <c r="EB68" i="142"/>
  <c r="EA68" i="142"/>
  <c r="DZ68" i="142"/>
  <c r="DY68" i="142"/>
  <c r="DX68" i="142"/>
  <c r="DW68" i="142"/>
  <c r="DV68" i="142"/>
  <c r="DU68" i="142"/>
  <c r="DT68" i="142"/>
  <c r="DS68" i="142"/>
  <c r="DR68" i="142"/>
  <c r="DQ68" i="142"/>
  <c r="DP68" i="142"/>
  <c r="DO68" i="142"/>
  <c r="DN68" i="142"/>
  <c r="DM68" i="142"/>
  <c r="DL68" i="142"/>
  <c r="DK68" i="142"/>
  <c r="DJ68" i="142"/>
  <c r="DI68" i="142"/>
  <c r="DH68" i="142"/>
  <c r="DG68" i="142"/>
  <c r="DF68" i="142"/>
  <c r="DE68" i="142"/>
  <c r="DD68" i="142"/>
  <c r="DC68" i="142"/>
  <c r="DB68" i="142"/>
  <c r="DA68" i="142"/>
  <c r="CZ68" i="142"/>
  <c r="CY68" i="142"/>
  <c r="CX68" i="142"/>
  <c r="CW68" i="142"/>
  <c r="CV68" i="142"/>
  <c r="CU68" i="142"/>
  <c r="CT68" i="142"/>
  <c r="CS68" i="142"/>
  <c r="CR68" i="142"/>
  <c r="CQ68" i="142"/>
  <c r="CP68" i="142"/>
  <c r="CO68" i="142"/>
  <c r="CN68" i="142"/>
  <c r="CM68" i="142"/>
  <c r="CL68" i="142"/>
  <c r="CK68" i="142"/>
  <c r="CJ68" i="142"/>
  <c r="CI68" i="142"/>
  <c r="CH68" i="142"/>
  <c r="CG68" i="142"/>
  <c r="CF68" i="142"/>
  <c r="CE68" i="142"/>
  <c r="CD68" i="142"/>
  <c r="CC68" i="142"/>
  <c r="CB68" i="142"/>
  <c r="CA68" i="142"/>
  <c r="BZ68" i="142"/>
  <c r="BY68" i="142"/>
  <c r="BX68" i="142"/>
  <c r="BW68" i="142"/>
  <c r="BV68" i="142"/>
  <c r="BU68" i="142"/>
  <c r="BT68" i="142"/>
  <c r="BS68" i="142"/>
  <c r="BR68" i="142"/>
  <c r="BQ68" i="142"/>
  <c r="BP68" i="142"/>
  <c r="BO68" i="142"/>
  <c r="BN68" i="142"/>
  <c r="BM68" i="142"/>
  <c r="BL68" i="142"/>
  <c r="BK68" i="142"/>
  <c r="BJ68" i="142"/>
  <c r="BI68" i="142"/>
  <c r="BH68" i="142"/>
  <c r="BG68" i="142"/>
  <c r="BF68" i="142"/>
  <c r="BE68" i="142"/>
  <c r="BD68" i="142"/>
  <c r="BC68" i="142"/>
  <c r="BB68" i="142"/>
  <c r="BA68" i="142"/>
  <c r="AZ68" i="142"/>
  <c r="AY68" i="142"/>
  <c r="AX68" i="142"/>
  <c r="AW68" i="142"/>
  <c r="AV68" i="142"/>
  <c r="AU68" i="142"/>
  <c r="AT68" i="142"/>
  <c r="AS68" i="142"/>
  <c r="AR68" i="142"/>
  <c r="AQ68" i="142"/>
  <c r="AP68" i="142"/>
  <c r="AO68" i="142"/>
  <c r="AN68" i="142"/>
  <c r="AM68" i="142"/>
  <c r="AL68" i="142"/>
  <c r="AK68" i="142"/>
  <c r="AJ68" i="142"/>
  <c r="AI68" i="142"/>
  <c r="AH68" i="142"/>
  <c r="AG68" i="142"/>
  <c r="AF68" i="142"/>
  <c r="AE68" i="142"/>
  <c r="AD68" i="142"/>
  <c r="AC68" i="142"/>
  <c r="AB68" i="142"/>
  <c r="AA68" i="142"/>
  <c r="Z68" i="142"/>
  <c r="Y68" i="142"/>
  <c r="X68" i="142"/>
  <c r="W68" i="142"/>
  <c r="V68" i="142"/>
  <c r="B7" i="142"/>
  <c r="B8" i="142" s="1"/>
  <c r="B9" i="142" s="1"/>
  <c r="B10" i="142" s="1"/>
  <c r="J8" i="142"/>
  <c r="J9" i="142" s="1"/>
  <c r="J10" i="142" s="1"/>
  <c r="B48" i="142" l="1"/>
  <c r="E1" i="51" l="1"/>
  <c r="N30" i="51" l="1"/>
  <c r="SK172" i="142" l="1"/>
  <c r="SK178" i="142" s="1"/>
  <c r="SJ172" i="142"/>
  <c r="SJ178" i="142" s="1"/>
  <c r="SI172" i="142"/>
  <c r="SI178" i="142" s="1"/>
  <c r="SH172" i="142"/>
  <c r="SH178" i="142" s="1"/>
  <c r="SG172" i="142"/>
  <c r="SG178" i="142" s="1"/>
  <c r="SF172" i="142"/>
  <c r="SF178" i="142" s="1"/>
  <c r="SE172" i="142"/>
  <c r="SE178" i="142" s="1"/>
  <c r="SD172" i="142"/>
  <c r="SD178" i="142" s="1"/>
  <c r="SC172" i="142"/>
  <c r="SC178" i="142" s="1"/>
  <c r="SB172" i="142"/>
  <c r="SB178" i="142" s="1"/>
  <c r="SA172" i="142"/>
  <c r="SA178" i="142" s="1"/>
  <c r="RZ172" i="142"/>
  <c r="RZ178" i="142" s="1"/>
  <c r="RY172" i="142"/>
  <c r="RX172" i="142"/>
  <c r="RX178" i="142" s="1"/>
  <c r="RW172" i="142"/>
  <c r="RW178" i="142" s="1"/>
  <c r="RV172" i="142"/>
  <c r="RV178" i="142" s="1"/>
  <c r="RU172" i="142"/>
  <c r="RU178" i="142" s="1"/>
  <c r="RT172" i="142"/>
  <c r="RT178" i="142" s="1"/>
  <c r="RS172" i="142"/>
  <c r="RS178" i="142" s="1"/>
  <c r="RR172" i="142"/>
  <c r="RR178" i="142" s="1"/>
  <c r="RQ172" i="142"/>
  <c r="RQ178" i="142" s="1"/>
  <c r="RP172" i="142"/>
  <c r="RP178" i="142" s="1"/>
  <c r="RO172" i="142"/>
  <c r="RO178" i="142" s="1"/>
  <c r="RN172" i="142"/>
  <c r="RN178" i="142" s="1"/>
  <c r="RM172" i="142"/>
  <c r="RM178" i="142" s="1"/>
  <c r="RL172" i="142"/>
  <c r="RL178" i="142" s="1"/>
  <c r="RK172" i="142"/>
  <c r="RK178" i="142" s="1"/>
  <c r="RJ172" i="142"/>
  <c r="RJ178" i="142" s="1"/>
  <c r="RI172" i="142"/>
  <c r="RH172" i="142"/>
  <c r="RH178" i="142" s="1"/>
  <c r="RG172" i="142"/>
  <c r="RG178" i="142" s="1"/>
  <c r="RF172" i="142"/>
  <c r="RF178" i="142" s="1"/>
  <c r="RE172" i="142"/>
  <c r="RE178" i="142" s="1"/>
  <c r="RD172" i="142"/>
  <c r="RD178" i="142" s="1"/>
  <c r="RC172" i="142"/>
  <c r="RC178" i="142" s="1"/>
  <c r="RB172" i="142"/>
  <c r="RB178" i="142" s="1"/>
  <c r="RA172" i="142"/>
  <c r="RA178" i="142" s="1"/>
  <c r="QZ172" i="142"/>
  <c r="QZ178" i="142" s="1"/>
  <c r="QY172" i="142"/>
  <c r="QY178" i="142" s="1"/>
  <c r="QX172" i="142"/>
  <c r="QX178" i="142" s="1"/>
  <c r="QW172" i="142"/>
  <c r="QW178" i="142" s="1"/>
  <c r="QV172" i="142"/>
  <c r="QV178" i="142" s="1"/>
  <c r="QU172" i="142"/>
  <c r="QU178" i="142" s="1"/>
  <c r="QT172" i="142"/>
  <c r="QT178" i="142" s="1"/>
  <c r="QS172" i="142"/>
  <c r="QR172" i="142"/>
  <c r="QR178" i="142" s="1"/>
  <c r="QQ172" i="142"/>
  <c r="QQ178" i="142" s="1"/>
  <c r="QP172" i="142"/>
  <c r="QP178" i="142" s="1"/>
  <c r="QO172" i="142"/>
  <c r="QO178" i="142" s="1"/>
  <c r="QN172" i="142"/>
  <c r="QN178" i="142" s="1"/>
  <c r="QM172" i="142"/>
  <c r="QM178" i="142" s="1"/>
  <c r="QL172" i="142"/>
  <c r="QL178" i="142" s="1"/>
  <c r="QK172" i="142"/>
  <c r="QK178" i="142" s="1"/>
  <c r="QJ172" i="142"/>
  <c r="QJ178" i="142" s="1"/>
  <c r="QI172" i="142"/>
  <c r="QI178" i="142" s="1"/>
  <c r="QH172" i="142"/>
  <c r="QH178" i="142" s="1"/>
  <c r="QG172" i="142"/>
  <c r="QG178" i="142" s="1"/>
  <c r="QF172" i="142"/>
  <c r="QF178" i="142" s="1"/>
  <c r="QE172" i="142"/>
  <c r="QE178" i="142" s="1"/>
  <c r="QD172" i="142"/>
  <c r="QD178" i="142" s="1"/>
  <c r="QC172" i="142"/>
  <c r="QB172" i="142"/>
  <c r="QB178" i="142" s="1"/>
  <c r="QA172" i="142"/>
  <c r="QA178" i="142" s="1"/>
  <c r="PZ172" i="142"/>
  <c r="PZ178" i="142" s="1"/>
  <c r="PY172" i="142"/>
  <c r="PY178" i="142" s="1"/>
  <c r="PX172" i="142"/>
  <c r="PX178" i="142" s="1"/>
  <c r="PW172" i="142"/>
  <c r="PW178" i="142" s="1"/>
  <c r="PV172" i="142"/>
  <c r="PV178" i="142" s="1"/>
  <c r="PU172" i="142"/>
  <c r="PU178" i="142" s="1"/>
  <c r="PT172" i="142"/>
  <c r="PT178" i="142" s="1"/>
  <c r="PS172" i="142"/>
  <c r="PS178" i="142" s="1"/>
  <c r="PR172" i="142"/>
  <c r="PR178" i="142" s="1"/>
  <c r="PQ172" i="142"/>
  <c r="PQ178" i="142" s="1"/>
  <c r="PP172" i="142"/>
  <c r="PP178" i="142" s="1"/>
  <c r="PO172" i="142"/>
  <c r="PO178" i="142" s="1"/>
  <c r="PN172" i="142"/>
  <c r="PN178" i="142" s="1"/>
  <c r="PM172" i="142"/>
  <c r="PL172" i="142"/>
  <c r="PL178" i="142" s="1"/>
  <c r="PK172" i="142"/>
  <c r="PK178" i="142" s="1"/>
  <c r="PJ172" i="142"/>
  <c r="PJ178" i="142" s="1"/>
  <c r="PI172" i="142"/>
  <c r="PI178" i="142" s="1"/>
  <c r="PH172" i="142"/>
  <c r="PH178" i="142" s="1"/>
  <c r="PG172" i="142"/>
  <c r="PG178" i="142" s="1"/>
  <c r="PF172" i="142"/>
  <c r="PF178" i="142" s="1"/>
  <c r="PE172" i="142"/>
  <c r="PE178" i="142" s="1"/>
  <c r="PD172" i="142"/>
  <c r="PD178" i="142" s="1"/>
  <c r="PC172" i="142"/>
  <c r="PC178" i="142" s="1"/>
  <c r="PB172" i="142"/>
  <c r="PB178" i="142" s="1"/>
  <c r="PA172" i="142"/>
  <c r="PA178" i="142" s="1"/>
  <c r="OZ172" i="142"/>
  <c r="OZ178" i="142" s="1"/>
  <c r="OY172" i="142"/>
  <c r="OY178" i="142" s="1"/>
  <c r="OX172" i="142"/>
  <c r="OX178" i="142" s="1"/>
  <c r="OW172" i="142"/>
  <c r="OV172" i="142"/>
  <c r="OV178" i="142" s="1"/>
  <c r="OU172" i="142"/>
  <c r="OU178" i="142" s="1"/>
  <c r="OT172" i="142"/>
  <c r="OT178" i="142" s="1"/>
  <c r="OS172" i="142"/>
  <c r="OS178" i="142" s="1"/>
  <c r="OR172" i="142"/>
  <c r="OR178" i="142" s="1"/>
  <c r="OQ172" i="142"/>
  <c r="OQ178" i="142" s="1"/>
  <c r="OP172" i="142"/>
  <c r="OP178" i="142" s="1"/>
  <c r="OO172" i="142"/>
  <c r="OO178" i="142" s="1"/>
  <c r="ON172" i="142"/>
  <c r="ON178" i="142" s="1"/>
  <c r="OM172" i="142"/>
  <c r="OM178" i="142" s="1"/>
  <c r="OL172" i="142"/>
  <c r="OL178" i="142" s="1"/>
  <c r="OK172" i="142"/>
  <c r="OK178" i="142" s="1"/>
  <c r="OJ172" i="142"/>
  <c r="OJ178" i="142" s="1"/>
  <c r="OI172" i="142"/>
  <c r="OI178" i="142" s="1"/>
  <c r="OH172" i="142"/>
  <c r="OH178" i="142" s="1"/>
  <c r="OG172" i="142"/>
  <c r="OF172" i="142"/>
  <c r="OF178" i="142" s="1"/>
  <c r="OE172" i="142"/>
  <c r="OE178" i="142" s="1"/>
  <c r="OD172" i="142"/>
  <c r="OD178" i="142" s="1"/>
  <c r="OC172" i="142"/>
  <c r="OC178" i="142" s="1"/>
  <c r="OB172" i="142"/>
  <c r="OB178" i="142" s="1"/>
  <c r="OA172" i="142"/>
  <c r="OA178" i="142" s="1"/>
  <c r="NZ172" i="142"/>
  <c r="NZ178" i="142" s="1"/>
  <c r="NY172" i="142"/>
  <c r="NY178" i="142" s="1"/>
  <c r="NX172" i="142"/>
  <c r="NX178" i="142" s="1"/>
  <c r="NW172" i="142"/>
  <c r="NW178" i="142" s="1"/>
  <c r="NV172" i="142"/>
  <c r="NV178" i="142" s="1"/>
  <c r="NU172" i="142"/>
  <c r="NU178" i="142" s="1"/>
  <c r="NT172" i="142"/>
  <c r="NT178" i="142" s="1"/>
  <c r="NS172" i="142"/>
  <c r="NS178" i="142" s="1"/>
  <c r="NR172" i="142"/>
  <c r="NR178" i="142" s="1"/>
  <c r="NQ172" i="142"/>
  <c r="NP172" i="142"/>
  <c r="NP178" i="142" s="1"/>
  <c r="NO172" i="142"/>
  <c r="NO178" i="142" s="1"/>
  <c r="NN172" i="142"/>
  <c r="NN178" i="142" s="1"/>
  <c r="NM172" i="142"/>
  <c r="NM178" i="142" s="1"/>
  <c r="NL172" i="142"/>
  <c r="NL178" i="142" s="1"/>
  <c r="NK172" i="142"/>
  <c r="NK178" i="142" s="1"/>
  <c r="NJ172" i="142"/>
  <c r="NJ178" i="142" s="1"/>
  <c r="NI172" i="142"/>
  <c r="NI178" i="142" s="1"/>
  <c r="NH172" i="142"/>
  <c r="NH178" i="142" s="1"/>
  <c r="NG172" i="142"/>
  <c r="NG178" i="142" s="1"/>
  <c r="NF172" i="142"/>
  <c r="NF178" i="142" s="1"/>
  <c r="NE172" i="142"/>
  <c r="NE178" i="142" s="1"/>
  <c r="ND172" i="142"/>
  <c r="ND178" i="142" s="1"/>
  <c r="NC172" i="142"/>
  <c r="NC178" i="142" s="1"/>
  <c r="NB172" i="142"/>
  <c r="NB178" i="142" s="1"/>
  <c r="NA172" i="142"/>
  <c r="MZ172" i="142"/>
  <c r="MZ178" i="142" s="1"/>
  <c r="MY172" i="142"/>
  <c r="MY178" i="142" s="1"/>
  <c r="MX172" i="142"/>
  <c r="MX178" i="142" s="1"/>
  <c r="MW172" i="142"/>
  <c r="MW178" i="142" s="1"/>
  <c r="MV172" i="142"/>
  <c r="MV178" i="142" s="1"/>
  <c r="MU172" i="142"/>
  <c r="MU178" i="142" s="1"/>
  <c r="MT172" i="142"/>
  <c r="MT178" i="142" s="1"/>
  <c r="MS172" i="142"/>
  <c r="MS178" i="142" s="1"/>
  <c r="MR172" i="142"/>
  <c r="MR178" i="142" s="1"/>
  <c r="MQ172" i="142"/>
  <c r="MQ178" i="142" s="1"/>
  <c r="MP172" i="142"/>
  <c r="MP178" i="142" s="1"/>
  <c r="MO172" i="142"/>
  <c r="MO178" i="142" s="1"/>
  <c r="MN172" i="142"/>
  <c r="MN178" i="142" s="1"/>
  <c r="MM172" i="142"/>
  <c r="MM178" i="142" s="1"/>
  <c r="ML172" i="142"/>
  <c r="ML178" i="142" s="1"/>
  <c r="MK172" i="142"/>
  <c r="MJ172" i="142"/>
  <c r="MJ178" i="142" s="1"/>
  <c r="MI172" i="142"/>
  <c r="MI178" i="142" s="1"/>
  <c r="MH172" i="142"/>
  <c r="MH178" i="142" s="1"/>
  <c r="MG172" i="142"/>
  <c r="MG178" i="142" s="1"/>
  <c r="MF172" i="142"/>
  <c r="MF178" i="142" s="1"/>
  <c r="ME172" i="142"/>
  <c r="ME178" i="142" s="1"/>
  <c r="MD172" i="142"/>
  <c r="MD178" i="142" s="1"/>
  <c r="MC172" i="142"/>
  <c r="MC178" i="142" s="1"/>
  <c r="MB172" i="142"/>
  <c r="MB178" i="142" s="1"/>
  <c r="MA172" i="142"/>
  <c r="MA178" i="142" s="1"/>
  <c r="LZ172" i="142"/>
  <c r="LZ178" i="142" s="1"/>
  <c r="LY172" i="142"/>
  <c r="LX172" i="142"/>
  <c r="LX178" i="142" s="1"/>
  <c r="LW172" i="142"/>
  <c r="LW178" i="142" s="1"/>
  <c r="LV172" i="142"/>
  <c r="LV178" i="142" s="1"/>
  <c r="LU172" i="142"/>
  <c r="LU178" i="142" s="1"/>
  <c r="LT172" i="142"/>
  <c r="LT178" i="142" s="1"/>
  <c r="LS172" i="142"/>
  <c r="LS178" i="142" s="1"/>
  <c r="LR172" i="142"/>
  <c r="LR178" i="142" s="1"/>
  <c r="LQ172" i="142"/>
  <c r="LP172" i="142"/>
  <c r="LP178" i="142" s="1"/>
  <c r="LO172" i="142"/>
  <c r="LO178" i="142" s="1"/>
  <c r="LN172" i="142"/>
  <c r="LN178" i="142" s="1"/>
  <c r="LM172" i="142"/>
  <c r="LM178" i="142" s="1"/>
  <c r="LL172" i="142"/>
  <c r="LL178" i="142" s="1"/>
  <c r="LK172" i="142"/>
  <c r="LK178" i="142" s="1"/>
  <c r="LJ172" i="142"/>
  <c r="LJ178" i="142" s="1"/>
  <c r="LI172" i="142"/>
  <c r="LH172" i="142"/>
  <c r="LH178" i="142" s="1"/>
  <c r="LG172" i="142"/>
  <c r="LG178" i="142" s="1"/>
  <c r="LF172" i="142"/>
  <c r="LF178" i="142" s="1"/>
  <c r="LE172" i="142"/>
  <c r="LE178" i="142" s="1"/>
  <c r="LD172" i="142"/>
  <c r="LD178" i="142" s="1"/>
  <c r="LC172" i="142"/>
  <c r="LC178" i="142" s="1"/>
  <c r="LB172" i="142"/>
  <c r="LB178" i="142" s="1"/>
  <c r="LA172" i="142"/>
  <c r="KZ172" i="142"/>
  <c r="KZ178" i="142" s="1"/>
  <c r="KY172" i="142"/>
  <c r="KY178" i="142" s="1"/>
  <c r="KX172" i="142"/>
  <c r="KX178" i="142" s="1"/>
  <c r="KW172" i="142"/>
  <c r="KW178" i="142" s="1"/>
  <c r="KV172" i="142"/>
  <c r="KU172" i="142"/>
  <c r="KU178" i="142" s="1"/>
  <c r="KT172" i="142"/>
  <c r="KT178" i="142" s="1"/>
  <c r="KS172" i="142"/>
  <c r="KS178" i="142" s="1"/>
  <c r="KR172" i="142"/>
  <c r="KR178" i="142" s="1"/>
  <c r="KQ172" i="142"/>
  <c r="KP172" i="142"/>
  <c r="KP178" i="142" s="1"/>
  <c r="KO172" i="142"/>
  <c r="KO178" i="142" s="1"/>
  <c r="KN172" i="142"/>
  <c r="KM172" i="142"/>
  <c r="KL172" i="142"/>
  <c r="KL178" i="142" s="1"/>
  <c r="KK172" i="142"/>
  <c r="KK178" i="142" s="1"/>
  <c r="KJ172" i="142"/>
  <c r="KJ178" i="142" s="1"/>
  <c r="KI172" i="142"/>
  <c r="KH172" i="142"/>
  <c r="KH178" i="142" s="1"/>
  <c r="KG172" i="142"/>
  <c r="KG178" i="142" s="1"/>
  <c r="KF172" i="142"/>
  <c r="KF178" i="142" s="1"/>
  <c r="KE172" i="142"/>
  <c r="KD172" i="142"/>
  <c r="KD178" i="142" s="1"/>
  <c r="KC172" i="142"/>
  <c r="KC178" i="142" s="1"/>
  <c r="KB172" i="142"/>
  <c r="KA172" i="142"/>
  <c r="JZ172" i="142"/>
  <c r="JZ178" i="142" s="1"/>
  <c r="JY172" i="142"/>
  <c r="JY178" i="142" s="1"/>
  <c r="JX172" i="142"/>
  <c r="JX178" i="142" s="1"/>
  <c r="JW172" i="142"/>
  <c r="JV172" i="142"/>
  <c r="JV178" i="142" s="1"/>
  <c r="JU172" i="142"/>
  <c r="JU178" i="142" s="1"/>
  <c r="JT172" i="142"/>
  <c r="JT178" i="142" s="1"/>
  <c r="JS172" i="142"/>
  <c r="JR172" i="142"/>
  <c r="JR178" i="142" s="1"/>
  <c r="JQ172" i="142"/>
  <c r="JQ178" i="142" s="1"/>
  <c r="JP172" i="142"/>
  <c r="JO172" i="142"/>
  <c r="JN172" i="142"/>
  <c r="JN178" i="142" s="1"/>
  <c r="JM172" i="142"/>
  <c r="JM178" i="142" s="1"/>
  <c r="JL172" i="142"/>
  <c r="JL178" i="142" s="1"/>
  <c r="JK172" i="142"/>
  <c r="JJ172" i="142"/>
  <c r="JJ178" i="142" s="1"/>
  <c r="JI172" i="142"/>
  <c r="JI178" i="142" s="1"/>
  <c r="JH172" i="142"/>
  <c r="JH178" i="142" s="1"/>
  <c r="JG172" i="142"/>
  <c r="JF172" i="142"/>
  <c r="JF178" i="142" s="1"/>
  <c r="JE172" i="142"/>
  <c r="JE178" i="142" s="1"/>
  <c r="JD172" i="142"/>
  <c r="JC172" i="142"/>
  <c r="JB172" i="142"/>
  <c r="JB178" i="142" s="1"/>
  <c r="JA172" i="142"/>
  <c r="JA178" i="142" s="1"/>
  <c r="IZ172" i="142"/>
  <c r="IZ178" i="142" s="1"/>
  <c r="IY172" i="142"/>
  <c r="IX172" i="142"/>
  <c r="IX178" i="142" s="1"/>
  <c r="IW172" i="142"/>
  <c r="IW178" i="142" s="1"/>
  <c r="IV172" i="142"/>
  <c r="IV178" i="142" s="1"/>
  <c r="IU172" i="142"/>
  <c r="IT172" i="142"/>
  <c r="IT178" i="142" s="1"/>
  <c r="IS172" i="142"/>
  <c r="IS178" i="142" s="1"/>
  <c r="IR172" i="142"/>
  <c r="IQ172" i="142"/>
  <c r="IP172" i="142"/>
  <c r="IP178" i="142" s="1"/>
  <c r="IO172" i="142"/>
  <c r="IO178" i="142" s="1"/>
  <c r="IN172" i="142"/>
  <c r="IN178" i="142" s="1"/>
  <c r="IM172" i="142"/>
  <c r="IL172" i="142"/>
  <c r="IL178" i="142" s="1"/>
  <c r="IK172" i="142"/>
  <c r="IK178" i="142" s="1"/>
  <c r="IJ172" i="142"/>
  <c r="IJ178" i="142" s="1"/>
  <c r="II172" i="142"/>
  <c r="IH172" i="142"/>
  <c r="IH178" i="142" s="1"/>
  <c r="IG172" i="142"/>
  <c r="IG178" i="142" s="1"/>
  <c r="IF172" i="142"/>
  <c r="IE172" i="142"/>
  <c r="ID172" i="142"/>
  <c r="ID178" i="142" s="1"/>
  <c r="IC172" i="142"/>
  <c r="IC178" i="142" s="1"/>
  <c r="IB172" i="142"/>
  <c r="IB178" i="142" s="1"/>
  <c r="IA172" i="142"/>
  <c r="HZ172" i="142"/>
  <c r="HZ178" i="142" s="1"/>
  <c r="HY172" i="142"/>
  <c r="HY178" i="142" s="1"/>
  <c r="HX172" i="142"/>
  <c r="HX178" i="142" s="1"/>
  <c r="HW172" i="142"/>
  <c r="HV172" i="142"/>
  <c r="HV178" i="142" s="1"/>
  <c r="HU172" i="142"/>
  <c r="HU178" i="142" s="1"/>
  <c r="HT172" i="142"/>
  <c r="HS172" i="142"/>
  <c r="HR172" i="142"/>
  <c r="HR178" i="142" s="1"/>
  <c r="HQ172" i="142"/>
  <c r="HQ178" i="142" s="1"/>
  <c r="HP172" i="142"/>
  <c r="HP178" i="142" s="1"/>
  <c r="HO172" i="142"/>
  <c r="HN172" i="142"/>
  <c r="HN178" i="142" s="1"/>
  <c r="HM172" i="142"/>
  <c r="HM178" i="142" s="1"/>
  <c r="HL172" i="142"/>
  <c r="HL178" i="142" s="1"/>
  <c r="HK172" i="142"/>
  <c r="HJ172" i="142"/>
  <c r="HJ178" i="142" s="1"/>
  <c r="HI172" i="142"/>
  <c r="HI178" i="142" s="1"/>
  <c r="HH172" i="142"/>
  <c r="HG172" i="142"/>
  <c r="HF172" i="142"/>
  <c r="HF178" i="142" s="1"/>
  <c r="HE172" i="142"/>
  <c r="HE178" i="142" s="1"/>
  <c r="HD172" i="142"/>
  <c r="HD178" i="142" s="1"/>
  <c r="HC172" i="142"/>
  <c r="HB172" i="142"/>
  <c r="HB178" i="142" s="1"/>
  <c r="HA172" i="142"/>
  <c r="HA178" i="142" s="1"/>
  <c r="GZ172" i="142"/>
  <c r="GZ178" i="142" s="1"/>
  <c r="GY172" i="142"/>
  <c r="GX172" i="142"/>
  <c r="GX178" i="142" s="1"/>
  <c r="GW172" i="142"/>
  <c r="GW178" i="142" s="1"/>
  <c r="GV172" i="142"/>
  <c r="GU172" i="142"/>
  <c r="GT172" i="142"/>
  <c r="GT178" i="142" s="1"/>
  <c r="GS172" i="142"/>
  <c r="GS178" i="142" s="1"/>
  <c r="GR172" i="142"/>
  <c r="GR178" i="142" s="1"/>
  <c r="GQ172" i="142"/>
  <c r="GP172" i="142"/>
  <c r="GP178" i="142" s="1"/>
  <c r="GO172" i="142"/>
  <c r="GO178" i="142" s="1"/>
  <c r="GN172" i="142"/>
  <c r="GN178" i="142" s="1"/>
  <c r="GM172" i="142"/>
  <c r="GL172" i="142"/>
  <c r="GL178" i="142" s="1"/>
  <c r="GK172" i="142"/>
  <c r="GK178" i="142" s="1"/>
  <c r="GJ172" i="142"/>
  <c r="GJ178" i="142" s="1"/>
  <c r="GI172" i="142"/>
  <c r="GH172" i="142"/>
  <c r="GH178" i="142" s="1"/>
  <c r="GG172" i="142"/>
  <c r="GG178" i="142" s="1"/>
  <c r="GF172" i="142"/>
  <c r="GF178" i="142" s="1"/>
  <c r="GE172" i="142"/>
  <c r="GD172" i="142"/>
  <c r="GD178" i="142" s="1"/>
  <c r="GC172" i="142"/>
  <c r="GC178" i="142" s="1"/>
  <c r="GB172" i="142"/>
  <c r="GB178" i="142" s="1"/>
  <c r="GA172" i="142"/>
  <c r="FZ172" i="142"/>
  <c r="FZ178" i="142" s="1"/>
  <c r="FY172" i="142"/>
  <c r="FY178" i="142" s="1"/>
  <c r="FX172" i="142"/>
  <c r="FX178" i="142" s="1"/>
  <c r="FW172" i="142"/>
  <c r="FV172" i="142"/>
  <c r="FV178" i="142" s="1"/>
  <c r="FU172" i="142"/>
  <c r="FU178" i="142" s="1"/>
  <c r="FT172" i="142"/>
  <c r="FT178" i="142" s="1"/>
  <c r="FS172" i="142"/>
  <c r="FR172" i="142"/>
  <c r="FR178" i="142" s="1"/>
  <c r="FQ172" i="142"/>
  <c r="FQ178" i="142" s="1"/>
  <c r="FP172" i="142"/>
  <c r="FP178" i="142" s="1"/>
  <c r="FO172" i="142"/>
  <c r="FN172" i="142"/>
  <c r="FN178" i="142" s="1"/>
  <c r="FM172" i="142"/>
  <c r="FM178" i="142" s="1"/>
  <c r="FL172" i="142"/>
  <c r="FL178" i="142" s="1"/>
  <c r="FK172" i="142"/>
  <c r="FJ172" i="142"/>
  <c r="FJ178" i="142" s="1"/>
  <c r="FI172" i="142"/>
  <c r="FI178" i="142" s="1"/>
  <c r="FH172" i="142"/>
  <c r="FH178" i="142" s="1"/>
  <c r="FG172" i="142"/>
  <c r="FF172" i="142"/>
  <c r="FF178" i="142" s="1"/>
  <c r="FE172" i="142"/>
  <c r="FE178" i="142" s="1"/>
  <c r="FD172" i="142"/>
  <c r="FD178" i="142" s="1"/>
  <c r="FC172" i="142"/>
  <c r="FB172" i="142"/>
  <c r="FB178" i="142" s="1"/>
  <c r="FA172" i="142"/>
  <c r="FA178" i="142" s="1"/>
  <c r="EZ172" i="142"/>
  <c r="EZ178" i="142" s="1"/>
  <c r="EY172" i="142"/>
  <c r="EX172" i="142"/>
  <c r="EX178" i="142" s="1"/>
  <c r="EW172" i="142"/>
  <c r="EW178" i="142" s="1"/>
  <c r="EV172" i="142"/>
  <c r="EV178" i="142" s="1"/>
  <c r="EU172" i="142"/>
  <c r="ET172" i="142"/>
  <c r="ET178" i="142" s="1"/>
  <c r="ES172" i="142"/>
  <c r="ES178" i="142" s="1"/>
  <c r="ER172" i="142"/>
  <c r="ER178" i="142" s="1"/>
  <c r="EQ172" i="142"/>
  <c r="EP172" i="142"/>
  <c r="EP178" i="142" s="1"/>
  <c r="EO172" i="142"/>
  <c r="EO178" i="142" s="1"/>
  <c r="EN172" i="142"/>
  <c r="EN178" i="142" s="1"/>
  <c r="EM172" i="142"/>
  <c r="EL172" i="142"/>
  <c r="EL178" i="142" s="1"/>
  <c r="EK172" i="142"/>
  <c r="EK178" i="142" s="1"/>
  <c r="EJ172" i="142"/>
  <c r="EJ178" i="142" s="1"/>
  <c r="EI172" i="142"/>
  <c r="EH172" i="142"/>
  <c r="EH178" i="142" s="1"/>
  <c r="EG172" i="142"/>
  <c r="EG178" i="142" s="1"/>
  <c r="EF172" i="142"/>
  <c r="EF178" i="142" s="1"/>
  <c r="EE172" i="142"/>
  <c r="ED172" i="142"/>
  <c r="ED178" i="142" s="1"/>
  <c r="EC172" i="142"/>
  <c r="EC178" i="142" s="1"/>
  <c r="EB172" i="142"/>
  <c r="EB178" i="142" s="1"/>
  <c r="EA172" i="142"/>
  <c r="DZ172" i="142"/>
  <c r="DZ178" i="142" s="1"/>
  <c r="DY172" i="142"/>
  <c r="DY178" i="142" s="1"/>
  <c r="DX172" i="142"/>
  <c r="DX178" i="142" s="1"/>
  <c r="DW172" i="142"/>
  <c r="DV172" i="142"/>
  <c r="DV178" i="142" s="1"/>
  <c r="DU172" i="142"/>
  <c r="DU178" i="142" s="1"/>
  <c r="DT172" i="142"/>
  <c r="DT178" i="142" s="1"/>
  <c r="DS172" i="142"/>
  <c r="DR172" i="142"/>
  <c r="DR178" i="142" s="1"/>
  <c r="DQ172" i="142"/>
  <c r="DQ178" i="142" s="1"/>
  <c r="DP172" i="142"/>
  <c r="DP178" i="142" s="1"/>
  <c r="DO172" i="142"/>
  <c r="DN172" i="142"/>
  <c r="DN178" i="142" s="1"/>
  <c r="DM172" i="142"/>
  <c r="DM178" i="142" s="1"/>
  <c r="DL172" i="142"/>
  <c r="DL178" i="142" s="1"/>
  <c r="DK172" i="142"/>
  <c r="DJ172" i="142"/>
  <c r="DJ178" i="142" s="1"/>
  <c r="DI172" i="142"/>
  <c r="DI178" i="142" s="1"/>
  <c r="DH172" i="142"/>
  <c r="DH178" i="142" s="1"/>
  <c r="DG172" i="142"/>
  <c r="DF172" i="142"/>
  <c r="DF178" i="142" s="1"/>
  <c r="DE172" i="142"/>
  <c r="DE178" i="142" s="1"/>
  <c r="DD172" i="142"/>
  <c r="DD178" i="142" s="1"/>
  <c r="DC172" i="142"/>
  <c r="DB172" i="142"/>
  <c r="DB178" i="142" s="1"/>
  <c r="DA172" i="142"/>
  <c r="DA178" i="142" s="1"/>
  <c r="CZ172" i="142"/>
  <c r="CZ178" i="142" s="1"/>
  <c r="CY172" i="142"/>
  <c r="CX172" i="142"/>
  <c r="CX178" i="142" s="1"/>
  <c r="CW172" i="142"/>
  <c r="CW178" i="142" s="1"/>
  <c r="CV172" i="142"/>
  <c r="CV178" i="142" s="1"/>
  <c r="CU172" i="142"/>
  <c r="CT172" i="142"/>
  <c r="CT178" i="142" s="1"/>
  <c r="CS172" i="142"/>
  <c r="CS178" i="142" s="1"/>
  <c r="CR172" i="142"/>
  <c r="CR178" i="142" s="1"/>
  <c r="CQ172" i="142"/>
  <c r="CP172" i="142"/>
  <c r="CP178" i="142" s="1"/>
  <c r="CO172" i="142"/>
  <c r="CO178" i="142" s="1"/>
  <c r="CN172" i="142"/>
  <c r="CN178" i="142" s="1"/>
  <c r="CM172" i="142"/>
  <c r="CL172" i="142"/>
  <c r="CL178" i="142" s="1"/>
  <c r="CK172" i="142"/>
  <c r="CK178" i="142" s="1"/>
  <c r="CJ172" i="142"/>
  <c r="CJ178" i="142" s="1"/>
  <c r="CI172" i="142"/>
  <c r="CH172" i="142"/>
  <c r="CH178" i="142" s="1"/>
  <c r="CG172" i="142"/>
  <c r="CG178" i="142" s="1"/>
  <c r="CF172" i="142"/>
  <c r="CF178" i="142" s="1"/>
  <c r="CE172" i="142"/>
  <c r="CD172" i="142"/>
  <c r="CD178" i="142" s="1"/>
  <c r="CC172" i="142"/>
  <c r="CC178" i="142" s="1"/>
  <c r="CB172" i="142"/>
  <c r="CB178" i="142" s="1"/>
  <c r="CA172" i="142"/>
  <c r="BZ172" i="142"/>
  <c r="BZ178" i="142" s="1"/>
  <c r="BY172" i="142"/>
  <c r="BY178" i="142" s="1"/>
  <c r="BX172" i="142"/>
  <c r="BX178" i="142" s="1"/>
  <c r="BW172" i="142"/>
  <c r="BV172" i="142"/>
  <c r="BV178" i="142" s="1"/>
  <c r="BU172" i="142"/>
  <c r="BU178" i="142" s="1"/>
  <c r="BT172" i="142"/>
  <c r="BT178" i="142" s="1"/>
  <c r="BS172" i="142"/>
  <c r="BR172" i="142"/>
  <c r="BR178" i="142" s="1"/>
  <c r="BQ172" i="142"/>
  <c r="BQ178" i="142" s="1"/>
  <c r="BP172" i="142"/>
  <c r="BP178" i="142" s="1"/>
  <c r="BO172" i="142"/>
  <c r="BN172" i="142"/>
  <c r="BN178" i="142" s="1"/>
  <c r="BM172" i="142"/>
  <c r="BM178" i="142" s="1"/>
  <c r="BL172" i="142"/>
  <c r="BL178" i="142" s="1"/>
  <c r="BK172" i="142"/>
  <c r="BJ172" i="142"/>
  <c r="BJ178" i="142" s="1"/>
  <c r="BI172" i="142"/>
  <c r="BI178" i="142" s="1"/>
  <c r="BH172" i="142"/>
  <c r="BH178" i="142" s="1"/>
  <c r="BG172" i="142"/>
  <c r="BF172" i="142"/>
  <c r="BF178" i="142" s="1"/>
  <c r="BE172" i="142"/>
  <c r="BE178" i="142" s="1"/>
  <c r="BD172" i="142"/>
  <c r="BD178" i="142" s="1"/>
  <c r="BC172" i="142"/>
  <c r="BB172" i="142"/>
  <c r="BB178" i="142" s="1"/>
  <c r="BA172" i="142"/>
  <c r="BA178" i="142" s="1"/>
  <c r="AZ172" i="142"/>
  <c r="AZ178" i="142" s="1"/>
  <c r="AY172" i="142"/>
  <c r="AX172" i="142"/>
  <c r="AX178" i="142" s="1"/>
  <c r="AW172" i="142"/>
  <c r="AW178" i="142" s="1"/>
  <c r="AV172" i="142"/>
  <c r="AV178" i="142" s="1"/>
  <c r="AU172" i="142"/>
  <c r="AT172" i="142"/>
  <c r="AT178" i="142" s="1"/>
  <c r="AS172" i="142"/>
  <c r="AS178" i="142" s="1"/>
  <c r="AR172" i="142"/>
  <c r="AR178" i="142" s="1"/>
  <c r="AQ172" i="142"/>
  <c r="AP172" i="142"/>
  <c r="AP178" i="142" s="1"/>
  <c r="AO172" i="142"/>
  <c r="AO178" i="142" s="1"/>
  <c r="AN172" i="142"/>
  <c r="AN178" i="142" s="1"/>
  <c r="AM172" i="142"/>
  <c r="AL172" i="142"/>
  <c r="AL178" i="142" s="1"/>
  <c r="AK172" i="142"/>
  <c r="AK178" i="142" s="1"/>
  <c r="AJ172" i="142"/>
  <c r="AJ178" i="142" s="1"/>
  <c r="AI172" i="142"/>
  <c r="AH172" i="142"/>
  <c r="AH178" i="142" s="1"/>
  <c r="AG172" i="142"/>
  <c r="AG178" i="142" s="1"/>
  <c r="AF172" i="142"/>
  <c r="AF178" i="142" s="1"/>
  <c r="AE172" i="142"/>
  <c r="AD172" i="142"/>
  <c r="AD178" i="142" s="1"/>
  <c r="AC172" i="142"/>
  <c r="AC178" i="142" s="1"/>
  <c r="AB172" i="142"/>
  <c r="AB178" i="142" s="1"/>
  <c r="AA172" i="142"/>
  <c r="Z172" i="142"/>
  <c r="Z178" i="142" s="1"/>
  <c r="Y172" i="142"/>
  <c r="Y178" i="142" s="1"/>
  <c r="X172" i="142"/>
  <c r="X178" i="142" s="1"/>
  <c r="W172" i="142"/>
  <c r="V172" i="142"/>
  <c r="V178" i="142" s="1"/>
  <c r="E25" i="56"/>
  <c r="W177" i="142" l="1"/>
  <c r="W178" i="142"/>
  <c r="AA177" i="142"/>
  <c r="AA178" i="142"/>
  <c r="AE177" i="142"/>
  <c r="AE178" i="142"/>
  <c r="AI177" i="142"/>
  <c r="AI178" i="142"/>
  <c r="AM177" i="142"/>
  <c r="AM178" i="142"/>
  <c r="AQ177" i="142"/>
  <c r="AQ178" i="142"/>
  <c r="AU177" i="142"/>
  <c r="AU178" i="142"/>
  <c r="AY177" i="142"/>
  <c r="AY178" i="142"/>
  <c r="BC177" i="142"/>
  <c r="BC178" i="142"/>
  <c r="BG177" i="142"/>
  <c r="BG178" i="142"/>
  <c r="BK177" i="142"/>
  <c r="BK178" i="142"/>
  <c r="BO177" i="142"/>
  <c r="BO178" i="142"/>
  <c r="BS177" i="142"/>
  <c r="BS178" i="142"/>
  <c r="BW177" i="142"/>
  <c r="BW178" i="142"/>
  <c r="CA177" i="142"/>
  <c r="CA178" i="142"/>
  <c r="CE177" i="142"/>
  <c r="CE178" i="142"/>
  <c r="CI177" i="142"/>
  <c r="CI178" i="142"/>
  <c r="CM177" i="142"/>
  <c r="CM178" i="142"/>
  <c r="CQ177" i="142"/>
  <c r="CQ178" i="142"/>
  <c r="CU177" i="142"/>
  <c r="CU178" i="142"/>
  <c r="CY177" i="142"/>
  <c r="CY178" i="142"/>
  <c r="DC177" i="142"/>
  <c r="DC178" i="142"/>
  <c r="DG177" i="142"/>
  <c r="DG178" i="142"/>
  <c r="DK177" i="142"/>
  <c r="DK178" i="142"/>
  <c r="DO177" i="142"/>
  <c r="DO178" i="142"/>
  <c r="DS177" i="142"/>
  <c r="DS178" i="142"/>
  <c r="DW177" i="142"/>
  <c r="DW178" i="142"/>
  <c r="EA177" i="142"/>
  <c r="EA178" i="142"/>
  <c r="EE177" i="142"/>
  <c r="EE178" i="142"/>
  <c r="EI177" i="142"/>
  <c r="EI178" i="142"/>
  <c r="EM177" i="142"/>
  <c r="EM178" i="142"/>
  <c r="EQ177" i="142"/>
  <c r="EQ178" i="142"/>
  <c r="EU177" i="142"/>
  <c r="EU178" i="142"/>
  <c r="EY177" i="142"/>
  <c r="EY178" i="142"/>
  <c r="FC177" i="142"/>
  <c r="FC178" i="142"/>
  <c r="FG177" i="142"/>
  <c r="FG178" i="142"/>
  <c r="FK177" i="142"/>
  <c r="FK178" i="142"/>
  <c r="FO177" i="142"/>
  <c r="FO178" i="142"/>
  <c r="FS177" i="142"/>
  <c r="FS178" i="142"/>
  <c r="FW177" i="142"/>
  <c r="FW178" i="142"/>
  <c r="GA177" i="142"/>
  <c r="GA178" i="142"/>
  <c r="GE177" i="142"/>
  <c r="GE178" i="142"/>
  <c r="GI177" i="142"/>
  <c r="GI178" i="142"/>
  <c r="GM177" i="142"/>
  <c r="GM178" i="142"/>
  <c r="GQ177" i="142"/>
  <c r="GQ178" i="142"/>
  <c r="GU177" i="142"/>
  <c r="GU178" i="142"/>
  <c r="GY177" i="142"/>
  <c r="GY178" i="142"/>
  <c r="HC177" i="142"/>
  <c r="HC178" i="142"/>
  <c r="HG177" i="142"/>
  <c r="HG178" i="142"/>
  <c r="HK177" i="142"/>
  <c r="HK178" i="142"/>
  <c r="HO177" i="142"/>
  <c r="HO178" i="142"/>
  <c r="HS177" i="142"/>
  <c r="HS178" i="142"/>
  <c r="HW177" i="142"/>
  <c r="HW178" i="142"/>
  <c r="IA177" i="142"/>
  <c r="IA178" i="142"/>
  <c r="IE177" i="142"/>
  <c r="IE178" i="142"/>
  <c r="II177" i="142"/>
  <c r="II178" i="142"/>
  <c r="IM177" i="142"/>
  <c r="IM178" i="142"/>
  <c r="IQ177" i="142"/>
  <c r="IQ178" i="142"/>
  <c r="IU177" i="142"/>
  <c r="IU178" i="142"/>
  <c r="IY177" i="142"/>
  <c r="IY178" i="142"/>
  <c r="JC177" i="142"/>
  <c r="JC178" i="142"/>
  <c r="JG177" i="142"/>
  <c r="JG178" i="142"/>
  <c r="JK177" i="142"/>
  <c r="JK178" i="142"/>
  <c r="JO177" i="142"/>
  <c r="JO178" i="142"/>
  <c r="JS177" i="142"/>
  <c r="JS178" i="142"/>
  <c r="JW177" i="142"/>
  <c r="JW178" i="142"/>
  <c r="KA177" i="142"/>
  <c r="KA178" i="142"/>
  <c r="KE177" i="142"/>
  <c r="KE178" i="142"/>
  <c r="KI177" i="142"/>
  <c r="KI178" i="142"/>
  <c r="KM177" i="142"/>
  <c r="KM178" i="142"/>
  <c r="KQ177" i="142"/>
  <c r="KQ178" i="142"/>
  <c r="GV177" i="142"/>
  <c r="GV178" i="142"/>
  <c r="HH177" i="142"/>
  <c r="HH178" i="142"/>
  <c r="HT177" i="142"/>
  <c r="HT178" i="142"/>
  <c r="IF177" i="142"/>
  <c r="IF178" i="142"/>
  <c r="IR177" i="142"/>
  <c r="IR178" i="142"/>
  <c r="JD177" i="142"/>
  <c r="JD178" i="142"/>
  <c r="JP177" i="142"/>
  <c r="JP178" i="142"/>
  <c r="KB177" i="142"/>
  <c r="KB178" i="142"/>
  <c r="KN177" i="142"/>
  <c r="KN178" i="142"/>
  <c r="KV177" i="142"/>
  <c r="KV178" i="142"/>
  <c r="LA177" i="142"/>
  <c r="LA178" i="142"/>
  <c r="LI177" i="142"/>
  <c r="LI178" i="142"/>
  <c r="LQ177" i="142"/>
  <c r="LQ178" i="142"/>
  <c r="LY177" i="142"/>
  <c r="LY178" i="142"/>
  <c r="MK177" i="142"/>
  <c r="MK178" i="142"/>
  <c r="NA177" i="142"/>
  <c r="NA178" i="142"/>
  <c r="NQ177" i="142"/>
  <c r="NQ178" i="142"/>
  <c r="OG177" i="142"/>
  <c r="OG178" i="142"/>
  <c r="OW177" i="142"/>
  <c r="OW178" i="142"/>
  <c r="PM177" i="142"/>
  <c r="PM178" i="142"/>
  <c r="QC177" i="142"/>
  <c r="QC178" i="142"/>
  <c r="QS177" i="142"/>
  <c r="QS178" i="142"/>
  <c r="RI177" i="142"/>
  <c r="RI178" i="142"/>
  <c r="RY177" i="142"/>
  <c r="RY178" i="142"/>
  <c r="GX177" i="142"/>
  <c r="HN177" i="142"/>
  <c r="JJ177" i="142"/>
  <c r="JZ177" i="142"/>
  <c r="BZ177" i="142"/>
  <c r="EL177" i="142"/>
  <c r="CP177" i="142"/>
  <c r="FB177" i="142"/>
  <c r="DF177" i="142"/>
  <c r="FR177" i="142"/>
  <c r="ID177" i="142"/>
  <c r="KP177" i="142"/>
  <c r="BJ177" i="142"/>
  <c r="DV177" i="142"/>
  <c r="GH177" i="142"/>
  <c r="IT177" i="142"/>
  <c r="AD177" i="142"/>
  <c r="AT177" i="142"/>
  <c r="AH177" i="142"/>
  <c r="AX177" i="142"/>
  <c r="BN177" i="142"/>
  <c r="CD177" i="142"/>
  <c r="CT177" i="142"/>
  <c r="DJ177" i="142"/>
  <c r="DZ177" i="142"/>
  <c r="EP177" i="142"/>
  <c r="FF177" i="142"/>
  <c r="FV177" i="142"/>
  <c r="GL177" i="142"/>
  <c r="HB177" i="142"/>
  <c r="HR177" i="142"/>
  <c r="IH177" i="142"/>
  <c r="IX177" i="142"/>
  <c r="JN177" i="142"/>
  <c r="KD177" i="142"/>
  <c r="KT177" i="142"/>
  <c r="V177" i="142"/>
  <c r="AL177" i="142"/>
  <c r="BB177" i="142"/>
  <c r="BR177" i="142"/>
  <c r="CH177" i="142"/>
  <c r="CX177" i="142"/>
  <c r="DN177" i="142"/>
  <c r="ED177" i="142"/>
  <c r="ET177" i="142"/>
  <c r="FJ177" i="142"/>
  <c r="FZ177" i="142"/>
  <c r="GP177" i="142"/>
  <c r="HF177" i="142"/>
  <c r="HV177" i="142"/>
  <c r="IL177" i="142"/>
  <c r="JB177" i="142"/>
  <c r="JR177" i="142"/>
  <c r="KH177" i="142"/>
  <c r="Z177" i="142"/>
  <c r="AP177" i="142"/>
  <c r="BF177" i="142"/>
  <c r="BV177" i="142"/>
  <c r="CL177" i="142"/>
  <c r="DB177" i="142"/>
  <c r="DR177" i="142"/>
  <c r="EH177" i="142"/>
  <c r="EX177" i="142"/>
  <c r="FN177" i="142"/>
  <c r="GD177" i="142"/>
  <c r="GT177" i="142"/>
  <c r="HJ177" i="142"/>
  <c r="HZ177" i="142"/>
  <c r="IP177" i="142"/>
  <c r="JF177" i="142"/>
  <c r="JV177" i="142"/>
  <c r="KL177" i="142"/>
  <c r="AF177" i="142"/>
  <c r="AR177" i="142"/>
  <c r="BD177" i="142"/>
  <c r="BL177" i="142"/>
  <c r="BX177" i="142"/>
  <c r="CF177" i="142"/>
  <c r="CN177" i="142"/>
  <c r="CV177" i="142"/>
  <c r="DD177" i="142"/>
  <c r="DL177" i="142"/>
  <c r="DT177" i="142"/>
  <c r="EB177" i="142"/>
  <c r="EJ177" i="142"/>
  <c r="ER177" i="142"/>
  <c r="EZ177" i="142"/>
  <c r="FH177" i="142"/>
  <c r="FT177" i="142"/>
  <c r="FX177" i="142"/>
  <c r="GF177" i="142"/>
  <c r="X177" i="142"/>
  <c r="AJ177" i="142"/>
  <c r="AV177" i="142"/>
  <c r="BH177" i="142"/>
  <c r="BP177" i="142"/>
  <c r="CB177" i="142"/>
  <c r="CJ177" i="142"/>
  <c r="CR177" i="142"/>
  <c r="CZ177" i="142"/>
  <c r="DH177" i="142"/>
  <c r="DP177" i="142"/>
  <c r="DX177" i="142"/>
  <c r="EF177" i="142"/>
  <c r="EN177" i="142"/>
  <c r="EV177" i="142"/>
  <c r="FD177" i="142"/>
  <c r="FL177" i="142"/>
  <c r="FP177" i="142"/>
  <c r="GB177" i="142"/>
  <c r="GJ177" i="142"/>
  <c r="AB177" i="142"/>
  <c r="AN177" i="142"/>
  <c r="AZ177" i="142"/>
  <c r="BT177" i="142"/>
  <c r="MN177" i="142"/>
  <c r="MZ177" i="142"/>
  <c r="NL177" i="142"/>
  <c r="NT177" i="142"/>
  <c r="OJ177" i="142"/>
  <c r="OV177" i="142"/>
  <c r="PH177" i="142"/>
  <c r="PT177" i="142"/>
  <c r="QF177" i="142"/>
  <c r="QR177" i="142"/>
  <c r="RD177" i="142"/>
  <c r="RP177" i="142"/>
  <c r="SB177" i="142"/>
  <c r="LD177" i="142"/>
  <c r="LL177" i="142"/>
  <c r="LT177" i="142"/>
  <c r="MB177" i="142"/>
  <c r="MO177" i="142"/>
  <c r="NE177" i="142"/>
  <c r="NU177" i="142"/>
  <c r="OK177" i="142"/>
  <c r="PA177" i="142"/>
  <c r="PQ177" i="142"/>
  <c r="QG177" i="142"/>
  <c r="QW177" i="142"/>
  <c r="RM177" i="142"/>
  <c r="SC177" i="142"/>
  <c r="MJ177" i="142"/>
  <c r="MV177" i="142"/>
  <c r="NH177" i="142"/>
  <c r="NX177" i="142"/>
  <c r="OF177" i="142"/>
  <c r="OR177" i="142"/>
  <c r="PD177" i="142"/>
  <c r="PP177" i="142"/>
  <c r="QB177" i="142"/>
  <c r="QN177" i="142"/>
  <c r="QZ177" i="142"/>
  <c r="RL177" i="142"/>
  <c r="RX177" i="142"/>
  <c r="SJ177" i="142"/>
  <c r="KX177" i="142"/>
  <c r="LB177" i="142"/>
  <c r="LF177" i="142"/>
  <c r="LJ177" i="142"/>
  <c r="LN177" i="142"/>
  <c r="LR177" i="142"/>
  <c r="LV177" i="142"/>
  <c r="LZ177" i="142"/>
  <c r="MD177" i="142"/>
  <c r="MH177" i="142"/>
  <c r="ML177" i="142"/>
  <c r="MP177" i="142"/>
  <c r="MT177" i="142"/>
  <c r="MX177" i="142"/>
  <c r="NB177" i="142"/>
  <c r="NF177" i="142"/>
  <c r="NJ177" i="142"/>
  <c r="NN177" i="142"/>
  <c r="NR177" i="142"/>
  <c r="NV177" i="142"/>
  <c r="NZ177" i="142"/>
  <c r="OD177" i="142"/>
  <c r="OH177" i="142"/>
  <c r="OL177" i="142"/>
  <c r="OP177" i="142"/>
  <c r="OT177" i="142"/>
  <c r="OX177" i="142"/>
  <c r="PB177" i="142"/>
  <c r="PF177" i="142"/>
  <c r="PJ177" i="142"/>
  <c r="PN177" i="142"/>
  <c r="PR177" i="142"/>
  <c r="PV177" i="142"/>
  <c r="PZ177" i="142"/>
  <c r="QD177" i="142"/>
  <c r="QH177" i="142"/>
  <c r="QL177" i="142"/>
  <c r="QP177" i="142"/>
  <c r="QT177" i="142"/>
  <c r="QX177" i="142"/>
  <c r="RB177" i="142"/>
  <c r="RF177" i="142"/>
  <c r="RJ177" i="142"/>
  <c r="RN177" i="142"/>
  <c r="RR177" i="142"/>
  <c r="RV177" i="142"/>
  <c r="RZ177" i="142"/>
  <c r="SD177" i="142"/>
  <c r="SH177" i="142"/>
  <c r="GN177" i="142"/>
  <c r="GR177" i="142"/>
  <c r="GZ177" i="142"/>
  <c r="HD177" i="142"/>
  <c r="HL177" i="142"/>
  <c r="HP177" i="142"/>
  <c r="HX177" i="142"/>
  <c r="IB177" i="142"/>
  <c r="IJ177" i="142"/>
  <c r="IN177" i="142"/>
  <c r="IV177" i="142"/>
  <c r="IZ177" i="142"/>
  <c r="JH177" i="142"/>
  <c r="JL177" i="142"/>
  <c r="JT177" i="142"/>
  <c r="JX177" i="142"/>
  <c r="KF177" i="142"/>
  <c r="KJ177" i="142"/>
  <c r="KR177" i="142"/>
  <c r="KW177" i="142"/>
  <c r="LE177" i="142"/>
  <c r="LM177" i="142"/>
  <c r="LU177" i="142"/>
  <c r="MC177" i="142"/>
  <c r="MS177" i="142"/>
  <c r="NI177" i="142"/>
  <c r="NY177" i="142"/>
  <c r="OO177" i="142"/>
  <c r="PE177" i="142"/>
  <c r="PU177" i="142"/>
  <c r="QK177" i="142"/>
  <c r="RA177" i="142"/>
  <c r="RQ177" i="142"/>
  <c r="SG177" i="142"/>
  <c r="MF177" i="142"/>
  <c r="MR177" i="142"/>
  <c r="ND177" i="142"/>
  <c r="NP177" i="142"/>
  <c r="OB177" i="142"/>
  <c r="ON177" i="142"/>
  <c r="OZ177" i="142"/>
  <c r="PL177" i="142"/>
  <c r="PX177" i="142"/>
  <c r="QJ177" i="142"/>
  <c r="QV177" i="142"/>
  <c r="RH177" i="142"/>
  <c r="RT177" i="142"/>
  <c r="SF177" i="142"/>
  <c r="KU177" i="142"/>
  <c r="KY177" i="142"/>
  <c r="LC177" i="142"/>
  <c r="LG177" i="142"/>
  <c r="LK177" i="142"/>
  <c r="LO177" i="142"/>
  <c r="LS177" i="142"/>
  <c r="LW177" i="142"/>
  <c r="MA177" i="142"/>
  <c r="ME177" i="142"/>
  <c r="MI177" i="142"/>
  <c r="MM177" i="142"/>
  <c r="MQ177" i="142"/>
  <c r="MU177" i="142"/>
  <c r="MY177" i="142"/>
  <c r="NC177" i="142"/>
  <c r="NG177" i="142"/>
  <c r="NK177" i="142"/>
  <c r="NO177" i="142"/>
  <c r="NS177" i="142"/>
  <c r="NW177" i="142"/>
  <c r="OA177" i="142"/>
  <c r="OE177" i="142"/>
  <c r="OI177" i="142"/>
  <c r="OM177" i="142"/>
  <c r="OQ177" i="142"/>
  <c r="OU177" i="142"/>
  <c r="OY177" i="142"/>
  <c r="PC177" i="142"/>
  <c r="PG177" i="142"/>
  <c r="PK177" i="142"/>
  <c r="PO177" i="142"/>
  <c r="PS177" i="142"/>
  <c r="PW177" i="142"/>
  <c r="QA177" i="142"/>
  <c r="QE177" i="142"/>
  <c r="QI177" i="142"/>
  <c r="QM177" i="142"/>
  <c r="QQ177" i="142"/>
  <c r="QU177" i="142"/>
  <c r="QY177" i="142"/>
  <c r="RC177" i="142"/>
  <c r="RG177" i="142"/>
  <c r="RK177" i="142"/>
  <c r="RO177" i="142"/>
  <c r="RS177" i="142"/>
  <c r="RW177" i="142"/>
  <c r="SA177" i="142"/>
  <c r="SE177" i="142"/>
  <c r="SI177" i="142"/>
  <c r="Y177" i="142"/>
  <c r="AC177" i="142"/>
  <c r="AG177" i="142"/>
  <c r="AK177" i="142"/>
  <c r="AO177" i="142"/>
  <c r="AS177" i="142"/>
  <c r="AW177" i="142"/>
  <c r="BA177" i="142"/>
  <c r="BE177" i="142"/>
  <c r="BI177" i="142"/>
  <c r="BM177" i="142"/>
  <c r="BQ177" i="142"/>
  <c r="BU177" i="142"/>
  <c r="BY177" i="142"/>
  <c r="CC177" i="142"/>
  <c r="CG177" i="142"/>
  <c r="CK177" i="142"/>
  <c r="CO177" i="142"/>
  <c r="CS177" i="142"/>
  <c r="CW177" i="142"/>
  <c r="DA177" i="142"/>
  <c r="DE177" i="142"/>
  <c r="DI177" i="142"/>
  <c r="DM177" i="142"/>
  <c r="DQ177" i="142"/>
  <c r="DU177" i="142"/>
  <c r="DY177" i="142"/>
  <c r="EC177" i="142"/>
  <c r="EG177" i="142"/>
  <c r="EK177" i="142"/>
  <c r="EO177" i="142"/>
  <c r="ES177" i="142"/>
  <c r="EW177" i="142"/>
  <c r="FA177" i="142"/>
  <c r="FE177" i="142"/>
  <c r="FI177" i="142"/>
  <c r="FM177" i="142"/>
  <c r="FQ177" i="142"/>
  <c r="FU177" i="142"/>
  <c r="FY177" i="142"/>
  <c r="GC177" i="142"/>
  <c r="GG177" i="142"/>
  <c r="GK177" i="142"/>
  <c r="GO177" i="142"/>
  <c r="GS177" i="142"/>
  <c r="GW177" i="142"/>
  <c r="HA177" i="142"/>
  <c r="HE177" i="142"/>
  <c r="HI177" i="142"/>
  <c r="HM177" i="142"/>
  <c r="HQ177" i="142"/>
  <c r="HU177" i="142"/>
  <c r="HY177" i="142"/>
  <c r="IC177" i="142"/>
  <c r="IG177" i="142"/>
  <c r="IK177" i="142"/>
  <c r="IO177" i="142"/>
  <c r="IS177" i="142"/>
  <c r="IW177" i="142"/>
  <c r="JA177" i="142"/>
  <c r="JE177" i="142"/>
  <c r="JI177" i="142"/>
  <c r="JM177" i="142"/>
  <c r="JQ177" i="142"/>
  <c r="JU177" i="142"/>
  <c r="JY177" i="142"/>
  <c r="KC177" i="142"/>
  <c r="KG177" i="142"/>
  <c r="KK177" i="142"/>
  <c r="KO177" i="142"/>
  <c r="KS177" i="142"/>
  <c r="KZ177" i="142"/>
  <c r="LH177" i="142"/>
  <c r="LP177" i="142"/>
  <c r="LX177" i="142"/>
  <c r="MG177" i="142"/>
  <c r="MW177" i="142"/>
  <c r="NM177" i="142"/>
  <c r="OC177" i="142"/>
  <c r="OS177" i="142"/>
  <c r="PI177" i="142"/>
  <c r="PY177" i="142"/>
  <c r="QO177" i="142"/>
  <c r="RE177" i="142"/>
  <c r="RU177" i="142"/>
  <c r="SK177" i="142"/>
  <c r="B57" i="142"/>
  <c r="B53" i="142"/>
  <c r="J119" i="142" l="1"/>
  <c r="U86" i="142"/>
  <c r="U113" i="142"/>
  <c r="U119" i="142" s="1"/>
  <c r="T86" i="142"/>
  <c r="T113" i="142"/>
  <c r="T119" i="142" s="1"/>
  <c r="O88" i="142"/>
  <c r="O86" i="142"/>
  <c r="O107" i="142"/>
  <c r="N88" i="142"/>
  <c r="N86" i="142"/>
  <c r="F86" i="142"/>
  <c r="F88" i="142"/>
  <c r="S88" i="142"/>
  <c r="R88" i="142"/>
  <c r="Q88" i="142"/>
  <c r="S86" i="142"/>
  <c r="Q86" i="142"/>
  <c r="R86" i="142"/>
  <c r="C85" i="142"/>
  <c r="C82" i="142"/>
  <c r="U116" i="142"/>
  <c r="U115" i="142"/>
  <c r="U114" i="142"/>
  <c r="T116" i="142"/>
  <c r="T115" i="142"/>
  <c r="T114" i="142"/>
  <c r="S116" i="142"/>
  <c r="S115" i="142"/>
  <c r="S114" i="142"/>
  <c r="S113" i="142"/>
  <c r="R116" i="142"/>
  <c r="R115" i="142"/>
  <c r="R114" i="142"/>
  <c r="R113" i="142"/>
  <c r="Q116" i="142"/>
  <c r="Q115" i="142"/>
  <c r="Q114" i="142"/>
  <c r="Q113" i="142"/>
  <c r="N116" i="142"/>
  <c r="N115" i="142"/>
  <c r="N114" i="142"/>
  <c r="N113" i="142"/>
  <c r="O116" i="142"/>
  <c r="O115" i="142"/>
  <c r="O114" i="142"/>
  <c r="O113" i="142"/>
  <c r="O87" i="142" s="1"/>
  <c r="O110" i="142"/>
  <c r="O109" i="142"/>
  <c r="O108" i="142"/>
  <c r="O120" i="142" s="1"/>
  <c r="F115" i="142"/>
  <c r="F114" i="142"/>
  <c r="F113" i="142"/>
  <c r="F87" i="142" s="1"/>
  <c r="F116" i="142"/>
  <c r="C112" i="142"/>
  <c r="F107" i="142"/>
  <c r="U136" i="142"/>
  <c r="S136" i="142"/>
  <c r="R136" i="142"/>
  <c r="Q136" i="142"/>
  <c r="P136" i="142"/>
  <c r="N136" i="142"/>
  <c r="M136" i="142"/>
  <c r="C128" i="142"/>
  <c r="SK135" i="142"/>
  <c r="SJ135" i="142"/>
  <c r="SI135" i="142"/>
  <c r="SH135" i="142"/>
  <c r="SG135" i="142"/>
  <c r="SF135" i="142"/>
  <c r="SE135" i="142"/>
  <c r="SD135" i="142"/>
  <c r="SC135" i="142"/>
  <c r="SB135" i="142"/>
  <c r="SA135" i="142"/>
  <c r="RZ135" i="142"/>
  <c r="RY135" i="142"/>
  <c r="RX135" i="142"/>
  <c r="RW135" i="142"/>
  <c r="RV135" i="142"/>
  <c r="RU135" i="142"/>
  <c r="RT135" i="142"/>
  <c r="RS135" i="142"/>
  <c r="RR135" i="142"/>
  <c r="RQ135" i="142"/>
  <c r="RP135" i="142"/>
  <c r="RO135" i="142"/>
  <c r="RN135" i="142"/>
  <c r="RM135" i="142"/>
  <c r="RL135" i="142"/>
  <c r="RK135" i="142"/>
  <c r="RJ135" i="142"/>
  <c r="RI135" i="142"/>
  <c r="RH135" i="142"/>
  <c r="RG135" i="142"/>
  <c r="RF135" i="142"/>
  <c r="RE135" i="142"/>
  <c r="RD135" i="142"/>
  <c r="RC135" i="142"/>
  <c r="RB135" i="142"/>
  <c r="RA135" i="142"/>
  <c r="QZ135" i="142"/>
  <c r="QY135" i="142"/>
  <c r="QX135" i="142"/>
  <c r="QW135" i="142"/>
  <c r="QV135" i="142"/>
  <c r="QU135" i="142"/>
  <c r="QT135" i="142"/>
  <c r="QS135" i="142"/>
  <c r="QR135" i="142"/>
  <c r="QQ135" i="142"/>
  <c r="QP135" i="142"/>
  <c r="QO135" i="142"/>
  <c r="QN135" i="142"/>
  <c r="QM135" i="142"/>
  <c r="QL135" i="142"/>
  <c r="QK135" i="142"/>
  <c r="QJ135" i="142"/>
  <c r="QI135" i="142"/>
  <c r="QH135" i="142"/>
  <c r="QG135" i="142"/>
  <c r="QF135" i="142"/>
  <c r="QE135" i="142"/>
  <c r="QD135" i="142"/>
  <c r="QC135" i="142"/>
  <c r="QB135" i="142"/>
  <c r="QA135" i="142"/>
  <c r="PZ135" i="142"/>
  <c r="PY135" i="142"/>
  <c r="PX135" i="142"/>
  <c r="PW135" i="142"/>
  <c r="PV135" i="142"/>
  <c r="PU135" i="142"/>
  <c r="PT135" i="142"/>
  <c r="PS135" i="142"/>
  <c r="PR135" i="142"/>
  <c r="PQ135" i="142"/>
  <c r="PP135" i="142"/>
  <c r="PO135" i="142"/>
  <c r="PN135" i="142"/>
  <c r="PM135" i="142"/>
  <c r="PL135" i="142"/>
  <c r="PK135" i="142"/>
  <c r="PJ135" i="142"/>
  <c r="PI135" i="142"/>
  <c r="PH135" i="142"/>
  <c r="PG135" i="142"/>
  <c r="PF135" i="142"/>
  <c r="PE135" i="142"/>
  <c r="PD135" i="142"/>
  <c r="PC135" i="142"/>
  <c r="PB135" i="142"/>
  <c r="PA135" i="142"/>
  <c r="OZ135" i="142"/>
  <c r="OY135" i="142"/>
  <c r="OX135" i="142"/>
  <c r="OW135" i="142"/>
  <c r="OV135" i="142"/>
  <c r="OU135" i="142"/>
  <c r="OT135" i="142"/>
  <c r="OS135" i="142"/>
  <c r="OR135" i="142"/>
  <c r="OQ135" i="142"/>
  <c r="OP135" i="142"/>
  <c r="OO135" i="142"/>
  <c r="ON135" i="142"/>
  <c r="OM135" i="142"/>
  <c r="OL135" i="142"/>
  <c r="OK135" i="142"/>
  <c r="OJ135" i="142"/>
  <c r="OI135" i="142"/>
  <c r="OH135" i="142"/>
  <c r="OG135" i="142"/>
  <c r="OF135" i="142"/>
  <c r="OE135" i="142"/>
  <c r="OD135" i="142"/>
  <c r="OC135" i="142"/>
  <c r="OB135" i="142"/>
  <c r="OA135" i="142"/>
  <c r="NZ135" i="142"/>
  <c r="NY135" i="142"/>
  <c r="NX135" i="142"/>
  <c r="NW135" i="142"/>
  <c r="NV135" i="142"/>
  <c r="NU135" i="142"/>
  <c r="NT135" i="142"/>
  <c r="NS135" i="142"/>
  <c r="NR135" i="142"/>
  <c r="NQ135" i="142"/>
  <c r="NP135" i="142"/>
  <c r="NO135" i="142"/>
  <c r="NN135" i="142"/>
  <c r="NM135" i="142"/>
  <c r="NL135" i="142"/>
  <c r="NK135" i="142"/>
  <c r="NJ135" i="142"/>
  <c r="NI135" i="142"/>
  <c r="NH135" i="142"/>
  <c r="NG135" i="142"/>
  <c r="NF135" i="142"/>
  <c r="NE135" i="142"/>
  <c r="ND135" i="142"/>
  <c r="NC135" i="142"/>
  <c r="NB135" i="142"/>
  <c r="NA135" i="142"/>
  <c r="MZ135" i="142"/>
  <c r="MY135" i="142"/>
  <c r="MX135" i="142"/>
  <c r="MW135" i="142"/>
  <c r="MV135" i="142"/>
  <c r="MU135" i="142"/>
  <c r="MT135" i="142"/>
  <c r="MS135" i="142"/>
  <c r="MR135" i="142"/>
  <c r="MQ135" i="142"/>
  <c r="MP135" i="142"/>
  <c r="MO135" i="142"/>
  <c r="MN135" i="142"/>
  <c r="MM135" i="142"/>
  <c r="ML135" i="142"/>
  <c r="MK135" i="142"/>
  <c r="MJ135" i="142"/>
  <c r="MI135" i="142"/>
  <c r="MH135" i="142"/>
  <c r="MG135" i="142"/>
  <c r="MF135" i="142"/>
  <c r="ME135" i="142"/>
  <c r="MD135" i="142"/>
  <c r="MC135" i="142"/>
  <c r="MB135" i="142"/>
  <c r="MA135" i="142"/>
  <c r="LZ135" i="142"/>
  <c r="LY135" i="142"/>
  <c r="LX135" i="142"/>
  <c r="LW135" i="142"/>
  <c r="LV135" i="142"/>
  <c r="LU135" i="142"/>
  <c r="LT135" i="142"/>
  <c r="LS135" i="142"/>
  <c r="LR135" i="142"/>
  <c r="LQ135" i="142"/>
  <c r="LP135" i="142"/>
  <c r="LO135" i="142"/>
  <c r="LN135" i="142"/>
  <c r="LM135" i="142"/>
  <c r="LL135" i="142"/>
  <c r="LK135" i="142"/>
  <c r="LJ135" i="142"/>
  <c r="LI135" i="142"/>
  <c r="LH135" i="142"/>
  <c r="LG135" i="142"/>
  <c r="LF135" i="142"/>
  <c r="LE135" i="142"/>
  <c r="LD135" i="142"/>
  <c r="LC135" i="142"/>
  <c r="LB135" i="142"/>
  <c r="LA135" i="142"/>
  <c r="KZ135" i="142"/>
  <c r="KY135" i="142"/>
  <c r="KX135" i="142"/>
  <c r="KW135" i="142"/>
  <c r="KV135" i="142"/>
  <c r="KU135" i="142"/>
  <c r="KT135" i="142"/>
  <c r="KS135" i="142"/>
  <c r="KR135" i="142"/>
  <c r="KQ135" i="142"/>
  <c r="KP135" i="142"/>
  <c r="KO135" i="142"/>
  <c r="KN135" i="142"/>
  <c r="KM135" i="142"/>
  <c r="KL135" i="142"/>
  <c r="KK135" i="142"/>
  <c r="KJ135" i="142"/>
  <c r="KI135" i="142"/>
  <c r="KH135" i="142"/>
  <c r="KG135" i="142"/>
  <c r="KF135" i="142"/>
  <c r="KE135" i="142"/>
  <c r="KD135" i="142"/>
  <c r="KC135" i="142"/>
  <c r="KB135" i="142"/>
  <c r="KA135" i="142"/>
  <c r="JZ135" i="142"/>
  <c r="JY135" i="142"/>
  <c r="JX135" i="142"/>
  <c r="JW135" i="142"/>
  <c r="JV135" i="142"/>
  <c r="JU135" i="142"/>
  <c r="JT135" i="142"/>
  <c r="JS135" i="142"/>
  <c r="JR135" i="142"/>
  <c r="JQ135" i="142"/>
  <c r="JP135" i="142"/>
  <c r="JO135" i="142"/>
  <c r="JN135" i="142"/>
  <c r="JM135" i="142"/>
  <c r="JL135" i="142"/>
  <c r="JK135" i="142"/>
  <c r="JJ135" i="142"/>
  <c r="JI135" i="142"/>
  <c r="JH135" i="142"/>
  <c r="JG135" i="142"/>
  <c r="JF135" i="142"/>
  <c r="JE135" i="142"/>
  <c r="JD135" i="142"/>
  <c r="JC135" i="142"/>
  <c r="JB135" i="142"/>
  <c r="JA135" i="142"/>
  <c r="IZ135" i="142"/>
  <c r="IY135" i="142"/>
  <c r="IX135" i="142"/>
  <c r="IW135" i="142"/>
  <c r="IV135" i="142"/>
  <c r="IU135" i="142"/>
  <c r="IT135" i="142"/>
  <c r="IS135" i="142"/>
  <c r="IR135" i="142"/>
  <c r="IQ135" i="142"/>
  <c r="IP135" i="142"/>
  <c r="IO135" i="142"/>
  <c r="IN135" i="142"/>
  <c r="IM135" i="142"/>
  <c r="IL135" i="142"/>
  <c r="IK135" i="142"/>
  <c r="IJ135" i="142"/>
  <c r="II135" i="142"/>
  <c r="IH135" i="142"/>
  <c r="IG135" i="142"/>
  <c r="IF135" i="142"/>
  <c r="IE135" i="142"/>
  <c r="ID135" i="142"/>
  <c r="IC135" i="142"/>
  <c r="IB135" i="142"/>
  <c r="IA135" i="142"/>
  <c r="HZ135" i="142"/>
  <c r="HY135" i="142"/>
  <c r="HX135" i="142"/>
  <c r="HW135" i="142"/>
  <c r="HV135" i="142"/>
  <c r="HU135" i="142"/>
  <c r="HT135" i="142"/>
  <c r="HS135" i="142"/>
  <c r="HR135" i="142"/>
  <c r="HQ135" i="142"/>
  <c r="HP135" i="142"/>
  <c r="HO135" i="142"/>
  <c r="HN135" i="142"/>
  <c r="HM135" i="142"/>
  <c r="HL135" i="142"/>
  <c r="HK135" i="142"/>
  <c r="HJ135" i="142"/>
  <c r="HI135" i="142"/>
  <c r="HH135" i="142"/>
  <c r="HG135" i="142"/>
  <c r="HF135" i="142"/>
  <c r="HE135" i="142"/>
  <c r="HD135" i="142"/>
  <c r="HC135" i="142"/>
  <c r="HB135" i="142"/>
  <c r="HA135" i="142"/>
  <c r="GZ135" i="142"/>
  <c r="GY135" i="142"/>
  <c r="GX135" i="142"/>
  <c r="GW135" i="142"/>
  <c r="GV135" i="142"/>
  <c r="GU135" i="142"/>
  <c r="GT135" i="142"/>
  <c r="GS135" i="142"/>
  <c r="GR135" i="142"/>
  <c r="GQ135" i="142"/>
  <c r="GP135" i="142"/>
  <c r="GO135" i="142"/>
  <c r="GN135" i="142"/>
  <c r="GM135" i="142"/>
  <c r="GL135" i="142"/>
  <c r="GK135" i="142"/>
  <c r="GJ135" i="142"/>
  <c r="GI135" i="142"/>
  <c r="GH135" i="142"/>
  <c r="GG135" i="142"/>
  <c r="GF135" i="142"/>
  <c r="GE135" i="142"/>
  <c r="GD135" i="142"/>
  <c r="GC135" i="142"/>
  <c r="GB135" i="142"/>
  <c r="GA135" i="142"/>
  <c r="FZ135" i="142"/>
  <c r="FY135" i="142"/>
  <c r="FX135" i="142"/>
  <c r="FW135" i="142"/>
  <c r="FV135" i="142"/>
  <c r="FU135" i="142"/>
  <c r="FT135" i="142"/>
  <c r="FS135" i="142"/>
  <c r="FR135" i="142"/>
  <c r="FQ135" i="142"/>
  <c r="FP135" i="142"/>
  <c r="FO135" i="142"/>
  <c r="FN135" i="142"/>
  <c r="FM135" i="142"/>
  <c r="FL135" i="142"/>
  <c r="FK135" i="142"/>
  <c r="FJ135" i="142"/>
  <c r="FI135" i="142"/>
  <c r="FH135" i="142"/>
  <c r="FG135" i="142"/>
  <c r="FF135" i="142"/>
  <c r="FE135" i="142"/>
  <c r="FD135" i="142"/>
  <c r="FC135" i="142"/>
  <c r="FB135" i="142"/>
  <c r="FA135" i="142"/>
  <c r="EZ135" i="142"/>
  <c r="EY135" i="142"/>
  <c r="EX135" i="142"/>
  <c r="EW135" i="142"/>
  <c r="EV135" i="142"/>
  <c r="EU135" i="142"/>
  <c r="ET135" i="142"/>
  <c r="ES135" i="142"/>
  <c r="ER135" i="142"/>
  <c r="EQ135" i="142"/>
  <c r="EP135" i="142"/>
  <c r="EO135" i="142"/>
  <c r="EN135" i="142"/>
  <c r="EM135" i="142"/>
  <c r="EL135" i="142"/>
  <c r="EK135" i="142"/>
  <c r="EJ135" i="142"/>
  <c r="EI135" i="142"/>
  <c r="EH135" i="142"/>
  <c r="EG135" i="142"/>
  <c r="EF135" i="142"/>
  <c r="EE135" i="142"/>
  <c r="ED135" i="142"/>
  <c r="EC135" i="142"/>
  <c r="EB135" i="142"/>
  <c r="EA135" i="142"/>
  <c r="DZ135" i="142"/>
  <c r="DY135" i="142"/>
  <c r="DX135" i="142"/>
  <c r="DW135" i="142"/>
  <c r="DV135" i="142"/>
  <c r="DU135" i="142"/>
  <c r="DT135" i="142"/>
  <c r="DS135" i="142"/>
  <c r="DR135" i="142"/>
  <c r="DQ135" i="142"/>
  <c r="DP135" i="142"/>
  <c r="DO135" i="142"/>
  <c r="DN135" i="142"/>
  <c r="DM135" i="142"/>
  <c r="DL135" i="142"/>
  <c r="DK135" i="142"/>
  <c r="DJ135" i="142"/>
  <c r="DI135" i="142"/>
  <c r="DH135" i="142"/>
  <c r="DG135" i="142"/>
  <c r="DF135" i="142"/>
  <c r="DE135" i="142"/>
  <c r="DD135" i="142"/>
  <c r="DC135" i="142"/>
  <c r="DB135" i="142"/>
  <c r="DA135" i="142"/>
  <c r="CZ135" i="142"/>
  <c r="CY135" i="142"/>
  <c r="CX135" i="142"/>
  <c r="CW135" i="142"/>
  <c r="CV135" i="142"/>
  <c r="CU135" i="142"/>
  <c r="CT135" i="142"/>
  <c r="CS135" i="142"/>
  <c r="CR135" i="142"/>
  <c r="CQ135" i="142"/>
  <c r="CP135" i="142"/>
  <c r="CO135" i="142"/>
  <c r="CN135" i="142"/>
  <c r="CM135" i="142"/>
  <c r="CL135" i="142"/>
  <c r="CK135" i="142"/>
  <c r="CJ135" i="142"/>
  <c r="CI135" i="142"/>
  <c r="CH135" i="142"/>
  <c r="CG135" i="142"/>
  <c r="CF135" i="142"/>
  <c r="CE135" i="142"/>
  <c r="CD135" i="142"/>
  <c r="CC135" i="142"/>
  <c r="CB135" i="142"/>
  <c r="CA135" i="142"/>
  <c r="BZ135" i="142"/>
  <c r="BY135" i="142"/>
  <c r="BX135" i="142"/>
  <c r="BW135" i="142"/>
  <c r="BV135" i="142"/>
  <c r="BU135" i="142"/>
  <c r="BT135" i="142"/>
  <c r="BS135" i="142"/>
  <c r="BR135" i="142"/>
  <c r="BQ135" i="142"/>
  <c r="BP135" i="142"/>
  <c r="BO135" i="142"/>
  <c r="BN135" i="142"/>
  <c r="BM135" i="142"/>
  <c r="BL135" i="142"/>
  <c r="BK135" i="142"/>
  <c r="BJ135" i="142"/>
  <c r="BI135" i="142"/>
  <c r="BH135" i="142"/>
  <c r="BG135" i="142"/>
  <c r="BF135" i="142"/>
  <c r="BE135" i="142"/>
  <c r="BD135" i="142"/>
  <c r="BC135" i="142"/>
  <c r="BB135" i="142"/>
  <c r="BA135" i="142"/>
  <c r="AZ135" i="142"/>
  <c r="AY135" i="142"/>
  <c r="AX135" i="142"/>
  <c r="AW135" i="142"/>
  <c r="AV135" i="142"/>
  <c r="AU135" i="142"/>
  <c r="AT135" i="142"/>
  <c r="AS135" i="142"/>
  <c r="AR135" i="142"/>
  <c r="AQ135" i="142"/>
  <c r="AP135" i="142"/>
  <c r="AO135" i="142"/>
  <c r="AN135" i="142"/>
  <c r="AM135" i="142"/>
  <c r="AL135" i="142"/>
  <c r="AK135" i="142"/>
  <c r="AJ135" i="142"/>
  <c r="AI135" i="142"/>
  <c r="AH135" i="142"/>
  <c r="AG135" i="142"/>
  <c r="AF135" i="142"/>
  <c r="AE135" i="142"/>
  <c r="AD135" i="142"/>
  <c r="AC135" i="142"/>
  <c r="AB135" i="142"/>
  <c r="AA135" i="142"/>
  <c r="Z135" i="142"/>
  <c r="Y135" i="142"/>
  <c r="X135" i="142"/>
  <c r="W135" i="142"/>
  <c r="V135" i="142"/>
  <c r="F110" i="142"/>
  <c r="F109" i="142"/>
  <c r="F108" i="142"/>
  <c r="F37" i="142"/>
  <c r="F34" i="142" s="1"/>
  <c r="F36" i="142"/>
  <c r="F35" i="142"/>
  <c r="F31" i="142"/>
  <c r="F28" i="142" s="1"/>
  <c r="F30" i="142"/>
  <c r="F29" i="142"/>
  <c r="F25" i="142"/>
  <c r="F22" i="142" s="1"/>
  <c r="F24" i="142"/>
  <c r="F23" i="142"/>
  <c r="O121" i="142" l="1"/>
  <c r="O122" i="142"/>
  <c r="T122" i="142"/>
  <c r="T133" i="142"/>
  <c r="U120" i="142"/>
  <c r="U131" i="142"/>
  <c r="T131" i="142"/>
  <c r="U121" i="142"/>
  <c r="U132" i="142"/>
  <c r="T121" i="142"/>
  <c r="T132" i="142"/>
  <c r="U122" i="142"/>
  <c r="U133" i="142"/>
  <c r="G47" i="142"/>
  <c r="F47" i="142"/>
  <c r="E47" i="142"/>
  <c r="H47" i="142"/>
  <c r="H48" i="142"/>
  <c r="E48" i="142"/>
  <c r="G48" i="142"/>
  <c r="F48" i="142"/>
  <c r="F120" i="142"/>
  <c r="O119" i="142"/>
  <c r="F122" i="142"/>
  <c r="F121" i="142"/>
  <c r="F119" i="142"/>
  <c r="T120" i="142"/>
  <c r="U77" i="142"/>
  <c r="U68" i="142" s="1"/>
  <c r="T77" i="142"/>
  <c r="T68" i="142" s="1"/>
  <c r="I47" i="142" l="1"/>
  <c r="I48" i="142"/>
  <c r="I24" i="53" l="1"/>
  <c r="I25" i="53" s="1"/>
  <c r="I26" i="53" s="1"/>
  <c r="I27" i="53" s="1"/>
  <c r="I28" i="53" s="1"/>
  <c r="I29" i="53" s="1"/>
  <c r="I30" i="53" s="1"/>
  <c r="I31" i="53" s="1"/>
  <c r="I32" i="53" s="1"/>
  <c r="I33" i="53" s="1"/>
  <c r="I34" i="53" s="1"/>
  <c r="I35" i="53" s="1"/>
  <c r="I36" i="53" s="1"/>
  <c r="I37" i="53" s="1"/>
  <c r="I38" i="53" s="1"/>
  <c r="I39" i="53" s="1"/>
  <c r="N1099" i="51"/>
  <c r="O1099" i="51"/>
  <c r="F43" i="142"/>
  <c r="F19" i="142"/>
  <c r="F16" i="142" s="1"/>
  <c r="U90" i="142" s="1"/>
  <c r="F18" i="142"/>
  <c r="F17" i="142"/>
  <c r="B17" i="142"/>
  <c r="B18" i="142" s="1"/>
  <c r="B19" i="142" s="1"/>
  <c r="B20" i="142" s="1"/>
  <c r="J47" i="142" l="1"/>
  <c r="J48" i="142"/>
  <c r="B22" i="142"/>
  <c r="B23" i="142" s="1"/>
  <c r="B24" i="142" s="1"/>
  <c r="B25" i="142" s="1"/>
  <c r="B26" i="142" s="1"/>
  <c r="B28" i="142" s="1"/>
  <c r="B29" i="142" s="1"/>
  <c r="B30" i="142" s="1"/>
  <c r="B31" i="142" s="1"/>
  <c r="B32" i="142" s="1"/>
  <c r="B34" i="142" s="1"/>
  <c r="B35" i="142" s="1"/>
  <c r="B36" i="142" s="1"/>
  <c r="B37" i="142" s="1"/>
  <c r="B38" i="142" s="1"/>
  <c r="R90" i="142"/>
  <c r="N90" i="142"/>
  <c r="Q90" i="142"/>
  <c r="M90" i="142"/>
  <c r="S90" i="142"/>
  <c r="P90" i="142"/>
  <c r="I40" i="53"/>
  <c r="J39" i="53"/>
  <c r="C65" i="51"/>
  <c r="B65" i="51"/>
  <c r="O63" i="51"/>
  <c r="O62" i="51"/>
  <c r="O59" i="51"/>
  <c r="O58" i="51"/>
  <c r="O61" i="51"/>
  <c r="O64" i="51"/>
  <c r="O52" i="51"/>
  <c r="H55" i="57"/>
  <c r="H54" i="57"/>
  <c r="J55" i="57"/>
  <c r="K55" i="57"/>
  <c r="K54" i="57"/>
  <c r="J54" i="57"/>
  <c r="I41" i="53" l="1"/>
  <c r="J40" i="53"/>
  <c r="L55" i="57"/>
  <c r="D55" i="57" s="1"/>
  <c r="L54" i="57"/>
  <c r="D54" i="57" s="1"/>
  <c r="F54" i="57" l="1"/>
  <c r="F55" i="57"/>
  <c r="M54" i="57"/>
  <c r="M55" i="57"/>
  <c r="J41" i="53"/>
  <c r="I42" i="53"/>
  <c r="O24" i="51"/>
  <c r="N24" i="51"/>
  <c r="G63" i="147"/>
  <c r="F63" i="147"/>
  <c r="E63" i="147"/>
  <c r="G62" i="147"/>
  <c r="F62" i="147"/>
  <c r="E62" i="147"/>
  <c r="D63" i="147"/>
  <c r="D62" i="147"/>
  <c r="G53" i="147"/>
  <c r="F53" i="147"/>
  <c r="E53" i="147"/>
  <c r="G52" i="147"/>
  <c r="F52" i="147"/>
  <c r="E52" i="147"/>
  <c r="D53" i="147"/>
  <c r="D52" i="147"/>
  <c r="H44" i="146"/>
  <c r="H42" i="146" s="1"/>
  <c r="H43" i="146" s="1"/>
  <c r="G55" i="147"/>
  <c r="F55" i="147"/>
  <c r="E55" i="147"/>
  <c r="D55" i="147"/>
  <c r="G65" i="147"/>
  <c r="F65" i="147"/>
  <c r="E65" i="147"/>
  <c r="D65" i="147"/>
  <c r="H43" i="147"/>
  <c r="H42" i="147"/>
  <c r="H44" i="147"/>
  <c r="G43" i="147"/>
  <c r="F43" i="147"/>
  <c r="E43" i="147"/>
  <c r="G42" i="147"/>
  <c r="F42" i="147"/>
  <c r="E42" i="147"/>
  <c r="D43" i="147"/>
  <c r="D42" i="147"/>
  <c r="G45" i="147"/>
  <c r="F45" i="147"/>
  <c r="E45" i="147"/>
  <c r="D45" i="147"/>
  <c r="N4" i="147"/>
  <c r="M4" i="147"/>
  <c r="L4" i="147"/>
  <c r="K4" i="147"/>
  <c r="J4" i="147"/>
  <c r="I4" i="147"/>
  <c r="H4" i="147"/>
  <c r="G4" i="147"/>
  <c r="F4" i="147"/>
  <c r="E4" i="147"/>
  <c r="D4" i="147"/>
  <c r="C4" i="147"/>
  <c r="G65" i="146"/>
  <c r="F65" i="146"/>
  <c r="F66" i="146" s="1"/>
  <c r="E65" i="146"/>
  <c r="E66" i="146" s="1"/>
  <c r="D65" i="146"/>
  <c r="G64" i="146"/>
  <c r="F64" i="146"/>
  <c r="E64" i="146"/>
  <c r="D64" i="146"/>
  <c r="G63" i="146"/>
  <c r="F63" i="146"/>
  <c r="E63" i="146"/>
  <c r="G62" i="146"/>
  <c r="F62" i="146"/>
  <c r="E62" i="146"/>
  <c r="D63" i="146"/>
  <c r="D62" i="146"/>
  <c r="G55" i="146"/>
  <c r="F55" i="146"/>
  <c r="E55" i="146"/>
  <c r="D55" i="146"/>
  <c r="G53" i="146"/>
  <c r="F53" i="146"/>
  <c r="E53" i="146"/>
  <c r="G52" i="146"/>
  <c r="F52" i="146"/>
  <c r="E52" i="146"/>
  <c r="D53" i="146"/>
  <c r="D54" i="146" s="1"/>
  <c r="D56" i="146" s="1"/>
  <c r="D52" i="146"/>
  <c r="D42" i="146"/>
  <c r="E42" i="146"/>
  <c r="F42" i="146"/>
  <c r="G42" i="146"/>
  <c r="G66" i="146"/>
  <c r="G54" i="146"/>
  <c r="F54" i="146"/>
  <c r="F56" i="146" s="1"/>
  <c r="E54" i="146"/>
  <c r="G45" i="146"/>
  <c r="F45" i="146"/>
  <c r="E45" i="146"/>
  <c r="D45" i="146"/>
  <c r="C4" i="146"/>
  <c r="D4" i="146"/>
  <c r="E4" i="146"/>
  <c r="F4" i="146"/>
  <c r="G4" i="146"/>
  <c r="H4" i="146"/>
  <c r="I4" i="146"/>
  <c r="J4" i="146"/>
  <c r="K4" i="146"/>
  <c r="L4" i="146"/>
  <c r="M4" i="146"/>
  <c r="N4" i="146"/>
  <c r="B1232" i="145"/>
  <c r="B1212" i="145"/>
  <c r="B1130" i="145"/>
  <c r="B1048" i="145"/>
  <c r="B819" i="145"/>
  <c r="B892" i="145" s="1"/>
  <c r="B965" i="145" s="1"/>
  <c r="F652" i="145"/>
  <c r="F651" i="145"/>
  <c r="F650" i="145"/>
  <c r="F649" i="145"/>
  <c r="F648" i="145"/>
  <c r="F647" i="145"/>
  <c r="F646" i="145"/>
  <c r="F645" i="145"/>
  <c r="F644" i="145"/>
  <c r="F643" i="145"/>
  <c r="F642" i="145"/>
  <c r="F641" i="145"/>
  <c r="F640" i="145"/>
  <c r="F639" i="145"/>
  <c r="F627" i="145"/>
  <c r="F626" i="145"/>
  <c r="F625" i="145"/>
  <c r="F624" i="145"/>
  <c r="F623" i="145"/>
  <c r="F622" i="145"/>
  <c r="F621" i="145"/>
  <c r="F620" i="145"/>
  <c r="F619" i="145"/>
  <c r="F618" i="145"/>
  <c r="F617" i="145"/>
  <c r="F616" i="145"/>
  <c r="F615" i="145"/>
  <c r="F614" i="145"/>
  <c r="F602" i="145"/>
  <c r="F601" i="145"/>
  <c r="F600" i="145"/>
  <c r="F599" i="145"/>
  <c r="F598" i="145"/>
  <c r="F597" i="145"/>
  <c r="F596" i="145"/>
  <c r="F595" i="145"/>
  <c r="F594" i="145"/>
  <c r="F593" i="145"/>
  <c r="F592" i="145"/>
  <c r="F591" i="145"/>
  <c r="F590" i="145"/>
  <c r="F553" i="145"/>
  <c r="F552" i="145"/>
  <c r="F551" i="145"/>
  <c r="F550" i="145"/>
  <c r="F549" i="145"/>
  <c r="F548" i="145"/>
  <c r="F547" i="145"/>
  <c r="F546" i="145"/>
  <c r="F545" i="145"/>
  <c r="F544" i="145"/>
  <c r="F543" i="145"/>
  <c r="F542" i="145"/>
  <c r="F541" i="145"/>
  <c r="F540" i="145"/>
  <c r="F539" i="145"/>
  <c r="F538" i="145"/>
  <c r="F537" i="145"/>
  <c r="F536" i="145"/>
  <c r="F535" i="145"/>
  <c r="F534" i="145"/>
  <c r="F533" i="145"/>
  <c r="F532" i="145"/>
  <c r="F531" i="145"/>
  <c r="F530" i="145"/>
  <c r="F529" i="145"/>
  <c r="F528" i="145"/>
  <c r="F527" i="145"/>
  <c r="F526" i="145"/>
  <c r="F525" i="145"/>
  <c r="F524" i="145"/>
  <c r="F523" i="145"/>
  <c r="F522" i="145"/>
  <c r="F521" i="145"/>
  <c r="F520" i="145"/>
  <c r="F519" i="145"/>
  <c r="F518" i="145"/>
  <c r="F517" i="145"/>
  <c r="F516" i="145"/>
  <c r="F515" i="145"/>
  <c r="F514" i="145"/>
  <c r="F513" i="145"/>
  <c r="F512" i="145"/>
  <c r="F500" i="145"/>
  <c r="F499" i="145"/>
  <c r="F498" i="145"/>
  <c r="F497" i="145"/>
  <c r="F496" i="145"/>
  <c r="F495" i="145"/>
  <c r="F494" i="145"/>
  <c r="F493" i="145"/>
  <c r="F492" i="145"/>
  <c r="F491" i="145"/>
  <c r="F490" i="145"/>
  <c r="F489" i="145"/>
  <c r="F488" i="145"/>
  <c r="F487" i="145"/>
  <c r="F486" i="145"/>
  <c r="F485" i="145"/>
  <c r="F484" i="145"/>
  <c r="F483" i="145"/>
  <c r="F482" i="145"/>
  <c r="F481" i="145"/>
  <c r="F480" i="145"/>
  <c r="F479" i="145"/>
  <c r="F478" i="145"/>
  <c r="F477" i="145"/>
  <c r="F476" i="145"/>
  <c r="F475" i="145"/>
  <c r="F474" i="145"/>
  <c r="F473" i="145"/>
  <c r="F472" i="145"/>
  <c r="F471" i="145"/>
  <c r="F470" i="145"/>
  <c r="F469" i="145"/>
  <c r="F468" i="145"/>
  <c r="F467" i="145"/>
  <c r="F466" i="145"/>
  <c r="F465" i="145"/>
  <c r="F464" i="145"/>
  <c r="F463" i="145"/>
  <c r="F462" i="145"/>
  <c r="F461" i="145"/>
  <c r="F460" i="145"/>
  <c r="F459" i="145"/>
  <c r="F447" i="145"/>
  <c r="F446" i="145"/>
  <c r="F445" i="145"/>
  <c r="F444" i="145"/>
  <c r="F443" i="145"/>
  <c r="F442" i="145"/>
  <c r="F441" i="145"/>
  <c r="F440" i="145"/>
  <c r="F439" i="145"/>
  <c r="F438" i="145"/>
  <c r="F437" i="145"/>
  <c r="F436" i="145"/>
  <c r="F435" i="145"/>
  <c r="F434" i="145"/>
  <c r="F433" i="145"/>
  <c r="F432" i="145"/>
  <c r="F431" i="145"/>
  <c r="F430" i="145"/>
  <c r="F429" i="145"/>
  <c r="F428" i="145"/>
  <c r="F427" i="145"/>
  <c r="F426" i="145"/>
  <c r="F425" i="145"/>
  <c r="F424" i="145"/>
  <c r="F423" i="145"/>
  <c r="F422" i="145"/>
  <c r="F421" i="145"/>
  <c r="F420" i="145"/>
  <c r="F419" i="145"/>
  <c r="F418" i="145"/>
  <c r="F417" i="145"/>
  <c r="F416" i="145"/>
  <c r="F415" i="145"/>
  <c r="F414" i="145"/>
  <c r="F413" i="145"/>
  <c r="F412" i="145"/>
  <c r="F411" i="145"/>
  <c r="F410" i="145"/>
  <c r="F409" i="145"/>
  <c r="F408" i="145"/>
  <c r="F407" i="145"/>
  <c r="F406" i="145"/>
  <c r="L340" i="145"/>
  <c r="J340" i="145"/>
  <c r="H340" i="145"/>
  <c r="F340" i="145"/>
  <c r="L339" i="145"/>
  <c r="J339" i="145"/>
  <c r="H339" i="145"/>
  <c r="F339" i="145"/>
  <c r="L338" i="145"/>
  <c r="J338" i="145"/>
  <c r="H338" i="145"/>
  <c r="F338" i="145"/>
  <c r="L337" i="145"/>
  <c r="J337" i="145"/>
  <c r="H337" i="145"/>
  <c r="F337" i="145"/>
  <c r="L336" i="145"/>
  <c r="J336" i="145"/>
  <c r="H336" i="145"/>
  <c r="F336" i="145"/>
  <c r="L335" i="145"/>
  <c r="J335" i="145"/>
  <c r="H335" i="145"/>
  <c r="F335" i="145"/>
  <c r="L334" i="145"/>
  <c r="J334" i="145"/>
  <c r="H334" i="145"/>
  <c r="F334" i="145"/>
  <c r="L333" i="145"/>
  <c r="J333" i="145"/>
  <c r="H333" i="145"/>
  <c r="F333" i="145"/>
  <c r="L332" i="145"/>
  <c r="J332" i="145"/>
  <c r="H332" i="145"/>
  <c r="F332" i="145"/>
  <c r="L331" i="145"/>
  <c r="J331" i="145"/>
  <c r="H331" i="145"/>
  <c r="F331" i="145"/>
  <c r="L330" i="145"/>
  <c r="J330" i="145"/>
  <c r="H330" i="145"/>
  <c r="F330" i="145"/>
  <c r="L329" i="145"/>
  <c r="J329" i="145"/>
  <c r="H329" i="145"/>
  <c r="F329" i="145"/>
  <c r="L328" i="145"/>
  <c r="J328" i="145"/>
  <c r="H328" i="145"/>
  <c r="F328" i="145"/>
  <c r="L327" i="145"/>
  <c r="J327" i="145"/>
  <c r="H327" i="145"/>
  <c r="F327" i="145"/>
  <c r="L326" i="145"/>
  <c r="J326" i="145"/>
  <c r="H326" i="145"/>
  <c r="F326" i="145"/>
  <c r="L325" i="145"/>
  <c r="J325" i="145"/>
  <c r="H325" i="145"/>
  <c r="F325" i="145"/>
  <c r="L324" i="145"/>
  <c r="J324" i="145"/>
  <c r="H324" i="145"/>
  <c r="F324" i="145"/>
  <c r="L323" i="145"/>
  <c r="J323" i="145"/>
  <c r="H323" i="145"/>
  <c r="F323" i="145"/>
  <c r="L322" i="145"/>
  <c r="J322" i="145"/>
  <c r="H322" i="145"/>
  <c r="F322" i="145"/>
  <c r="L321" i="145"/>
  <c r="J321" i="145"/>
  <c r="H321" i="145"/>
  <c r="F321" i="145"/>
  <c r="L320" i="145"/>
  <c r="J320" i="145"/>
  <c r="H320" i="145"/>
  <c r="F320" i="145"/>
  <c r="L319" i="145"/>
  <c r="J319" i="145"/>
  <c r="H319" i="145"/>
  <c r="F319" i="145"/>
  <c r="L307" i="145"/>
  <c r="J307" i="145"/>
  <c r="H307" i="145"/>
  <c r="F307" i="145"/>
  <c r="L306" i="145"/>
  <c r="J306" i="145"/>
  <c r="H306" i="145"/>
  <c r="F306" i="145"/>
  <c r="L305" i="145"/>
  <c r="J305" i="145"/>
  <c r="H305" i="145"/>
  <c r="F305" i="145"/>
  <c r="L304" i="145"/>
  <c r="J304" i="145"/>
  <c r="H304" i="145"/>
  <c r="F304" i="145"/>
  <c r="L303" i="145"/>
  <c r="J303" i="145"/>
  <c r="H303" i="145"/>
  <c r="F303" i="145"/>
  <c r="L302" i="145"/>
  <c r="J302" i="145"/>
  <c r="H302" i="145"/>
  <c r="F302" i="145"/>
  <c r="L301" i="145"/>
  <c r="J301" i="145"/>
  <c r="H301" i="145"/>
  <c r="F301" i="145"/>
  <c r="L300" i="145"/>
  <c r="J300" i="145"/>
  <c r="H300" i="145"/>
  <c r="F300" i="145"/>
  <c r="L299" i="145"/>
  <c r="J299" i="145"/>
  <c r="H299" i="145"/>
  <c r="L298" i="145"/>
  <c r="J298" i="145"/>
  <c r="L297" i="145"/>
  <c r="J297" i="145"/>
  <c r="H297" i="145"/>
  <c r="F297" i="145"/>
  <c r="L296" i="145"/>
  <c r="J296" i="145"/>
  <c r="H296" i="145"/>
  <c r="F296" i="145"/>
  <c r="L295" i="145"/>
  <c r="J295" i="145"/>
  <c r="H295" i="145"/>
  <c r="F295" i="145"/>
  <c r="L294" i="145"/>
  <c r="J294" i="145"/>
  <c r="H294" i="145"/>
  <c r="F294" i="145"/>
  <c r="L293" i="145"/>
  <c r="J293" i="145"/>
  <c r="H293" i="145"/>
  <c r="F293" i="145"/>
  <c r="L292" i="145"/>
  <c r="J292" i="145"/>
  <c r="H292" i="145"/>
  <c r="F292" i="145"/>
  <c r="L291" i="145"/>
  <c r="J291" i="145"/>
  <c r="H291" i="145"/>
  <c r="F291" i="145"/>
  <c r="L290" i="145"/>
  <c r="J290" i="145"/>
  <c r="H290" i="145"/>
  <c r="F290" i="145"/>
  <c r="L289" i="145"/>
  <c r="J289" i="145"/>
  <c r="H289" i="145"/>
  <c r="F289" i="145"/>
  <c r="L288" i="145"/>
  <c r="J288" i="145"/>
  <c r="H288" i="145"/>
  <c r="F288" i="145"/>
  <c r="L287" i="145"/>
  <c r="J287" i="145"/>
  <c r="H287" i="145"/>
  <c r="F287" i="145"/>
  <c r="L286" i="145"/>
  <c r="J286" i="145"/>
  <c r="H286" i="145"/>
  <c r="F286" i="145"/>
  <c r="L285" i="145"/>
  <c r="J285" i="145"/>
  <c r="H285" i="145"/>
  <c r="F285" i="145"/>
  <c r="L284" i="145"/>
  <c r="J284" i="145"/>
  <c r="H284" i="145"/>
  <c r="F284" i="145"/>
  <c r="L283" i="145"/>
  <c r="J283" i="145"/>
  <c r="H283" i="145"/>
  <c r="F283" i="145"/>
  <c r="L282" i="145"/>
  <c r="J282" i="145"/>
  <c r="H282" i="145"/>
  <c r="F282" i="145"/>
  <c r="L281" i="145"/>
  <c r="J281" i="145"/>
  <c r="H281" i="145"/>
  <c r="F281" i="145"/>
  <c r="L280" i="145"/>
  <c r="J280" i="145"/>
  <c r="H280" i="145"/>
  <c r="F280" i="145"/>
  <c r="L279" i="145"/>
  <c r="J279" i="145"/>
  <c r="H279" i="145"/>
  <c r="F279" i="145"/>
  <c r="L278" i="145"/>
  <c r="J278" i="145"/>
  <c r="H278" i="145"/>
  <c r="F278" i="145"/>
  <c r="L277" i="145"/>
  <c r="J277" i="145"/>
  <c r="H277" i="145"/>
  <c r="F277" i="145"/>
  <c r="L276" i="145"/>
  <c r="J276" i="145"/>
  <c r="H276" i="145"/>
  <c r="F276" i="145"/>
  <c r="L275" i="145"/>
  <c r="J275" i="145"/>
  <c r="H275" i="145"/>
  <c r="F275" i="145"/>
  <c r="L274" i="145"/>
  <c r="J274" i="145"/>
  <c r="H274" i="145"/>
  <c r="F274" i="145"/>
  <c r="L273" i="145"/>
  <c r="J273" i="145"/>
  <c r="H273" i="145"/>
  <c r="F273" i="145"/>
  <c r="L272" i="145"/>
  <c r="J272" i="145"/>
  <c r="H272" i="145"/>
  <c r="F272" i="145"/>
  <c r="L271" i="145"/>
  <c r="J271" i="145"/>
  <c r="H271" i="145"/>
  <c r="F271" i="145"/>
  <c r="L270" i="145"/>
  <c r="J270" i="145"/>
  <c r="H270" i="145"/>
  <c r="F270" i="145"/>
  <c r="L269" i="145"/>
  <c r="J269" i="145"/>
  <c r="H269" i="145"/>
  <c r="L268" i="145"/>
  <c r="J268" i="145"/>
  <c r="H268" i="145"/>
  <c r="L267" i="145"/>
  <c r="J267" i="145"/>
  <c r="H267" i="145"/>
  <c r="L266" i="145"/>
  <c r="J266" i="145"/>
  <c r="H266" i="145"/>
  <c r="L265" i="145"/>
  <c r="J265" i="145"/>
  <c r="H265" i="145"/>
  <c r="F265" i="145"/>
  <c r="L264" i="145"/>
  <c r="J264" i="145"/>
  <c r="H264" i="145"/>
  <c r="F264" i="145"/>
  <c r="L263" i="145"/>
  <c r="J263" i="145"/>
  <c r="H263" i="145"/>
  <c r="F263" i="145"/>
  <c r="L262" i="145"/>
  <c r="J262" i="145"/>
  <c r="H262" i="145"/>
  <c r="F262" i="145"/>
  <c r="L261" i="145"/>
  <c r="J261" i="145"/>
  <c r="H261" i="145"/>
  <c r="F261" i="145"/>
  <c r="L260" i="145"/>
  <c r="J260" i="145"/>
  <c r="H260" i="145"/>
  <c r="F260" i="145"/>
  <c r="L259" i="145"/>
  <c r="J259" i="145"/>
  <c r="H259" i="145"/>
  <c r="F259" i="145"/>
  <c r="L258" i="145"/>
  <c r="J258" i="145"/>
  <c r="H258" i="145"/>
  <c r="F258" i="145"/>
  <c r="L257" i="145"/>
  <c r="J257" i="145"/>
  <c r="H257" i="145"/>
  <c r="F257" i="145"/>
  <c r="L256" i="145"/>
  <c r="J256" i="145"/>
  <c r="H256" i="145"/>
  <c r="F256" i="145"/>
  <c r="L255" i="145"/>
  <c r="J255" i="145"/>
  <c r="H255" i="145"/>
  <c r="F255" i="145"/>
  <c r="L254" i="145"/>
  <c r="J254" i="145"/>
  <c r="H254" i="145"/>
  <c r="F254" i="145"/>
  <c r="L253" i="145"/>
  <c r="J253" i="145"/>
  <c r="H253" i="145"/>
  <c r="F253" i="145"/>
  <c r="L252" i="145"/>
  <c r="J252" i="145"/>
  <c r="H252" i="145"/>
  <c r="F252" i="145"/>
  <c r="L251" i="145"/>
  <c r="J251" i="145"/>
  <c r="H251" i="145"/>
  <c r="F251" i="145"/>
  <c r="L250" i="145"/>
  <c r="J250" i="145"/>
  <c r="H250" i="145"/>
  <c r="F250" i="145"/>
  <c r="L249" i="145"/>
  <c r="J249" i="145"/>
  <c r="H249" i="145"/>
  <c r="F249" i="145"/>
  <c r="L238" i="145"/>
  <c r="J238" i="145"/>
  <c r="H238" i="145"/>
  <c r="F238" i="145"/>
  <c r="L237" i="145"/>
  <c r="J237" i="145"/>
  <c r="H237" i="145"/>
  <c r="F237" i="145"/>
  <c r="L236" i="145"/>
  <c r="J236" i="145"/>
  <c r="H236" i="145"/>
  <c r="F236" i="145"/>
  <c r="L235" i="145"/>
  <c r="J235" i="145"/>
  <c r="H235" i="145"/>
  <c r="F235" i="145"/>
  <c r="L234" i="145"/>
  <c r="J234" i="145"/>
  <c r="H234" i="145"/>
  <c r="F234" i="145"/>
  <c r="L233" i="145"/>
  <c r="J233" i="145"/>
  <c r="H233" i="145"/>
  <c r="F233" i="145"/>
  <c r="L232" i="145"/>
  <c r="J232" i="145"/>
  <c r="H232" i="145"/>
  <c r="F232" i="145"/>
  <c r="L231" i="145"/>
  <c r="J231" i="145"/>
  <c r="H231" i="145"/>
  <c r="F231" i="145"/>
  <c r="L230" i="145"/>
  <c r="J230" i="145"/>
  <c r="H230" i="145"/>
  <c r="F230" i="145"/>
  <c r="L229" i="145"/>
  <c r="J229" i="145"/>
  <c r="H229" i="145"/>
  <c r="F229" i="145"/>
  <c r="L228" i="145"/>
  <c r="J228" i="145"/>
  <c r="H228" i="145"/>
  <c r="F228" i="145"/>
  <c r="L227" i="145"/>
  <c r="J227" i="145"/>
  <c r="H227" i="145"/>
  <c r="F227" i="145"/>
  <c r="L226" i="145"/>
  <c r="J226" i="145"/>
  <c r="H226" i="145"/>
  <c r="F226" i="145"/>
  <c r="L225" i="145"/>
  <c r="J225" i="145"/>
  <c r="H225" i="145"/>
  <c r="F225" i="145"/>
  <c r="L224" i="145"/>
  <c r="J224" i="145"/>
  <c r="H224" i="145"/>
  <c r="F224" i="145"/>
  <c r="L223" i="145"/>
  <c r="J223" i="145"/>
  <c r="H223" i="145"/>
  <c r="F223" i="145"/>
  <c r="L222" i="145"/>
  <c r="J222" i="145"/>
  <c r="H222" i="145"/>
  <c r="F222" i="145"/>
  <c r="L221" i="145"/>
  <c r="J221" i="145"/>
  <c r="H221" i="145"/>
  <c r="F221" i="145"/>
  <c r="L220" i="145"/>
  <c r="J220" i="145"/>
  <c r="H220" i="145"/>
  <c r="F220" i="145"/>
  <c r="L219" i="145"/>
  <c r="J219" i="145"/>
  <c r="H219" i="145"/>
  <c r="F219" i="145"/>
  <c r="L218" i="145"/>
  <c r="J218" i="145"/>
  <c r="H218" i="145"/>
  <c r="F218" i="145"/>
  <c r="L217" i="145"/>
  <c r="J217" i="145"/>
  <c r="H217" i="145"/>
  <c r="F217" i="145"/>
  <c r="L216" i="145"/>
  <c r="J216" i="145"/>
  <c r="H216" i="145"/>
  <c r="F216" i="145"/>
  <c r="L215" i="145"/>
  <c r="J215" i="145"/>
  <c r="H215" i="145"/>
  <c r="F215" i="145"/>
  <c r="L204" i="145"/>
  <c r="J204" i="145"/>
  <c r="H204" i="145"/>
  <c r="F204" i="145"/>
  <c r="L203" i="145"/>
  <c r="J203" i="145"/>
  <c r="H203" i="145"/>
  <c r="F203" i="145"/>
  <c r="L202" i="145"/>
  <c r="J202" i="145"/>
  <c r="H202" i="145"/>
  <c r="F202" i="145"/>
  <c r="L201" i="145"/>
  <c r="J201" i="145"/>
  <c r="H201" i="145"/>
  <c r="F201" i="145"/>
  <c r="L200" i="145"/>
  <c r="J200" i="145"/>
  <c r="H200" i="145"/>
  <c r="F200" i="145"/>
  <c r="L199" i="145"/>
  <c r="J199" i="145"/>
  <c r="H199" i="145"/>
  <c r="F199" i="145"/>
  <c r="L198" i="145"/>
  <c r="J198" i="145"/>
  <c r="H198" i="145"/>
  <c r="F198" i="145"/>
  <c r="L197" i="145"/>
  <c r="J197" i="145"/>
  <c r="H197" i="145"/>
  <c r="F197" i="145"/>
  <c r="L196" i="145"/>
  <c r="J196" i="145"/>
  <c r="H196" i="145"/>
  <c r="F196" i="145"/>
  <c r="L195" i="145"/>
  <c r="J195" i="145"/>
  <c r="H195" i="145"/>
  <c r="F195" i="145"/>
  <c r="L194" i="145"/>
  <c r="J194" i="145"/>
  <c r="H194" i="145"/>
  <c r="F194" i="145"/>
  <c r="L193" i="145"/>
  <c r="J193" i="145"/>
  <c r="H193" i="145"/>
  <c r="F193" i="145"/>
  <c r="L192" i="145"/>
  <c r="J192" i="145"/>
  <c r="H192" i="145"/>
  <c r="F192" i="145"/>
  <c r="L191" i="145"/>
  <c r="J191" i="145"/>
  <c r="H191" i="145"/>
  <c r="F191" i="145"/>
  <c r="L189" i="145"/>
  <c r="J189" i="145"/>
  <c r="H189" i="145"/>
  <c r="F189" i="145"/>
  <c r="L188" i="145"/>
  <c r="J188" i="145"/>
  <c r="H188" i="145"/>
  <c r="F188" i="145"/>
  <c r="L187" i="145"/>
  <c r="J187" i="145"/>
  <c r="H187" i="145"/>
  <c r="F187" i="145"/>
  <c r="L186" i="145"/>
  <c r="J186" i="145"/>
  <c r="H186" i="145"/>
  <c r="F186" i="145"/>
  <c r="L185" i="145"/>
  <c r="J185" i="145"/>
  <c r="H185" i="145"/>
  <c r="F185" i="145"/>
  <c r="L184" i="145"/>
  <c r="J184" i="145"/>
  <c r="H184" i="145"/>
  <c r="F184" i="145"/>
  <c r="L183" i="145"/>
  <c r="J183" i="145"/>
  <c r="H183" i="145"/>
  <c r="F183" i="145"/>
  <c r="L182" i="145"/>
  <c r="J182" i="145"/>
  <c r="H182" i="145"/>
  <c r="F182" i="145"/>
  <c r="L180" i="145"/>
  <c r="J180" i="145"/>
  <c r="H180" i="145"/>
  <c r="F180" i="145"/>
  <c r="L179" i="145"/>
  <c r="J179" i="145"/>
  <c r="H179" i="145"/>
  <c r="F179" i="145"/>
  <c r="L178" i="145"/>
  <c r="J178" i="145"/>
  <c r="H178" i="145"/>
  <c r="F178" i="145"/>
  <c r="L177" i="145"/>
  <c r="J177" i="145"/>
  <c r="H177" i="145"/>
  <c r="F177" i="145"/>
  <c r="L175" i="145"/>
  <c r="J175" i="145"/>
  <c r="H175" i="145"/>
  <c r="F175" i="145"/>
  <c r="L174" i="145"/>
  <c r="J174" i="145"/>
  <c r="H174" i="145"/>
  <c r="F174" i="145"/>
  <c r="L173" i="145"/>
  <c r="J173" i="145"/>
  <c r="H173" i="145"/>
  <c r="F173" i="145"/>
  <c r="L172" i="145"/>
  <c r="J172" i="145"/>
  <c r="H172" i="145"/>
  <c r="F172" i="145"/>
  <c r="L170" i="145"/>
  <c r="J170" i="145"/>
  <c r="H170" i="145"/>
  <c r="F170" i="145"/>
  <c r="L168" i="145"/>
  <c r="J168" i="145"/>
  <c r="H168" i="145"/>
  <c r="F168" i="145"/>
  <c r="L167" i="145"/>
  <c r="J167" i="145"/>
  <c r="H167" i="145"/>
  <c r="F167" i="145"/>
  <c r="L166" i="145"/>
  <c r="J166" i="145"/>
  <c r="H166" i="145"/>
  <c r="F166" i="145"/>
  <c r="L165" i="145"/>
  <c r="J165" i="145"/>
  <c r="H165" i="145"/>
  <c r="F165" i="145"/>
  <c r="L163" i="145"/>
  <c r="J163" i="145"/>
  <c r="H163" i="145"/>
  <c r="F163" i="145"/>
  <c r="L162" i="145"/>
  <c r="J162" i="145"/>
  <c r="H162" i="145"/>
  <c r="F162" i="145"/>
  <c r="L161" i="145"/>
  <c r="J161" i="145"/>
  <c r="H161" i="145"/>
  <c r="F161" i="145"/>
  <c r="L160" i="145"/>
  <c r="J160" i="145"/>
  <c r="H160" i="145"/>
  <c r="F160" i="145"/>
  <c r="L158" i="145"/>
  <c r="J158" i="145"/>
  <c r="H158" i="145"/>
  <c r="F158" i="145"/>
  <c r="L156" i="145"/>
  <c r="J156" i="145"/>
  <c r="H156" i="145"/>
  <c r="F156" i="145"/>
  <c r="L155" i="145"/>
  <c r="J155" i="145"/>
  <c r="H155" i="145"/>
  <c r="F155" i="145"/>
  <c r="L154" i="145"/>
  <c r="J154" i="145"/>
  <c r="H154" i="145"/>
  <c r="F154" i="145"/>
  <c r="L153" i="145"/>
  <c r="J153" i="145"/>
  <c r="H153" i="145"/>
  <c r="F153" i="145"/>
  <c r="L151" i="145"/>
  <c r="J151" i="145"/>
  <c r="H151" i="145"/>
  <c r="F151" i="145"/>
  <c r="L150" i="145"/>
  <c r="J150" i="145"/>
  <c r="H150" i="145"/>
  <c r="F150" i="145"/>
  <c r="L149" i="145"/>
  <c r="J149" i="145"/>
  <c r="H149" i="145"/>
  <c r="F149" i="145"/>
  <c r="L148" i="145"/>
  <c r="J148" i="145"/>
  <c r="H148" i="145"/>
  <c r="F148" i="145"/>
  <c r="L146" i="145"/>
  <c r="J146" i="145"/>
  <c r="H146" i="145"/>
  <c r="F146" i="145"/>
  <c r="L144" i="145"/>
  <c r="J144" i="145"/>
  <c r="H144" i="145"/>
  <c r="F144" i="145"/>
  <c r="L143" i="145"/>
  <c r="J143" i="145"/>
  <c r="H143" i="145"/>
  <c r="F143" i="145"/>
  <c r="L142" i="145"/>
  <c r="J142" i="145"/>
  <c r="H142" i="145"/>
  <c r="F142" i="145"/>
  <c r="L141" i="145"/>
  <c r="J141" i="145"/>
  <c r="H141" i="145"/>
  <c r="F141" i="145"/>
  <c r="L139" i="145"/>
  <c r="J139" i="145"/>
  <c r="H139" i="145"/>
  <c r="F139" i="145"/>
  <c r="L138" i="145"/>
  <c r="J138" i="145"/>
  <c r="H138" i="145"/>
  <c r="F138" i="145"/>
  <c r="L137" i="145"/>
  <c r="J137" i="145"/>
  <c r="H137" i="145"/>
  <c r="F137" i="145"/>
  <c r="L136" i="145"/>
  <c r="J136" i="145"/>
  <c r="H136" i="145"/>
  <c r="F136" i="145"/>
  <c r="L134" i="145"/>
  <c r="J134" i="145"/>
  <c r="H134" i="145"/>
  <c r="F134" i="145"/>
  <c r="L132" i="145"/>
  <c r="J132" i="145"/>
  <c r="H132" i="145"/>
  <c r="F132" i="145"/>
  <c r="L131" i="145"/>
  <c r="J131" i="145"/>
  <c r="H131" i="145"/>
  <c r="F131" i="145"/>
  <c r="L130" i="145"/>
  <c r="J130" i="145"/>
  <c r="H130" i="145"/>
  <c r="F130" i="145"/>
  <c r="L129" i="145"/>
  <c r="J129" i="145"/>
  <c r="H129" i="145"/>
  <c r="F129" i="145"/>
  <c r="L127" i="145"/>
  <c r="J127" i="145"/>
  <c r="H127" i="145"/>
  <c r="F127" i="145"/>
  <c r="L126" i="145"/>
  <c r="J126" i="145"/>
  <c r="H126" i="145"/>
  <c r="F126" i="145"/>
  <c r="L125" i="145"/>
  <c r="J125" i="145"/>
  <c r="H125" i="145"/>
  <c r="F125" i="145"/>
  <c r="L124" i="145"/>
  <c r="J124" i="145"/>
  <c r="H124" i="145"/>
  <c r="F124" i="145"/>
  <c r="L122" i="145"/>
  <c r="J122" i="145"/>
  <c r="H122" i="145"/>
  <c r="F122" i="145"/>
  <c r="L120" i="145"/>
  <c r="J120" i="145"/>
  <c r="H120" i="145"/>
  <c r="F120" i="145"/>
  <c r="L119" i="145"/>
  <c r="J119" i="145"/>
  <c r="H119" i="145"/>
  <c r="F119" i="145"/>
  <c r="L118" i="145"/>
  <c r="J118" i="145"/>
  <c r="H118" i="145"/>
  <c r="F118" i="145"/>
  <c r="L117" i="145"/>
  <c r="J117" i="145"/>
  <c r="H117" i="145"/>
  <c r="F117" i="145"/>
  <c r="L115" i="145"/>
  <c r="J115" i="145"/>
  <c r="H115" i="145"/>
  <c r="F115" i="145"/>
  <c r="L114" i="145"/>
  <c r="J114" i="145"/>
  <c r="H114" i="145"/>
  <c r="F114" i="145"/>
  <c r="L113" i="145"/>
  <c r="J113" i="145"/>
  <c r="H113" i="145"/>
  <c r="F113" i="145"/>
  <c r="L112" i="145"/>
  <c r="J112" i="145"/>
  <c r="H112" i="145"/>
  <c r="F112" i="145"/>
  <c r="L111" i="145"/>
  <c r="J111" i="145"/>
  <c r="H111" i="145"/>
  <c r="F111" i="145"/>
  <c r="L110" i="145"/>
  <c r="J110" i="145"/>
  <c r="H110" i="145"/>
  <c r="F110" i="145"/>
  <c r="L108" i="145"/>
  <c r="J108" i="145"/>
  <c r="H108" i="145"/>
  <c r="F108" i="145"/>
  <c r="L107" i="145"/>
  <c r="J107" i="145"/>
  <c r="H107" i="145"/>
  <c r="F107" i="145"/>
  <c r="L106" i="145"/>
  <c r="J106" i="145"/>
  <c r="H106" i="145"/>
  <c r="F106" i="145"/>
  <c r="L105" i="145"/>
  <c r="J105" i="145"/>
  <c r="H105" i="145"/>
  <c r="F105" i="145"/>
  <c r="L103" i="145"/>
  <c r="J103" i="145"/>
  <c r="H103" i="145"/>
  <c r="F103" i="145"/>
  <c r="L102" i="145"/>
  <c r="J102" i="145"/>
  <c r="H102" i="145"/>
  <c r="F102" i="145"/>
  <c r="L101" i="145"/>
  <c r="J101" i="145"/>
  <c r="H101" i="145"/>
  <c r="F101" i="145"/>
  <c r="L100" i="145"/>
  <c r="J100" i="145"/>
  <c r="H100" i="145"/>
  <c r="F100" i="145"/>
  <c r="L98" i="145"/>
  <c r="J98" i="145"/>
  <c r="H98" i="145"/>
  <c r="F98" i="145"/>
  <c r="L95" i="145"/>
  <c r="J95" i="145"/>
  <c r="H95" i="145"/>
  <c r="F95" i="145"/>
  <c r="L94" i="145"/>
  <c r="J94" i="145"/>
  <c r="H94" i="145"/>
  <c r="F94" i="145"/>
  <c r="L93" i="145"/>
  <c r="J93" i="145"/>
  <c r="H93" i="145"/>
  <c r="F93" i="145"/>
  <c r="L92" i="145"/>
  <c r="J92" i="145"/>
  <c r="H92" i="145"/>
  <c r="F92" i="145"/>
  <c r="L91" i="145"/>
  <c r="J91" i="145"/>
  <c r="H91" i="145"/>
  <c r="F91" i="145"/>
  <c r="L90" i="145"/>
  <c r="J90" i="145"/>
  <c r="H90" i="145"/>
  <c r="F90" i="145"/>
  <c r="L89" i="145"/>
  <c r="J89" i="145"/>
  <c r="H89" i="145"/>
  <c r="F89" i="145"/>
  <c r="L88" i="145"/>
  <c r="J88" i="145"/>
  <c r="H88" i="145"/>
  <c r="F88" i="145"/>
  <c r="L87" i="145"/>
  <c r="J87" i="145"/>
  <c r="H87" i="145"/>
  <c r="F87" i="145"/>
  <c r="L86" i="145"/>
  <c r="J86" i="145"/>
  <c r="H86" i="145"/>
  <c r="F86" i="145"/>
  <c r="L85" i="145"/>
  <c r="J85" i="145"/>
  <c r="H85" i="145"/>
  <c r="F85" i="145"/>
  <c r="L84" i="145"/>
  <c r="J84" i="145"/>
  <c r="H84" i="145"/>
  <c r="F84" i="145"/>
  <c r="L83" i="145"/>
  <c r="J83" i="145"/>
  <c r="H83" i="145"/>
  <c r="F83" i="145"/>
  <c r="L82" i="145"/>
  <c r="J82" i="145"/>
  <c r="H82" i="145"/>
  <c r="F82" i="145"/>
  <c r="L81" i="145"/>
  <c r="J81" i="145"/>
  <c r="H81" i="145"/>
  <c r="F81" i="145"/>
  <c r="L80" i="145"/>
  <c r="J80" i="145"/>
  <c r="H80" i="145"/>
  <c r="F80" i="145"/>
  <c r="L79" i="145"/>
  <c r="J79" i="145"/>
  <c r="H79" i="145"/>
  <c r="F79" i="145"/>
  <c r="L78" i="145"/>
  <c r="J78" i="145"/>
  <c r="H78" i="145"/>
  <c r="F78" i="145"/>
  <c r="L77" i="145"/>
  <c r="J77" i="145"/>
  <c r="H77" i="145"/>
  <c r="F77" i="145"/>
  <c r="L76" i="145"/>
  <c r="J76" i="145"/>
  <c r="H76" i="145"/>
  <c r="F76" i="145"/>
  <c r="L75" i="145"/>
  <c r="J75" i="145"/>
  <c r="H75" i="145"/>
  <c r="F75" i="145"/>
  <c r="L74" i="145"/>
  <c r="J74" i="145"/>
  <c r="H74" i="145"/>
  <c r="F74" i="145"/>
  <c r="L73" i="145"/>
  <c r="J73" i="145"/>
  <c r="H73" i="145"/>
  <c r="F73" i="145"/>
  <c r="L72" i="145"/>
  <c r="J72" i="145"/>
  <c r="H72" i="145"/>
  <c r="F72" i="145"/>
  <c r="L70" i="145"/>
  <c r="J70" i="145"/>
  <c r="H70" i="145"/>
  <c r="F70" i="145"/>
  <c r="L69" i="145"/>
  <c r="J69" i="145"/>
  <c r="H69" i="145"/>
  <c r="F69" i="145"/>
  <c r="L68" i="145"/>
  <c r="J68" i="145"/>
  <c r="H68" i="145"/>
  <c r="F68" i="145"/>
  <c r="L67" i="145"/>
  <c r="J67" i="145"/>
  <c r="H67" i="145"/>
  <c r="F67" i="145"/>
  <c r="L66" i="145"/>
  <c r="J66" i="145"/>
  <c r="H66" i="145"/>
  <c r="F66" i="145"/>
  <c r="L65" i="145"/>
  <c r="J65" i="145"/>
  <c r="H65" i="145"/>
  <c r="F65" i="145"/>
  <c r="L64" i="145"/>
  <c r="J64" i="145"/>
  <c r="H64" i="145"/>
  <c r="F64" i="145"/>
  <c r="L63" i="145"/>
  <c r="J63" i="145"/>
  <c r="H63" i="145"/>
  <c r="F63" i="145"/>
  <c r="L62" i="145"/>
  <c r="J62" i="145"/>
  <c r="H62" i="145"/>
  <c r="F62" i="145"/>
  <c r="L61" i="145"/>
  <c r="J61" i="145"/>
  <c r="H61" i="145"/>
  <c r="F61" i="145"/>
  <c r="L60" i="145"/>
  <c r="J60" i="145"/>
  <c r="H60" i="145"/>
  <c r="F60" i="145"/>
  <c r="L59" i="145"/>
  <c r="J59" i="145"/>
  <c r="H59" i="145"/>
  <c r="F59" i="145"/>
  <c r="L58" i="145"/>
  <c r="J58" i="145"/>
  <c r="H58" i="145"/>
  <c r="F58" i="145"/>
  <c r="L57" i="145"/>
  <c r="J57" i="145"/>
  <c r="H57" i="145"/>
  <c r="F57" i="145"/>
  <c r="L56" i="145"/>
  <c r="J56" i="145"/>
  <c r="H56" i="145"/>
  <c r="F56" i="145"/>
  <c r="L55" i="145"/>
  <c r="J55" i="145"/>
  <c r="H55" i="145"/>
  <c r="F55" i="145"/>
  <c r="L53" i="145"/>
  <c r="J53" i="145"/>
  <c r="H53" i="145"/>
  <c r="F53" i="145"/>
  <c r="L52" i="145"/>
  <c r="J52" i="145"/>
  <c r="H52" i="145"/>
  <c r="F52" i="145"/>
  <c r="L51" i="145"/>
  <c r="J51" i="145"/>
  <c r="H51" i="145"/>
  <c r="F51" i="145"/>
  <c r="L50" i="145"/>
  <c r="J50" i="145"/>
  <c r="H50" i="145"/>
  <c r="F50" i="145"/>
  <c r="L49" i="145"/>
  <c r="J49" i="145"/>
  <c r="H49" i="145"/>
  <c r="F49" i="145"/>
  <c r="L48" i="145"/>
  <c r="J48" i="145"/>
  <c r="H48" i="145"/>
  <c r="F48" i="145"/>
  <c r="L47" i="145"/>
  <c r="J47" i="145"/>
  <c r="H47" i="145"/>
  <c r="F47" i="145"/>
  <c r="L46" i="145"/>
  <c r="J46" i="145"/>
  <c r="H46" i="145"/>
  <c r="F46" i="145"/>
  <c r="L45" i="145"/>
  <c r="J45" i="145"/>
  <c r="H45" i="145"/>
  <c r="F45" i="145"/>
  <c r="L44" i="145"/>
  <c r="J44" i="145"/>
  <c r="H44" i="145"/>
  <c r="F44" i="145"/>
  <c r="L43" i="145"/>
  <c r="J43" i="145"/>
  <c r="H43" i="145"/>
  <c r="F43" i="145"/>
  <c r="L42" i="145"/>
  <c r="J42" i="145"/>
  <c r="H42" i="145"/>
  <c r="F42" i="145"/>
  <c r="L41" i="145"/>
  <c r="J41" i="145"/>
  <c r="H41" i="145"/>
  <c r="F41" i="145"/>
  <c r="L40" i="145"/>
  <c r="J40" i="145"/>
  <c r="H40" i="145"/>
  <c r="F40" i="145"/>
  <c r="L39" i="145"/>
  <c r="J39" i="145"/>
  <c r="H39" i="145"/>
  <c r="F39" i="145"/>
  <c r="L38" i="145"/>
  <c r="J38" i="145"/>
  <c r="H38" i="145"/>
  <c r="F38" i="145"/>
  <c r="L36" i="145"/>
  <c r="J36" i="145"/>
  <c r="H36" i="145"/>
  <c r="F36" i="145"/>
  <c r="L35" i="145"/>
  <c r="J35" i="145"/>
  <c r="H35" i="145"/>
  <c r="F35" i="145"/>
  <c r="L34" i="145"/>
  <c r="J34" i="145"/>
  <c r="H34" i="145"/>
  <c r="F34" i="145"/>
  <c r="L33" i="145"/>
  <c r="J33" i="145"/>
  <c r="H33" i="145"/>
  <c r="F33" i="145"/>
  <c r="L32" i="145"/>
  <c r="J32" i="145"/>
  <c r="H32" i="145"/>
  <c r="F32" i="145"/>
  <c r="L31" i="145"/>
  <c r="J31" i="145"/>
  <c r="H31" i="145"/>
  <c r="F31" i="145"/>
  <c r="L30" i="145"/>
  <c r="J30" i="145"/>
  <c r="H30" i="145"/>
  <c r="F30" i="145"/>
  <c r="L29" i="145"/>
  <c r="J29" i="145"/>
  <c r="H29" i="145"/>
  <c r="F29" i="145"/>
  <c r="L28" i="145"/>
  <c r="J28" i="145"/>
  <c r="H28" i="145"/>
  <c r="F28" i="145"/>
  <c r="L27" i="145"/>
  <c r="J27" i="145"/>
  <c r="H27" i="145"/>
  <c r="F27" i="145"/>
  <c r="L26" i="145"/>
  <c r="J26" i="145"/>
  <c r="H26" i="145"/>
  <c r="F26" i="145"/>
  <c r="L25" i="145"/>
  <c r="J25" i="145"/>
  <c r="H25" i="145"/>
  <c r="F25" i="145"/>
  <c r="L24" i="145"/>
  <c r="J24" i="145"/>
  <c r="H24" i="145"/>
  <c r="F24" i="145"/>
  <c r="L23" i="145"/>
  <c r="J23" i="145"/>
  <c r="H23" i="145"/>
  <c r="F23" i="145"/>
  <c r="L22" i="145"/>
  <c r="J22" i="145"/>
  <c r="H22" i="145"/>
  <c r="F22" i="145"/>
  <c r="L21" i="145"/>
  <c r="J21" i="145"/>
  <c r="H21" i="145"/>
  <c r="F21" i="145"/>
  <c r="L18" i="145"/>
  <c r="J18" i="145"/>
  <c r="H18" i="145"/>
  <c r="F18" i="145"/>
  <c r="L17" i="145"/>
  <c r="J17" i="145"/>
  <c r="H17" i="145"/>
  <c r="F17" i="145"/>
  <c r="L16" i="145"/>
  <c r="J16" i="145"/>
  <c r="H16" i="145"/>
  <c r="F16" i="145"/>
  <c r="L15" i="145"/>
  <c r="J15" i="145"/>
  <c r="H15" i="145"/>
  <c r="F15" i="145"/>
  <c r="L14" i="145"/>
  <c r="J14" i="145"/>
  <c r="H14" i="145"/>
  <c r="F14" i="145"/>
  <c r="L13" i="145"/>
  <c r="J13" i="145"/>
  <c r="H13" i="145"/>
  <c r="F13" i="145"/>
  <c r="L12" i="145"/>
  <c r="J12" i="145"/>
  <c r="H12" i="145"/>
  <c r="F12" i="145"/>
  <c r="L11" i="145"/>
  <c r="J11" i="145"/>
  <c r="H11" i="145"/>
  <c r="F11" i="145"/>
  <c r="J42" i="53" l="1"/>
  <c r="I43" i="53"/>
  <c r="D44" i="147"/>
  <c r="D46" i="147" s="1"/>
  <c r="E44" i="147"/>
  <c r="E46" i="147" s="1"/>
  <c r="E54" i="147"/>
  <c r="E56" i="147" s="1"/>
  <c r="E64" i="147"/>
  <c r="E66" i="147" s="1"/>
  <c r="D54" i="147"/>
  <c r="D56" i="147" s="1"/>
  <c r="D64" i="147"/>
  <c r="D66" i="147" s="1"/>
  <c r="F44" i="147"/>
  <c r="F46" i="147" s="1"/>
  <c r="F54" i="147"/>
  <c r="F56" i="147" s="1"/>
  <c r="F64" i="147"/>
  <c r="F66" i="147" s="1"/>
  <c r="G44" i="147"/>
  <c r="G46" i="147" s="1"/>
  <c r="G54" i="147"/>
  <c r="G56" i="147" s="1"/>
  <c r="G64" i="147"/>
  <c r="G66" i="147" s="1"/>
  <c r="G56" i="146"/>
  <c r="E56" i="146"/>
  <c r="G43" i="146"/>
  <c r="D43" i="146"/>
  <c r="E43" i="146"/>
  <c r="F43" i="146"/>
  <c r="E44" i="146"/>
  <c r="I44" i="53" l="1"/>
  <c r="J43" i="53"/>
  <c r="E46" i="146"/>
  <c r="D66" i="146"/>
  <c r="G44" i="146"/>
  <c r="G46" i="146" s="1"/>
  <c r="F44" i="146"/>
  <c r="F46" i="146" s="1"/>
  <c r="D44" i="146"/>
  <c r="D46" i="146" s="1"/>
  <c r="I45" i="53" l="1"/>
  <c r="J44" i="53"/>
  <c r="I46" i="53" l="1"/>
  <c r="J45" i="53"/>
  <c r="J46" i="53" l="1"/>
  <c r="I47" i="53"/>
  <c r="I48" i="53" l="1"/>
  <c r="J47" i="53"/>
  <c r="I49" i="53" l="1"/>
  <c r="J48" i="53"/>
  <c r="G10" i="142"/>
  <c r="G9" i="142"/>
  <c r="G8" i="142"/>
  <c r="G7" i="142"/>
  <c r="G6" i="142"/>
  <c r="T79" i="142" l="1"/>
  <c r="T71" i="142" s="1"/>
  <c r="J49" i="53"/>
  <c r="I50" i="53"/>
  <c r="J50" i="53" l="1"/>
  <c r="I51" i="53"/>
  <c r="I52" i="53" l="1"/>
  <c r="J51" i="53"/>
  <c r="I53" i="53" l="1"/>
  <c r="J53" i="53" s="1"/>
  <c r="J52" i="53"/>
  <c r="I54" i="53" l="1"/>
  <c r="I55" i="53" l="1"/>
  <c r="J54" i="53"/>
  <c r="I56" i="53" l="1"/>
  <c r="J55" i="53"/>
  <c r="I57" i="53" l="1"/>
  <c r="J56" i="53"/>
  <c r="I58" i="53" l="1"/>
  <c r="J57" i="53"/>
  <c r="H205" i="118"/>
  <c r="I59" i="53" l="1"/>
  <c r="J58" i="53"/>
  <c r="I60" i="53" l="1"/>
  <c r="J59" i="53"/>
  <c r="I61" i="53" l="1"/>
  <c r="J60" i="53"/>
  <c r="I62" i="53" l="1"/>
  <c r="J61" i="53"/>
  <c r="I63" i="53" l="1"/>
  <c r="J62" i="53"/>
  <c r="AF76" i="118"/>
  <c r="AF77" i="118" s="1"/>
  <c r="AF78" i="118" s="1"/>
  <c r="AF79" i="118" s="1"/>
  <c r="AF80" i="118" s="1"/>
  <c r="AF81" i="118" s="1"/>
  <c r="AF82" i="118" s="1"/>
  <c r="AF83" i="118" s="1"/>
  <c r="AF84" i="118" s="1"/>
  <c r="AF85" i="118" s="1"/>
  <c r="AF86" i="118" s="1"/>
  <c r="AF87" i="118" s="1"/>
  <c r="AF88" i="118" s="1"/>
  <c r="AF89" i="118" s="1"/>
  <c r="AF90" i="118" s="1"/>
  <c r="AF91" i="118" s="1"/>
  <c r="AF92" i="118" s="1"/>
  <c r="AF93" i="118" s="1"/>
  <c r="AF94" i="118" s="1"/>
  <c r="AF95" i="118" s="1"/>
  <c r="AF96" i="118" s="1"/>
  <c r="AF97" i="118" s="1"/>
  <c r="AF98" i="118" s="1"/>
  <c r="AF99" i="118" s="1"/>
  <c r="AF100" i="118" s="1"/>
  <c r="AF101" i="118" s="1"/>
  <c r="AF102" i="118" s="1"/>
  <c r="AF103" i="118" s="1"/>
  <c r="AF104" i="118" s="1"/>
  <c r="AF105" i="118" s="1"/>
  <c r="AF106" i="118" s="1"/>
  <c r="AF107" i="118" s="1"/>
  <c r="AF108" i="118" s="1"/>
  <c r="AF109" i="118" s="1"/>
  <c r="AF110" i="118" s="1"/>
  <c r="AF111" i="118" s="1"/>
  <c r="AF112" i="118" s="1"/>
  <c r="AF113" i="118" s="1"/>
  <c r="AF114" i="118" s="1"/>
  <c r="AF115" i="118" s="1"/>
  <c r="AF116" i="118" s="1"/>
  <c r="AF117" i="118" s="1"/>
  <c r="AF118" i="118" s="1"/>
  <c r="AF119" i="118" s="1"/>
  <c r="AF120" i="118" s="1"/>
  <c r="AF121" i="118" s="1"/>
  <c r="I64" i="53" l="1"/>
  <c r="J63" i="53"/>
  <c r="I65" i="53" l="1"/>
  <c r="J64" i="53"/>
  <c r="I66" i="53" l="1"/>
  <c r="J65" i="53"/>
  <c r="I67" i="53" l="1"/>
  <c r="J66" i="53"/>
  <c r="V25" i="118"/>
  <c r="I68" i="53" l="1"/>
  <c r="J67" i="53"/>
  <c r="Q782" i="118"/>
  <c r="P782" i="118"/>
  <c r="O782" i="118"/>
  <c r="N782" i="118"/>
  <c r="M782" i="118"/>
  <c r="L782" i="118"/>
  <c r="K782" i="118"/>
  <c r="J782" i="118"/>
  <c r="I782" i="118"/>
  <c r="H782" i="118"/>
  <c r="G782" i="118"/>
  <c r="F782" i="118"/>
  <c r="I69" i="53" l="1"/>
  <c r="J68" i="53"/>
  <c r="I70" i="53" l="1"/>
  <c r="J69" i="53"/>
  <c r="AP497" i="118"/>
  <c r="AP498" i="118" s="1"/>
  <c r="AO497" i="118"/>
  <c r="AO498" i="118" s="1"/>
  <c r="AN497" i="118"/>
  <c r="AN498" i="118" s="1"/>
  <c r="AM497" i="118"/>
  <c r="AM498" i="118" s="1"/>
  <c r="AL497" i="118"/>
  <c r="AL498" i="118" s="1"/>
  <c r="AK497" i="118"/>
  <c r="AK498" i="118" s="1"/>
  <c r="AJ497" i="118"/>
  <c r="AJ498" i="118" s="1"/>
  <c r="AI497" i="118"/>
  <c r="AI498" i="118" s="1"/>
  <c r="V497" i="118"/>
  <c r="V498" i="118"/>
  <c r="V499" i="118"/>
  <c r="V500" i="118"/>
  <c r="V501" i="118"/>
  <c r="V502" i="118"/>
  <c r="V503" i="118"/>
  <c r="V504" i="118"/>
  <c r="V505" i="118"/>
  <c r="V506" i="118"/>
  <c r="V507" i="118"/>
  <c r="V508" i="118"/>
  <c r="V509" i="118"/>
  <c r="V510" i="118"/>
  <c r="V511" i="118"/>
  <c r="V512" i="118"/>
  <c r="V513" i="118"/>
  <c r="V514" i="118"/>
  <c r="V515" i="118"/>
  <c r="V516" i="118"/>
  <c r="V517" i="118"/>
  <c r="V518" i="118"/>
  <c r="V519" i="118"/>
  <c r="V520" i="118"/>
  <c r="W497" i="118"/>
  <c r="W498" i="118"/>
  <c r="W499" i="118"/>
  <c r="W500" i="118"/>
  <c r="W501" i="118"/>
  <c r="W502" i="118"/>
  <c r="W503" i="118"/>
  <c r="W504" i="118"/>
  <c r="W505" i="118"/>
  <c r="W506" i="118"/>
  <c r="W507" i="118"/>
  <c r="W508" i="118"/>
  <c r="W509" i="118"/>
  <c r="W510" i="118"/>
  <c r="W511" i="118"/>
  <c r="W512" i="118"/>
  <c r="W513" i="118"/>
  <c r="W514" i="118"/>
  <c r="W515" i="118"/>
  <c r="W516" i="118"/>
  <c r="W517" i="118"/>
  <c r="W518" i="118"/>
  <c r="W519" i="118"/>
  <c r="W520" i="118"/>
  <c r="X497" i="118"/>
  <c r="X498" i="118"/>
  <c r="X499" i="118"/>
  <c r="X500" i="118"/>
  <c r="X501" i="118"/>
  <c r="X502" i="118"/>
  <c r="X503" i="118"/>
  <c r="X504" i="118"/>
  <c r="X505" i="118"/>
  <c r="X506" i="118"/>
  <c r="X507" i="118"/>
  <c r="X508" i="118"/>
  <c r="X509" i="118"/>
  <c r="X510" i="118"/>
  <c r="X511" i="118"/>
  <c r="X512" i="118"/>
  <c r="X513" i="118"/>
  <c r="X514" i="118"/>
  <c r="X515" i="118"/>
  <c r="X516" i="118"/>
  <c r="X517" i="118"/>
  <c r="X518" i="118"/>
  <c r="X519" i="118"/>
  <c r="X520" i="118"/>
  <c r="Y497" i="118"/>
  <c r="Y498" i="118"/>
  <c r="Y499" i="118"/>
  <c r="Y500" i="118"/>
  <c r="Y501" i="118"/>
  <c r="Y502" i="118"/>
  <c r="Y503" i="118"/>
  <c r="Y504" i="118"/>
  <c r="Y505" i="118"/>
  <c r="Y506" i="118"/>
  <c r="Y507" i="118"/>
  <c r="Y508" i="118"/>
  <c r="Y509" i="118"/>
  <c r="Y510" i="118"/>
  <c r="Y511" i="118"/>
  <c r="Y512" i="118"/>
  <c r="Y513" i="118"/>
  <c r="Y514" i="118"/>
  <c r="Y515" i="118"/>
  <c r="Y516" i="118"/>
  <c r="Y517" i="118"/>
  <c r="Y518" i="118"/>
  <c r="Y519" i="118"/>
  <c r="Y520" i="118"/>
  <c r="Z497" i="118"/>
  <c r="Z498" i="118"/>
  <c r="Z499" i="118"/>
  <c r="Z500" i="118"/>
  <c r="Z501" i="118"/>
  <c r="Z502" i="118"/>
  <c r="Z503" i="118"/>
  <c r="Z504" i="118"/>
  <c r="Z505" i="118"/>
  <c r="Z506" i="118"/>
  <c r="Z507" i="118"/>
  <c r="Z508" i="118"/>
  <c r="Z509" i="118"/>
  <c r="Z510" i="118"/>
  <c r="Z511" i="118"/>
  <c r="Z512" i="118"/>
  <c r="Z513" i="118"/>
  <c r="Z514" i="118"/>
  <c r="Z515" i="118"/>
  <c r="Z516" i="118"/>
  <c r="Z517" i="118"/>
  <c r="Z518" i="118"/>
  <c r="Z519" i="118"/>
  <c r="Z520" i="118"/>
  <c r="AA497" i="118"/>
  <c r="AA498" i="118"/>
  <c r="AA499" i="118"/>
  <c r="AA500" i="118"/>
  <c r="AA501" i="118"/>
  <c r="AA502" i="118"/>
  <c r="AA503" i="118"/>
  <c r="AA504" i="118"/>
  <c r="AA505" i="118"/>
  <c r="AA506" i="118"/>
  <c r="AA507" i="118"/>
  <c r="AA508" i="118"/>
  <c r="AA509" i="118"/>
  <c r="AA510" i="118"/>
  <c r="AA511" i="118"/>
  <c r="AA512" i="118"/>
  <c r="AA513" i="118"/>
  <c r="AA514" i="118"/>
  <c r="AA515" i="118"/>
  <c r="AA516" i="118"/>
  <c r="AA517" i="118"/>
  <c r="AA518" i="118"/>
  <c r="AA519" i="118"/>
  <c r="AA520" i="118"/>
  <c r="AB497" i="118"/>
  <c r="AB498" i="118"/>
  <c r="AB499" i="118"/>
  <c r="AB500" i="118"/>
  <c r="AB501" i="118"/>
  <c r="AB502" i="118"/>
  <c r="AB503" i="118"/>
  <c r="AB504" i="118"/>
  <c r="AB505" i="118"/>
  <c r="AB506" i="118"/>
  <c r="AB507" i="118"/>
  <c r="AB508" i="118"/>
  <c r="AB509" i="118"/>
  <c r="AB510" i="118"/>
  <c r="AB511" i="118"/>
  <c r="AB512" i="118"/>
  <c r="AB513" i="118"/>
  <c r="AB514" i="118"/>
  <c r="AB515" i="118"/>
  <c r="AB516" i="118"/>
  <c r="AB517" i="118"/>
  <c r="AB518" i="118"/>
  <c r="AB519" i="118"/>
  <c r="AB520" i="118"/>
  <c r="AC497" i="118"/>
  <c r="AC498" i="118"/>
  <c r="AC499" i="118"/>
  <c r="AC500" i="118"/>
  <c r="AC501" i="118"/>
  <c r="AC502" i="118"/>
  <c r="AC503" i="118"/>
  <c r="AC504" i="118"/>
  <c r="AC505" i="118"/>
  <c r="AC506" i="118"/>
  <c r="AC507" i="118"/>
  <c r="AC508" i="118"/>
  <c r="AC509" i="118"/>
  <c r="AC510" i="118"/>
  <c r="AC511" i="118"/>
  <c r="AC512" i="118"/>
  <c r="AC513" i="118"/>
  <c r="AC514" i="118"/>
  <c r="AC515" i="118"/>
  <c r="AC516" i="118"/>
  <c r="AC517" i="118"/>
  <c r="AC518" i="118"/>
  <c r="AC519" i="118"/>
  <c r="AC520" i="118"/>
  <c r="AE498" i="118"/>
  <c r="R498" i="118"/>
  <c r="R499" i="118" s="1"/>
  <c r="R500" i="118" s="1"/>
  <c r="R501" i="118" s="1"/>
  <c r="R502" i="118" s="1"/>
  <c r="R503" i="118" s="1"/>
  <c r="R504" i="118" s="1"/>
  <c r="R505" i="118" s="1"/>
  <c r="R506" i="118" s="1"/>
  <c r="R507" i="118" s="1"/>
  <c r="R508" i="118" s="1"/>
  <c r="R509" i="118" s="1"/>
  <c r="R510" i="118" s="1"/>
  <c r="R511" i="118" s="1"/>
  <c r="R512" i="118" s="1"/>
  <c r="R513" i="118" s="1"/>
  <c r="R514" i="118" s="1"/>
  <c r="R515" i="118" s="1"/>
  <c r="R516" i="118" s="1"/>
  <c r="R517" i="118" s="1"/>
  <c r="R518" i="118" s="1"/>
  <c r="R519" i="118" s="1"/>
  <c r="R520" i="118" s="1"/>
  <c r="AL121" i="118"/>
  <c r="AJ121" i="118"/>
  <c r="AL120" i="118"/>
  <c r="AK120" i="118"/>
  <c r="AJ120" i="118"/>
  <c r="AL119" i="118"/>
  <c r="AJ119" i="118"/>
  <c r="AM118" i="118"/>
  <c r="AL118" i="118"/>
  <c r="AJ118" i="118"/>
  <c r="AM117" i="118"/>
  <c r="AL117" i="118"/>
  <c r="AJ117" i="118"/>
  <c r="AL116" i="118"/>
  <c r="AJ116" i="118"/>
  <c r="AL115" i="118"/>
  <c r="AJ115" i="118"/>
  <c r="AL114" i="118"/>
  <c r="AJ114" i="118"/>
  <c r="AL113" i="118"/>
  <c r="AJ113" i="118"/>
  <c r="AL112" i="118"/>
  <c r="AJ112" i="118"/>
  <c r="AL111" i="118"/>
  <c r="AJ111" i="118"/>
  <c r="AL110" i="118"/>
  <c r="AJ110" i="118"/>
  <c r="AL109" i="118"/>
  <c r="AJ109" i="118"/>
  <c r="AM108" i="118"/>
  <c r="AL108" i="118"/>
  <c r="AK108" i="118"/>
  <c r="AJ108" i="118"/>
  <c r="AL107" i="118"/>
  <c r="AJ107" i="118"/>
  <c r="AM106" i="118"/>
  <c r="AL106" i="118"/>
  <c r="AK106" i="118"/>
  <c r="AJ106" i="118"/>
  <c r="AM105" i="118"/>
  <c r="AL105" i="118"/>
  <c r="AK105" i="118"/>
  <c r="AJ105" i="118"/>
  <c r="AL104" i="118"/>
  <c r="AJ104" i="118"/>
  <c r="AL103" i="118"/>
  <c r="AJ103" i="118"/>
  <c r="AL102" i="118"/>
  <c r="AJ102" i="118"/>
  <c r="AL101" i="118"/>
  <c r="AJ101" i="118"/>
  <c r="AL100" i="118"/>
  <c r="AJ100" i="118"/>
  <c r="AM99" i="118"/>
  <c r="AL99" i="118"/>
  <c r="AK99" i="118"/>
  <c r="AJ99" i="118"/>
  <c r="AM98" i="118"/>
  <c r="AL98" i="118"/>
  <c r="AK98" i="118"/>
  <c r="AJ98" i="118"/>
  <c r="AM97" i="118"/>
  <c r="AL97" i="118"/>
  <c r="AK97" i="118"/>
  <c r="AJ97" i="118"/>
  <c r="AL96" i="118"/>
  <c r="AJ96" i="118"/>
  <c r="AM95" i="118"/>
  <c r="AL95" i="118"/>
  <c r="AK95" i="118"/>
  <c r="AJ95" i="118"/>
  <c r="AM94" i="118"/>
  <c r="AL94" i="118"/>
  <c r="AK94" i="118"/>
  <c r="AJ94" i="118"/>
  <c r="AL93" i="118"/>
  <c r="AJ93" i="118"/>
  <c r="AL92" i="118"/>
  <c r="AJ92" i="118"/>
  <c r="AL91" i="118"/>
  <c r="AJ91" i="118"/>
  <c r="AL90" i="118"/>
  <c r="AJ90" i="118"/>
  <c r="AL89" i="118"/>
  <c r="AJ89" i="118"/>
  <c r="AL88" i="118"/>
  <c r="AJ88" i="118"/>
  <c r="AL87" i="118"/>
  <c r="AJ87" i="118"/>
  <c r="AL86" i="118"/>
  <c r="AJ86" i="118"/>
  <c r="AL85" i="118"/>
  <c r="AJ85" i="118"/>
  <c r="AL84" i="118"/>
  <c r="AJ84" i="118"/>
  <c r="AL83" i="118"/>
  <c r="AJ83" i="118"/>
  <c r="AM82" i="118"/>
  <c r="AL82" i="118"/>
  <c r="AK82" i="118"/>
  <c r="AJ82" i="118"/>
  <c r="AM81" i="118"/>
  <c r="AL81" i="118"/>
  <c r="AK81" i="118"/>
  <c r="AJ81" i="118"/>
  <c r="AM80" i="118"/>
  <c r="AL80" i="118"/>
  <c r="AK80" i="118"/>
  <c r="AJ80" i="118"/>
  <c r="AM79" i="118"/>
  <c r="AL79" i="118"/>
  <c r="AK79" i="118"/>
  <c r="AJ79" i="118"/>
  <c r="AL78" i="118"/>
  <c r="AJ78" i="118"/>
  <c r="AL77" i="118"/>
  <c r="AJ77" i="118"/>
  <c r="AL76" i="118"/>
  <c r="AJ76" i="118"/>
  <c r="AM75" i="118"/>
  <c r="AL75" i="118"/>
  <c r="AK75" i="118"/>
  <c r="AJ75" i="118"/>
  <c r="AI65" i="118"/>
  <c r="AH65" i="118"/>
  <c r="AG65" i="118"/>
  <c r="AI64" i="118"/>
  <c r="AH64" i="118"/>
  <c r="AG64" i="118"/>
  <c r="AI63" i="118"/>
  <c r="AH63" i="118"/>
  <c r="AG63" i="118"/>
  <c r="AI62" i="118"/>
  <c r="AH62" i="118"/>
  <c r="AG62" i="118"/>
  <c r="AI61" i="118"/>
  <c r="AH61" i="118"/>
  <c r="AG61" i="118"/>
  <c r="AI60" i="118"/>
  <c r="AH60" i="118"/>
  <c r="AG60" i="118"/>
  <c r="AI59" i="118"/>
  <c r="AH59" i="118"/>
  <c r="AG59" i="118"/>
  <c r="AI58" i="118"/>
  <c r="AH58" i="118"/>
  <c r="AG58" i="118"/>
  <c r="AI57" i="118"/>
  <c r="AH57" i="118"/>
  <c r="AG57" i="118"/>
  <c r="AI56" i="118"/>
  <c r="AH56" i="118"/>
  <c r="AG56" i="118"/>
  <c r="AI55" i="118"/>
  <c r="AH55" i="118"/>
  <c r="AG55" i="118"/>
  <c r="AI54" i="118"/>
  <c r="AH54" i="118"/>
  <c r="AG54" i="118"/>
  <c r="AI53" i="118"/>
  <c r="AH53" i="118"/>
  <c r="AG53" i="118"/>
  <c r="AI52" i="118"/>
  <c r="AH52" i="118"/>
  <c r="AG52" i="118"/>
  <c r="AI51" i="118"/>
  <c r="AH51" i="118"/>
  <c r="AG51" i="118"/>
  <c r="AI50" i="118"/>
  <c r="AH50" i="118"/>
  <c r="AG50" i="118"/>
  <c r="AI49" i="118"/>
  <c r="AH49" i="118"/>
  <c r="AG49" i="118"/>
  <c r="AI48" i="118"/>
  <c r="AH48" i="118"/>
  <c r="AG48" i="118"/>
  <c r="AI47" i="118"/>
  <c r="AH47" i="118"/>
  <c r="AG47" i="118"/>
  <c r="AI46" i="118"/>
  <c r="AH46" i="118"/>
  <c r="AG46" i="118"/>
  <c r="AI45" i="118"/>
  <c r="AH45" i="118"/>
  <c r="AG45" i="118"/>
  <c r="AI44" i="118"/>
  <c r="AH44" i="118"/>
  <c r="AG44" i="118"/>
  <c r="AI43" i="118"/>
  <c r="AH43" i="118"/>
  <c r="AG43" i="118"/>
  <c r="AI42" i="118"/>
  <c r="AH42" i="118"/>
  <c r="AG42" i="118"/>
  <c r="AI41" i="118"/>
  <c r="AH41" i="118"/>
  <c r="AG41" i="118"/>
  <c r="AI40" i="118"/>
  <c r="AH40" i="118"/>
  <c r="AG40" i="118"/>
  <c r="AI39" i="118"/>
  <c r="AH39" i="118"/>
  <c r="AG39" i="118"/>
  <c r="AI38" i="118"/>
  <c r="AH38" i="118"/>
  <c r="AG38" i="118"/>
  <c r="AI37" i="118"/>
  <c r="AH37" i="118"/>
  <c r="AG37" i="118"/>
  <c r="AI36" i="118"/>
  <c r="AH36" i="118"/>
  <c r="AG36" i="118"/>
  <c r="AI35" i="118"/>
  <c r="AH35" i="118"/>
  <c r="AG35" i="118"/>
  <c r="AI34" i="118"/>
  <c r="AH34" i="118"/>
  <c r="AG34" i="118"/>
  <c r="AI33" i="118"/>
  <c r="AH33" i="118"/>
  <c r="AG33" i="118"/>
  <c r="AI32" i="118"/>
  <c r="AH32" i="118"/>
  <c r="AG32" i="118"/>
  <c r="AI31" i="118"/>
  <c r="AH31" i="118"/>
  <c r="AG31" i="118"/>
  <c r="AI30" i="118"/>
  <c r="AH30" i="118"/>
  <c r="AG30" i="118"/>
  <c r="AI29" i="118"/>
  <c r="AH29" i="118"/>
  <c r="AG29" i="118"/>
  <c r="AI28" i="118"/>
  <c r="AH28" i="118"/>
  <c r="AG28" i="118"/>
  <c r="AI27" i="118"/>
  <c r="AH27" i="118"/>
  <c r="AG27" i="118"/>
  <c r="AI26" i="118"/>
  <c r="AH26" i="118"/>
  <c r="AG26" i="118"/>
  <c r="AI25" i="118"/>
  <c r="AH25" i="118"/>
  <c r="AG25" i="118"/>
  <c r="AI24" i="118"/>
  <c r="AH24" i="118"/>
  <c r="AG24" i="118"/>
  <c r="AI23" i="118"/>
  <c r="AH23" i="118"/>
  <c r="AG23" i="118"/>
  <c r="AI22" i="118"/>
  <c r="AH22" i="118"/>
  <c r="AG22" i="118"/>
  <c r="AI21" i="118"/>
  <c r="AH21" i="118"/>
  <c r="AG21" i="118"/>
  <c r="AI20" i="118"/>
  <c r="AH20" i="118"/>
  <c r="AG20" i="118"/>
  <c r="AI19" i="118"/>
  <c r="AH19" i="118"/>
  <c r="AG19" i="118"/>
  <c r="AI18" i="118"/>
  <c r="AH18" i="118"/>
  <c r="AG18" i="118"/>
  <c r="AI17" i="118"/>
  <c r="AH17" i="118"/>
  <c r="AG17" i="118"/>
  <c r="AI16" i="118"/>
  <c r="AH16" i="118"/>
  <c r="AG16" i="118"/>
  <c r="AI15" i="118"/>
  <c r="AH15" i="118"/>
  <c r="AG15" i="118"/>
  <c r="AI14" i="118"/>
  <c r="AH14" i="118"/>
  <c r="AG14" i="118"/>
  <c r="AI13" i="118"/>
  <c r="AH13" i="118"/>
  <c r="AG13" i="118"/>
  <c r="AI12" i="118"/>
  <c r="AH12" i="118"/>
  <c r="AG12" i="118"/>
  <c r="AI11" i="118"/>
  <c r="AH11" i="118"/>
  <c r="AG11" i="118"/>
  <c r="AI10" i="118"/>
  <c r="AH10" i="118"/>
  <c r="AG10" i="118"/>
  <c r="AL65" i="118"/>
  <c r="AJ65" i="118"/>
  <c r="AL64" i="118"/>
  <c r="AJ64" i="118"/>
  <c r="AL63" i="118"/>
  <c r="AJ63" i="118"/>
  <c r="AL62" i="118"/>
  <c r="AJ62" i="118"/>
  <c r="AL61" i="118"/>
  <c r="AJ61" i="118"/>
  <c r="AL60" i="118"/>
  <c r="AJ60" i="118"/>
  <c r="AL59" i="118"/>
  <c r="AJ59" i="118"/>
  <c r="AL58" i="118"/>
  <c r="AJ58" i="118"/>
  <c r="AL57" i="118"/>
  <c r="AJ57" i="118"/>
  <c r="AL56" i="118"/>
  <c r="AJ56" i="118"/>
  <c r="AL55" i="118"/>
  <c r="AJ55" i="118"/>
  <c r="AL54" i="118"/>
  <c r="AJ54" i="118"/>
  <c r="AL53" i="118"/>
  <c r="AJ53" i="118"/>
  <c r="AL52" i="118"/>
  <c r="AJ52" i="118"/>
  <c r="AL51" i="118"/>
  <c r="AJ51" i="118"/>
  <c r="AL50" i="118"/>
  <c r="AJ50" i="118"/>
  <c r="AL49" i="118"/>
  <c r="AJ49" i="118"/>
  <c r="AL48" i="118"/>
  <c r="AJ48" i="118"/>
  <c r="AL47" i="118"/>
  <c r="AJ47" i="118"/>
  <c r="AL46" i="118"/>
  <c r="AJ46" i="118"/>
  <c r="AL45" i="118"/>
  <c r="AJ45" i="118"/>
  <c r="AL44" i="118"/>
  <c r="AJ44" i="118"/>
  <c r="AL43" i="118"/>
  <c r="AJ43" i="118"/>
  <c r="AL42" i="118"/>
  <c r="AJ42" i="118"/>
  <c r="AL41" i="118"/>
  <c r="AJ41" i="118"/>
  <c r="AL40" i="118"/>
  <c r="AK40" i="118"/>
  <c r="AJ40" i="118"/>
  <c r="AL39" i="118"/>
  <c r="AJ39" i="118"/>
  <c r="AL38" i="118"/>
  <c r="AJ38" i="118"/>
  <c r="AL37" i="118"/>
  <c r="AJ37" i="118"/>
  <c r="AL36" i="118"/>
  <c r="AJ36" i="118"/>
  <c r="AL35" i="118"/>
  <c r="AJ35" i="118"/>
  <c r="AM34" i="118"/>
  <c r="AL34" i="118"/>
  <c r="AK34" i="118"/>
  <c r="AJ34" i="118"/>
  <c r="AL33" i="118"/>
  <c r="AJ33" i="118"/>
  <c r="AL32" i="118"/>
  <c r="AJ32" i="118"/>
  <c r="AL31" i="118"/>
  <c r="AJ31" i="118"/>
  <c r="AL30" i="118"/>
  <c r="AJ30" i="118"/>
  <c r="AL29" i="118"/>
  <c r="AJ29" i="118"/>
  <c r="AL28" i="118"/>
  <c r="AJ28" i="118"/>
  <c r="AL27" i="118"/>
  <c r="AJ27" i="118"/>
  <c r="AL26" i="118"/>
  <c r="AJ26" i="118"/>
  <c r="AL25" i="118"/>
  <c r="AJ25" i="118"/>
  <c r="AL24" i="118"/>
  <c r="AJ24" i="118"/>
  <c r="AL23" i="118"/>
  <c r="AJ23" i="118"/>
  <c r="AM22" i="118"/>
  <c r="AL22" i="118"/>
  <c r="AJ22" i="118"/>
  <c r="AL21" i="118"/>
  <c r="AJ21" i="118"/>
  <c r="AL20" i="118"/>
  <c r="AJ20" i="118"/>
  <c r="AL19" i="118"/>
  <c r="AJ19" i="118"/>
  <c r="AL18" i="118"/>
  <c r="AJ18" i="118"/>
  <c r="AL17" i="118"/>
  <c r="AJ17" i="118"/>
  <c r="AL16" i="118"/>
  <c r="AJ16" i="118"/>
  <c r="AL15" i="118"/>
  <c r="AJ15" i="118"/>
  <c r="AL14" i="118"/>
  <c r="AJ14" i="118"/>
  <c r="AQ13" i="118"/>
  <c r="AQ14" i="118" s="1"/>
  <c r="AQ15" i="118" s="1"/>
  <c r="AQ16" i="118" s="1"/>
  <c r="AQ17" i="118" s="1"/>
  <c r="AQ18" i="118" s="1"/>
  <c r="AQ19" i="118" s="1"/>
  <c r="AQ20" i="118" s="1"/>
  <c r="AQ21" i="118" s="1"/>
  <c r="AQ22" i="118" s="1"/>
  <c r="AQ23" i="118" s="1"/>
  <c r="AQ24" i="118" s="1"/>
  <c r="AQ25" i="118" s="1"/>
  <c r="AQ26" i="118" s="1"/>
  <c r="AQ27" i="118" s="1"/>
  <c r="AQ28" i="118" s="1"/>
  <c r="AQ29" i="118" s="1"/>
  <c r="AQ30" i="118" s="1"/>
  <c r="AQ31" i="118" s="1"/>
  <c r="AQ32" i="118" s="1"/>
  <c r="AQ33" i="118" s="1"/>
  <c r="AQ34" i="118" s="1"/>
  <c r="AQ35" i="118" s="1"/>
  <c r="AL13" i="118"/>
  <c r="AJ13" i="118"/>
  <c r="AL12" i="118"/>
  <c r="AJ12" i="118"/>
  <c r="AL11" i="118"/>
  <c r="AJ11" i="118"/>
  <c r="AF11" i="118"/>
  <c r="AF12" i="118" s="1"/>
  <c r="AF13" i="118" s="1"/>
  <c r="AF14" i="118" s="1"/>
  <c r="AF15" i="118" s="1"/>
  <c r="AF16" i="118" s="1"/>
  <c r="AF17" i="118" s="1"/>
  <c r="AF18" i="118" s="1"/>
  <c r="AF19" i="118" s="1"/>
  <c r="AF20" i="118" s="1"/>
  <c r="AF21" i="118" s="1"/>
  <c r="AF22" i="118" s="1"/>
  <c r="AF23" i="118" s="1"/>
  <c r="AF24" i="118" s="1"/>
  <c r="AF25" i="118" s="1"/>
  <c r="AF26" i="118" s="1"/>
  <c r="AF27" i="118" s="1"/>
  <c r="AF28" i="118" s="1"/>
  <c r="AF29" i="118" s="1"/>
  <c r="AF30" i="118" s="1"/>
  <c r="AF31" i="118" s="1"/>
  <c r="AF32" i="118" s="1"/>
  <c r="AF33" i="118" s="1"/>
  <c r="AF34" i="118" s="1"/>
  <c r="AF35" i="118" s="1"/>
  <c r="AF36" i="118" s="1"/>
  <c r="AF37" i="118" s="1"/>
  <c r="AF38" i="118" s="1"/>
  <c r="AF39" i="118" s="1"/>
  <c r="AF40" i="118" s="1"/>
  <c r="AF41" i="118" s="1"/>
  <c r="AF42" i="118" s="1"/>
  <c r="AF43" i="118" s="1"/>
  <c r="AF44" i="118" s="1"/>
  <c r="AF45" i="118" s="1"/>
  <c r="AF46" i="118" s="1"/>
  <c r="AF47" i="118" s="1"/>
  <c r="AF48" i="118" s="1"/>
  <c r="AF49" i="118" s="1"/>
  <c r="AF50" i="118" s="1"/>
  <c r="AF51" i="118" s="1"/>
  <c r="AF52" i="118" s="1"/>
  <c r="AF53" i="118" s="1"/>
  <c r="AF54" i="118" s="1"/>
  <c r="AF55" i="118" s="1"/>
  <c r="AF56" i="118" s="1"/>
  <c r="AF57" i="118" s="1"/>
  <c r="AF58" i="118" s="1"/>
  <c r="AF59" i="118" s="1"/>
  <c r="AF60" i="118" s="1"/>
  <c r="AF61" i="118" s="1"/>
  <c r="AF62" i="118" s="1"/>
  <c r="AF63" i="118" s="1"/>
  <c r="AF64" i="118" s="1"/>
  <c r="AF65" i="118" s="1"/>
  <c r="AL10" i="118"/>
  <c r="AJ10" i="118"/>
  <c r="J6" i="118"/>
  <c r="K6" i="118" s="1"/>
  <c r="K7" i="118" s="1"/>
  <c r="I6" i="118"/>
  <c r="I7" i="118" s="1"/>
  <c r="H7" i="118"/>
  <c r="O369" i="118"/>
  <c r="O368" i="118"/>
  <c r="O367" i="118"/>
  <c r="O366" i="118"/>
  <c r="O365" i="118"/>
  <c r="O364" i="118"/>
  <c r="O363" i="118"/>
  <c r="O362" i="118"/>
  <c r="O361" i="118"/>
  <c r="O360" i="118"/>
  <c r="O359" i="118"/>
  <c r="O358" i="118"/>
  <c r="O357" i="118"/>
  <c r="O356" i="118"/>
  <c r="O355" i="118"/>
  <c r="O354" i="118"/>
  <c r="O353" i="118"/>
  <c r="O352" i="118"/>
  <c r="O351" i="118"/>
  <c r="O350" i="118"/>
  <c r="O349" i="118"/>
  <c r="O348" i="118"/>
  <c r="O347" i="118"/>
  <c r="O346" i="118"/>
  <c r="K317" i="118"/>
  <c r="I317" i="118"/>
  <c r="J317" i="118" s="1"/>
  <c r="I276" i="118"/>
  <c r="I275" i="118"/>
  <c r="I274" i="118"/>
  <c r="I273" i="118"/>
  <c r="I272" i="118"/>
  <c r="I271" i="118"/>
  <c r="I270" i="118"/>
  <c r="I269" i="118"/>
  <c r="I268" i="118"/>
  <c r="I267" i="118"/>
  <c r="I266" i="118"/>
  <c r="I265" i="118"/>
  <c r="I264" i="118"/>
  <c r="I263" i="118"/>
  <c r="I262" i="118"/>
  <c r="I261" i="118"/>
  <c r="I260" i="118"/>
  <c r="I259" i="118"/>
  <c r="I258" i="118"/>
  <c r="I257" i="118"/>
  <c r="I256" i="118"/>
  <c r="I255" i="118"/>
  <c r="I254" i="118"/>
  <c r="I253" i="118"/>
  <c r="D253" i="118"/>
  <c r="D254" i="118" s="1"/>
  <c r="D255" i="118" s="1"/>
  <c r="D256" i="118" s="1"/>
  <c r="D257" i="118" s="1"/>
  <c r="D258" i="118" s="1"/>
  <c r="D259" i="118" s="1"/>
  <c r="D260" i="118" s="1"/>
  <c r="D261" i="118" s="1"/>
  <c r="D262" i="118" s="1"/>
  <c r="D263" i="118" s="1"/>
  <c r="D264" i="118" s="1"/>
  <c r="D265" i="118" s="1"/>
  <c r="D266" i="118" s="1"/>
  <c r="D267" i="118" s="1"/>
  <c r="D268" i="118" s="1"/>
  <c r="D269" i="118" s="1"/>
  <c r="D270" i="118" s="1"/>
  <c r="D271" i="118" s="1"/>
  <c r="D272" i="118" s="1"/>
  <c r="D273" i="118" s="1"/>
  <c r="D274" i="118" s="1"/>
  <c r="D275" i="118" s="1"/>
  <c r="D276" i="118" s="1"/>
  <c r="I252" i="118"/>
  <c r="D217" i="118"/>
  <c r="D218" i="118" s="1"/>
  <c r="D219" i="118" s="1"/>
  <c r="D220" i="118" s="1"/>
  <c r="D221" i="118" s="1"/>
  <c r="D222" i="118" s="1"/>
  <c r="D223" i="118" s="1"/>
  <c r="D224" i="118" s="1"/>
  <c r="D225" i="118" s="1"/>
  <c r="D226" i="118" s="1"/>
  <c r="D227" i="118" s="1"/>
  <c r="D228" i="118" s="1"/>
  <c r="D229" i="118" s="1"/>
  <c r="D230" i="118" s="1"/>
  <c r="D231" i="118" s="1"/>
  <c r="D232" i="118" s="1"/>
  <c r="D233" i="118" s="1"/>
  <c r="D234" i="118" s="1"/>
  <c r="D235" i="118" s="1"/>
  <c r="D236" i="118" s="1"/>
  <c r="D237" i="118" s="1"/>
  <c r="D238" i="118" s="1"/>
  <c r="D239" i="118" s="1"/>
  <c r="D240" i="118" s="1"/>
  <c r="D241" i="118" s="1"/>
  <c r="D242" i="118" s="1"/>
  <c r="D216" i="118"/>
  <c r="I204" i="118"/>
  <c r="I203" i="118"/>
  <c r="I202" i="118"/>
  <c r="I201" i="118"/>
  <c r="I200" i="118"/>
  <c r="I199" i="118"/>
  <c r="I198" i="118"/>
  <c r="I197" i="118"/>
  <c r="I196" i="118"/>
  <c r="I195" i="118"/>
  <c r="I194" i="118"/>
  <c r="I193" i="118"/>
  <c r="I192" i="118"/>
  <c r="I191" i="118"/>
  <c r="I190" i="118"/>
  <c r="I189" i="118"/>
  <c r="I188" i="118"/>
  <c r="I187" i="118"/>
  <c r="I186" i="118"/>
  <c r="I185" i="118"/>
  <c r="I184" i="118"/>
  <c r="I183" i="118"/>
  <c r="I182" i="118"/>
  <c r="I181" i="118"/>
  <c r="I180" i="118"/>
  <c r="I179" i="118"/>
  <c r="I178" i="118"/>
  <c r="I177" i="118"/>
  <c r="I176" i="118"/>
  <c r="D176" i="118"/>
  <c r="D177" i="118" s="1"/>
  <c r="D178" i="118" s="1"/>
  <c r="D179" i="118" s="1"/>
  <c r="D180" i="118" s="1"/>
  <c r="D181" i="118" s="1"/>
  <c r="D182" i="118" s="1"/>
  <c r="D183" i="118" s="1"/>
  <c r="D184" i="118" s="1"/>
  <c r="D185" i="118" s="1"/>
  <c r="D186" i="118" s="1"/>
  <c r="D187" i="118" s="1"/>
  <c r="D188" i="118" s="1"/>
  <c r="D189" i="118" s="1"/>
  <c r="D190" i="118" s="1"/>
  <c r="D191" i="118" s="1"/>
  <c r="D192" i="118" s="1"/>
  <c r="D193" i="118" s="1"/>
  <c r="D194" i="118" s="1"/>
  <c r="D195" i="118" s="1"/>
  <c r="D196" i="118" s="1"/>
  <c r="D197" i="118" s="1"/>
  <c r="D198" i="118" s="1"/>
  <c r="D199" i="118" s="1"/>
  <c r="D200" i="118" s="1"/>
  <c r="D201" i="118" s="1"/>
  <c r="D202" i="118" s="1"/>
  <c r="D203" i="118" s="1"/>
  <c r="D204" i="118" s="1"/>
  <c r="I175" i="118"/>
  <c r="D138" i="118"/>
  <c r="D139" i="118" s="1"/>
  <c r="D140" i="118" s="1"/>
  <c r="D141" i="118" s="1"/>
  <c r="D142" i="118" s="1"/>
  <c r="D143" i="118" s="1"/>
  <c r="D144" i="118" s="1"/>
  <c r="D145" i="118" s="1"/>
  <c r="D146" i="118" s="1"/>
  <c r="D147" i="118" s="1"/>
  <c r="D148" i="118" s="1"/>
  <c r="D149" i="118" s="1"/>
  <c r="D150" i="118" s="1"/>
  <c r="D151" i="118" s="1"/>
  <c r="D152" i="118" s="1"/>
  <c r="D153" i="118" s="1"/>
  <c r="D154" i="118" s="1"/>
  <c r="D155" i="118" s="1"/>
  <c r="D156" i="118" s="1"/>
  <c r="D157" i="118" s="1"/>
  <c r="D158" i="118" s="1"/>
  <c r="D159" i="118" s="1"/>
  <c r="D160" i="118" s="1"/>
  <c r="D161" i="118" s="1"/>
  <c r="D162" i="118" s="1"/>
  <c r="D163" i="118" s="1"/>
  <c r="D164" i="118" s="1"/>
  <c r="W121" i="118"/>
  <c r="AM121" i="118" s="1"/>
  <c r="AK121" i="118"/>
  <c r="W120" i="118"/>
  <c r="AM120" i="118" s="1"/>
  <c r="W119" i="118"/>
  <c r="AM119" i="118" s="1"/>
  <c r="AK119" i="118"/>
  <c r="AK118" i="118"/>
  <c r="AK117" i="118"/>
  <c r="W116" i="118"/>
  <c r="AM116" i="118" s="1"/>
  <c r="AK116" i="118"/>
  <c r="W115" i="118"/>
  <c r="AM115" i="118" s="1"/>
  <c r="AK115" i="118"/>
  <c r="W114" i="118"/>
  <c r="AM114" i="118" s="1"/>
  <c r="AK114" i="118"/>
  <c r="W113" i="118"/>
  <c r="AM113" i="118" s="1"/>
  <c r="AK113" i="118"/>
  <c r="W112" i="118"/>
  <c r="AM112" i="118" s="1"/>
  <c r="AK112" i="118"/>
  <c r="W111" i="118"/>
  <c r="AM111" i="118" s="1"/>
  <c r="AK111" i="118"/>
  <c r="W110" i="118"/>
  <c r="AM110" i="118" s="1"/>
  <c r="AK110" i="118"/>
  <c r="W109" i="118"/>
  <c r="AM109" i="118" s="1"/>
  <c r="AK109" i="118"/>
  <c r="W107" i="118"/>
  <c r="AM107" i="118" s="1"/>
  <c r="AK107" i="118"/>
  <c r="W104" i="118"/>
  <c r="AM104" i="118" s="1"/>
  <c r="AK104" i="118"/>
  <c r="W103" i="118"/>
  <c r="AM103" i="118" s="1"/>
  <c r="AK103" i="118"/>
  <c r="W102" i="118"/>
  <c r="AM102" i="118" s="1"/>
  <c r="AK102" i="118"/>
  <c r="W101" i="118"/>
  <c r="AM101" i="118" s="1"/>
  <c r="AK101" i="118"/>
  <c r="W100" i="118"/>
  <c r="AM100" i="118" s="1"/>
  <c r="AK100" i="118"/>
  <c r="W96" i="118"/>
  <c r="AM96" i="118" s="1"/>
  <c r="AK96" i="118"/>
  <c r="W93" i="118"/>
  <c r="AM93" i="118" s="1"/>
  <c r="AK93" i="118"/>
  <c r="W92" i="118"/>
  <c r="AM92" i="118" s="1"/>
  <c r="AK92" i="118"/>
  <c r="W91" i="118"/>
  <c r="AM91" i="118" s="1"/>
  <c r="AK91" i="118"/>
  <c r="W90" i="118"/>
  <c r="AM90" i="118" s="1"/>
  <c r="AK90" i="118"/>
  <c r="W89" i="118"/>
  <c r="AM89" i="118" s="1"/>
  <c r="AK89" i="118"/>
  <c r="W88" i="118"/>
  <c r="AM88" i="118" s="1"/>
  <c r="AK88" i="118"/>
  <c r="W87" i="118"/>
  <c r="AM87" i="118" s="1"/>
  <c r="AK87" i="118"/>
  <c r="W86" i="118"/>
  <c r="AM86" i="118" s="1"/>
  <c r="AK86" i="118"/>
  <c r="W85" i="118"/>
  <c r="AM85" i="118" s="1"/>
  <c r="AK85" i="118"/>
  <c r="W84" i="118"/>
  <c r="AM84" i="118" s="1"/>
  <c r="AK84" i="118"/>
  <c r="W83" i="118"/>
  <c r="AM83" i="118" s="1"/>
  <c r="AK83" i="118"/>
  <c r="W78" i="118"/>
  <c r="AM78" i="118" s="1"/>
  <c r="AK78" i="118"/>
  <c r="W77" i="118"/>
  <c r="AM77" i="118" s="1"/>
  <c r="AK77" i="118"/>
  <c r="D77" i="118"/>
  <c r="D78" i="118" s="1"/>
  <c r="D79" i="118" s="1"/>
  <c r="D80" i="118" s="1"/>
  <c r="D81" i="118" s="1"/>
  <c r="D82" i="118" s="1"/>
  <c r="D83" i="118" s="1"/>
  <c r="D84" i="118" s="1"/>
  <c r="D85" i="118" s="1"/>
  <c r="D86" i="118" s="1"/>
  <c r="D87" i="118" s="1"/>
  <c r="D88" i="118" s="1"/>
  <c r="D89" i="118" s="1"/>
  <c r="D90" i="118" s="1"/>
  <c r="D91" i="118" s="1"/>
  <c r="D92" i="118" s="1"/>
  <c r="D93" i="118" s="1"/>
  <c r="D94" i="118" s="1"/>
  <c r="D95" i="118" s="1"/>
  <c r="D96" i="118" s="1"/>
  <c r="D97" i="118" s="1"/>
  <c r="D98" i="118" s="1"/>
  <c r="D99" i="118" s="1"/>
  <c r="D100" i="118" s="1"/>
  <c r="D101" i="118" s="1"/>
  <c r="D102" i="118" s="1"/>
  <c r="D103" i="118" s="1"/>
  <c r="D104" i="118" s="1"/>
  <c r="D105" i="118" s="1"/>
  <c r="D106" i="118" s="1"/>
  <c r="D107" i="118" s="1"/>
  <c r="D108" i="118" s="1"/>
  <c r="D109" i="118" s="1"/>
  <c r="D110" i="118" s="1"/>
  <c r="D111" i="118" s="1"/>
  <c r="D112" i="118" s="1"/>
  <c r="D113" i="118" s="1"/>
  <c r="D114" i="118" s="1"/>
  <c r="D115" i="118" s="1"/>
  <c r="D116" i="118" s="1"/>
  <c r="D117" i="118" s="1"/>
  <c r="D118" i="118" s="1"/>
  <c r="D119" i="118" s="1"/>
  <c r="D120" i="118" s="1"/>
  <c r="D121" i="118" s="1"/>
  <c r="D122" i="118" s="1"/>
  <c r="D123" i="118" s="1"/>
  <c r="D124" i="118" s="1"/>
  <c r="W76" i="118"/>
  <c r="AM76" i="118" s="1"/>
  <c r="AK76" i="118"/>
  <c r="W65" i="118"/>
  <c r="AM65" i="118" s="1"/>
  <c r="AK65" i="118"/>
  <c r="W64" i="118"/>
  <c r="AM64" i="118" s="1"/>
  <c r="AK64" i="118"/>
  <c r="W63" i="118"/>
  <c r="AM63" i="118" s="1"/>
  <c r="AK63" i="118"/>
  <c r="W62" i="118"/>
  <c r="AM62" i="118" s="1"/>
  <c r="AK62" i="118"/>
  <c r="W61" i="118"/>
  <c r="AM61" i="118" s="1"/>
  <c r="AK61" i="118"/>
  <c r="W60" i="118"/>
  <c r="AM60" i="118" s="1"/>
  <c r="AK60" i="118"/>
  <c r="W59" i="118"/>
  <c r="AM59" i="118" s="1"/>
  <c r="AK59" i="118"/>
  <c r="W58" i="118"/>
  <c r="AM58" i="118" s="1"/>
  <c r="AK58" i="118"/>
  <c r="W57" i="118"/>
  <c r="AM57" i="118" s="1"/>
  <c r="AK57" i="118"/>
  <c r="W56" i="118"/>
  <c r="AM56" i="118" s="1"/>
  <c r="AK56" i="118"/>
  <c r="W55" i="118"/>
  <c r="AM55" i="118" s="1"/>
  <c r="AK55" i="118"/>
  <c r="W54" i="118"/>
  <c r="AM54" i="118" s="1"/>
  <c r="AK54" i="118"/>
  <c r="W53" i="118"/>
  <c r="AM53" i="118" s="1"/>
  <c r="AK53" i="118"/>
  <c r="W52" i="118"/>
  <c r="AM52" i="118" s="1"/>
  <c r="AK52" i="118"/>
  <c r="W51" i="118"/>
  <c r="AM51" i="118" s="1"/>
  <c r="AK51" i="118"/>
  <c r="W50" i="118"/>
  <c r="AM50" i="118" s="1"/>
  <c r="AK50" i="118"/>
  <c r="W49" i="118"/>
  <c r="AM49" i="118" s="1"/>
  <c r="AK49" i="118"/>
  <c r="W48" i="118"/>
  <c r="AM48" i="118" s="1"/>
  <c r="AK48" i="118"/>
  <c r="W47" i="118"/>
  <c r="AM47" i="118" s="1"/>
  <c r="AK47" i="118"/>
  <c r="W46" i="118"/>
  <c r="AM46" i="118" s="1"/>
  <c r="AK46" i="118"/>
  <c r="W45" i="118"/>
  <c r="AM45" i="118" s="1"/>
  <c r="AK45" i="118"/>
  <c r="W44" i="118"/>
  <c r="AM44" i="118" s="1"/>
  <c r="AK44" i="118"/>
  <c r="W43" i="118"/>
  <c r="AM43" i="118" s="1"/>
  <c r="AK43" i="118"/>
  <c r="W42" i="118"/>
  <c r="AM42" i="118" s="1"/>
  <c r="AK42" i="118"/>
  <c r="W41" i="118"/>
  <c r="AM41" i="118" s="1"/>
  <c r="AK41" i="118"/>
  <c r="W40" i="118"/>
  <c r="AM40" i="118" s="1"/>
  <c r="W39" i="118"/>
  <c r="AM39" i="118" s="1"/>
  <c r="AK39" i="118"/>
  <c r="W38" i="118"/>
  <c r="AM38" i="118" s="1"/>
  <c r="AK38" i="118"/>
  <c r="W37" i="118"/>
  <c r="AM37" i="118" s="1"/>
  <c r="AK37" i="118"/>
  <c r="W36" i="118"/>
  <c r="AM36" i="118" s="1"/>
  <c r="AK36" i="118"/>
  <c r="W35" i="118"/>
  <c r="AM35" i="118" s="1"/>
  <c r="AK35" i="118"/>
  <c r="W33" i="118"/>
  <c r="AM33" i="118" s="1"/>
  <c r="AK33" i="118"/>
  <c r="W32" i="118"/>
  <c r="AM32" i="118" s="1"/>
  <c r="AK32" i="118"/>
  <c r="W31" i="118"/>
  <c r="AM31" i="118" s="1"/>
  <c r="AK31" i="118"/>
  <c r="W30" i="118"/>
  <c r="AM30" i="118" s="1"/>
  <c r="AK30" i="118"/>
  <c r="W29" i="118"/>
  <c r="AM29" i="118" s="1"/>
  <c r="AK29" i="118"/>
  <c r="W28" i="118"/>
  <c r="AM28" i="118" s="1"/>
  <c r="AK28" i="118"/>
  <c r="W27" i="118"/>
  <c r="AM27" i="118" s="1"/>
  <c r="AK27" i="118"/>
  <c r="W26" i="118"/>
  <c r="AM26" i="118" s="1"/>
  <c r="AK26" i="118"/>
  <c r="AM25" i="118"/>
  <c r="AK25" i="118"/>
  <c r="W24" i="118"/>
  <c r="AM24" i="118" s="1"/>
  <c r="AK24" i="118"/>
  <c r="W23" i="118"/>
  <c r="AM23" i="118" s="1"/>
  <c r="AK23" i="118"/>
  <c r="AK22" i="118"/>
  <c r="W21" i="118"/>
  <c r="AM21" i="118" s="1"/>
  <c r="AK21" i="118"/>
  <c r="W20" i="118"/>
  <c r="AM20" i="118" s="1"/>
  <c r="AK20" i="118"/>
  <c r="W19" i="118"/>
  <c r="AM19" i="118" s="1"/>
  <c r="AK19" i="118"/>
  <c r="W18" i="118"/>
  <c r="AM18" i="118" s="1"/>
  <c r="AK18" i="118"/>
  <c r="W17" i="118"/>
  <c r="AM17" i="118" s="1"/>
  <c r="AK17" i="118"/>
  <c r="W16" i="118"/>
  <c r="AM16" i="118" s="1"/>
  <c r="AK16" i="118"/>
  <c r="W15" i="118"/>
  <c r="AM15" i="118" s="1"/>
  <c r="AK15" i="118"/>
  <c r="W14" i="118"/>
  <c r="AM14" i="118" s="1"/>
  <c r="AK14" i="118"/>
  <c r="W13" i="118"/>
  <c r="AM13" i="118" s="1"/>
  <c r="AK13" i="118"/>
  <c r="W12" i="118"/>
  <c r="AM12" i="118" s="1"/>
  <c r="AK12" i="118"/>
  <c r="W11" i="118"/>
  <c r="AM11" i="118" s="1"/>
  <c r="AK11" i="118"/>
  <c r="D11" i="118"/>
  <c r="D12" i="118" s="1"/>
  <c r="D13" i="118" s="1"/>
  <c r="D14" i="118" s="1"/>
  <c r="D15" i="118" s="1"/>
  <c r="D16" i="118" s="1"/>
  <c r="D17" i="118" s="1"/>
  <c r="D18" i="118" s="1"/>
  <c r="D19" i="118" s="1"/>
  <c r="D20" i="118" s="1"/>
  <c r="D21" i="118" s="1"/>
  <c r="D22" i="118" s="1"/>
  <c r="D23" i="118" s="1"/>
  <c r="D24" i="118" s="1"/>
  <c r="D25" i="118" s="1"/>
  <c r="D26" i="118" s="1"/>
  <c r="D27" i="118" s="1"/>
  <c r="D28" i="118" s="1"/>
  <c r="D29" i="118" s="1"/>
  <c r="D30" i="118" s="1"/>
  <c r="D31" i="118" s="1"/>
  <c r="D32" i="118" s="1"/>
  <c r="D33" i="118" s="1"/>
  <c r="D34" i="118" s="1"/>
  <c r="D35" i="118" s="1"/>
  <c r="D36" i="118" s="1"/>
  <c r="D37" i="118" s="1"/>
  <c r="D38" i="118" s="1"/>
  <c r="D39" i="118" s="1"/>
  <c r="D40" i="118" s="1"/>
  <c r="D41" i="118" s="1"/>
  <c r="D42" i="118" s="1"/>
  <c r="D43" i="118" s="1"/>
  <c r="D44" i="118" s="1"/>
  <c r="D45" i="118" s="1"/>
  <c r="D46" i="118" s="1"/>
  <c r="D47" i="118" s="1"/>
  <c r="D48" i="118" s="1"/>
  <c r="D49" i="118" s="1"/>
  <c r="D50" i="118" s="1"/>
  <c r="D51" i="118" s="1"/>
  <c r="D52" i="118" s="1"/>
  <c r="D53" i="118" s="1"/>
  <c r="D54" i="118" s="1"/>
  <c r="D55" i="118" s="1"/>
  <c r="D56" i="118" s="1"/>
  <c r="D57" i="118" s="1"/>
  <c r="D58" i="118" s="1"/>
  <c r="D59" i="118" s="1"/>
  <c r="D60" i="118" s="1"/>
  <c r="D61" i="118" s="1"/>
  <c r="D62" i="118" s="1"/>
  <c r="D63" i="118" s="1"/>
  <c r="D64" i="118" s="1"/>
  <c r="D65" i="118" s="1"/>
  <c r="W10" i="118"/>
  <c r="AM10" i="118" s="1"/>
  <c r="AK10" i="118"/>
  <c r="I71" i="53" l="1"/>
  <c r="J70" i="53"/>
  <c r="L6" i="118"/>
  <c r="N6" i="118" s="1"/>
  <c r="L317" i="118"/>
  <c r="J7" i="118"/>
  <c r="V521" i="118"/>
  <c r="AC521" i="118"/>
  <c r="AB521" i="118"/>
  <c r="AA521" i="118"/>
  <c r="Z521" i="118"/>
  <c r="Y521" i="118"/>
  <c r="X521" i="118"/>
  <c r="W521" i="118"/>
  <c r="O6" i="118"/>
  <c r="O7" i="118" s="1"/>
  <c r="N7" i="118"/>
  <c r="P6" i="118"/>
  <c r="L7" i="118"/>
  <c r="M6" i="118"/>
  <c r="M7" i="118" s="1"/>
  <c r="M317" i="118"/>
  <c r="I72" i="53" l="1"/>
  <c r="J71" i="53"/>
  <c r="R6" i="118"/>
  <c r="Q6" i="118"/>
  <c r="Q7" i="118" s="1"/>
  <c r="P7" i="118"/>
  <c r="N317" i="118"/>
  <c r="I73" i="53" l="1"/>
  <c r="J72" i="53"/>
  <c r="S6" i="118"/>
  <c r="S7" i="118" s="1"/>
  <c r="R7" i="118"/>
  <c r="T6" i="118"/>
  <c r="O317" i="118"/>
  <c r="I74" i="53" l="1"/>
  <c r="J73" i="53"/>
  <c r="V6" i="118"/>
  <c r="U6" i="118"/>
  <c r="U7" i="118" s="1"/>
  <c r="T7" i="118"/>
  <c r="O345" i="118"/>
  <c r="O337" i="118"/>
  <c r="O321" i="118"/>
  <c r="O342" i="118"/>
  <c r="O338" i="118"/>
  <c r="O334" i="118"/>
  <c r="O330" i="118"/>
  <c r="O326" i="118"/>
  <c r="O322" i="118"/>
  <c r="O333" i="118"/>
  <c r="O325" i="118"/>
  <c r="O343" i="118"/>
  <c r="O339" i="118"/>
  <c r="O335" i="118"/>
  <c r="O331" i="118"/>
  <c r="O327" i="118"/>
  <c r="O323" i="118"/>
  <c r="O329" i="118"/>
  <c r="O344" i="118"/>
  <c r="O340" i="118"/>
  <c r="O336" i="118"/>
  <c r="O332" i="118"/>
  <c r="O328" i="118"/>
  <c r="O324" i="118"/>
  <c r="O320" i="118"/>
  <c r="O341" i="118"/>
  <c r="I75" i="53" l="1"/>
  <c r="J74" i="53"/>
  <c r="W6" i="118"/>
  <c r="W7" i="118" s="1"/>
  <c r="V7" i="118"/>
  <c r="I76" i="53" l="1"/>
  <c r="J75" i="53"/>
  <c r="E41" i="51" a="1"/>
  <c r="E42" i="51" s="1"/>
  <c r="N347" i="51"/>
  <c r="N346" i="51"/>
  <c r="N345" i="51"/>
  <c r="X343" i="55"/>
  <c r="W343" i="55"/>
  <c r="V343" i="55"/>
  <c r="U343" i="55"/>
  <c r="T343" i="55"/>
  <c r="S343" i="55"/>
  <c r="R343" i="55"/>
  <c r="Q343" i="55"/>
  <c r="P343" i="55"/>
  <c r="O343" i="55"/>
  <c r="N343" i="55"/>
  <c r="M343" i="55"/>
  <c r="L343" i="55"/>
  <c r="K343" i="55"/>
  <c r="J343" i="55"/>
  <c r="I343" i="55"/>
  <c r="H343" i="55"/>
  <c r="X342" i="55"/>
  <c r="W342" i="55"/>
  <c r="V342" i="55"/>
  <c r="U342" i="55"/>
  <c r="T342" i="55"/>
  <c r="S342" i="55"/>
  <c r="R342" i="55"/>
  <c r="Q342" i="55"/>
  <c r="P342" i="55"/>
  <c r="O342" i="55"/>
  <c r="N342" i="55"/>
  <c r="M342" i="55"/>
  <c r="L342" i="55"/>
  <c r="K342" i="55"/>
  <c r="J342" i="55"/>
  <c r="I342" i="55"/>
  <c r="H342" i="55"/>
  <c r="I77" i="53" l="1"/>
  <c r="J76" i="53"/>
  <c r="O42" i="51"/>
  <c r="D42" i="51"/>
  <c r="E526" i="51"/>
  <c r="B526" i="51" s="1"/>
  <c r="E510" i="51"/>
  <c r="B510" i="51" s="1"/>
  <c r="E494" i="51"/>
  <c r="B494" i="51" s="1"/>
  <c r="E478" i="51"/>
  <c r="B478" i="51" s="1"/>
  <c r="E461" i="51"/>
  <c r="C461" i="51" s="1"/>
  <c r="E440" i="51"/>
  <c r="B440" i="51" s="1"/>
  <c r="E419" i="51"/>
  <c r="C419" i="51" s="1"/>
  <c r="E397" i="51"/>
  <c r="C397" i="51" s="1"/>
  <c r="E375" i="51"/>
  <c r="C375" i="51" s="1"/>
  <c r="E347" i="51"/>
  <c r="B347" i="51" s="1"/>
  <c r="E317" i="51"/>
  <c r="B317" i="51" s="1"/>
  <c r="E289" i="51"/>
  <c r="C289" i="51" s="1"/>
  <c r="E261" i="51"/>
  <c r="B261" i="51" s="1"/>
  <c r="E232" i="51"/>
  <c r="C232" i="51" s="1"/>
  <c r="E204" i="51"/>
  <c r="C204" i="51" s="1"/>
  <c r="E176" i="51"/>
  <c r="C176" i="51" s="1"/>
  <c r="E147" i="51"/>
  <c r="C147" i="51" s="1"/>
  <c r="E119" i="51"/>
  <c r="C119" i="51" s="1"/>
  <c r="E91" i="51"/>
  <c r="C91" i="51" s="1"/>
  <c r="E61" i="51"/>
  <c r="C61" i="51" s="1"/>
  <c r="E97" i="51"/>
  <c r="B97" i="51" s="1"/>
  <c r="E538" i="51"/>
  <c r="B538" i="51" s="1"/>
  <c r="E522" i="51"/>
  <c r="B522" i="51" s="1"/>
  <c r="E506" i="51"/>
  <c r="B506" i="51" s="1"/>
  <c r="E490" i="51"/>
  <c r="B490" i="51" s="1"/>
  <c r="E474" i="51"/>
  <c r="B474" i="51" s="1"/>
  <c r="E456" i="51"/>
  <c r="B456" i="51" s="1"/>
  <c r="E435" i="51"/>
  <c r="C435" i="51" s="1"/>
  <c r="E413" i="51"/>
  <c r="C413" i="51" s="1"/>
  <c r="E392" i="51"/>
  <c r="B392" i="51" s="1"/>
  <c r="E368" i="51"/>
  <c r="C368" i="51" s="1"/>
  <c r="E339" i="51"/>
  <c r="B339" i="51" s="1"/>
  <c r="E311" i="51"/>
  <c r="B311" i="51" s="1"/>
  <c r="E283" i="51"/>
  <c r="C283" i="51" s="1"/>
  <c r="E253" i="51"/>
  <c r="C253" i="51" s="1"/>
  <c r="E225" i="51"/>
  <c r="C225" i="51" s="1"/>
  <c r="E197" i="51"/>
  <c r="C197" i="51" s="1"/>
  <c r="E168" i="51"/>
  <c r="C168" i="51" s="1"/>
  <c r="E140" i="51"/>
  <c r="B140" i="51" s="1"/>
  <c r="E112" i="51"/>
  <c r="C112" i="51" s="1"/>
  <c r="E83" i="51"/>
  <c r="C83" i="51" s="1"/>
  <c r="E55" i="51"/>
  <c r="D55" i="51" s="1"/>
  <c r="E530" i="51"/>
  <c r="C530" i="51" s="1"/>
  <c r="E514" i="51"/>
  <c r="B514" i="51" s="1"/>
  <c r="E498" i="51"/>
  <c r="C498" i="51" s="1"/>
  <c r="E482" i="51"/>
  <c r="B482" i="51" s="1"/>
  <c r="E466" i="51"/>
  <c r="B466" i="51" s="1"/>
  <c r="E445" i="51"/>
  <c r="C445" i="51" s="1"/>
  <c r="E424" i="51"/>
  <c r="B424" i="51" s="1"/>
  <c r="E403" i="51"/>
  <c r="C403" i="51" s="1"/>
  <c r="E381" i="51"/>
  <c r="C381" i="51" s="1"/>
  <c r="E353" i="51"/>
  <c r="B353" i="51" s="1"/>
  <c r="E325" i="51"/>
  <c r="C325" i="51" s="1"/>
  <c r="E296" i="51"/>
  <c r="B296" i="51" s="1"/>
  <c r="E268" i="51"/>
  <c r="C268" i="51" s="1"/>
  <c r="E240" i="51"/>
  <c r="C240" i="51" s="1"/>
  <c r="E211" i="51"/>
  <c r="C211" i="51" s="1"/>
  <c r="E183" i="51"/>
  <c r="C183" i="51" s="1"/>
  <c r="E155" i="51"/>
  <c r="C155" i="51" s="1"/>
  <c r="E125" i="51"/>
  <c r="C125" i="51" s="1"/>
  <c r="E69" i="51"/>
  <c r="C69" i="51" s="1"/>
  <c r="E534" i="51"/>
  <c r="B534" i="51" s="1"/>
  <c r="E518" i="51"/>
  <c r="C518" i="51" s="1"/>
  <c r="E502" i="51"/>
  <c r="B502" i="51" s="1"/>
  <c r="E486" i="51"/>
  <c r="B486" i="51" s="1"/>
  <c r="E470" i="51"/>
  <c r="B470" i="51" s="1"/>
  <c r="E451" i="51"/>
  <c r="C451" i="51" s="1"/>
  <c r="E429" i="51"/>
  <c r="C429" i="51" s="1"/>
  <c r="E408" i="51"/>
  <c r="B408" i="51" s="1"/>
  <c r="E387" i="51"/>
  <c r="C387" i="51" s="1"/>
  <c r="E360" i="51"/>
  <c r="B360" i="51" s="1"/>
  <c r="E332" i="51"/>
  <c r="C332" i="51" s="1"/>
  <c r="E304" i="51"/>
  <c r="C304" i="51" s="1"/>
  <c r="E275" i="51"/>
  <c r="C275" i="51" s="1"/>
  <c r="E247" i="51"/>
  <c r="C247" i="51" s="1"/>
  <c r="E219" i="51"/>
  <c r="C219" i="51" s="1"/>
  <c r="E189" i="51"/>
  <c r="C189" i="51" s="1"/>
  <c r="E161" i="51"/>
  <c r="C161" i="51" s="1"/>
  <c r="E133" i="51"/>
  <c r="C133" i="51" s="1"/>
  <c r="E104" i="51"/>
  <c r="C104" i="51" s="1"/>
  <c r="E76" i="51"/>
  <c r="C76" i="51" s="1"/>
  <c r="E48" i="51"/>
  <c r="D48" i="51" s="1"/>
  <c r="B530" i="51"/>
  <c r="B42" i="51"/>
  <c r="C42" i="51"/>
  <c r="E540" i="51"/>
  <c r="E536" i="51"/>
  <c r="E532" i="51"/>
  <c r="E528" i="51"/>
  <c r="E524" i="51"/>
  <c r="E520" i="51"/>
  <c r="E516" i="51"/>
  <c r="E512" i="51"/>
  <c r="E508" i="51"/>
  <c r="E504" i="51"/>
  <c r="E500" i="51"/>
  <c r="E496" i="51"/>
  <c r="E492" i="51"/>
  <c r="E488" i="51"/>
  <c r="E484" i="51"/>
  <c r="E480" i="51"/>
  <c r="E476" i="51"/>
  <c r="E472" i="51"/>
  <c r="E468" i="51"/>
  <c r="E464" i="51"/>
  <c r="E459" i="51"/>
  <c r="E453" i="51"/>
  <c r="E448" i="51"/>
  <c r="E443" i="51"/>
  <c r="E437" i="51"/>
  <c r="E432" i="51"/>
  <c r="E427" i="51"/>
  <c r="E421" i="51"/>
  <c r="E416" i="51"/>
  <c r="E411" i="51"/>
  <c r="E405" i="51"/>
  <c r="E400" i="51"/>
  <c r="E395" i="51"/>
  <c r="E389" i="51"/>
  <c r="E384" i="51"/>
  <c r="E379" i="51"/>
  <c r="E371" i="51"/>
  <c r="E364" i="51"/>
  <c r="E357" i="51"/>
  <c r="E349" i="51"/>
  <c r="E343" i="51"/>
  <c r="E336" i="51"/>
  <c r="E328" i="51"/>
  <c r="E321" i="51"/>
  <c r="E315" i="51"/>
  <c r="E307" i="51"/>
  <c r="E300" i="51"/>
  <c r="E293" i="51"/>
  <c r="E285" i="51"/>
  <c r="E279" i="51"/>
  <c r="E272" i="51"/>
  <c r="E264" i="51"/>
  <c r="E257" i="51"/>
  <c r="E251" i="51"/>
  <c r="E243" i="51"/>
  <c r="E236" i="51"/>
  <c r="E229" i="51"/>
  <c r="E221" i="51"/>
  <c r="E215" i="51"/>
  <c r="E208" i="51"/>
  <c r="E200" i="51"/>
  <c r="E193" i="51"/>
  <c r="E187" i="51"/>
  <c r="E179" i="51"/>
  <c r="E172" i="51"/>
  <c r="E165" i="51"/>
  <c r="E157" i="51"/>
  <c r="E151" i="51"/>
  <c r="E144" i="51"/>
  <c r="E136" i="51"/>
  <c r="E129" i="51"/>
  <c r="E123" i="51"/>
  <c r="E115" i="51"/>
  <c r="E108" i="51"/>
  <c r="E101" i="51"/>
  <c r="E93" i="51"/>
  <c r="E87" i="51"/>
  <c r="E80" i="51"/>
  <c r="E72" i="51"/>
  <c r="E65" i="51"/>
  <c r="D65" i="51" s="1"/>
  <c r="E59" i="51"/>
  <c r="E51" i="51"/>
  <c r="D51" i="51" s="1"/>
  <c r="E44" i="51"/>
  <c r="D44" i="51" s="1"/>
  <c r="E539" i="51"/>
  <c r="E535" i="51"/>
  <c r="E531" i="51"/>
  <c r="E527" i="51"/>
  <c r="E523" i="51"/>
  <c r="E519" i="51"/>
  <c r="E515" i="51"/>
  <c r="E511" i="51"/>
  <c r="E507" i="51"/>
  <c r="E503" i="51"/>
  <c r="E499" i="51"/>
  <c r="E495" i="51"/>
  <c r="E491" i="51"/>
  <c r="E487" i="51"/>
  <c r="E483" i="51"/>
  <c r="E479" i="51"/>
  <c r="E475" i="51"/>
  <c r="E471" i="51"/>
  <c r="E467" i="51"/>
  <c r="E463" i="51"/>
  <c r="E457" i="51"/>
  <c r="E452" i="51"/>
  <c r="E447" i="51"/>
  <c r="E441" i="51"/>
  <c r="E436" i="51"/>
  <c r="E431" i="51"/>
  <c r="E425" i="51"/>
  <c r="E420" i="51"/>
  <c r="E415" i="51"/>
  <c r="E409" i="51"/>
  <c r="E404" i="51"/>
  <c r="E399" i="51"/>
  <c r="E393" i="51"/>
  <c r="E388" i="51"/>
  <c r="E383" i="51"/>
  <c r="E376" i="51"/>
  <c r="E369" i="51"/>
  <c r="E363" i="51"/>
  <c r="E355" i="51"/>
  <c r="E348" i="51"/>
  <c r="E341" i="51"/>
  <c r="E333" i="51"/>
  <c r="E327" i="51"/>
  <c r="E320" i="51"/>
  <c r="E312" i="51"/>
  <c r="E305" i="51"/>
  <c r="E299" i="51"/>
  <c r="E291" i="51"/>
  <c r="E284" i="51"/>
  <c r="E277" i="51"/>
  <c r="E269" i="51"/>
  <c r="E263" i="51"/>
  <c r="E256" i="51"/>
  <c r="E248" i="51"/>
  <c r="E241" i="51"/>
  <c r="E235" i="51"/>
  <c r="E227" i="51"/>
  <c r="E220" i="51"/>
  <c r="E213" i="51"/>
  <c r="E205" i="51"/>
  <c r="E199" i="51"/>
  <c r="E192" i="51"/>
  <c r="E184" i="51"/>
  <c r="E177" i="51"/>
  <c r="E171" i="51"/>
  <c r="E163" i="51"/>
  <c r="E156" i="51"/>
  <c r="E149" i="51"/>
  <c r="E141" i="51"/>
  <c r="E135" i="51"/>
  <c r="E128" i="51"/>
  <c r="E120" i="51"/>
  <c r="E113" i="51"/>
  <c r="E107" i="51"/>
  <c r="E99" i="51"/>
  <c r="E92" i="51"/>
  <c r="E85" i="51"/>
  <c r="E77" i="51"/>
  <c r="E71" i="51"/>
  <c r="E64" i="51"/>
  <c r="E56" i="51"/>
  <c r="E49" i="51"/>
  <c r="D49" i="51" s="1"/>
  <c r="E43" i="51"/>
  <c r="D43" i="51" s="1"/>
  <c r="E537" i="51"/>
  <c r="E533" i="51"/>
  <c r="E529" i="51"/>
  <c r="E525" i="51"/>
  <c r="E521" i="51"/>
  <c r="E517" i="51"/>
  <c r="E513" i="51"/>
  <c r="E509" i="51"/>
  <c r="E505" i="51"/>
  <c r="E501" i="51"/>
  <c r="E497" i="51"/>
  <c r="E493" i="51"/>
  <c r="E489" i="51"/>
  <c r="E485" i="51"/>
  <c r="E481" i="51"/>
  <c r="E477" i="51"/>
  <c r="E473" i="51"/>
  <c r="E469" i="51"/>
  <c r="E465" i="51"/>
  <c r="E460" i="51"/>
  <c r="E455" i="51"/>
  <c r="E449" i="51"/>
  <c r="E444" i="51"/>
  <c r="E439" i="51"/>
  <c r="E433" i="51"/>
  <c r="E428" i="51"/>
  <c r="E423" i="51"/>
  <c r="E417" i="51"/>
  <c r="E412" i="51"/>
  <c r="E407" i="51"/>
  <c r="E401" i="51"/>
  <c r="E396" i="51"/>
  <c r="E391" i="51"/>
  <c r="E385" i="51"/>
  <c r="E380" i="51"/>
  <c r="E373" i="51"/>
  <c r="E365" i="51"/>
  <c r="E359" i="51"/>
  <c r="E352" i="51"/>
  <c r="E344" i="51"/>
  <c r="E337" i="51"/>
  <c r="E331" i="51"/>
  <c r="E323" i="51"/>
  <c r="E316" i="51"/>
  <c r="E309" i="51"/>
  <c r="E301" i="51"/>
  <c r="E295" i="51"/>
  <c r="E288" i="51"/>
  <c r="E280" i="51"/>
  <c r="E273" i="51"/>
  <c r="E267" i="51"/>
  <c r="E259" i="51"/>
  <c r="E252" i="51"/>
  <c r="E245" i="51"/>
  <c r="E237" i="51"/>
  <c r="E231" i="51"/>
  <c r="E224" i="51"/>
  <c r="E216" i="51"/>
  <c r="E209" i="51"/>
  <c r="E203" i="51"/>
  <c r="E195" i="51"/>
  <c r="E188" i="51"/>
  <c r="E181" i="51"/>
  <c r="E173" i="51"/>
  <c r="E167" i="51"/>
  <c r="E160" i="51"/>
  <c r="E152" i="51"/>
  <c r="E145" i="51"/>
  <c r="E139" i="51"/>
  <c r="E131" i="51"/>
  <c r="E124" i="51"/>
  <c r="E117" i="51"/>
  <c r="E109" i="51"/>
  <c r="E103" i="51"/>
  <c r="E96" i="51"/>
  <c r="E88" i="51"/>
  <c r="E81" i="51"/>
  <c r="E75" i="51"/>
  <c r="E67" i="51"/>
  <c r="E60" i="51"/>
  <c r="E53" i="51"/>
  <c r="E45" i="51"/>
  <c r="D45" i="51" s="1"/>
  <c r="E462" i="51"/>
  <c r="E458" i="51"/>
  <c r="E454" i="51"/>
  <c r="E450" i="51"/>
  <c r="E446" i="51"/>
  <c r="E442" i="51"/>
  <c r="E438" i="51"/>
  <c r="E434" i="51"/>
  <c r="E430" i="51"/>
  <c r="E426" i="51"/>
  <c r="E422" i="51"/>
  <c r="E418" i="51"/>
  <c r="E414" i="51"/>
  <c r="E410" i="51"/>
  <c r="E406" i="51"/>
  <c r="E402" i="51"/>
  <c r="E398" i="51"/>
  <c r="E394" i="51"/>
  <c r="E390" i="51"/>
  <c r="E386" i="51"/>
  <c r="E382" i="51"/>
  <c r="E377" i="51"/>
  <c r="E372" i="51"/>
  <c r="E367" i="51"/>
  <c r="E361" i="51"/>
  <c r="E356" i="51"/>
  <c r="E351" i="51"/>
  <c r="E345" i="51"/>
  <c r="E340" i="51"/>
  <c r="E335" i="51"/>
  <c r="E329" i="51"/>
  <c r="E324" i="51"/>
  <c r="E319" i="51"/>
  <c r="E313" i="51"/>
  <c r="E308" i="51"/>
  <c r="E303" i="51"/>
  <c r="E297" i="51"/>
  <c r="E292" i="51"/>
  <c r="E287" i="51"/>
  <c r="E281" i="51"/>
  <c r="E276" i="51"/>
  <c r="E271" i="51"/>
  <c r="E265" i="51"/>
  <c r="E260" i="51"/>
  <c r="E255" i="51"/>
  <c r="E249" i="51"/>
  <c r="E244" i="51"/>
  <c r="E239" i="51"/>
  <c r="E233" i="51"/>
  <c r="E228" i="51"/>
  <c r="E223" i="51"/>
  <c r="E217" i="51"/>
  <c r="E212" i="51"/>
  <c r="E207" i="51"/>
  <c r="E201" i="51"/>
  <c r="E196" i="51"/>
  <c r="E191" i="51"/>
  <c r="E185" i="51"/>
  <c r="E180" i="51"/>
  <c r="E175" i="51"/>
  <c r="E169" i="51"/>
  <c r="E164" i="51"/>
  <c r="E159" i="51"/>
  <c r="E153" i="51"/>
  <c r="E148" i="51"/>
  <c r="E143" i="51"/>
  <c r="E137" i="51"/>
  <c r="E132" i="51"/>
  <c r="E127" i="51"/>
  <c r="E121" i="51"/>
  <c r="E116" i="51"/>
  <c r="E111" i="51"/>
  <c r="E105" i="51"/>
  <c r="E100" i="51"/>
  <c r="E95" i="51"/>
  <c r="E89" i="51"/>
  <c r="E84" i="51"/>
  <c r="E79" i="51"/>
  <c r="E73" i="51"/>
  <c r="E68" i="51"/>
  <c r="E63" i="51"/>
  <c r="E57" i="51"/>
  <c r="E52" i="51"/>
  <c r="E47" i="51"/>
  <c r="D47" i="51" s="1"/>
  <c r="E41" i="51"/>
  <c r="D41" i="51" s="1"/>
  <c r="E378" i="51"/>
  <c r="E374" i="51"/>
  <c r="E370" i="51"/>
  <c r="E366" i="51"/>
  <c r="E362" i="51"/>
  <c r="E358" i="51"/>
  <c r="E354" i="51"/>
  <c r="E350" i="51"/>
  <c r="E346" i="51"/>
  <c r="E342" i="51"/>
  <c r="E338" i="51"/>
  <c r="E334" i="51"/>
  <c r="E330" i="51"/>
  <c r="E326" i="51"/>
  <c r="E322" i="51"/>
  <c r="E318" i="51"/>
  <c r="E314" i="51"/>
  <c r="E310" i="51"/>
  <c r="E306" i="51"/>
  <c r="E302" i="51"/>
  <c r="E298" i="51"/>
  <c r="E294" i="51"/>
  <c r="E290" i="51"/>
  <c r="E286" i="51"/>
  <c r="E282" i="51"/>
  <c r="E278" i="51"/>
  <c r="E274" i="51"/>
  <c r="E270" i="51"/>
  <c r="E266" i="51"/>
  <c r="E262" i="51"/>
  <c r="E258" i="51"/>
  <c r="E254" i="51"/>
  <c r="E250" i="51"/>
  <c r="E246" i="51"/>
  <c r="E242" i="51"/>
  <c r="E238" i="51"/>
  <c r="E234" i="51"/>
  <c r="E230" i="51"/>
  <c r="E226" i="51"/>
  <c r="E222" i="51"/>
  <c r="E218" i="51"/>
  <c r="E214" i="51"/>
  <c r="E210" i="51"/>
  <c r="E206" i="51"/>
  <c r="E202" i="51"/>
  <c r="E198" i="51"/>
  <c r="E194" i="51"/>
  <c r="E190" i="51"/>
  <c r="E186" i="51"/>
  <c r="E182" i="51"/>
  <c r="E178" i="51"/>
  <c r="E174" i="51"/>
  <c r="E170" i="51"/>
  <c r="E166" i="51"/>
  <c r="E162" i="51"/>
  <c r="E158" i="51"/>
  <c r="E154" i="51"/>
  <c r="E150" i="51"/>
  <c r="E146" i="51"/>
  <c r="E142" i="51"/>
  <c r="E138" i="51"/>
  <c r="E134" i="51"/>
  <c r="E130" i="51"/>
  <c r="E126" i="51"/>
  <c r="E122" i="51"/>
  <c r="E118" i="51"/>
  <c r="E114" i="51"/>
  <c r="E110" i="51"/>
  <c r="E106" i="51"/>
  <c r="E102" i="51"/>
  <c r="E98" i="51"/>
  <c r="E94" i="51"/>
  <c r="E90" i="51"/>
  <c r="E86" i="51"/>
  <c r="E82" i="51"/>
  <c r="E78" i="51"/>
  <c r="E74" i="51"/>
  <c r="E70" i="51"/>
  <c r="E66" i="51"/>
  <c r="E62" i="51"/>
  <c r="E58" i="51"/>
  <c r="E54" i="51"/>
  <c r="E50" i="51"/>
  <c r="D50" i="51" s="1"/>
  <c r="E46" i="51"/>
  <c r="D46" i="51" s="1"/>
  <c r="C261" i="51" l="1"/>
  <c r="I78" i="53"/>
  <c r="J77" i="53"/>
  <c r="B461" i="51"/>
  <c r="C97" i="51"/>
  <c r="B83" i="51"/>
  <c r="R49" i="51"/>
  <c r="R46" i="51"/>
  <c r="R47" i="51"/>
  <c r="O54" i="51"/>
  <c r="D54" i="51"/>
  <c r="O57" i="51"/>
  <c r="D57" i="51"/>
  <c r="R45" i="51"/>
  <c r="O56" i="51"/>
  <c r="D56" i="51"/>
  <c r="O65" i="51"/>
  <c r="R41" i="51"/>
  <c r="O53" i="51"/>
  <c r="D53" i="51"/>
  <c r="R53" i="51" s="1"/>
  <c r="R44" i="51"/>
  <c r="R48" i="51"/>
  <c r="R42" i="51"/>
  <c r="O60" i="51"/>
  <c r="D60" i="51"/>
  <c r="R43" i="51"/>
  <c r="B48" i="51"/>
  <c r="C55" i="51"/>
  <c r="O55" i="51"/>
  <c r="C534" i="51"/>
  <c r="C392" i="51"/>
  <c r="C474" i="51"/>
  <c r="C538" i="51"/>
  <c r="B168" i="51"/>
  <c r="B283" i="51"/>
  <c r="C510" i="51"/>
  <c r="B304" i="51"/>
  <c r="C424" i="51"/>
  <c r="B76" i="51"/>
  <c r="C486" i="51"/>
  <c r="B498" i="51"/>
  <c r="B211" i="51"/>
  <c r="B325" i="51"/>
  <c r="C140" i="51"/>
  <c r="B518" i="51"/>
  <c r="C494" i="51"/>
  <c r="B189" i="51"/>
  <c r="C408" i="51"/>
  <c r="B147" i="51"/>
  <c r="B375" i="51"/>
  <c r="C48" i="51"/>
  <c r="B161" i="51"/>
  <c r="B275" i="51"/>
  <c r="B387" i="51"/>
  <c r="C470" i="51"/>
  <c r="B55" i="51"/>
  <c r="B197" i="51"/>
  <c r="C311" i="51"/>
  <c r="B413" i="51"/>
  <c r="C490" i="51"/>
  <c r="B119" i="51"/>
  <c r="B232" i="51"/>
  <c r="C347" i="51"/>
  <c r="C440" i="51"/>
  <c r="C526" i="51"/>
  <c r="B69" i="51"/>
  <c r="B183" i="51"/>
  <c r="C296" i="51"/>
  <c r="B403" i="51"/>
  <c r="C482" i="51"/>
  <c r="W341" i="55"/>
  <c r="S341" i="55"/>
  <c r="O341" i="55"/>
  <c r="K341" i="55"/>
  <c r="V341" i="55"/>
  <c r="R341" i="55"/>
  <c r="N341" i="55"/>
  <c r="J341" i="55"/>
  <c r="T341" i="55"/>
  <c r="U341" i="55"/>
  <c r="Q341" i="55"/>
  <c r="M341" i="55"/>
  <c r="I341" i="55"/>
  <c r="X341" i="55"/>
  <c r="P341" i="55"/>
  <c r="L341" i="55"/>
  <c r="H341" i="55"/>
  <c r="B133" i="51"/>
  <c r="C522" i="51"/>
  <c r="B91" i="51"/>
  <c r="C360" i="51"/>
  <c r="B368" i="51"/>
  <c r="C317" i="51"/>
  <c r="B155" i="51"/>
  <c r="B381" i="51"/>
  <c r="B247" i="51"/>
  <c r="B451" i="51"/>
  <c r="B253" i="51"/>
  <c r="C456" i="51"/>
  <c r="B204" i="51"/>
  <c r="B419" i="51"/>
  <c r="B268" i="51"/>
  <c r="C466" i="51"/>
  <c r="B397" i="51"/>
  <c r="B332" i="51"/>
  <c r="B219" i="51"/>
  <c r="B289" i="51"/>
  <c r="B104" i="51"/>
  <c r="C502" i="51"/>
  <c r="B176" i="51"/>
  <c r="B429" i="51"/>
  <c r="B61" i="51"/>
  <c r="C478" i="51"/>
  <c r="B112" i="51"/>
  <c r="B225" i="51"/>
  <c r="C339" i="51"/>
  <c r="B435" i="51"/>
  <c r="C506" i="51"/>
  <c r="B125" i="51"/>
  <c r="B240" i="51"/>
  <c r="C353" i="51"/>
  <c r="B445" i="51"/>
  <c r="C514" i="51"/>
  <c r="C58" i="51"/>
  <c r="B58" i="51"/>
  <c r="B90" i="51"/>
  <c r="C90" i="51"/>
  <c r="C154" i="51"/>
  <c r="B154" i="51"/>
  <c r="C202" i="51"/>
  <c r="B202" i="51"/>
  <c r="C234" i="51"/>
  <c r="B234" i="51"/>
  <c r="C282" i="51"/>
  <c r="B282" i="51"/>
  <c r="C346" i="51"/>
  <c r="B346" i="51"/>
  <c r="B62" i="51"/>
  <c r="C62" i="51"/>
  <c r="B110" i="51"/>
  <c r="C110" i="51"/>
  <c r="C142" i="51"/>
  <c r="B142" i="51"/>
  <c r="C174" i="51"/>
  <c r="B174" i="51"/>
  <c r="C206" i="51"/>
  <c r="B206" i="51"/>
  <c r="C238" i="51"/>
  <c r="B238" i="51"/>
  <c r="C286" i="51"/>
  <c r="B286" i="51"/>
  <c r="C318" i="51"/>
  <c r="B318" i="51"/>
  <c r="C334" i="51"/>
  <c r="B334" i="51"/>
  <c r="C350" i="51"/>
  <c r="B350" i="51"/>
  <c r="C366" i="51"/>
  <c r="B366" i="51"/>
  <c r="C84" i="51"/>
  <c r="B84" i="51"/>
  <c r="C148" i="51"/>
  <c r="B148" i="51"/>
  <c r="C191" i="51"/>
  <c r="B191" i="51"/>
  <c r="C233" i="51"/>
  <c r="B233" i="51"/>
  <c r="B297" i="51"/>
  <c r="C297" i="51"/>
  <c r="C340" i="51"/>
  <c r="B340" i="51"/>
  <c r="B382" i="51"/>
  <c r="C382" i="51"/>
  <c r="B430" i="51"/>
  <c r="C430" i="51"/>
  <c r="C75" i="51"/>
  <c r="B75" i="51"/>
  <c r="B66" i="51"/>
  <c r="C66" i="51"/>
  <c r="C114" i="51"/>
  <c r="B114" i="51"/>
  <c r="B54" i="51"/>
  <c r="C54" i="51"/>
  <c r="B70" i="51"/>
  <c r="C70" i="51"/>
  <c r="B86" i="51"/>
  <c r="C86" i="51"/>
  <c r="B102" i="51"/>
  <c r="C102" i="51"/>
  <c r="C118" i="51"/>
  <c r="B118" i="51"/>
  <c r="C134" i="51"/>
  <c r="B134" i="51"/>
  <c r="C150" i="51"/>
  <c r="B150" i="51"/>
  <c r="C166" i="51"/>
  <c r="B166" i="51"/>
  <c r="C182" i="51"/>
  <c r="B182" i="51"/>
  <c r="C198" i="51"/>
  <c r="B198" i="51"/>
  <c r="C214" i="51"/>
  <c r="B214" i="51"/>
  <c r="C230" i="51"/>
  <c r="B230" i="51"/>
  <c r="C246" i="51"/>
  <c r="B246" i="51"/>
  <c r="C262" i="51"/>
  <c r="B262" i="51"/>
  <c r="C278" i="51"/>
  <c r="B278" i="51"/>
  <c r="C294" i="51"/>
  <c r="B294" i="51"/>
  <c r="C310" i="51"/>
  <c r="B310" i="51"/>
  <c r="C326" i="51"/>
  <c r="B326" i="51"/>
  <c r="C342" i="51"/>
  <c r="B342" i="51"/>
  <c r="C358" i="51"/>
  <c r="B358" i="51"/>
  <c r="B374" i="51"/>
  <c r="C374" i="51"/>
  <c r="B52" i="51"/>
  <c r="C52" i="51"/>
  <c r="C73" i="51"/>
  <c r="B73" i="51"/>
  <c r="C95" i="51"/>
  <c r="B95" i="51"/>
  <c r="C116" i="51"/>
  <c r="B116" i="51"/>
  <c r="C137" i="51"/>
  <c r="B137" i="51"/>
  <c r="C159" i="51"/>
  <c r="B159" i="51"/>
  <c r="C180" i="51"/>
  <c r="B180" i="51"/>
  <c r="C201" i="51"/>
  <c r="B201" i="51"/>
  <c r="C223" i="51"/>
  <c r="B223" i="51"/>
  <c r="C244" i="51"/>
  <c r="B244" i="51"/>
  <c r="C265" i="51"/>
  <c r="B265" i="51"/>
  <c r="C287" i="51"/>
  <c r="B287" i="51"/>
  <c r="C308" i="51"/>
  <c r="B308" i="51"/>
  <c r="B329" i="51"/>
  <c r="C329" i="51"/>
  <c r="B351" i="51"/>
  <c r="C351" i="51"/>
  <c r="B372" i="51"/>
  <c r="C372" i="51"/>
  <c r="B390" i="51"/>
  <c r="C390" i="51"/>
  <c r="B406" i="51"/>
  <c r="C406" i="51"/>
  <c r="B422" i="51"/>
  <c r="C422" i="51"/>
  <c r="B438" i="51"/>
  <c r="C438" i="51"/>
  <c r="B454" i="51"/>
  <c r="C454" i="51"/>
  <c r="C60" i="51"/>
  <c r="B60" i="51"/>
  <c r="C88" i="51"/>
  <c r="B88" i="51"/>
  <c r="C117" i="51"/>
  <c r="B117" i="51"/>
  <c r="C145" i="51"/>
  <c r="B145" i="51"/>
  <c r="C173" i="51"/>
  <c r="B173" i="51"/>
  <c r="C203" i="51"/>
  <c r="B203" i="51"/>
  <c r="C231" i="51"/>
  <c r="B231" i="51"/>
  <c r="C259" i="51"/>
  <c r="B259" i="51"/>
  <c r="C288" i="51"/>
  <c r="B288" i="51"/>
  <c r="C316" i="51"/>
  <c r="B316" i="51"/>
  <c r="B344" i="51"/>
  <c r="C344" i="51"/>
  <c r="C373" i="51"/>
  <c r="B373" i="51"/>
  <c r="B396" i="51"/>
  <c r="C396" i="51"/>
  <c r="C417" i="51"/>
  <c r="B417" i="51"/>
  <c r="C439" i="51"/>
  <c r="B439" i="51"/>
  <c r="B460" i="51"/>
  <c r="C460" i="51"/>
  <c r="C477" i="51"/>
  <c r="B477" i="51"/>
  <c r="C493" i="51"/>
  <c r="B493" i="51"/>
  <c r="C509" i="51"/>
  <c r="B509" i="51"/>
  <c r="C525" i="51"/>
  <c r="B525" i="51"/>
  <c r="C43" i="51"/>
  <c r="B43" i="51"/>
  <c r="C71" i="51"/>
  <c r="B71" i="51"/>
  <c r="C99" i="51"/>
  <c r="B99" i="51"/>
  <c r="C128" i="51"/>
  <c r="B128" i="51"/>
  <c r="C156" i="51"/>
  <c r="B156" i="51"/>
  <c r="C184" i="51"/>
  <c r="B184" i="51"/>
  <c r="C213" i="51"/>
  <c r="B213" i="51"/>
  <c r="C241" i="51"/>
  <c r="B241" i="51"/>
  <c r="C269" i="51"/>
  <c r="B269" i="51"/>
  <c r="B299" i="51"/>
  <c r="C299" i="51"/>
  <c r="B327" i="51"/>
  <c r="C327" i="51"/>
  <c r="B355" i="51"/>
  <c r="C355" i="51"/>
  <c r="C383" i="51"/>
  <c r="B383" i="51"/>
  <c r="B404" i="51"/>
  <c r="C404" i="51"/>
  <c r="C425" i="51"/>
  <c r="B425" i="51"/>
  <c r="C447" i="51"/>
  <c r="B447" i="51"/>
  <c r="C467" i="51"/>
  <c r="B467" i="51"/>
  <c r="C483" i="51"/>
  <c r="B483" i="51"/>
  <c r="C499" i="51"/>
  <c r="B499" i="51"/>
  <c r="C515" i="51"/>
  <c r="B515" i="51"/>
  <c r="C531" i="51"/>
  <c r="B531" i="51"/>
  <c r="C51" i="51"/>
  <c r="B51" i="51"/>
  <c r="C80" i="51"/>
  <c r="B80" i="51"/>
  <c r="C108" i="51"/>
  <c r="B108" i="51"/>
  <c r="C136" i="51"/>
  <c r="B136" i="51"/>
  <c r="C165" i="51"/>
  <c r="B165" i="51"/>
  <c r="C193" i="51"/>
  <c r="B193" i="51"/>
  <c r="C221" i="51"/>
  <c r="B221" i="51"/>
  <c r="C251" i="51"/>
  <c r="B251" i="51"/>
  <c r="C279" i="51"/>
  <c r="B279" i="51"/>
  <c r="B307" i="51"/>
  <c r="C307" i="51"/>
  <c r="B336" i="51"/>
  <c r="C336" i="51"/>
  <c r="C364" i="51"/>
  <c r="B364" i="51"/>
  <c r="C389" i="51"/>
  <c r="B389" i="51"/>
  <c r="C411" i="51"/>
  <c r="B411" i="51"/>
  <c r="B432" i="51"/>
  <c r="C432" i="51"/>
  <c r="C453" i="51"/>
  <c r="B453" i="51"/>
  <c r="B472" i="51"/>
  <c r="C472" i="51"/>
  <c r="B488" i="51"/>
  <c r="C488" i="51"/>
  <c r="B504" i="51"/>
  <c r="C504" i="51"/>
  <c r="B520" i="51"/>
  <c r="C520" i="51"/>
  <c r="B536" i="51"/>
  <c r="C536" i="51"/>
  <c r="C122" i="51"/>
  <c r="B122" i="51"/>
  <c r="C186" i="51"/>
  <c r="B186" i="51"/>
  <c r="C250" i="51"/>
  <c r="B250" i="51"/>
  <c r="C314" i="51"/>
  <c r="B314" i="51"/>
  <c r="C330" i="51"/>
  <c r="B330" i="51"/>
  <c r="B378" i="51"/>
  <c r="C378" i="51"/>
  <c r="B57" i="51"/>
  <c r="C57" i="51"/>
  <c r="C79" i="51"/>
  <c r="B79" i="51"/>
  <c r="C100" i="51"/>
  <c r="B100" i="51"/>
  <c r="C121" i="51"/>
  <c r="B121" i="51"/>
  <c r="C143" i="51"/>
  <c r="B143" i="51"/>
  <c r="C164" i="51"/>
  <c r="B164" i="51"/>
  <c r="C185" i="51"/>
  <c r="B185" i="51"/>
  <c r="C207" i="51"/>
  <c r="B207" i="51"/>
  <c r="C228" i="51"/>
  <c r="B228" i="51"/>
  <c r="C249" i="51"/>
  <c r="B249" i="51"/>
  <c r="C271" i="51"/>
  <c r="B271" i="51"/>
  <c r="C292" i="51"/>
  <c r="B292" i="51"/>
  <c r="B313" i="51"/>
  <c r="C313" i="51"/>
  <c r="B335" i="51"/>
  <c r="C335" i="51"/>
  <c r="C356" i="51"/>
  <c r="B356" i="51"/>
  <c r="B377" i="51"/>
  <c r="C377" i="51"/>
  <c r="B394" i="51"/>
  <c r="C394" i="51"/>
  <c r="B410" i="51"/>
  <c r="C410" i="51"/>
  <c r="B426" i="51"/>
  <c r="C426" i="51"/>
  <c r="B442" i="51"/>
  <c r="C442" i="51"/>
  <c r="B458" i="51"/>
  <c r="C458" i="51"/>
  <c r="C67" i="51"/>
  <c r="B67" i="51"/>
  <c r="C96" i="51"/>
  <c r="B96" i="51"/>
  <c r="C124" i="51"/>
  <c r="B124" i="51"/>
  <c r="C152" i="51"/>
  <c r="B152" i="51"/>
  <c r="C181" i="51"/>
  <c r="B181" i="51"/>
  <c r="C209" i="51"/>
  <c r="B209" i="51"/>
  <c r="C237" i="51"/>
  <c r="B237" i="51"/>
  <c r="C267" i="51"/>
  <c r="B267" i="51"/>
  <c r="B295" i="51"/>
  <c r="C295" i="51"/>
  <c r="B323" i="51"/>
  <c r="C323" i="51"/>
  <c r="B352" i="51"/>
  <c r="C352" i="51"/>
  <c r="B380" i="51"/>
  <c r="C380" i="51"/>
  <c r="B401" i="51"/>
  <c r="C401" i="51"/>
  <c r="C423" i="51"/>
  <c r="B423" i="51"/>
  <c r="B444" i="51"/>
  <c r="C444" i="51"/>
  <c r="C465" i="51"/>
  <c r="B465" i="51"/>
  <c r="C481" i="51"/>
  <c r="B481" i="51"/>
  <c r="C497" i="51"/>
  <c r="B497" i="51"/>
  <c r="C513" i="51"/>
  <c r="B513" i="51"/>
  <c r="C529" i="51"/>
  <c r="B529" i="51"/>
  <c r="C49" i="51"/>
  <c r="B49" i="51"/>
  <c r="C77" i="51"/>
  <c r="B77" i="51"/>
  <c r="C107" i="51"/>
  <c r="B107" i="51"/>
  <c r="C135" i="51"/>
  <c r="B135" i="51"/>
  <c r="C163" i="51"/>
  <c r="B163" i="51"/>
  <c r="C192" i="51"/>
  <c r="B192" i="51"/>
  <c r="C220" i="51"/>
  <c r="B220" i="51"/>
  <c r="C248" i="51"/>
  <c r="B248" i="51"/>
  <c r="C277" i="51"/>
  <c r="B277" i="51"/>
  <c r="B305" i="51"/>
  <c r="C305" i="51"/>
  <c r="B333" i="51"/>
  <c r="C333" i="51"/>
  <c r="C363" i="51"/>
  <c r="B363" i="51"/>
  <c r="B388" i="51"/>
  <c r="C388" i="51"/>
  <c r="B409" i="51"/>
  <c r="C409" i="51"/>
  <c r="C431" i="51"/>
  <c r="B431" i="51"/>
  <c r="B452" i="51"/>
  <c r="C452" i="51"/>
  <c r="C471" i="51"/>
  <c r="B471" i="51"/>
  <c r="C487" i="51"/>
  <c r="B487" i="51"/>
  <c r="C503" i="51"/>
  <c r="B503" i="51"/>
  <c r="C519" i="51"/>
  <c r="B519" i="51"/>
  <c r="C535" i="51"/>
  <c r="B535" i="51"/>
  <c r="B59" i="51"/>
  <c r="C59" i="51"/>
  <c r="C87" i="51"/>
  <c r="B87" i="51"/>
  <c r="C115" i="51"/>
  <c r="B115" i="51"/>
  <c r="C144" i="51"/>
  <c r="B144" i="51"/>
  <c r="C172" i="51"/>
  <c r="B172" i="51"/>
  <c r="C200" i="51"/>
  <c r="B200" i="51"/>
  <c r="C229" i="51"/>
  <c r="B229" i="51"/>
  <c r="C257" i="51"/>
  <c r="B257" i="51"/>
  <c r="C285" i="51"/>
  <c r="B285" i="51"/>
  <c r="B315" i="51"/>
  <c r="C315" i="51"/>
  <c r="B343" i="51"/>
  <c r="C343" i="51"/>
  <c r="C371" i="51"/>
  <c r="B371" i="51"/>
  <c r="C395" i="51"/>
  <c r="B395" i="51"/>
  <c r="B416" i="51"/>
  <c r="C416" i="51"/>
  <c r="C437" i="51"/>
  <c r="B437" i="51"/>
  <c r="C459" i="51"/>
  <c r="B459" i="51"/>
  <c r="B476" i="51"/>
  <c r="C476" i="51"/>
  <c r="B492" i="51"/>
  <c r="C492" i="51"/>
  <c r="B508" i="51"/>
  <c r="C508" i="51"/>
  <c r="B524" i="51"/>
  <c r="C524" i="51"/>
  <c r="B540" i="51"/>
  <c r="C540" i="51"/>
  <c r="C138" i="51"/>
  <c r="B138" i="51"/>
  <c r="B94" i="51"/>
  <c r="C94" i="51"/>
  <c r="C63" i="51"/>
  <c r="B63" i="51"/>
  <c r="C255" i="51"/>
  <c r="B255" i="51"/>
  <c r="B414" i="51"/>
  <c r="C414" i="51"/>
  <c r="B45" i="51"/>
  <c r="C45" i="51"/>
  <c r="C131" i="51"/>
  <c r="B131" i="51"/>
  <c r="C160" i="51"/>
  <c r="B160" i="51"/>
  <c r="C188" i="51"/>
  <c r="B188" i="51"/>
  <c r="C216" i="51"/>
  <c r="B216" i="51"/>
  <c r="C245" i="51"/>
  <c r="B245" i="51"/>
  <c r="C273" i="51"/>
  <c r="B273" i="51"/>
  <c r="B301" i="51"/>
  <c r="C301" i="51"/>
  <c r="B331" i="51"/>
  <c r="C331" i="51"/>
  <c r="B359" i="51"/>
  <c r="C359" i="51"/>
  <c r="B385" i="51"/>
  <c r="C385" i="51"/>
  <c r="C407" i="51"/>
  <c r="B407" i="51"/>
  <c r="B428" i="51"/>
  <c r="C428" i="51"/>
  <c r="C449" i="51"/>
  <c r="B449" i="51"/>
  <c r="C469" i="51"/>
  <c r="B469" i="51"/>
  <c r="C485" i="51"/>
  <c r="B485" i="51"/>
  <c r="C501" i="51"/>
  <c r="B501" i="51"/>
  <c r="C517" i="51"/>
  <c r="B517" i="51"/>
  <c r="C533" i="51"/>
  <c r="B533" i="51"/>
  <c r="B56" i="51"/>
  <c r="C56" i="51"/>
  <c r="C85" i="51"/>
  <c r="B85" i="51"/>
  <c r="C113" i="51"/>
  <c r="B113" i="51"/>
  <c r="C141" i="51"/>
  <c r="B141" i="51"/>
  <c r="C171" i="51"/>
  <c r="B171" i="51"/>
  <c r="C199" i="51"/>
  <c r="B199" i="51"/>
  <c r="C227" i="51"/>
  <c r="B227" i="51"/>
  <c r="C256" i="51"/>
  <c r="B256" i="51"/>
  <c r="C284" i="51"/>
  <c r="B284" i="51"/>
  <c r="B312" i="51"/>
  <c r="C312" i="51"/>
  <c r="B341" i="51"/>
  <c r="C341" i="51"/>
  <c r="C369" i="51"/>
  <c r="B369" i="51"/>
  <c r="B393" i="51"/>
  <c r="C393" i="51"/>
  <c r="C415" i="51"/>
  <c r="B415" i="51"/>
  <c r="B436" i="51"/>
  <c r="C436" i="51"/>
  <c r="C457" i="51"/>
  <c r="B457" i="51"/>
  <c r="C475" i="51"/>
  <c r="B475" i="51"/>
  <c r="C491" i="51"/>
  <c r="B491" i="51"/>
  <c r="C507" i="51"/>
  <c r="B507" i="51"/>
  <c r="C523" i="51"/>
  <c r="B523" i="51"/>
  <c r="C539" i="51"/>
  <c r="B539" i="51"/>
  <c r="C93" i="51"/>
  <c r="B93" i="51"/>
  <c r="C123" i="51"/>
  <c r="B123" i="51"/>
  <c r="C151" i="51"/>
  <c r="B151" i="51"/>
  <c r="C179" i="51"/>
  <c r="B179" i="51"/>
  <c r="C208" i="51"/>
  <c r="B208" i="51"/>
  <c r="C236" i="51"/>
  <c r="B236" i="51"/>
  <c r="C264" i="51"/>
  <c r="B264" i="51"/>
  <c r="C293" i="51"/>
  <c r="B293" i="51"/>
  <c r="B321" i="51"/>
  <c r="C321" i="51"/>
  <c r="B349" i="51"/>
  <c r="C349" i="51"/>
  <c r="C379" i="51"/>
  <c r="B379" i="51"/>
  <c r="B400" i="51"/>
  <c r="C400" i="51"/>
  <c r="C421" i="51"/>
  <c r="B421" i="51"/>
  <c r="C443" i="51"/>
  <c r="B443" i="51"/>
  <c r="B464" i="51"/>
  <c r="C464" i="51"/>
  <c r="B480" i="51"/>
  <c r="C480" i="51"/>
  <c r="B496" i="51"/>
  <c r="C496" i="51"/>
  <c r="B512" i="51"/>
  <c r="C512" i="51"/>
  <c r="B528" i="51"/>
  <c r="C528" i="51"/>
  <c r="B74" i="51"/>
  <c r="C74" i="51"/>
  <c r="B106" i="51"/>
  <c r="C106" i="51"/>
  <c r="C170" i="51"/>
  <c r="B170" i="51"/>
  <c r="C218" i="51"/>
  <c r="B218" i="51"/>
  <c r="C266" i="51"/>
  <c r="B266" i="51"/>
  <c r="C298" i="51"/>
  <c r="B298" i="51"/>
  <c r="C362" i="51"/>
  <c r="B362" i="51"/>
  <c r="B46" i="51"/>
  <c r="C46" i="51"/>
  <c r="B78" i="51"/>
  <c r="C78" i="51"/>
  <c r="C126" i="51"/>
  <c r="B126" i="51"/>
  <c r="C158" i="51"/>
  <c r="B158" i="51"/>
  <c r="C190" i="51"/>
  <c r="B190" i="51"/>
  <c r="C222" i="51"/>
  <c r="B222" i="51"/>
  <c r="C254" i="51"/>
  <c r="B254" i="51"/>
  <c r="C270" i="51"/>
  <c r="B270" i="51"/>
  <c r="C302" i="51"/>
  <c r="B302" i="51"/>
  <c r="C41" i="51"/>
  <c r="B41" i="51"/>
  <c r="C105" i="51"/>
  <c r="B105" i="51"/>
  <c r="C127" i="51"/>
  <c r="B127" i="51"/>
  <c r="C169" i="51"/>
  <c r="B169" i="51"/>
  <c r="C212" i="51"/>
  <c r="B212" i="51"/>
  <c r="C276" i="51"/>
  <c r="B276" i="51"/>
  <c r="B319" i="51"/>
  <c r="C319" i="51"/>
  <c r="B361" i="51"/>
  <c r="C361" i="51"/>
  <c r="B398" i="51"/>
  <c r="C398" i="51"/>
  <c r="B446" i="51"/>
  <c r="C446" i="51"/>
  <c r="B462" i="51"/>
  <c r="C462" i="51"/>
  <c r="C103" i="51"/>
  <c r="B103" i="51"/>
  <c r="B50" i="51"/>
  <c r="C50" i="51"/>
  <c r="B82" i="51"/>
  <c r="C82" i="51"/>
  <c r="B98" i="51"/>
  <c r="C98" i="51"/>
  <c r="C130" i="51"/>
  <c r="B130" i="51"/>
  <c r="C146" i="51"/>
  <c r="B146" i="51"/>
  <c r="C162" i="51"/>
  <c r="B162" i="51"/>
  <c r="C178" i="51"/>
  <c r="B178" i="51"/>
  <c r="C194" i="51"/>
  <c r="B194" i="51"/>
  <c r="C210" i="51"/>
  <c r="B210" i="51"/>
  <c r="C226" i="51"/>
  <c r="B226" i="51"/>
  <c r="C242" i="51"/>
  <c r="B242" i="51"/>
  <c r="C258" i="51"/>
  <c r="B258" i="51"/>
  <c r="C274" i="51"/>
  <c r="B274" i="51"/>
  <c r="C290" i="51"/>
  <c r="B290" i="51"/>
  <c r="C306" i="51"/>
  <c r="B306" i="51"/>
  <c r="C322" i="51"/>
  <c r="B322" i="51"/>
  <c r="C338" i="51"/>
  <c r="B338" i="51"/>
  <c r="C354" i="51"/>
  <c r="B354" i="51"/>
  <c r="C370" i="51"/>
  <c r="B370" i="51"/>
  <c r="C47" i="51"/>
  <c r="B47" i="51"/>
  <c r="C68" i="51"/>
  <c r="B68" i="51"/>
  <c r="C89" i="51"/>
  <c r="B89" i="51"/>
  <c r="C111" i="51"/>
  <c r="B111" i="51"/>
  <c r="C132" i="51"/>
  <c r="B132" i="51"/>
  <c r="C153" i="51"/>
  <c r="B153" i="51"/>
  <c r="C175" i="51"/>
  <c r="B175" i="51"/>
  <c r="C196" i="51"/>
  <c r="B196" i="51"/>
  <c r="C217" i="51"/>
  <c r="B217" i="51"/>
  <c r="C239" i="51"/>
  <c r="B239" i="51"/>
  <c r="C260" i="51"/>
  <c r="B260" i="51"/>
  <c r="C281" i="51"/>
  <c r="B281" i="51"/>
  <c r="B303" i="51"/>
  <c r="C303" i="51"/>
  <c r="C324" i="51"/>
  <c r="B324" i="51"/>
  <c r="B345" i="51"/>
  <c r="C345" i="51"/>
  <c r="C367" i="51"/>
  <c r="B367" i="51"/>
  <c r="B386" i="51"/>
  <c r="C386" i="51"/>
  <c r="B402" i="51"/>
  <c r="C402" i="51"/>
  <c r="B418" i="51"/>
  <c r="C418" i="51"/>
  <c r="B434" i="51"/>
  <c r="C434" i="51"/>
  <c r="B450" i="51"/>
  <c r="C450" i="51"/>
  <c r="B53" i="51"/>
  <c r="C53" i="51"/>
  <c r="C81" i="51"/>
  <c r="B81" i="51"/>
  <c r="C109" i="51"/>
  <c r="B109" i="51"/>
  <c r="C139" i="51"/>
  <c r="B139" i="51"/>
  <c r="C167" i="51"/>
  <c r="B167" i="51"/>
  <c r="C195" i="51"/>
  <c r="B195" i="51"/>
  <c r="C224" i="51"/>
  <c r="B224" i="51"/>
  <c r="C252" i="51"/>
  <c r="B252" i="51"/>
  <c r="C280" i="51"/>
  <c r="B280" i="51"/>
  <c r="B309" i="51"/>
  <c r="C309" i="51"/>
  <c r="B337" i="51"/>
  <c r="C337" i="51"/>
  <c r="C365" i="51"/>
  <c r="B365" i="51"/>
  <c r="C391" i="51"/>
  <c r="B391" i="51"/>
  <c r="B412" i="51"/>
  <c r="C412" i="51"/>
  <c r="C433" i="51"/>
  <c r="B433" i="51"/>
  <c r="C455" i="51"/>
  <c r="B455" i="51"/>
  <c r="C473" i="51"/>
  <c r="B473" i="51"/>
  <c r="C489" i="51"/>
  <c r="B489" i="51"/>
  <c r="C505" i="51"/>
  <c r="B505" i="51"/>
  <c r="C521" i="51"/>
  <c r="B521" i="51"/>
  <c r="C537" i="51"/>
  <c r="B537" i="51"/>
  <c r="C64" i="51"/>
  <c r="B64" i="51"/>
  <c r="C92" i="51"/>
  <c r="B92" i="51"/>
  <c r="C120" i="51"/>
  <c r="B120" i="51"/>
  <c r="C149" i="51"/>
  <c r="B149" i="51"/>
  <c r="C177" i="51"/>
  <c r="B177" i="51"/>
  <c r="C205" i="51"/>
  <c r="B205" i="51"/>
  <c r="C235" i="51"/>
  <c r="B235" i="51"/>
  <c r="C263" i="51"/>
  <c r="B263" i="51"/>
  <c r="C291" i="51"/>
  <c r="B291" i="51"/>
  <c r="B320" i="51"/>
  <c r="C320" i="51"/>
  <c r="C348" i="51"/>
  <c r="B348" i="51"/>
  <c r="B376" i="51"/>
  <c r="C376" i="51"/>
  <c r="C399" i="51"/>
  <c r="B399" i="51"/>
  <c r="B420" i="51"/>
  <c r="C420" i="51"/>
  <c r="C441" i="51"/>
  <c r="B441" i="51"/>
  <c r="C463" i="51"/>
  <c r="B463" i="51"/>
  <c r="C479" i="51"/>
  <c r="B479" i="51"/>
  <c r="C495" i="51"/>
  <c r="B495" i="51"/>
  <c r="C511" i="51"/>
  <c r="B511" i="51"/>
  <c r="C527" i="51"/>
  <c r="B527" i="51"/>
  <c r="B44" i="51"/>
  <c r="C44" i="51"/>
  <c r="C72" i="51"/>
  <c r="B72" i="51"/>
  <c r="C101" i="51"/>
  <c r="B101" i="51"/>
  <c r="C129" i="51"/>
  <c r="B129" i="51"/>
  <c r="C157" i="51"/>
  <c r="B157" i="51"/>
  <c r="C187" i="51"/>
  <c r="B187" i="51"/>
  <c r="C215" i="51"/>
  <c r="B215" i="51"/>
  <c r="C243" i="51"/>
  <c r="B243" i="51"/>
  <c r="C272" i="51"/>
  <c r="B272" i="51"/>
  <c r="C300" i="51"/>
  <c r="B300" i="51"/>
  <c r="B328" i="51"/>
  <c r="C328" i="51"/>
  <c r="B357" i="51"/>
  <c r="C357" i="51"/>
  <c r="B384" i="51"/>
  <c r="C384" i="51"/>
  <c r="C405" i="51"/>
  <c r="B405" i="51"/>
  <c r="C427" i="51"/>
  <c r="B427" i="51"/>
  <c r="B448" i="51"/>
  <c r="C448" i="51"/>
  <c r="B468" i="51"/>
  <c r="C468" i="51"/>
  <c r="B484" i="51"/>
  <c r="C484" i="51"/>
  <c r="B500" i="51"/>
  <c r="C500" i="51"/>
  <c r="B516" i="51"/>
  <c r="C516" i="51"/>
  <c r="B532" i="51"/>
  <c r="C532" i="51"/>
  <c r="R55" i="51" l="1"/>
  <c r="I79" i="53"/>
  <c r="J78" i="53"/>
  <c r="R60" i="51"/>
  <c r="R57" i="51"/>
  <c r="R62" i="51"/>
  <c r="R64" i="51"/>
  <c r="R58" i="51"/>
  <c r="R59" i="51"/>
  <c r="R56" i="51"/>
  <c r="R63" i="51"/>
  <c r="R61" i="51"/>
  <c r="R54" i="51"/>
  <c r="R65" i="51"/>
  <c r="I80" i="53" l="1"/>
  <c r="J79" i="53"/>
  <c r="F10" i="56"/>
  <c r="F12" i="56" s="1"/>
  <c r="I81" i="53" l="1"/>
  <c r="J80" i="53"/>
  <c r="I82" i="53" l="1"/>
  <c r="J81" i="53"/>
  <c r="I83" i="53" l="1"/>
  <c r="J82" i="53"/>
  <c r="I84" i="53" l="1"/>
  <c r="J83" i="53"/>
  <c r="I85" i="53" l="1"/>
  <c r="J84" i="53"/>
  <c r="I86" i="53" l="1"/>
  <c r="J85" i="53"/>
  <c r="Q92" i="57"/>
  <c r="Q79" i="57"/>
  <c r="Q80" i="57"/>
  <c r="Q81" i="57"/>
  <c r="Q82" i="57"/>
  <c r="Q83" i="57"/>
  <c r="Q84" i="57"/>
  <c r="Q85" i="57"/>
  <c r="Q86" i="57"/>
  <c r="Q87" i="57"/>
  <c r="Q88" i="57"/>
  <c r="Q89" i="57"/>
  <c r="Q90" i="57"/>
  <c r="Q91" i="57"/>
  <c r="Q93" i="57"/>
  <c r="I87" i="53" l="1"/>
  <c r="J86" i="53"/>
  <c r="I88" i="53" l="1"/>
  <c r="J87" i="53"/>
  <c r="N18" i="51"/>
  <c r="O19" i="51"/>
  <c r="O17" i="51"/>
  <c r="N20" i="51"/>
  <c r="N19" i="51"/>
  <c r="N17" i="51"/>
  <c r="O20" i="51"/>
  <c r="O18" i="51"/>
  <c r="I89" i="53" l="1"/>
  <c r="J88" i="53"/>
  <c r="I90" i="53" l="1"/>
  <c r="J89" i="53"/>
  <c r="I91" i="53" l="1"/>
  <c r="J90" i="53"/>
  <c r="I92" i="53" l="1"/>
  <c r="J91" i="53"/>
  <c r="N340" i="51"/>
  <c r="N534" i="51"/>
  <c r="N233" i="51"/>
  <c r="N127" i="51"/>
  <c r="I93" i="53" l="1"/>
  <c r="J92" i="53"/>
  <c r="N363" i="51"/>
  <c r="N226" i="51"/>
  <c r="I94" i="53" l="1"/>
  <c r="J93" i="53"/>
  <c r="N285" i="51"/>
  <c r="N466" i="51"/>
  <c r="N154" i="51"/>
  <c r="N187" i="51"/>
  <c r="N119" i="51"/>
  <c r="N82" i="51"/>
  <c r="N366" i="51"/>
  <c r="N270" i="51"/>
  <c r="N135" i="51"/>
  <c r="N287" i="51"/>
  <c r="N487" i="51"/>
  <c r="N499" i="51"/>
  <c r="N479" i="51"/>
  <c r="N508" i="51"/>
  <c r="N179" i="51"/>
  <c r="N333" i="51"/>
  <c r="N72" i="51"/>
  <c r="N296" i="51"/>
  <c r="N89" i="51"/>
  <c r="N475" i="51"/>
  <c r="N339" i="51"/>
  <c r="N540" i="51"/>
  <c r="N123" i="51"/>
  <c r="N109" i="51"/>
  <c r="N298" i="51"/>
  <c r="N100" i="51"/>
  <c r="N401" i="51"/>
  <c r="N145" i="51"/>
  <c r="N229" i="51"/>
  <c r="N181" i="51"/>
  <c r="N92" i="51"/>
  <c r="N420" i="51"/>
  <c r="N280" i="51"/>
  <c r="N230" i="51"/>
  <c r="N431" i="51"/>
  <c r="N240" i="51"/>
  <c r="N251" i="51"/>
  <c r="N183" i="51"/>
  <c r="N353" i="51"/>
  <c r="N460" i="51"/>
  <c r="N263" i="51"/>
  <c r="N185" i="51"/>
  <c r="N69" i="51"/>
  <c r="N375" i="51"/>
  <c r="N326" i="51"/>
  <c r="N489" i="51"/>
  <c r="N196" i="51"/>
  <c r="N381" i="51"/>
  <c r="N198" i="51"/>
  <c r="N461" i="51"/>
  <c r="N390" i="51"/>
  <c r="N275" i="51"/>
  <c r="N319" i="51"/>
  <c r="N176" i="51"/>
  <c r="N197" i="51"/>
  <c r="N404" i="51"/>
  <c r="N485" i="51"/>
  <c r="N393" i="51"/>
  <c r="N216" i="51"/>
  <c r="N494" i="51"/>
  <c r="N217" i="51"/>
  <c r="N341" i="51"/>
  <c r="N297" i="51"/>
  <c r="N483" i="51"/>
  <c r="N168" i="51"/>
  <c r="N538" i="51"/>
  <c r="N219" i="51"/>
  <c r="N266" i="51"/>
  <c r="N380" i="51"/>
  <c r="N114" i="51"/>
  <c r="N208" i="51"/>
  <c r="N271" i="51"/>
  <c r="N507" i="51"/>
  <c r="N158" i="51"/>
  <c r="N440" i="51"/>
  <c r="N110" i="51"/>
  <c r="N142" i="51"/>
  <c r="N136" i="51"/>
  <c r="N328" i="51"/>
  <c r="N356" i="51"/>
  <c r="N76" i="51"/>
  <c r="N405" i="51"/>
  <c r="N121" i="51"/>
  <c r="N521" i="51"/>
  <c r="N257" i="51"/>
  <c r="N211" i="51"/>
  <c r="N134" i="51"/>
  <c r="N439" i="51"/>
  <c r="N94" i="51"/>
  <c r="N218" i="51"/>
  <c r="N146" i="51"/>
  <c r="N245" i="51"/>
  <c r="N398" i="51"/>
  <c r="N357" i="51"/>
  <c r="N107" i="51"/>
  <c r="N510" i="51"/>
  <c r="N96" i="51"/>
  <c r="N472" i="51"/>
  <c r="N195" i="51"/>
  <c r="N402" i="51"/>
  <c r="N365" i="51"/>
  <c r="N384" i="51"/>
  <c r="N71" i="51"/>
  <c r="N115" i="51"/>
  <c r="N527" i="51"/>
  <c r="N74" i="51"/>
  <c r="N369" i="51"/>
  <c r="N491" i="51"/>
  <c r="N533" i="51"/>
  <c r="N514" i="51"/>
  <c r="N137" i="51"/>
  <c r="N106" i="51"/>
  <c r="N457" i="51"/>
  <c r="N174" i="51"/>
  <c r="N495" i="51"/>
  <c r="N75" i="51"/>
  <c r="N241" i="51"/>
  <c r="N224" i="51"/>
  <c r="N254" i="51"/>
  <c r="N529" i="51"/>
  <c r="N113" i="51"/>
  <c r="N343" i="51"/>
  <c r="N103" i="51"/>
  <c r="N132" i="51"/>
  <c r="N368" i="51"/>
  <c r="N428" i="51"/>
  <c r="N504" i="51"/>
  <c r="N86" i="51"/>
  <c r="N215" i="51"/>
  <c r="N182" i="51"/>
  <c r="N394" i="51"/>
  <c r="N308" i="51"/>
  <c r="N492" i="51"/>
  <c r="N438" i="51"/>
  <c r="N434" i="51"/>
  <c r="N236" i="51"/>
  <c r="N524" i="51"/>
  <c r="N238" i="51"/>
  <c r="N389" i="51"/>
  <c r="N255" i="51"/>
  <c r="N169" i="51"/>
  <c r="N316" i="51"/>
  <c r="N304" i="51"/>
  <c r="N286" i="51"/>
  <c r="N464" i="51"/>
  <c r="N403" i="51"/>
  <c r="N222" i="51"/>
  <c r="N116" i="51"/>
  <c r="N259" i="51"/>
  <c r="N414" i="51"/>
  <c r="N85" i="51"/>
  <c r="N126" i="51"/>
  <c r="N242" i="51"/>
  <c r="N305" i="51"/>
  <c r="N269" i="51"/>
  <c r="N260" i="51"/>
  <c r="N377" i="51"/>
  <c r="N520" i="51"/>
  <c r="N301" i="51"/>
  <c r="N435" i="51"/>
  <c r="N500" i="51"/>
  <c r="N358" i="51"/>
  <c r="N248" i="51"/>
  <c r="N459" i="51"/>
  <c r="N220" i="51"/>
  <c r="N480" i="51"/>
  <c r="N165" i="51"/>
  <c r="N371" i="51"/>
  <c r="N97" i="51"/>
  <c r="N311" i="51"/>
  <c r="N156" i="51"/>
  <c r="N446" i="51"/>
  <c r="N234" i="51"/>
  <c r="N108" i="51"/>
  <c r="N277" i="51"/>
  <c r="N193" i="51"/>
  <c r="N237" i="51"/>
  <c r="N205" i="51"/>
  <c r="N101" i="51"/>
  <c r="N279" i="51"/>
  <c r="N412" i="51"/>
  <c r="N501" i="51"/>
  <c r="N419" i="51"/>
  <c r="N518" i="51"/>
  <c r="N331" i="51"/>
  <c r="N516" i="51"/>
  <c r="N81" i="51"/>
  <c r="N330" i="51"/>
  <c r="N203" i="51"/>
  <c r="N338" i="51"/>
  <c r="N303" i="51"/>
  <c r="N294" i="51"/>
  <c r="N210" i="51"/>
  <c r="N291" i="51"/>
  <c r="N379" i="51"/>
  <c r="N515" i="51"/>
  <c r="N184" i="51"/>
  <c r="N436" i="51"/>
  <c r="N424" i="51"/>
  <c r="N147" i="51"/>
  <c r="N164" i="51"/>
  <c r="N391" i="51"/>
  <c r="N249" i="51"/>
  <c r="N247" i="51"/>
  <c r="N67" i="51"/>
  <c r="N239" i="51"/>
  <c r="N250" i="51"/>
  <c r="N481" i="51"/>
  <c r="N497" i="51"/>
  <c r="N441" i="51"/>
  <c r="N532" i="51"/>
  <c r="N370" i="51"/>
  <c r="N493" i="51"/>
  <c r="N456" i="51"/>
  <c r="N170" i="51"/>
  <c r="N423" i="51"/>
  <c r="N159" i="51"/>
  <c r="N307" i="51"/>
  <c r="N221" i="51"/>
  <c r="N191" i="51"/>
  <c r="N194" i="51"/>
  <c r="N281" i="51"/>
  <c r="N150" i="51"/>
  <c r="N324" i="51"/>
  <c r="N498" i="51"/>
  <c r="N105" i="51"/>
  <c r="N66" i="51"/>
  <c r="N452" i="51"/>
  <c r="N410" i="51"/>
  <c r="N503" i="51"/>
  <c r="N413" i="51"/>
  <c r="N288" i="51"/>
  <c r="N421" i="51"/>
  <c r="N149" i="51"/>
  <c r="N314" i="51"/>
  <c r="N342" i="51"/>
  <c r="N282" i="51"/>
  <c r="N117" i="51"/>
  <c r="N214" i="51"/>
  <c r="N180" i="51"/>
  <c r="N486" i="51"/>
  <c r="N395" i="51"/>
  <c r="N467" i="51"/>
  <c r="N432" i="51"/>
  <c r="N488" i="51"/>
  <c r="N268" i="51"/>
  <c r="N526" i="51"/>
  <c r="N476" i="51"/>
  <c r="N244" i="51"/>
  <c r="N152" i="51"/>
  <c r="N512" i="51"/>
  <c r="N443" i="51"/>
  <c r="N232" i="51"/>
  <c r="N264" i="51"/>
  <c r="N408" i="51"/>
  <c r="N336" i="51"/>
  <c r="N462" i="51"/>
  <c r="N536" i="51"/>
  <c r="N151" i="51"/>
  <c r="N385" i="51"/>
  <c r="N289" i="51"/>
  <c r="N138" i="51"/>
  <c r="N300" i="51"/>
  <c r="N517" i="51"/>
  <c r="N188" i="51"/>
  <c r="N206" i="51"/>
  <c r="N130" i="51"/>
  <c r="N471" i="51"/>
  <c r="N355" i="51"/>
  <c r="N167" i="51"/>
  <c r="N325" i="51"/>
  <c r="N409" i="51"/>
  <c r="N95" i="51"/>
  <c r="N426" i="51"/>
  <c r="N344" i="51"/>
  <c r="N204" i="51"/>
  <c r="N537" i="51"/>
  <c r="N511" i="51"/>
  <c r="N276" i="51"/>
  <c r="N200" i="51"/>
  <c r="N411" i="51"/>
  <c r="N175" i="51"/>
  <c r="N329" i="51"/>
  <c r="N93" i="51"/>
  <c r="N315" i="51"/>
  <c r="N201" i="51"/>
  <c r="N90" i="51"/>
  <c r="N352" i="51"/>
  <c r="N186" i="51"/>
  <c r="N372" i="51"/>
  <c r="N111" i="51"/>
  <c r="N262" i="51"/>
  <c r="N539" i="51"/>
  <c r="N235" i="51"/>
  <c r="N321" i="51"/>
  <c r="N73" i="51"/>
  <c r="N535" i="51"/>
  <c r="N469" i="51"/>
  <c r="N397" i="51"/>
  <c r="N442" i="51"/>
  <c r="N284" i="51"/>
  <c r="N513" i="51"/>
  <c r="N98" i="51"/>
  <c r="N327" i="51"/>
  <c r="N374" i="51"/>
  <c r="N468" i="51"/>
  <c r="N104" i="51"/>
  <c r="N139" i="51"/>
  <c r="N299" i="51"/>
  <c r="N525" i="51"/>
  <c r="N349" i="51"/>
  <c r="N361" i="51"/>
  <c r="N383" i="51"/>
  <c r="N474" i="51"/>
  <c r="N455" i="51"/>
  <c r="N348" i="51"/>
  <c r="N373" i="51"/>
  <c r="N506" i="51"/>
  <c r="N378" i="51"/>
  <c r="N422" i="51"/>
  <c r="N429" i="51"/>
  <c r="N502" i="51"/>
  <c r="N261" i="51"/>
  <c r="N415" i="51"/>
  <c r="N350" i="51"/>
  <c r="N523" i="51"/>
  <c r="N376" i="51"/>
  <c r="N252" i="51"/>
  <c r="N160" i="51"/>
  <c r="N133" i="51"/>
  <c r="N312" i="51"/>
  <c r="N189" i="51"/>
  <c r="N406" i="51"/>
  <c r="N79" i="51"/>
  <c r="N140" i="51"/>
  <c r="N88" i="51"/>
  <c r="N209" i="51"/>
  <c r="N364" i="51"/>
  <c r="N477" i="51"/>
  <c r="N530" i="51"/>
  <c r="N306" i="51"/>
  <c r="N309" i="51"/>
  <c r="N290" i="51"/>
  <c r="N302" i="51"/>
  <c r="N334" i="51"/>
  <c r="N337" i="51"/>
  <c r="N417" i="51"/>
  <c r="N207" i="51"/>
  <c r="N231" i="51"/>
  <c r="N522" i="51"/>
  <c r="N124" i="51"/>
  <c r="N386" i="51"/>
  <c r="N148" i="51"/>
  <c r="N430" i="51"/>
  <c r="N153" i="51"/>
  <c r="N478" i="51"/>
  <c r="N253" i="51"/>
  <c r="N243" i="51"/>
  <c r="N223" i="51"/>
  <c r="N256" i="51"/>
  <c r="N416" i="51"/>
  <c r="N362" i="51"/>
  <c r="N141" i="51"/>
  <c r="N171" i="51"/>
  <c r="N473" i="51"/>
  <c r="N399" i="51"/>
  <c r="N161" i="51"/>
  <c r="N118" i="51"/>
  <c r="N505" i="51"/>
  <c r="N258" i="51"/>
  <c r="N354" i="51"/>
  <c r="N192" i="51"/>
  <c r="N129" i="51"/>
  <c r="N225" i="51"/>
  <c r="N332" i="51"/>
  <c r="N317" i="51"/>
  <c r="N293" i="51"/>
  <c r="N87" i="51"/>
  <c r="N274" i="51"/>
  <c r="N367" i="51"/>
  <c r="N458" i="51"/>
  <c r="N528" i="51"/>
  <c r="N322" i="51"/>
  <c r="N143" i="51"/>
  <c r="N335" i="51"/>
  <c r="N444" i="51"/>
  <c r="N396" i="51"/>
  <c r="N83" i="51"/>
  <c r="N388" i="51"/>
  <c r="N157" i="51"/>
  <c r="N120" i="51"/>
  <c r="N267" i="51"/>
  <c r="N144" i="51"/>
  <c r="N519" i="51"/>
  <c r="N484" i="51"/>
  <c r="N68" i="51"/>
  <c r="N490" i="51"/>
  <c r="N313" i="51"/>
  <c r="N190" i="51"/>
  <c r="N531" i="51"/>
  <c r="N310" i="51"/>
  <c r="N323" i="51"/>
  <c r="N162" i="51"/>
  <c r="N445" i="51"/>
  <c r="N172" i="51"/>
  <c r="N451" i="51"/>
  <c r="N70" i="51"/>
  <c r="N65" i="51"/>
  <c r="N463" i="51"/>
  <c r="N272" i="51"/>
  <c r="N407" i="51"/>
  <c r="N84" i="51"/>
  <c r="N273" i="51"/>
  <c r="N178" i="51"/>
  <c r="N470" i="51"/>
  <c r="N392" i="51"/>
  <c r="N449" i="51"/>
  <c r="N509" i="51"/>
  <c r="N125" i="51"/>
  <c r="N213" i="51"/>
  <c r="N131" i="51"/>
  <c r="N155" i="51"/>
  <c r="N295" i="51"/>
  <c r="N292" i="51"/>
  <c r="N199" i="51"/>
  <c r="N359" i="51"/>
  <c r="N427" i="51"/>
  <c r="N447" i="51"/>
  <c r="N382" i="51"/>
  <c r="N450" i="51"/>
  <c r="N283" i="51"/>
  <c r="N453" i="51"/>
  <c r="N163" i="51"/>
  <c r="N166" i="51"/>
  <c r="N122" i="51"/>
  <c r="N91" i="51"/>
  <c r="N212" i="51"/>
  <c r="N246" i="51"/>
  <c r="N265" i="51"/>
  <c r="N278" i="51"/>
  <c r="N425" i="51"/>
  <c r="N318" i="51"/>
  <c r="N102" i="51"/>
  <c r="N202" i="51"/>
  <c r="N80" i="51"/>
  <c r="N454" i="51"/>
  <c r="N320" i="51"/>
  <c r="N482" i="51"/>
  <c r="N387" i="51"/>
  <c r="N173" i="51"/>
  <c r="N228" i="51"/>
  <c r="N496" i="51"/>
  <c r="N465" i="51"/>
  <c r="N99" i="51"/>
  <c r="N128" i="51"/>
  <c r="N227" i="51"/>
  <c r="N77" i="51"/>
  <c r="N437" i="51"/>
  <c r="N433" i="51"/>
  <c r="N360" i="51"/>
  <c r="N418" i="51"/>
  <c r="N351" i="51"/>
  <c r="N78" i="51"/>
  <c r="N448" i="51"/>
  <c r="N177" i="51"/>
  <c r="N112" i="51"/>
  <c r="N400" i="51"/>
  <c r="I95" i="53" l="1"/>
  <c r="J94" i="53"/>
  <c r="I96" i="53" l="1"/>
  <c r="J95" i="53"/>
  <c r="I97" i="53" l="1"/>
  <c r="J96" i="53"/>
  <c r="E117" i="56"/>
  <c r="I98" i="53" l="1"/>
  <c r="J97" i="53"/>
  <c r="I99" i="53" l="1"/>
  <c r="J98" i="53"/>
  <c r="I100" i="53" l="1"/>
  <c r="J99" i="53"/>
  <c r="I101" i="53" l="1"/>
  <c r="J100" i="53"/>
  <c r="I102" i="53" l="1"/>
  <c r="J101" i="53"/>
  <c r="I103" i="53" l="1"/>
  <c r="J102" i="53"/>
  <c r="I104" i="53" l="1"/>
  <c r="J103" i="53"/>
  <c r="I105" i="53" l="1"/>
  <c r="J104" i="53"/>
  <c r="I106" i="53" l="1"/>
  <c r="J105" i="53"/>
  <c r="I107" i="53" l="1"/>
  <c r="J106" i="53"/>
  <c r="I108" i="53" l="1"/>
  <c r="J107" i="53"/>
  <c r="I109" i="53" l="1"/>
  <c r="J108" i="53"/>
  <c r="I110" i="53" l="1"/>
  <c r="J109" i="53"/>
  <c r="I111" i="53" l="1"/>
  <c r="J110" i="53"/>
  <c r="I112" i="53" l="1"/>
  <c r="J111" i="53"/>
  <c r="N59" i="52"/>
  <c r="E67" i="56"/>
  <c r="E65" i="56"/>
  <c r="E18" i="56"/>
  <c r="E110" i="56"/>
  <c r="E104" i="56"/>
  <c r="E102" i="56"/>
  <c r="E92" i="56"/>
  <c r="E79" i="56"/>
  <c r="E55" i="56"/>
  <c r="E45" i="56"/>
  <c r="I113" i="53" l="1"/>
  <c r="J112" i="53"/>
  <c r="E77" i="56"/>
  <c r="I114" i="53" l="1"/>
  <c r="J113" i="53"/>
  <c r="D17" i="51" a="1"/>
  <c r="D17" i="51" s="1"/>
  <c r="I115" i="53" l="1"/>
  <c r="J114" i="53"/>
  <c r="D20" i="51"/>
  <c r="D19" i="51"/>
  <c r="D18" i="51"/>
  <c r="I116" i="53" l="1"/>
  <c r="J115" i="53"/>
  <c r="I117" i="53" l="1"/>
  <c r="J116" i="53"/>
  <c r="B5" i="53"/>
  <c r="I118" i="53" l="1"/>
  <c r="J117" i="53"/>
  <c r="B6" i="53"/>
  <c r="B7" i="53" s="1"/>
  <c r="B8" i="53" s="1"/>
  <c r="B9" i="53" s="1"/>
  <c r="C1" i="50"/>
  <c r="I119" i="53" l="1"/>
  <c r="J118" i="53"/>
  <c r="B10" i="53"/>
  <c r="I120" i="53" l="1"/>
  <c r="J119" i="53"/>
  <c r="B11" i="53"/>
  <c r="I121" i="53" l="1"/>
  <c r="J120" i="53"/>
  <c r="B12" i="53"/>
  <c r="N1074" i="51" l="1"/>
  <c r="I122" i="53"/>
  <c r="J121" i="53"/>
  <c r="B13" i="53"/>
  <c r="N1064" i="51" s="1"/>
  <c r="N1112" i="51" l="1"/>
  <c r="N1069" i="51"/>
  <c r="N1079" i="51"/>
  <c r="I123" i="53"/>
  <c r="J122" i="53"/>
  <c r="B14" i="53"/>
  <c r="N1115" i="51" l="1"/>
  <c r="N1081" i="51"/>
  <c r="N1084" i="51" s="1"/>
  <c r="N1086" i="51" s="1"/>
  <c r="B15" i="53"/>
  <c r="O1079" i="51"/>
  <c r="O1069" i="51"/>
  <c r="O1074" i="51"/>
  <c r="O1064" i="51"/>
  <c r="N1071" i="51"/>
  <c r="I124" i="53"/>
  <c r="J123" i="53"/>
  <c r="T346" i="51"/>
  <c r="O1066" i="51" l="1"/>
  <c r="O1076" i="51"/>
  <c r="O1071" i="51"/>
  <c r="O1084" i="51"/>
  <c r="O1086" i="51" s="1"/>
  <c r="O1115" i="51"/>
  <c r="O1081" i="51"/>
  <c r="I125" i="53"/>
  <c r="J124" i="53"/>
  <c r="S1079" i="51"/>
  <c r="E10" i="56" s="1"/>
  <c r="T345" i="51"/>
  <c r="T347" i="51"/>
  <c r="T1079" i="51"/>
  <c r="E12" i="56" s="1"/>
  <c r="O30" i="51"/>
  <c r="O578" i="51" l="1"/>
  <c r="O1112" i="51"/>
  <c r="I126" i="53"/>
  <c r="J125" i="53"/>
  <c r="O518" i="51"/>
  <c r="O179" i="51"/>
  <c r="O225" i="51"/>
  <c r="O107" i="51"/>
  <c r="O321" i="51"/>
  <c r="O99" i="51"/>
  <c r="O315" i="51"/>
  <c r="O486" i="51"/>
  <c r="O326" i="51"/>
  <c r="O108" i="51"/>
  <c r="O488" i="51"/>
  <c r="O87" i="51"/>
  <c r="O380" i="51"/>
  <c r="O406" i="51"/>
  <c r="O126" i="51"/>
  <c r="O520" i="51"/>
  <c r="O92" i="51"/>
  <c r="O459" i="51"/>
  <c r="O98" i="51"/>
  <c r="O163" i="51"/>
  <c r="O328" i="51"/>
  <c r="O431" i="51"/>
  <c r="O182" i="51"/>
  <c r="O517" i="51"/>
  <c r="O144" i="51"/>
  <c r="O121" i="51"/>
  <c r="O505" i="51"/>
  <c r="O297" i="51"/>
  <c r="O493" i="51"/>
  <c r="O522" i="51"/>
  <c r="O348" i="51"/>
  <c r="O532" i="51"/>
  <c r="O69" i="51"/>
  <c r="O501" i="51"/>
  <c r="O350" i="51"/>
  <c r="O496" i="51"/>
  <c r="O414" i="51"/>
  <c r="O216" i="51"/>
  <c r="O286" i="51"/>
  <c r="O276" i="51"/>
  <c r="O445" i="51"/>
  <c r="O339" i="51"/>
  <c r="O451" i="51"/>
  <c r="O94" i="51"/>
  <c r="O282" i="51"/>
  <c r="O123" i="51"/>
  <c r="O454" i="51"/>
  <c r="O425" i="51"/>
  <c r="O224" i="51"/>
  <c r="O462" i="51"/>
  <c r="O120" i="51"/>
  <c r="O76" i="51"/>
  <c r="O334" i="51"/>
  <c r="O197" i="51"/>
  <c r="O147" i="51"/>
  <c r="O290" i="51"/>
  <c r="O229" i="51"/>
  <c r="O413" i="51"/>
  <c r="O401" i="51"/>
  <c r="O435" i="51"/>
  <c r="O284" i="51"/>
  <c r="O460" i="51"/>
  <c r="O196" i="51"/>
  <c r="O130" i="51"/>
  <c r="O507" i="51"/>
  <c r="O319" i="51"/>
  <c r="O316" i="51"/>
  <c r="O436" i="51"/>
  <c r="O344" i="51"/>
  <c r="O477" i="51"/>
  <c r="O190" i="51"/>
  <c r="O298" i="51"/>
  <c r="O508" i="51"/>
  <c r="O330" i="51"/>
  <c r="O484" i="51"/>
  <c r="O89" i="51"/>
  <c r="O142" i="51"/>
  <c r="O260" i="51"/>
  <c r="O410" i="51"/>
  <c r="O111" i="51"/>
  <c r="O243" i="51"/>
  <c r="O292" i="51"/>
  <c r="O485" i="51"/>
  <c r="O217" i="51"/>
  <c r="O329" i="51"/>
  <c r="O112" i="51"/>
  <c r="O263" i="51"/>
  <c r="O75" i="51"/>
  <c r="O205" i="51"/>
  <c r="O232" i="51"/>
  <c r="O455" i="51"/>
  <c r="O335" i="51"/>
  <c r="O132" i="51"/>
  <c r="O141" i="51"/>
  <c r="O500" i="51"/>
  <c r="O393" i="51"/>
  <c r="O185" i="51"/>
  <c r="O174" i="51"/>
  <c r="O383" i="51"/>
  <c r="O72" i="51"/>
  <c r="O168" i="51"/>
  <c r="O305" i="51"/>
  <c r="O66" i="51"/>
  <c r="O90" i="51"/>
  <c r="O386" i="51"/>
  <c r="O392" i="51"/>
  <c r="O198" i="51"/>
  <c r="O353" i="51"/>
  <c r="O512" i="51"/>
  <c r="O199" i="51"/>
  <c r="O280" i="51"/>
  <c r="O514" i="51"/>
  <c r="O446" i="51"/>
  <c r="O467" i="51"/>
  <c r="O104" i="51"/>
  <c r="O317" i="51"/>
  <c r="O212" i="51"/>
  <c r="O208" i="51"/>
  <c r="O308" i="51"/>
  <c r="O140" i="51"/>
  <c r="O257" i="51"/>
  <c r="O390" i="51"/>
  <c r="O238" i="51"/>
  <c r="O338" i="51"/>
  <c r="O355" i="51"/>
  <c r="O209" i="51"/>
  <c r="O490" i="51"/>
  <c r="O291" i="51"/>
  <c r="O122" i="51"/>
  <c r="O452" i="51"/>
  <c r="O342" i="51"/>
  <c r="O506" i="51"/>
  <c r="O192" i="51"/>
  <c r="O134" i="51"/>
  <c r="O374" i="51"/>
  <c r="O71" i="51"/>
  <c r="O267" i="51"/>
  <c r="O526" i="51"/>
  <c r="O447" i="51"/>
  <c r="O219" i="51"/>
  <c r="O402" i="51"/>
  <c r="O358" i="51"/>
  <c r="O159" i="51"/>
  <c r="O325" i="51"/>
  <c r="O160" i="51"/>
  <c r="O272" i="51"/>
  <c r="O360" i="51"/>
  <c r="O266" i="51"/>
  <c r="O504" i="51"/>
  <c r="O210" i="51"/>
  <c r="O201" i="51"/>
  <c r="O399" i="51"/>
  <c r="O131" i="51"/>
  <c r="O368" i="51"/>
  <c r="O88" i="51"/>
  <c r="O428" i="51"/>
  <c r="O473" i="51"/>
  <c r="O248" i="51"/>
  <c r="O287" i="51"/>
  <c r="O173" i="51"/>
  <c r="O440" i="51"/>
  <c r="O491" i="51"/>
  <c r="O193" i="51"/>
  <c r="O498" i="51"/>
  <c r="O186" i="51"/>
  <c r="O231" i="51"/>
  <c r="O155" i="51"/>
  <c r="O540" i="51"/>
  <c r="O405" i="51"/>
  <c r="O242" i="51"/>
  <c r="O456" i="51"/>
  <c r="O235" i="51"/>
  <c r="O322" i="51"/>
  <c r="O420" i="51"/>
  <c r="O234" i="51"/>
  <c r="O143" i="51"/>
  <c r="O515" i="51"/>
  <c r="O265" i="51"/>
  <c r="O503" i="51"/>
  <c r="O495" i="51"/>
  <c r="O178" i="51"/>
  <c r="O251" i="51"/>
  <c r="O146" i="51"/>
  <c r="O236" i="51"/>
  <c r="O67" i="51"/>
  <c r="O151" i="51"/>
  <c r="O378" i="51"/>
  <c r="O528" i="51"/>
  <c r="O320" i="51"/>
  <c r="O381" i="51"/>
  <c r="O457" i="51"/>
  <c r="O101" i="51"/>
  <c r="O268" i="51"/>
  <c r="O364" i="51"/>
  <c r="O463" i="51"/>
  <c r="O472" i="51"/>
  <c r="O200" i="51"/>
  <c r="O366" i="51"/>
  <c r="O299" i="51"/>
  <c r="O527" i="51"/>
  <c r="O533" i="51"/>
  <c r="O465" i="51"/>
  <c r="O158" i="51"/>
  <c r="O524" i="51"/>
  <c r="O239" i="51"/>
  <c r="O536" i="51"/>
  <c r="O361" i="51"/>
  <c r="O256" i="51"/>
  <c r="O295" i="51"/>
  <c r="O82" i="51"/>
  <c r="O384" i="51"/>
  <c r="O480" i="51"/>
  <c r="O221" i="51"/>
  <c r="O95" i="51"/>
  <c r="O312" i="51"/>
  <c r="O84" i="51"/>
  <c r="O351" i="51"/>
  <c r="O114" i="51"/>
  <c r="O434" i="51"/>
  <c r="O379" i="51"/>
  <c r="O352" i="51"/>
  <c r="O407" i="51"/>
  <c r="O289" i="51"/>
  <c r="O306" i="51"/>
  <c r="O136" i="51"/>
  <c r="O475" i="51"/>
  <c r="O218" i="51"/>
  <c r="O222" i="51"/>
  <c r="O307" i="51"/>
  <c r="O409" i="51"/>
  <c r="O415" i="51"/>
  <c r="O258" i="51"/>
  <c r="O246" i="51"/>
  <c r="O479" i="51"/>
  <c r="O106" i="51"/>
  <c r="O279" i="51"/>
  <c r="O421" i="51"/>
  <c r="O539" i="51"/>
  <c r="O430" i="51"/>
  <c r="O359" i="51"/>
  <c r="O145" i="51"/>
  <c r="O521" i="51"/>
  <c r="O269" i="51"/>
  <c r="O423" i="51"/>
  <c r="O327" i="51"/>
  <c r="O183" i="51"/>
  <c r="O362" i="51"/>
  <c r="O281" i="51"/>
  <c r="O336" i="51"/>
  <c r="O81" i="51"/>
  <c r="O476" i="51"/>
  <c r="O469" i="51"/>
  <c r="O207" i="51"/>
  <c r="O162" i="51"/>
  <c r="O433" i="51"/>
  <c r="O398" i="51"/>
  <c r="O255" i="51"/>
  <c r="O250" i="51"/>
  <c r="O385" i="51"/>
  <c r="O429" i="51"/>
  <c r="O396" i="51"/>
  <c r="O482" i="51"/>
  <c r="O461" i="51"/>
  <c r="O241" i="51"/>
  <c r="O412" i="51"/>
  <c r="O443" i="51"/>
  <c r="O530" i="51"/>
  <c r="O277" i="51"/>
  <c r="O516" i="51"/>
  <c r="O453" i="51"/>
  <c r="O444" i="51"/>
  <c r="O177" i="51"/>
  <c r="O110" i="51"/>
  <c r="O389" i="51"/>
  <c r="O481" i="51"/>
  <c r="O474" i="51"/>
  <c r="O427" i="51"/>
  <c r="O115" i="51"/>
  <c r="O537" i="51"/>
  <c r="O227" i="51"/>
  <c r="O83" i="51"/>
  <c r="O422" i="51"/>
  <c r="O438" i="51"/>
  <c r="O293" i="51"/>
  <c r="O572" i="51"/>
  <c r="O519" i="51"/>
  <c r="O109" i="51"/>
  <c r="O245" i="51"/>
  <c r="O85" i="51"/>
  <c r="O191" i="51"/>
  <c r="O133" i="51"/>
  <c r="O278" i="51"/>
  <c r="O371" i="51"/>
  <c r="O535" i="51"/>
  <c r="O439" i="51"/>
  <c r="O356" i="51"/>
  <c r="O302" i="51"/>
  <c r="O411" i="51"/>
  <c r="O164" i="51"/>
  <c r="O557" i="51"/>
  <c r="O129" i="51"/>
  <c r="O382" i="51"/>
  <c r="O494" i="51"/>
  <c r="O215" i="51"/>
  <c r="O203" i="51"/>
  <c r="O426" i="51"/>
  <c r="O354" i="51"/>
  <c r="O119" i="51"/>
  <c r="O194" i="51"/>
  <c r="O450" i="51"/>
  <c r="O188" i="51"/>
  <c r="O441" i="51"/>
  <c r="O74" i="51"/>
  <c r="O259" i="51"/>
  <c r="O125" i="51"/>
  <c r="O529" i="51"/>
  <c r="O314" i="51"/>
  <c r="O478" i="51"/>
  <c r="O254" i="51"/>
  <c r="O273" i="51"/>
  <c r="O395" i="51"/>
  <c r="O128" i="51"/>
  <c r="O417" i="51"/>
  <c r="O228" i="51"/>
  <c r="O466" i="51"/>
  <c r="O180" i="51"/>
  <c r="O175" i="51"/>
  <c r="O309" i="51"/>
  <c r="O68" i="51"/>
  <c r="O387" i="51"/>
  <c r="O135" i="51"/>
  <c r="O86" i="51"/>
  <c r="O391" i="51"/>
  <c r="O244" i="51"/>
  <c r="O349" i="51"/>
  <c r="O161" i="51"/>
  <c r="O230" i="51"/>
  <c r="O377" i="51"/>
  <c r="O468" i="51"/>
  <c r="O400" i="51"/>
  <c r="O169" i="51"/>
  <c r="O300" i="51"/>
  <c r="O171" i="51"/>
  <c r="O187" i="51"/>
  <c r="O311" i="51"/>
  <c r="O213" i="51"/>
  <c r="O249" i="51"/>
  <c r="O538" i="51"/>
  <c r="O139" i="51"/>
  <c r="O340" i="51"/>
  <c r="O573" i="51"/>
  <c r="O152" i="51"/>
  <c r="O442" i="51"/>
  <c r="O148" i="51"/>
  <c r="O172" i="51"/>
  <c r="O418" i="51"/>
  <c r="O96" i="51"/>
  <c r="O403" i="51"/>
  <c r="O497" i="51"/>
  <c r="O138" i="51"/>
  <c r="O261" i="51"/>
  <c r="O388" i="51"/>
  <c r="O176" i="51"/>
  <c r="O419" i="51"/>
  <c r="O124" i="51"/>
  <c r="O275" i="51"/>
  <c r="O237" i="51"/>
  <c r="O93" i="51"/>
  <c r="O313" i="51"/>
  <c r="O487" i="51"/>
  <c r="O150" i="51"/>
  <c r="O333" i="51"/>
  <c r="O262" i="51"/>
  <c r="O492" i="51"/>
  <c r="O223" i="51"/>
  <c r="O534" i="51"/>
  <c r="O567" i="51"/>
  <c r="O102" i="51"/>
  <c r="O375" i="51"/>
  <c r="O369" i="51"/>
  <c r="O97" i="51"/>
  <c r="O149" i="51"/>
  <c r="O523" i="51"/>
  <c r="O531" i="51"/>
  <c r="O100" i="51"/>
  <c r="O357" i="51"/>
  <c r="O220" i="51"/>
  <c r="O324" i="51"/>
  <c r="O204" i="51"/>
  <c r="O189" i="51"/>
  <c r="O274" i="51"/>
  <c r="O318" i="51"/>
  <c r="O499" i="51"/>
  <c r="O343" i="51"/>
  <c r="O294" i="51"/>
  <c r="O214" i="51"/>
  <c r="O397" i="51"/>
  <c r="O416" i="51"/>
  <c r="O283" i="51"/>
  <c r="O240" i="51"/>
  <c r="O365" i="51"/>
  <c r="O301" i="51"/>
  <c r="O105" i="51"/>
  <c r="O525" i="51"/>
  <c r="O157" i="51"/>
  <c r="O296" i="51"/>
  <c r="O211" i="51"/>
  <c r="O464" i="51"/>
  <c r="O370" i="51"/>
  <c r="O167" i="51"/>
  <c r="O502" i="51"/>
  <c r="O118" i="51"/>
  <c r="O166" i="51"/>
  <c r="O270" i="51"/>
  <c r="O226" i="51"/>
  <c r="O363" i="51"/>
  <c r="O569" i="51"/>
  <c r="O346" i="51"/>
  <c r="S346" i="51" s="1"/>
  <c r="O580" i="51"/>
  <c r="O574" i="51"/>
  <c r="O247" i="51"/>
  <c r="O408" i="51"/>
  <c r="O373" i="51"/>
  <c r="O367" i="51"/>
  <c r="O80" i="51"/>
  <c r="O489" i="51"/>
  <c r="O137" i="51"/>
  <c r="O156" i="51"/>
  <c r="O117" i="51"/>
  <c r="O252" i="51"/>
  <c r="O70" i="51"/>
  <c r="O181" i="51"/>
  <c r="O510" i="51"/>
  <c r="O165" i="51"/>
  <c r="O288" i="51"/>
  <c r="O511" i="51"/>
  <c r="O79" i="51"/>
  <c r="O458" i="51"/>
  <c r="O202" i="51"/>
  <c r="O154" i="51"/>
  <c r="O233" i="51"/>
  <c r="O570" i="51"/>
  <c r="O568" i="51"/>
  <c r="O347" i="51"/>
  <c r="S347" i="51" s="1"/>
  <c r="O577" i="51"/>
  <c r="O579" i="51"/>
  <c r="O509" i="51"/>
  <c r="O448" i="51"/>
  <c r="O271" i="51"/>
  <c r="O304" i="51"/>
  <c r="O424" i="51"/>
  <c r="O372" i="51"/>
  <c r="O332" i="51"/>
  <c r="O91" i="51"/>
  <c r="O483" i="51"/>
  <c r="O394" i="51"/>
  <c r="O184" i="51"/>
  <c r="O264" i="51"/>
  <c r="O513" i="51"/>
  <c r="O253" i="51"/>
  <c r="O449" i="51"/>
  <c r="O78" i="51"/>
  <c r="O195" i="51"/>
  <c r="O116" i="51"/>
  <c r="O170" i="51"/>
  <c r="O206" i="51"/>
  <c r="O376" i="51"/>
  <c r="O310" i="51"/>
  <c r="O437" i="51"/>
  <c r="O341" i="51"/>
  <c r="O103" i="51"/>
  <c r="O303" i="51"/>
  <c r="O471" i="51"/>
  <c r="O153" i="51"/>
  <c r="O470" i="51"/>
  <c r="O404" i="51"/>
  <c r="O113" i="51"/>
  <c r="O331" i="51"/>
  <c r="O432" i="51"/>
  <c r="O73" i="51"/>
  <c r="O337" i="51"/>
  <c r="O323" i="51"/>
  <c r="O77" i="51"/>
  <c r="O285" i="51"/>
  <c r="O127" i="51"/>
  <c r="O571" i="51"/>
  <c r="O575" i="51"/>
  <c r="O345" i="51"/>
  <c r="S345" i="51" s="1"/>
  <c r="O576" i="51"/>
  <c r="E82" i="56"/>
  <c r="E15" i="56"/>
  <c r="E21" i="56" s="1"/>
  <c r="E89" i="56"/>
  <c r="E94" i="56" s="1"/>
  <c r="E97" i="56" s="1"/>
  <c r="E107" i="56" s="1"/>
  <c r="I127" i="53" l="1"/>
  <c r="J126" i="53"/>
  <c r="I128" i="53" l="1"/>
  <c r="J127" i="53"/>
  <c r="I129" i="53" l="1"/>
  <c r="J128" i="53"/>
  <c r="I130" i="53" l="1"/>
  <c r="J129" i="53"/>
  <c r="I131" i="53" l="1"/>
  <c r="J130" i="53"/>
  <c r="I132" i="53" l="1"/>
  <c r="J131" i="53"/>
  <c r="I133" i="53" l="1"/>
  <c r="J132" i="53"/>
  <c r="I134" i="53" l="1"/>
  <c r="J133" i="53"/>
  <c r="I135" i="53" l="1"/>
  <c r="J134" i="53"/>
  <c r="I136" i="53" l="1"/>
  <c r="J135" i="53"/>
  <c r="I137" i="53" l="1"/>
  <c r="J136" i="53"/>
  <c r="I138" i="53" l="1"/>
  <c r="J137" i="53"/>
  <c r="E556" i="51" a="1"/>
  <c r="I139" i="53" l="1"/>
  <c r="J138" i="53"/>
  <c r="E1054" i="51"/>
  <c r="E556" i="51"/>
  <c r="E566" i="51"/>
  <c r="E567" i="51"/>
  <c r="E565" i="51"/>
  <c r="E560" i="51"/>
  <c r="E562" i="51"/>
  <c r="E559" i="51"/>
  <c r="E561" i="51"/>
  <c r="E563" i="51"/>
  <c r="E564" i="51"/>
  <c r="E558" i="51"/>
  <c r="E557" i="51"/>
  <c r="E568" i="51"/>
  <c r="E569" i="51"/>
  <c r="E570" i="51"/>
  <c r="E571" i="51"/>
  <c r="E572" i="51"/>
  <c r="E573" i="51"/>
  <c r="E574" i="51"/>
  <c r="E575" i="51"/>
  <c r="E576" i="51"/>
  <c r="E577" i="51"/>
  <c r="E578" i="51"/>
  <c r="E579" i="51"/>
  <c r="E580" i="51"/>
  <c r="E581" i="51"/>
  <c r="E582" i="51"/>
  <c r="E583" i="51"/>
  <c r="E584" i="51"/>
  <c r="E585" i="51"/>
  <c r="E586" i="51"/>
  <c r="E587" i="51"/>
  <c r="E588" i="51"/>
  <c r="E589" i="51"/>
  <c r="E590" i="51"/>
  <c r="E591" i="51"/>
  <c r="E592" i="51"/>
  <c r="E593" i="51"/>
  <c r="E594" i="51"/>
  <c r="E595" i="51"/>
  <c r="E596" i="51"/>
  <c r="E597" i="51"/>
  <c r="E598" i="51"/>
  <c r="E599" i="51"/>
  <c r="E600" i="51"/>
  <c r="E601" i="51"/>
  <c r="E602" i="51"/>
  <c r="E603" i="51"/>
  <c r="E604" i="51"/>
  <c r="E605" i="51"/>
  <c r="E606" i="51"/>
  <c r="E607" i="51"/>
  <c r="E608" i="51"/>
  <c r="E609" i="51"/>
  <c r="E610" i="51"/>
  <c r="E611" i="51"/>
  <c r="E612" i="51"/>
  <c r="E613" i="51"/>
  <c r="E614" i="51"/>
  <c r="E615" i="51"/>
  <c r="E616" i="51"/>
  <c r="E617" i="51"/>
  <c r="E618" i="51"/>
  <c r="E619" i="51"/>
  <c r="E620" i="51"/>
  <c r="E621" i="51"/>
  <c r="E622" i="51"/>
  <c r="E623" i="51"/>
  <c r="E624" i="51"/>
  <c r="E625" i="51"/>
  <c r="E626" i="51"/>
  <c r="E627" i="51"/>
  <c r="E628" i="51"/>
  <c r="E629" i="51"/>
  <c r="E630" i="51"/>
  <c r="E631" i="51"/>
  <c r="E632" i="51"/>
  <c r="E633" i="51"/>
  <c r="E634" i="51"/>
  <c r="E635" i="51"/>
  <c r="E636" i="51"/>
  <c r="E637" i="51"/>
  <c r="E638" i="51"/>
  <c r="E639" i="51"/>
  <c r="E640" i="51"/>
  <c r="E641" i="51"/>
  <c r="E642" i="51"/>
  <c r="E643" i="51"/>
  <c r="E644" i="51"/>
  <c r="E645" i="51"/>
  <c r="E646" i="51"/>
  <c r="E647" i="51"/>
  <c r="E648" i="51"/>
  <c r="E649" i="51"/>
  <c r="E650" i="51"/>
  <c r="E651" i="51"/>
  <c r="E652" i="51"/>
  <c r="E653" i="51"/>
  <c r="E654" i="51"/>
  <c r="E655" i="51"/>
  <c r="E656" i="51"/>
  <c r="E657" i="51"/>
  <c r="E658" i="51"/>
  <c r="E659" i="51"/>
  <c r="E660" i="51"/>
  <c r="E661" i="51"/>
  <c r="E662" i="51"/>
  <c r="E663" i="51"/>
  <c r="E664" i="51"/>
  <c r="E665" i="51"/>
  <c r="E666" i="51"/>
  <c r="E667" i="51"/>
  <c r="E668" i="51"/>
  <c r="E669" i="51"/>
  <c r="E670" i="51"/>
  <c r="E671" i="51"/>
  <c r="E672" i="51"/>
  <c r="E673" i="51"/>
  <c r="E674" i="51"/>
  <c r="E675" i="51"/>
  <c r="E676" i="51"/>
  <c r="E677" i="51"/>
  <c r="E678" i="51"/>
  <c r="E679" i="51"/>
  <c r="E680" i="51"/>
  <c r="E681" i="51"/>
  <c r="E682" i="51"/>
  <c r="E683" i="51"/>
  <c r="E684" i="51"/>
  <c r="E685" i="51"/>
  <c r="E686" i="51"/>
  <c r="E687" i="51"/>
  <c r="E688" i="51"/>
  <c r="E689" i="51"/>
  <c r="E690" i="51"/>
  <c r="E691" i="51"/>
  <c r="E692" i="51"/>
  <c r="E693" i="51"/>
  <c r="E694" i="51"/>
  <c r="E695" i="51"/>
  <c r="E696" i="51"/>
  <c r="E697" i="51"/>
  <c r="E698" i="51"/>
  <c r="E699" i="51"/>
  <c r="E700" i="51"/>
  <c r="E701" i="51"/>
  <c r="E702" i="51"/>
  <c r="E703" i="51"/>
  <c r="E704" i="51"/>
  <c r="E705" i="51"/>
  <c r="E706" i="51"/>
  <c r="E707" i="51"/>
  <c r="E708" i="51"/>
  <c r="E709" i="51"/>
  <c r="E710" i="51"/>
  <c r="E711" i="51"/>
  <c r="E712" i="51"/>
  <c r="E713" i="51"/>
  <c r="E714" i="51"/>
  <c r="E715" i="51"/>
  <c r="E716" i="51"/>
  <c r="E717" i="51"/>
  <c r="E718" i="51"/>
  <c r="E719" i="51"/>
  <c r="E720" i="51"/>
  <c r="E721" i="51"/>
  <c r="E722" i="51"/>
  <c r="E723" i="51"/>
  <c r="E724" i="51"/>
  <c r="E725" i="51"/>
  <c r="E726" i="51"/>
  <c r="E727" i="51"/>
  <c r="E728" i="51"/>
  <c r="E729" i="51"/>
  <c r="E730" i="51"/>
  <c r="E731" i="51"/>
  <c r="E732" i="51"/>
  <c r="E733" i="51"/>
  <c r="E734" i="51"/>
  <c r="E735" i="51"/>
  <c r="E736" i="51"/>
  <c r="E737" i="51"/>
  <c r="E738" i="51"/>
  <c r="E739" i="51"/>
  <c r="E740" i="51"/>
  <c r="E741" i="51"/>
  <c r="E742" i="51"/>
  <c r="E743" i="51"/>
  <c r="E744" i="51"/>
  <c r="E745" i="51"/>
  <c r="E746" i="51"/>
  <c r="E747" i="51"/>
  <c r="E748" i="51"/>
  <c r="E749" i="51"/>
  <c r="E750" i="51"/>
  <c r="E751" i="51"/>
  <c r="E752" i="51"/>
  <c r="E753" i="51"/>
  <c r="E754" i="51"/>
  <c r="E755" i="51"/>
  <c r="E756" i="51"/>
  <c r="E757" i="51"/>
  <c r="E758" i="51"/>
  <c r="E759" i="51"/>
  <c r="E760" i="51"/>
  <c r="E761" i="51"/>
  <c r="E762" i="51"/>
  <c r="E763" i="51"/>
  <c r="E764" i="51"/>
  <c r="E765" i="51"/>
  <c r="E766" i="51"/>
  <c r="E767" i="51"/>
  <c r="E768" i="51"/>
  <c r="E769" i="51"/>
  <c r="E770" i="51"/>
  <c r="E771" i="51"/>
  <c r="E772" i="51"/>
  <c r="E773" i="51"/>
  <c r="E774" i="51"/>
  <c r="E775" i="51"/>
  <c r="E776" i="51"/>
  <c r="E777" i="51"/>
  <c r="E778" i="51"/>
  <c r="E779" i="51"/>
  <c r="E780" i="51"/>
  <c r="E781" i="51"/>
  <c r="E782" i="51"/>
  <c r="E783" i="51"/>
  <c r="E784" i="51"/>
  <c r="E785" i="51"/>
  <c r="E786" i="51"/>
  <c r="E787" i="51"/>
  <c r="E788" i="51"/>
  <c r="E789" i="51"/>
  <c r="E790" i="51"/>
  <c r="E791" i="51"/>
  <c r="E792" i="51"/>
  <c r="E793" i="51"/>
  <c r="E794" i="51"/>
  <c r="E795" i="51"/>
  <c r="E796" i="51"/>
  <c r="E797" i="51"/>
  <c r="E798" i="51"/>
  <c r="E799" i="51"/>
  <c r="E800" i="51"/>
  <c r="E801" i="51"/>
  <c r="E802" i="51"/>
  <c r="E803" i="51"/>
  <c r="E804" i="51"/>
  <c r="E805" i="51"/>
  <c r="E806" i="51"/>
  <c r="E807" i="51"/>
  <c r="E808" i="51"/>
  <c r="E809" i="51"/>
  <c r="E810" i="51"/>
  <c r="E811" i="51"/>
  <c r="E812" i="51"/>
  <c r="E813" i="51"/>
  <c r="E814" i="51"/>
  <c r="E815" i="51"/>
  <c r="E816" i="51"/>
  <c r="E817" i="51"/>
  <c r="E818" i="51"/>
  <c r="E819" i="51"/>
  <c r="E820" i="51"/>
  <c r="E821" i="51"/>
  <c r="E822" i="51"/>
  <c r="E823" i="51"/>
  <c r="E824" i="51"/>
  <c r="E825" i="51"/>
  <c r="E826" i="51"/>
  <c r="E827" i="51"/>
  <c r="E828" i="51"/>
  <c r="E829" i="51"/>
  <c r="E830" i="51"/>
  <c r="E831" i="51"/>
  <c r="E832" i="51"/>
  <c r="E833" i="51"/>
  <c r="E834" i="51"/>
  <c r="E835" i="51"/>
  <c r="E836" i="51"/>
  <c r="E837" i="51"/>
  <c r="E838" i="51"/>
  <c r="E839" i="51"/>
  <c r="E840" i="51"/>
  <c r="E841" i="51"/>
  <c r="E842" i="51"/>
  <c r="E843" i="51"/>
  <c r="E844" i="51"/>
  <c r="E845" i="51"/>
  <c r="E846" i="51"/>
  <c r="E847" i="51"/>
  <c r="E848" i="51"/>
  <c r="E849" i="51"/>
  <c r="E850" i="51"/>
  <c r="E851" i="51"/>
  <c r="E852" i="51"/>
  <c r="E853" i="51"/>
  <c r="E854" i="51"/>
  <c r="E855" i="51"/>
  <c r="E856" i="51"/>
  <c r="E857" i="51"/>
  <c r="E858" i="51"/>
  <c r="E859" i="51"/>
  <c r="E860" i="51"/>
  <c r="E861" i="51"/>
  <c r="E862" i="51"/>
  <c r="E863" i="51"/>
  <c r="E864" i="51"/>
  <c r="E865" i="51"/>
  <c r="E866" i="51"/>
  <c r="E867" i="51"/>
  <c r="E868" i="51"/>
  <c r="E869" i="51"/>
  <c r="E870" i="51"/>
  <c r="E871" i="51"/>
  <c r="E872" i="51"/>
  <c r="E873" i="51"/>
  <c r="E874" i="51"/>
  <c r="E875" i="51"/>
  <c r="E876" i="51"/>
  <c r="E877" i="51"/>
  <c r="E878" i="51"/>
  <c r="E879" i="51"/>
  <c r="E880" i="51"/>
  <c r="E881" i="51"/>
  <c r="E882" i="51"/>
  <c r="E883" i="51"/>
  <c r="E884" i="51"/>
  <c r="E885" i="51"/>
  <c r="E886" i="51"/>
  <c r="E887" i="51"/>
  <c r="E888" i="51"/>
  <c r="E889" i="51"/>
  <c r="E890" i="51"/>
  <c r="E891" i="51"/>
  <c r="E892" i="51"/>
  <c r="E893" i="51"/>
  <c r="E894" i="51"/>
  <c r="E895" i="51"/>
  <c r="E896" i="51"/>
  <c r="E897" i="51"/>
  <c r="E898" i="51"/>
  <c r="E899" i="51"/>
  <c r="E900" i="51"/>
  <c r="E901" i="51"/>
  <c r="E902" i="51"/>
  <c r="E903" i="51"/>
  <c r="E904" i="51"/>
  <c r="E905" i="51"/>
  <c r="E906" i="51"/>
  <c r="E907" i="51"/>
  <c r="E908" i="51"/>
  <c r="E909" i="51"/>
  <c r="E910" i="51"/>
  <c r="E911" i="51"/>
  <c r="E912" i="51"/>
  <c r="E913" i="51"/>
  <c r="E914" i="51"/>
  <c r="E915" i="51"/>
  <c r="E916" i="51"/>
  <c r="E917" i="51"/>
  <c r="E918" i="51"/>
  <c r="E919" i="51"/>
  <c r="E920" i="51"/>
  <c r="E921" i="51"/>
  <c r="E922" i="51"/>
  <c r="E923" i="51"/>
  <c r="E924" i="51"/>
  <c r="E925" i="51"/>
  <c r="E926" i="51"/>
  <c r="E927" i="51"/>
  <c r="E928" i="51"/>
  <c r="E929" i="51"/>
  <c r="E930" i="51"/>
  <c r="E931" i="51"/>
  <c r="E932" i="51"/>
  <c r="E933" i="51"/>
  <c r="E934" i="51"/>
  <c r="E935" i="51"/>
  <c r="E936" i="51"/>
  <c r="E937" i="51"/>
  <c r="E938" i="51"/>
  <c r="E939" i="51"/>
  <c r="E940" i="51"/>
  <c r="E941" i="51"/>
  <c r="E942" i="51"/>
  <c r="E943" i="51"/>
  <c r="E944" i="51"/>
  <c r="E945" i="51"/>
  <c r="E946" i="51"/>
  <c r="E947" i="51"/>
  <c r="E948" i="51"/>
  <c r="E949" i="51"/>
  <c r="E950" i="51"/>
  <c r="E951" i="51"/>
  <c r="E952" i="51"/>
  <c r="E953" i="51"/>
  <c r="E954" i="51"/>
  <c r="E955" i="51"/>
  <c r="E956" i="51"/>
  <c r="E957" i="51"/>
  <c r="E958" i="51"/>
  <c r="E959" i="51"/>
  <c r="E960" i="51"/>
  <c r="E961" i="51"/>
  <c r="E962" i="51"/>
  <c r="E963" i="51"/>
  <c r="E964" i="51"/>
  <c r="E965" i="51"/>
  <c r="E966" i="51"/>
  <c r="E967" i="51"/>
  <c r="E968" i="51"/>
  <c r="E969" i="51"/>
  <c r="E970" i="51"/>
  <c r="E971" i="51"/>
  <c r="E972" i="51"/>
  <c r="E973" i="51"/>
  <c r="E974" i="51"/>
  <c r="E975" i="51"/>
  <c r="E976" i="51"/>
  <c r="E977" i="51"/>
  <c r="E978" i="51"/>
  <c r="E979" i="51"/>
  <c r="E980" i="51"/>
  <c r="E981" i="51"/>
  <c r="E982" i="51"/>
  <c r="E983" i="51"/>
  <c r="E984" i="51"/>
  <c r="E985" i="51"/>
  <c r="E986" i="51"/>
  <c r="E987" i="51"/>
  <c r="E988" i="51"/>
  <c r="E989" i="51"/>
  <c r="E990" i="51"/>
  <c r="E991" i="51"/>
  <c r="E992" i="51"/>
  <c r="E993" i="51"/>
  <c r="E994" i="51"/>
  <c r="E995" i="51"/>
  <c r="E996" i="51"/>
  <c r="E997" i="51"/>
  <c r="E998" i="51"/>
  <c r="E999" i="51"/>
  <c r="E1000" i="51"/>
  <c r="E1001" i="51"/>
  <c r="E1002" i="51"/>
  <c r="E1003" i="51"/>
  <c r="E1004" i="51"/>
  <c r="E1005" i="51"/>
  <c r="E1006" i="51"/>
  <c r="E1007" i="51"/>
  <c r="E1008" i="51"/>
  <c r="E1009" i="51"/>
  <c r="E1010" i="51"/>
  <c r="E1011" i="51"/>
  <c r="E1012" i="51"/>
  <c r="E1013" i="51"/>
  <c r="E1014" i="51"/>
  <c r="E1015" i="51"/>
  <c r="E1016" i="51"/>
  <c r="E1017" i="51"/>
  <c r="E1018" i="51"/>
  <c r="E1019" i="51"/>
  <c r="E1020" i="51"/>
  <c r="E1021" i="51"/>
  <c r="E1022" i="51"/>
  <c r="E1023" i="51"/>
  <c r="E1024" i="51"/>
  <c r="E1025" i="51"/>
  <c r="E1026" i="51"/>
  <c r="E1027" i="51"/>
  <c r="E1028" i="51"/>
  <c r="E1029" i="51"/>
  <c r="E1030" i="51"/>
  <c r="E1031" i="51"/>
  <c r="E1032" i="51"/>
  <c r="E1033" i="51"/>
  <c r="E1034" i="51"/>
  <c r="E1035" i="51"/>
  <c r="E1036" i="51"/>
  <c r="E1037" i="51"/>
  <c r="E1038" i="51"/>
  <c r="E1039" i="51"/>
  <c r="E1040" i="51"/>
  <c r="E1041" i="51"/>
  <c r="E1042" i="51"/>
  <c r="E1043" i="51"/>
  <c r="E1044" i="51"/>
  <c r="E1045" i="51"/>
  <c r="E1046" i="51"/>
  <c r="E1047" i="51"/>
  <c r="E1048" i="51"/>
  <c r="E1049" i="51"/>
  <c r="E1050" i="51"/>
  <c r="E1051" i="51"/>
  <c r="E1052" i="51"/>
  <c r="E1053" i="51"/>
  <c r="E1055" i="51"/>
  <c r="I140" i="53" l="1"/>
  <c r="J139" i="53"/>
  <c r="N578" i="51"/>
  <c r="N63" i="51" s="1"/>
  <c r="N574" i="51"/>
  <c r="N59" i="51" s="1"/>
  <c r="N570" i="51"/>
  <c r="N55" i="51" s="1"/>
  <c r="N558" i="51"/>
  <c r="N43" i="51" s="1"/>
  <c r="N559" i="51"/>
  <c r="N44" i="51" s="1"/>
  <c r="N567" i="51"/>
  <c r="N52" i="51" s="1"/>
  <c r="N577" i="51"/>
  <c r="N62" i="51" s="1"/>
  <c r="N573" i="51"/>
  <c r="N58" i="51" s="1"/>
  <c r="N569" i="51"/>
  <c r="N54" i="51" s="1"/>
  <c r="N564" i="51"/>
  <c r="N49" i="51" s="1"/>
  <c r="N562" i="51"/>
  <c r="N47" i="51" s="1"/>
  <c r="N566" i="51"/>
  <c r="N51" i="51" s="1"/>
  <c r="N576" i="51"/>
  <c r="N61" i="51" s="1"/>
  <c r="N572" i="51"/>
  <c r="N57" i="51" s="1"/>
  <c r="N568" i="51"/>
  <c r="N53" i="51" s="1"/>
  <c r="N563" i="51"/>
  <c r="N48" i="51" s="1"/>
  <c r="N560" i="51"/>
  <c r="N45" i="51" s="1"/>
  <c r="N556" i="51"/>
  <c r="N579" i="51"/>
  <c r="N64" i="51" s="1"/>
  <c r="N575" i="51"/>
  <c r="N60" i="51" s="1"/>
  <c r="N571" i="51"/>
  <c r="N56" i="51" s="1"/>
  <c r="N557" i="51"/>
  <c r="N42" i="51" s="1"/>
  <c r="N561" i="51"/>
  <c r="N46" i="51" s="1"/>
  <c r="N565" i="51"/>
  <c r="N50" i="51" s="1"/>
  <c r="G1056" i="51" l="1"/>
  <c r="H1056" i="51"/>
  <c r="M1056" i="51"/>
  <c r="K1056" i="51"/>
  <c r="I1056" i="51"/>
  <c r="J1056" i="51"/>
  <c r="L1056" i="51"/>
  <c r="I141" i="53"/>
  <c r="J140" i="53"/>
  <c r="N545" i="51"/>
  <c r="T52" i="51"/>
  <c r="T44" i="51"/>
  <c r="T43" i="51"/>
  <c r="N1056" i="51"/>
  <c r="N41" i="51"/>
  <c r="T45" i="51"/>
  <c r="T49" i="51"/>
  <c r="T51" i="51"/>
  <c r="T47" i="51"/>
  <c r="T50" i="51"/>
  <c r="T46" i="51"/>
  <c r="T42" i="51"/>
  <c r="T48" i="51"/>
  <c r="S52" i="51"/>
  <c r="S53" i="51"/>
  <c r="I40" i="51" l="1"/>
  <c r="F1056" i="51"/>
  <c r="J40" i="51"/>
  <c r="H40" i="51"/>
  <c r="G40" i="51"/>
  <c r="L40" i="51"/>
  <c r="L1118" i="51"/>
  <c r="K40" i="51"/>
  <c r="M40" i="51"/>
  <c r="M1118" i="51"/>
  <c r="I142" i="53"/>
  <c r="J141" i="53"/>
  <c r="N549" i="51"/>
  <c r="T41" i="51"/>
  <c r="S42" i="51"/>
  <c r="M1124" i="51" l="1"/>
  <c r="F40" i="51"/>
  <c r="L1124" i="51"/>
  <c r="I143" i="53"/>
  <c r="J142" i="53"/>
  <c r="O41" i="51"/>
  <c r="O556" i="51" s="1"/>
  <c r="N1118" i="51"/>
  <c r="N1124" i="51" s="1"/>
  <c r="N1089" i="51" s="1"/>
  <c r="O44" i="51"/>
  <c r="O49" i="51"/>
  <c r="O43" i="51"/>
  <c r="O50" i="51"/>
  <c r="O45" i="51"/>
  <c r="O46" i="51"/>
  <c r="O51" i="51"/>
  <c r="O566" i="51" s="1"/>
  <c r="O48" i="51"/>
  <c r="O47" i="51"/>
  <c r="I144" i="53" l="1"/>
  <c r="J143" i="53"/>
  <c r="N1121" i="51"/>
  <c r="S41" i="51"/>
  <c r="N1091" i="51"/>
  <c r="O558" i="51"/>
  <c r="O545" i="51"/>
  <c r="S43" i="51"/>
  <c r="O561" i="51"/>
  <c r="S46" i="51"/>
  <c r="O564" i="51"/>
  <c r="S49" i="51"/>
  <c r="O562" i="51"/>
  <c r="S47" i="51"/>
  <c r="O560" i="51"/>
  <c r="S45" i="51"/>
  <c r="O559" i="51"/>
  <c r="S44" i="51"/>
  <c r="O563" i="51"/>
  <c r="S48" i="51"/>
  <c r="O565" i="51"/>
  <c r="S50" i="51"/>
  <c r="I145" i="53" l="1"/>
  <c r="J144" i="53"/>
  <c r="I146" i="53" l="1"/>
  <c r="J145" i="53"/>
  <c r="T189" i="51"/>
  <c r="T397" i="51"/>
  <c r="T86" i="51"/>
  <c r="T409" i="51"/>
  <c r="T202" i="51"/>
  <c r="T495" i="51"/>
  <c r="T399" i="51"/>
  <c r="T465" i="51"/>
  <c r="T365" i="51"/>
  <c r="T144" i="51"/>
  <c r="T533" i="51"/>
  <c r="T129" i="51"/>
  <c r="T438" i="51"/>
  <c r="T103" i="51"/>
  <c r="T237" i="51"/>
  <c r="T427" i="51"/>
  <c r="T426" i="51"/>
  <c r="T211" i="51"/>
  <c r="T521" i="51"/>
  <c r="T141" i="51"/>
  <c r="T338" i="51"/>
  <c r="T216" i="51"/>
  <c r="T468" i="51"/>
  <c r="T472" i="51"/>
  <c r="T235" i="51"/>
  <c r="T352" i="51"/>
  <c r="T489" i="51"/>
  <c r="T197" i="51"/>
  <c r="T292" i="51"/>
  <c r="T126" i="51"/>
  <c r="T454" i="51"/>
  <c r="T301" i="51"/>
  <c r="T393" i="51"/>
  <c r="T313" i="51"/>
  <c r="T215" i="51"/>
  <c r="T492" i="51"/>
  <c r="T410" i="51"/>
  <c r="T531" i="51"/>
  <c r="T124" i="51"/>
  <c r="T172" i="51"/>
  <c r="T517" i="51"/>
  <c r="T476" i="51"/>
  <c r="T90" i="51"/>
  <c r="T534" i="51"/>
  <c r="T498" i="51"/>
  <c r="T213" i="51"/>
  <c r="T298" i="51"/>
  <c r="T174" i="51"/>
  <c r="T145" i="51"/>
  <c r="T423" i="51"/>
  <c r="T276" i="51"/>
  <c r="T142" i="51"/>
  <c r="T304" i="51"/>
  <c r="T184" i="51"/>
  <c r="T320" i="51"/>
  <c r="T217" i="51"/>
  <c r="T424" i="51"/>
  <c r="T271" i="51"/>
  <c r="T319" i="51"/>
  <c r="T128" i="51"/>
  <c r="T350" i="51"/>
  <c r="T401" i="51"/>
  <c r="T107" i="51"/>
  <c r="T464" i="51"/>
  <c r="T305" i="51"/>
  <c r="T111" i="51"/>
  <c r="T355" i="51"/>
  <c r="T131" i="51"/>
  <c r="T370" i="51"/>
  <c r="T227" i="51"/>
  <c r="T485" i="51"/>
  <c r="T329" i="51"/>
  <c r="T331" i="51"/>
  <c r="T373" i="51"/>
  <c r="T369" i="51"/>
  <c r="T480" i="51"/>
  <c r="T351" i="51"/>
  <c r="T185" i="51"/>
  <c r="T176" i="51"/>
  <c r="T97" i="51"/>
  <c r="T109" i="51"/>
  <c r="T452" i="51"/>
  <c r="T220" i="51"/>
  <c r="T92" i="51"/>
  <c r="T414" i="51"/>
  <c r="T392" i="51"/>
  <c r="T280" i="51"/>
  <c r="T486" i="51"/>
  <c r="T258" i="51"/>
  <c r="T349" i="51"/>
  <c r="T504" i="51"/>
  <c r="T471" i="51"/>
  <c r="T330" i="51"/>
  <c r="T339" i="51"/>
  <c r="T488" i="51"/>
  <c r="T173" i="51"/>
  <c r="T446" i="51"/>
  <c r="T314" i="51"/>
  <c r="T260" i="51"/>
  <c r="T418" i="51"/>
  <c r="T155" i="51"/>
  <c r="T167" i="51"/>
  <c r="T239" i="51"/>
  <c r="T478" i="51"/>
  <c r="T68" i="51"/>
  <c r="T496" i="51"/>
  <c r="T530" i="51"/>
  <c r="T297" i="51"/>
  <c r="T140" i="51"/>
  <c r="T378" i="51"/>
  <c r="T494" i="51"/>
  <c r="T327" i="51"/>
  <c r="T455" i="51"/>
  <c r="T416" i="51"/>
  <c r="T91" i="51"/>
  <c r="T269" i="51"/>
  <c r="T481" i="51"/>
  <c r="T420" i="51"/>
  <c r="T193" i="51"/>
  <c r="T250" i="51"/>
  <c r="T390" i="51"/>
  <c r="T358" i="51"/>
  <c r="T118" i="51"/>
  <c r="T225" i="51"/>
  <c r="T527" i="51"/>
  <c r="T511" i="51"/>
  <c r="T525" i="51"/>
  <c r="T505" i="51"/>
  <c r="T281" i="51"/>
  <c r="T417" i="51"/>
  <c r="T359" i="51"/>
  <c r="T445" i="51"/>
  <c r="T337" i="51"/>
  <c r="T194" i="51"/>
  <c r="T223" i="51"/>
  <c r="T294" i="51"/>
  <c r="T178" i="51"/>
  <c r="T88" i="51"/>
  <c r="T264" i="51"/>
  <c r="T333" i="51"/>
  <c r="T342" i="51"/>
  <c r="T415" i="51"/>
  <c r="T363" i="51"/>
  <c r="T430" i="51"/>
  <c r="T175" i="51"/>
  <c r="T116" i="51"/>
  <c r="T156" i="51"/>
  <c r="T78" i="51"/>
  <c r="T169" i="51"/>
  <c r="T81" i="51"/>
  <c r="T266" i="51"/>
  <c r="T443" i="51"/>
  <c r="T71" i="51"/>
  <c r="T293" i="51"/>
  <c r="T287" i="51"/>
  <c r="T315" i="51"/>
  <c r="T198" i="51"/>
  <c r="T463" i="51"/>
  <c r="T387" i="51"/>
  <c r="T262" i="51"/>
  <c r="T381" i="51"/>
  <c r="T482" i="51"/>
  <c r="T134" i="51"/>
  <c r="T95" i="51"/>
  <c r="T242" i="51"/>
  <c r="T275" i="51"/>
  <c r="T74" i="51"/>
  <c r="T444" i="51"/>
  <c r="T326" i="51"/>
  <c r="T236" i="51"/>
  <c r="T133" i="51"/>
  <c r="T282" i="51"/>
  <c r="T526" i="51"/>
  <c r="T513" i="51"/>
  <c r="T461" i="51"/>
  <c r="T391" i="51"/>
  <c r="T389" i="51"/>
  <c r="T425" i="51"/>
  <c r="T76" i="51"/>
  <c r="T120" i="51"/>
  <c r="T224" i="51"/>
  <c r="T83" i="51"/>
  <c r="T157" i="51"/>
  <c r="T221" i="51"/>
  <c r="T168" i="51"/>
  <c r="T385" i="51"/>
  <c r="T130" i="51"/>
  <c r="T274" i="51"/>
  <c r="T510" i="51"/>
  <c r="T245" i="51"/>
  <c r="T491" i="51"/>
  <c r="T244" i="51"/>
  <c r="T69" i="51"/>
  <c r="T328" i="51"/>
  <c r="T435" i="51"/>
  <c r="T265" i="51"/>
  <c r="T261" i="51"/>
  <c r="T267" i="51"/>
  <c r="T371" i="51"/>
  <c r="T377" i="51"/>
  <c r="T233" i="51"/>
  <c r="T540" i="51"/>
  <c r="T188" i="51"/>
  <c r="T316" i="51"/>
  <c r="T75" i="51"/>
  <c r="T512" i="51"/>
  <c r="T522" i="51"/>
  <c r="T182" i="51"/>
  <c r="T310" i="51"/>
  <c r="T279" i="51"/>
  <c r="T336" i="51"/>
  <c r="T187" i="51"/>
  <c r="T268" i="51"/>
  <c r="T257" i="51"/>
  <c r="T243" i="51"/>
  <c r="T277" i="51"/>
  <c r="T160" i="51"/>
  <c r="T123" i="51"/>
  <c r="T312" i="51"/>
  <c r="T226" i="51"/>
  <c r="T137" i="51"/>
  <c r="T537" i="51"/>
  <c r="T382" i="51"/>
  <c r="T253" i="51"/>
  <c r="T398" i="51"/>
  <c r="T456" i="51"/>
  <c r="T251" i="51"/>
  <c r="T335" i="51"/>
  <c r="T238" i="51"/>
  <c r="T509" i="51"/>
  <c r="T284" i="51"/>
  <c r="T433" i="51"/>
  <c r="T146" i="51"/>
  <c r="T405" i="51"/>
  <c r="T222" i="51"/>
  <c r="T479" i="51"/>
  <c r="T357" i="51"/>
  <c r="T179" i="51"/>
  <c r="T159" i="51"/>
  <c r="T241" i="51"/>
  <c r="T311" i="51"/>
  <c r="T255" i="51"/>
  <c r="T332" i="51"/>
  <c r="T396" i="51"/>
  <c r="T368" i="51"/>
  <c r="T432" i="51"/>
  <c r="T85" i="51"/>
  <c r="T503" i="51"/>
  <c r="I147" i="53" l="1"/>
  <c r="J146" i="53"/>
  <c r="S68" i="51"/>
  <c r="S332" i="51"/>
  <c r="S514" i="51"/>
  <c r="S526" i="51"/>
  <c r="S69" i="51"/>
  <c r="S508" i="51"/>
  <c r="S377" i="51"/>
  <c r="S491" i="51"/>
  <c r="S334" i="51"/>
  <c r="S76" i="51"/>
  <c r="S267" i="51"/>
  <c r="S378" i="51"/>
  <c r="S435" i="51"/>
  <c r="S224" i="51"/>
  <c r="S389" i="51"/>
  <c r="S462" i="51"/>
  <c r="S509" i="51"/>
  <c r="S154" i="51"/>
  <c r="S537" i="51"/>
  <c r="S210" i="51"/>
  <c r="S434" i="51"/>
  <c r="S359" i="51"/>
  <c r="S538" i="51"/>
  <c r="S223" i="51"/>
  <c r="S134" i="51"/>
  <c r="S116" i="51"/>
  <c r="S262" i="51"/>
  <c r="S480" i="51"/>
  <c r="S368" i="51"/>
  <c r="T232" i="51"/>
  <c r="S291" i="51"/>
  <c r="S269" i="51"/>
  <c r="S263" i="51"/>
  <c r="S439" i="51"/>
  <c r="T467" i="51"/>
  <c r="S251" i="51"/>
  <c r="T67" i="51"/>
  <c r="T290" i="51"/>
  <c r="S226" i="51"/>
  <c r="T254" i="51"/>
  <c r="S123" i="51"/>
  <c r="T440" i="51"/>
  <c r="T484" i="51"/>
  <c r="S504" i="51"/>
  <c r="T360" i="51"/>
  <c r="T497" i="51"/>
  <c r="T300" i="51"/>
  <c r="S71" i="51"/>
  <c r="T460" i="51"/>
  <c r="S316" i="51"/>
  <c r="S161" i="51"/>
  <c r="T286" i="51"/>
  <c r="T536" i="51"/>
  <c r="S534" i="51"/>
  <c r="T66" i="51"/>
  <c r="T164" i="51"/>
  <c r="T231" i="51"/>
  <c r="S331" i="51"/>
  <c r="T201" i="51"/>
  <c r="T538" i="51"/>
  <c r="T207" i="51"/>
  <c r="S282" i="51"/>
  <c r="T204" i="51"/>
  <c r="T364" i="51"/>
  <c r="S275" i="51"/>
  <c r="S482" i="51"/>
  <c r="S463" i="51"/>
  <c r="T508" i="51"/>
  <c r="S81" i="51"/>
  <c r="S222" i="51"/>
  <c r="S363" i="51"/>
  <c r="T89" i="51"/>
  <c r="T501" i="51"/>
  <c r="T82" i="51"/>
  <c r="S297" i="51"/>
  <c r="T219" i="51"/>
  <c r="S422" i="51"/>
  <c r="S420" i="51"/>
  <c r="T514" i="51"/>
  <c r="T302" i="51"/>
  <c r="T422" i="51"/>
  <c r="S478" i="51"/>
  <c r="T366" i="51"/>
  <c r="S162" i="51"/>
  <c r="S392" i="51"/>
  <c r="S92" i="51"/>
  <c r="T469" i="51"/>
  <c r="T278" i="51"/>
  <c r="S369" i="51"/>
  <c r="S373" i="51"/>
  <c r="S79" i="51"/>
  <c r="T119" i="51"/>
  <c r="S305" i="51"/>
  <c r="S241" i="51"/>
  <c r="S179" i="51"/>
  <c r="S163" i="51"/>
  <c r="T190" i="51"/>
  <c r="T259" i="51"/>
  <c r="S433" i="51"/>
  <c r="S335" i="51"/>
  <c r="S398" i="51"/>
  <c r="T535" i="51"/>
  <c r="S150" i="51"/>
  <c r="S283" i="51"/>
  <c r="T450" i="51"/>
  <c r="S407" i="51"/>
  <c r="S243" i="51"/>
  <c r="S187" i="51"/>
  <c r="T474" i="51"/>
  <c r="S74" i="51"/>
  <c r="T374" i="51"/>
  <c r="T524" i="51"/>
  <c r="S135" i="51"/>
  <c r="T322" i="51"/>
  <c r="S70" i="51"/>
  <c r="T73" i="51"/>
  <c r="T376" i="51"/>
  <c r="T499" i="51"/>
  <c r="S83" i="51"/>
  <c r="T354" i="51"/>
  <c r="S261" i="51"/>
  <c r="S205" i="51"/>
  <c r="T121" i="51"/>
  <c r="S391" i="51"/>
  <c r="T375" i="51"/>
  <c r="S527" i="51"/>
  <c r="T459" i="51"/>
  <c r="S242" i="51"/>
  <c r="S188" i="51"/>
  <c r="T343" i="51"/>
  <c r="S315" i="51"/>
  <c r="S287" i="51"/>
  <c r="S204" i="51"/>
  <c r="T240" i="51"/>
  <c r="T272" i="51"/>
  <c r="T117" i="51"/>
  <c r="S412" i="51"/>
  <c r="S107" i="51"/>
  <c r="T65" i="51"/>
  <c r="S250" i="51"/>
  <c r="S118" i="51"/>
  <c r="S91" i="51"/>
  <c r="S167" i="51"/>
  <c r="T191" i="51"/>
  <c r="S425" i="51"/>
  <c r="S349" i="51"/>
  <c r="T528" i="51"/>
  <c r="T462" i="51"/>
  <c r="S525" i="51"/>
  <c r="T402" i="51"/>
  <c r="T136" i="51"/>
  <c r="S355" i="51"/>
  <c r="S85" i="51"/>
  <c r="S133" i="51"/>
  <c r="S159" i="51"/>
  <c r="S432" i="51"/>
  <c r="T147" i="51"/>
  <c r="T228" i="51"/>
  <c r="T229" i="51"/>
  <c r="T318" i="51"/>
  <c r="T158" i="51"/>
  <c r="T104" i="51"/>
  <c r="T180" i="51"/>
  <c r="S238" i="51"/>
  <c r="T246" i="51"/>
  <c r="T212" i="51"/>
  <c r="T307" i="51"/>
  <c r="T100" i="51"/>
  <c r="S137" i="51"/>
  <c r="S404" i="51"/>
  <c r="T210" i="51"/>
  <c r="T256" i="51"/>
  <c r="T323" i="51"/>
  <c r="T473" i="51"/>
  <c r="S279" i="51"/>
  <c r="T324" i="51"/>
  <c r="T248" i="51"/>
  <c r="T384" i="51"/>
  <c r="S512" i="51"/>
  <c r="T380" i="51"/>
  <c r="S393" i="51"/>
  <c r="T127" i="51"/>
  <c r="S231" i="51"/>
  <c r="S112" i="51"/>
  <c r="S479" i="51"/>
  <c r="S120" i="51"/>
  <c r="T395" i="51"/>
  <c r="S529" i="51"/>
  <c r="T218" i="51"/>
  <c r="T181" i="51"/>
  <c r="T334" i="51"/>
  <c r="S328" i="51"/>
  <c r="T356" i="51"/>
  <c r="T154" i="51"/>
  <c r="T138" i="51"/>
  <c r="S194" i="51"/>
  <c r="S258" i="51"/>
  <c r="T453" i="51"/>
  <c r="S390" i="51"/>
  <c r="S140" i="51"/>
  <c r="T404" i="51"/>
  <c r="S142" i="51"/>
  <c r="T151" i="51"/>
  <c r="S184" i="51"/>
  <c r="S326" i="51"/>
  <c r="S517" i="51"/>
  <c r="S503" i="51"/>
  <c r="T291" i="51"/>
  <c r="T163" i="51"/>
  <c r="S229" i="51"/>
  <c r="T177" i="51"/>
  <c r="T263" i="51"/>
  <c r="S104" i="51"/>
  <c r="T449" i="51"/>
  <c r="T341" i="51"/>
  <c r="T306" i="51"/>
  <c r="T150" i="51"/>
  <c r="T283" i="51"/>
  <c r="T407" i="51"/>
  <c r="T458" i="51"/>
  <c r="T101" i="51"/>
  <c r="T106" i="51"/>
  <c r="T295" i="51"/>
  <c r="T490" i="51"/>
  <c r="T247" i="51"/>
  <c r="T135" i="51"/>
  <c r="S200" i="51"/>
  <c r="S182" i="51"/>
  <c r="S502" i="51"/>
  <c r="T99" i="51"/>
  <c r="T70" i="51"/>
  <c r="T470" i="51"/>
  <c r="T439" i="51"/>
  <c r="T72" i="51"/>
  <c r="T466" i="51"/>
  <c r="T353" i="51"/>
  <c r="S257" i="51"/>
  <c r="S244" i="51"/>
  <c r="T406" i="51"/>
  <c r="T170" i="51"/>
  <c r="T93" i="51"/>
  <c r="T361" i="51"/>
  <c r="T447" i="51"/>
  <c r="S266" i="51"/>
  <c r="S169" i="51"/>
  <c r="T285" i="51"/>
  <c r="T431" i="51"/>
  <c r="T394" i="51"/>
  <c r="S430" i="51"/>
  <c r="T234" i="51"/>
  <c r="T403" i="51"/>
  <c r="S294" i="51"/>
  <c r="S415" i="51"/>
  <c r="T87" i="51"/>
  <c r="S505" i="51"/>
  <c r="T161" i="51"/>
  <c r="S358" i="51"/>
  <c r="S443" i="51"/>
  <c r="T152" i="51"/>
  <c r="S198" i="51"/>
  <c r="S327" i="51"/>
  <c r="T249" i="51"/>
  <c r="T515" i="51"/>
  <c r="T372" i="51"/>
  <c r="S260" i="51"/>
  <c r="T400" i="51"/>
  <c r="T108" i="51"/>
  <c r="S280" i="51"/>
  <c r="S216" i="51"/>
  <c r="S423" i="51"/>
  <c r="S109" i="51"/>
  <c r="T340" i="51"/>
  <c r="S329" i="51"/>
  <c r="T303" i="51"/>
  <c r="S417" i="51"/>
  <c r="S464" i="51"/>
  <c r="S540" i="51"/>
  <c r="S424" i="51"/>
  <c r="S217" i="51"/>
  <c r="T413" i="51"/>
  <c r="T105" i="51"/>
  <c r="S145" i="51"/>
  <c r="T209" i="51"/>
  <c r="S313" i="51"/>
  <c r="S289" i="51"/>
  <c r="S304" i="51"/>
  <c r="S485" i="51"/>
  <c r="S293" i="51"/>
  <c r="S225" i="51"/>
  <c r="T195" i="51"/>
  <c r="T102" i="51"/>
  <c r="T183" i="51"/>
  <c r="S401" i="51"/>
  <c r="T348" i="51"/>
  <c r="T165" i="51"/>
  <c r="S320" i="51"/>
  <c r="S276" i="51"/>
  <c r="T115" i="51"/>
  <c r="S489" i="51"/>
  <c r="S488" i="51"/>
  <c r="S298" i="51"/>
  <c r="T408" i="51"/>
  <c r="S445" i="51"/>
  <c r="T308" i="51"/>
  <c r="S494" i="51"/>
  <c r="S496" i="51"/>
  <c r="S239" i="51"/>
  <c r="S418" i="51"/>
  <c r="S314" i="51"/>
  <c r="T434" i="51"/>
  <c r="S385" i="51"/>
  <c r="S351" i="51"/>
  <c r="S511" i="51"/>
  <c r="S530" i="51"/>
  <c r="S185" i="51"/>
  <c r="T506" i="51"/>
  <c r="T153" i="51"/>
  <c r="S114" i="51"/>
  <c r="T386" i="51"/>
  <c r="T149" i="51"/>
  <c r="S312" i="51"/>
  <c r="S268" i="51"/>
  <c r="T162" i="51"/>
  <c r="T98" i="51"/>
  <c r="T200" i="51"/>
  <c r="T502" i="51"/>
  <c r="T428" i="51"/>
  <c r="S157" i="51"/>
  <c r="T205" i="51"/>
  <c r="T112" i="51"/>
  <c r="S178" i="51"/>
  <c r="T203" i="51"/>
  <c r="S444" i="51"/>
  <c r="T529" i="51"/>
  <c r="T487" i="51"/>
  <c r="T110" i="51"/>
  <c r="T192" i="51"/>
  <c r="S264" i="51"/>
  <c r="S337" i="51"/>
  <c r="T412" i="51"/>
  <c r="T519" i="51"/>
  <c r="T317" i="51"/>
  <c r="S281" i="51"/>
  <c r="T252" i="51"/>
  <c r="T483" i="51"/>
  <c r="T79" i="51"/>
  <c r="T367" i="51"/>
  <c r="S481" i="51"/>
  <c r="T166" i="51"/>
  <c r="S155" i="51"/>
  <c r="T132" i="51"/>
  <c r="T288" i="51"/>
  <c r="S173" i="51"/>
  <c r="T448" i="51"/>
  <c r="T289" i="51"/>
  <c r="S486" i="51"/>
  <c r="T518" i="51"/>
  <c r="S362" i="51"/>
  <c r="T122" i="51"/>
  <c r="T441" i="51"/>
  <c r="T325" i="51"/>
  <c r="T114" i="51"/>
  <c r="S206" i="51"/>
  <c r="T321" i="51"/>
  <c r="T199" i="51"/>
  <c r="T148" i="51"/>
  <c r="S97" i="51"/>
  <c r="T206" i="51"/>
  <c r="S220" i="51"/>
  <c r="S426" i="51"/>
  <c r="T80" i="51"/>
  <c r="S429" i="51"/>
  <c r="T383" i="51"/>
  <c r="T523" i="51"/>
  <c r="T125" i="51"/>
  <c r="S428" i="51"/>
  <c r="T296" i="51"/>
  <c r="S325" i="51"/>
  <c r="T429" i="51"/>
  <c r="T451" i="51"/>
  <c r="S192" i="51"/>
  <c r="S519" i="51"/>
  <c r="T77" i="51"/>
  <c r="T309" i="51"/>
  <c r="S483" i="51"/>
  <c r="S193" i="51"/>
  <c r="S367" i="51"/>
  <c r="S235" i="51"/>
  <c r="S448" i="51"/>
  <c r="T230" i="51"/>
  <c r="S122" i="51"/>
  <c r="T475" i="51"/>
  <c r="T362" i="51"/>
  <c r="T388" i="51"/>
  <c r="T273" i="51"/>
  <c r="T421" i="51"/>
  <c r="T196" i="51"/>
  <c r="S410" i="51"/>
  <c r="T94" i="51"/>
  <c r="T419" i="51"/>
  <c r="T436" i="51"/>
  <c r="S90" i="51"/>
  <c r="S103" i="51"/>
  <c r="S141" i="51"/>
  <c r="T442" i="51"/>
  <c r="S176" i="51"/>
  <c r="S492" i="51"/>
  <c r="S197" i="51"/>
  <c r="T113" i="51"/>
  <c r="T539" i="51"/>
  <c r="T520" i="51"/>
  <c r="S532" i="51"/>
  <c r="T139" i="51"/>
  <c r="T516" i="51"/>
  <c r="S339" i="51"/>
  <c r="S471" i="51"/>
  <c r="S143" i="51"/>
  <c r="S227" i="51"/>
  <c r="S215" i="51"/>
  <c r="S271" i="51"/>
  <c r="T84" i="51"/>
  <c r="S174" i="51"/>
  <c r="S213" i="51"/>
  <c r="T96" i="51"/>
  <c r="T214" i="51"/>
  <c r="S498" i="51"/>
  <c r="S476" i="51"/>
  <c r="S172" i="51"/>
  <c r="T532" i="51"/>
  <c r="S124" i="51"/>
  <c r="T171" i="51"/>
  <c r="T493" i="51"/>
  <c r="S352" i="51"/>
  <c r="T344" i="51"/>
  <c r="S129" i="51"/>
  <c r="S144" i="51"/>
  <c r="S211" i="51"/>
  <c r="S350" i="51"/>
  <c r="T299" i="51"/>
  <c r="S477" i="51"/>
  <c r="S531" i="51"/>
  <c r="T507" i="51"/>
  <c r="T477" i="51"/>
  <c r="S301" i="51"/>
  <c r="S126" i="51"/>
  <c r="S454" i="51"/>
  <c r="T143" i="51"/>
  <c r="T411" i="51"/>
  <c r="S338" i="51"/>
  <c r="S521" i="51"/>
  <c r="S237" i="51"/>
  <c r="S427" i="51"/>
  <c r="S472" i="51"/>
  <c r="T270" i="51"/>
  <c r="S468" i="51"/>
  <c r="T379" i="51"/>
  <c r="S438" i="51"/>
  <c r="S409" i="51"/>
  <c r="T208" i="51"/>
  <c r="T437" i="51"/>
  <c r="T457" i="51"/>
  <c r="S292" i="51"/>
  <c r="S533" i="51"/>
  <c r="S465" i="51"/>
  <c r="T500" i="51"/>
  <c r="S189" i="51"/>
  <c r="S186" i="51"/>
  <c r="S495" i="51"/>
  <c r="S86" i="51"/>
  <c r="S397" i="51"/>
  <c r="T186" i="51"/>
  <c r="I148" i="53" l="1"/>
  <c r="J147" i="53"/>
  <c r="S500" i="51"/>
  <c r="S419" i="51"/>
  <c r="S421" i="51"/>
  <c r="S221" i="51"/>
  <c r="S310" i="51"/>
  <c r="S309" i="51"/>
  <c r="S146" i="51"/>
  <c r="S441" i="51"/>
  <c r="S518" i="51"/>
  <c r="S416" i="51"/>
  <c r="S88" i="51"/>
  <c r="S487" i="51"/>
  <c r="S461" i="51"/>
  <c r="S510" i="51"/>
  <c r="S386" i="51"/>
  <c r="S308" i="51"/>
  <c r="S408" i="51"/>
  <c r="S348" i="51"/>
  <c r="S195" i="51"/>
  <c r="S413" i="51"/>
  <c r="S303" i="51"/>
  <c r="S400" i="51"/>
  <c r="S372" i="51"/>
  <c r="S249" i="51"/>
  <c r="S152" i="51"/>
  <c r="S234" i="51"/>
  <c r="S394" i="51"/>
  <c r="S357" i="51"/>
  <c r="S93" i="51"/>
  <c r="S470" i="51"/>
  <c r="S99" i="51"/>
  <c r="S382" i="51"/>
  <c r="S341" i="51"/>
  <c r="S381" i="51"/>
  <c r="S453" i="51"/>
  <c r="S405" i="51"/>
  <c r="S342" i="51"/>
  <c r="S75" i="51"/>
  <c r="S248" i="51"/>
  <c r="S323" i="51"/>
  <c r="S246" i="51"/>
  <c r="S528" i="51"/>
  <c r="S272" i="51"/>
  <c r="S459" i="51"/>
  <c r="S121" i="51"/>
  <c r="S311" i="51"/>
  <c r="S524" i="51"/>
  <c r="S535" i="51"/>
  <c r="S259" i="51"/>
  <c r="S82" i="51"/>
  <c r="S245" i="51"/>
  <c r="S164" i="51"/>
  <c r="S286" i="51"/>
  <c r="S497" i="51"/>
  <c r="S254" i="51"/>
  <c r="S457" i="51"/>
  <c r="S208" i="51"/>
  <c r="S299" i="51"/>
  <c r="S214" i="51"/>
  <c r="S111" i="51"/>
  <c r="S202" i="51"/>
  <c r="S365" i="51"/>
  <c r="S379" i="51"/>
  <c r="S270" i="51"/>
  <c r="S411" i="51"/>
  <c r="S84" i="51"/>
  <c r="S139" i="51"/>
  <c r="S520" i="51"/>
  <c r="S113" i="51"/>
  <c r="S388" i="51"/>
  <c r="S77" i="51"/>
  <c r="S296" i="51"/>
  <c r="S125" i="51"/>
  <c r="S383" i="51"/>
  <c r="S80" i="51"/>
  <c r="S319" i="51"/>
  <c r="S199" i="51"/>
  <c r="S321" i="51"/>
  <c r="S452" i="51"/>
  <c r="S132" i="51"/>
  <c r="S166" i="51"/>
  <c r="S78" i="51"/>
  <c r="S236" i="51"/>
  <c r="S265" i="51"/>
  <c r="S115" i="51"/>
  <c r="S183" i="51"/>
  <c r="S340" i="51"/>
  <c r="S87" i="51"/>
  <c r="S285" i="51"/>
  <c r="S361" i="51"/>
  <c r="S170" i="51"/>
  <c r="S306" i="51"/>
  <c r="S449" i="51"/>
  <c r="S168" i="51"/>
  <c r="S356" i="51"/>
  <c r="S127" i="51"/>
  <c r="S277" i="51"/>
  <c r="S307" i="51"/>
  <c r="S147" i="51"/>
  <c r="S65" i="51"/>
  <c r="S375" i="51"/>
  <c r="S376" i="51"/>
  <c r="S374" i="51"/>
  <c r="S450" i="51"/>
  <c r="S119" i="51"/>
  <c r="S278" i="51"/>
  <c r="S302" i="51"/>
  <c r="S156" i="51"/>
  <c r="S371" i="51"/>
  <c r="S364" i="51"/>
  <c r="S207" i="51"/>
  <c r="S460" i="51"/>
  <c r="S160" i="51"/>
  <c r="S440" i="51"/>
  <c r="S290" i="51"/>
  <c r="S232" i="51"/>
  <c r="S446" i="51"/>
  <c r="S436" i="51"/>
  <c r="S336" i="51"/>
  <c r="S475" i="51"/>
  <c r="S523" i="51"/>
  <c r="S131" i="51"/>
  <c r="S414" i="51"/>
  <c r="S110" i="51"/>
  <c r="S203" i="51"/>
  <c r="S130" i="51"/>
  <c r="S98" i="51"/>
  <c r="S149" i="51"/>
  <c r="S506" i="51"/>
  <c r="S165" i="51"/>
  <c r="S209" i="51"/>
  <c r="S515" i="51"/>
  <c r="S431" i="51"/>
  <c r="S353" i="51"/>
  <c r="S72" i="51"/>
  <c r="S247" i="51"/>
  <c r="S295" i="51"/>
  <c r="S101" i="51"/>
  <c r="S138" i="51"/>
  <c r="S175" i="51"/>
  <c r="S218" i="51"/>
  <c r="S255" i="51"/>
  <c r="S380" i="51"/>
  <c r="S324" i="51"/>
  <c r="S253" i="51"/>
  <c r="S180" i="51"/>
  <c r="S158" i="51"/>
  <c r="S136" i="51"/>
  <c r="S240" i="51"/>
  <c r="S343" i="51"/>
  <c r="S354" i="51"/>
  <c r="S499" i="51"/>
  <c r="S322" i="51"/>
  <c r="S474" i="51"/>
  <c r="S190" i="51"/>
  <c r="S501" i="51"/>
  <c r="S201" i="51"/>
  <c r="S66" i="51"/>
  <c r="S536" i="51"/>
  <c r="S300" i="51"/>
  <c r="S484" i="51"/>
  <c r="S67" i="51"/>
  <c r="S467" i="51"/>
  <c r="S399" i="51"/>
  <c r="S344" i="51"/>
  <c r="S171" i="51"/>
  <c r="S437" i="51"/>
  <c r="S507" i="51"/>
  <c r="S493" i="51"/>
  <c r="S96" i="51"/>
  <c r="S516" i="51"/>
  <c r="S539" i="51"/>
  <c r="S330" i="51"/>
  <c r="S442" i="51"/>
  <c r="S94" i="51"/>
  <c r="S196" i="51"/>
  <c r="S273" i="51"/>
  <c r="S128" i="51"/>
  <c r="S230" i="51"/>
  <c r="S451" i="51"/>
  <c r="S148" i="51"/>
  <c r="S370" i="51"/>
  <c r="S284" i="51"/>
  <c r="S288" i="51"/>
  <c r="S455" i="51"/>
  <c r="S252" i="51"/>
  <c r="S317" i="51"/>
  <c r="S333" i="51"/>
  <c r="S274" i="51"/>
  <c r="S233" i="51"/>
  <c r="S522" i="51"/>
  <c r="S153" i="51"/>
  <c r="S102" i="51"/>
  <c r="S105" i="51"/>
  <c r="S108" i="51"/>
  <c r="S403" i="51"/>
  <c r="S447" i="51"/>
  <c r="S406" i="51"/>
  <c r="S466" i="51"/>
  <c r="S396" i="51"/>
  <c r="S490" i="51"/>
  <c r="S106" i="51"/>
  <c r="S458" i="51"/>
  <c r="S177" i="51"/>
  <c r="S95" i="51"/>
  <c r="S151" i="51"/>
  <c r="S181" i="51"/>
  <c r="S387" i="51"/>
  <c r="S395" i="51"/>
  <c r="S384" i="51"/>
  <c r="S473" i="51"/>
  <c r="S256" i="51"/>
  <c r="S100" i="51"/>
  <c r="S212" i="51"/>
  <c r="S456" i="51"/>
  <c r="S318" i="51"/>
  <c r="S228" i="51"/>
  <c r="S402" i="51"/>
  <c r="S191" i="51"/>
  <c r="S117" i="51"/>
  <c r="S73" i="51"/>
  <c r="S469" i="51"/>
  <c r="S366" i="51"/>
  <c r="S219" i="51"/>
  <c r="S89" i="51"/>
  <c r="S513" i="51"/>
  <c r="S360" i="51"/>
  <c r="I149" i="53" l="1"/>
  <c r="J148" i="53"/>
  <c r="N40" i="51"/>
  <c r="T62" i="51"/>
  <c r="T54" i="51"/>
  <c r="T59" i="51"/>
  <c r="T56" i="51"/>
  <c r="T57" i="51"/>
  <c r="T53" i="51"/>
  <c r="T55" i="51"/>
  <c r="S64" i="51"/>
  <c r="S60" i="51"/>
  <c r="S63" i="51"/>
  <c r="S58" i="51"/>
  <c r="S56" i="51"/>
  <c r="S61" i="51"/>
  <c r="S57" i="51"/>
  <c r="S62" i="51"/>
  <c r="S54" i="51"/>
  <c r="I150" i="53" l="1"/>
  <c r="J149" i="53"/>
  <c r="T61" i="51"/>
  <c r="N547" i="51"/>
  <c r="N551" i="51"/>
  <c r="O547" i="51"/>
  <c r="S547" i="51" s="1"/>
  <c r="T60" i="51"/>
  <c r="T63" i="51"/>
  <c r="T58" i="51"/>
  <c r="T64" i="51"/>
  <c r="S59" i="51"/>
  <c r="S55" i="51"/>
  <c r="I151" i="53" l="1"/>
  <c r="J150" i="53"/>
  <c r="T551" i="51"/>
  <c r="S545" i="51"/>
  <c r="T40" i="51"/>
  <c r="T30" i="51" s="1"/>
  <c r="T547" i="51"/>
  <c r="T545" i="51"/>
  <c r="I152" i="53" l="1"/>
  <c r="J151" i="53"/>
  <c r="T1089" i="51"/>
  <c r="T1091" i="51"/>
  <c r="I153" i="53" l="1"/>
  <c r="J152" i="53"/>
  <c r="I154" i="53" l="1"/>
  <c r="J153" i="53"/>
  <c r="I155" i="53" l="1"/>
  <c r="J154" i="53"/>
  <c r="O549" i="51"/>
  <c r="O1056" i="51"/>
  <c r="O551" i="51"/>
  <c r="S551" i="51" s="1"/>
  <c r="O40" i="51"/>
  <c r="S51" i="51"/>
  <c r="S40" i="51" s="1"/>
  <c r="S30" i="51" s="1"/>
  <c r="I156" i="53" l="1"/>
  <c r="J155" i="53"/>
  <c r="O1118" i="51"/>
  <c r="O1124" i="51" s="1"/>
  <c r="I157" i="53" l="1"/>
  <c r="J156" i="53"/>
  <c r="O1091" i="51"/>
  <c r="S1091" i="51" s="1"/>
  <c r="U148" i="142" s="1"/>
  <c r="P148" i="142" s="1"/>
  <c r="O1089" i="51"/>
  <c r="S1089" i="51" s="1"/>
  <c r="T148" i="142" s="1"/>
  <c r="O1121" i="51"/>
  <c r="I158" i="53" l="1"/>
  <c r="J157" i="53"/>
  <c r="I159" i="53" l="1"/>
  <c r="J158" i="53"/>
  <c r="I160" i="53" l="1"/>
  <c r="J159" i="53"/>
  <c r="I161" i="53" l="1"/>
  <c r="J160" i="53"/>
  <c r="E27" i="56"/>
  <c r="I162" i="53" l="1"/>
  <c r="J161" i="53"/>
  <c r="I163" i="53" l="1"/>
  <c r="J162" i="53"/>
  <c r="I164" i="53" l="1"/>
  <c r="J163" i="53"/>
  <c r="I165" i="53" l="1"/>
  <c r="J164" i="53"/>
  <c r="I166" i="53" l="1"/>
  <c r="J165" i="53"/>
  <c r="I167" i="53" l="1"/>
  <c r="J166" i="53"/>
  <c r="I168" i="53" l="1"/>
  <c r="J167" i="53"/>
  <c r="I169" i="53" l="1"/>
  <c r="J168" i="53"/>
  <c r="I170" i="53" l="1"/>
  <c r="J169" i="53"/>
  <c r="I171" i="53" l="1"/>
  <c r="J170" i="53"/>
  <c r="I172" i="53" l="1"/>
  <c r="J171" i="53"/>
  <c r="I173" i="53" l="1"/>
  <c r="J172" i="53"/>
  <c r="I174" i="53" l="1"/>
  <c r="J173" i="53"/>
  <c r="I175" i="53" l="1"/>
  <c r="J174" i="53"/>
  <c r="I176" i="53" l="1"/>
  <c r="J175" i="53"/>
  <c r="I177" i="53" l="1"/>
  <c r="J176" i="53"/>
  <c r="I178" i="53" l="1"/>
  <c r="J177" i="53"/>
  <c r="I179" i="53" l="1"/>
  <c r="J178" i="53"/>
  <c r="I180" i="53" l="1"/>
  <c r="J179" i="53"/>
  <c r="I181" i="53" l="1"/>
  <c r="J180" i="53"/>
  <c r="I182" i="53" l="1"/>
  <c r="J181" i="53"/>
  <c r="I183" i="53" l="1"/>
  <c r="J182" i="53"/>
  <c r="I184" i="53" l="1"/>
  <c r="J183" i="53"/>
  <c r="I185" i="53" l="1"/>
  <c r="J184" i="53"/>
  <c r="I186" i="53" l="1"/>
  <c r="J185" i="53"/>
  <c r="I187" i="53" l="1"/>
  <c r="J186" i="53"/>
  <c r="I188" i="53" l="1"/>
  <c r="J187" i="53"/>
  <c r="I189" i="53" l="1"/>
  <c r="J188" i="53"/>
  <c r="I190" i="53" l="1"/>
  <c r="J189" i="53"/>
  <c r="I191" i="53" l="1"/>
  <c r="J190" i="53"/>
  <c r="I192" i="53" l="1"/>
  <c r="J191" i="53"/>
  <c r="I193" i="53" l="1"/>
  <c r="J192" i="53"/>
  <c r="I194" i="53" l="1"/>
  <c r="J193" i="53"/>
  <c r="I195" i="53" l="1"/>
  <c r="J194" i="53"/>
  <c r="I196" i="53" l="1"/>
  <c r="J195" i="53"/>
  <c r="I197" i="53" l="1"/>
  <c r="J196" i="53"/>
  <c r="I198" i="53" l="1"/>
  <c r="J197" i="53"/>
  <c r="I199" i="53" l="1"/>
  <c r="J198" i="53"/>
  <c r="I200" i="53" l="1"/>
  <c r="J199" i="53"/>
  <c r="I201" i="53" l="1"/>
  <c r="J200" i="53"/>
  <c r="I202" i="53" l="1"/>
  <c r="J201" i="53"/>
  <c r="I203" i="53" l="1"/>
  <c r="J202" i="53"/>
  <c r="I204" i="53" l="1"/>
  <c r="J203" i="53"/>
  <c r="I205" i="53" l="1"/>
  <c r="J204" i="53"/>
  <c r="I206" i="53" l="1"/>
  <c r="J205" i="53"/>
  <c r="I207" i="53" l="1"/>
  <c r="J206" i="53"/>
  <c r="I208" i="53" l="1"/>
  <c r="J207" i="53"/>
  <c r="I209" i="53" l="1"/>
  <c r="J208" i="53"/>
  <c r="I210" i="53" l="1"/>
  <c r="J209" i="53"/>
  <c r="I211" i="53" l="1"/>
  <c r="J210" i="53"/>
  <c r="I212" i="53" l="1"/>
  <c r="J211" i="53"/>
  <c r="I213" i="53" l="1"/>
  <c r="J212" i="53"/>
  <c r="I214" i="53" l="1"/>
  <c r="J213" i="53"/>
  <c r="I215" i="53" l="1"/>
  <c r="J214" i="53"/>
  <c r="I216" i="53" l="1"/>
  <c r="J215" i="53"/>
  <c r="I217" i="53" l="1"/>
  <c r="J216" i="53"/>
  <c r="I218" i="53" l="1"/>
  <c r="J217" i="53"/>
  <c r="I219" i="53" l="1"/>
  <c r="J218" i="53"/>
  <c r="I220" i="53" l="1"/>
  <c r="J219" i="53"/>
  <c r="I221" i="53" l="1"/>
  <c r="J220" i="53"/>
  <c r="I222" i="53" l="1"/>
  <c r="J221" i="53"/>
  <c r="I223" i="53" l="1"/>
  <c r="J222" i="53"/>
  <c r="I224" i="53" l="1"/>
  <c r="J223" i="53"/>
  <c r="I225" i="53" l="1"/>
  <c r="J224" i="53"/>
  <c r="I226" i="53" l="1"/>
  <c r="J225" i="53"/>
  <c r="I227" i="53" l="1"/>
  <c r="J226" i="53"/>
  <c r="I228" i="53" l="1"/>
  <c r="J227" i="53"/>
  <c r="I229" i="53" l="1"/>
  <c r="J228" i="53"/>
  <c r="I230" i="53" l="1"/>
  <c r="J229" i="53"/>
  <c r="I231" i="53" l="1"/>
  <c r="J230" i="53"/>
  <c r="I232" i="53" l="1"/>
  <c r="J231" i="53"/>
  <c r="I233" i="53" l="1"/>
  <c r="J232" i="53"/>
  <c r="I234" i="53" l="1"/>
  <c r="J233" i="53"/>
  <c r="I235" i="53" l="1"/>
  <c r="J234" i="53"/>
  <c r="I236" i="53" l="1"/>
  <c r="J235" i="53"/>
  <c r="I237" i="53" l="1"/>
  <c r="J236" i="53"/>
  <c r="I238" i="53" l="1"/>
  <c r="J237" i="53"/>
  <c r="I239" i="53" l="1"/>
  <c r="J238" i="53"/>
  <c r="I240" i="53" l="1"/>
  <c r="J239" i="53"/>
  <c r="I241" i="53" l="1"/>
  <c r="J240" i="53"/>
  <c r="I242" i="53" l="1"/>
  <c r="J241" i="53"/>
  <c r="I243" i="53" l="1"/>
  <c r="J242" i="53"/>
  <c r="I244" i="53" l="1"/>
  <c r="J243" i="53"/>
  <c r="I245" i="53" l="1"/>
  <c r="J244" i="53"/>
  <c r="I246" i="53" l="1"/>
  <c r="J245" i="53"/>
  <c r="I247" i="53" l="1"/>
  <c r="J246" i="53"/>
  <c r="I248" i="53" l="1"/>
  <c r="J247" i="53"/>
  <c r="I249" i="53" l="1"/>
  <c r="J248" i="53"/>
  <c r="I250" i="53" l="1"/>
  <c r="J249" i="53"/>
  <c r="I251" i="53" l="1"/>
  <c r="J250" i="53"/>
  <c r="I252" i="53" l="1"/>
  <c r="J251" i="53"/>
  <c r="I253" i="53" l="1"/>
  <c r="J252" i="53"/>
  <c r="I254" i="53" l="1"/>
  <c r="J253" i="53"/>
  <c r="I255" i="53" l="1"/>
  <c r="J254" i="53"/>
  <c r="I256" i="53" l="1"/>
  <c r="J255" i="53"/>
  <c r="I257" i="53" l="1"/>
  <c r="J256" i="53"/>
  <c r="I258" i="53" l="1"/>
  <c r="J257" i="53"/>
  <c r="I259" i="53" l="1"/>
  <c r="J258" i="53"/>
  <c r="I260" i="53" l="1"/>
  <c r="J259" i="53"/>
  <c r="I261" i="53" l="1"/>
  <c r="J260" i="53"/>
  <c r="I262" i="53" l="1"/>
  <c r="J261" i="53"/>
  <c r="I263" i="53" l="1"/>
  <c r="J262" i="53"/>
  <c r="I264" i="53" l="1"/>
  <c r="J263" i="53"/>
  <c r="I265" i="53" l="1"/>
  <c r="J264" i="53"/>
  <c r="I266" i="53" l="1"/>
  <c r="J265" i="53"/>
  <c r="I267" i="53" l="1"/>
  <c r="J266" i="53"/>
  <c r="I268" i="53" l="1"/>
  <c r="J267" i="53"/>
  <c r="I269" i="53" l="1"/>
  <c r="J268" i="53"/>
  <c r="I270" i="53" l="1"/>
  <c r="J269" i="53"/>
  <c r="I271" i="53" l="1"/>
  <c r="J270" i="53"/>
  <c r="I272" i="53" l="1"/>
  <c r="J271" i="53"/>
  <c r="I273" i="53" l="1"/>
  <c r="J272" i="53"/>
  <c r="I274" i="53" l="1"/>
  <c r="J273" i="53"/>
  <c r="I275" i="53" l="1"/>
  <c r="J274" i="53"/>
  <c r="I276" i="53" l="1"/>
  <c r="J275" i="53"/>
  <c r="I277" i="53" l="1"/>
  <c r="J276" i="53"/>
  <c r="I278" i="53" l="1"/>
  <c r="J277" i="53"/>
  <c r="I279" i="53" l="1"/>
  <c r="J278" i="53"/>
  <c r="I280" i="53" l="1"/>
  <c r="J279" i="53"/>
  <c r="I281" i="53" l="1"/>
  <c r="J280" i="53"/>
  <c r="I282" i="53" l="1"/>
  <c r="J281" i="53"/>
  <c r="I283" i="53" l="1"/>
  <c r="J282" i="53"/>
  <c r="I284" i="53" l="1"/>
  <c r="J283" i="53"/>
  <c r="I285" i="53" l="1"/>
  <c r="J284" i="53"/>
  <c r="I286" i="53" l="1"/>
  <c r="J285" i="53"/>
  <c r="I287" i="53" l="1"/>
  <c r="J286" i="53"/>
  <c r="I288" i="53" l="1"/>
  <c r="J287" i="53"/>
  <c r="I289" i="53" l="1"/>
  <c r="J288" i="53"/>
  <c r="I290" i="53" l="1"/>
  <c r="J289" i="53"/>
  <c r="I291" i="53" l="1"/>
  <c r="J290" i="53"/>
  <c r="I292" i="53" l="1"/>
  <c r="J291" i="53"/>
  <c r="I293" i="53" l="1"/>
  <c r="J292" i="53"/>
  <c r="I294" i="53" l="1"/>
  <c r="J293" i="53"/>
  <c r="I295" i="53" l="1"/>
  <c r="J294" i="53"/>
  <c r="I296" i="53" l="1"/>
  <c r="J295" i="53"/>
  <c r="I297" i="53" l="1"/>
  <c r="J296" i="53"/>
  <c r="I298" i="53" l="1"/>
  <c r="J297" i="53"/>
  <c r="I299" i="53" l="1"/>
  <c r="J298" i="53"/>
  <c r="I300" i="53" l="1"/>
  <c r="J299" i="53"/>
  <c r="I301" i="53" l="1"/>
  <c r="J300" i="53"/>
  <c r="I302" i="53" l="1"/>
  <c r="J301" i="53"/>
  <c r="I303" i="53" l="1"/>
  <c r="J302" i="53"/>
  <c r="I304" i="53" l="1"/>
  <c r="J303" i="53"/>
  <c r="I305" i="53" l="1"/>
  <c r="J304" i="53"/>
  <c r="I306" i="53" l="1"/>
  <c r="J305" i="53"/>
  <c r="I307" i="53" l="1"/>
  <c r="J306" i="53"/>
  <c r="I308" i="53" l="1"/>
  <c r="J307" i="53"/>
  <c r="I309" i="53" l="1"/>
  <c r="J308" i="53"/>
  <c r="I310" i="53" l="1"/>
  <c r="J309" i="53"/>
  <c r="I311" i="53" l="1"/>
  <c r="J310" i="53"/>
  <c r="I312" i="53" l="1"/>
  <c r="J311" i="53"/>
  <c r="I313" i="53" l="1"/>
  <c r="J312" i="53"/>
  <c r="I314" i="53" l="1"/>
  <c r="J313" i="53"/>
  <c r="I315" i="53" l="1"/>
  <c r="J314" i="53"/>
  <c r="I316" i="53" l="1"/>
  <c r="J315" i="53"/>
  <c r="I317" i="53" l="1"/>
  <c r="J316" i="53"/>
  <c r="I318" i="53" l="1"/>
  <c r="J317" i="53"/>
  <c r="I319" i="53" l="1"/>
  <c r="J318" i="53"/>
  <c r="I320" i="53" l="1"/>
  <c r="J319" i="53"/>
  <c r="I321" i="53" l="1"/>
  <c r="J320" i="53"/>
  <c r="I322" i="53" l="1"/>
  <c r="J321" i="53"/>
  <c r="I323" i="53" l="1"/>
  <c r="J322" i="53"/>
  <c r="I324" i="53" l="1"/>
  <c r="J323" i="53"/>
  <c r="I325" i="53" l="1"/>
  <c r="J324" i="53"/>
  <c r="I326" i="53" l="1"/>
  <c r="J325" i="53"/>
  <c r="I327" i="53" l="1"/>
  <c r="J326" i="53"/>
  <c r="I328" i="53" l="1"/>
  <c r="J327" i="53"/>
  <c r="I329" i="53" l="1"/>
  <c r="J328" i="53"/>
  <c r="I330" i="53" l="1"/>
  <c r="J329" i="53"/>
  <c r="I331" i="53" l="1"/>
  <c r="J330" i="53"/>
  <c r="I332" i="53" l="1"/>
  <c r="J331" i="53"/>
  <c r="I333" i="53" l="1"/>
  <c r="J332" i="53"/>
  <c r="I334" i="53" l="1"/>
  <c r="J333" i="53"/>
  <c r="I335" i="53" l="1"/>
  <c r="J334" i="53"/>
  <c r="I336" i="53" l="1"/>
  <c r="J335" i="53"/>
  <c r="I337" i="53" l="1"/>
  <c r="J336" i="53"/>
  <c r="I338" i="53" l="1"/>
  <c r="J337" i="53"/>
  <c r="I339" i="53" l="1"/>
  <c r="J338" i="53"/>
  <c r="I340" i="53" l="1"/>
  <c r="J339" i="53"/>
  <c r="I341" i="53" l="1"/>
  <c r="J340" i="53"/>
  <c r="I342" i="53" l="1"/>
  <c r="J341" i="53"/>
  <c r="I343" i="53" l="1"/>
  <c r="J342" i="53"/>
  <c r="I344" i="53" l="1"/>
  <c r="J343" i="53"/>
  <c r="I345" i="53" l="1"/>
  <c r="J344" i="53"/>
  <c r="I346" i="53" l="1"/>
  <c r="J345" i="53"/>
  <c r="I347" i="53" l="1"/>
  <c r="J346" i="53"/>
  <c r="I348" i="53" l="1"/>
  <c r="J347" i="53"/>
  <c r="I349" i="53" l="1"/>
  <c r="J348" i="53"/>
  <c r="I350" i="53" l="1"/>
  <c r="J349" i="53"/>
  <c r="I351" i="53" l="1"/>
  <c r="J350" i="53"/>
  <c r="I352" i="53" l="1"/>
  <c r="J351" i="53"/>
  <c r="I353" i="53" l="1"/>
  <c r="J352" i="53"/>
  <c r="I354" i="53" l="1"/>
  <c r="J353" i="53"/>
  <c r="I355" i="53" l="1"/>
  <c r="J354" i="53"/>
  <c r="I356" i="53" l="1"/>
  <c r="J355" i="53"/>
  <c r="I357" i="53" l="1"/>
  <c r="J356" i="53"/>
  <c r="I358" i="53" l="1"/>
  <c r="J357" i="53"/>
  <c r="I359" i="53" l="1"/>
  <c r="J358" i="53"/>
  <c r="I360" i="53" l="1"/>
  <c r="J359" i="53"/>
  <c r="I361" i="53" l="1"/>
  <c r="J360" i="53"/>
  <c r="I362" i="53" l="1"/>
  <c r="J361" i="53"/>
  <c r="I363" i="53" l="1"/>
  <c r="J362" i="53"/>
  <c r="I364" i="53" l="1"/>
  <c r="J363" i="53"/>
  <c r="I365" i="53" l="1"/>
  <c r="J364" i="53"/>
  <c r="I366" i="53" l="1"/>
  <c r="J365" i="53"/>
  <c r="I367" i="53" l="1"/>
  <c r="J366" i="53"/>
  <c r="I368" i="53" l="1"/>
  <c r="J367" i="53"/>
  <c r="I369" i="53" l="1"/>
  <c r="J368" i="53"/>
  <c r="I370" i="53" l="1"/>
  <c r="J369" i="53"/>
  <c r="I371" i="53" l="1"/>
  <c r="J370" i="53"/>
  <c r="I372" i="53" l="1"/>
  <c r="J371" i="53"/>
  <c r="I373" i="53" l="1"/>
  <c r="J372" i="53"/>
  <c r="I374" i="53" l="1"/>
  <c r="J373" i="53"/>
  <c r="I375" i="53" l="1"/>
  <c r="J374" i="53"/>
  <c r="I376" i="53" l="1"/>
  <c r="J375" i="53"/>
  <c r="I377" i="53" l="1"/>
  <c r="J376" i="53"/>
  <c r="I378" i="53" l="1"/>
  <c r="J377" i="53"/>
  <c r="I379" i="53" l="1"/>
  <c r="J378" i="53"/>
  <c r="I380" i="53" l="1"/>
  <c r="J379" i="53"/>
  <c r="I381" i="53" l="1"/>
  <c r="J380" i="53"/>
  <c r="I382" i="53" l="1"/>
  <c r="J381" i="53"/>
  <c r="I383" i="53" l="1"/>
  <c r="J382" i="53"/>
  <c r="I384" i="53" l="1"/>
  <c r="J383" i="53"/>
  <c r="I385" i="53" l="1"/>
  <c r="J384" i="53"/>
  <c r="I386" i="53" l="1"/>
  <c r="J385" i="53"/>
  <c r="I387" i="53" l="1"/>
  <c r="J386" i="53"/>
  <c r="I388" i="53" l="1"/>
  <c r="J387" i="53"/>
  <c r="I389" i="53" l="1"/>
  <c r="J388" i="53"/>
  <c r="I390" i="53" l="1"/>
  <c r="J389" i="53"/>
  <c r="I391" i="53" l="1"/>
  <c r="J390" i="53"/>
  <c r="I392" i="53" l="1"/>
  <c r="J391" i="53"/>
  <c r="I393" i="53" l="1"/>
  <c r="J392" i="53"/>
  <c r="I394" i="53" l="1"/>
  <c r="J393" i="53"/>
  <c r="I395" i="53" l="1"/>
  <c r="J394" i="53"/>
  <c r="I396" i="53" l="1"/>
  <c r="J395" i="53"/>
  <c r="I397" i="53" l="1"/>
  <c r="J396" i="53"/>
  <c r="I398" i="53" l="1"/>
  <c r="J397" i="53"/>
  <c r="I399" i="53" l="1"/>
  <c r="J398" i="53"/>
  <c r="I400" i="53" l="1"/>
  <c r="J399" i="53"/>
  <c r="I401" i="53" l="1"/>
  <c r="J400" i="53"/>
  <c r="I402" i="53" l="1"/>
  <c r="J401" i="53"/>
  <c r="I403" i="53" l="1"/>
  <c r="J402" i="53"/>
  <c r="I404" i="53" l="1"/>
  <c r="J403" i="53"/>
  <c r="I405" i="53" l="1"/>
  <c r="J404" i="53"/>
  <c r="I406" i="53" l="1"/>
  <c r="J405" i="53"/>
  <c r="I407" i="53" l="1"/>
  <c r="J406" i="53"/>
  <c r="I408" i="53" l="1"/>
  <c r="J407" i="53"/>
  <c r="I409" i="53" l="1"/>
  <c r="J408" i="53"/>
  <c r="I410" i="53" l="1"/>
  <c r="J409" i="53"/>
  <c r="I411" i="53" l="1"/>
  <c r="J410" i="53"/>
  <c r="I412" i="53" l="1"/>
  <c r="J411" i="53"/>
  <c r="I413" i="53" l="1"/>
  <c r="J412" i="53"/>
  <c r="I414" i="53" l="1"/>
  <c r="J413" i="53"/>
  <c r="I415" i="53" l="1"/>
  <c r="J414" i="53"/>
  <c r="I416" i="53" l="1"/>
  <c r="J415" i="53"/>
  <c r="I417" i="53" l="1"/>
  <c r="J416" i="53"/>
  <c r="I418" i="53" l="1"/>
  <c r="J417" i="53"/>
  <c r="I419" i="53" l="1"/>
  <c r="J418" i="53"/>
  <c r="I420" i="53" l="1"/>
  <c r="J419" i="53"/>
  <c r="I421" i="53" l="1"/>
  <c r="J420" i="53"/>
  <c r="I422" i="53" l="1"/>
  <c r="J421" i="53"/>
  <c r="I423" i="53" l="1"/>
  <c r="J422" i="53"/>
  <c r="I424" i="53" l="1"/>
  <c r="J423" i="53"/>
  <c r="I425" i="53" l="1"/>
  <c r="J424" i="53"/>
  <c r="I426" i="53" l="1"/>
  <c r="J425" i="53"/>
  <c r="I427" i="53" l="1"/>
  <c r="J426" i="53"/>
  <c r="I428" i="53" l="1"/>
  <c r="J427" i="53"/>
  <c r="I429" i="53" l="1"/>
  <c r="J428" i="53"/>
  <c r="I430" i="53" l="1"/>
  <c r="J429" i="53"/>
  <c r="I431" i="53" l="1"/>
  <c r="J430" i="53"/>
  <c r="I432" i="53" l="1"/>
  <c r="J431" i="53"/>
  <c r="I433" i="53" l="1"/>
  <c r="J432" i="53"/>
  <c r="I434" i="53" l="1"/>
  <c r="J433" i="53"/>
  <c r="I435" i="53" l="1"/>
  <c r="J434" i="53"/>
  <c r="I436" i="53" l="1"/>
  <c r="J435" i="53"/>
  <c r="I437" i="53" l="1"/>
  <c r="J436" i="53"/>
  <c r="I438" i="53" l="1"/>
  <c r="J437" i="53"/>
  <c r="I439" i="53" l="1"/>
  <c r="J438" i="53"/>
  <c r="I440" i="53" l="1"/>
  <c r="J439" i="53"/>
  <c r="I441" i="53" l="1"/>
  <c r="J440" i="53"/>
  <c r="I442" i="53" l="1"/>
  <c r="J441" i="53"/>
  <c r="I443" i="53" l="1"/>
  <c r="J442" i="53"/>
  <c r="I444" i="53" l="1"/>
  <c r="J443" i="53"/>
  <c r="I445" i="53" l="1"/>
  <c r="J444" i="53"/>
  <c r="I446" i="53" l="1"/>
  <c r="J445" i="53"/>
  <c r="I447" i="53" l="1"/>
  <c r="J446" i="53"/>
  <c r="I448" i="53" l="1"/>
  <c r="J447" i="53"/>
  <c r="I449" i="53" l="1"/>
  <c r="J448" i="53"/>
  <c r="I450" i="53" l="1"/>
  <c r="J449" i="53"/>
  <c r="I451" i="53" l="1"/>
  <c r="J450" i="53"/>
  <c r="I452" i="53" l="1"/>
  <c r="J451" i="53"/>
  <c r="I453" i="53" l="1"/>
  <c r="J452" i="53"/>
  <c r="I454" i="53" l="1"/>
  <c r="J453" i="53"/>
  <c r="I455" i="53" l="1"/>
  <c r="J454" i="53"/>
  <c r="I456" i="53" l="1"/>
  <c r="J455" i="53"/>
  <c r="I457" i="53" l="1"/>
  <c r="J456" i="53"/>
  <c r="I458" i="53" l="1"/>
  <c r="J457" i="53"/>
  <c r="I459" i="53" l="1"/>
  <c r="J458" i="53"/>
  <c r="I460" i="53" l="1"/>
  <c r="J459" i="53"/>
  <c r="I461" i="53" l="1"/>
  <c r="J460" i="53"/>
  <c r="I462" i="53" l="1"/>
  <c r="J461" i="53"/>
  <c r="I463" i="53" l="1"/>
  <c r="J462" i="53"/>
  <c r="I464" i="53" l="1"/>
  <c r="J463" i="53"/>
  <c r="I465" i="53" l="1"/>
  <c r="J464" i="53"/>
  <c r="I466" i="53" l="1"/>
  <c r="J465" i="53"/>
  <c r="I467" i="53" l="1"/>
  <c r="J466" i="53"/>
  <c r="I468" i="53" l="1"/>
  <c r="J467" i="53"/>
  <c r="I469" i="53" l="1"/>
  <c r="J468" i="53"/>
  <c r="I470" i="53" l="1"/>
  <c r="J469" i="53"/>
  <c r="I471" i="53" l="1"/>
  <c r="J470" i="53"/>
  <c r="I472" i="53" l="1"/>
  <c r="J471" i="53"/>
  <c r="I473" i="53" l="1"/>
  <c r="J472" i="53"/>
  <c r="I474" i="53" l="1"/>
  <c r="J473" i="53"/>
  <c r="I475" i="53" l="1"/>
  <c r="J474" i="53"/>
  <c r="I476" i="53" l="1"/>
  <c r="J475" i="53"/>
  <c r="I477" i="53" l="1"/>
  <c r="J476" i="53"/>
  <c r="I478" i="53" l="1"/>
  <c r="J477" i="53"/>
  <c r="I479" i="53" l="1"/>
  <c r="J478" i="53"/>
  <c r="I480" i="53" l="1"/>
  <c r="J479" i="53"/>
  <c r="I481" i="53" l="1"/>
  <c r="J480" i="53"/>
  <c r="I482" i="53" l="1"/>
  <c r="J481" i="53"/>
  <c r="I483" i="53" l="1"/>
  <c r="J482" i="53"/>
  <c r="I484" i="53" l="1"/>
  <c r="J483" i="53"/>
  <c r="I485" i="53" l="1"/>
  <c r="J484" i="53"/>
  <c r="I486" i="53" l="1"/>
  <c r="J485" i="53"/>
  <c r="I487" i="53" l="1"/>
  <c r="J486" i="53"/>
  <c r="I488" i="53" l="1"/>
  <c r="J487" i="53"/>
  <c r="I489" i="53" l="1"/>
  <c r="J488" i="53"/>
  <c r="I490" i="53" l="1"/>
  <c r="J489" i="53"/>
  <c r="I491" i="53" l="1"/>
  <c r="J490" i="53"/>
  <c r="I492" i="53" l="1"/>
  <c r="J491" i="53"/>
  <c r="I493" i="53" l="1"/>
  <c r="J492" i="53"/>
  <c r="I494" i="53" l="1"/>
  <c r="J493" i="53"/>
  <c r="I495" i="53" l="1"/>
  <c r="J494" i="53"/>
  <c r="I496" i="53" l="1"/>
  <c r="J495" i="53"/>
  <c r="I497" i="53" l="1"/>
  <c r="J496" i="53"/>
  <c r="I498" i="53" l="1"/>
  <c r="J497" i="53"/>
  <c r="I499" i="53" l="1"/>
  <c r="J498" i="53"/>
  <c r="I500" i="53" l="1"/>
  <c r="J499" i="53"/>
  <c r="I501" i="53" l="1"/>
  <c r="J500" i="53"/>
  <c r="I502" i="53" l="1"/>
  <c r="J501" i="53"/>
  <c r="I503" i="53" l="1"/>
  <c r="J502" i="53"/>
  <c r="I504" i="53" l="1"/>
  <c r="J503" i="53"/>
  <c r="I505" i="53" l="1"/>
  <c r="J504" i="53"/>
  <c r="I506" i="53" l="1"/>
  <c r="J505" i="53"/>
  <c r="I507" i="53" l="1"/>
  <c r="J506" i="53"/>
  <c r="I508" i="53" l="1"/>
  <c r="J507" i="53"/>
  <c r="I509" i="53" l="1"/>
  <c r="J508" i="53"/>
  <c r="I510" i="53" l="1"/>
  <c r="J509" i="53"/>
  <c r="I511" i="53" l="1"/>
  <c r="J510" i="53"/>
  <c r="I512" i="53" l="1"/>
  <c r="J511" i="53"/>
  <c r="I513" i="53" l="1"/>
  <c r="J512" i="53"/>
  <c r="I514" i="53" l="1"/>
  <c r="J513" i="53"/>
  <c r="J514" i="53" l="1"/>
  <c r="I515" i="53"/>
  <c r="J515" i="53" l="1"/>
  <c r="I516" i="53"/>
  <c r="J516" i="53" l="1"/>
  <c r="I517" i="53"/>
  <c r="J517" i="53" l="1"/>
  <c r="I518" i="53"/>
  <c r="J518" i="53" l="1"/>
  <c r="I519" i="53"/>
  <c r="J519" i="53" l="1"/>
  <c r="I520" i="53"/>
  <c r="J520" i="53" l="1"/>
  <c r="I521" i="53"/>
  <c r="J521" i="53" l="1"/>
  <c r="I522" i="53"/>
  <c r="J522" i="53" s="1"/>
  <c r="F63" i="142" s="1" a="1"/>
  <c r="F63" i="142" l="1"/>
  <c r="GW63" i="142"/>
  <c r="OE63" i="142"/>
  <c r="DU63" i="142"/>
  <c r="NW63" i="142"/>
  <c r="FQ63" i="142"/>
  <c r="PS63" i="142"/>
  <c r="JI63" i="142"/>
  <c r="QA63" i="142"/>
  <c r="JY63" i="142"/>
  <c r="CO63" i="142"/>
  <c r="SD63" i="142"/>
  <c r="QX63" i="142"/>
  <c r="PR63" i="142"/>
  <c r="OL63" i="142"/>
  <c r="NF63" i="142"/>
  <c r="LT63" i="142"/>
  <c r="JH63" i="142"/>
  <c r="GV63" i="142"/>
  <c r="EJ63" i="142"/>
  <c r="BX63" i="142"/>
  <c r="SI63" i="142"/>
  <c r="RC63" i="142"/>
  <c r="PW63" i="142"/>
  <c r="OQ63" i="142"/>
  <c r="NK63" i="142"/>
  <c r="MC63" i="142"/>
  <c r="JQ63" i="142"/>
  <c r="HE63" i="142"/>
  <c r="ES63" i="142"/>
  <c r="CG63" i="142"/>
  <c r="U63" i="142"/>
  <c r="RJ63" i="142"/>
  <c r="QD63" i="142"/>
  <c r="OX63" i="142"/>
  <c r="NR63" i="142"/>
  <c r="ML63" i="142"/>
  <c r="KF63" i="142"/>
  <c r="HT63" i="142"/>
  <c r="FH63" i="142"/>
  <c r="CV63" i="142"/>
  <c r="AJ63" i="142"/>
  <c r="SK63" i="142"/>
  <c r="RU63" i="142"/>
  <c r="RE63" i="142"/>
  <c r="QO63" i="142"/>
  <c r="PY63" i="142"/>
  <c r="PI63" i="142"/>
  <c r="OS63" i="142"/>
  <c r="OC63" i="142"/>
  <c r="NM63" i="142"/>
  <c r="MW63" i="142"/>
  <c r="MG63" i="142"/>
  <c r="LA63" i="142"/>
  <c r="JU63" i="142"/>
  <c r="IO63" i="142"/>
  <c r="HI63" i="142"/>
  <c r="GC63" i="142"/>
  <c r="EW63" i="142"/>
  <c r="DQ63" i="142"/>
  <c r="CK63" i="142"/>
  <c r="BE63" i="142"/>
  <c r="Y63" i="142"/>
  <c r="SF63" i="142"/>
  <c r="RP63" i="142"/>
  <c r="QZ63" i="142"/>
  <c r="QJ63" i="142"/>
  <c r="PT63" i="142"/>
  <c r="PD63" i="142"/>
  <c r="ON63" i="142"/>
  <c r="NX63" i="142"/>
  <c r="NH63" i="142"/>
  <c r="MR63" i="142"/>
  <c r="LX63" i="142"/>
  <c r="KR63" i="142"/>
  <c r="JL63" i="142"/>
  <c r="IF63" i="142"/>
  <c r="GZ63" i="142"/>
  <c r="FT63" i="142"/>
  <c r="EN63" i="142"/>
  <c r="DH63" i="142"/>
  <c r="CB63" i="142"/>
  <c r="AV63" i="142"/>
  <c r="P63" i="142"/>
  <c r="LW63" i="142"/>
  <c r="RW63" i="142"/>
  <c r="MY63" i="142"/>
  <c r="RO63" i="142"/>
  <c r="MQ63" i="142"/>
  <c r="DE63" i="142"/>
  <c r="OM63" i="142"/>
  <c r="EK63" i="142"/>
  <c r="OU63" i="142"/>
  <c r="HM63" i="142"/>
  <c r="BY63" i="142"/>
  <c r="RV63" i="142"/>
  <c r="QP63" i="142"/>
  <c r="PJ63" i="142"/>
  <c r="OD63" i="142"/>
  <c r="MX63" i="142"/>
  <c r="LD63" i="142"/>
  <c r="IR63" i="142"/>
  <c r="GF63" i="142"/>
  <c r="DT63" i="142"/>
  <c r="BH63" i="142"/>
  <c r="SA63" i="142"/>
  <c r="QU63" i="142"/>
  <c r="PO63" i="142"/>
  <c r="OI63" i="142"/>
  <c r="NC63" i="142"/>
  <c r="LM63" i="142"/>
  <c r="JA63" i="142"/>
  <c r="GO63" i="142"/>
  <c r="EC63" i="142"/>
  <c r="BQ63" i="142"/>
  <c r="SH63" i="142"/>
  <c r="RB63" i="142"/>
  <c r="PV63" i="142"/>
  <c r="OP63" i="142"/>
  <c r="NJ63" i="142"/>
  <c r="MB63" i="142"/>
  <c r="JP63" i="142"/>
  <c r="HD63" i="142"/>
  <c r="ER63" i="142"/>
  <c r="CF63" i="142"/>
  <c r="M63" i="142"/>
  <c r="SG63" i="142"/>
  <c r="RQ63" i="142"/>
  <c r="RA63" i="142"/>
  <c r="QK63" i="142"/>
  <c r="PU63" i="142"/>
  <c r="PE63" i="142"/>
  <c r="OO63" i="142"/>
  <c r="NY63" i="142"/>
  <c r="NI63" i="142"/>
  <c r="MS63" i="142"/>
  <c r="LY63" i="142"/>
  <c r="KS63" i="142"/>
  <c r="JM63" i="142"/>
  <c r="IG63" i="142"/>
  <c r="HA63" i="142"/>
  <c r="FU63" i="142"/>
  <c r="EO63" i="142"/>
  <c r="DI63" i="142"/>
  <c r="CC63" i="142"/>
  <c r="AW63" i="142"/>
  <c r="Q63" i="142"/>
  <c r="SB63" i="142"/>
  <c r="RL63" i="142"/>
  <c r="QV63" i="142"/>
  <c r="QF63" i="142"/>
  <c r="PP63" i="142"/>
  <c r="OZ63" i="142"/>
  <c r="OJ63" i="142"/>
  <c r="NT63" i="142"/>
  <c r="ND63" i="142"/>
  <c r="MN63" i="142"/>
  <c r="LP63" i="142"/>
  <c r="KJ63" i="142"/>
  <c r="JD63" i="142"/>
  <c r="HX63" i="142"/>
  <c r="GR63" i="142"/>
  <c r="FL63" i="142"/>
  <c r="EF63" i="142"/>
  <c r="CZ63" i="142"/>
  <c r="BT63" i="142"/>
  <c r="AN63" i="142"/>
  <c r="H63" i="142"/>
  <c r="QQ63" i="142"/>
  <c r="LE63" i="142"/>
  <c r="QI63" i="142"/>
  <c r="KO63" i="142"/>
  <c r="SE63" i="142"/>
  <c r="NG63" i="142"/>
  <c r="GG63" i="142"/>
  <c r="NO63" i="142"/>
  <c r="FA63" i="142"/>
  <c r="BI63" i="142"/>
  <c r="RN63" i="142"/>
  <c r="QH63" i="142"/>
  <c r="PB63" i="142"/>
  <c r="NV63" i="142"/>
  <c r="MP63" i="142"/>
  <c r="KN63" i="142"/>
  <c r="IB63" i="142"/>
  <c r="FP63" i="142"/>
  <c r="DD63" i="142"/>
  <c r="AR63" i="142"/>
  <c r="RS63" i="142"/>
  <c r="QM63" i="142"/>
  <c r="PG63" i="142"/>
  <c r="OA63" i="142"/>
  <c r="MU63" i="142"/>
  <c r="KW63" i="142"/>
  <c r="IK63" i="142"/>
  <c r="FY63" i="142"/>
  <c r="DM63" i="142"/>
  <c r="BA63" i="142"/>
  <c r="RZ63" i="142"/>
  <c r="QT63" i="142"/>
  <c r="PN63" i="142"/>
  <c r="OH63" i="142"/>
  <c r="NB63" i="142"/>
  <c r="LL63" i="142"/>
  <c r="IZ63" i="142"/>
  <c r="GN63" i="142"/>
  <c r="EB63" i="142"/>
  <c r="BP63" i="142"/>
  <c r="T63" i="142"/>
  <c r="SC63" i="142"/>
  <c r="RM63" i="142"/>
  <c r="QW63" i="142"/>
  <c r="QG63" i="142"/>
  <c r="PQ63" i="142"/>
  <c r="PA63" i="142"/>
  <c r="OK63" i="142"/>
  <c r="NU63" i="142"/>
  <c r="NE63" i="142"/>
  <c r="MO63" i="142"/>
  <c r="LQ63" i="142"/>
  <c r="KK63" i="142"/>
  <c r="JE63" i="142"/>
  <c r="HY63" i="142"/>
  <c r="GS63" i="142"/>
  <c r="FM63" i="142"/>
  <c r="EG63" i="142"/>
  <c r="DA63" i="142"/>
  <c r="BU63" i="142"/>
  <c r="AO63" i="142"/>
  <c r="I63" i="142"/>
  <c r="RX63" i="142"/>
  <c r="RH63" i="142"/>
  <c r="QR63" i="142"/>
  <c r="QB63" i="142"/>
  <c r="PL63" i="142"/>
  <c r="OV63" i="142"/>
  <c r="OF63" i="142"/>
  <c r="NP63" i="142"/>
  <c r="MZ63" i="142"/>
  <c r="MJ63" i="142"/>
  <c r="LH63" i="142"/>
  <c r="KB63" i="142"/>
  <c r="IV63" i="142"/>
  <c r="HP63" i="142"/>
  <c r="GJ63" i="142"/>
  <c r="FD63" i="142"/>
  <c r="DX63" i="142"/>
  <c r="CR63" i="142"/>
  <c r="BL63" i="142"/>
  <c r="AF63" i="142"/>
  <c r="ME63" i="142"/>
  <c r="LO63" i="142"/>
  <c r="PC63" i="142"/>
  <c r="RG63" i="142"/>
  <c r="RF63" i="142"/>
  <c r="MH63" i="142"/>
  <c r="CN63" i="142"/>
  <c r="OY63" i="142"/>
  <c r="HU63" i="142"/>
  <c r="RR63" i="142"/>
  <c r="MT63" i="142"/>
  <c r="DL63" i="142"/>
  <c r="RY63" i="142"/>
  <c r="PM63" i="142"/>
  <c r="NA63" i="142"/>
  <c r="IW63" i="142"/>
  <c r="DY63" i="142"/>
  <c r="SJ63" i="142"/>
  <c r="PX63" i="142"/>
  <c r="NL63" i="142"/>
  <c r="JT63" i="142"/>
  <c r="EV63" i="142"/>
  <c r="X63" i="142"/>
  <c r="LG63" i="142"/>
  <c r="KQ63" i="142"/>
  <c r="KA63" i="142"/>
  <c r="JK63" i="142"/>
  <c r="IU63" i="142"/>
  <c r="IE63" i="142"/>
  <c r="HO63" i="142"/>
  <c r="GY63" i="142"/>
  <c r="GI63" i="142"/>
  <c r="FS63" i="142"/>
  <c r="FC63" i="142"/>
  <c r="EM63" i="142"/>
  <c r="DW63" i="142"/>
  <c r="DG63" i="142"/>
  <c r="CQ63" i="142"/>
  <c r="CA63" i="142"/>
  <c r="BK63" i="142"/>
  <c r="AU63" i="142"/>
  <c r="AE63" i="142"/>
  <c r="O63" i="142"/>
  <c r="LZ63" i="142"/>
  <c r="LJ63" i="142"/>
  <c r="KT63" i="142"/>
  <c r="KD63" i="142"/>
  <c r="JN63" i="142"/>
  <c r="IX63" i="142"/>
  <c r="IH63" i="142"/>
  <c r="HR63" i="142"/>
  <c r="HB63" i="142"/>
  <c r="GL63" i="142"/>
  <c r="FV63" i="142"/>
  <c r="FF63" i="142"/>
  <c r="EP63" i="142"/>
  <c r="DZ63" i="142"/>
  <c r="DJ63" i="142"/>
  <c r="CT63" i="142"/>
  <c r="CD63" i="142"/>
  <c r="BN63" i="142"/>
  <c r="AX63" i="142"/>
  <c r="AH63" i="142"/>
  <c r="R63" i="142"/>
  <c r="HK63" i="142"/>
  <c r="EY63" i="142"/>
  <c r="DS63" i="142"/>
  <c r="DC63" i="142"/>
  <c r="BW63" i="142"/>
  <c r="AQ63" i="142"/>
  <c r="AA63" i="142"/>
  <c r="LV63" i="142"/>
  <c r="LF63" i="142"/>
  <c r="JZ63" i="142"/>
  <c r="JJ63" i="142"/>
  <c r="ID63" i="142"/>
  <c r="GX63" i="142"/>
  <c r="FR63" i="142"/>
  <c r="FB63" i="142"/>
  <c r="DV63" i="142"/>
  <c r="CP63" i="142"/>
  <c r="BJ63" i="142"/>
  <c r="AT63" i="142"/>
  <c r="N63" i="142"/>
  <c r="II63" i="142"/>
  <c r="FG63" i="142"/>
  <c r="DK63" i="142"/>
  <c r="CE63" i="142"/>
  <c r="AI63" i="142"/>
  <c r="LN63" i="142"/>
  <c r="JB63" i="142"/>
  <c r="HF63" i="142"/>
  <c r="FJ63" i="142"/>
  <c r="DN63" i="142"/>
  <c r="BR63" i="142"/>
  <c r="V63" i="142"/>
  <c r="IC63" i="142"/>
  <c r="MI63" i="142"/>
  <c r="PZ63" i="142"/>
  <c r="JX63" i="142"/>
  <c r="AB63" i="142"/>
  <c r="NS63" i="142"/>
  <c r="FI63" i="142"/>
  <c r="QL63" i="142"/>
  <c r="KV63" i="142"/>
  <c r="AZ63" i="142"/>
  <c r="RI63" i="142"/>
  <c r="OW63" i="142"/>
  <c r="MK63" i="142"/>
  <c r="HQ63" i="142"/>
  <c r="CS63" i="142"/>
  <c r="RT63" i="142"/>
  <c r="PH63" i="142"/>
  <c r="MV63" i="142"/>
  <c r="IN63" i="142"/>
  <c r="DP63" i="142"/>
  <c r="MA63" i="142"/>
  <c r="LC63" i="142"/>
  <c r="KM63" i="142"/>
  <c r="JW63" i="142"/>
  <c r="JG63" i="142"/>
  <c r="IQ63" i="142"/>
  <c r="IA63" i="142"/>
  <c r="GU63" i="142"/>
  <c r="GE63" i="142"/>
  <c r="FO63" i="142"/>
  <c r="EI63" i="142"/>
  <c r="CM63" i="142"/>
  <c r="BG63" i="142"/>
  <c r="K63" i="142"/>
  <c r="KP63" i="142"/>
  <c r="IT63" i="142"/>
  <c r="HN63" i="142"/>
  <c r="GH63" i="142"/>
  <c r="EL63" i="142"/>
  <c r="DF63" i="142"/>
  <c r="BZ63" i="142"/>
  <c r="AD63" i="142"/>
  <c r="CU63" i="142"/>
  <c r="KH63" i="142"/>
  <c r="HV63" i="142"/>
  <c r="FZ63" i="142"/>
  <c r="ED63" i="142"/>
  <c r="CH63" i="142"/>
  <c r="AL63" i="142"/>
  <c r="PK63" i="142"/>
  <c r="QY63" i="142"/>
  <c r="AS63" i="142"/>
  <c r="OT63" i="142"/>
  <c r="HL63" i="142"/>
  <c r="RK63" i="142"/>
  <c r="MM63" i="142"/>
  <c r="CW63" i="142"/>
  <c r="PF63" i="142"/>
  <c r="IJ63" i="142"/>
  <c r="QS63" i="142"/>
  <c r="OG63" i="142"/>
  <c r="LI63" i="142"/>
  <c r="GK63" i="142"/>
  <c r="BM63" i="142"/>
  <c r="RD63" i="142"/>
  <c r="OR63" i="142"/>
  <c r="MF63" i="142"/>
  <c r="HH63" i="142"/>
  <c r="CJ63" i="142"/>
  <c r="LS63" i="142"/>
  <c r="KY63" i="142"/>
  <c r="KI63" i="142"/>
  <c r="JS63" i="142"/>
  <c r="JC63" i="142"/>
  <c r="IM63" i="142"/>
  <c r="HW63" i="142"/>
  <c r="HG63" i="142"/>
  <c r="GQ63" i="142"/>
  <c r="GA63" i="142"/>
  <c r="FK63" i="142"/>
  <c r="EU63" i="142"/>
  <c r="EE63" i="142"/>
  <c r="DO63" i="142"/>
  <c r="CY63" i="142"/>
  <c r="CI63" i="142"/>
  <c r="BS63" i="142"/>
  <c r="BC63" i="142"/>
  <c r="AM63" i="142"/>
  <c r="W63" i="142"/>
  <c r="G63" i="142"/>
  <c r="LR63" i="142"/>
  <c r="LB63" i="142"/>
  <c r="KL63" i="142"/>
  <c r="JV63" i="142"/>
  <c r="JF63" i="142"/>
  <c r="IP63" i="142"/>
  <c r="HZ63" i="142"/>
  <c r="HJ63" i="142"/>
  <c r="GT63" i="142"/>
  <c r="GD63" i="142"/>
  <c r="FN63" i="142"/>
  <c r="EX63" i="142"/>
  <c r="EH63" i="142"/>
  <c r="DR63" i="142"/>
  <c r="DB63" i="142"/>
  <c r="CL63" i="142"/>
  <c r="BV63" i="142"/>
  <c r="BF63" i="142"/>
  <c r="AP63" i="142"/>
  <c r="Z63" i="142"/>
  <c r="J63" i="142"/>
  <c r="IS63" i="142"/>
  <c r="LU63" i="142"/>
  <c r="AC63" i="142"/>
  <c r="NN63" i="142"/>
  <c r="EZ63" i="142"/>
  <c r="QE63" i="142"/>
  <c r="KG63" i="142"/>
  <c r="AK63" i="142"/>
  <c r="NZ63" i="142"/>
  <c r="FX63" i="142"/>
  <c r="L63" i="142"/>
  <c r="QC63" i="142"/>
  <c r="NQ63" i="142"/>
  <c r="KC63" i="142"/>
  <c r="FE63" i="142"/>
  <c r="AG63" i="142"/>
  <c r="QN63" i="142"/>
  <c r="OB63" i="142"/>
  <c r="KZ63" i="142"/>
  <c r="GB63" i="142"/>
  <c r="BD63" i="142"/>
  <c r="LK63" i="142"/>
  <c r="KU63" i="142"/>
  <c r="KE63" i="142"/>
  <c r="JO63" i="142"/>
  <c r="IY63" i="142"/>
  <c r="HS63" i="142"/>
  <c r="HC63" i="142"/>
  <c r="GM63" i="142"/>
  <c r="FW63" i="142"/>
  <c r="EQ63" i="142"/>
  <c r="EA63" i="142"/>
  <c r="BO63" i="142"/>
  <c r="AY63" i="142"/>
  <c r="S63" i="142"/>
  <c r="MD63" i="142"/>
  <c r="KX63" i="142"/>
  <c r="JR63" i="142"/>
  <c r="IL63" i="142"/>
  <c r="GP63" i="142"/>
  <c r="ET63" i="142"/>
  <c r="CX63" i="142"/>
  <c r="BB63" i="142"/>
  <c r="HC110" i="142" l="1"/>
  <c r="HC108" i="142"/>
  <c r="HC109" i="142"/>
  <c r="HC148" i="142"/>
  <c r="NN108" i="142"/>
  <c r="NN110" i="142"/>
  <c r="NN109" i="142"/>
  <c r="NN148" i="142"/>
  <c r="KY108" i="142"/>
  <c r="KY110" i="142"/>
  <c r="KY109" i="142"/>
  <c r="KY148" i="142"/>
  <c r="BB108" i="142"/>
  <c r="BB110" i="142"/>
  <c r="BB109" i="142"/>
  <c r="BB148" i="142"/>
  <c r="IL108" i="142"/>
  <c r="IL110" i="142"/>
  <c r="IL109" i="142"/>
  <c r="IL148" i="142"/>
  <c r="S129" i="142"/>
  <c r="S110" i="142"/>
  <c r="S122" i="142" s="1"/>
  <c r="S138" i="142"/>
  <c r="S131" i="142" s="1"/>
  <c r="S107" i="142"/>
  <c r="S119" i="142" s="1"/>
  <c r="S108" i="142"/>
  <c r="S120" i="142" s="1"/>
  <c r="S99" i="142" s="1"/>
  <c r="S139" i="142"/>
  <c r="S132" i="142" s="1"/>
  <c r="S109" i="142"/>
  <c r="S121" i="142" s="1"/>
  <c r="S100" i="142" s="1"/>
  <c r="S140" i="142"/>
  <c r="S133" i="142" s="1"/>
  <c r="S130" i="142" s="1"/>
  <c r="S135" i="142" s="1"/>
  <c r="S98" i="142" s="1"/>
  <c r="S83" i="142"/>
  <c r="S82" i="142"/>
  <c r="S65" i="142"/>
  <c r="S94" i="142"/>
  <c r="S148" i="142"/>
  <c r="EQ109" i="142"/>
  <c r="EQ108" i="142"/>
  <c r="EQ110" i="142"/>
  <c r="EQ148" i="142"/>
  <c r="HS109" i="142"/>
  <c r="HS110" i="142"/>
  <c r="HS108" i="142"/>
  <c r="HS148" i="142"/>
  <c r="KU108" i="142"/>
  <c r="KU110" i="142"/>
  <c r="KU109" i="142"/>
  <c r="KU148" i="142"/>
  <c r="KZ109" i="142"/>
  <c r="KZ110" i="142"/>
  <c r="KZ108" i="142"/>
  <c r="KZ148" i="142"/>
  <c r="FE108" i="142"/>
  <c r="FE110" i="142"/>
  <c r="FE109" i="142"/>
  <c r="FE148" i="142"/>
  <c r="L129" i="142"/>
  <c r="L86" i="142"/>
  <c r="L115" i="142"/>
  <c r="L107" i="142"/>
  <c r="L88" i="142"/>
  <c r="L114" i="142"/>
  <c r="L108" i="142"/>
  <c r="L120" i="142" s="1"/>
  <c r="L139" i="142"/>
  <c r="L132" i="142" s="1"/>
  <c r="L113" i="142"/>
  <c r="L109" i="142"/>
  <c r="L140" i="142"/>
  <c r="L133" i="142" s="1"/>
  <c r="L138" i="142"/>
  <c r="L131" i="142" s="1"/>
  <c r="L110" i="142"/>
  <c r="L116" i="142"/>
  <c r="L65" i="142"/>
  <c r="L77" i="142" s="1"/>
  <c r="L94" i="142"/>
  <c r="L82" i="142"/>
  <c r="L83" i="142"/>
  <c r="L148" i="142"/>
  <c r="KG110" i="142"/>
  <c r="KG108" i="142"/>
  <c r="KG109" i="142"/>
  <c r="KG148" i="142"/>
  <c r="AC108" i="142"/>
  <c r="AC110" i="142"/>
  <c r="AC109" i="142"/>
  <c r="AC148" i="142"/>
  <c r="Z110" i="142"/>
  <c r="Z108" i="142"/>
  <c r="Z109" i="142"/>
  <c r="Z148" i="142"/>
  <c r="CL110" i="142"/>
  <c r="CL108" i="142"/>
  <c r="CL109" i="142"/>
  <c r="CL148" i="142"/>
  <c r="EX110" i="142"/>
  <c r="EX108" i="142"/>
  <c r="EX109" i="142"/>
  <c r="EX148" i="142"/>
  <c r="HJ110" i="142"/>
  <c r="HJ108" i="142"/>
  <c r="HJ109" i="142"/>
  <c r="HJ148" i="142"/>
  <c r="JV110" i="142"/>
  <c r="JV108" i="142"/>
  <c r="JV109" i="142"/>
  <c r="JV148" i="142"/>
  <c r="G129" i="142"/>
  <c r="J129" i="142" s="1"/>
  <c r="G86" i="142"/>
  <c r="G115" i="142"/>
  <c r="G108" i="142"/>
  <c r="G139" i="142"/>
  <c r="G88" i="142"/>
  <c r="G114" i="142"/>
  <c r="G107" i="142"/>
  <c r="G138" i="142"/>
  <c r="G116" i="142"/>
  <c r="G110" i="142"/>
  <c r="G140" i="142"/>
  <c r="G113" i="142"/>
  <c r="G87" i="142" s="1"/>
  <c r="G109" i="142"/>
  <c r="G83" i="142"/>
  <c r="G82" i="142"/>
  <c r="G65" i="142"/>
  <c r="G94" i="142"/>
  <c r="G148" i="142"/>
  <c r="BS109" i="142"/>
  <c r="BS110" i="142"/>
  <c r="BS108" i="142"/>
  <c r="BS148" i="142"/>
  <c r="EE109" i="142"/>
  <c r="EE110" i="142"/>
  <c r="EE108" i="142"/>
  <c r="EE148" i="142"/>
  <c r="GQ109" i="142"/>
  <c r="GQ110" i="142"/>
  <c r="GQ108" i="142"/>
  <c r="GQ148" i="142"/>
  <c r="JC109" i="142"/>
  <c r="JC110" i="142"/>
  <c r="JC108" i="142"/>
  <c r="JC148" i="142"/>
  <c r="LS110" i="142"/>
  <c r="LS109" i="142"/>
  <c r="LS108" i="142"/>
  <c r="LS148" i="142"/>
  <c r="OR108" i="142"/>
  <c r="OR109" i="142"/>
  <c r="OR110" i="142"/>
  <c r="OR148" i="142"/>
  <c r="LI109" i="142"/>
  <c r="LI108" i="142"/>
  <c r="LI110" i="142"/>
  <c r="LI148" i="142"/>
  <c r="PF109" i="142"/>
  <c r="PF110" i="142"/>
  <c r="PF108" i="142"/>
  <c r="PF148" i="142"/>
  <c r="HL108" i="142"/>
  <c r="HL110" i="142"/>
  <c r="HL109" i="142"/>
  <c r="HL148" i="142"/>
  <c r="PK109" i="142"/>
  <c r="PK110" i="142"/>
  <c r="PK108" i="142"/>
  <c r="PK148" i="142"/>
  <c r="FZ108" i="142"/>
  <c r="FZ110" i="142"/>
  <c r="FZ109" i="142"/>
  <c r="FZ148" i="142"/>
  <c r="AD110" i="142"/>
  <c r="AD109" i="142"/>
  <c r="AD108" i="142"/>
  <c r="AD148" i="142"/>
  <c r="GH109" i="142"/>
  <c r="GH108" i="142"/>
  <c r="GH110" i="142"/>
  <c r="GH148" i="142"/>
  <c r="K86" i="142"/>
  <c r="K113" i="142"/>
  <c r="K110" i="142"/>
  <c r="K88" i="142"/>
  <c r="K116" i="142"/>
  <c r="K107" i="142"/>
  <c r="K119" i="142" s="1"/>
  <c r="K114" i="142"/>
  <c r="K108" i="142"/>
  <c r="K109" i="142"/>
  <c r="K115" i="142"/>
  <c r="K83" i="142"/>
  <c r="K94" i="142"/>
  <c r="K65" i="142"/>
  <c r="K82" i="142"/>
  <c r="K148" i="142"/>
  <c r="FO108" i="142"/>
  <c r="FO109" i="142"/>
  <c r="FO110" i="142"/>
  <c r="FO148" i="142"/>
  <c r="IQ110" i="142"/>
  <c r="IQ109" i="142"/>
  <c r="IQ108" i="142"/>
  <c r="IQ148" i="142"/>
  <c r="LC108" i="142"/>
  <c r="LC110" i="142"/>
  <c r="LC109" i="142"/>
  <c r="LC148" i="142"/>
  <c r="MV110" i="142"/>
  <c r="MV109" i="142"/>
  <c r="MV108" i="142"/>
  <c r="MV148" i="142"/>
  <c r="HQ110" i="142"/>
  <c r="HQ108" i="142"/>
  <c r="HQ109" i="142"/>
  <c r="HQ148" i="142"/>
  <c r="AZ108" i="142"/>
  <c r="AZ110" i="142"/>
  <c r="AZ109" i="142"/>
  <c r="AZ148" i="142"/>
  <c r="NS108" i="142"/>
  <c r="NS110" i="142"/>
  <c r="NS109" i="142"/>
  <c r="NS148" i="142"/>
  <c r="MI110" i="142"/>
  <c r="MI108" i="142"/>
  <c r="MI109" i="142"/>
  <c r="MI148" i="142"/>
  <c r="DN108" i="142"/>
  <c r="DN110" i="142"/>
  <c r="DN109" i="142"/>
  <c r="DN148" i="142"/>
  <c r="LN110" i="142"/>
  <c r="LN109" i="142"/>
  <c r="LN108" i="142"/>
  <c r="LN148" i="142"/>
  <c r="FG110" i="142"/>
  <c r="FG109" i="142"/>
  <c r="FG108" i="142"/>
  <c r="FG148" i="142"/>
  <c r="BJ109" i="142"/>
  <c r="BJ108" i="142"/>
  <c r="BJ110" i="142"/>
  <c r="BJ148" i="142"/>
  <c r="FR110" i="142"/>
  <c r="FR109" i="142"/>
  <c r="FR108" i="142"/>
  <c r="FR148" i="142"/>
  <c r="JZ110" i="142"/>
  <c r="JZ109" i="142"/>
  <c r="JZ108" i="142"/>
  <c r="JZ148" i="142"/>
  <c r="AQ108" i="142"/>
  <c r="AQ109" i="142"/>
  <c r="AQ110" i="142"/>
  <c r="AQ148" i="142"/>
  <c r="EY108" i="142"/>
  <c r="EY110" i="142"/>
  <c r="EY109" i="142"/>
  <c r="EY148" i="142"/>
  <c r="AX109" i="142"/>
  <c r="AX108" i="142"/>
  <c r="AX110" i="142"/>
  <c r="AX148" i="142"/>
  <c r="DJ109" i="142"/>
  <c r="DJ108" i="142"/>
  <c r="DJ110" i="142"/>
  <c r="DJ148" i="142"/>
  <c r="FV109" i="142"/>
  <c r="FV108" i="142"/>
  <c r="FV110" i="142"/>
  <c r="FV148" i="142"/>
  <c r="IH109" i="142"/>
  <c r="IH108" i="142"/>
  <c r="IH110" i="142"/>
  <c r="IH148" i="142"/>
  <c r="KT109" i="142"/>
  <c r="KT108" i="142"/>
  <c r="KT110" i="142"/>
  <c r="KT148" i="142"/>
  <c r="AE109" i="142"/>
  <c r="AE110" i="142"/>
  <c r="AE108" i="142"/>
  <c r="AE148" i="142"/>
  <c r="CQ109" i="142"/>
  <c r="CQ110" i="142"/>
  <c r="CQ108" i="142"/>
  <c r="CQ148" i="142"/>
  <c r="FC109" i="142"/>
  <c r="FC110" i="142"/>
  <c r="FC108" i="142"/>
  <c r="FC148" i="142"/>
  <c r="HO110" i="142"/>
  <c r="HO109" i="142"/>
  <c r="HO108" i="142"/>
  <c r="HO148" i="142"/>
  <c r="KA110" i="142"/>
  <c r="KA109" i="142"/>
  <c r="KA108" i="142"/>
  <c r="KA148" i="142"/>
  <c r="EV108" i="142"/>
  <c r="EV110" i="142"/>
  <c r="EV109" i="142"/>
  <c r="EV148" i="142"/>
  <c r="SJ108" i="142"/>
  <c r="SJ110" i="142"/>
  <c r="SJ109" i="142"/>
  <c r="SJ148" i="142"/>
  <c r="PM109" i="142"/>
  <c r="PM110" i="142"/>
  <c r="PM108" i="142"/>
  <c r="PM148" i="142"/>
  <c r="RR109" i="142"/>
  <c r="RR108" i="142"/>
  <c r="RR110" i="142"/>
  <c r="RR148" i="142"/>
  <c r="MH109" i="142"/>
  <c r="MH110" i="142"/>
  <c r="MH108" i="142"/>
  <c r="MH148" i="142"/>
  <c r="LO109" i="142"/>
  <c r="LO110" i="142"/>
  <c r="LO108" i="142"/>
  <c r="LO148" i="142"/>
  <c r="CR108" i="142"/>
  <c r="CR110" i="142"/>
  <c r="CR109" i="142"/>
  <c r="CR148" i="142"/>
  <c r="HP108" i="142"/>
  <c r="HP110" i="142"/>
  <c r="HP109" i="142"/>
  <c r="HP148" i="142"/>
  <c r="MJ108" i="142"/>
  <c r="MJ110" i="142"/>
  <c r="MJ109" i="142"/>
  <c r="MJ148" i="142"/>
  <c r="OV109" i="142"/>
  <c r="OV108" i="142"/>
  <c r="OV110" i="142"/>
  <c r="OV148" i="142"/>
  <c r="RH108" i="142"/>
  <c r="RH110" i="142"/>
  <c r="RH109" i="142"/>
  <c r="RH148" i="142"/>
  <c r="BU108" i="142"/>
  <c r="BU110" i="142"/>
  <c r="BU109" i="142"/>
  <c r="BU148" i="142"/>
  <c r="GS108" i="142"/>
  <c r="GS109" i="142"/>
  <c r="GS110" i="142"/>
  <c r="GS148" i="142"/>
  <c r="LQ108" i="142"/>
  <c r="LQ109" i="142"/>
  <c r="LQ110" i="142"/>
  <c r="LQ148" i="142"/>
  <c r="OK108" i="142"/>
  <c r="OK110" i="142"/>
  <c r="OK109" i="142"/>
  <c r="OK148" i="142"/>
  <c r="QW108" i="142"/>
  <c r="QW110" i="142"/>
  <c r="QW109" i="142"/>
  <c r="QW148" i="142"/>
  <c r="BP109" i="142"/>
  <c r="BP110" i="142"/>
  <c r="BP108" i="142"/>
  <c r="BP148" i="142"/>
  <c r="LL108" i="142"/>
  <c r="LL109" i="142"/>
  <c r="LL110" i="142"/>
  <c r="LL148" i="142"/>
  <c r="QT109" i="142"/>
  <c r="QT110" i="142"/>
  <c r="QT108" i="142"/>
  <c r="QT148" i="142"/>
  <c r="FY109" i="142"/>
  <c r="FY108" i="142"/>
  <c r="FY110" i="142"/>
  <c r="FY148" i="142"/>
  <c r="OA109" i="142"/>
  <c r="OA110" i="142"/>
  <c r="OA108" i="142"/>
  <c r="OA148" i="142"/>
  <c r="AR108" i="142"/>
  <c r="AR109" i="142"/>
  <c r="AR110" i="142"/>
  <c r="AR148" i="142"/>
  <c r="KN108" i="142"/>
  <c r="KN110" i="142"/>
  <c r="KN109" i="142"/>
  <c r="KN148" i="142"/>
  <c r="QH109" i="142"/>
  <c r="QH108" i="142"/>
  <c r="QH110" i="142"/>
  <c r="QH148" i="142"/>
  <c r="NO109" i="142"/>
  <c r="NO110" i="142"/>
  <c r="NO108" i="142"/>
  <c r="NO148" i="142"/>
  <c r="KO109" i="142"/>
  <c r="KO108" i="142"/>
  <c r="KO110" i="142"/>
  <c r="KO148" i="142"/>
  <c r="H129" i="142"/>
  <c r="H114" i="142"/>
  <c r="H109" i="142"/>
  <c r="H140" i="142"/>
  <c r="H133" i="142" s="1"/>
  <c r="H113" i="142"/>
  <c r="H87" i="142" s="1"/>
  <c r="H107" i="142"/>
  <c r="H139" i="142"/>
  <c r="H132" i="142" s="1"/>
  <c r="H88" i="142"/>
  <c r="H116" i="142"/>
  <c r="H110" i="142"/>
  <c r="H138" i="142"/>
  <c r="H131" i="142" s="1"/>
  <c r="H108" i="142"/>
  <c r="H86" i="142"/>
  <c r="H115" i="142"/>
  <c r="H65" i="142"/>
  <c r="H94" i="142"/>
  <c r="H82" i="142"/>
  <c r="H83" i="142"/>
  <c r="H148" i="142"/>
  <c r="EF110" i="142"/>
  <c r="EF108" i="142"/>
  <c r="EF109" i="142"/>
  <c r="EF148" i="142"/>
  <c r="JD110" i="142"/>
  <c r="JD108" i="142"/>
  <c r="JD109" i="142"/>
  <c r="JD148" i="142"/>
  <c r="ND110" i="142"/>
  <c r="ND108" i="142"/>
  <c r="ND109" i="142"/>
  <c r="ND148" i="142"/>
  <c r="PP110" i="142"/>
  <c r="PP108" i="142"/>
  <c r="PP109" i="142"/>
  <c r="PP148" i="142"/>
  <c r="SB110" i="142"/>
  <c r="SB108" i="142"/>
  <c r="SB109" i="142"/>
  <c r="SB148" i="142"/>
  <c r="DI109" i="142"/>
  <c r="DI108" i="142"/>
  <c r="DI110" i="142"/>
  <c r="DI148" i="142"/>
  <c r="IG109" i="142"/>
  <c r="IG108" i="142"/>
  <c r="IG110" i="142"/>
  <c r="IG148" i="142"/>
  <c r="MS109" i="142"/>
  <c r="MS108" i="142"/>
  <c r="MS110" i="142"/>
  <c r="MS148" i="142"/>
  <c r="PE109" i="142"/>
  <c r="PE108" i="142"/>
  <c r="PE110" i="142"/>
  <c r="PE148" i="142"/>
  <c r="RQ109" i="142"/>
  <c r="RQ108" i="142"/>
  <c r="RQ110" i="142"/>
  <c r="RQ148" i="142"/>
  <c r="ER108" i="142"/>
  <c r="ER110" i="142"/>
  <c r="ER109" i="142"/>
  <c r="ER148" i="142"/>
  <c r="NJ110" i="142"/>
  <c r="NJ109" i="142"/>
  <c r="NJ108" i="142"/>
  <c r="NJ148" i="142"/>
  <c r="SH109" i="142"/>
  <c r="SH108" i="142"/>
  <c r="SH110" i="142"/>
  <c r="SH148" i="142"/>
  <c r="JA109" i="142"/>
  <c r="JA108" i="142"/>
  <c r="JA110" i="142"/>
  <c r="JA148" i="142"/>
  <c r="PO109" i="142"/>
  <c r="PO108" i="142"/>
  <c r="PO110" i="142"/>
  <c r="PO148" i="142"/>
  <c r="DT108" i="142"/>
  <c r="DT109" i="142"/>
  <c r="DT110" i="142"/>
  <c r="DT148" i="142"/>
  <c r="MX109" i="142"/>
  <c r="MX108" i="142"/>
  <c r="MX110" i="142"/>
  <c r="MX148" i="142"/>
  <c r="RV109" i="142"/>
  <c r="RV108" i="142"/>
  <c r="RV110" i="142"/>
  <c r="RV148" i="142"/>
  <c r="EK109" i="142"/>
  <c r="EK108" i="142"/>
  <c r="EK110" i="142"/>
  <c r="EK148" i="142"/>
  <c r="RO109" i="142"/>
  <c r="RO108" i="142"/>
  <c r="RO110" i="142"/>
  <c r="RO148" i="142"/>
  <c r="P129" i="142"/>
  <c r="P116" i="142"/>
  <c r="P107" i="142"/>
  <c r="P119" i="142" s="1"/>
  <c r="P139" i="142"/>
  <c r="P132" i="142" s="1"/>
  <c r="P86" i="142"/>
  <c r="P108" i="142"/>
  <c r="P140" i="142"/>
  <c r="P133" i="142" s="1"/>
  <c r="P113" i="142"/>
  <c r="P115" i="142"/>
  <c r="P109" i="142"/>
  <c r="P138" i="142"/>
  <c r="P131" i="142" s="1"/>
  <c r="P88" i="142"/>
  <c r="P110" i="142"/>
  <c r="P114" i="142"/>
  <c r="P65" i="142"/>
  <c r="P94" i="142"/>
  <c r="P82" i="142"/>
  <c r="P83" i="142"/>
  <c r="EN110" i="142"/>
  <c r="EN108" i="142"/>
  <c r="EN109" i="142"/>
  <c r="EN148" i="142"/>
  <c r="JL110" i="142"/>
  <c r="JL108" i="142"/>
  <c r="JL109" i="142"/>
  <c r="JL148" i="142"/>
  <c r="NH110" i="142"/>
  <c r="NH108" i="142"/>
  <c r="NH109" i="142"/>
  <c r="NH148" i="142"/>
  <c r="PT110" i="142"/>
  <c r="PT109" i="142"/>
  <c r="PT108" i="142"/>
  <c r="PT148" i="142"/>
  <c r="SF110" i="142"/>
  <c r="SF109" i="142"/>
  <c r="SF108" i="142"/>
  <c r="SF148" i="142"/>
  <c r="DQ110" i="142"/>
  <c r="DQ109" i="142"/>
  <c r="DQ108" i="142"/>
  <c r="DQ148" i="142"/>
  <c r="IO110" i="142"/>
  <c r="IO109" i="142"/>
  <c r="IO108" i="142"/>
  <c r="IO148" i="142"/>
  <c r="MW110" i="142"/>
  <c r="MW109" i="142"/>
  <c r="MW108" i="142"/>
  <c r="MW148" i="142"/>
  <c r="PI109" i="142"/>
  <c r="PI110" i="142"/>
  <c r="PI108" i="142"/>
  <c r="PI148" i="142"/>
  <c r="RU109" i="142"/>
  <c r="RU110" i="142"/>
  <c r="RU108" i="142"/>
  <c r="RU148" i="142"/>
  <c r="FH110" i="142"/>
  <c r="FH109" i="142"/>
  <c r="FH108" i="142"/>
  <c r="FH148" i="142"/>
  <c r="NR110" i="142"/>
  <c r="NR109" i="142"/>
  <c r="NR108" i="142"/>
  <c r="NR148" i="142"/>
  <c r="U138" i="142"/>
  <c r="U99" i="142" s="1"/>
  <c r="U139" i="142"/>
  <c r="U100" i="142" s="1"/>
  <c r="U129" i="142"/>
  <c r="U130" i="142"/>
  <c r="U135" i="142" s="1"/>
  <c r="U140" i="142"/>
  <c r="U101" i="142" s="1"/>
  <c r="U94" i="142"/>
  <c r="JQ108" i="142"/>
  <c r="JQ110" i="142"/>
  <c r="JQ109" i="142"/>
  <c r="JQ148" i="142"/>
  <c r="PW108" i="142"/>
  <c r="PW110" i="142"/>
  <c r="PW109" i="142"/>
  <c r="PW148" i="142"/>
  <c r="EJ109" i="142"/>
  <c r="EJ110" i="142"/>
  <c r="EJ108" i="142"/>
  <c r="EJ148" i="142"/>
  <c r="NF108" i="142"/>
  <c r="NF110" i="142"/>
  <c r="NF109" i="142"/>
  <c r="NF148" i="142"/>
  <c r="SD108" i="142"/>
  <c r="SD110" i="142"/>
  <c r="SD109" i="142"/>
  <c r="SD148" i="142"/>
  <c r="JI108" i="142"/>
  <c r="JI110" i="142"/>
  <c r="JI109" i="142"/>
  <c r="JI148" i="142"/>
  <c r="DU108" i="142"/>
  <c r="DU110" i="142"/>
  <c r="DU109" i="142"/>
  <c r="DU148" i="142"/>
  <c r="CX109" i="142"/>
  <c r="CX108" i="142"/>
  <c r="CX110" i="142"/>
  <c r="CX148" i="142"/>
  <c r="JR110" i="142"/>
  <c r="JR109" i="142"/>
  <c r="JR108" i="142"/>
  <c r="JR148" i="142"/>
  <c r="AY108" i="142"/>
  <c r="AY109" i="142"/>
  <c r="AY110" i="142"/>
  <c r="AY148" i="142"/>
  <c r="FW108" i="142"/>
  <c r="FW109" i="142"/>
  <c r="FW110" i="142"/>
  <c r="FW148" i="142"/>
  <c r="LK109" i="142"/>
  <c r="LK110" i="142"/>
  <c r="LK108" i="142"/>
  <c r="LK148" i="142"/>
  <c r="OB109" i="142"/>
  <c r="OB110" i="142"/>
  <c r="OB108" i="142"/>
  <c r="OB148" i="142"/>
  <c r="KC108" i="142"/>
  <c r="KC110" i="142"/>
  <c r="KC109" i="142"/>
  <c r="KC148" i="142"/>
  <c r="FX110" i="142"/>
  <c r="FX108" i="142"/>
  <c r="FX109" i="142"/>
  <c r="FX148" i="142"/>
  <c r="QE108" i="142"/>
  <c r="QE110" i="142"/>
  <c r="QE109" i="142"/>
  <c r="QE148" i="142"/>
  <c r="AP109" i="142"/>
  <c r="AP110" i="142"/>
  <c r="AP108" i="142"/>
  <c r="AP148" i="142"/>
  <c r="DB109" i="142"/>
  <c r="DB108" i="142"/>
  <c r="DB110" i="142"/>
  <c r="DB148" i="142"/>
  <c r="FN109" i="142"/>
  <c r="FN110" i="142"/>
  <c r="FN108" i="142"/>
  <c r="FN148" i="142"/>
  <c r="HZ109" i="142"/>
  <c r="HZ108" i="142"/>
  <c r="HZ110" i="142"/>
  <c r="HZ148" i="142"/>
  <c r="KL109" i="142"/>
  <c r="KL110" i="142"/>
  <c r="KL108" i="142"/>
  <c r="KL148" i="142"/>
  <c r="W110" i="142"/>
  <c r="W108" i="142"/>
  <c r="W109" i="142"/>
  <c r="W148" i="142"/>
  <c r="CI110" i="142"/>
  <c r="CI108" i="142"/>
  <c r="CI109" i="142"/>
  <c r="CI148" i="142"/>
  <c r="EU110" i="142"/>
  <c r="EU108" i="142"/>
  <c r="EU109" i="142"/>
  <c r="EU148" i="142"/>
  <c r="HG110" i="142"/>
  <c r="HG108" i="142"/>
  <c r="HG109" i="142"/>
  <c r="HG148" i="142"/>
  <c r="CJ108" i="142"/>
  <c r="CJ109" i="142"/>
  <c r="CJ110" i="142"/>
  <c r="CJ148" i="142"/>
  <c r="RD108" i="142"/>
  <c r="RD109" i="142"/>
  <c r="RD110" i="142"/>
  <c r="RD148" i="142"/>
  <c r="OG109" i="142"/>
  <c r="OG108" i="142"/>
  <c r="OG110" i="142"/>
  <c r="OG148" i="142"/>
  <c r="CW109" i="142"/>
  <c r="CW110" i="142"/>
  <c r="CW108" i="142"/>
  <c r="CW148" i="142"/>
  <c r="OT109" i="142"/>
  <c r="OT110" i="142"/>
  <c r="OT108" i="142"/>
  <c r="OT148" i="142"/>
  <c r="AL109" i="142"/>
  <c r="AL108" i="142"/>
  <c r="AL110" i="142"/>
  <c r="AL148" i="142"/>
  <c r="HV109" i="142"/>
  <c r="HV108" i="142"/>
  <c r="HV110" i="142"/>
  <c r="HV148" i="142"/>
  <c r="BZ108" i="142"/>
  <c r="BZ110" i="142"/>
  <c r="BZ109" i="142"/>
  <c r="BZ148" i="142"/>
  <c r="HN110" i="142"/>
  <c r="HN109" i="142"/>
  <c r="HN108" i="142"/>
  <c r="HN148" i="142"/>
  <c r="BG109" i="142"/>
  <c r="BG110" i="142"/>
  <c r="BG108" i="142"/>
  <c r="BG148" i="142"/>
  <c r="GE110" i="142"/>
  <c r="GE109" i="142"/>
  <c r="GE108" i="142"/>
  <c r="GE148" i="142"/>
  <c r="JG110" i="142"/>
  <c r="JG109" i="142"/>
  <c r="JG108" i="142"/>
  <c r="JG148" i="142"/>
  <c r="MA110" i="142"/>
  <c r="MA108" i="142"/>
  <c r="MA109" i="142"/>
  <c r="MA148" i="142"/>
  <c r="PH110" i="142"/>
  <c r="PH109" i="142"/>
  <c r="PH108" i="142"/>
  <c r="PH148" i="142"/>
  <c r="MK110" i="142"/>
  <c r="MK108" i="142"/>
  <c r="MK109" i="142"/>
  <c r="MK148" i="142"/>
  <c r="KV109" i="142"/>
  <c r="KV110" i="142"/>
  <c r="KV108" i="142"/>
  <c r="KV148" i="142"/>
  <c r="AB110" i="142"/>
  <c r="AB109" i="142"/>
  <c r="AB108" i="142"/>
  <c r="AB148" i="142"/>
  <c r="IC110" i="142"/>
  <c r="IC108" i="142"/>
  <c r="IC109" i="142"/>
  <c r="IC148" i="142"/>
  <c r="FJ109" i="142"/>
  <c r="FJ108" i="142"/>
  <c r="FJ110" i="142"/>
  <c r="FJ148" i="142"/>
  <c r="AI110" i="142"/>
  <c r="AI109" i="142"/>
  <c r="AI108" i="142"/>
  <c r="AI148" i="142"/>
  <c r="II108" i="142"/>
  <c r="II110" i="142"/>
  <c r="II109" i="142"/>
  <c r="II148" i="142"/>
  <c r="CP110" i="142"/>
  <c r="CP109" i="142"/>
  <c r="CP108" i="142"/>
  <c r="CP148" i="142"/>
  <c r="GX108" i="142"/>
  <c r="GX110" i="142"/>
  <c r="GX109" i="142"/>
  <c r="GX148" i="142"/>
  <c r="LF109" i="142"/>
  <c r="LF108" i="142"/>
  <c r="LF110" i="142"/>
  <c r="LF148" i="142"/>
  <c r="BW109" i="142"/>
  <c r="BW110" i="142"/>
  <c r="BW108" i="142"/>
  <c r="BW148" i="142"/>
  <c r="HK109" i="142"/>
  <c r="HK108" i="142"/>
  <c r="HK110" i="142"/>
  <c r="HK148" i="142"/>
  <c r="BN108" i="142"/>
  <c r="BN110" i="142"/>
  <c r="BN109" i="142"/>
  <c r="BN148" i="142"/>
  <c r="DZ108" i="142"/>
  <c r="DZ110" i="142"/>
  <c r="DZ109" i="142"/>
  <c r="DZ148" i="142"/>
  <c r="GL108" i="142"/>
  <c r="GL110" i="142"/>
  <c r="GL109" i="142"/>
  <c r="GL148" i="142"/>
  <c r="IX108" i="142"/>
  <c r="IX110" i="142"/>
  <c r="IX109" i="142"/>
  <c r="IX148" i="142"/>
  <c r="LJ108" i="142"/>
  <c r="LJ110" i="142"/>
  <c r="LJ109" i="142"/>
  <c r="LJ148" i="142"/>
  <c r="AU110" i="142"/>
  <c r="AU108" i="142"/>
  <c r="AU109" i="142"/>
  <c r="AU148" i="142"/>
  <c r="DG110" i="142"/>
  <c r="DG108" i="142"/>
  <c r="DG109" i="142"/>
  <c r="DG148" i="142"/>
  <c r="FS110" i="142"/>
  <c r="FS108" i="142"/>
  <c r="FS109" i="142"/>
  <c r="FS148" i="142"/>
  <c r="IE109" i="142"/>
  <c r="IE108" i="142"/>
  <c r="IE110" i="142"/>
  <c r="IE148" i="142"/>
  <c r="KQ109" i="142"/>
  <c r="KQ108" i="142"/>
  <c r="KQ110" i="142"/>
  <c r="KQ148" i="142"/>
  <c r="JT108" i="142"/>
  <c r="JT110" i="142"/>
  <c r="JT109" i="142"/>
  <c r="JT148" i="142"/>
  <c r="DY109" i="142"/>
  <c r="DY110" i="142"/>
  <c r="DY108" i="142"/>
  <c r="DY148" i="142"/>
  <c r="RY109" i="142"/>
  <c r="RY110" i="142"/>
  <c r="RY108" i="142"/>
  <c r="RY148" i="142"/>
  <c r="HU109" i="142"/>
  <c r="HU108" i="142"/>
  <c r="HU110" i="142"/>
  <c r="HU148" i="142"/>
  <c r="RF109" i="142"/>
  <c r="RF108" i="142"/>
  <c r="RF110" i="142"/>
  <c r="RF148" i="142"/>
  <c r="ME110" i="142"/>
  <c r="ME108" i="142"/>
  <c r="ME109" i="142"/>
  <c r="ME148" i="142"/>
  <c r="DX110" i="142"/>
  <c r="DX109" i="142"/>
  <c r="DX108" i="142"/>
  <c r="DX148" i="142"/>
  <c r="IV110" i="142"/>
  <c r="IV109" i="142"/>
  <c r="IV108" i="142"/>
  <c r="IV148" i="142"/>
  <c r="MZ110" i="142"/>
  <c r="MZ109" i="142"/>
  <c r="MZ108" i="142"/>
  <c r="MZ148" i="142"/>
  <c r="PL110" i="142"/>
  <c r="PL109" i="142"/>
  <c r="PL108" i="142"/>
  <c r="PL148" i="142"/>
  <c r="RX110" i="142"/>
  <c r="RX109" i="142"/>
  <c r="RX108" i="142"/>
  <c r="RX148" i="142"/>
  <c r="DA109" i="142"/>
  <c r="DA110" i="142"/>
  <c r="DA108" i="142"/>
  <c r="DA148" i="142"/>
  <c r="HY109" i="142"/>
  <c r="HY110" i="142"/>
  <c r="HY108" i="142"/>
  <c r="HY148" i="142"/>
  <c r="MO109" i="142"/>
  <c r="MO110" i="142"/>
  <c r="MO108" i="142"/>
  <c r="MO148" i="142"/>
  <c r="PA109" i="142"/>
  <c r="PA110" i="142"/>
  <c r="PA108" i="142"/>
  <c r="PA148" i="142"/>
  <c r="RM109" i="142"/>
  <c r="RM110" i="142"/>
  <c r="RM108" i="142"/>
  <c r="RM148" i="142"/>
  <c r="EB108" i="142"/>
  <c r="EB110" i="142"/>
  <c r="EB109" i="142"/>
  <c r="EB148" i="142"/>
  <c r="NB108" i="142"/>
  <c r="NB110" i="142"/>
  <c r="NB109" i="142"/>
  <c r="NB148" i="142"/>
  <c r="RZ108" i="142"/>
  <c r="RZ110" i="142"/>
  <c r="RZ109" i="142"/>
  <c r="RZ148" i="142"/>
  <c r="IK108" i="142"/>
  <c r="IK110" i="142"/>
  <c r="IK109" i="142"/>
  <c r="IK148" i="142"/>
  <c r="PG108" i="142"/>
  <c r="PG110" i="142"/>
  <c r="PG109" i="142"/>
  <c r="PG148" i="142"/>
  <c r="DD109" i="142"/>
  <c r="DD110" i="142"/>
  <c r="DD108" i="142"/>
  <c r="DD148" i="142"/>
  <c r="MP108" i="142"/>
  <c r="MP110" i="142"/>
  <c r="MP109" i="142"/>
  <c r="MP148" i="142"/>
  <c r="RN108" i="142"/>
  <c r="RN110" i="142"/>
  <c r="RN109" i="142"/>
  <c r="RN148" i="142"/>
  <c r="GG108" i="142"/>
  <c r="GG110" i="142"/>
  <c r="GG109" i="142"/>
  <c r="GG148" i="142"/>
  <c r="QI108" i="142"/>
  <c r="QI110" i="142"/>
  <c r="QI109" i="142"/>
  <c r="QI148" i="142"/>
  <c r="AN110" i="142"/>
  <c r="AN108" i="142"/>
  <c r="AN109" i="142"/>
  <c r="AN148" i="142"/>
  <c r="FL110" i="142"/>
  <c r="FL108" i="142"/>
  <c r="FL109" i="142"/>
  <c r="FL148" i="142"/>
  <c r="KJ110" i="142"/>
  <c r="KJ108" i="142"/>
  <c r="KJ109" i="142"/>
  <c r="KJ148" i="142"/>
  <c r="NT110" i="142"/>
  <c r="NT108" i="142"/>
  <c r="NT109" i="142"/>
  <c r="NT148" i="142"/>
  <c r="QF110" i="142"/>
  <c r="QF108" i="142"/>
  <c r="QF109" i="142"/>
  <c r="QF148" i="142"/>
  <c r="Q129" i="142"/>
  <c r="Q108" i="142"/>
  <c r="Q120" i="142" s="1"/>
  <c r="Q138" i="142"/>
  <c r="Q131" i="142" s="1"/>
  <c r="Q109" i="142"/>
  <c r="Q121" i="142" s="1"/>
  <c r="Q139" i="142"/>
  <c r="Q132" i="142" s="1"/>
  <c r="Q110" i="142"/>
  <c r="Q122" i="142" s="1"/>
  <c r="Q140" i="142"/>
  <c r="Q133" i="142" s="1"/>
  <c r="Q107" i="142"/>
  <c r="Q119" i="142" s="1"/>
  <c r="Q82" i="142"/>
  <c r="Q65" i="142"/>
  <c r="Q94" i="142"/>
  <c r="Q83" i="142"/>
  <c r="Q148" i="142"/>
  <c r="EO108" i="142"/>
  <c r="EO110" i="142"/>
  <c r="EO109" i="142"/>
  <c r="EO148" i="142"/>
  <c r="JM108" i="142"/>
  <c r="JM110" i="142"/>
  <c r="JM109" i="142"/>
  <c r="JM148" i="142"/>
  <c r="NI108" i="142"/>
  <c r="NI110" i="142"/>
  <c r="NI109" i="142"/>
  <c r="NI148" i="142"/>
  <c r="PU108" i="142"/>
  <c r="PU110" i="142"/>
  <c r="PU109" i="142"/>
  <c r="PU148" i="142"/>
  <c r="SG108" i="142"/>
  <c r="SG110" i="142"/>
  <c r="SG109" i="142"/>
  <c r="SG148" i="142"/>
  <c r="HD110" i="142"/>
  <c r="HD109" i="142"/>
  <c r="HD108" i="142"/>
  <c r="HD148" i="142"/>
  <c r="OP109" i="142"/>
  <c r="OP110" i="142"/>
  <c r="OP108" i="142"/>
  <c r="OP148" i="142"/>
  <c r="BQ108" i="142"/>
  <c r="BQ110" i="142"/>
  <c r="BQ109" i="142"/>
  <c r="BQ148" i="142"/>
  <c r="LM108" i="142"/>
  <c r="LM110" i="142"/>
  <c r="LM109" i="142"/>
  <c r="LM148" i="142"/>
  <c r="QU108" i="142"/>
  <c r="QU110" i="142"/>
  <c r="QU109" i="142"/>
  <c r="QU148" i="142"/>
  <c r="GF109" i="142"/>
  <c r="GF110" i="142"/>
  <c r="GF108" i="142"/>
  <c r="GF148" i="142"/>
  <c r="OD108" i="142"/>
  <c r="OD110" i="142"/>
  <c r="OD109" i="142"/>
  <c r="OD148" i="142"/>
  <c r="BY108" i="142"/>
  <c r="BY110" i="142"/>
  <c r="BY109" i="142"/>
  <c r="BY148" i="142"/>
  <c r="OM108" i="142"/>
  <c r="OM110" i="142"/>
  <c r="OM109" i="142"/>
  <c r="OM148" i="142"/>
  <c r="MY108" i="142"/>
  <c r="MY110" i="142"/>
  <c r="MY109" i="142"/>
  <c r="MY148" i="142"/>
  <c r="AV110" i="142"/>
  <c r="AV108" i="142"/>
  <c r="AV109" i="142"/>
  <c r="AV148" i="142"/>
  <c r="FT110" i="142"/>
  <c r="FT108" i="142"/>
  <c r="FT109" i="142"/>
  <c r="FT148" i="142"/>
  <c r="KR110" i="142"/>
  <c r="KR108" i="142"/>
  <c r="KR109" i="142"/>
  <c r="KR148" i="142"/>
  <c r="NX110" i="142"/>
  <c r="NX109" i="142"/>
  <c r="NX108" i="142"/>
  <c r="NX148" i="142"/>
  <c r="QJ110" i="142"/>
  <c r="QJ109" i="142"/>
  <c r="QJ108" i="142"/>
  <c r="QJ148" i="142"/>
  <c r="Y110" i="142"/>
  <c r="Y109" i="142"/>
  <c r="Y108" i="142"/>
  <c r="Y148" i="142"/>
  <c r="EW110" i="142"/>
  <c r="EW109" i="142"/>
  <c r="EW108" i="142"/>
  <c r="EW148" i="142"/>
  <c r="JU110" i="142"/>
  <c r="JU109" i="142"/>
  <c r="JU108" i="142"/>
  <c r="JU148" i="142"/>
  <c r="NM110" i="142"/>
  <c r="NM109" i="142"/>
  <c r="NM108" i="142"/>
  <c r="NM148" i="142"/>
  <c r="PY109" i="142"/>
  <c r="PY110" i="142"/>
  <c r="PY108" i="142"/>
  <c r="PY148" i="142"/>
  <c r="SK107" i="142"/>
  <c r="SK109" i="142"/>
  <c r="SK110" i="142"/>
  <c r="SK108" i="142"/>
  <c r="SK148" i="142"/>
  <c r="HT110" i="142"/>
  <c r="HT109" i="142"/>
  <c r="HT108" i="142"/>
  <c r="HT148" i="142"/>
  <c r="OX110" i="142"/>
  <c r="OX108" i="142"/>
  <c r="OX109" i="142"/>
  <c r="OX148" i="142"/>
  <c r="CG110" i="142"/>
  <c r="CG109" i="142"/>
  <c r="CG108" i="142"/>
  <c r="CG148" i="142"/>
  <c r="MC110" i="142"/>
  <c r="MC109" i="142"/>
  <c r="MC108" i="142"/>
  <c r="MC148" i="142"/>
  <c r="RC110" i="142"/>
  <c r="RC109" i="142"/>
  <c r="RC108" i="142"/>
  <c r="RC148" i="142"/>
  <c r="GV110" i="142"/>
  <c r="GV108" i="142"/>
  <c r="GV109" i="142"/>
  <c r="GV148" i="142"/>
  <c r="OL110" i="142"/>
  <c r="OL109" i="142"/>
  <c r="OL108" i="142"/>
  <c r="OL148" i="142"/>
  <c r="CO110" i="142"/>
  <c r="CO109" i="142"/>
  <c r="CO108" i="142"/>
  <c r="CO148" i="142"/>
  <c r="PS110" i="142"/>
  <c r="PS109" i="142"/>
  <c r="PS108" i="142"/>
  <c r="PS148" i="142"/>
  <c r="OE110" i="142"/>
  <c r="OE109" i="142"/>
  <c r="OE108" i="142"/>
  <c r="OE148" i="142"/>
  <c r="IY109" i="142"/>
  <c r="IY108" i="142"/>
  <c r="IY110" i="142"/>
  <c r="IY148" i="142"/>
  <c r="LU108" i="142"/>
  <c r="LU110" i="142"/>
  <c r="LU109" i="142"/>
  <c r="LU148" i="142"/>
  <c r="JS110" i="142"/>
  <c r="JS108" i="142"/>
  <c r="JS109" i="142"/>
  <c r="JS148" i="142"/>
  <c r="ET110" i="142"/>
  <c r="ET109" i="142"/>
  <c r="ET108" i="142"/>
  <c r="ET148" i="142"/>
  <c r="KX108" i="142"/>
  <c r="KX110" i="142"/>
  <c r="KX109" i="142"/>
  <c r="KX148" i="142"/>
  <c r="BO110" i="142"/>
  <c r="BO109" i="142"/>
  <c r="BO108" i="142"/>
  <c r="BO148" i="142"/>
  <c r="GM109" i="142"/>
  <c r="GM110" i="142"/>
  <c r="GM108" i="142"/>
  <c r="GM148" i="142"/>
  <c r="JO110" i="142"/>
  <c r="JO108" i="142"/>
  <c r="JO109" i="142"/>
  <c r="JO148" i="142"/>
  <c r="BD109" i="142"/>
  <c r="BD110" i="142"/>
  <c r="BD108" i="142"/>
  <c r="BD148" i="142"/>
  <c r="QN109" i="142"/>
  <c r="QN110" i="142"/>
  <c r="QN108" i="142"/>
  <c r="QN148" i="142"/>
  <c r="NQ108" i="142"/>
  <c r="NQ110" i="142"/>
  <c r="NQ109" i="142"/>
  <c r="NQ148" i="142"/>
  <c r="NZ110" i="142"/>
  <c r="NZ109" i="142"/>
  <c r="NZ108" i="142"/>
  <c r="NZ148" i="142"/>
  <c r="EZ109" i="142"/>
  <c r="EZ110" i="142"/>
  <c r="EZ108" i="142"/>
  <c r="EZ148" i="142"/>
  <c r="IS108" i="142"/>
  <c r="IS110" i="142"/>
  <c r="IS109" i="142"/>
  <c r="IS148" i="142"/>
  <c r="BF108" i="142"/>
  <c r="BF110" i="142"/>
  <c r="BF109" i="142"/>
  <c r="BF148" i="142"/>
  <c r="DR108" i="142"/>
  <c r="DR110" i="142"/>
  <c r="DR109" i="142"/>
  <c r="DR148" i="142"/>
  <c r="GD108" i="142"/>
  <c r="GD110" i="142"/>
  <c r="GD109" i="142"/>
  <c r="GD148" i="142"/>
  <c r="IP108" i="142"/>
  <c r="IP110" i="142"/>
  <c r="IP109" i="142"/>
  <c r="IP148" i="142"/>
  <c r="LB108" i="142"/>
  <c r="LB110" i="142"/>
  <c r="LB109" i="142"/>
  <c r="LB148" i="142"/>
  <c r="AM109" i="142"/>
  <c r="AM108" i="142"/>
  <c r="AM110" i="142"/>
  <c r="AM148" i="142"/>
  <c r="CY109" i="142"/>
  <c r="CY110" i="142"/>
  <c r="CY108" i="142"/>
  <c r="CY148" i="142"/>
  <c r="FK109" i="142"/>
  <c r="FK108" i="142"/>
  <c r="FK110" i="142"/>
  <c r="FK148" i="142"/>
  <c r="HW109" i="142"/>
  <c r="HW110" i="142"/>
  <c r="HW108" i="142"/>
  <c r="HW148" i="142"/>
  <c r="KI109" i="142"/>
  <c r="KI108" i="142"/>
  <c r="KI110" i="142"/>
  <c r="KI148" i="142"/>
  <c r="HH108" i="142"/>
  <c r="HH109" i="142"/>
  <c r="HH110" i="142"/>
  <c r="HH148" i="142"/>
  <c r="BM109" i="142"/>
  <c r="BM108" i="142"/>
  <c r="BM110" i="142"/>
  <c r="BM148" i="142"/>
  <c r="QS109" i="142"/>
  <c r="QS108" i="142"/>
  <c r="QS110" i="142"/>
  <c r="QS148" i="142"/>
  <c r="MM109" i="142"/>
  <c r="MM110" i="142"/>
  <c r="MM108" i="142"/>
  <c r="MM148" i="142"/>
  <c r="AS109" i="142"/>
  <c r="AS110" i="142"/>
  <c r="AS108" i="142"/>
  <c r="AS148" i="142"/>
  <c r="CH110" i="142"/>
  <c r="CH109" i="142"/>
  <c r="CH108" i="142"/>
  <c r="CH148" i="142"/>
  <c r="KH109" i="142"/>
  <c r="KH108" i="142"/>
  <c r="KH110" i="142"/>
  <c r="KH148" i="142"/>
  <c r="DF110" i="142"/>
  <c r="DF109" i="142"/>
  <c r="DF108" i="142"/>
  <c r="DF148" i="142"/>
  <c r="IT109" i="142"/>
  <c r="IT108" i="142"/>
  <c r="IT110" i="142"/>
  <c r="IT148" i="142"/>
  <c r="CM108" i="142"/>
  <c r="CM110" i="142"/>
  <c r="CM109" i="142"/>
  <c r="CM148" i="142"/>
  <c r="GU110" i="142"/>
  <c r="GU109" i="142"/>
  <c r="GU108" i="142"/>
  <c r="GU148" i="142"/>
  <c r="JW109" i="142"/>
  <c r="JW108" i="142"/>
  <c r="JW110" i="142"/>
  <c r="JW148" i="142"/>
  <c r="DP110" i="142"/>
  <c r="DP109" i="142"/>
  <c r="DP108" i="142"/>
  <c r="DP148" i="142"/>
  <c r="RT110" i="142"/>
  <c r="RT109" i="142"/>
  <c r="RT108" i="142"/>
  <c r="RT148" i="142"/>
  <c r="OW110" i="142"/>
  <c r="OW108" i="142"/>
  <c r="OW109" i="142"/>
  <c r="OW148" i="142"/>
  <c r="QL108" i="142"/>
  <c r="QL110" i="142"/>
  <c r="QL109" i="142"/>
  <c r="QL148" i="142"/>
  <c r="JX110" i="142"/>
  <c r="JX109" i="142"/>
  <c r="JX108" i="142"/>
  <c r="JX148" i="142"/>
  <c r="V110" i="142"/>
  <c r="V109" i="142"/>
  <c r="V108" i="142"/>
  <c r="V148" i="142"/>
  <c r="HF110" i="142"/>
  <c r="HF109" i="142"/>
  <c r="HF108" i="142"/>
  <c r="HF148" i="142"/>
  <c r="CE109" i="142"/>
  <c r="CE108" i="142"/>
  <c r="CE110" i="142"/>
  <c r="CE148" i="142"/>
  <c r="N129" i="142"/>
  <c r="N110" i="142"/>
  <c r="N122" i="142" s="1"/>
  <c r="N109" i="142"/>
  <c r="N121" i="142" s="1"/>
  <c r="N140" i="142"/>
  <c r="N133" i="142" s="1"/>
  <c r="N107" i="142"/>
  <c r="N119" i="142" s="1"/>
  <c r="N138" i="142"/>
  <c r="N131" i="142" s="1"/>
  <c r="N108" i="142"/>
  <c r="N120" i="142" s="1"/>
  <c r="N99" i="142" s="1"/>
  <c r="N139" i="142"/>
  <c r="N132" i="142" s="1"/>
  <c r="N130" i="142" s="1"/>
  <c r="N135" i="142" s="1"/>
  <c r="N94" i="142"/>
  <c r="N65" i="142"/>
  <c r="N83" i="142"/>
  <c r="N82" i="142"/>
  <c r="N148" i="142"/>
  <c r="DV109" i="142"/>
  <c r="DV108" i="142"/>
  <c r="DV110" i="142"/>
  <c r="DV148" i="142"/>
  <c r="ID110" i="142"/>
  <c r="ID109" i="142"/>
  <c r="ID108" i="142"/>
  <c r="ID148" i="142"/>
  <c r="LV108" i="142"/>
  <c r="LV110" i="142"/>
  <c r="LV109" i="142"/>
  <c r="LV148" i="142"/>
  <c r="DC108" i="142"/>
  <c r="DC109" i="142"/>
  <c r="DC110" i="142"/>
  <c r="DC148" i="142"/>
  <c r="R129" i="142"/>
  <c r="R108" i="142"/>
  <c r="R120" i="142" s="1"/>
  <c r="R140" i="142"/>
  <c r="R133" i="142" s="1"/>
  <c r="R109" i="142"/>
  <c r="R121" i="142" s="1"/>
  <c r="R107" i="142"/>
  <c r="R119" i="142" s="1"/>
  <c r="R138" i="142"/>
  <c r="R131" i="142" s="1"/>
  <c r="R139" i="142"/>
  <c r="R132" i="142" s="1"/>
  <c r="R110" i="142"/>
  <c r="R122" i="142" s="1"/>
  <c r="R94" i="142"/>
  <c r="R65" i="142"/>
  <c r="R83" i="142"/>
  <c r="R82" i="142"/>
  <c r="R148" i="142"/>
  <c r="CD110" i="142"/>
  <c r="CD109" i="142"/>
  <c r="CD108" i="142"/>
  <c r="CD148" i="142"/>
  <c r="EP110" i="142"/>
  <c r="EP109" i="142"/>
  <c r="EP108" i="142"/>
  <c r="EP148" i="142"/>
  <c r="HB110" i="142"/>
  <c r="HB109" i="142"/>
  <c r="HB108" i="142"/>
  <c r="HB148" i="142"/>
  <c r="JN110" i="142"/>
  <c r="JN109" i="142"/>
  <c r="JN108" i="142"/>
  <c r="JN148" i="142"/>
  <c r="LZ110" i="142"/>
  <c r="LZ109" i="142"/>
  <c r="LZ108" i="142"/>
  <c r="LZ148" i="142"/>
  <c r="BK108" i="142"/>
  <c r="BK109" i="142"/>
  <c r="BK110" i="142"/>
  <c r="BK148" i="142"/>
  <c r="DW108" i="142"/>
  <c r="DW109" i="142"/>
  <c r="DW110" i="142"/>
  <c r="DW148" i="142"/>
  <c r="GI108" i="142"/>
  <c r="GI110" i="142"/>
  <c r="GI109" i="142"/>
  <c r="GI148" i="142"/>
  <c r="IU108" i="142"/>
  <c r="IU110" i="142"/>
  <c r="IU109" i="142"/>
  <c r="IU148" i="142"/>
  <c r="LG108" i="142"/>
  <c r="LG110" i="142"/>
  <c r="LG109" i="142"/>
  <c r="LG148" i="142"/>
  <c r="NL108" i="142"/>
  <c r="NL110" i="142"/>
  <c r="NL109" i="142"/>
  <c r="NL148" i="142"/>
  <c r="IW109" i="142"/>
  <c r="IW110" i="142"/>
  <c r="IW108" i="142"/>
  <c r="IW148" i="142"/>
  <c r="DL109" i="142"/>
  <c r="DL108" i="142"/>
  <c r="DL110" i="142"/>
  <c r="DL148" i="142"/>
  <c r="OY109" i="142"/>
  <c r="OY110" i="142"/>
  <c r="OY108" i="142"/>
  <c r="OY148" i="142"/>
  <c r="RG109" i="142"/>
  <c r="RG110" i="142"/>
  <c r="RG108" i="142"/>
  <c r="RG148" i="142"/>
  <c r="AF108" i="142"/>
  <c r="AF110" i="142"/>
  <c r="AF109" i="142"/>
  <c r="AF148" i="142"/>
  <c r="FD108" i="142"/>
  <c r="FD109" i="142"/>
  <c r="FD110" i="142"/>
  <c r="FD148" i="142"/>
  <c r="KB108" i="142"/>
  <c r="KB110" i="142"/>
  <c r="KB109" i="142"/>
  <c r="KB148" i="142"/>
  <c r="NP108" i="142"/>
  <c r="NP109" i="142"/>
  <c r="NP110" i="142"/>
  <c r="NP148" i="142"/>
  <c r="QB108" i="142"/>
  <c r="QB110" i="142"/>
  <c r="QB109" i="142"/>
  <c r="QB148" i="142"/>
  <c r="I129" i="142"/>
  <c r="I114" i="142"/>
  <c r="I109" i="142"/>
  <c r="I139" i="142"/>
  <c r="I132" i="142" s="1"/>
  <c r="I113" i="142"/>
  <c r="I87" i="142" s="1"/>
  <c r="I107" i="142"/>
  <c r="I140" i="142"/>
  <c r="I133" i="142" s="1"/>
  <c r="I86" i="142"/>
  <c r="I115" i="142"/>
  <c r="I110" i="142"/>
  <c r="I108" i="142"/>
  <c r="I120" i="142" s="1"/>
  <c r="I99" i="142" s="1"/>
  <c r="I88" i="142"/>
  <c r="I116" i="142"/>
  <c r="I138" i="142"/>
  <c r="I131" i="142" s="1"/>
  <c r="I82" i="142"/>
  <c r="I83" i="142"/>
  <c r="I94" i="142"/>
  <c r="I65" i="142"/>
  <c r="I148" i="142"/>
  <c r="EG110" i="142"/>
  <c r="EG108" i="142"/>
  <c r="EG109" i="142"/>
  <c r="EG148" i="142"/>
  <c r="JE109" i="142"/>
  <c r="JE108" i="142"/>
  <c r="JE110" i="142"/>
  <c r="JE148" i="142"/>
  <c r="NE110" i="142"/>
  <c r="NE108" i="142"/>
  <c r="NE109" i="142"/>
  <c r="NE148" i="142"/>
  <c r="PQ110" i="142"/>
  <c r="PQ108" i="142"/>
  <c r="PQ109" i="142"/>
  <c r="PQ148" i="142"/>
  <c r="SC110" i="142"/>
  <c r="SC108" i="142"/>
  <c r="SC109" i="142"/>
  <c r="SC148" i="142"/>
  <c r="GN109" i="142"/>
  <c r="GN110" i="142"/>
  <c r="GN108" i="142"/>
  <c r="GN148" i="142"/>
  <c r="OH108" i="142"/>
  <c r="OH110" i="142"/>
  <c r="OH109" i="142"/>
  <c r="OH148" i="142"/>
  <c r="BA109" i="142"/>
  <c r="BA110" i="142"/>
  <c r="BA108" i="142"/>
  <c r="BA148" i="142"/>
  <c r="KW109" i="142"/>
  <c r="KW110" i="142"/>
  <c r="KW108" i="142"/>
  <c r="KW148" i="142"/>
  <c r="QM109" i="142"/>
  <c r="QM110" i="142"/>
  <c r="QM108" i="142"/>
  <c r="QM148" i="142"/>
  <c r="FP108" i="142"/>
  <c r="FP110" i="142"/>
  <c r="FP109" i="142"/>
  <c r="FP148" i="142"/>
  <c r="NV109" i="142"/>
  <c r="NV110" i="142"/>
  <c r="NV108" i="142"/>
  <c r="NV148" i="142"/>
  <c r="BI109" i="142"/>
  <c r="BI110" i="142"/>
  <c r="BI108" i="142"/>
  <c r="BI148" i="142"/>
  <c r="NG109" i="142"/>
  <c r="NG110" i="142"/>
  <c r="NG108" i="142"/>
  <c r="NG148" i="142"/>
  <c r="LE109" i="142"/>
  <c r="LE110" i="142"/>
  <c r="LE108" i="142"/>
  <c r="LE148" i="142"/>
  <c r="BT108" i="142"/>
  <c r="BT109" i="142"/>
  <c r="BT110" i="142"/>
  <c r="BT148" i="142"/>
  <c r="GR108" i="142"/>
  <c r="GR109" i="142"/>
  <c r="GR110" i="142"/>
  <c r="GR148" i="142"/>
  <c r="LP108" i="142"/>
  <c r="LP109" i="142"/>
  <c r="LP110" i="142"/>
  <c r="LP148" i="142"/>
  <c r="OJ108" i="142"/>
  <c r="OJ109" i="142"/>
  <c r="OJ110" i="142"/>
  <c r="OJ148" i="142"/>
  <c r="QV108" i="142"/>
  <c r="QV109" i="142"/>
  <c r="QV110" i="142"/>
  <c r="QV148" i="142"/>
  <c r="AW110" i="142"/>
  <c r="AW109" i="142"/>
  <c r="AW108" i="142"/>
  <c r="AW148" i="142"/>
  <c r="FU110" i="142"/>
  <c r="FU109" i="142"/>
  <c r="FU108" i="142"/>
  <c r="FU148" i="142"/>
  <c r="KS110" i="142"/>
  <c r="KS109" i="142"/>
  <c r="KS108" i="142"/>
  <c r="KS148" i="142"/>
  <c r="NY110" i="142"/>
  <c r="NY109" i="142"/>
  <c r="NY108" i="142"/>
  <c r="NY148" i="142"/>
  <c r="QK110" i="142"/>
  <c r="QK109" i="142"/>
  <c r="QK108" i="142"/>
  <c r="QK148" i="142"/>
  <c r="M129" i="142"/>
  <c r="M88" i="142"/>
  <c r="M115" i="142"/>
  <c r="M108" i="142"/>
  <c r="M139" i="142"/>
  <c r="M132" i="142" s="1"/>
  <c r="M86" i="142"/>
  <c r="M114" i="142"/>
  <c r="M109" i="142"/>
  <c r="M116" i="142"/>
  <c r="M110" i="142"/>
  <c r="M140" i="142"/>
  <c r="M133" i="142" s="1"/>
  <c r="M113" i="142"/>
  <c r="M138" i="142"/>
  <c r="M131" i="142" s="1"/>
  <c r="M107" i="142"/>
  <c r="M83" i="142"/>
  <c r="M65" i="142"/>
  <c r="M82" i="142"/>
  <c r="M94" i="142"/>
  <c r="M148" i="142"/>
  <c r="JP110" i="142"/>
  <c r="JP109" i="142"/>
  <c r="JP108" i="142"/>
  <c r="JP148" i="142"/>
  <c r="PV110" i="142"/>
  <c r="PV109" i="142"/>
  <c r="PV108" i="142"/>
  <c r="PV148" i="142"/>
  <c r="EC110" i="142"/>
  <c r="EC109" i="142"/>
  <c r="EC108" i="142"/>
  <c r="EC148" i="142"/>
  <c r="NC110" i="142"/>
  <c r="NC109" i="142"/>
  <c r="NC108" i="142"/>
  <c r="NC148" i="142"/>
  <c r="SA110" i="142"/>
  <c r="SA109" i="142"/>
  <c r="SA108" i="142"/>
  <c r="SA148" i="142"/>
  <c r="IR110" i="142"/>
  <c r="IR108" i="142"/>
  <c r="IR109" i="142"/>
  <c r="IR148" i="142"/>
  <c r="PJ110" i="142"/>
  <c r="PJ109" i="142"/>
  <c r="PJ108" i="142"/>
  <c r="PJ148" i="142"/>
  <c r="HM110" i="142"/>
  <c r="HM109" i="142"/>
  <c r="HM108" i="142"/>
  <c r="HM148" i="142"/>
  <c r="DE110" i="142"/>
  <c r="DE109" i="142"/>
  <c r="DE108" i="142"/>
  <c r="DE148" i="142"/>
  <c r="RW110" i="142"/>
  <c r="RW109" i="142"/>
  <c r="RW108" i="142"/>
  <c r="RW148" i="142"/>
  <c r="CB108" i="142"/>
  <c r="CB109" i="142"/>
  <c r="CB110" i="142"/>
  <c r="CB148" i="142"/>
  <c r="GZ108" i="142"/>
  <c r="GZ109" i="142"/>
  <c r="GZ110" i="142"/>
  <c r="GZ148" i="142"/>
  <c r="LX108" i="142"/>
  <c r="LX109" i="142"/>
  <c r="LX110" i="142"/>
  <c r="LX148" i="142"/>
  <c r="ON109" i="142"/>
  <c r="ON108" i="142"/>
  <c r="ON110" i="142"/>
  <c r="ON148" i="142"/>
  <c r="QZ109" i="142"/>
  <c r="QZ108" i="142"/>
  <c r="QZ110" i="142"/>
  <c r="QZ148" i="142"/>
  <c r="BE109" i="142"/>
  <c r="BE108" i="142"/>
  <c r="BE110" i="142"/>
  <c r="BE148" i="142"/>
  <c r="GC109" i="142"/>
  <c r="GC108" i="142"/>
  <c r="GC110" i="142"/>
  <c r="GC148" i="142"/>
  <c r="LA109" i="142"/>
  <c r="LA108" i="142"/>
  <c r="LA110" i="142"/>
  <c r="LA148" i="142"/>
  <c r="OC110" i="142"/>
  <c r="OC108" i="142"/>
  <c r="OC109" i="142"/>
  <c r="OC148" i="142"/>
  <c r="QO110" i="142"/>
  <c r="QO108" i="142"/>
  <c r="QO109" i="142"/>
  <c r="QO148" i="142"/>
  <c r="AJ109" i="142"/>
  <c r="AJ108" i="142"/>
  <c r="AJ110" i="142"/>
  <c r="AJ148" i="142"/>
  <c r="KF109" i="142"/>
  <c r="KF108" i="142"/>
  <c r="KF110" i="142"/>
  <c r="KF148" i="142"/>
  <c r="QD109" i="142"/>
  <c r="QD108" i="142"/>
  <c r="QD110" i="142"/>
  <c r="QD148" i="142"/>
  <c r="ES110" i="142"/>
  <c r="ES109" i="142"/>
  <c r="ES108" i="142"/>
  <c r="ES148" i="142"/>
  <c r="NK110" i="142"/>
  <c r="NK109" i="142"/>
  <c r="NK108" i="142"/>
  <c r="NK148" i="142"/>
  <c r="SI110" i="142"/>
  <c r="SI109" i="142"/>
  <c r="SI108" i="142"/>
  <c r="SI148" i="142"/>
  <c r="JH110" i="142"/>
  <c r="JH108" i="142"/>
  <c r="JH109" i="142"/>
  <c r="JH148" i="142"/>
  <c r="PR110" i="142"/>
  <c r="PR109" i="142"/>
  <c r="PR108" i="142"/>
  <c r="PR148" i="142"/>
  <c r="JY110" i="142"/>
  <c r="JY109" i="142"/>
  <c r="JY108" i="142"/>
  <c r="JY148" i="142"/>
  <c r="FQ110" i="142"/>
  <c r="FQ109" i="142"/>
  <c r="FQ108" i="142"/>
  <c r="FQ148" i="142"/>
  <c r="GW110" i="142"/>
  <c r="GW109" i="142"/>
  <c r="GW108" i="142"/>
  <c r="GW148" i="142"/>
  <c r="GP110" i="142"/>
  <c r="GP109" i="142"/>
  <c r="GP108" i="142"/>
  <c r="GP148" i="142"/>
  <c r="MD110" i="142"/>
  <c r="MD108" i="142"/>
  <c r="MD109" i="142"/>
  <c r="MD148" i="142"/>
  <c r="EA110" i="142"/>
  <c r="EA108" i="142"/>
  <c r="EA109" i="142"/>
  <c r="EA148" i="142"/>
  <c r="KE109" i="142"/>
  <c r="KE110" i="142"/>
  <c r="KE108" i="142"/>
  <c r="KE148" i="142"/>
  <c r="GB109" i="142"/>
  <c r="GB110" i="142"/>
  <c r="GB108" i="142"/>
  <c r="GB148" i="142"/>
  <c r="AG108" i="142"/>
  <c r="AG110" i="142"/>
  <c r="AG109" i="142"/>
  <c r="AG148" i="142"/>
  <c r="QC108" i="142"/>
  <c r="QC110" i="142"/>
  <c r="QC109" i="142"/>
  <c r="QC148" i="142"/>
  <c r="AK110" i="142"/>
  <c r="AK108" i="142"/>
  <c r="AK109" i="142"/>
  <c r="AK148" i="142"/>
  <c r="J94" i="142"/>
  <c r="J65" i="142"/>
  <c r="J77" i="142" s="1"/>
  <c r="J83" i="142"/>
  <c r="J82" i="142"/>
  <c r="J148" i="142"/>
  <c r="BV109" i="142"/>
  <c r="BV110" i="142"/>
  <c r="BV108" i="142"/>
  <c r="BV148" i="142"/>
  <c r="EH109" i="142"/>
  <c r="EH110" i="142"/>
  <c r="EH108" i="142"/>
  <c r="EH148" i="142"/>
  <c r="GT109" i="142"/>
  <c r="GT110" i="142"/>
  <c r="GT108" i="142"/>
  <c r="GT148" i="142"/>
  <c r="JF109" i="142"/>
  <c r="JF110" i="142"/>
  <c r="JF108" i="142"/>
  <c r="JF148" i="142"/>
  <c r="LR109" i="142"/>
  <c r="LR110" i="142"/>
  <c r="LR108" i="142"/>
  <c r="LR148" i="142"/>
  <c r="BC108" i="142"/>
  <c r="BC110" i="142"/>
  <c r="BC109" i="142"/>
  <c r="BC148" i="142"/>
  <c r="DO108" i="142"/>
  <c r="DO110" i="142"/>
  <c r="DO109" i="142"/>
  <c r="DO148" i="142"/>
  <c r="GA108" i="142"/>
  <c r="GA110" i="142"/>
  <c r="GA109" i="142"/>
  <c r="GA148" i="142"/>
  <c r="IM108" i="142"/>
  <c r="IM110" i="142"/>
  <c r="IM109" i="142"/>
  <c r="IM148" i="142"/>
  <c r="MF108" i="142"/>
  <c r="MF109" i="142"/>
  <c r="MF110" i="142"/>
  <c r="MF148" i="142"/>
  <c r="GK109" i="142"/>
  <c r="GK108" i="142"/>
  <c r="GK110" i="142"/>
  <c r="GK148" i="142"/>
  <c r="IJ109" i="142"/>
  <c r="IJ110" i="142"/>
  <c r="IJ108" i="142"/>
  <c r="IJ148" i="142"/>
  <c r="RK109" i="142"/>
  <c r="RK110" i="142"/>
  <c r="RK108" i="142"/>
  <c r="RK148" i="142"/>
  <c r="QY109" i="142"/>
  <c r="QY110" i="142"/>
  <c r="QY108" i="142"/>
  <c r="QY148" i="142"/>
  <c r="ED110" i="142"/>
  <c r="ED109" i="142"/>
  <c r="ED108" i="142"/>
  <c r="ED148" i="142"/>
  <c r="CU110" i="142"/>
  <c r="CU109" i="142"/>
  <c r="CU108" i="142"/>
  <c r="CU148" i="142"/>
  <c r="EL108" i="142"/>
  <c r="EL110" i="142"/>
  <c r="EL109" i="142"/>
  <c r="EL148" i="142"/>
  <c r="KP110" i="142"/>
  <c r="KP109" i="142"/>
  <c r="KP108" i="142"/>
  <c r="KP148" i="142"/>
  <c r="EI109" i="142"/>
  <c r="EI108" i="142"/>
  <c r="EI110" i="142"/>
  <c r="EI148" i="142"/>
  <c r="IA108" i="142"/>
  <c r="IA110" i="142"/>
  <c r="IA109" i="142"/>
  <c r="IA148" i="142"/>
  <c r="KM110" i="142"/>
  <c r="KM109" i="142"/>
  <c r="KM108" i="142"/>
  <c r="KM148" i="142"/>
  <c r="IN110" i="142"/>
  <c r="IN109" i="142"/>
  <c r="IN108" i="142"/>
  <c r="IN148" i="142"/>
  <c r="CS110" i="142"/>
  <c r="CS108" i="142"/>
  <c r="CS109" i="142"/>
  <c r="CS148" i="142"/>
  <c r="RI110" i="142"/>
  <c r="RI108" i="142"/>
  <c r="RI109" i="142"/>
  <c r="RI148" i="142"/>
  <c r="FI108" i="142"/>
  <c r="FI110" i="142"/>
  <c r="FI109" i="142"/>
  <c r="FI148" i="142"/>
  <c r="PZ110" i="142"/>
  <c r="PZ108" i="142"/>
  <c r="PZ109" i="142"/>
  <c r="PZ148" i="142"/>
  <c r="BR110" i="142"/>
  <c r="BR109" i="142"/>
  <c r="BR108" i="142"/>
  <c r="BR148" i="142"/>
  <c r="JB110" i="142"/>
  <c r="JB109" i="142"/>
  <c r="JB108" i="142"/>
  <c r="JB148" i="142"/>
  <c r="DK108" i="142"/>
  <c r="DK109" i="142"/>
  <c r="DK110" i="142"/>
  <c r="DK148" i="142"/>
  <c r="AT110" i="142"/>
  <c r="AT109" i="142"/>
  <c r="AT108" i="142"/>
  <c r="AT148" i="142"/>
  <c r="FB110" i="142"/>
  <c r="FB109" i="142"/>
  <c r="FB108" i="142"/>
  <c r="FB148" i="142"/>
  <c r="JJ108" i="142"/>
  <c r="JJ110" i="142"/>
  <c r="JJ109" i="142"/>
  <c r="JJ148" i="142"/>
  <c r="AA108" i="142"/>
  <c r="AA110" i="142"/>
  <c r="AA109" i="142"/>
  <c r="AA148" i="142"/>
  <c r="DS109" i="142"/>
  <c r="DS110" i="142"/>
  <c r="DS108" i="142"/>
  <c r="DS148" i="142"/>
  <c r="AH110" i="142"/>
  <c r="AH109" i="142"/>
  <c r="AH108" i="142"/>
  <c r="AH148" i="142"/>
  <c r="CT110" i="142"/>
  <c r="CT109" i="142"/>
  <c r="CT108" i="142"/>
  <c r="CT148" i="142"/>
  <c r="FF110" i="142"/>
  <c r="FF109" i="142"/>
  <c r="FF108" i="142"/>
  <c r="FF148" i="142"/>
  <c r="HR110" i="142"/>
  <c r="HR109" i="142"/>
  <c r="HR108" i="142"/>
  <c r="HR148" i="142"/>
  <c r="KD110" i="142"/>
  <c r="KD109" i="142"/>
  <c r="KD108" i="142"/>
  <c r="KD148" i="142"/>
  <c r="O129" i="142"/>
  <c r="O139" i="142"/>
  <c r="O140" i="142"/>
  <c r="O138" i="142"/>
  <c r="O83" i="142"/>
  <c r="O94" i="142"/>
  <c r="O65" i="142"/>
  <c r="O82" i="142"/>
  <c r="O125" i="142" s="1"/>
  <c r="O126" i="142" s="1"/>
  <c r="O148" i="142"/>
  <c r="CA109" i="142"/>
  <c r="CA110" i="142"/>
  <c r="CA108" i="142"/>
  <c r="CA148" i="142"/>
  <c r="EM109" i="142"/>
  <c r="EM110" i="142"/>
  <c r="EM108" i="142"/>
  <c r="EM148" i="142"/>
  <c r="GY110" i="142"/>
  <c r="GY109" i="142"/>
  <c r="GY108" i="142"/>
  <c r="GY148" i="142"/>
  <c r="JK110" i="142"/>
  <c r="JK109" i="142"/>
  <c r="JK108" i="142"/>
  <c r="JK148" i="142"/>
  <c r="X108" i="142"/>
  <c r="X110" i="142"/>
  <c r="X109" i="142"/>
  <c r="X148" i="142"/>
  <c r="PX108" i="142"/>
  <c r="PX110" i="142"/>
  <c r="PX109" i="142"/>
  <c r="PX148" i="142"/>
  <c r="NA109" i="142"/>
  <c r="NA110" i="142"/>
  <c r="NA108" i="142"/>
  <c r="NA148" i="142"/>
  <c r="MT109" i="142"/>
  <c r="MT108" i="142"/>
  <c r="MT110" i="142"/>
  <c r="MT148" i="142"/>
  <c r="CN108" i="142"/>
  <c r="CN109" i="142"/>
  <c r="CN110" i="142"/>
  <c r="CN148" i="142"/>
  <c r="PC109" i="142"/>
  <c r="PC108" i="142"/>
  <c r="PC110" i="142"/>
  <c r="PC148" i="142"/>
  <c r="BL109" i="142"/>
  <c r="BL110" i="142"/>
  <c r="BL108" i="142"/>
  <c r="BL148" i="142"/>
  <c r="GJ109" i="142"/>
  <c r="GJ110" i="142"/>
  <c r="GJ108" i="142"/>
  <c r="GJ148" i="142"/>
  <c r="LH109" i="142"/>
  <c r="LH110" i="142"/>
  <c r="LH108" i="142"/>
  <c r="LH148" i="142"/>
  <c r="OF108" i="142"/>
  <c r="OF110" i="142"/>
  <c r="OF109" i="142"/>
  <c r="OF148" i="142"/>
  <c r="QR109" i="142"/>
  <c r="QR110" i="142"/>
  <c r="QR108" i="142"/>
  <c r="QR148" i="142"/>
  <c r="AO109" i="142"/>
  <c r="AO108" i="142"/>
  <c r="AO110" i="142"/>
  <c r="AO148" i="142"/>
  <c r="FM109" i="142"/>
  <c r="FM110" i="142"/>
  <c r="FM108" i="142"/>
  <c r="FM148" i="142"/>
  <c r="KK109" i="142"/>
  <c r="KK108" i="142"/>
  <c r="KK110" i="142"/>
  <c r="KK148" i="142"/>
  <c r="NU109" i="142"/>
  <c r="NU110" i="142"/>
  <c r="NU108" i="142"/>
  <c r="NU148" i="142"/>
  <c r="QG109" i="142"/>
  <c r="QG108" i="142"/>
  <c r="QG110" i="142"/>
  <c r="QG148" i="142"/>
  <c r="T129" i="142"/>
  <c r="T138" i="142"/>
  <c r="T99" i="142" s="1"/>
  <c r="T130" i="142"/>
  <c r="T139" i="142"/>
  <c r="T100" i="142" s="1"/>
  <c r="T140" i="142"/>
  <c r="T101" i="142" s="1"/>
  <c r="T94" i="142"/>
  <c r="T83" i="142"/>
  <c r="T82" i="142"/>
  <c r="IZ110" i="142"/>
  <c r="IZ108" i="142"/>
  <c r="IZ109" i="142"/>
  <c r="IZ148" i="142"/>
  <c r="PN110" i="142"/>
  <c r="PN108" i="142"/>
  <c r="PN109" i="142"/>
  <c r="PN148" i="142"/>
  <c r="DM110" i="142"/>
  <c r="DM108" i="142"/>
  <c r="DM109" i="142"/>
  <c r="DM148" i="142"/>
  <c r="MU110" i="142"/>
  <c r="MU108" i="142"/>
  <c r="MU109" i="142"/>
  <c r="MU148" i="142"/>
  <c r="RS110" i="142"/>
  <c r="RS108" i="142"/>
  <c r="RS109" i="142"/>
  <c r="RS148" i="142"/>
  <c r="IB110" i="142"/>
  <c r="IB109" i="142"/>
  <c r="IB108" i="142"/>
  <c r="IB148" i="142"/>
  <c r="PB110" i="142"/>
  <c r="PB108" i="142"/>
  <c r="PB109" i="142"/>
  <c r="PB148" i="142"/>
  <c r="FA110" i="142"/>
  <c r="FA108" i="142"/>
  <c r="FA109" i="142"/>
  <c r="FA148" i="142"/>
  <c r="SE110" i="142"/>
  <c r="SE108" i="142"/>
  <c r="SE109" i="142"/>
  <c r="SE148" i="142"/>
  <c r="QQ110" i="142"/>
  <c r="QQ108" i="142"/>
  <c r="QQ109" i="142"/>
  <c r="QQ148" i="142"/>
  <c r="CZ109" i="142"/>
  <c r="CZ110" i="142"/>
  <c r="CZ108" i="142"/>
  <c r="CZ148" i="142"/>
  <c r="HX109" i="142"/>
  <c r="HX110" i="142"/>
  <c r="HX108" i="142"/>
  <c r="HX148" i="142"/>
  <c r="MN109" i="142"/>
  <c r="MN110" i="142"/>
  <c r="MN108" i="142"/>
  <c r="MN148" i="142"/>
  <c r="OZ109" i="142"/>
  <c r="OZ110" i="142"/>
  <c r="OZ108" i="142"/>
  <c r="OZ148" i="142"/>
  <c r="RL109" i="142"/>
  <c r="RL110" i="142"/>
  <c r="RL108" i="142"/>
  <c r="RL148" i="142"/>
  <c r="CC110" i="142"/>
  <c r="CC109" i="142"/>
  <c r="CC108" i="142"/>
  <c r="CC148" i="142"/>
  <c r="HA110" i="142"/>
  <c r="HA109" i="142"/>
  <c r="HA108" i="142"/>
  <c r="HA148" i="142"/>
  <c r="LY110" i="142"/>
  <c r="LY109" i="142"/>
  <c r="LY108" i="142"/>
  <c r="LY148" i="142"/>
  <c r="OO110" i="142"/>
  <c r="OO109" i="142"/>
  <c r="OO108" i="142"/>
  <c r="OO148" i="142"/>
  <c r="RA110" i="142"/>
  <c r="RA109" i="142"/>
  <c r="RA108" i="142"/>
  <c r="RA148" i="142"/>
  <c r="CF109" i="142"/>
  <c r="CF108" i="142"/>
  <c r="CF110" i="142"/>
  <c r="CF148" i="142"/>
  <c r="MB108" i="142"/>
  <c r="MB109" i="142"/>
  <c r="MB110" i="142"/>
  <c r="MB148" i="142"/>
  <c r="RB110" i="142"/>
  <c r="RB109" i="142"/>
  <c r="RB108" i="142"/>
  <c r="RB148" i="142"/>
  <c r="GO110" i="142"/>
  <c r="GO109" i="142"/>
  <c r="GO108" i="142"/>
  <c r="GO148" i="142"/>
  <c r="OI110" i="142"/>
  <c r="OI109" i="142"/>
  <c r="OI108" i="142"/>
  <c r="OI148" i="142"/>
  <c r="BH110" i="142"/>
  <c r="BH108" i="142"/>
  <c r="BH109" i="142"/>
  <c r="BH148" i="142"/>
  <c r="LD110" i="142"/>
  <c r="LD108" i="142"/>
  <c r="LD109" i="142"/>
  <c r="LD148" i="142"/>
  <c r="QP110" i="142"/>
  <c r="QP109" i="142"/>
  <c r="QP108" i="142"/>
  <c r="QP148" i="142"/>
  <c r="OU110" i="142"/>
  <c r="OU109" i="142"/>
  <c r="OU108" i="142"/>
  <c r="OU148" i="142"/>
  <c r="MQ110" i="142"/>
  <c r="MQ109" i="142"/>
  <c r="MQ108" i="142"/>
  <c r="MQ148" i="142"/>
  <c r="LW110" i="142"/>
  <c r="LW109" i="142"/>
  <c r="LW108" i="142"/>
  <c r="LW148" i="142"/>
  <c r="DH109" i="142"/>
  <c r="DH110" i="142"/>
  <c r="DH108" i="142"/>
  <c r="DH148" i="142"/>
  <c r="IF109" i="142"/>
  <c r="IF110" i="142"/>
  <c r="IF108" i="142"/>
  <c r="IF148" i="142"/>
  <c r="MR109" i="142"/>
  <c r="MR110" i="142"/>
  <c r="MR108" i="142"/>
  <c r="MR148" i="142"/>
  <c r="PD108" i="142"/>
  <c r="PD110" i="142"/>
  <c r="PD109" i="142"/>
  <c r="PD148" i="142"/>
  <c r="RP108" i="142"/>
  <c r="RP110" i="142"/>
  <c r="RP109" i="142"/>
  <c r="RP148" i="142"/>
  <c r="CK108" i="142"/>
  <c r="CK110" i="142"/>
  <c r="CK109" i="142"/>
  <c r="CK148" i="142"/>
  <c r="HI108" i="142"/>
  <c r="HI110" i="142"/>
  <c r="HI109" i="142"/>
  <c r="HI148" i="142"/>
  <c r="MG108" i="142"/>
  <c r="MG110" i="142"/>
  <c r="MG109" i="142"/>
  <c r="MG148" i="142"/>
  <c r="OS108" i="142"/>
  <c r="OS109" i="142"/>
  <c r="OS110" i="142"/>
  <c r="OS148" i="142"/>
  <c r="RE108" i="142"/>
  <c r="RE109" i="142"/>
  <c r="RE110" i="142"/>
  <c r="RE148" i="142"/>
  <c r="CV108" i="142"/>
  <c r="CV110" i="142"/>
  <c r="CV109" i="142"/>
  <c r="CV148" i="142"/>
  <c r="ML108" i="142"/>
  <c r="ML110" i="142"/>
  <c r="ML109" i="142"/>
  <c r="ML148" i="142"/>
  <c r="RJ108" i="142"/>
  <c r="RJ110" i="142"/>
  <c r="RJ109" i="142"/>
  <c r="RJ148" i="142"/>
  <c r="HE109" i="142"/>
  <c r="HE108" i="142"/>
  <c r="HE110" i="142"/>
  <c r="HE148" i="142"/>
  <c r="OQ109" i="142"/>
  <c r="OQ108" i="142"/>
  <c r="OQ110" i="142"/>
  <c r="OQ148" i="142"/>
  <c r="BX108" i="142"/>
  <c r="BX109" i="142"/>
  <c r="BX110" i="142"/>
  <c r="BX148" i="142"/>
  <c r="LT108" i="142"/>
  <c r="LT109" i="142"/>
  <c r="LT110" i="142"/>
  <c r="LT148" i="142"/>
  <c r="QX109" i="142"/>
  <c r="QX108" i="142"/>
  <c r="QX110" i="142"/>
  <c r="QX148" i="142"/>
  <c r="QA109" i="142"/>
  <c r="QA108" i="142"/>
  <c r="QA110" i="142"/>
  <c r="QA148" i="142"/>
  <c r="NW109" i="142"/>
  <c r="NW108" i="142"/>
  <c r="NW110" i="142"/>
  <c r="NW148" i="142"/>
  <c r="F129" i="142"/>
  <c r="F140" i="142"/>
  <c r="F65" i="142"/>
  <c r="F139" i="142"/>
  <c r="F82" i="142"/>
  <c r="F94" i="142"/>
  <c r="F83" i="142"/>
  <c r="F138" i="142"/>
  <c r="F148" i="142"/>
  <c r="Q130" i="142" l="1"/>
  <c r="Q135" i="142" s="1"/>
  <c r="Q98" i="142" s="1"/>
  <c r="I130" i="142"/>
  <c r="N98" i="142"/>
  <c r="Q101" i="142"/>
  <c r="Q99" i="142"/>
  <c r="G122" i="142"/>
  <c r="L121" i="142"/>
  <c r="M119" i="142"/>
  <c r="N100" i="142"/>
  <c r="P122" i="142"/>
  <c r="H130" i="142"/>
  <c r="T125" i="142"/>
  <c r="T126" i="142" s="1"/>
  <c r="M130" i="142"/>
  <c r="M135" i="142" s="1"/>
  <c r="N101" i="142"/>
  <c r="P130" i="142"/>
  <c r="P135" i="142" s="1"/>
  <c r="H121" i="142"/>
  <c r="H100" i="142" s="1"/>
  <c r="L130" i="142"/>
  <c r="R130" i="142"/>
  <c r="R135" i="142" s="1"/>
  <c r="R98" i="142" s="1"/>
  <c r="K120" i="142"/>
  <c r="K121" i="142"/>
  <c r="K122" i="142"/>
  <c r="E148" i="142"/>
  <c r="BM149" i="142" s="1"/>
  <c r="F101" i="142"/>
  <c r="F133" i="142"/>
  <c r="K140" i="142"/>
  <c r="T97" i="142"/>
  <c r="O99" i="142"/>
  <c r="O131" i="142"/>
  <c r="F125" i="142"/>
  <c r="F126" i="142" s="1"/>
  <c r="U125" i="142"/>
  <c r="U126" i="142" s="1"/>
  <c r="O77" i="142"/>
  <c r="O143" i="142"/>
  <c r="O79" i="142"/>
  <c r="O71" i="142" s="1"/>
  <c r="O101" i="142"/>
  <c r="O133" i="142"/>
  <c r="J125" i="142"/>
  <c r="J126" i="142" s="1"/>
  <c r="M77" i="142"/>
  <c r="M143" i="142"/>
  <c r="M79" i="142"/>
  <c r="M71" i="142" s="1"/>
  <c r="M121" i="142"/>
  <c r="M100" i="142" s="1"/>
  <c r="M120" i="142"/>
  <c r="M99" i="142" s="1"/>
  <c r="R77" i="142"/>
  <c r="R143" i="142"/>
  <c r="R79" i="142"/>
  <c r="R71" i="142" s="1"/>
  <c r="R99" i="142"/>
  <c r="N125" i="142"/>
  <c r="N126" i="142" s="1"/>
  <c r="U97" i="142"/>
  <c r="H120" i="142"/>
  <c r="H99" i="142" s="1"/>
  <c r="G121" i="142"/>
  <c r="F99" i="142"/>
  <c r="F131" i="142"/>
  <c r="K138" i="142"/>
  <c r="F100" i="142"/>
  <c r="F132" i="142"/>
  <c r="K139" i="142"/>
  <c r="O100" i="142"/>
  <c r="O132" i="142"/>
  <c r="I84" i="142"/>
  <c r="I125" i="142"/>
  <c r="I126" i="142" s="1"/>
  <c r="I121" i="142"/>
  <c r="I100" i="142" s="1"/>
  <c r="Q77" i="142"/>
  <c r="Q79" i="142"/>
  <c r="Q71" i="142" s="1"/>
  <c r="Q143" i="142"/>
  <c r="P77" i="142"/>
  <c r="P79" i="142"/>
  <c r="P71" i="142" s="1"/>
  <c r="P143" i="142"/>
  <c r="P74" i="142" s="1"/>
  <c r="H84" i="142"/>
  <c r="H135" i="142" s="1"/>
  <c r="H77" i="142"/>
  <c r="H79" i="142"/>
  <c r="H71" i="142" s="1"/>
  <c r="H143" i="142"/>
  <c r="K125" i="142"/>
  <c r="K126" i="142" s="1"/>
  <c r="G77" i="142"/>
  <c r="G143" i="142"/>
  <c r="G79" i="142"/>
  <c r="G71" i="142" s="1"/>
  <c r="G131" i="142"/>
  <c r="J131" i="142" s="1"/>
  <c r="J138" i="142"/>
  <c r="J139" i="142"/>
  <c r="G132" i="142"/>
  <c r="L125" i="142"/>
  <c r="L126" i="142" s="1"/>
  <c r="L122" i="142"/>
  <c r="S77" i="142"/>
  <c r="S143" i="142"/>
  <c r="S79" i="142"/>
  <c r="S71" i="142" s="1"/>
  <c r="F77" i="142"/>
  <c r="F143" i="142"/>
  <c r="F74" i="142" s="1"/>
  <c r="F79" i="142"/>
  <c r="F71" i="142" s="1"/>
  <c r="T84" i="142"/>
  <c r="T135" i="142" s="1"/>
  <c r="J68" i="142"/>
  <c r="M122" i="142"/>
  <c r="M101" i="142" s="1"/>
  <c r="I77" i="142"/>
  <c r="I143" i="142"/>
  <c r="I79" i="142"/>
  <c r="I71" i="142" s="1"/>
  <c r="I122" i="142"/>
  <c r="I101" i="142" s="1"/>
  <c r="I119" i="142"/>
  <c r="R125" i="142"/>
  <c r="R126" i="142" s="1"/>
  <c r="R101" i="142"/>
  <c r="R100" i="142"/>
  <c r="N77" i="142"/>
  <c r="N143" i="142"/>
  <c r="N79" i="142"/>
  <c r="N71" i="142" s="1"/>
  <c r="Q125" i="142"/>
  <c r="Q126" i="142" s="1"/>
  <c r="P121" i="142"/>
  <c r="P120" i="142"/>
  <c r="H122" i="142"/>
  <c r="H101" i="142" s="1"/>
  <c r="H119" i="142"/>
  <c r="K77" i="142"/>
  <c r="K79" i="142"/>
  <c r="K71" i="142" s="1"/>
  <c r="K143" i="142"/>
  <c r="K74" i="142" s="1"/>
  <c r="G125" i="142"/>
  <c r="G126" i="142" s="1"/>
  <c r="J140" i="142"/>
  <c r="G133" i="142"/>
  <c r="J133" i="142" s="1"/>
  <c r="G119" i="142"/>
  <c r="G120" i="142"/>
  <c r="L119" i="142"/>
  <c r="S125" i="142"/>
  <c r="S126" i="142" s="1"/>
  <c r="S101" i="142"/>
  <c r="S97" i="142" s="1"/>
  <c r="S73" i="142" s="1"/>
  <c r="M125" i="142"/>
  <c r="M126" i="142" s="1"/>
  <c r="Q100" i="142"/>
  <c r="Q97" i="142" s="1"/>
  <c r="Q73" i="142" s="1"/>
  <c r="P125" i="142"/>
  <c r="P126" i="142" s="1"/>
  <c r="H125" i="142"/>
  <c r="H126" i="142" s="1"/>
  <c r="J122" i="142"/>
  <c r="J101" i="142" s="1"/>
  <c r="G101" i="142"/>
  <c r="L84" i="142"/>
  <c r="L135" i="142" s="1"/>
  <c r="L68" i="142"/>
  <c r="ED149" i="142" l="1"/>
  <c r="M98" i="142"/>
  <c r="M97" i="142" s="1"/>
  <c r="O130" i="142"/>
  <c r="O84" i="142" s="1"/>
  <c r="H98" i="142"/>
  <c r="H97" i="142" s="1"/>
  <c r="H73" i="142" s="1"/>
  <c r="N97" i="142"/>
  <c r="N73" i="142" s="1"/>
  <c r="L101" i="142"/>
  <c r="EU149" i="142"/>
  <c r="G149" i="142"/>
  <c r="LJ149" i="142"/>
  <c r="PF149" i="142"/>
  <c r="HV149" i="142"/>
  <c r="RZ149" i="142"/>
  <c r="CX149" i="142"/>
  <c r="MK149" i="142"/>
  <c r="QE149" i="142"/>
  <c r="GX149" i="142"/>
  <c r="AN149" i="142"/>
  <c r="RY149" i="142"/>
  <c r="RX149" i="142"/>
  <c r="S149" i="142"/>
  <c r="FB149" i="142"/>
  <c r="EX149" i="142"/>
  <c r="AO149" i="142"/>
  <c r="MI149" i="142"/>
  <c r="R97" i="142"/>
  <c r="R73" i="142" s="1"/>
  <c r="K132" i="142"/>
  <c r="JA149" i="142"/>
  <c r="K101" i="142"/>
  <c r="MC149" i="142"/>
  <c r="F149" i="142"/>
  <c r="AK149" i="142"/>
  <c r="KE149" i="142"/>
  <c r="GW149" i="142"/>
  <c r="JH149" i="142"/>
  <c r="QD149" i="142"/>
  <c r="OC149" i="142"/>
  <c r="QZ149" i="142"/>
  <c r="CB149" i="142"/>
  <c r="PJ149" i="142"/>
  <c r="EC149" i="142"/>
  <c r="FU149" i="142"/>
  <c r="LP149" i="142"/>
  <c r="NG149" i="142"/>
  <c r="QM149" i="142"/>
  <c r="GN149" i="142"/>
  <c r="JE149" i="142"/>
  <c r="NP149" i="142"/>
  <c r="RG149" i="142"/>
  <c r="NL149" i="142"/>
  <c r="DW149" i="142"/>
  <c r="HB149" i="142"/>
  <c r="JX149" i="142"/>
  <c r="DP149" i="142"/>
  <c r="IT149" i="142"/>
  <c r="AS149" i="142"/>
  <c r="HH149" i="142"/>
  <c r="CY149" i="142"/>
  <c r="GD149" i="142"/>
  <c r="EZ149" i="142"/>
  <c r="BD149" i="142"/>
  <c r="KX149" i="142"/>
  <c r="IY149" i="142"/>
  <c r="OL149" i="142"/>
  <c r="CG149" i="142"/>
  <c r="MX149" i="142"/>
  <c r="SH149" i="142"/>
  <c r="PE149" i="142"/>
  <c r="SB149" i="142"/>
  <c r="EF149" i="142"/>
  <c r="NO149" i="142"/>
  <c r="OA149" i="142"/>
  <c r="BP149" i="142"/>
  <c r="GS149" i="142"/>
  <c r="MJ149" i="142"/>
  <c r="MH149" i="142"/>
  <c r="EV149" i="142"/>
  <c r="CQ149" i="142"/>
  <c r="FV149" i="142"/>
  <c r="AQ149" i="142"/>
  <c r="FG149" i="142"/>
  <c r="NS149" i="142"/>
  <c r="LC149" i="142"/>
  <c r="NN149" i="142"/>
  <c r="NW149" i="142"/>
  <c r="BX149" i="142"/>
  <c r="ML149" i="142"/>
  <c r="MG149" i="142"/>
  <c r="PD149" i="142"/>
  <c r="LW149" i="142"/>
  <c r="LD149" i="142"/>
  <c r="RB149" i="142"/>
  <c r="OO149" i="142"/>
  <c r="RL149" i="142"/>
  <c r="CZ149" i="142"/>
  <c r="PB149" i="142"/>
  <c r="DM149" i="142"/>
  <c r="NU149" i="142"/>
  <c r="QR149" i="142"/>
  <c r="BL149" i="142"/>
  <c r="NA149" i="142"/>
  <c r="GY149" i="142"/>
  <c r="EW149" i="142"/>
  <c r="KR149" i="142"/>
  <c r="OM149" i="142"/>
  <c r="QU149" i="142"/>
  <c r="HD149" i="142"/>
  <c r="JM149" i="142"/>
  <c r="RU149" i="142"/>
  <c r="DQ149" i="142"/>
  <c r="JL149" i="142"/>
  <c r="QC149" i="142"/>
  <c r="EA149" i="142"/>
  <c r="FQ149" i="142"/>
  <c r="SI149" i="142"/>
  <c r="KF149" i="142"/>
  <c r="LA149" i="142"/>
  <c r="ON149" i="142"/>
  <c r="RW149" i="142"/>
  <c r="IR149" i="142"/>
  <c r="PV149" i="142"/>
  <c r="QK149" i="142"/>
  <c r="AW149" i="142"/>
  <c r="GR149" i="142"/>
  <c r="BI149" i="142"/>
  <c r="KW149" i="142"/>
  <c r="SC149" i="142"/>
  <c r="EG149" i="142"/>
  <c r="KB149" i="142"/>
  <c r="OY149" i="142"/>
  <c r="LG149" i="142"/>
  <c r="BK149" i="142"/>
  <c r="EP149" i="142"/>
  <c r="CE149" i="142"/>
  <c r="QL149" i="142"/>
  <c r="JW149" i="142"/>
  <c r="DF149" i="142"/>
  <c r="MM149" i="142"/>
  <c r="KI149" i="142"/>
  <c r="AM149" i="142"/>
  <c r="DR149" i="142"/>
  <c r="NZ149" i="142"/>
  <c r="JO149" i="142"/>
  <c r="ET149" i="142"/>
  <c r="OE149" i="142"/>
  <c r="GV149" i="142"/>
  <c r="OX149" i="142"/>
  <c r="RO149" i="142"/>
  <c r="DT149" i="142"/>
  <c r="NJ149" i="142"/>
  <c r="MS149" i="142"/>
  <c r="PP149" i="142"/>
  <c r="H149" i="142"/>
  <c r="QH149" i="142"/>
  <c r="FY149" i="142"/>
  <c r="QW149" i="142"/>
  <c r="BU149" i="142"/>
  <c r="HP149" i="142"/>
  <c r="RR149" i="142"/>
  <c r="KA149" i="142"/>
  <c r="AE149" i="142"/>
  <c r="DJ149" i="142"/>
  <c r="JZ149" i="142"/>
  <c r="LN149" i="142"/>
  <c r="AZ149" i="142"/>
  <c r="IQ149" i="142"/>
  <c r="IL149" i="142"/>
  <c r="HC149" i="142"/>
  <c r="QA149" i="142"/>
  <c r="OQ149" i="142"/>
  <c r="CV149" i="142"/>
  <c r="HI149" i="142"/>
  <c r="MR149" i="142"/>
  <c r="MQ149" i="142"/>
  <c r="BH149" i="142"/>
  <c r="MB149" i="142"/>
  <c r="LY149" i="142"/>
  <c r="OZ149" i="142"/>
  <c r="QQ149" i="142"/>
  <c r="IB149" i="142"/>
  <c r="PN149" i="142"/>
  <c r="KK149" i="142"/>
  <c r="OF149" i="142"/>
  <c r="PC149" i="142"/>
  <c r="PX149" i="142"/>
  <c r="EM149" i="142"/>
  <c r="PY149" i="142"/>
  <c r="Y149" i="142"/>
  <c r="FT149" i="142"/>
  <c r="BY149" i="142"/>
  <c r="LM149" i="142"/>
  <c r="SG149" i="142"/>
  <c r="EO149" i="142"/>
  <c r="PI149" i="142"/>
  <c r="SF149" i="142"/>
  <c r="EN149" i="142"/>
  <c r="IJ149" i="142"/>
  <c r="AG149" i="142"/>
  <c r="MD149" i="142"/>
  <c r="JY149" i="142"/>
  <c r="NK149" i="142"/>
  <c r="AJ149" i="142"/>
  <c r="GC149" i="142"/>
  <c r="LX149" i="142"/>
  <c r="DE149" i="142"/>
  <c r="SA149" i="142"/>
  <c r="JP149" i="142"/>
  <c r="NY149" i="142"/>
  <c r="QV149" i="142"/>
  <c r="BT149" i="142"/>
  <c r="NV149" i="142"/>
  <c r="BA149" i="142"/>
  <c r="PQ149" i="142"/>
  <c r="I149" i="142"/>
  <c r="FD149" i="142"/>
  <c r="DL149" i="142"/>
  <c r="IU149" i="142"/>
  <c r="LZ149" i="142"/>
  <c r="CD149" i="142"/>
  <c r="HF149" i="142"/>
  <c r="OW149" i="142"/>
  <c r="GU149" i="142"/>
  <c r="KH149" i="142"/>
  <c r="QS149" i="142"/>
  <c r="HW149" i="142"/>
  <c r="LB149" i="142"/>
  <c r="BF149" i="142"/>
  <c r="NQ149" i="142"/>
  <c r="GM149" i="142"/>
  <c r="JS149" i="142"/>
  <c r="PS149" i="142"/>
  <c r="RC149" i="142"/>
  <c r="HT149" i="142"/>
  <c r="EK149" i="142"/>
  <c r="PO149" i="142"/>
  <c r="ER149" i="142"/>
  <c r="IG149" i="142"/>
  <c r="ND149" i="142"/>
  <c r="KN149" i="142"/>
  <c r="QT149" i="142"/>
  <c r="OK149" i="142"/>
  <c r="RH149" i="142"/>
  <c r="CR149" i="142"/>
  <c r="PM149" i="142"/>
  <c r="HO149" i="142"/>
  <c r="KT149" i="142"/>
  <c r="AX149" i="142"/>
  <c r="FR149" i="142"/>
  <c r="DN149" i="142"/>
  <c r="HQ149" i="142"/>
  <c r="FO149" i="142"/>
  <c r="BB149" i="142"/>
  <c r="QX149" i="142"/>
  <c r="HE149" i="142"/>
  <c r="RE149" i="142"/>
  <c r="CK149" i="142"/>
  <c r="IF149" i="142"/>
  <c r="OU149" i="142"/>
  <c r="OI149" i="142"/>
  <c r="CF149" i="142"/>
  <c r="HA149" i="142"/>
  <c r="MN149" i="142"/>
  <c r="SE149" i="142"/>
  <c r="RS149" i="142"/>
  <c r="IZ149" i="142"/>
  <c r="FM149" i="142"/>
  <c r="LH149" i="142"/>
  <c r="CN149" i="142"/>
  <c r="X149" i="142"/>
  <c r="CA149" i="142"/>
  <c r="NM149" i="142"/>
  <c r="QJ149" i="142"/>
  <c r="AV149" i="142"/>
  <c r="OD149" i="142"/>
  <c r="BQ149" i="142"/>
  <c r="PU149" i="142"/>
  <c r="Q149" i="142"/>
  <c r="NR149" i="142"/>
  <c r="MW149" i="142"/>
  <c r="PT149" i="142"/>
  <c r="GP149" i="142"/>
  <c r="BE149" i="142"/>
  <c r="M149" i="142"/>
  <c r="LE149" i="142"/>
  <c r="QB149" i="142"/>
  <c r="JN149" i="142"/>
  <c r="RT149" i="142"/>
  <c r="FK149" i="142"/>
  <c r="BO149" i="142"/>
  <c r="SK149" i="142"/>
  <c r="RQ149" i="142"/>
  <c r="KO149" i="142"/>
  <c r="OV149" i="142"/>
  <c r="IH149" i="142"/>
  <c r="MV149" i="142"/>
  <c r="OS149" i="142"/>
  <c r="GO149" i="142"/>
  <c r="FA149" i="142"/>
  <c r="GJ149" i="142"/>
  <c r="GF149" i="142"/>
  <c r="NH149" i="142"/>
  <c r="DC149" i="142"/>
  <c r="N149" i="142"/>
  <c r="CL149" i="142"/>
  <c r="L149" i="142"/>
  <c r="KU149" i="142"/>
  <c r="AH149" i="142"/>
  <c r="BR149" i="142"/>
  <c r="EI149" i="142"/>
  <c r="GK149" i="142"/>
  <c r="GT149" i="142"/>
  <c r="NT149" i="142"/>
  <c r="QI149" i="142"/>
  <c r="DD149" i="142"/>
  <c r="NB149" i="142"/>
  <c r="MO149" i="142"/>
  <c r="PL149" i="142"/>
  <c r="ME149" i="142"/>
  <c r="DY149" i="142"/>
  <c r="FS149" i="142"/>
  <c r="IX149" i="142"/>
  <c r="HK149" i="142"/>
  <c r="CP149" i="142"/>
  <c r="IC149" i="142"/>
  <c r="PH149" i="142"/>
  <c r="BG149" i="142"/>
  <c r="AL149" i="142"/>
  <c r="RD149" i="142"/>
  <c r="CI149" i="142"/>
  <c r="FN149" i="142"/>
  <c r="FX149" i="142"/>
  <c r="FW149" i="142"/>
  <c r="DU149" i="142"/>
  <c r="EJ149" i="142"/>
  <c r="PK149" i="142"/>
  <c r="OR149" i="142"/>
  <c r="EE149" i="142"/>
  <c r="J149" i="142"/>
  <c r="ES149" i="142"/>
  <c r="HM149" i="142"/>
  <c r="KS149" i="142"/>
  <c r="OH149" i="142"/>
  <c r="IW149" i="142"/>
  <c r="CH149" i="142"/>
  <c r="IS149" i="142"/>
  <c r="CO149" i="142"/>
  <c r="RV149" i="142"/>
  <c r="JD149" i="142"/>
  <c r="LL149" i="142"/>
  <c r="SJ149" i="142"/>
  <c r="BJ149" i="142"/>
  <c r="LT149" i="142"/>
  <c r="DH149" i="142"/>
  <c r="CC149" i="142"/>
  <c r="QG149" i="142"/>
  <c r="JK149" i="142"/>
  <c r="NX149" i="142"/>
  <c r="NI149" i="142"/>
  <c r="FH149" i="142"/>
  <c r="ID149" i="142"/>
  <c r="HJ149" i="142"/>
  <c r="AC149" i="142"/>
  <c r="FE149" i="142"/>
  <c r="EQ149" i="142"/>
  <c r="KD149" i="142"/>
  <c r="PR149" i="142"/>
  <c r="GZ149" i="142"/>
  <c r="FP149" i="142"/>
  <c r="AF149" i="142"/>
  <c r="R149" i="142"/>
  <c r="CM149" i="142"/>
  <c r="IP149" i="142"/>
  <c r="LU149" i="142"/>
  <c r="DI149" i="142"/>
  <c r="AR149" i="142"/>
  <c r="LO149" i="142"/>
  <c r="EY149" i="142"/>
  <c r="K149" i="142"/>
  <c r="RP149" i="142"/>
  <c r="RA149" i="142"/>
  <c r="MU149" i="142"/>
  <c r="MT149" i="142"/>
  <c r="JU149" i="142"/>
  <c r="OP149" i="142"/>
  <c r="LV149" i="142"/>
  <c r="JV149" i="142"/>
  <c r="Z149" i="142"/>
  <c r="HS149" i="142"/>
  <c r="AA149" i="142"/>
  <c r="FI149" i="142"/>
  <c r="EL149" i="142"/>
  <c r="IM149" i="142"/>
  <c r="KJ149" i="142"/>
  <c r="GG149" i="142"/>
  <c r="PG149" i="142"/>
  <c r="EB149" i="142"/>
  <c r="HY149" i="142"/>
  <c r="MZ149" i="142"/>
  <c r="RF149" i="142"/>
  <c r="JT149" i="142"/>
  <c r="DG149" i="142"/>
  <c r="GL149" i="142"/>
  <c r="BW149" i="142"/>
  <c r="II149" i="142"/>
  <c r="AB149" i="142"/>
  <c r="MA149" i="142"/>
  <c r="HN149" i="142"/>
  <c r="OT149" i="142"/>
  <c r="CJ149" i="142"/>
  <c r="W149" i="142"/>
  <c r="DB149" i="142"/>
  <c r="KC149" i="142"/>
  <c r="AY149" i="142"/>
  <c r="JI149" i="142"/>
  <c r="PW149" i="142"/>
  <c r="GH149" i="142"/>
  <c r="HL149" i="142"/>
  <c r="LS149" i="142"/>
  <c r="BS149" i="142"/>
  <c r="GQ149" i="142"/>
  <c r="FZ149" i="142"/>
  <c r="JQ149" i="142"/>
  <c r="JR149" i="142"/>
  <c r="AP149" i="142"/>
  <c r="HG149" i="142"/>
  <c r="BZ149" i="142"/>
  <c r="KV149" i="142"/>
  <c r="LF149" i="142"/>
  <c r="AU149" i="142"/>
  <c r="HU149" i="142"/>
  <c r="DA149" i="142"/>
  <c r="IK149" i="142"/>
  <c r="FL149" i="142"/>
  <c r="LR149" i="142"/>
  <c r="KM149" i="142"/>
  <c r="FF149" i="142"/>
  <c r="KZ149" i="142"/>
  <c r="DV149" i="142"/>
  <c r="IO149" i="142"/>
  <c r="MY149" i="142"/>
  <c r="HX149" i="142"/>
  <c r="FC149" i="142"/>
  <c r="V149" i="142"/>
  <c r="OJ149" i="142"/>
  <c r="GB149" i="142"/>
  <c r="NE149" i="142"/>
  <c r="QO149" i="142"/>
  <c r="JC149" i="142"/>
  <c r="AD149" i="142"/>
  <c r="NF149" i="142"/>
  <c r="LK149" i="142"/>
  <c r="HZ149" i="142"/>
  <c r="OG149" i="142"/>
  <c r="GE149" i="142"/>
  <c r="FJ149" i="142"/>
  <c r="BN149" i="142"/>
  <c r="IE149" i="142"/>
  <c r="DX149" i="142"/>
  <c r="PA149" i="142"/>
  <c r="MP149" i="142"/>
  <c r="QF149" i="142"/>
  <c r="DO149" i="142"/>
  <c r="CS149" i="142"/>
  <c r="QP149" i="142"/>
  <c r="KY149" i="142"/>
  <c r="LQ149" i="142"/>
  <c r="LI149" i="142"/>
  <c r="SD149" i="142"/>
  <c r="OB149" i="142"/>
  <c r="KL149" i="142"/>
  <c r="CW149" i="142"/>
  <c r="JG149" i="142"/>
  <c r="AI149" i="142"/>
  <c r="DZ149" i="142"/>
  <c r="KQ149" i="142"/>
  <c r="IV149" i="142"/>
  <c r="RM149" i="142"/>
  <c r="RN149" i="142"/>
  <c r="RK149" i="142"/>
  <c r="DK149" i="142"/>
  <c r="KG149" i="142"/>
  <c r="O149" i="142"/>
  <c r="RJ149" i="142"/>
  <c r="QN149" i="142"/>
  <c r="GI149" i="142"/>
  <c r="NC149" i="142"/>
  <c r="IN149" i="142"/>
  <c r="BV149" i="142"/>
  <c r="JF149" i="142"/>
  <c r="EH149" i="142"/>
  <c r="BC149" i="142"/>
  <c r="QY149" i="142"/>
  <c r="AT149" i="142"/>
  <c r="GA149" i="142"/>
  <c r="CU149" i="142"/>
  <c r="MF149" i="142"/>
  <c r="IA149" i="142"/>
  <c r="HR149" i="142"/>
  <c r="RI149" i="142"/>
  <c r="KP149" i="142"/>
  <c r="PZ149" i="142"/>
  <c r="JJ149" i="142"/>
  <c r="DS149" i="142"/>
  <c r="JB149" i="142"/>
  <c r="CT149" i="142"/>
  <c r="G74" i="142"/>
  <c r="O135" i="142"/>
  <c r="O98" i="142" s="1"/>
  <c r="O97" i="142" s="1"/>
  <c r="O73" i="142" s="1"/>
  <c r="O90" i="142"/>
  <c r="O136" i="142"/>
  <c r="P101" i="142"/>
  <c r="K68" i="142"/>
  <c r="N74" i="142"/>
  <c r="F68" i="142"/>
  <c r="G68" i="142"/>
  <c r="R74" i="142"/>
  <c r="M74" i="142"/>
  <c r="K100" i="142"/>
  <c r="H74" i="142"/>
  <c r="G99" i="142"/>
  <c r="J120" i="142"/>
  <c r="J99" i="142" s="1"/>
  <c r="P99" i="142"/>
  <c r="Q68" i="142"/>
  <c r="Q67" i="142"/>
  <c r="Q172" i="142"/>
  <c r="Q178" i="142" s="1"/>
  <c r="G100" i="142"/>
  <c r="J121" i="142"/>
  <c r="J100" i="142" s="1"/>
  <c r="L100" i="142"/>
  <c r="U73" i="142"/>
  <c r="U172" i="142"/>
  <c r="U67" i="142"/>
  <c r="U178" i="142"/>
  <c r="R68" i="142"/>
  <c r="R67" i="142"/>
  <c r="R172" i="142"/>
  <c r="R178" i="142" s="1"/>
  <c r="R177" i="142"/>
  <c r="M68" i="142"/>
  <c r="T73" i="142"/>
  <c r="T67" i="142"/>
  <c r="T172" i="142"/>
  <c r="T178" i="142"/>
  <c r="K99" i="142"/>
  <c r="S68" i="142"/>
  <c r="S67" i="142"/>
  <c r="S172" i="142"/>
  <c r="S178" i="142" s="1"/>
  <c r="F53" i="142"/>
  <c r="F57" i="142" s="1"/>
  <c r="I90" i="142"/>
  <c r="I136" i="142"/>
  <c r="N68" i="142"/>
  <c r="N172" i="142"/>
  <c r="N178" i="142" s="1"/>
  <c r="N67" i="142"/>
  <c r="I74" i="142"/>
  <c r="T90" i="142"/>
  <c r="T136" i="142"/>
  <c r="H68" i="142"/>
  <c r="H172" i="142"/>
  <c r="H178" i="142" s="1"/>
  <c r="H67" i="142"/>
  <c r="L90" i="142"/>
  <c r="L136" i="142"/>
  <c r="P98" i="142"/>
  <c r="I68" i="142"/>
  <c r="S74" i="142"/>
  <c r="G130" i="142"/>
  <c r="J132" i="142"/>
  <c r="P68" i="142"/>
  <c r="I135" i="142"/>
  <c r="I98" i="142" s="1"/>
  <c r="I97" i="142" s="1"/>
  <c r="I73" i="142" s="1"/>
  <c r="K131" i="142"/>
  <c r="F130" i="142"/>
  <c r="O74" i="142"/>
  <c r="T149" i="142"/>
  <c r="U149" i="142"/>
  <c r="P149" i="142"/>
  <c r="H90" i="142"/>
  <c r="H136" i="142"/>
  <c r="Q74" i="142"/>
  <c r="O68" i="142"/>
  <c r="K133" i="142"/>
  <c r="N177" i="142" l="1"/>
  <c r="Q177" i="142"/>
  <c r="M73" i="142"/>
  <c r="M172" i="142"/>
  <c r="M67" i="142"/>
  <c r="P100" i="142"/>
  <c r="P97" i="142" s="1"/>
  <c r="O172" i="142"/>
  <c r="O178" i="142" s="1"/>
  <c r="L99" i="142"/>
  <c r="L97" i="142" s="1"/>
  <c r="O177" i="142"/>
  <c r="I91" i="142"/>
  <c r="I78" i="142" s="1"/>
  <c r="I156" i="142" s="1"/>
  <c r="H177" i="142"/>
  <c r="T177" i="142"/>
  <c r="K130" i="142"/>
  <c r="F84" i="142"/>
  <c r="F135" i="142" s="1"/>
  <c r="F98" i="142" s="1"/>
  <c r="F97" i="142" s="1"/>
  <c r="J130" i="142"/>
  <c r="G84" i="142"/>
  <c r="I67" i="142"/>
  <c r="U91" i="142"/>
  <c r="U78" i="142" s="1"/>
  <c r="Q91" i="142"/>
  <c r="Q78" i="142" s="1"/>
  <c r="M91" i="142"/>
  <c r="M78" i="142" s="1"/>
  <c r="P91" i="142"/>
  <c r="P78" i="142" s="1"/>
  <c r="S91" i="142"/>
  <c r="S78" i="142" s="1"/>
  <c r="R91" i="142"/>
  <c r="R78" i="142" s="1"/>
  <c r="N91" i="142"/>
  <c r="N78" i="142" s="1"/>
  <c r="U177" i="142"/>
  <c r="O67" i="142"/>
  <c r="I172" i="142"/>
  <c r="S177" i="142"/>
  <c r="P73" i="142" l="1"/>
  <c r="P67" i="142"/>
  <c r="I70" i="142"/>
  <c r="M178" i="142"/>
  <c r="M177" i="142"/>
  <c r="P172" i="142"/>
  <c r="P177" i="142" s="1"/>
  <c r="F73" i="142"/>
  <c r="F172" i="142"/>
  <c r="F67" i="142"/>
  <c r="K129" i="142"/>
  <c r="K84" i="142"/>
  <c r="L73" i="142"/>
  <c r="L67" i="142"/>
  <c r="L172" i="142"/>
  <c r="L178" i="142" s="1"/>
  <c r="U70" i="142"/>
  <c r="U156" i="142"/>
  <c r="P70" i="142"/>
  <c r="P156" i="142"/>
  <c r="R70" i="142"/>
  <c r="R156" i="142"/>
  <c r="Q70" i="142"/>
  <c r="Q156" i="142"/>
  <c r="G90" i="142"/>
  <c r="G136" i="142"/>
  <c r="I178" i="142"/>
  <c r="I177" i="142"/>
  <c r="S70" i="142"/>
  <c r="S156" i="142"/>
  <c r="J84" i="142"/>
  <c r="J135" i="142"/>
  <c r="J98" i="142" s="1"/>
  <c r="J97" i="142" s="1"/>
  <c r="N70" i="142"/>
  <c r="N156" i="142"/>
  <c r="M70" i="142"/>
  <c r="M156" i="142"/>
  <c r="G135" i="142"/>
  <c r="G98" i="142" s="1"/>
  <c r="G97" i="142" s="1"/>
  <c r="F90" i="142"/>
  <c r="F136" i="142"/>
  <c r="P178" i="142" l="1"/>
  <c r="G73" i="142"/>
  <c r="G67" i="142"/>
  <c r="G172" i="142"/>
  <c r="F52" i="142"/>
  <c r="F56" i="142" s="1"/>
  <c r="G91" i="142" s="1"/>
  <c r="G78" i="142" s="1"/>
  <c r="K90" i="142"/>
  <c r="K136" i="142"/>
  <c r="J73" i="142"/>
  <c r="J178" i="142"/>
  <c r="J172" i="142"/>
  <c r="J67" i="142"/>
  <c r="F177" i="142"/>
  <c r="J136" i="142"/>
  <c r="J90" i="142"/>
  <c r="F178" i="142"/>
  <c r="L177" i="142"/>
  <c r="K135" i="142"/>
  <c r="K98" i="142" s="1"/>
  <c r="K97" i="142" s="1"/>
  <c r="J91" i="142" l="1"/>
  <c r="J78" i="142" s="1"/>
  <c r="J156" i="142" s="1"/>
  <c r="E30" i="56"/>
  <c r="K73" i="142"/>
  <c r="K67" i="142"/>
  <c r="K172" i="142"/>
  <c r="K178" i="142" s="1"/>
  <c r="J177" i="142"/>
  <c r="K91" i="142"/>
  <c r="K78" i="142" s="1"/>
  <c r="G70" i="142"/>
  <c r="G156" i="142"/>
  <c r="G178" i="142"/>
  <c r="G177" i="142"/>
  <c r="H91" i="142"/>
  <c r="H78" i="142" s="1"/>
  <c r="L91" i="142"/>
  <c r="L78" i="142" s="1"/>
  <c r="O91" i="142"/>
  <c r="O78" i="142" s="1"/>
  <c r="T91" i="142"/>
  <c r="T78" i="142" s="1"/>
  <c r="F91" i="142"/>
  <c r="F78" i="142" s="1"/>
  <c r="J70" i="142" l="1"/>
  <c r="H156" i="142"/>
  <c r="H70" i="142"/>
  <c r="O156" i="142"/>
  <c r="O70" i="142"/>
  <c r="E173" i="142"/>
  <c r="L70" i="142"/>
  <c r="L156" i="142"/>
  <c r="F70" i="142"/>
  <c r="F156" i="142"/>
  <c r="K70" i="142"/>
  <c r="K156" i="142"/>
  <c r="T156" i="142"/>
  <c r="T70" i="142"/>
  <c r="K177" i="142"/>
  <c r="G32" i="56"/>
  <c r="E132" i="56"/>
  <c r="E32" i="56" l="1"/>
  <c r="G82" i="56"/>
  <c r="E156" i="142"/>
  <c r="F157" i="142" a="1"/>
  <c r="U157" i="142" l="1"/>
  <c r="U69" i="142" s="1"/>
  <c r="KV157" i="142"/>
  <c r="KV69" i="142" s="1"/>
  <c r="NB157" i="142"/>
  <c r="NB69" i="142" s="1"/>
  <c r="IQ157" i="142"/>
  <c r="IQ69" i="142" s="1"/>
  <c r="GK157" i="142"/>
  <c r="GK69" i="142" s="1"/>
  <c r="BE157" i="142"/>
  <c r="BE69" i="142" s="1"/>
  <c r="DT157" i="142"/>
  <c r="DT69" i="142" s="1"/>
  <c r="NZ157" i="142"/>
  <c r="NZ69" i="142" s="1"/>
  <c r="BL157" i="142"/>
  <c r="BL69" i="142" s="1"/>
  <c r="OI157" i="142"/>
  <c r="OI69" i="142" s="1"/>
  <c r="DO157" i="142"/>
  <c r="DO69" i="142" s="1"/>
  <c r="GQ157" i="142"/>
  <c r="GQ69" i="142" s="1"/>
  <c r="LQ157" i="142"/>
  <c r="LQ69" i="142" s="1"/>
  <c r="AJ157" i="142"/>
  <c r="AJ69" i="142" s="1"/>
  <c r="NI157" i="142"/>
  <c r="NI69" i="142" s="1"/>
  <c r="GU157" i="142"/>
  <c r="GU69" i="142" s="1"/>
  <c r="IU157" i="142"/>
  <c r="IU69" i="142" s="1"/>
  <c r="CW157" i="142"/>
  <c r="CW69" i="142" s="1"/>
  <c r="AL157" i="142"/>
  <c r="AL69" i="142" s="1"/>
  <c r="RQ157" i="142"/>
  <c r="RQ69" i="142" s="1"/>
  <c r="KU157" i="142"/>
  <c r="KU69" i="142" s="1"/>
  <c r="CR157" i="142"/>
  <c r="CR69" i="142" s="1"/>
  <c r="HQ157" i="142"/>
  <c r="HQ69" i="142" s="1"/>
  <c r="DS157" i="142"/>
  <c r="DS69" i="142" s="1"/>
  <c r="IO157" i="142"/>
  <c r="IO69" i="142" s="1"/>
  <c r="HY157" i="142"/>
  <c r="HY69" i="142" s="1"/>
  <c r="PJ157" i="142"/>
  <c r="PJ69" i="142" s="1"/>
  <c r="QC157" i="142"/>
  <c r="QC69" i="142" s="1"/>
  <c r="KD157" i="142"/>
  <c r="KD69" i="142" s="1"/>
  <c r="QS157" i="142"/>
  <c r="QS69" i="142" s="1"/>
  <c r="NA157" i="142"/>
  <c r="NA69" i="142" s="1"/>
  <c r="FQ157" i="142"/>
  <c r="FQ69" i="142" s="1"/>
  <c r="EI157" i="142"/>
  <c r="EI69" i="142" s="1"/>
  <c r="DM157" i="142"/>
  <c r="DM69" i="142" s="1"/>
  <c r="AI157" i="142"/>
  <c r="AI69" i="142" s="1"/>
  <c r="PE157" i="142"/>
  <c r="PE69" i="142" s="1"/>
  <c r="CB157" i="142"/>
  <c r="CB69" i="142" s="1"/>
  <c r="RS157" i="142"/>
  <c r="RS69" i="142" s="1"/>
  <c r="CP157" i="142"/>
  <c r="CP69" i="142" s="1"/>
  <c r="QV157" i="142"/>
  <c r="QV69" i="142" s="1"/>
  <c r="GW157" i="142"/>
  <c r="GW69" i="142" s="1"/>
  <c r="NM157" i="142"/>
  <c r="NM69" i="142" s="1"/>
  <c r="OQ157" i="142"/>
  <c r="OQ69" i="142" s="1"/>
  <c r="QT157" i="142"/>
  <c r="QT69" i="142" s="1"/>
  <c r="EP157" i="142"/>
  <c r="EP69" i="142" s="1"/>
  <c r="FY157" i="142"/>
  <c r="FY69" i="142" s="1"/>
  <c r="ID157" i="142"/>
  <c r="ID69" i="142" s="1"/>
  <c r="BT157" i="142"/>
  <c r="BT69" i="142" s="1"/>
  <c r="JU157" i="142"/>
  <c r="JU69" i="142" s="1"/>
  <c r="KE157" i="142"/>
  <c r="KE69" i="142" s="1"/>
  <c r="QZ157" i="142"/>
  <c r="QZ69" i="142" s="1"/>
  <c r="EX157" i="142"/>
  <c r="EX69" i="142" s="1"/>
  <c r="CU157" i="142"/>
  <c r="CU69" i="142" s="1"/>
  <c r="FB157" i="142"/>
  <c r="FB69" i="142" s="1"/>
  <c r="AA157" i="142"/>
  <c r="AA69" i="142" s="1"/>
  <c r="LA157" i="142"/>
  <c r="LA69" i="142" s="1"/>
  <c r="PA157" i="142"/>
  <c r="PA69" i="142" s="1"/>
  <c r="LY157" i="142"/>
  <c r="LY69" i="142" s="1"/>
  <c r="SK157" i="142"/>
  <c r="SK69" i="142" s="1"/>
  <c r="AF157" i="142"/>
  <c r="AF69" i="142" s="1"/>
  <c r="GE157" i="142"/>
  <c r="GE69" i="142" s="1"/>
  <c r="PS157" i="142"/>
  <c r="PS69" i="142" s="1"/>
  <c r="II157" i="142"/>
  <c r="II69" i="142" s="1"/>
  <c r="IM157" i="142"/>
  <c r="IM69" i="142" s="1"/>
  <c r="IH157" i="142"/>
  <c r="IH69" i="142" s="1"/>
  <c r="KF157" i="142"/>
  <c r="KF69" i="142" s="1"/>
  <c r="NL157" i="142"/>
  <c r="NL69" i="142" s="1"/>
  <c r="IV157" i="142"/>
  <c r="IV69" i="142" s="1"/>
  <c r="EC157" i="142"/>
  <c r="EC69" i="142" s="1"/>
  <c r="PN157" i="142"/>
  <c r="PN69" i="142" s="1"/>
  <c r="GZ157" i="142"/>
  <c r="GZ69" i="142" s="1"/>
  <c r="JS157" i="142"/>
  <c r="JS69" i="142" s="1"/>
  <c r="FP157" i="142"/>
  <c r="FP69" i="142" s="1"/>
  <c r="NJ157" i="142"/>
  <c r="NJ69" i="142" s="1"/>
  <c r="CC157" i="142"/>
  <c r="CC69" i="142" s="1"/>
  <c r="HD157" i="142"/>
  <c r="HD69" i="142" s="1"/>
  <c r="BG157" i="142"/>
  <c r="BG69" i="142" s="1"/>
  <c r="NW157" i="142"/>
  <c r="NW69" i="142" s="1"/>
  <c r="IX157" i="142"/>
  <c r="IX69" i="142" s="1"/>
  <c r="DP157" i="142"/>
  <c r="DP69" i="142" s="1"/>
  <c r="DY157" i="142"/>
  <c r="DY69" i="142" s="1"/>
  <c r="BO157" i="142"/>
  <c r="BO69" i="142" s="1"/>
  <c r="OF157" i="142"/>
  <c r="OF69" i="142" s="1"/>
  <c r="FF157" i="142"/>
  <c r="FF69" i="142" s="1"/>
  <c r="DQ157" i="142"/>
  <c r="DQ69" i="142" s="1"/>
  <c r="IS157" i="142"/>
  <c r="IS69" i="142" s="1"/>
  <c r="PQ157" i="142"/>
  <c r="PQ69" i="142" s="1"/>
  <c r="IL157" i="142"/>
  <c r="IL69" i="142" s="1"/>
  <c r="KA157" i="142"/>
  <c r="KA69" i="142" s="1"/>
  <c r="IF157" i="142"/>
  <c r="IF69" i="142" s="1"/>
  <c r="T157" i="142"/>
  <c r="T69" i="142" s="1"/>
  <c r="EU157" i="142"/>
  <c r="EU69" i="142" s="1"/>
  <c r="MG157" i="142"/>
  <c r="MG69" i="142" s="1"/>
  <c r="PG157" i="142"/>
  <c r="PG69" i="142" s="1"/>
  <c r="AK157" i="142"/>
  <c r="AK69" i="142" s="1"/>
  <c r="FO157" i="142"/>
  <c r="FO69" i="142" s="1"/>
  <c r="CZ157" i="142"/>
  <c r="CZ69" i="142" s="1"/>
  <c r="QN157" i="142"/>
  <c r="QN69" i="142" s="1"/>
  <c r="RX157" i="142"/>
  <c r="RX69" i="142" s="1"/>
  <c r="AS157" i="142"/>
  <c r="AS69" i="142" s="1"/>
  <c r="CA157" i="142"/>
  <c r="CA69" i="142" s="1"/>
  <c r="PY157" i="142"/>
  <c r="PY69" i="142" s="1"/>
  <c r="MH157" i="142"/>
  <c r="MH69" i="142" s="1"/>
  <c r="NK157" i="142"/>
  <c r="NK69" i="142" s="1"/>
  <c r="OE157" i="142"/>
  <c r="OE69" i="142" s="1"/>
  <c r="Q157" i="142"/>
  <c r="Q69" i="142" s="1"/>
  <c r="JV157" i="142"/>
  <c r="JV69" i="142" s="1"/>
  <c r="BN157" i="142"/>
  <c r="BN69" i="142" s="1"/>
  <c r="EF157" i="142"/>
  <c r="EF69" i="142" s="1"/>
  <c r="M157" i="142"/>
  <c r="M69" i="142" s="1"/>
  <c r="AX157" i="142"/>
  <c r="AX69" i="142" s="1"/>
  <c r="BU157" i="142"/>
  <c r="BU69" i="142" s="1"/>
  <c r="IR157" i="142"/>
  <c r="IR69" i="142" s="1"/>
  <c r="Z157" i="142"/>
  <c r="Z69" i="142" s="1"/>
  <c r="ME157" i="142"/>
  <c r="ME69" i="142" s="1"/>
  <c r="KL157" i="142"/>
  <c r="KL69" i="142" s="1"/>
  <c r="JJ157" i="142"/>
  <c r="JJ69" i="142" s="1"/>
  <c r="KJ157" i="142"/>
  <c r="KJ69" i="142" s="1"/>
  <c r="QP157" i="142"/>
  <c r="QP69" i="142" s="1"/>
  <c r="KG157" i="142"/>
  <c r="KG69" i="142" s="1"/>
  <c r="LU157" i="142"/>
  <c r="LU69" i="142" s="1"/>
  <c r="FX157" i="142"/>
  <c r="FX69" i="142" s="1"/>
  <c r="RR157" i="142"/>
  <c r="RR69" i="142" s="1"/>
  <c r="BR157" i="142"/>
  <c r="BR69" i="142" s="1"/>
  <c r="RC157" i="142"/>
  <c r="RC69" i="142" s="1"/>
  <c r="DF157" i="142"/>
  <c r="DF69" i="142" s="1"/>
  <c r="EM157" i="142"/>
  <c r="EM69" i="142" s="1"/>
  <c r="DI157" i="142"/>
  <c r="DI69" i="142" s="1"/>
  <c r="LI157" i="142"/>
  <c r="LI69" i="142" s="1"/>
  <c r="JP157" i="142"/>
  <c r="JP69" i="142" s="1"/>
  <c r="JF157" i="142"/>
  <c r="JF69" i="142" s="1"/>
  <c r="DD157" i="142"/>
  <c r="DD69" i="142" s="1"/>
  <c r="FL157" i="142"/>
  <c r="FL69" i="142" s="1"/>
  <c r="HK157" i="142"/>
  <c r="HK69" i="142" s="1"/>
  <c r="GB157" i="142"/>
  <c r="GB69" i="142" s="1"/>
  <c r="HS157" i="142"/>
  <c r="HS69" i="142" s="1"/>
  <c r="BD157" i="142"/>
  <c r="BD69" i="142" s="1"/>
  <c r="OV157" i="142"/>
  <c r="OV69" i="142" s="1"/>
  <c r="PO157" i="142"/>
  <c r="PO69" i="142" s="1"/>
  <c r="JY157" i="142"/>
  <c r="JY69" i="142" s="1"/>
  <c r="OW157" i="142"/>
  <c r="OW69" i="142" s="1"/>
  <c r="GM157" i="142"/>
  <c r="GM69" i="142" s="1"/>
  <c r="HT157" i="142"/>
  <c r="HT69" i="142" s="1"/>
  <c r="IB157" i="142"/>
  <c r="IB69" i="142" s="1"/>
  <c r="EN157" i="142"/>
  <c r="EN69" i="142" s="1"/>
  <c r="FM157" i="142"/>
  <c r="FM69" i="142" s="1"/>
  <c r="AH157" i="142"/>
  <c r="AH69" i="142" s="1"/>
  <c r="ND157" i="142"/>
  <c r="ND69" i="142" s="1"/>
  <c r="HE157" i="142"/>
  <c r="HE69" i="142" s="1"/>
  <c r="HW157" i="142"/>
  <c r="HW69" i="142" s="1"/>
  <c r="CK157" i="142"/>
  <c r="CK69" i="142" s="1"/>
  <c r="QA157" i="142"/>
  <c r="QA69" i="142" s="1"/>
  <c r="CH157" i="142"/>
  <c r="CH69" i="142" s="1"/>
  <c r="FU157" i="142"/>
  <c r="FU69" i="142" s="1"/>
  <c r="MV157" i="142"/>
  <c r="MV69" i="142" s="1"/>
  <c r="DH157" i="142"/>
  <c r="DH69" i="142" s="1"/>
  <c r="OJ157" i="142"/>
  <c r="OJ69" i="142" s="1"/>
  <c r="BZ157" i="142"/>
  <c r="BZ69" i="142" s="1"/>
  <c r="NH157" i="142"/>
  <c r="NH69" i="142" s="1"/>
  <c r="JR157" i="142"/>
  <c r="JR69" i="142" s="1"/>
  <c r="FG157" i="142"/>
  <c r="FG69" i="142" s="1"/>
  <c r="PH157" i="142"/>
  <c r="PH69" i="142" s="1"/>
  <c r="RO157" i="142"/>
  <c r="RO69" i="142" s="1"/>
  <c r="EJ157" i="142"/>
  <c r="EJ69" i="142" s="1"/>
  <c r="KN157" i="142"/>
  <c r="KN69" i="142" s="1"/>
  <c r="FH157" i="142"/>
  <c r="FH69" i="142" s="1"/>
  <c r="JI157" i="142"/>
  <c r="JI69" i="142" s="1"/>
  <c r="SH157" i="142"/>
  <c r="SH69" i="142" s="1"/>
  <c r="QW157" i="142"/>
  <c r="QW69" i="142" s="1"/>
  <c r="AO157" i="142"/>
  <c r="AO69" i="142" s="1"/>
  <c r="LL157" i="142"/>
  <c r="LL69" i="142" s="1"/>
  <c r="QK157" i="142"/>
  <c r="QK69" i="142" s="1"/>
  <c r="NR157" i="142"/>
  <c r="NR69" i="142" s="1"/>
  <c r="CO157" i="142"/>
  <c r="CO69" i="142" s="1"/>
  <c r="QM157" i="142"/>
  <c r="QM69" i="142" s="1"/>
  <c r="AR157" i="142"/>
  <c r="AR69" i="142" s="1"/>
  <c r="HV157" i="142"/>
  <c r="HV69" i="142" s="1"/>
  <c r="OZ157" i="142"/>
  <c r="OZ69" i="142" s="1"/>
  <c r="FD157" i="142"/>
  <c r="FD69" i="142" s="1"/>
  <c r="FE157" i="142"/>
  <c r="FE69" i="142" s="1"/>
  <c r="OX157" i="142"/>
  <c r="OX69" i="142" s="1"/>
  <c r="HB157" i="142"/>
  <c r="HB69" i="142" s="1"/>
  <c r="F157" i="142"/>
  <c r="EE157" i="142"/>
  <c r="EE69" i="142" s="1"/>
  <c r="OS157" i="142"/>
  <c r="OS69" i="142" s="1"/>
  <c r="KT157" i="142"/>
  <c r="KT69" i="142" s="1"/>
  <c r="LZ157" i="142"/>
  <c r="LZ69" i="142" s="1"/>
  <c r="LM157" i="142"/>
  <c r="LM69" i="142" s="1"/>
  <c r="AU157" i="142"/>
  <c r="AU69" i="142" s="1"/>
  <c r="KZ157" i="142"/>
  <c r="KZ69" i="142" s="1"/>
  <c r="LK157" i="142"/>
  <c r="LK69" i="142" s="1"/>
  <c r="FN157" i="142"/>
  <c r="FN69" i="142" s="1"/>
  <c r="GO157" i="142"/>
  <c r="GO69" i="142" s="1"/>
  <c r="AV157" i="142"/>
  <c r="AV69" i="142" s="1"/>
  <c r="JL157" i="142"/>
  <c r="JL69" i="142" s="1"/>
  <c r="MN157" i="142"/>
  <c r="MN69" i="142" s="1"/>
  <c r="DJ157" i="142"/>
  <c r="DJ69" i="142" s="1"/>
  <c r="HP157" i="142"/>
  <c r="HP69" i="142" s="1"/>
  <c r="BI157" i="142"/>
  <c r="BI69" i="142" s="1"/>
  <c r="OP157" i="142"/>
  <c r="OP69" i="142" s="1"/>
  <c r="AC157" i="142"/>
  <c r="AC69" i="142" s="1"/>
  <c r="I157" i="142"/>
  <c r="I69" i="142" s="1"/>
  <c r="DK157" i="142"/>
  <c r="DK69" i="142" s="1"/>
  <c r="PD157" i="142"/>
  <c r="PD69" i="142" s="1"/>
  <c r="GN157" i="142"/>
  <c r="GN69" i="142" s="1"/>
  <c r="DR157" i="142"/>
  <c r="DR69" i="142" s="1"/>
  <c r="FT157" i="142"/>
  <c r="FT69" i="142" s="1"/>
  <c r="QG157" i="142"/>
  <c r="QG69" i="142" s="1"/>
  <c r="OB157" i="142"/>
  <c r="OB69" i="142" s="1"/>
  <c r="K157" i="142"/>
  <c r="K69" i="142" s="1"/>
  <c r="MP157" i="142"/>
  <c r="MP69" i="142" s="1"/>
  <c r="LR157" i="142"/>
  <c r="LR69" i="142" s="1"/>
  <c r="LD157" i="142"/>
  <c r="LD69" i="142" s="1"/>
  <c r="OR157" i="142"/>
  <c r="OR69" i="142" s="1"/>
  <c r="EH157" i="142"/>
  <c r="EH69" i="142" s="1"/>
  <c r="SD157" i="142"/>
  <c r="SD69" i="142" s="1"/>
  <c r="CG157" i="142"/>
  <c r="CG69" i="142" s="1"/>
  <c r="R157" i="142"/>
  <c r="R69" i="142" s="1"/>
  <c r="HZ157" i="142"/>
  <c r="HZ69" i="142" s="1"/>
  <c r="IK157" i="142"/>
  <c r="IK69" i="142" s="1"/>
  <c r="Y157" i="142"/>
  <c r="Y69" i="142" s="1"/>
  <c r="RD157" i="142"/>
  <c r="RD69" i="142" s="1"/>
  <c r="JN157" i="142"/>
  <c r="JN69" i="142" s="1"/>
  <c r="JT157" i="142"/>
  <c r="JT69" i="142" s="1"/>
  <c r="JQ157" i="142"/>
  <c r="JQ69" i="142" s="1"/>
  <c r="RM157" i="142"/>
  <c r="RM69" i="142" s="1"/>
  <c r="BM157" i="142"/>
  <c r="BM69" i="142" s="1"/>
  <c r="ON157" i="142"/>
  <c r="ON69" i="142" s="1"/>
  <c r="AT157" i="142"/>
  <c r="AT69" i="142" s="1"/>
  <c r="KX157" i="142"/>
  <c r="KX69" i="142" s="1"/>
  <c r="EB157" i="142"/>
  <c r="EB69" i="142" s="1"/>
  <c r="NE157" i="142"/>
  <c r="NE69" i="142" s="1"/>
  <c r="LW157" i="142"/>
  <c r="LW69" i="142" s="1"/>
  <c r="JG157" i="142"/>
  <c r="JG69" i="142" s="1"/>
  <c r="FZ157" i="142"/>
  <c r="FZ69" i="142" s="1"/>
  <c r="CS157" i="142"/>
  <c r="CS69" i="142" s="1"/>
  <c r="GL157" i="142"/>
  <c r="GL69" i="142" s="1"/>
  <c r="QO157" i="142"/>
  <c r="QO69" i="142" s="1"/>
  <c r="IZ157" i="142"/>
  <c r="IZ69" i="142" s="1"/>
  <c r="PM157" i="142"/>
  <c r="PM69" i="142" s="1"/>
  <c r="RT157" i="142"/>
  <c r="RT69" i="142" s="1"/>
  <c r="CY157" i="142"/>
  <c r="CY69" i="142" s="1"/>
  <c r="LC157" i="142"/>
  <c r="LC69" i="142" s="1"/>
  <c r="OM157" i="142"/>
  <c r="OM69" i="142" s="1"/>
  <c r="MT157" i="142"/>
  <c r="MT69" i="142" s="1"/>
  <c r="GA157" i="142"/>
  <c r="GA69" i="142" s="1"/>
  <c r="KK157" i="142"/>
  <c r="KK69" i="142" s="1"/>
  <c r="HR157" i="142"/>
  <c r="HR69" i="142" s="1"/>
  <c r="RV157" i="142"/>
  <c r="RV69" i="142" s="1"/>
  <c r="KO157" i="142"/>
  <c r="KO69" i="142" s="1"/>
  <c r="OG157" i="142"/>
  <c r="OG69" i="142" s="1"/>
  <c r="FR157" i="142"/>
  <c r="FR69" i="142" s="1"/>
  <c r="QD157" i="142"/>
  <c r="QD69" i="142" s="1"/>
  <c r="EQ157" i="142"/>
  <c r="EQ69" i="142" s="1"/>
  <c r="PT157" i="142"/>
  <c r="PT69" i="142" s="1"/>
  <c r="JM157" i="142"/>
  <c r="JM69" i="142" s="1"/>
  <c r="J157" i="142"/>
  <c r="J69" i="142" s="1"/>
  <c r="MD157" i="142"/>
  <c r="MD69" i="142" s="1"/>
  <c r="LO157" i="142"/>
  <c r="LO69" i="142" s="1"/>
  <c r="MZ157" i="142"/>
  <c r="MZ69" i="142" s="1"/>
  <c r="CT157" i="142"/>
  <c r="CT69" i="142" s="1"/>
  <c r="BJ157" i="142"/>
  <c r="BJ69" i="142" s="1"/>
  <c r="EV157" i="142"/>
  <c r="EV69" i="142" s="1"/>
  <c r="PP157" i="142"/>
  <c r="PP69" i="142" s="1"/>
  <c r="BY157" i="142"/>
  <c r="BY69" i="142" s="1"/>
  <c r="GG157" i="142"/>
  <c r="GG69" i="142" s="1"/>
  <c r="GT157" i="142"/>
  <c r="GT69" i="142" s="1"/>
  <c r="NF157" i="142"/>
  <c r="NF69" i="142" s="1"/>
  <c r="IJ157" i="142"/>
  <c r="IJ69" i="142" s="1"/>
  <c r="DN157" i="142"/>
  <c r="DN69" i="142" s="1"/>
  <c r="DU157" i="142"/>
  <c r="DU69" i="142" s="1"/>
  <c r="BC157" i="142"/>
  <c r="BC69" i="142" s="1"/>
  <c r="CM157" i="142"/>
  <c r="CM69" i="142" s="1"/>
  <c r="BK157" i="142"/>
  <c r="BK69" i="142" s="1"/>
  <c r="RE157" i="142"/>
  <c r="RE69" i="142" s="1"/>
  <c r="MU157" i="142"/>
  <c r="MU69" i="142" s="1"/>
  <c r="ML157" i="142"/>
  <c r="ML69" i="142" s="1"/>
  <c r="NV157" i="142"/>
  <c r="NV69" i="142" s="1"/>
  <c r="AN157" i="142"/>
  <c r="AN69" i="142" s="1"/>
  <c r="QF157" i="142"/>
  <c r="QF69" i="142" s="1"/>
  <c r="QR157" i="142"/>
  <c r="QR69" i="142" s="1"/>
  <c r="W157" i="142"/>
  <c r="W69" i="142" s="1"/>
  <c r="LV157" i="142"/>
  <c r="LV69" i="142" s="1"/>
  <c r="MF157" i="142"/>
  <c r="MF69" i="142" s="1"/>
  <c r="OT157" i="142"/>
  <c r="OT69" i="142" s="1"/>
  <c r="MC157" i="142"/>
  <c r="MC69" i="142" s="1"/>
  <c r="MY157" i="142"/>
  <c r="MY69" i="142" s="1"/>
  <c r="PR157" i="142"/>
  <c r="PR69" i="142" s="1"/>
  <c r="HG157" i="142"/>
  <c r="HG69" i="142" s="1"/>
  <c r="BH157" i="142"/>
  <c r="BH69" i="142" s="1"/>
  <c r="RY157" i="142"/>
  <c r="RY69" i="142" s="1"/>
  <c r="X157" i="142"/>
  <c r="X69" i="142" s="1"/>
  <c r="EY157" i="142"/>
  <c r="EY69" i="142" s="1"/>
  <c r="RI157" i="142"/>
  <c r="RI69" i="142" s="1"/>
  <c r="PC157" i="142"/>
  <c r="PC69" i="142" s="1"/>
  <c r="QB157" i="142"/>
  <c r="QB69" i="142" s="1"/>
  <c r="QQ157" i="142"/>
  <c r="QQ69" i="142" s="1"/>
  <c r="OK157" i="142"/>
  <c r="OK69" i="142" s="1"/>
  <c r="JE157" i="142"/>
  <c r="JE69" i="142" s="1"/>
  <c r="RG157" i="142"/>
  <c r="RG69" i="142" s="1"/>
  <c r="HA157" i="142"/>
  <c r="HA69" i="142" s="1"/>
  <c r="DV157" i="142"/>
  <c r="DV69" i="142" s="1"/>
  <c r="L157" i="142"/>
  <c r="L69" i="142" s="1"/>
  <c r="KP157" i="142"/>
  <c r="KP69" i="142" s="1"/>
  <c r="RH157" i="142"/>
  <c r="RH69" i="142" s="1"/>
  <c r="PU157" i="142"/>
  <c r="PU69" i="142" s="1"/>
  <c r="P157" i="142"/>
  <c r="P69" i="142" s="1"/>
  <c r="LH157" i="142"/>
  <c r="LH69" i="142" s="1"/>
  <c r="MW157" i="142"/>
  <c r="MW69" i="142" s="1"/>
  <c r="KQ157" i="142"/>
  <c r="KQ69" i="142" s="1"/>
  <c r="IY157" i="142"/>
  <c r="IY69" i="142" s="1"/>
  <c r="FW157" i="142"/>
  <c r="FW69" i="142" s="1"/>
  <c r="FA157" i="142"/>
  <c r="FA69" i="142" s="1"/>
  <c r="MX157" i="142"/>
  <c r="MX69" i="142" s="1"/>
  <c r="BV157" i="142"/>
  <c r="BV69" i="142" s="1"/>
  <c r="HH157" i="142"/>
  <c r="HH69" i="142" s="1"/>
  <c r="JO157" i="142"/>
  <c r="JO69" i="142" s="1"/>
  <c r="AG157" i="142"/>
  <c r="AG69" i="142" s="1"/>
  <c r="ES157" i="142"/>
  <c r="ES69" i="142" s="1"/>
  <c r="GV157" i="142"/>
  <c r="GV69" i="142" s="1"/>
  <c r="RK157" i="142"/>
  <c r="RK69" i="142" s="1"/>
  <c r="BF157" i="142"/>
  <c r="BF69" i="142" s="1"/>
  <c r="NX157" i="142"/>
  <c r="NX69" i="142" s="1"/>
  <c r="OO157" i="142"/>
  <c r="OO69" i="142" s="1"/>
  <c r="JX157" i="142"/>
  <c r="JX69" i="142" s="1"/>
  <c r="S157" i="142"/>
  <c r="S69" i="142" s="1"/>
  <c r="HC157" i="142"/>
  <c r="HC69" i="142" s="1"/>
  <c r="JC157" i="142"/>
  <c r="JC69" i="142" s="1"/>
  <c r="CJ157" i="142"/>
  <c r="CJ69" i="142" s="1"/>
  <c r="RP157" i="142"/>
  <c r="RP69" i="142" s="1"/>
  <c r="JZ157" i="142"/>
  <c r="JZ69" i="142" s="1"/>
  <c r="BB157" i="142"/>
  <c r="BB69" i="142" s="1"/>
  <c r="AW157" i="142"/>
  <c r="AW69" i="142" s="1"/>
  <c r="H157" i="142"/>
  <c r="H69" i="142" s="1"/>
  <c r="GD157" i="142"/>
  <c r="GD69" i="142" s="1"/>
  <c r="PW157" i="142"/>
  <c r="PW69" i="142" s="1"/>
  <c r="ER157" i="142"/>
  <c r="ER69" i="142" s="1"/>
  <c r="QU157" i="142"/>
  <c r="QU69" i="142" s="1"/>
  <c r="DW157" i="142"/>
  <c r="DW69" i="142" s="1"/>
  <c r="NT157" i="142"/>
  <c r="NT69" i="142" s="1"/>
  <c r="MA157" i="142"/>
  <c r="MA69" i="142" s="1"/>
  <c r="QJ157" i="142"/>
  <c r="QJ69" i="142" s="1"/>
  <c r="MB157" i="142"/>
  <c r="MB69" i="142" s="1"/>
  <c r="OC157" i="142"/>
  <c r="OC69" i="142" s="1"/>
  <c r="GY157" i="142"/>
  <c r="GY69" i="142" s="1"/>
  <c r="HF157" i="142"/>
  <c r="HF69" i="142" s="1"/>
  <c r="FJ157" i="142"/>
  <c r="FJ69" i="142" s="1"/>
  <c r="QX157" i="142"/>
  <c r="QX69" i="142" s="1"/>
  <c r="IC157" i="142"/>
  <c r="IC69" i="142" s="1"/>
  <c r="GJ157" i="142"/>
  <c r="GJ69" i="142" s="1"/>
  <c r="HU157" i="142"/>
  <c r="HU69" i="142" s="1"/>
  <c r="BP157" i="142"/>
  <c r="BP69" i="142" s="1"/>
  <c r="DC157" i="142"/>
  <c r="DC69" i="142" s="1"/>
  <c r="OA157" i="142"/>
  <c r="OA69" i="142" s="1"/>
  <c r="BS157" i="142"/>
  <c r="BS69" i="142" s="1"/>
  <c r="LP157" i="142"/>
  <c r="LP69" i="142" s="1"/>
  <c r="HN157" i="142"/>
  <c r="HN69" i="142" s="1"/>
  <c r="LF157" i="142"/>
  <c r="LF69" i="142" s="1"/>
  <c r="KW157" i="142"/>
  <c r="KW69" i="142" s="1"/>
  <c r="LJ157" i="142"/>
  <c r="LJ69" i="142" s="1"/>
  <c r="GR157" i="142"/>
  <c r="GR69" i="142" s="1"/>
  <c r="FC157" i="142"/>
  <c r="FC69" i="142" s="1"/>
  <c r="DG157" i="142"/>
  <c r="DG69" i="142" s="1"/>
  <c r="AP157" i="142"/>
  <c r="AP69" i="142" s="1"/>
  <c r="OU157" i="142"/>
  <c r="OU69" i="142" s="1"/>
  <c r="OL157" i="142"/>
  <c r="OL69" i="142" s="1"/>
  <c r="CX157" i="142"/>
  <c r="CX69" i="142" s="1"/>
  <c r="KB157" i="142"/>
  <c r="KB69" i="142" s="1"/>
  <c r="ET157" i="142"/>
  <c r="ET69" i="142" s="1"/>
  <c r="GI157" i="142"/>
  <c r="GI69" i="142" s="1"/>
  <c r="EW157" i="142"/>
  <c r="EW69" i="142" s="1"/>
  <c r="PX157" i="142"/>
  <c r="PX69" i="142" s="1"/>
  <c r="SG157" i="142"/>
  <c r="SG69" i="142" s="1"/>
  <c r="NU157" i="142"/>
  <c r="NU69" i="142" s="1"/>
  <c r="SB157" i="142"/>
  <c r="SB69" i="142" s="1"/>
  <c r="CQ157" i="142"/>
  <c r="CQ69" i="142" s="1"/>
  <c r="KM157" i="142"/>
  <c r="KM69" i="142" s="1"/>
  <c r="CN157" i="142"/>
  <c r="CN69" i="142" s="1"/>
  <c r="RA157" i="142"/>
  <c r="RA69" i="142" s="1"/>
  <c r="RL157" i="142"/>
  <c r="RL69" i="142" s="1"/>
  <c r="CD157" i="142"/>
  <c r="CD69" i="142" s="1"/>
  <c r="DB157" i="142"/>
  <c r="DB69" i="142" s="1"/>
  <c r="HM157" i="142"/>
  <c r="HM69" i="142" s="1"/>
  <c r="OH157" i="142"/>
  <c r="OH69" i="142" s="1"/>
  <c r="BX157" i="142"/>
  <c r="BX69" i="142" s="1"/>
  <c r="QI157" i="142"/>
  <c r="QI69" i="142" s="1"/>
  <c r="G157" i="142"/>
  <c r="G69" i="142" s="1"/>
  <c r="IN157" i="142"/>
  <c r="IN69" i="142" s="1"/>
  <c r="RJ157" i="142"/>
  <c r="RJ69" i="142" s="1"/>
  <c r="EA157" i="142"/>
  <c r="EA69" i="142" s="1"/>
  <c r="PL157" i="142"/>
  <c r="PL69" i="142" s="1"/>
  <c r="IP157" i="142"/>
  <c r="IP69" i="142" s="1"/>
  <c r="RF157" i="142"/>
  <c r="RF69" i="142" s="1"/>
  <c r="LE157" i="142"/>
  <c r="LE69" i="142" s="1"/>
  <c r="DZ157" i="142"/>
  <c r="DZ69" i="142" s="1"/>
  <c r="CE157" i="142"/>
  <c r="CE69" i="142" s="1"/>
  <c r="HL157" i="142"/>
  <c r="HL69" i="142" s="1"/>
  <c r="MK157" i="142"/>
  <c r="MK69" i="142" s="1"/>
  <c r="MJ157" i="142"/>
  <c r="MJ69" i="142" s="1"/>
  <c r="N157" i="142"/>
  <c r="N69" i="142" s="1"/>
  <c r="KH157" i="142"/>
  <c r="KH69" i="142" s="1"/>
  <c r="AE157" i="142"/>
  <c r="AE69" i="142" s="1"/>
  <c r="LT157" i="142"/>
  <c r="LT69" i="142" s="1"/>
  <c r="HO157" i="142"/>
  <c r="HO69" i="142" s="1"/>
  <c r="KC157" i="142"/>
  <c r="KC69" i="142" s="1"/>
  <c r="CI157" i="142"/>
  <c r="CI69" i="142" s="1"/>
  <c r="NC157" i="142"/>
  <c r="NC69" i="142" s="1"/>
  <c r="AB157" i="142"/>
  <c r="AB69" i="142" s="1"/>
  <c r="BA157" i="142"/>
  <c r="BA69" i="142" s="1"/>
  <c r="DE157" i="142"/>
  <c r="DE69" i="142" s="1"/>
  <c r="PI157" i="142"/>
  <c r="PI69" i="142" s="1"/>
  <c r="NS157" i="142"/>
  <c r="NS69" i="142" s="1"/>
  <c r="SC157" i="142"/>
  <c r="SC69" i="142" s="1"/>
  <c r="GP157" i="142"/>
  <c r="GP69" i="142" s="1"/>
  <c r="IE157" i="142"/>
  <c r="IE69" i="142" s="1"/>
  <c r="IT157" i="142"/>
  <c r="IT69" i="142" s="1"/>
  <c r="JD157" i="142"/>
  <c r="JD69" i="142" s="1"/>
  <c r="JA157" i="142"/>
  <c r="JA69" i="142" s="1"/>
  <c r="BW157" i="142"/>
  <c r="BW69" i="142" s="1"/>
  <c r="FV157" i="142"/>
  <c r="FV69" i="142" s="1"/>
  <c r="LX157" i="142"/>
  <c r="LX69" i="142" s="1"/>
  <c r="RN157" i="142"/>
  <c r="RN69" i="142" s="1"/>
  <c r="SJ157" i="142"/>
  <c r="SJ69" i="142" s="1"/>
  <c r="AQ157" i="142"/>
  <c r="AQ69" i="142" s="1"/>
  <c r="O157" i="142"/>
  <c r="O69" i="142" s="1"/>
  <c r="RU157" i="142"/>
  <c r="RU69" i="142" s="1"/>
  <c r="OD157" i="142"/>
  <c r="OD69" i="142" s="1"/>
  <c r="MM157" i="142"/>
  <c r="MM69" i="142" s="1"/>
  <c r="NG157" i="142"/>
  <c r="NG69" i="142" s="1"/>
  <c r="JH157" i="142"/>
  <c r="JH69" i="142" s="1"/>
  <c r="PF157" i="142"/>
  <c r="PF69" i="142" s="1"/>
  <c r="ED157" i="142"/>
  <c r="ED69" i="142" s="1"/>
  <c r="SI157" i="142"/>
  <c r="SI69" i="142" s="1"/>
  <c r="FS157" i="142"/>
  <c r="FS69" i="142" s="1"/>
  <c r="NQ157" i="142"/>
  <c r="NQ69" i="142" s="1"/>
  <c r="DX157" i="142"/>
  <c r="DX69" i="142" s="1"/>
  <c r="CV157" i="142"/>
  <c r="CV69" i="142" s="1"/>
  <c r="PV157" i="142"/>
  <c r="PV69" i="142" s="1"/>
  <c r="SA157" i="142"/>
  <c r="SA69" i="142" s="1"/>
  <c r="GC157" i="142"/>
  <c r="GC69" i="142" s="1"/>
  <c r="MS157" i="142"/>
  <c r="MS69" i="142" s="1"/>
  <c r="GS157" i="142"/>
  <c r="GS69" i="142" s="1"/>
  <c r="AM157" i="142"/>
  <c r="AM69" i="142" s="1"/>
  <c r="NN157" i="142"/>
  <c r="NN69" i="142" s="1"/>
  <c r="NO157" i="142"/>
  <c r="NO69" i="142" s="1"/>
  <c r="DL157" i="142"/>
  <c r="DL69" i="142" s="1"/>
  <c r="DA157" i="142"/>
  <c r="DA69" i="142" s="1"/>
  <c r="V157" i="142"/>
  <c r="V69" i="142" s="1"/>
  <c r="QE157" i="142"/>
  <c r="QE69" i="142" s="1"/>
  <c r="QY157" i="142"/>
  <c r="QY69" i="142" s="1"/>
  <c r="KS157" i="142"/>
  <c r="KS69" i="142" s="1"/>
  <c r="BQ157" i="142"/>
  <c r="BQ69" i="142" s="1"/>
  <c r="LN157" i="142"/>
  <c r="LN69" i="142" s="1"/>
  <c r="KY157" i="142"/>
  <c r="KY69" i="142" s="1"/>
  <c r="MR157" i="142"/>
  <c r="MR69" i="142" s="1"/>
  <c r="RW157" i="142"/>
  <c r="RW69" i="142" s="1"/>
  <c r="MQ157" i="142"/>
  <c r="MQ69" i="142" s="1"/>
  <c r="FI157" i="142"/>
  <c r="FI69" i="142" s="1"/>
  <c r="PB157" i="142"/>
  <c r="PB69" i="142" s="1"/>
  <c r="EZ157" i="142"/>
  <c r="EZ69" i="142" s="1"/>
  <c r="JK157" i="142"/>
  <c r="JK69" i="142" s="1"/>
  <c r="CF157" i="142"/>
  <c r="CF69" i="142" s="1"/>
  <c r="QH157" i="142"/>
  <c r="QH69" i="142" s="1"/>
  <c r="LS157" i="142"/>
  <c r="LS69" i="142" s="1"/>
  <c r="HX157" i="142"/>
  <c r="HX69" i="142" s="1"/>
  <c r="JW157" i="142"/>
  <c r="JW69" i="142" s="1"/>
  <c r="LB157" i="142"/>
  <c r="LB69" i="142" s="1"/>
  <c r="PZ157" i="142"/>
  <c r="PZ69" i="142" s="1"/>
  <c r="EL157" i="142"/>
  <c r="EL69" i="142" s="1"/>
  <c r="NP157" i="142"/>
  <c r="NP69" i="142" s="1"/>
  <c r="QL157" i="142"/>
  <c r="QL69" i="142" s="1"/>
  <c r="EK157" i="142"/>
  <c r="EK69" i="142" s="1"/>
  <c r="PK157" i="142"/>
  <c r="PK69" i="142" s="1"/>
  <c r="HI157" i="142"/>
  <c r="HI69" i="142" s="1"/>
  <c r="HJ157" i="142"/>
  <c r="HJ69" i="142" s="1"/>
  <c r="EG157" i="142"/>
  <c r="EG69" i="142" s="1"/>
  <c r="RZ157" i="142"/>
  <c r="RZ69" i="142" s="1"/>
  <c r="GX157" i="142"/>
  <c r="GX69" i="142" s="1"/>
  <c r="OY157" i="142"/>
  <c r="OY69" i="142" s="1"/>
  <c r="JB157" i="142"/>
  <c r="JB69" i="142" s="1"/>
  <c r="CL157" i="142"/>
  <c r="CL69" i="142" s="1"/>
  <c r="KI157" i="142"/>
  <c r="KI69" i="142" s="1"/>
  <c r="IW157" i="142"/>
  <c r="IW69" i="142" s="1"/>
  <c r="MO157" i="142"/>
  <c r="MO69" i="142" s="1"/>
  <c r="EO157" i="142"/>
  <c r="EO69" i="142" s="1"/>
  <c r="SF157" i="142"/>
  <c r="SF69" i="142" s="1"/>
  <c r="GH157" i="142"/>
  <c r="GH69" i="142" s="1"/>
  <c r="GF157" i="142"/>
  <c r="GF69" i="142" s="1"/>
  <c r="MI157" i="142"/>
  <c r="MI69" i="142" s="1"/>
  <c r="AZ157" i="142"/>
  <c r="AZ69" i="142" s="1"/>
  <c r="RB157" i="142"/>
  <c r="RB69" i="142" s="1"/>
  <c r="SE157" i="142"/>
  <c r="SE69" i="142" s="1"/>
  <c r="AY157" i="142"/>
  <c r="AY69" i="142" s="1"/>
  <c r="KR157" i="142"/>
  <c r="KR69" i="142" s="1"/>
  <c r="AD157" i="142"/>
  <c r="AD69" i="142" s="1"/>
  <c r="FK157" i="142"/>
  <c r="FK69" i="142" s="1"/>
  <c r="IG157" i="142"/>
  <c r="IG69" i="142" s="1"/>
  <c r="NY157" i="142"/>
  <c r="NY69" i="142" s="1"/>
  <c r="LG157" i="142"/>
  <c r="LG69" i="142" s="1"/>
  <c r="IA157" i="142"/>
  <c r="IA69" i="142" s="1"/>
  <c r="E35" i="56"/>
  <c r="E38" i="56"/>
  <c r="E123" i="56"/>
  <c r="G123" i="56" l="1"/>
  <c r="E139" i="56"/>
  <c r="F69" i="142"/>
  <c r="E160" i="142"/>
  <c r="E162" i="142"/>
  <c r="E161" i="142"/>
  <c r="E70" i="56"/>
  <c r="G70" i="56" s="1"/>
  <c r="E113" i="56"/>
  <c r="G113" i="56" s="1"/>
  <c r="E48" i="56"/>
  <c r="E58" i="56"/>
  <c r="G58" i="56" s="1"/>
  <c r="E126" i="56" l="1"/>
  <c r="E134" i="56" s="1"/>
  <c r="G48" i="56"/>
  <c r="G117" i="56" s="1"/>
  <c r="G140" i="56" s="1"/>
  <c r="E138" i="56" l="1"/>
  <c r="E136" i="56"/>
  <c r="E164" i="142" l="1"/>
  <c r="E140" i="56"/>
  <c r="E168" i="142"/>
  <c r="D9" i="55" s="1"/>
  <c r="E169" i="142"/>
  <c r="D10" i="55" s="1"/>
  <c r="E167" i="142"/>
</calcChain>
</file>

<file path=xl/comments1.xml><?xml version="1.0" encoding="utf-8"?>
<comments xmlns="http://schemas.openxmlformats.org/spreadsheetml/2006/main">
  <authors>
    <author>Cesar Zamora Martinez</author>
  </authors>
  <commentList>
    <comment ref="J77" authorId="0" shapeId="0">
      <text>
        <r>
          <rPr>
            <b/>
            <sz val="9"/>
            <color indexed="81"/>
            <rFont val="Tahoma"/>
            <family val="2"/>
          </rPr>
          <t>Nota:</t>
        </r>
        <r>
          <rPr>
            <sz val="9"/>
            <color indexed="81"/>
            <rFont val="Tahoma"/>
            <family val="2"/>
          </rPr>
          <t xml:space="preserve">
Se ajusta retirando los servicios digitales que se incluyen en la renta de la línea residencial</t>
        </r>
      </text>
    </comment>
    <comment ref="L77" authorId="0" shapeId="0">
      <text>
        <r>
          <rPr>
            <b/>
            <sz val="9"/>
            <color indexed="81"/>
            <rFont val="Tahoma"/>
            <family val="2"/>
          </rPr>
          <t>Nota:</t>
        </r>
        <r>
          <rPr>
            <sz val="9"/>
            <color indexed="81"/>
            <rFont val="Tahoma"/>
            <family val="2"/>
          </rPr>
          <t xml:space="preserve">
Se ajusta retirando los servicios digitales que se incluyen en la renta de la línea residencial</t>
        </r>
      </text>
    </comment>
    <comment ref="J79" authorId="0" shapeId="0">
      <text>
        <r>
          <rPr>
            <b/>
            <sz val="9"/>
            <color indexed="81"/>
            <rFont val="Tahoma"/>
            <family val="2"/>
          </rPr>
          <t>Nota:</t>
        </r>
        <r>
          <rPr>
            <sz val="9"/>
            <color indexed="81"/>
            <rFont val="Tahoma"/>
            <family val="2"/>
          </rPr>
          <t xml:space="preserve">
No incluyen servicios digitales</t>
        </r>
      </text>
    </comment>
    <comment ref="L79" authorId="0" shapeId="0">
      <text>
        <r>
          <rPr>
            <b/>
            <sz val="9"/>
            <color indexed="81"/>
            <rFont val="Tahoma"/>
            <family val="2"/>
          </rPr>
          <t>Nota:</t>
        </r>
        <r>
          <rPr>
            <sz val="9"/>
            <color indexed="81"/>
            <rFont val="Tahoma"/>
            <family val="2"/>
          </rPr>
          <t xml:space="preserve">
No incluyen servicios digitales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Nota:</t>
        </r>
        <r>
          <rPr>
            <sz val="9"/>
            <color indexed="81"/>
            <rFont val="Tahoma"/>
            <family val="2"/>
          </rPr>
          <t xml:space="preserve">
No incluyen servicios digitales</t>
        </r>
      </text>
    </comment>
    <comment ref="U82" authorId="0" shapeId="0">
      <text>
        <r>
          <rPr>
            <b/>
            <sz val="9"/>
            <color indexed="81"/>
            <rFont val="Tahoma"/>
            <family val="2"/>
          </rPr>
          <t xml:space="preserve">Nota: </t>
        </r>
        <r>
          <rPr>
            <sz val="9"/>
            <color indexed="81"/>
            <rFont val="Tahoma"/>
            <family val="2"/>
          </rPr>
          <t>No se reportó información de la canasta de servicios incluidos, sin embargo las "CONDICIONES DEL SERVICIO DE TELEFONÍA BÁSICA
PARA MERCADO RESIDENCIAL Y COMERCIAL (MASIVO)"  indica que este servicio es no residencial y no incluye llamadas</t>
        </r>
      </text>
    </comment>
    <comment ref="M84" authorId="0" shapeId="0">
      <text>
        <r>
          <rPr>
            <b/>
            <sz val="9"/>
            <color indexed="81"/>
            <rFont val="Tahoma"/>
            <family val="2"/>
          </rPr>
          <t xml:space="preserve">Nota: </t>
        </r>
        <r>
          <rPr>
            <sz val="9"/>
            <color indexed="81"/>
            <rFont val="Tahoma"/>
            <family val="2"/>
          </rPr>
          <t>Se asume cero dado que es no residencial</t>
        </r>
      </text>
    </comment>
    <comment ref="N84" authorId="0" shapeId="0">
      <text>
        <r>
          <rPr>
            <b/>
            <sz val="9"/>
            <color indexed="81"/>
            <rFont val="Tahoma"/>
            <family val="2"/>
          </rPr>
          <t xml:space="preserve">Nota: </t>
        </r>
        <r>
          <rPr>
            <sz val="9"/>
            <color indexed="81"/>
            <rFont val="Tahoma"/>
            <family val="2"/>
          </rPr>
          <t>Se asume cero dado que es no residencial</t>
        </r>
      </text>
    </comment>
    <comment ref="P84" authorId="0" shapeId="0">
      <text>
        <r>
          <rPr>
            <b/>
            <sz val="9"/>
            <color indexed="81"/>
            <rFont val="Tahoma"/>
            <family val="2"/>
          </rPr>
          <t xml:space="preserve">Nota: </t>
        </r>
        <r>
          <rPr>
            <sz val="9"/>
            <color indexed="81"/>
            <rFont val="Tahoma"/>
            <family val="2"/>
          </rPr>
          <t>Se asume cero dado que es no residencial</t>
        </r>
      </text>
    </comment>
    <comment ref="Q84" authorId="0" shapeId="0">
      <text>
        <r>
          <rPr>
            <b/>
            <sz val="9"/>
            <color indexed="81"/>
            <rFont val="Tahoma"/>
            <family val="2"/>
          </rPr>
          <t xml:space="preserve">Nota: </t>
        </r>
        <r>
          <rPr>
            <sz val="9"/>
            <color indexed="81"/>
            <rFont val="Tahoma"/>
            <family val="2"/>
          </rPr>
          <t>Se asume cero dado que es no residencial</t>
        </r>
      </text>
    </comment>
    <comment ref="R84" authorId="0" shapeId="0">
      <text>
        <r>
          <rPr>
            <b/>
            <sz val="9"/>
            <color indexed="81"/>
            <rFont val="Tahoma"/>
            <family val="2"/>
          </rPr>
          <t xml:space="preserve">Nota: </t>
        </r>
        <r>
          <rPr>
            <sz val="9"/>
            <color indexed="81"/>
            <rFont val="Tahoma"/>
            <family val="2"/>
          </rPr>
          <t>Se asume cero dado que es no residencial</t>
        </r>
      </text>
    </comment>
    <comment ref="S84" authorId="0" shapeId="0">
      <text>
        <r>
          <rPr>
            <b/>
            <sz val="9"/>
            <color indexed="81"/>
            <rFont val="Tahoma"/>
            <family val="2"/>
          </rPr>
          <t xml:space="preserve">Nota: </t>
        </r>
        <r>
          <rPr>
            <sz val="9"/>
            <color indexed="81"/>
            <rFont val="Tahoma"/>
            <family val="2"/>
          </rPr>
          <t>Se asume cero dado que es no residencial</t>
        </r>
      </text>
    </comment>
    <comment ref="M87" authorId="0" shapeId="0">
      <text>
        <r>
          <rPr>
            <b/>
            <sz val="9"/>
            <color indexed="81"/>
            <rFont val="Tahoma"/>
            <family val="2"/>
          </rPr>
          <t xml:space="preserve">Nota: </t>
        </r>
        <r>
          <rPr>
            <sz val="9"/>
            <color indexed="81"/>
            <rFont val="Tahoma"/>
            <family val="2"/>
          </rPr>
          <t>Se asume cero dado que es no residencial</t>
        </r>
      </text>
    </comment>
    <comment ref="N87" authorId="0" shapeId="0">
      <text>
        <r>
          <rPr>
            <b/>
            <sz val="9"/>
            <color indexed="81"/>
            <rFont val="Tahoma"/>
            <family val="2"/>
          </rPr>
          <t xml:space="preserve">Nota: </t>
        </r>
        <r>
          <rPr>
            <sz val="9"/>
            <color indexed="81"/>
            <rFont val="Tahoma"/>
            <family val="2"/>
          </rPr>
          <t>Se asume cero dado que es no residencial</t>
        </r>
      </text>
    </comment>
    <comment ref="P87" authorId="0" shapeId="0">
      <text>
        <r>
          <rPr>
            <b/>
            <sz val="9"/>
            <color indexed="81"/>
            <rFont val="Tahoma"/>
            <family val="2"/>
          </rPr>
          <t xml:space="preserve">Nota: </t>
        </r>
        <r>
          <rPr>
            <sz val="9"/>
            <color indexed="81"/>
            <rFont val="Tahoma"/>
            <family val="2"/>
          </rPr>
          <t>Se asume cero dado que es no residencial</t>
        </r>
      </text>
    </comment>
    <comment ref="Q87" authorId="0" shapeId="0">
      <text>
        <r>
          <rPr>
            <b/>
            <sz val="9"/>
            <color indexed="81"/>
            <rFont val="Tahoma"/>
            <family val="2"/>
          </rPr>
          <t xml:space="preserve">Nota: </t>
        </r>
        <r>
          <rPr>
            <sz val="9"/>
            <color indexed="81"/>
            <rFont val="Tahoma"/>
            <family val="2"/>
          </rPr>
          <t>Se asume cero dado que es no residencial</t>
        </r>
      </text>
    </comment>
    <comment ref="R87" authorId="0" shapeId="0">
      <text>
        <r>
          <rPr>
            <b/>
            <sz val="9"/>
            <color indexed="81"/>
            <rFont val="Tahoma"/>
            <family val="2"/>
          </rPr>
          <t xml:space="preserve">Nota: </t>
        </r>
        <r>
          <rPr>
            <sz val="9"/>
            <color indexed="81"/>
            <rFont val="Tahoma"/>
            <family val="2"/>
          </rPr>
          <t>Se asume cero dado que es no residencial</t>
        </r>
      </text>
    </comment>
    <comment ref="S87" authorId="0" shapeId="0">
      <text>
        <r>
          <rPr>
            <b/>
            <sz val="9"/>
            <color indexed="81"/>
            <rFont val="Tahoma"/>
            <family val="2"/>
          </rPr>
          <t xml:space="preserve">Nota: </t>
        </r>
        <r>
          <rPr>
            <sz val="9"/>
            <color indexed="81"/>
            <rFont val="Tahoma"/>
            <family val="2"/>
          </rPr>
          <t>Se asume cero dado que es no residencial</t>
        </r>
      </text>
    </comment>
    <comment ref="J95" authorId="0" shapeId="0">
      <text>
        <r>
          <rPr>
            <b/>
            <sz val="9"/>
            <color indexed="81"/>
            <rFont val="Tahoma"/>
            <family val="2"/>
          </rPr>
          <t>Nota:</t>
        </r>
        <r>
          <rPr>
            <sz val="9"/>
            <color indexed="81"/>
            <rFont val="Tahoma"/>
            <family val="2"/>
          </rPr>
          <t xml:space="preserve">
No incluyen servicios digitales</t>
        </r>
      </text>
    </comment>
    <comment ref="L95" authorId="0" shapeId="0">
      <text>
        <r>
          <rPr>
            <b/>
            <sz val="9"/>
            <color indexed="81"/>
            <rFont val="Tahoma"/>
            <family val="2"/>
          </rPr>
          <t>Nota:</t>
        </r>
        <r>
          <rPr>
            <sz val="9"/>
            <color indexed="81"/>
            <rFont val="Tahoma"/>
            <family val="2"/>
          </rPr>
          <t xml:space="preserve">
No incluyen servicios digitales</t>
        </r>
      </text>
    </comment>
    <comment ref="U95" authorId="0" shapeId="0">
      <text>
        <r>
          <rPr>
            <b/>
            <sz val="9"/>
            <color indexed="81"/>
            <rFont val="Tahoma"/>
            <family val="2"/>
          </rPr>
          <t xml:space="preserve">Nota: </t>
        </r>
        <r>
          <rPr>
            <sz val="9"/>
            <color indexed="81"/>
            <rFont val="Tahoma"/>
            <family val="2"/>
          </rPr>
          <t>No se reportó información de la canasta de servicios incluidos, sin embargo las "CONDICIONES DEL SERVICIO DE TELEFONÍA BÁSICA
PARA MERCADO RESIDENCIAL Y COMERCIAL (MASIVO)"  indica que este servicio es no residencial , no incluye llamadas ni servicios digitales</t>
        </r>
      </text>
    </comment>
    <comment ref="L98" authorId="0" shapeId="0">
      <text>
        <r>
          <rPr>
            <b/>
            <sz val="9"/>
            <color indexed="81"/>
            <rFont val="Tahoma"/>
            <charset val="1"/>
          </rPr>
          <t>0 dado que no se reportan llamadas en este rubro</t>
        </r>
      </text>
    </comment>
    <comment ref="J143" authorId="0" shapeId="0">
      <text>
        <r>
          <rPr>
            <b/>
            <sz val="9"/>
            <color indexed="81"/>
            <rFont val="Tahoma"/>
            <family val="2"/>
          </rPr>
          <t>Nota:</t>
        </r>
        <r>
          <rPr>
            <sz val="9"/>
            <color indexed="81"/>
            <rFont val="Tahoma"/>
            <family val="2"/>
          </rPr>
          <t xml:space="preserve">
No incluyen servicios digitales</t>
        </r>
      </text>
    </comment>
    <comment ref="L143" authorId="0" shapeId="0">
      <text>
        <r>
          <rPr>
            <b/>
            <sz val="9"/>
            <color indexed="81"/>
            <rFont val="Tahoma"/>
            <family val="2"/>
          </rPr>
          <t>Nota:</t>
        </r>
        <r>
          <rPr>
            <sz val="9"/>
            <color indexed="81"/>
            <rFont val="Tahoma"/>
            <family val="2"/>
          </rPr>
          <t xml:space="preserve">
No incluyen servicios digitales</t>
        </r>
      </text>
    </comment>
  </commentList>
</comments>
</file>

<file path=xl/sharedStrings.xml><?xml version="1.0" encoding="utf-8"?>
<sst xmlns="http://schemas.openxmlformats.org/spreadsheetml/2006/main" count="7561" uniqueCount="992">
  <si>
    <t>Dial-up</t>
  </si>
  <si>
    <t>Total</t>
  </si>
  <si>
    <t xml:space="preserve"> </t>
  </si>
  <si>
    <t>DSL</t>
  </si>
  <si>
    <t>Cable</t>
  </si>
  <si>
    <t>Years</t>
  </si>
  <si>
    <t>Broadband.plans</t>
  </si>
  <si>
    <t>Total market connections</t>
  </si>
  <si>
    <t>Others</t>
  </si>
  <si>
    <t>Broadband.technologies</t>
  </si>
  <si>
    <t>Control</t>
  </si>
  <si>
    <t>Year selected</t>
  </si>
  <si>
    <t>Telmex.DSL.subs</t>
  </si>
  <si>
    <t>Telmex.DSL.subs.by.plan</t>
  </si>
  <si>
    <t>Billing.cost</t>
  </si>
  <si>
    <t>Bad.debt.cost</t>
  </si>
  <si>
    <t>Monthly.cost.per.staff</t>
  </si>
  <si>
    <t>Admin.staff.per.customer.care.staff</t>
  </si>
  <si>
    <t>Floorspace.per.staff</t>
  </si>
  <si>
    <t>Rent.per.sqm</t>
  </si>
  <si>
    <t>Admin.costs</t>
  </si>
  <si>
    <t>Fixed.lines</t>
  </si>
  <si>
    <t>Line.rental.churn</t>
  </si>
  <si>
    <t>Marketing.and.sales.per.gross.add.line.rental</t>
  </si>
  <si>
    <t>Marketing.and.sales.minimum.proportion.line.rental</t>
  </si>
  <si>
    <t>Año</t>
  </si>
  <si>
    <t>Valor Absoluto</t>
  </si>
  <si>
    <t>2011 p/</t>
  </si>
  <si>
    <t>2012 p/</t>
  </si>
  <si>
    <t>2013 p/</t>
  </si>
  <si>
    <t>p/: Cifras preliminares.</t>
  </si>
  <si>
    <t>XDSL</t>
  </si>
  <si>
    <t>Cable coaxial</t>
  </si>
  <si>
    <t>Otras</t>
  </si>
  <si>
    <t>Telmex market share</t>
  </si>
  <si>
    <t>Telmex.PSTN.lines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</si>
  <si>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</si>
  <si>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</si>
  <si>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</si>
  <si>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</si>
  <si>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</si>
  <si>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</si>
  <si>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</si>
  <si>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</si>
  <si>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</si>
  <si>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</si>
  <si>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</si>
  <si>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</si>
  <si>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Of which residential</t>
  </si>
  <si>
    <t>Of which non-residential</t>
  </si>
  <si>
    <t>Total market</t>
  </si>
  <si>
    <t>Telmex.PSTN.residential.lines</t>
  </si>
  <si>
    <t>Telmex.PSTN.non.residential.lines</t>
  </si>
  <si>
    <t>Internet.xDSL.connections.2008.2013</t>
  </si>
  <si>
    <t>Internet.cable.connections.2008.2013</t>
  </si>
  <si>
    <t>Internet.dial.up.connections.2008.2013</t>
  </si>
  <si>
    <t>Internet.other.connections.2008.2013</t>
  </si>
  <si>
    <t>Internet.Telmex.market.share.2013</t>
  </si>
  <si>
    <t>5 Mbps</t>
  </si>
  <si>
    <t>10 Mbps</t>
  </si>
  <si>
    <t>Telmex.DSL.subs.by.plan.year.selected.average</t>
  </si>
  <si>
    <t>IVA.rate</t>
  </si>
  <si>
    <t>Months.per.year</t>
  </si>
  <si>
    <t>Telmex.DSL.subs.non.residential</t>
  </si>
  <si>
    <t>Telmex.DSL.subs.residential.with.line.rental</t>
  </si>
  <si>
    <t>Customer.care.broadbandsubscriber.per.staff</t>
  </si>
  <si>
    <t>Customer.care.line.rental.per.staff</t>
  </si>
  <si>
    <t>Wholesale line rental calculations</t>
  </si>
  <si>
    <t>Años</t>
  </si>
  <si>
    <t>IVA</t>
  </si>
  <si>
    <t>Año seleccionado</t>
  </si>
  <si>
    <t>Fuente</t>
  </si>
  <si>
    <t>Notas</t>
  </si>
  <si>
    <t>Otros</t>
  </si>
  <si>
    <t>Reventa de líneas</t>
  </si>
  <si>
    <r>
      <t xml:space="preserve">Datos de entrada </t>
    </r>
    <r>
      <rPr>
        <b/>
        <sz val="22"/>
        <rFont val="Arial"/>
        <family val="2"/>
      </rPr>
      <t>de conexiones</t>
    </r>
  </si>
  <si>
    <t>Líneas PSTN</t>
  </si>
  <si>
    <t xml:space="preserve">Conexiones de banda ancha </t>
  </si>
  <si>
    <t>Mercado total</t>
  </si>
  <si>
    <t>Fuente:</t>
  </si>
  <si>
    <t>Variación anual</t>
  </si>
  <si>
    <t>Suscripciones Totales</t>
  </si>
  <si>
    <t>Residenciales</t>
  </si>
  <si>
    <t>No residenciales</t>
  </si>
  <si>
    <t>Residenciales proporción</t>
  </si>
  <si>
    <t>Cuota de mercado de Telmex</t>
  </si>
  <si>
    <t>Conexiones</t>
  </si>
  <si>
    <t>Mercado</t>
  </si>
  <si>
    <t>Banda ancha</t>
  </si>
  <si>
    <t>Total de conexiones en el mercado</t>
  </si>
  <si>
    <t>Porcentaje sobre el total de conexiones, por tipo de tecnología</t>
  </si>
  <si>
    <t xml:space="preserve">Cuota de mercado de servicios de Internet de Telmex/Telnor </t>
  </si>
  <si>
    <t xml:space="preserve">Cuota de mercado de DSL + dial-up de Telmex/Telnor </t>
  </si>
  <si>
    <t xml:space="preserve">Número de conexiones DSL de Telmex/Telnor </t>
  </si>
  <si>
    <t xml:space="preserve">Número de conexiones de Telmex/Telnor </t>
  </si>
  <si>
    <t>Porcentaje de conexiones por plan de banda ancha ofrecido por Telmex/Telnor</t>
  </si>
  <si>
    <t>Renta de línea</t>
  </si>
  <si>
    <t xml:space="preserve">Número de conexiones </t>
  </si>
  <si>
    <t>Líneas PSTN residenciales</t>
  </si>
  <si>
    <t>Líneas PSTN no-residenciales</t>
  </si>
  <si>
    <r>
      <t>Datos de entrada</t>
    </r>
    <r>
      <rPr>
        <b/>
        <sz val="22"/>
        <rFont val="Arial"/>
        <family val="2"/>
      </rPr>
      <t xml:space="preserve"> de costos evitados</t>
    </r>
  </si>
  <si>
    <t xml:space="preserve">Todos los servicios </t>
  </si>
  <si>
    <t>Comentario/fuente</t>
  </si>
  <si>
    <t>Costos de captación de usuarios</t>
  </si>
  <si>
    <t>Nombre de celda</t>
  </si>
  <si>
    <t>Costo del equipo de usuario o CPE (si lo provee el operador)</t>
  </si>
  <si>
    <t>Compra del CPE</t>
  </si>
  <si>
    <t>Entrega del CPE al usuario final</t>
  </si>
  <si>
    <t xml:space="preserve">Reemplazo del CPE </t>
  </si>
  <si>
    <t xml:space="preserve">Vida útil del CPE </t>
  </si>
  <si>
    <r>
      <t xml:space="preserve">Índice de rotación o </t>
    </r>
    <r>
      <rPr>
        <i/>
        <sz val="9"/>
        <rFont val="Arial"/>
        <family val="2"/>
      </rPr>
      <t>churn</t>
    </r>
  </si>
  <si>
    <t>Desarrollo de producto/costos de gestión</t>
  </si>
  <si>
    <t>Gastos de comercialización</t>
  </si>
  <si>
    <t xml:space="preserve">A través de la propia red de ventas del operador </t>
  </si>
  <si>
    <t>Comisiones pagadas a terceros</t>
  </si>
  <si>
    <t>Costos de facturación (incluyendo el sistema de facturación a clientes minoristas)</t>
  </si>
  <si>
    <t>Deuda incobrable</t>
  </si>
  <si>
    <t>Márquetin y ventas (incluyendo publicidad)</t>
  </si>
  <si>
    <t>Costos de ventas y márketing por suscriptor bruto adicional</t>
  </si>
  <si>
    <t>Los operadores se publicitan para captar suscriptores de banda ancha, no suscriptores sólo de voz fija</t>
  </si>
  <si>
    <t>Número de suscriptores por empleado</t>
  </si>
  <si>
    <t>Costo mensual por empleado (MXN)</t>
  </si>
  <si>
    <t>Atención al cliente minorista (incluyendo asistencia técnica de primera línea)</t>
  </si>
  <si>
    <t>Costo por metro cuadrado (por mes) MXN</t>
  </si>
  <si>
    <t xml:space="preserve">Personal administrativo (incluyendo personal de márketing y ventas) por empleado de atención al cliente </t>
  </si>
  <si>
    <t>Costos administrativos sobre el total de ingresos (incluye personal de soporte IT, recursos humanos, estrategia, finanzas, etc.)</t>
  </si>
  <si>
    <t>Número de suscriptores</t>
  </si>
  <si>
    <t>Año anterior</t>
  </si>
  <si>
    <t>Suscriptores adicionales netos</t>
  </si>
  <si>
    <t>Suscriptores adicionales brutos</t>
  </si>
  <si>
    <t>Ingresos</t>
  </si>
  <si>
    <t>Reconciliación de ingresos</t>
  </si>
  <si>
    <t>Costos de facturación (incluyendo el sistema de facturación de clientes minoristas)</t>
  </si>
  <si>
    <t>Costos de facturación sobre el total de ingresos</t>
  </si>
  <si>
    <t>Costos de facturación</t>
  </si>
  <si>
    <t xml:space="preserve">Costo de la deuda incobrable sobre el total de ingresos </t>
  </si>
  <si>
    <t>Márquetin y publicidad</t>
  </si>
  <si>
    <t>Costo mensual por empleado</t>
  </si>
  <si>
    <t>Costos minoristas de atención al cliente</t>
  </si>
  <si>
    <t>Costos generales y administrativos</t>
  </si>
  <si>
    <t>Personal de atención al cliente minorista</t>
  </si>
  <si>
    <t>Personal administrativo</t>
  </si>
  <si>
    <t>Total empleados</t>
  </si>
  <si>
    <t>Costos de alquiler de oficinas</t>
  </si>
  <si>
    <t>Superficie de suelo por empleado</t>
  </si>
  <si>
    <t>Costos por metro cuadrado</t>
  </si>
  <si>
    <t>Costos administrativos sobre el total de ingresos</t>
  </si>
  <si>
    <t xml:space="preserve">Total costos retail minus </t>
  </si>
  <si>
    <t>Costos evitados</t>
  </si>
  <si>
    <t>Total ingresos</t>
  </si>
  <si>
    <t>Total costos retail minus</t>
  </si>
  <si>
    <t>Otros costos (y ganancias)</t>
  </si>
  <si>
    <t>Desde instalación</t>
  </si>
  <si>
    <t>Desde renta mensual</t>
  </si>
  <si>
    <t>Costos de márquetin y publicidad</t>
  </si>
  <si>
    <t xml:space="preserve">Costos de márquetin y ventas por suscriptor bruto adicional </t>
  </si>
  <si>
    <t xml:space="preserve">Gasto mínimo en márquetin y ventas sobre el total de ingresos </t>
  </si>
  <si>
    <t>Retail.minus.line.rental</t>
  </si>
  <si>
    <t>Nombre</t>
  </si>
  <si>
    <t>Título</t>
  </si>
  <si>
    <t>Unidad</t>
  </si>
  <si>
    <t>Beneficio minorista</t>
  </si>
  <si>
    <t>Retail.profit</t>
  </si>
  <si>
    <t>Of which discount on retail prices</t>
  </si>
  <si>
    <t>Of which retail minus items</t>
  </si>
  <si>
    <t>Ingresos antes de los descuentos minoristas</t>
  </si>
  <si>
    <t>Infinitum 10 Mb</t>
  </si>
  <si>
    <t>Infinitum 5 Mb</t>
  </si>
  <si>
    <t>Renta mensual</t>
  </si>
  <si>
    <t>Servicios de voz</t>
  </si>
  <si>
    <t>Llamadas locales</t>
  </si>
  <si>
    <t>En las hojas a la derecha</t>
  </si>
  <si>
    <t>Cargos adicionales</t>
  </si>
  <si>
    <t>Por favor, inserte filas adicionales para dar cuenta de todas las posibilidades</t>
  </si>
  <si>
    <t>Proporcionar valores promedio del año o valores a fin de año. Especificar cuál de los dos se ha escogido.</t>
  </si>
  <si>
    <t>MXN</t>
  </si>
  <si>
    <t>Listas</t>
  </si>
  <si>
    <t>Cálculos renta de línea</t>
  </si>
  <si>
    <t>Suscriptores - Sólo voz (PSTN)</t>
  </si>
  <si>
    <t>Número de conexiones DSL de Telmex/Telnor sin renta de línea</t>
  </si>
  <si>
    <t>Proporción de conexiones DSL de Telmex/Telnor sin renta de línea</t>
  </si>
  <si>
    <t>Número de líneas total de Telmex/Telnor</t>
  </si>
  <si>
    <t>Telmex.PSTN.residential.lines.voice.only</t>
  </si>
  <si>
    <t>Telmex.PSTN.non.residential.lines.voice.only</t>
  </si>
  <si>
    <t>Telmex</t>
  </si>
  <si>
    <t>Suscriptores - banda ancha (ADSL)</t>
  </si>
  <si>
    <t>Suscriptores - sólo voz (PSTN)</t>
  </si>
  <si>
    <t>3 Mbps</t>
  </si>
  <si>
    <t>Telmex.DSL.subs.year.selected</t>
  </si>
  <si>
    <t>Telmex.DSL.subs.year.selected.minus.1</t>
  </si>
  <si>
    <t>Telmex.PSTN.residential.lines.voice.only.year.selected</t>
  </si>
  <si>
    <t>Telmex.PSTN.residential.lines.voice.only.year.selected.minus.1</t>
  </si>
  <si>
    <t>Telmex.PSTN.non.residential.lines.voice.only..year.selected</t>
  </si>
  <si>
    <t>Telmex.PSTN.non.residential.lines.voice.only..year.selected.minus.1</t>
  </si>
  <si>
    <t>Telmex.PSTN.lines.year.selected</t>
  </si>
  <si>
    <t>Telmex.PSTN.lines.year.selected.minus.1</t>
  </si>
  <si>
    <t>Telmex.DSL.subs.non.residential.year.selected</t>
  </si>
  <si>
    <t>Telmex.DSL.subs.non.residential.year.selected.minus.1</t>
  </si>
  <si>
    <t>Telmex.DSL.subs.residential.with.line.rental.year.selected</t>
  </si>
  <si>
    <t>Telmex.DSL.subs.residential.with.line.rental.year.selected.minus.1</t>
  </si>
  <si>
    <t>%</t>
  </si>
  <si>
    <t>Antes del descuento</t>
  </si>
  <si>
    <t>Después del descuento</t>
  </si>
  <si>
    <t>Descuento sobre precios minoristas</t>
  </si>
  <si>
    <t>Costo del descuento</t>
  </si>
  <si>
    <t>Cost of the discount</t>
  </si>
  <si>
    <t>Retail minus on line rental</t>
  </si>
  <si>
    <t>Servicios Digitales</t>
  </si>
  <si>
    <t>Telmex Negocio Sin Límites 2</t>
  </si>
  <si>
    <t>Telmex Negocio Sin Límites 3</t>
  </si>
  <si>
    <t>Larga Distancia Internacional</t>
  </si>
  <si>
    <t>#</t>
  </si>
  <si>
    <t>Year before selected</t>
  </si>
  <si>
    <t>year.selected</t>
  </si>
  <si>
    <t>Internet.Telmex.market.share.2014</t>
  </si>
  <si>
    <t>PSTN.lines.2008.2019</t>
  </si>
  <si>
    <t>PSTN.residential.lines.2008.2019</t>
  </si>
  <si>
    <t>PSTN.non.residential.lines.2008.2019</t>
  </si>
  <si>
    <t>PSTN.Telmex.lines.2008.2019</t>
  </si>
  <si>
    <t>Telnor</t>
  </si>
  <si>
    <t>Cobre</t>
  </si>
  <si>
    <t>IEPS</t>
  </si>
  <si>
    <t>IEPS.rate</t>
  </si>
  <si>
    <t>Retail.minus.line.rental.retail.minus.items.only</t>
  </si>
  <si>
    <t>Promedio</t>
  </si>
  <si>
    <t>Infinitum Negocio 10 Mb</t>
  </si>
  <si>
    <t>Infinitum Negocio 20 Mb</t>
  </si>
  <si>
    <t>Infinitum Negocio 50 Mb</t>
  </si>
  <si>
    <t>Promedio ponderado</t>
  </si>
  <si>
    <t>Concepto</t>
  </si>
  <si>
    <t>MEGACABLE</t>
  </si>
  <si>
    <t>MAXCOM</t>
  </si>
  <si>
    <t>BESTPHONE</t>
  </si>
  <si>
    <t>CABLECOM</t>
  </si>
  <si>
    <t>ALESTRA</t>
  </si>
  <si>
    <t>AVANTEL</t>
  </si>
  <si>
    <t>AXTEL</t>
  </si>
  <si>
    <t>CONVERGIA</t>
  </si>
  <si>
    <t>MARCATEL</t>
  </si>
  <si>
    <t>TELMEX</t>
  </si>
  <si>
    <t>TELNOR</t>
  </si>
  <si>
    <t>VDT COMUNICACIONES</t>
  </si>
  <si>
    <t>Etiquetas de fila</t>
  </si>
  <si>
    <t>Total general</t>
  </si>
  <si>
    <t>Cuota de Mercado</t>
  </si>
  <si>
    <t>1)</t>
  </si>
  <si>
    <t>2)</t>
  </si>
  <si>
    <t>Telmex - Telnor</t>
  </si>
  <si>
    <t>Mercado Total</t>
  </si>
  <si>
    <t>AXESAT</t>
  </si>
  <si>
    <t>Año de referencia</t>
  </si>
  <si>
    <t>Modalidad</t>
  </si>
  <si>
    <t>GTM</t>
  </si>
  <si>
    <t>Estimación</t>
  </si>
  <si>
    <t>Fibra Óptica</t>
  </si>
  <si>
    <t>1 Mbps</t>
  </si>
  <si>
    <t>Con impuestos</t>
  </si>
  <si>
    <t>Índice de rotación (Churn)</t>
  </si>
  <si>
    <t>2.- Información de SRL y SAIB</t>
  </si>
  <si>
    <t>Proporcione los siguientes parámetros asociados a los servicios Residenciales y No Residenciales de Telefonía fija e Internet fijo ofertados por el AEP, en sus modalidades individuales y empaquetadas.</t>
  </si>
  <si>
    <t>2.1.1</t>
  </si>
  <si>
    <t>Información sobre tarifas de planes y paquetes:</t>
  </si>
  <si>
    <t>Tarifas de planes y paquetes</t>
  </si>
  <si>
    <t>Nombre de Plan/Paquete</t>
  </si>
  <si>
    <t>Modalidad*</t>
  </si>
  <si>
    <t>Tipo de Servicio*</t>
  </si>
  <si>
    <t>Sin impuestos</t>
  </si>
  <si>
    <t>Comentarios</t>
  </si>
  <si>
    <t>Baja Temporal de la Línea Telefónica residencial</t>
  </si>
  <si>
    <t>Residencial</t>
  </si>
  <si>
    <t>Telefonía fija</t>
  </si>
  <si>
    <t>Baja Temporal de la Línea Telefónica comercial</t>
  </si>
  <si>
    <t>No Residencial</t>
  </si>
  <si>
    <t>El Que Llama Paga LDN</t>
  </si>
  <si>
    <t>Residencial y No Residencial</t>
  </si>
  <si>
    <t>El Que Llama Paga Local</t>
  </si>
  <si>
    <t>Gastos de Instalación Residencial</t>
  </si>
  <si>
    <t>Gastos de Instalación Comercial</t>
  </si>
  <si>
    <t>Infinitum 256</t>
  </si>
  <si>
    <t>Telefonía fija + Internet fijo</t>
  </si>
  <si>
    <t>Infinitum 1000</t>
  </si>
  <si>
    <t>Infinitum 2000</t>
  </si>
  <si>
    <t>Internet fijo</t>
  </si>
  <si>
    <t>Infinitum 100 Mb</t>
  </si>
  <si>
    <t>Infinitum 20 MB</t>
  </si>
  <si>
    <t>Infinitum 50 Mb</t>
  </si>
  <si>
    <t>Larga Distancia Internacional (Canadá)</t>
  </si>
  <si>
    <t>Larga Distancia Internacional a EUA (Banda Norte)</t>
  </si>
  <si>
    <t>Larga Distancia Internacional a EUA (Banda Sur)</t>
  </si>
  <si>
    <t>Larga Distancia Mundial Centroamérica</t>
  </si>
  <si>
    <t>Larga Distancia Mundial Europa</t>
  </si>
  <si>
    <t>Larga Distancia Mundial Resto del Mundo</t>
  </si>
  <si>
    <t>Larga Distancia Mundial Sudamérica</t>
  </si>
  <si>
    <t>Larga Distancia Nacional (Plena)</t>
  </si>
  <si>
    <t>Larga Distanicia Internacional a EUA (Frontera)</t>
  </si>
  <si>
    <t>Paquete Acerques</t>
  </si>
  <si>
    <t>Paquete Conectes</t>
  </si>
  <si>
    <t>Paquete Conectes Frontera</t>
  </si>
  <si>
    <t>Paquete Conectes Negocio</t>
  </si>
  <si>
    <t>Paquete Infinitum 1499</t>
  </si>
  <si>
    <t>Paquete Infinitum 333</t>
  </si>
  <si>
    <t>Paquete Mi Negocio</t>
  </si>
  <si>
    <t>Paquete Super Negocio</t>
  </si>
  <si>
    <t>Paquete Telmex 1000</t>
  </si>
  <si>
    <t>Paquete Telmex Todo México Sin Límites</t>
  </si>
  <si>
    <t>Plan Por Segundo ( Larga Distancia Nacional)</t>
  </si>
  <si>
    <t>Cobro por segundo</t>
  </si>
  <si>
    <t>Plan Por Segundo ( Frontera)</t>
  </si>
  <si>
    <t>Plan Por Segundo ( Banda Norte)</t>
  </si>
  <si>
    <t>Plan Por Segundo ( Banda Sur)</t>
  </si>
  <si>
    <t>Plan Por Segundo (Canadá)</t>
  </si>
  <si>
    <t>Plan Por Segundo (Sudamérica)</t>
  </si>
  <si>
    <t>Plan Por Segundo (Europa)</t>
  </si>
  <si>
    <t>Plan Por Segundo (Centroamérica)</t>
  </si>
  <si>
    <t>Plan Por Segundo ( Resto del Mundo)</t>
  </si>
  <si>
    <t>Plan Por Segundo ( EQLLP 044)</t>
  </si>
  <si>
    <t>Plan Por Segundo ( EQLLP 045)</t>
  </si>
  <si>
    <t>Plan por segundo Ciudades Vecinas</t>
  </si>
  <si>
    <t>Renta Mensual de la Línea Comercial</t>
  </si>
  <si>
    <t>Renta Mensual de la Línea Residencial</t>
  </si>
  <si>
    <t>Servicio Medido Comercial</t>
  </si>
  <si>
    <t>Servicio Medido Residencial</t>
  </si>
  <si>
    <t>Telmex Negocio</t>
  </si>
  <si>
    <t>Telmex Negocio Sin Límites 1</t>
  </si>
  <si>
    <t>* Especificar este dato empleando el listado que se despliega al seleccionar la celda correspondiente.</t>
  </si>
  <si>
    <t>Por favor, inserte filas adicionales para añadir información de todas las posibilidades.</t>
  </si>
  <si>
    <t>Tarifas de servicios adicionales a planes y paquetes</t>
  </si>
  <si>
    <t>Especificar monto</t>
  </si>
  <si>
    <t>Destinos Estratégicos</t>
  </si>
  <si>
    <t>Aplica tarifas especiales a EUA y Resto del Mundo de acuerdo a su consumo mensual</t>
  </si>
  <si>
    <t>Lada 100 Frontera</t>
  </si>
  <si>
    <t>Lada 100 Internacional (100 min)</t>
  </si>
  <si>
    <t>Lada 100 Internacional (50 min)</t>
  </si>
  <si>
    <t>Lada 100 Nacional</t>
  </si>
  <si>
    <t>Lada Ahorro</t>
  </si>
  <si>
    <t>Plan que ofrece tarifas de larga dsitancia dependiendo del rango de consumo</t>
  </si>
  <si>
    <t>Lada Favorito con Lada Ahorro</t>
  </si>
  <si>
    <t>Promoción tarifaria para clientes que se encuentran suscritos a Lada Ahorro, que consiste en ofrecer tarifas preferentes en llamadas de larga distancia automática Internacional y Mundial, de acuerdo a la lista de países participantes y de los destinos internacionales y mundiales elegidos por el cliente.</t>
  </si>
  <si>
    <t>Lada Favorito con Tarifa Unica</t>
  </si>
  <si>
    <t>Promoción tarifaria para clientes que se encuentran suscritos a Tarifa Unica, que consiste en ofrecer tarifas preferentes en llamadas de larga distancia automática Internacional y Mundial, de acuerdo a la lista de países participantes y de los destinos internacionales y mundiales elegidos por el cliente.</t>
  </si>
  <si>
    <t>Lada Frontera Hogar con Lada Ahorro (Frontera)</t>
  </si>
  <si>
    <t>Lada Frontera Hogar con Lada Ahorro (Banda Norte)</t>
  </si>
  <si>
    <t>Lada Frontera Hogar con Tarifa Unica (Frontera)</t>
  </si>
  <si>
    <t>Lada Frontera Hogar con Tarifa Unica (Banda Norte)</t>
  </si>
  <si>
    <t>Lada Frontera Negocios (Frontera)</t>
  </si>
  <si>
    <t>Lada Frontera Negocios (Banda Norte)</t>
  </si>
  <si>
    <t>Lada Global</t>
  </si>
  <si>
    <t>Números Favoritos (Activación)</t>
  </si>
  <si>
    <t>Números Favoritos (renta Mensual)</t>
  </si>
  <si>
    <t>Plan 100 por 100 de Servicio Medido Local</t>
  </si>
  <si>
    <t>Plan 200 Minutos Lada Mundial</t>
  </si>
  <si>
    <t>Plan Ciudades Vecinas</t>
  </si>
  <si>
    <t>Plan de Descuento Certeza Corporativo</t>
  </si>
  <si>
    <t xml:space="preserve">Aplica descuentos por volumen sobre la tarifa base de Servicio Mediddo Local de 0% al 15% </t>
  </si>
  <si>
    <t>Plan Lada Mundial 50 Minutos</t>
  </si>
  <si>
    <t>Plan Lada Nacional 100 Minutos</t>
  </si>
  <si>
    <t>Plan Lada Nacional sin Límite</t>
  </si>
  <si>
    <t>Plan Lada Unión Empresarial</t>
  </si>
  <si>
    <t>Plan con tarifas únicas por rangos de consumo para servicios de larga distancia</t>
  </si>
  <si>
    <t>Plan LDI 50</t>
  </si>
  <si>
    <t>Plan Local 100 X 70</t>
  </si>
  <si>
    <t>Plan Local 50</t>
  </si>
  <si>
    <t xml:space="preserve">Plan Local Sin Límites </t>
  </si>
  <si>
    <t>Plan Negocio 100</t>
  </si>
  <si>
    <t>Plan Opciones Lada Nacional</t>
  </si>
  <si>
    <t>Plan Premier Internacional</t>
  </si>
  <si>
    <t>Plan de descuento por consumo de minutos sobre el tráfico internacional, aplica para los planes PLUE y Vpnet</t>
  </si>
  <si>
    <t>Servicio desbloqueo a EQLLP (Desactivación)</t>
  </si>
  <si>
    <t>100% de descuento por promoción</t>
  </si>
  <si>
    <t>Tarifa Unica (Nacional)</t>
  </si>
  <si>
    <t>Tarifa Unica (Frontera EUA)</t>
  </si>
  <si>
    <t>Tarifa Unica (Banda Norte a EUA)</t>
  </si>
  <si>
    <t>Tarifa Unica (Banda Sur a EUA)</t>
  </si>
  <si>
    <t>Tarifa Unica (Canadá)</t>
  </si>
  <si>
    <t>Tarifa Unica (Sudamérica)</t>
  </si>
  <si>
    <t>Tarifa Unica (Europa)</t>
  </si>
  <si>
    <t>Tarifa Unica (Centroamérica)</t>
  </si>
  <si>
    <t>Tarifa Unica (Resto del Mundo)</t>
  </si>
  <si>
    <t>Velocidad Adicional Infinitum 10 MB</t>
  </si>
  <si>
    <t>Velocidad Adicional Infinitum 20 MB</t>
  </si>
  <si>
    <t>Velocidad Infinitum 20 MB</t>
  </si>
  <si>
    <t>Velocidad Infinitum 200 Mb</t>
  </si>
  <si>
    <t>Velocidad Infinitum 50 MB</t>
  </si>
  <si>
    <t>Nombre de Plan/Paquete adicional</t>
  </si>
  <si>
    <t>Especifique Modalidad</t>
  </si>
  <si>
    <t>Especifique Tipo de Servicio</t>
  </si>
  <si>
    <t>2.1.2</t>
  </si>
  <si>
    <t>Canasta de servicios incluidos en la tarifa de los paquetes y otros</t>
  </si>
  <si>
    <t>Periodo al que corresponde</t>
  </si>
  <si>
    <t>Canasta de servicios que se incluyen como parte de la renta mensual</t>
  </si>
  <si>
    <t>Renta mensual (sin impuestos)</t>
  </si>
  <si>
    <t>Renta mensual (con impuestos)</t>
  </si>
  <si>
    <t>Cantidad de líneas incluidas</t>
  </si>
  <si>
    <t>Llamadas locales incluidas</t>
  </si>
  <si>
    <t>Minutos de Larga Distancia Internacional (Estados Unidos y Canadá) incluidos</t>
  </si>
  <si>
    <t>Minutos a Larga Distancia Mundial incluidos</t>
  </si>
  <si>
    <t>• Minutos a celular (modalidad “El que llama paga” a número 044 y 045) incluidos</t>
  </si>
  <si>
    <t>Lista de servicios digitales incluidos</t>
  </si>
  <si>
    <t>Velocidad de bajada ofertada</t>
  </si>
  <si>
    <t>Velocidad de subida ofertada</t>
  </si>
  <si>
    <t>Equipo terminal (Módem)**</t>
  </si>
  <si>
    <t>Instalación de acometida**</t>
  </si>
  <si>
    <t>Cargo adicional por llamada a Llamada local</t>
  </si>
  <si>
    <t>Cargo adicional por minuto a celular</t>
  </si>
  <si>
    <t>Cargo adicional por Larga Distancia Internacional (Estados Unidos y Canadá).</t>
  </si>
  <si>
    <t>Otros cargos adicionales</t>
  </si>
  <si>
    <t>El Que Llama Paga 044 y 045</t>
  </si>
  <si>
    <t>256 Kbps</t>
  </si>
  <si>
    <t>Sí, comodato</t>
  </si>
  <si>
    <t>Gastos de habilitación</t>
  </si>
  <si>
    <t>2 Mbps</t>
  </si>
  <si>
    <t>Promoción Lada América</t>
  </si>
  <si>
    <t>4 Mbps</t>
  </si>
  <si>
    <t>0.512 Mbps</t>
  </si>
  <si>
    <t>100 Mbps</t>
  </si>
  <si>
    <t>0.768 Mbps</t>
  </si>
  <si>
    <t>20 Mbps</t>
  </si>
  <si>
    <t>50 Mbps</t>
  </si>
  <si>
    <t>Ilimitadas</t>
  </si>
  <si>
    <t>Ilimitados</t>
  </si>
  <si>
    <t>Llamada en espera, Sígueme, Tres a la vez, Buzón y Premium e Identificador de llamadas</t>
  </si>
  <si>
    <t>.768 Mbps</t>
  </si>
  <si>
    <t>Si, Comodato</t>
  </si>
  <si>
    <t>.512 Mbps</t>
  </si>
  <si>
    <t>.640 Mbps</t>
  </si>
  <si>
    <t>30 Mbps</t>
  </si>
  <si>
    <t>Incluye Promoción Lada América</t>
  </si>
  <si>
    <t>Ilimitado</t>
  </si>
  <si>
    <t>40 Mbps</t>
  </si>
  <si>
    <t>150 Mbps</t>
  </si>
  <si>
    <t>200 Mbps</t>
  </si>
  <si>
    <t>**Si/No, especifique los términos y condiciones del servicio</t>
  </si>
  <si>
    <t>Instalación</t>
  </si>
  <si>
    <t>Canasta de Servicios incluida en los servicios adicionales a planes y paquetes</t>
  </si>
  <si>
    <t>Infinitum Pack (100 x 100 Llamadas de Servicio Medido)</t>
  </si>
  <si>
    <t>Infinitum Pack (Lada Internacional 100 x 150)</t>
  </si>
  <si>
    <t>Tarifa vigente del plan que tenga contartado el cliente</t>
  </si>
  <si>
    <t>Infinitum Pack (Lada Mundial)</t>
  </si>
  <si>
    <t>Línea Hogar (200)</t>
  </si>
  <si>
    <t>Línea Hogar (300)</t>
  </si>
  <si>
    <t>Línea Hogar (400)</t>
  </si>
  <si>
    <t>Línea Negocio (1,200)</t>
  </si>
  <si>
    <t>Línea Negocio (250)</t>
  </si>
  <si>
    <t>Línea Negocio (650)</t>
  </si>
  <si>
    <t>Minutos Flex Negocio 200</t>
  </si>
  <si>
    <t>160 Lada Norte, Centro y Sudamérica
100 Lada Mundial</t>
  </si>
  <si>
    <t>300 celular 044
120 celular 045</t>
  </si>
  <si>
    <t xml:space="preserve">280 minutos a 800 Nacional
160 minutos a 800 Norte, Centro y Sudamérica
100 minutos a 800 Mundial
</t>
  </si>
  <si>
    <t>De acuerdo al Plan Base</t>
  </si>
  <si>
    <t>Minutos Flex Negocio 500</t>
  </si>
  <si>
    <t>400 Lada Norte, Centro y Sudamérica
250 Lada Mundial</t>
  </si>
  <si>
    <t>700 celular 044
300 celular 045</t>
  </si>
  <si>
    <t xml:space="preserve">700 minutos a 800 Nacional
400 minutos a 800 Norte, Centro y Sudamérica
250 minutos a 800 Mundial
</t>
  </si>
  <si>
    <t>Tarifa Básica: Frontera $2.00, Banda Norte $6.93,Banda Sur $8.34 y Canadá $9.42</t>
  </si>
  <si>
    <t>Red Multilinea</t>
  </si>
  <si>
    <t xml:space="preserve">Sin costo, entre líneas suscritas a Multilínea Negocio </t>
  </si>
  <si>
    <t xml:space="preserve"> Para las Llamadas a números que no estén dentro del Plan Privado de Marcación aplicarán los planes de descuento o los esquemas de tarifas contratados por el cliente</t>
  </si>
  <si>
    <t>Renta Mensual por Servicio Digital</t>
  </si>
  <si>
    <t>1 Servicios (Pueden ser Identificador de Llamadas, Llamda en Espera, Tres a la Vez, Sigueme y/o Buzon Premium)</t>
  </si>
  <si>
    <t>Renta Mensula por 3 Servicios Digitales</t>
  </si>
  <si>
    <t>3 Servicios (Pueden ser Identificador de Llamadas, Llamda en Espera, Tres a la Vez, Sigueme y/o Buzon Premium)</t>
  </si>
  <si>
    <t>Renta Mensula por 4 Servicios Digitales</t>
  </si>
  <si>
    <t>4 Servicios (Pueden ser Identificador de Llamadas, Llamda en Espera, Tres a la Vez, Sigueme y/o Buzon Premium)</t>
  </si>
  <si>
    <t>Renta Mensula por 5 Servicios Digitales</t>
  </si>
  <si>
    <t>5 Servicios (Pueden ser Identificador de Llamadas, Llamda en Espera, Tres a la Vez, Sigueme y/o Buzon Premium)</t>
  </si>
  <si>
    <t>2.1.3</t>
  </si>
  <si>
    <t>Ingresos totales obtenidos por Servicios asociados a Telefonía fija e Internet fijo</t>
  </si>
  <si>
    <t>Ingresos obtenidos por tipo de servicios de Telefonía fija e Internet fijo en las modalidades individuales y empaquetadas</t>
  </si>
  <si>
    <t xml:space="preserve">Ingresos </t>
  </si>
  <si>
    <t>Tipo de Servicio</t>
  </si>
  <si>
    <t>Medio de acceso*</t>
  </si>
  <si>
    <t>HFC</t>
  </si>
  <si>
    <t>Otro</t>
  </si>
  <si>
    <t>Ingresos obtenidos por cada plan/paquete</t>
  </si>
  <si>
    <t>Infinitum 20 Mb</t>
  </si>
  <si>
    <t>Ingresos obtenidos por servicios adicionales a planes y paquetes</t>
  </si>
  <si>
    <t>2.1.4</t>
  </si>
  <si>
    <t>Suscriptores de Servicios de Telefonía fija e Internet fijo</t>
  </si>
  <si>
    <t>Número de suscriptores o líneas activas totales</t>
  </si>
  <si>
    <t>Número de suscriptores o líneas activas por Plan/Paquete</t>
  </si>
  <si>
    <t>Número de suscriptores o líneas activas por servicios adicionales a planes y paquetes</t>
  </si>
  <si>
    <t>2.1.5</t>
  </si>
  <si>
    <t>Número de altas y bajas totales de suscriptores o líneas</t>
  </si>
  <si>
    <t>Número de altas totales de suscriptores o líneas</t>
  </si>
  <si>
    <t>Número de altas de suscriptores o líneas por plan/paquete</t>
  </si>
  <si>
    <t>Número de bajas totales de suscriptores o líneas</t>
  </si>
  <si>
    <t>Medio de Acceso*</t>
  </si>
  <si>
    <t>Nota: La información de planes/paquetes suministrada en esta tabla deberá ser congruente con la respuesta a la pregunta anterior.</t>
  </si>
  <si>
    <t>Número de bajas de suscriptores o líneas por plan/paquete</t>
  </si>
  <si>
    <t>2.1.6</t>
  </si>
  <si>
    <t>Consumos promedio de la canasta de servicios incluidos en planes/paquetes</t>
  </si>
  <si>
    <t>Proporcionar valores promedio del mes o valores a fin de mes Especificar cuál de los dos se ha escogido.</t>
  </si>
  <si>
    <t>Minutos de Larga Distancia Internacional (Estados Unidos y Canadá)</t>
  </si>
  <si>
    <t xml:space="preserve">Minutos a Larga Distancia Mundial </t>
  </si>
  <si>
    <t>Minutos a celular (modalidad “El que llama paga” a número 044 y 045)</t>
  </si>
  <si>
    <t xml:space="preserve">Consumo promedio de bajada de datos mensual </t>
  </si>
  <si>
    <t>Envío promedio de subida de datos mensual</t>
  </si>
  <si>
    <t>Desviación Estándar</t>
  </si>
  <si>
    <t>Los paquetes que no tienen desglose es debido a que no cuentan con minutos o llamadas incluidas, o son servicios de internet únicamente.</t>
  </si>
  <si>
    <t>(Varios elementos)</t>
  </si>
  <si>
    <t>% 2009</t>
  </si>
  <si>
    <t>% 2010</t>
  </si>
  <si>
    <t>% 2011</t>
  </si>
  <si>
    <t>% 2012</t>
  </si>
  <si>
    <t>% 2013</t>
  </si>
  <si>
    <t>% 2014</t>
  </si>
  <si>
    <t>% 2015</t>
  </si>
  <si>
    <t>% 2016</t>
  </si>
  <si>
    <t>Lines 2009</t>
  </si>
  <si>
    <t>Lines 2010</t>
  </si>
  <si>
    <t>Lines 2011</t>
  </si>
  <si>
    <t>Lines 2012</t>
  </si>
  <si>
    <t>Distribución de suscriptores o líneas activas por Plan/Paquete de Banda ancha</t>
  </si>
  <si>
    <t>Lines 2013</t>
  </si>
  <si>
    <t>Lines 2014</t>
  </si>
  <si>
    <t>Lines 2015</t>
  </si>
  <si>
    <t>Lines 2016</t>
  </si>
  <si>
    <t xml:space="preserve">No residenciales </t>
  </si>
  <si>
    <t>2009</t>
  </si>
  <si>
    <t>2010</t>
  </si>
  <si>
    <t>2011</t>
  </si>
  <si>
    <t>2012</t>
  </si>
  <si>
    <t>2013</t>
  </si>
  <si>
    <t>2014</t>
  </si>
  <si>
    <t>2015</t>
  </si>
  <si>
    <t>2016</t>
  </si>
  <si>
    <t>Cantidad/proporción del costo pagada por adelantado por el usuario</t>
  </si>
  <si>
    <t xml:space="preserve">Gasto mínimo en márketin en ventas sobre el total de ingresos </t>
  </si>
  <si>
    <t>Residenciales, excluyendo conexiones sin renta de línea</t>
  </si>
  <si>
    <t>Minutos a Larga Distancia Mundial</t>
  </si>
  <si>
    <t>Consumo promedio de bajada de datos mensual</t>
  </si>
  <si>
    <t>Pregunta 2.6</t>
  </si>
  <si>
    <t xml:space="preserve">Imputación del costo de los servicios que se incluyen en los planes y paquetes asociados a Telefonía fija e Internet fijo en sus modalidades individuales y empaquetadas, dentro de la tarifa correspondiente. Es decir, el precio implícito que representan dentro de la tarifa de los planes o paquetes, los siguientes elementos, acuerdo al tipo de servicio:
• Servicios de voz (llamadas, minutos a celular, minutos a larga distancia)
• Servicios de banda ancha
• Servicios de OTT (por ejemplo, Clarovideo)
• Servicio de renta de línea
• Otros
</t>
  </si>
  <si>
    <t>Imputación del costo de los servicios en el precio que se ofrece al usuario final</t>
  </si>
  <si>
    <t>Ingrese el costo, respecto al valor de la renta mensual, que representa proveer servicios Telefonía fija e Internet fijo en cada paquetes o servicio</t>
  </si>
  <si>
    <t>La renta mensual de cada plan o paquete deberá reconciliar con la asignación de costos propuesta</t>
  </si>
  <si>
    <t>Costo asociado a Servicios de voz</t>
  </si>
  <si>
    <t>Costo del Servicio de Banda Ancha</t>
  </si>
  <si>
    <t>Otros costos</t>
  </si>
  <si>
    <t>Costo de la línea</t>
  </si>
  <si>
    <t>Costo de Llamadas locales</t>
  </si>
  <si>
    <t>Costo de Minutos de Larga Distancia Internacional  (EEUU y Canadá)</t>
  </si>
  <si>
    <t>Costo de Minutos de Larga Distancia Mundial</t>
  </si>
  <si>
    <t>Costo Minutos a celular (Números 044 y 045, en modalidad "El Que Llama Paga")</t>
  </si>
  <si>
    <t>Costo del Servicio de Clarovideo</t>
  </si>
  <si>
    <t>Costo del Servicio Servicios Digitales</t>
  </si>
  <si>
    <t>Otro costo (especifique)</t>
  </si>
  <si>
    <t>Línea Residencial</t>
  </si>
  <si>
    <t>Paquete SuperNegocio</t>
  </si>
  <si>
    <t>Paquete Telmex Negocio sin Límites 1</t>
  </si>
  <si>
    <t>Paquete Telmex Negocio sin Límites 2</t>
  </si>
  <si>
    <t>Paquete Telmex Negocio sin Límites 3</t>
  </si>
  <si>
    <t>Línea Comercial</t>
  </si>
  <si>
    <t>Nota: Deberá insertarse un cuadro mostrado en la parte superior, por cada paquete y periodo señalado en la respuesta a la pregunta 2.1</t>
  </si>
  <si>
    <t xml:space="preserve">http://downloads.telmex.com/pdf/Libro%20de%20Tarifas%20Servicios%20Mercado%20Masivo.pdf </t>
  </si>
  <si>
    <t>Tarifa por Activación por SD o en Paquete</t>
  </si>
  <si>
    <t>Renta mensual por Servicios Digitales (SD)</t>
  </si>
  <si>
    <t>Paquete tres Serv. Dig.*</t>
  </si>
  <si>
    <t>Paquete cuatro Serv. Dig.</t>
  </si>
  <si>
    <t>Paquete cinco Serv. Dig.</t>
  </si>
  <si>
    <t>MXN / Servicio Digital</t>
  </si>
  <si>
    <t>En la contratación adicional de un SD o
Paquete, ya no aplica este cargo.</t>
  </si>
  <si>
    <t>1) Paquete de SD incluyen como base: Identificador de llamadas + los otros SD, según paquete contratado.
2) *Por promoción 3 meses de renta gratis, al momento de contratar una línea nueva. El 4º mes, inicia el cobro de esta.
3) Identificador de llamadas requiere aparato. telefónico c/ Caller ID.</t>
  </si>
  <si>
    <t>MXN / Servicio</t>
  </si>
  <si>
    <t>unit.cost.digital.service.1</t>
  </si>
  <si>
    <t>unit.cost.digital.service.3</t>
  </si>
  <si>
    <t>unit.cost.digital.service.4</t>
  </si>
  <si>
    <t>unit.cost.digital.service.5</t>
  </si>
  <si>
    <t>MXN/Mes</t>
  </si>
  <si>
    <t>Internet puro</t>
  </si>
  <si>
    <t>Telmex.DSL.subs.residential.year.selected.minus.1</t>
  </si>
  <si>
    <t>Telmex.DSL.subs.residential.year.selected</t>
  </si>
  <si>
    <t>Fuente: página de internet</t>
  </si>
  <si>
    <t xml:space="preserve">Costo absorbido por el operador </t>
  </si>
  <si>
    <t>Multiplicación de la tarifa sin impuestos por la cantidad de suscriptores por servicio.</t>
  </si>
  <si>
    <t>CONSUMOS A JULIO 2016</t>
  </si>
  <si>
    <t>Suma de 2009</t>
  </si>
  <si>
    <t>Suma de 2010</t>
  </si>
  <si>
    <t>Suma de 2011</t>
  </si>
  <si>
    <t>Suma de 2012</t>
  </si>
  <si>
    <t>Suma de 2013</t>
  </si>
  <si>
    <t>Suma de 2014</t>
  </si>
  <si>
    <t>Suma de 2015</t>
  </si>
  <si>
    <t>Suma de 2016</t>
  </si>
  <si>
    <t>Distribución de líneas telefónicas</t>
  </si>
  <si>
    <t>2008</t>
  </si>
  <si>
    <t>Minutos de Larga Distancia Internacional (Estados Unidos y Canadá)Promedio</t>
  </si>
  <si>
    <t>Minutos a Larga Distancia MundialPromedio</t>
  </si>
  <si>
    <t>Minutos a Larga Distancia MundialDesviación Estándar</t>
  </si>
  <si>
    <t>Minutos a celular (modalidad “El que llama paga” a número 044 y 045)Promedio</t>
  </si>
  <si>
    <t>Minutos a celular (modalidad “El que llama paga” a número 044 y 045)Desviación Estándar</t>
  </si>
  <si>
    <t>Consumo promedio de bajada de datos mensualPromedio</t>
  </si>
  <si>
    <t>Consumo promedio de bajada de datos mensualDesviación Estándar</t>
  </si>
  <si>
    <t>Envío promedio de subida de datos mensualPromedio</t>
  </si>
  <si>
    <t>Envío promedio de subida de datos mensualDesviación Estándar</t>
  </si>
  <si>
    <t>El valor reportado sin impuestos era 473.18; lo cual no es acorde al folio 30900</t>
  </si>
  <si>
    <t>Datos Tarifas de planes y paquetes para 2015-2016</t>
  </si>
  <si>
    <t>Nombre de tarifas de planes y paquetes que incluyen banda ancha</t>
  </si>
  <si>
    <r>
      <rPr>
        <b/>
        <i/>
        <sz val="9"/>
        <color indexed="16"/>
        <rFont val="Arial"/>
        <family val="2"/>
      </rPr>
      <t xml:space="preserve">Fuente: </t>
    </r>
    <r>
      <rPr>
        <i/>
        <sz val="9"/>
        <color indexed="16"/>
        <rFont val="Arial"/>
        <family val="2"/>
      </rPr>
      <t>Estimaciones empleando datos de Telmex sobre conexión de Infinitum 256</t>
    </r>
  </si>
  <si>
    <r>
      <t xml:space="preserve">Fuente: </t>
    </r>
    <r>
      <rPr>
        <sz val="9"/>
        <rFont val="Arial"/>
        <family val="2"/>
      </rPr>
      <t>Estimación IFT</t>
    </r>
  </si>
  <si>
    <t xml:space="preserve">   Renta de línea</t>
  </si>
  <si>
    <t xml:space="preserve">   Servicios de voz</t>
  </si>
  <si>
    <t xml:space="preserve">   Servicios Digitales</t>
  </si>
  <si>
    <t>Servicios asociados a voz que se incluyen en los planes y paquetes de Telmex/Telnor</t>
  </si>
  <si>
    <t># Lineas</t>
  </si>
  <si>
    <t>MXN / Mes</t>
  </si>
  <si>
    <t>Meses por año</t>
  </si>
  <si>
    <t>Promedio del año seleccionado</t>
  </si>
  <si>
    <t>Año selecciona</t>
  </si>
  <si>
    <t>Año anterior al seleccionado</t>
  </si>
  <si>
    <t>Número de conexiones por planes/paquetes de banda ancha ofrecidos por Telmex/Telnor</t>
  </si>
  <si>
    <t>Sin impuestos2</t>
  </si>
  <si>
    <t>Con impuestos3</t>
  </si>
  <si>
    <t>IFT; Dirección General de Compartición de Infraestructura - UPR</t>
  </si>
  <si>
    <t>IFT</t>
  </si>
  <si>
    <t>Información</t>
  </si>
  <si>
    <t>Otro datos relevantes</t>
  </si>
  <si>
    <t>Elementos del retail-minus (costos evitados)</t>
  </si>
  <si>
    <t>years.client.retention</t>
  </si>
  <si>
    <t>Periodo de rentención de cliente (años)</t>
  </si>
  <si>
    <t>Valor</t>
  </si>
  <si>
    <t>Opcion 1</t>
  </si>
  <si>
    <t>Opcion 2</t>
  </si>
  <si>
    <t>Options</t>
  </si>
  <si>
    <t>adjusment.options</t>
  </si>
  <si>
    <t>MXN / Minuto</t>
  </si>
  <si>
    <t>Name</t>
  </si>
  <si>
    <t>Minutos / Llamada</t>
  </si>
  <si>
    <t>loading.call.durations.to.local.fixed.numbers</t>
  </si>
  <si>
    <t>Consumos Promedio Minutos relativos a llamadas Locales</t>
  </si>
  <si>
    <t>Incluidas en renta mensual</t>
  </si>
  <si>
    <t>Incluidas en cargo de renta mensual de línea telefónica que son consumidas</t>
  </si>
  <si>
    <t>Servicios de Voz dentro de la Renta de línea</t>
  </si>
  <si>
    <t>Servicios Digitales dentro de la Renta de línea</t>
  </si>
  <si>
    <t>Datos de  tráfico de llamadas salientes de la red del AEP y otros</t>
  </si>
  <si>
    <t>Nombre de plan o paquete</t>
  </si>
  <si>
    <t>vector.implicit.prices.line.rental.before.discount.wlr</t>
  </si>
  <si>
    <t>vector.names.plans.wlr</t>
  </si>
  <si>
    <t>vector.implicit.prices.digitalservices.before.discount.wlr</t>
  </si>
  <si>
    <t>vector.implicit.prices.line.rental.after.discount.wlr</t>
  </si>
  <si>
    <t>vector.implicit.prices.voice.after.discount.wlr</t>
  </si>
  <si>
    <t>vector.users.telephone.wlr</t>
  </si>
  <si>
    <t>vector.implicit.prices.voice.inner.line.rental.before.discount.wlr</t>
  </si>
  <si>
    <t>MXN / llamada</t>
  </si>
  <si>
    <t>Mediana</t>
  </si>
  <si>
    <t>vector.implicit.prices.line.rental.inside.wlr</t>
  </si>
  <si>
    <t>Precio implícito ponderado de la línea telefónica (sin servicios de voz)</t>
  </si>
  <si>
    <t>vector.proportion.of.implicit.prices.line.rental.wlr</t>
  </si>
  <si>
    <t>weighted.price.line.rental</t>
  </si>
  <si>
    <t>Información de tarifas de planes y paquetes a través de los cuales se ofrecen servicios de voz</t>
  </si>
  <si>
    <t>Proporcione los siguientes parámetros asociados a los servicios Residenciales y No Residenciales de Telefonía fija ofertados por el AEP, desde 2015 y hasta la actualidad en sus modalidades individuales y empaquetadas, de conformidad con lo siguiente:</t>
  </si>
  <si>
    <t>Información sobre tarifas de planes a través de los cuales se ofrecen servicio de voz en su modalidad individual</t>
  </si>
  <si>
    <t>Tarifas de planes a través de los cuales se ofrecen servicios de voz en su modalidad individual</t>
  </si>
  <si>
    <t>Destinos Estratégicos Lada</t>
  </si>
  <si>
    <t>Frontera-Frontera</t>
  </si>
  <si>
    <t>Banda Norte</t>
  </si>
  <si>
    <t>Banda Sur</t>
  </si>
  <si>
    <t>Canadá</t>
  </si>
  <si>
    <t>Sudamérica Caribe y Alaska</t>
  </si>
  <si>
    <t>Europa, Africa y La Cuenca del Mediterráneo</t>
  </si>
  <si>
    <t>Centroamérica</t>
  </si>
  <si>
    <t>Resto del Mundo, Hawai e Israel</t>
  </si>
  <si>
    <t>$0-$74.99</t>
  </si>
  <si>
    <t>Tarifa Plena  (Frontera-Frontera)</t>
  </si>
  <si>
    <t>Tarifa Plena (Banda Norte)</t>
  </si>
  <si>
    <t>Tarifa Plena (Banda Sur)</t>
  </si>
  <si>
    <t>Tarifa Plena (Canadá)</t>
  </si>
  <si>
    <t>Tarifa Plena (Sudamérica Caribe y Alaska)</t>
  </si>
  <si>
    <t>Tarifa Plena (Europa, Africa y La Cuenca del Mediterráneo)</t>
  </si>
  <si>
    <t>Tarifa Plena (Centroamérica)</t>
  </si>
  <si>
    <t>Tarifa Plena (Resto del Mundo, Hawai e Israel)</t>
  </si>
  <si>
    <t>Tarifa Reducida  (Frontera-Frontera)</t>
  </si>
  <si>
    <t>Tarifa Reducida (Banda Norte)</t>
  </si>
  <si>
    <t>Tarifa Reducida (Banda Sur)</t>
  </si>
  <si>
    <t>Tarifa Reducida (Canadá)</t>
  </si>
  <si>
    <t>Tarifa Reducida (Sudamérica Caribe y Alaska)</t>
  </si>
  <si>
    <t>Tarifa Reducida (Europa, Africa y La Cuenca del Mediterráneo)</t>
  </si>
  <si>
    <t>Tarifa Reducida (Centroamérica)</t>
  </si>
  <si>
    <t>Tarifa Reducida (Resto del Mundo, Hawai e Israel)</t>
  </si>
  <si>
    <t>$75.00-$133.99</t>
  </si>
  <si>
    <t>$134.00-$441.99</t>
  </si>
  <si>
    <t>&gt;$442.00</t>
  </si>
  <si>
    <t>Tarifa Única (Frontera EUA)</t>
  </si>
  <si>
    <t>Tarifa Única (Banda Norte a EUA)</t>
  </si>
  <si>
    <t>Tarifa Única (Banda Sur a EUA)</t>
  </si>
  <si>
    <t>Tarifa Única (Canadá)</t>
  </si>
  <si>
    <t>Tarifa Única (Sudamérica)</t>
  </si>
  <si>
    <t>Tarifa Única (Europa)</t>
  </si>
  <si>
    <t>Tarifa Única (Centroamérica)</t>
  </si>
  <si>
    <t>Tarifa Única (Resto del Mundo)</t>
  </si>
  <si>
    <t>Plan Lada Unión Empresarial (Plue)</t>
  </si>
  <si>
    <t>$0.01-$499.99</t>
  </si>
  <si>
    <t>Servicio 800 Empresarial</t>
  </si>
  <si>
    <t>Frontera y servicio 800</t>
  </si>
  <si>
    <t>Banda Norte y servicio 800</t>
  </si>
  <si>
    <t>Banda Sur  y servicio 800</t>
  </si>
  <si>
    <t>Canadá y servicio 800</t>
  </si>
  <si>
    <t>Larga Distancia Mundial</t>
  </si>
  <si>
    <t>Centroamérica y servicio 800</t>
  </si>
  <si>
    <t>Sudamérica, Caribe y Alaska y servicio 800</t>
  </si>
  <si>
    <t>Europa, Africa y la Cuenca del Mediterráneo y servicio 800</t>
  </si>
  <si>
    <t>Resto del Mudo, Israel y Hawaii y servicio 800</t>
  </si>
  <si>
    <t>$500-$4,999.99</t>
  </si>
  <si>
    <t>$5,000-$29,999.99</t>
  </si>
  <si>
    <t>$30,000-$99,999.99</t>
  </si>
  <si>
    <t>$100,000-$249,999.99</t>
  </si>
  <si>
    <t>$250,000-$499,999.99</t>
  </si>
  <si>
    <t>$500,000- +</t>
  </si>
  <si>
    <t>Lada Favorito con Tarifa Única</t>
  </si>
  <si>
    <t>Lada Frontera Hogar con Tarifa Única (Frontera)</t>
  </si>
  <si>
    <t>Lada Frontera Hogar con Tarifa Única (Banda Norte)</t>
  </si>
  <si>
    <t>Tarifas de servicios adicionales a planes a través de los cuales se ofrecen servicios de voz en su modalidad individual</t>
  </si>
  <si>
    <t>Red Multilínea</t>
  </si>
  <si>
    <t>El Que Llama Paga LDN (1)</t>
  </si>
  <si>
    <t>El Que Llama Paga Local (1)</t>
  </si>
  <si>
    <t>Larga Distancia Internacional a EUA (Frontera)</t>
  </si>
  <si>
    <t>(1) La tarifa de EQLLP se modificó a partir del 1° de Agosto de 2016 con una reducción del 30% con respecto a la de 2015.</t>
  </si>
  <si>
    <t>Información sobre tarifas de paquetes a través de los cuales se ofrecen servicio de voz en su modalidad empaquetada</t>
  </si>
  <si>
    <t>Tarifas de planes y paquetes a través de los cuales se ofrecen servicios de voz en su modalidad empaquetada</t>
  </si>
  <si>
    <t>Lada 100 Internacional</t>
  </si>
  <si>
    <t>Opciones Lada Internacional (5,000)</t>
  </si>
  <si>
    <t>Opciones Lada Internacional (10,000)</t>
  </si>
  <si>
    <t>Opciones Lada Internacional (25,000)</t>
  </si>
  <si>
    <t>Opciones Lada Internacional (50,000)</t>
  </si>
  <si>
    <t>Opciones Lada Frontera (200)</t>
  </si>
  <si>
    <t>Opciones Lada Frontera (500)</t>
  </si>
  <si>
    <t>Opciones Lada Frontera (1000)</t>
  </si>
  <si>
    <t>Opciones Lada Frontera (5000)</t>
  </si>
  <si>
    <t>Móvil Empresarial 1</t>
  </si>
  <si>
    <t>Móvil Empresarial 2</t>
  </si>
  <si>
    <t>Móvil Empresarial 3</t>
  </si>
  <si>
    <t>Móvil Empresarial 4</t>
  </si>
  <si>
    <t>Línea Negocio (1200)</t>
  </si>
  <si>
    <t>Opciones Telmex SRI Básico (3000)</t>
  </si>
  <si>
    <t>Opciones Telmex SRI Básico (7500)</t>
  </si>
  <si>
    <t>Opciones Telmex SRI Básico (12500)</t>
  </si>
  <si>
    <t>Opciones Telmex SRI Básico (24000)</t>
  </si>
  <si>
    <t>Opciones SRI Corporativo (T100)</t>
  </si>
  <si>
    <t>Opciones SRI Corporativo (T300)</t>
  </si>
  <si>
    <t>Opciones SRI Corporativo (T500)</t>
  </si>
  <si>
    <t>Opciones Más Llamadas (2,000)</t>
  </si>
  <si>
    <t>Opciones Más Llamadas (50,000)</t>
  </si>
  <si>
    <t>Opciones Más Llamadas (300,000)</t>
  </si>
  <si>
    <t>Opciones Más Llamadas (500,000)</t>
  </si>
  <si>
    <t>Opciones SRI Total  (10T)</t>
  </si>
  <si>
    <t>Opciones SRI Total  (20T)</t>
  </si>
  <si>
    <t>Opciones SRI Total  (30T)</t>
  </si>
  <si>
    <t>Opciones SRI Total  (40T)</t>
  </si>
  <si>
    <t>Opciones SRI Negocio (10N)</t>
  </si>
  <si>
    <t>Opciones SRI Negocio (20N)</t>
  </si>
  <si>
    <t>Opciones SRI Negocio (30N)</t>
  </si>
  <si>
    <t>Paquete Acerques/Paquete 599 **</t>
  </si>
  <si>
    <t>Paquete 289</t>
  </si>
  <si>
    <t>Paquete Supernegocio</t>
  </si>
  <si>
    <t>Paquete Telmex Todo México Sin Límites/Paquete 999 ***</t>
  </si>
  <si>
    <t>Paquete Telmex Negocio</t>
  </si>
  <si>
    <t>Paquete Telmex Negocio Sin Límites 1</t>
  </si>
  <si>
    <t>Paquete Telmex Negocio Sin Límites 2</t>
  </si>
  <si>
    <t>Paquete Telmex Negocio Sin Límites 3</t>
  </si>
  <si>
    <t>** paquete Acerques cambió de nombre a Paquete 599 en enero de 2017</t>
  </si>
  <si>
    <t>*** Paquete Telmex Todo México Sin Límites cambió de nombre a Paquete 999 en Septiembre de 2016</t>
  </si>
  <si>
    <t>**** Las celdas marcadas en verde, corresponden a que el servicio no se ofertaba en ese año y por tanto, no tiene tarifa</t>
  </si>
  <si>
    <t>Tarifas de servicios adicionales a planes y paquetes a través de los cuales se ofrecen servicios de voz en su modalidad empaquetada</t>
  </si>
  <si>
    <t>Canasta de servicios incluidos en la tarifa de los planes a través de los cuales se ofrecen servicios de voz en su modalidad individual</t>
  </si>
  <si>
    <t>Canasta de servicios incluidos en la tarifa de planes a través de los cuales se ofrecen servicios de voz en su modalidad individual</t>
  </si>
  <si>
    <t>La tarifa por minuto depende del destino y horario de la llamada.</t>
  </si>
  <si>
    <t>Existen cargos por minuto por el servicio de larga distancia mundial, también varían dependiendo de la región y el horario de la llamada.</t>
  </si>
  <si>
    <t>Precios sin impuestos</t>
  </si>
  <si>
    <t>Precios sin impuestos, los minutos y la tarifa a Estados Unidos corresponden a la Frontera de México con Estados Unidos (Banda 1 con Paso 1)</t>
  </si>
  <si>
    <t>6.93 ó 8.34</t>
  </si>
  <si>
    <t>Precios sin impuestos, los minutos y la tarifa a Estados Unidos corresponden a (Banda 1 con Paso 2,3,4 ó Banda 2,3,4 con Paso 1,2,3,4))</t>
  </si>
  <si>
    <t>Los cargos adicionales se facturan a las tarifas o planes a los que se encuentre suscrito el cliente</t>
  </si>
  <si>
    <t>Precios sin impuestos, Opción de contratar 100 minutos de LDI (Estados Unidos y Canadá) por $100.00 al mes.</t>
  </si>
  <si>
    <t>Paquete para líneas comerciales que por una renta mensual incluye determinada cantidad de minutos, que se pueden consumir en diferentes tipos de tráfico, incluye minutos de LDI, LDM, 800 y a Celular, en el que no es necesario consumir los minutos disponible en un solo tipo de tráfico, ya que puede combinarse de acuerdo al consumo cronológico de las llamadas.</t>
  </si>
  <si>
    <t>Precios sin impuestos. La cantidad de líneas expresada en la columna de referencia, contabiliza las troncales</t>
  </si>
  <si>
    <t>Canasta de servicios incluidos en la tarifa de los planes a través de los cuales se ofrecen servicios de voz en su modalidad empaquetada</t>
  </si>
  <si>
    <t>Canasta de servicios incluidos en la tarifa de planes a través de los cuales se ofrecen servicios de voz en su modalidad empaquetada</t>
  </si>
  <si>
    <t>Llamada en Espera, Sígueme, Tres a la vez, Buzón Premium e Identificador de llamadas</t>
  </si>
  <si>
    <t>Si</t>
  </si>
  <si>
    <t>No</t>
  </si>
  <si>
    <t>50Mbps</t>
  </si>
  <si>
    <t>Número de Líneas activas totales a través de las cuales se proporcionan Servicios de planes y paquetes a través de los cuales se ofrecen servicios de voz</t>
  </si>
  <si>
    <t>Número líneas activas por planes y paquetes a través de los cuales se ofrecen servicios de voz</t>
  </si>
  <si>
    <t>Proporcionar valores promedio del año.</t>
  </si>
  <si>
    <t>Inventario al mes de Diciembre</t>
  </si>
  <si>
    <t>Número líneas activas por servicios adicionales a planes y paquetes a través de los cuales se ofrecen servicios de voz</t>
  </si>
  <si>
    <t>Consumos de la canasta de servicios incluidos en planes/paquetes a través de los cuales se ofrecen servicios de voz</t>
  </si>
  <si>
    <t>Proporcionar valores totales del año indicado.</t>
  </si>
  <si>
    <t>Total de Llamadas Locales</t>
  </si>
  <si>
    <t>Total de Minutos de Llamadas Locales</t>
  </si>
  <si>
    <t>Total de llamadas de Larga Distancia Internacional (Estados Unidos y Canadá)</t>
  </si>
  <si>
    <t>Total de Minutos de Larga Distancia Internacional (Estados Unidos y Canadá)</t>
  </si>
  <si>
    <t xml:space="preserve">Total de Llamadas a Larga Distancia Mundial </t>
  </si>
  <si>
    <t xml:space="preserve">Total de Minutos a Larga Distancia Mundial </t>
  </si>
  <si>
    <t>Total de llamadas a celular (modalidad “El que llama paga” a número 044 y 045)</t>
  </si>
  <si>
    <t>Total de Minutos a celular (modalidad “El que llama paga” a número 044 y 045)</t>
  </si>
  <si>
    <t>Se presenta como Llamadas Locales, el Total de Llamadas realizadas por el Paquete sin importar su destino.</t>
  </si>
  <si>
    <t>Se presenta como Llamadas Locales, el Total de Llamadas realizadas por el Paquete sin importar su destino. Estimado con base en el Consumo de 6 meses</t>
  </si>
  <si>
    <t>n.a.</t>
  </si>
  <si>
    <r>
      <rPr>
        <b/>
        <sz val="11"/>
        <color theme="1"/>
        <rFont val="Arial"/>
        <family val="2"/>
        <scheme val="minor"/>
      </rPr>
      <t>Nota:</t>
    </r>
    <r>
      <rPr>
        <sz val="9"/>
        <rFont val="Arial"/>
        <family val="2"/>
      </rPr>
      <t xml:space="preserve"> Favor de reportar último dato a la fecha del requerimiento, e indicar el periodo de referencia sobre el cual corresponden los datos</t>
    </r>
  </si>
  <si>
    <t>Consumos promedio mensual de la canasta de servicios incluidos en planes/paquetes a través de los cuales se ofrecen servicios de voz</t>
  </si>
  <si>
    <t>Proporcionar valores promedio del mes.</t>
  </si>
  <si>
    <t>Llamadas Locales Promedio</t>
  </si>
  <si>
    <t>Minutos por Llamadas Locales Promedio</t>
  </si>
  <si>
    <t>Llamadas Promedio de Larga Distancia Internacional (Estados Unidos y Canadá)</t>
  </si>
  <si>
    <t>Minutos Promedio de Larga Distancia Internacional (Estados Unidos y Canadá)</t>
  </si>
  <si>
    <t xml:space="preserve">Llamadas Promedio a Larga Distancia Mundial </t>
  </si>
  <si>
    <t xml:space="preserve">Minutos Promedio a Larga Distancia Mundial </t>
  </si>
  <si>
    <t>Llamadas Promedio a celular (modalidad “El que llama paga” a número 044 y 045)</t>
  </si>
  <si>
    <t>Minutos Promedio a celular (modalidad “El que llama paga” a número 044 y 045)</t>
  </si>
  <si>
    <t/>
  </si>
  <si>
    <t>Duración Promedio (en minutos)</t>
  </si>
  <si>
    <t>Duración promedio en minutos de llamadas locales</t>
  </si>
  <si>
    <t>Obtenido de Estadística de Registro de Llamadas en Centrales</t>
  </si>
  <si>
    <t>Duración promedio en minutos de llamadas a Larga Distancia Internacional (Estados Unidos y Canadá)</t>
  </si>
  <si>
    <t xml:space="preserve">Duración promedio en minutos de llamadas a Larga Distancia Mundial </t>
  </si>
  <si>
    <t>Duración promedio en minutos de llamadas a celular (modalidad “El que llama paga” a número 044 y 045)</t>
  </si>
  <si>
    <t>Mes</t>
  </si>
  <si>
    <t>Nombre comercial de la empresa</t>
  </si>
  <si>
    <t>Líneas Residenciales</t>
  </si>
  <si>
    <t>Líneas No Residenciales</t>
  </si>
  <si>
    <t>Líneas Totales</t>
  </si>
  <si>
    <t>CABLEMAS</t>
  </si>
  <si>
    <t>CABLEVISION</t>
  </si>
  <si>
    <t>CABLEVISION RED</t>
  </si>
  <si>
    <t>.</t>
  </si>
  <si>
    <t>LOGITEL</t>
  </si>
  <si>
    <t>MCM TELECOM</t>
  </si>
  <si>
    <t>TELEFONICA</t>
  </si>
  <si>
    <t>TELEVISION INTERNACIONAL</t>
  </si>
  <si>
    <t>TOTALPLAY</t>
  </si>
  <si>
    <t>TRANSTELCO</t>
  </si>
  <si>
    <t>TV REY</t>
  </si>
  <si>
    <t>Suscripciones Residenciales</t>
  </si>
  <si>
    <t>Suscripciones No Residenciales</t>
  </si>
  <si>
    <t>AIRECABLE</t>
  </si>
  <si>
    <t>BT LATAM MEXICO</t>
  </si>
  <si>
    <t>ESTIMACIONES OTROS OPERADORES</t>
  </si>
  <si>
    <t>ULTRAVISION</t>
  </si>
  <si>
    <t>https://bit.ift.org.mx/BitWebApp/</t>
  </si>
  <si>
    <t>Banco de información de Telecomunicaciones, consultado 13/02/2018</t>
  </si>
  <si>
    <t>BIT - Lineas de Telefonia Fija por Operador</t>
  </si>
  <si>
    <t>Datos de Banco de Información de Telecomunicaciones</t>
  </si>
  <si>
    <t>Data Summary</t>
  </si>
  <si>
    <t>Líneas</t>
  </si>
  <si>
    <t>Unidad -&gt;</t>
  </si>
  <si>
    <t>1.2.1 Lineas totales</t>
  </si>
  <si>
    <t>1.2.1 Lineas Residenciales</t>
  </si>
  <si>
    <t>1.2.1 Lineas No Residenciales</t>
  </si>
  <si>
    <t>BIT - Suscripciones Banda Ancha Fija</t>
  </si>
  <si>
    <t>Suscripciones</t>
  </si>
  <si>
    <t>1.2.2 Lineas Residenciales</t>
  </si>
  <si>
    <t>1.2.3 Lineas No Residenciales</t>
  </si>
  <si>
    <r>
      <rPr>
        <b/>
        <sz val="9"/>
        <rFont val="Arial"/>
        <family val="2"/>
        <scheme val="minor"/>
      </rPr>
      <t>Fuente:</t>
    </r>
    <r>
      <rPr>
        <sz val="9"/>
        <rFont val="Arial"/>
        <family val="2"/>
        <scheme val="minor"/>
      </rPr>
      <t xml:space="preserve"> documento http://www.ift.org.mx/sites/default/files/contenidogeneral/pagina-de-inicio/2ite2017.pdf</t>
    </r>
  </si>
  <si>
    <t>Dato Telmex, para año seleccionado</t>
  </si>
  <si>
    <t>Duración de llamadas salientes locales - 2015</t>
  </si>
  <si>
    <t>Duración de llamadas salientes locales - 2016</t>
  </si>
  <si>
    <t>Duración de llamadas salientes locales - 2017</t>
  </si>
  <si>
    <t>Duración de llamadas salientes locales - 2018</t>
  </si>
  <si>
    <t xml:space="preserve">Source </t>
  </si>
  <si>
    <t>adjusment.options.voice.single.play</t>
  </si>
  <si>
    <t>Planes y paquetes</t>
  </si>
  <si>
    <t>wrl.plans</t>
  </si>
  <si>
    <t>Líneas por plan/paquete en el año de referencia</t>
  </si>
  <si>
    <t>http://www.americamovil.com/sites/default/files/2018-02/4Q17_1.pdf</t>
  </si>
  <si>
    <r>
      <rPr>
        <b/>
        <i/>
        <sz val="9"/>
        <color indexed="16"/>
        <rFont val="Arial"/>
        <family val="2"/>
      </rPr>
      <t>Fuente:</t>
    </r>
    <r>
      <rPr>
        <i/>
        <sz val="9"/>
        <color indexed="16"/>
        <rFont val="Arial"/>
        <family val="2"/>
      </rPr>
      <t xml:space="preserve"> América Móvil’s fourth quarter of 2017 financial and operating report; pags 8 - 9</t>
    </r>
  </si>
  <si>
    <t>Descripción</t>
  </si>
  <si>
    <t>Cantidad de Servicios Digitales</t>
  </si>
  <si>
    <t>Duración de llamadas a Larga Distancia Internacional (Estados Unidos y Canadá) - Live</t>
  </si>
  <si>
    <t>Duración de llamadas a Larga Distancia Internacional (Estados Unidos y Canadá) - 2015</t>
  </si>
  <si>
    <t>Duración de llamadas a Larga Distancia Internacional (Estados Unidos y Canadá) - 2016</t>
  </si>
  <si>
    <t>Duración de llamadas a Larga Distancia Internacional (Estados Unidos y Canadá) - 2017</t>
  </si>
  <si>
    <t>Duración de llamadas a Larga Distancia Internacional (Estados Unidos y Canadá) - 2018</t>
  </si>
  <si>
    <t>Duración de llamadas a Larga Distancia Mundial  - Live</t>
  </si>
  <si>
    <t>Duración de llamadas a Larga Distancia Mundial - 2015</t>
  </si>
  <si>
    <t>Duración de llamadas a Larga Distancia Mundial - 2016</t>
  </si>
  <si>
    <t>Duración de llamadas a Larga Distancia Mundial - 2017</t>
  </si>
  <si>
    <t>Duración de llamadas a Larga Distancia Mundial - 2018</t>
  </si>
  <si>
    <t>Live</t>
  </si>
  <si>
    <t>Duración de llamadas a celular (modalidad “El que llama paga” a número 044 y 045) - Live</t>
  </si>
  <si>
    <t>Duración de llamadas a celular- 2015</t>
  </si>
  <si>
    <t>Duración de llamadas a celular- 2016</t>
  </si>
  <si>
    <t>Duración de llamadas a celular- 2017</t>
  </si>
  <si>
    <t>Duración de llamadas a celular- 2018</t>
  </si>
  <si>
    <t>loading.call.durations.to.mobile.numbers</t>
  </si>
  <si>
    <t>loading.call.durations.to.global.numbers</t>
  </si>
  <si>
    <t>loading.call.durations.to.north.america.fixed.numbers</t>
  </si>
  <si>
    <t>Concepto de llamadas salientes</t>
  </si>
  <si>
    <t>Duración de llamadas locales a numeros fijos - Live</t>
  </si>
  <si>
    <t>A números locales</t>
  </si>
  <si>
    <t xml:space="preserve">A Larga Distancia Internacional (Estados Unidos y Canadá) </t>
  </si>
  <si>
    <t xml:space="preserve">A Larga Distancia Mundial </t>
  </si>
  <si>
    <t>A celular (modalidad “El que llama paga” a número 044 y 045)</t>
  </si>
  <si>
    <t>Datos de llamadas</t>
  </si>
  <si>
    <t>Llamadas a números locales - fuera de la renta mensual de línea telefónica</t>
  </si>
  <si>
    <t xml:space="preserve">Minutos a Larga Distancia Internacional (Estados Unidos y Canadá) </t>
  </si>
  <si>
    <t>Llamadas a cualquier destino</t>
  </si>
  <si>
    <t>Llamadas a números locales</t>
  </si>
  <si>
    <t>Llamadas a números locales - dentro de la renta mensual de línea telefónica</t>
  </si>
  <si>
    <t>sin datos</t>
  </si>
  <si>
    <t>MXN/ Llamada</t>
  </si>
  <si>
    <t>No existia en 2016</t>
  </si>
  <si>
    <t>Global</t>
  </si>
  <si>
    <t>Vector Residencial?</t>
  </si>
  <si>
    <t>Vector No Residencial?</t>
  </si>
  <si>
    <t>Binario</t>
  </si>
  <si>
    <t>Boolean</t>
  </si>
  <si>
    <t>boolean</t>
  </si>
  <si>
    <t>Minuto a números fijos locales - Modalidad Residencial</t>
  </si>
  <si>
    <t>Minuto a números fijos locales - Modalida No Residencial</t>
  </si>
  <si>
    <t>MXN / Min</t>
  </si>
  <si>
    <t>Promedio Simple</t>
  </si>
  <si>
    <t>Promedio Ponderado</t>
  </si>
  <si>
    <t>Mínimo</t>
  </si>
  <si>
    <t>Máximo</t>
  </si>
  <si>
    <t>statistics.parameter</t>
  </si>
  <si>
    <t>Statistics</t>
  </si>
  <si>
    <t>Answer</t>
  </si>
  <si>
    <t>yes.no</t>
  </si>
  <si>
    <t>loading.call.durations.to.local.fixed.numbers.cost.minute.residential</t>
  </si>
  <si>
    <t>loading.call.durations.to.local.fixed.numbers.cost.minute.not.residential</t>
  </si>
  <si>
    <t>Unidad - &gt;</t>
  </si>
  <si>
    <t>Representación del precio implícito del acceso</t>
  </si>
  <si>
    <t>Precios implícitos para representación del precio del acceso</t>
  </si>
  <si>
    <t>Representación de servicios digitales - Promedio Ponderado</t>
  </si>
  <si>
    <t>Precio por acceso a la línea telefónica</t>
  </si>
  <si>
    <t>weighted.price.line.rental.residential</t>
  </si>
  <si>
    <t>weighted.price.line.rental.no.residential</t>
  </si>
  <si>
    <t>Índice de uso de servicios incluidos en renta mensual</t>
  </si>
  <si>
    <t>Índice de uso - Residencial</t>
  </si>
  <si>
    <t>Índice de uso - No Residencial</t>
  </si>
  <si>
    <t>Se estima como el promedio ponderado de la porción de consumos reportados por Telmex  que se incluyen dentro de la renta mensual</t>
  </si>
  <si>
    <t>index.use.residential</t>
  </si>
  <si>
    <t>index.use.no.residential</t>
  </si>
  <si>
    <t>Se estima la porción de consumos reportados por Telmex  que se inclyen dentro de la renta mensual para el paquete conectes negocio</t>
  </si>
  <si>
    <t>Estimación ponderada con índice de uso residencial</t>
  </si>
  <si>
    <t>Estimación ponderada con índice de uso no residencial</t>
  </si>
  <si>
    <t>Valor total de conceptos que integran el servicio</t>
  </si>
  <si>
    <t>Tipo de plan/paquete -&gt;</t>
  </si>
  <si>
    <t>Valor de Minutos relativos a llamadas Locales</t>
  </si>
  <si>
    <t>Cantidad de líneas incluidas en plan o paquete -&gt;</t>
  </si>
  <si>
    <t>Servicios de voz dentro de la Renta de línea</t>
  </si>
  <si>
    <t>Acceso a Línea Telefónica</t>
  </si>
  <si>
    <t>Valor unitario</t>
  </si>
  <si>
    <t>Valor unitario ponderado</t>
  </si>
  <si>
    <t>Valores</t>
  </si>
  <si>
    <t>Datos del AEP</t>
  </si>
  <si>
    <t>En las hojas a la derecha&gt;&gt;</t>
  </si>
  <si>
    <t>Estimaciones de servicios que integran planes y paquetes del AEP</t>
  </si>
  <si>
    <t>Datos de líneas por plan/paquete en el año de referencia</t>
  </si>
  <si>
    <t>Minutos/Mes</t>
  </si>
  <si>
    <t>Llamadas/Mes</t>
  </si>
  <si>
    <t>Min/Mes</t>
  </si>
  <si>
    <t>Porcentaje respecto al total</t>
  </si>
  <si>
    <t>Precio implícito del acceso a la línea telefónica dentro de planes/paquetes del AEP</t>
  </si>
  <si>
    <t>Proporción de valor total de servicios que integran un plan/paquete que representa el acceso a la línea telefónica precio del acceso</t>
  </si>
  <si>
    <t>Proporción de valor total de servicios que integran un plan/paquete que representan los servicios digitales</t>
  </si>
  <si>
    <t>Estimación del valor dentro del plan/paquetes de los conceptos que integran el servicio</t>
  </si>
  <si>
    <t>Parámetros y datos relevantes</t>
  </si>
  <si>
    <t>Descuento por Servocio de Reventa de Línea Telefónica (SLRT)</t>
  </si>
  <si>
    <t>Precio de Acceso a la Línea Telefónica</t>
  </si>
  <si>
    <t>Vector de planes para los que no se tienen ciertos datos de valores unitarios</t>
  </si>
  <si>
    <t>Comercial</t>
  </si>
  <si>
    <t>Estimación de valor unitario por minuto de llamada de voz a números fijos</t>
  </si>
  <si>
    <t>Planes y Paquetes - Banda ancha</t>
  </si>
  <si>
    <r>
      <rPr>
        <b/>
        <sz val="9"/>
        <rFont val="Arial"/>
        <family val="2"/>
      </rPr>
      <t xml:space="preserve">Fuente: </t>
    </r>
    <r>
      <rPr>
        <sz val="9"/>
        <rFont val="Arial"/>
        <family val="2"/>
      </rPr>
      <t>Estimación a partir de datos Telmex</t>
    </r>
  </si>
  <si>
    <t>Fuente: Estimaciones a partir de datos de Telmex</t>
  </si>
  <si>
    <r>
      <rPr>
        <b/>
        <i/>
        <sz val="9"/>
        <color indexed="16"/>
        <rFont val="Arial"/>
        <family val="2"/>
      </rPr>
      <t xml:space="preserve">Fuente: </t>
    </r>
    <r>
      <rPr>
        <i/>
        <sz val="9"/>
        <color indexed="16"/>
        <rFont val="Arial"/>
        <family val="2"/>
      </rPr>
      <t>Telmex, "lnforme de separación contable"</t>
    </r>
  </si>
  <si>
    <t>Valores Modelo Anominizado</t>
  </si>
  <si>
    <t>Servicio de Reventa Mayorista de Línea Telefónica (SRMLT)</t>
  </si>
  <si>
    <t>Modelo Anonimizado</t>
  </si>
  <si>
    <t>Contraprestación Mensual (por usuario)</t>
  </si>
  <si>
    <t>Modelo IFT (datos no anonimizados)</t>
  </si>
  <si>
    <t>Versión Anonimizada</t>
  </si>
  <si>
    <t>Versión</t>
  </si>
  <si>
    <t>Autor</t>
  </si>
  <si>
    <t>Líneas AEP</t>
  </si>
  <si>
    <t>Año de referencia para seleccionar conexiones</t>
  </si>
  <si>
    <t>Líneas PSTN del AEP</t>
  </si>
  <si>
    <t>Cuota de mercado del AEP</t>
  </si>
  <si>
    <t>Líneas PSTN residenciales del AEP</t>
  </si>
  <si>
    <t>Líneas PSTN no-residenciales del AEP</t>
  </si>
  <si>
    <t>Líneas PSTN residenciales del AEP - sólo voz</t>
  </si>
  <si>
    <t>Líneas PSTN no-residenciales del AEP- sólo voz</t>
  </si>
  <si>
    <r>
      <t xml:space="preserve">Fuente: </t>
    </r>
    <r>
      <rPr>
        <sz val="9"/>
        <rFont val="Arial"/>
        <family val="2"/>
      </rPr>
      <t>AEP</t>
    </r>
  </si>
  <si>
    <t>Líneas PSTN de Telmex/Telnor</t>
  </si>
  <si>
    <r>
      <rPr>
        <b/>
        <i/>
        <sz val="9"/>
        <color indexed="16"/>
        <rFont val="Arial"/>
        <family val="2"/>
      </rPr>
      <t xml:space="preserve">Fuente: </t>
    </r>
    <r>
      <rPr>
        <i/>
        <sz val="9"/>
        <color indexed="16"/>
        <rFont val="Arial"/>
        <family val="2"/>
      </rPr>
      <t>Estimación de Ingresos considerando servicios reportados por AEP</t>
    </r>
  </si>
  <si>
    <t>Porcentaje de conexiones dial-up de Telmex/Telnor</t>
  </si>
  <si>
    <t>Modelo de costos de costos evitados - Módulo del Servicio de Reventa Mayorista de Línea Telefónica 2018</t>
  </si>
  <si>
    <t>Renta mensual de línea de uso comercial</t>
  </si>
  <si>
    <t>Renta mensual de línea de uso residencial</t>
  </si>
  <si>
    <t xml:space="preserve"> Se empleadatos a diciembre de los años comprendidos en el periodo 2013 - 2016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</si>
</sst>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1">
    <numFmt numFmtId="6" formatCode="&quot;$&quot;#,##0;[Red]\-&quot;$&quot;#,##0"/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£&quot;* #,##0_-;\-&quot;£&quot;* #,##0_-;_-&quot;£&quot;* &quot;-&quot;_-;_-@_-"/>
    <numFmt numFmtId="165" formatCode="_-&quot;£&quot;* #,##0.00_-;\-&quot;£&quot;* #,##0.00_-;_-&quot;£&quot;* &quot;-&quot;??_-;_-@_-"/>
    <numFmt numFmtId="166" formatCode="#,##0_);[Red]\-#,##0_);0_);@_)"/>
    <numFmt numFmtId="167" formatCode="#,##0.00_);[Red]\-#,##0.00_);0.00_);@_)"/>
    <numFmt numFmtId="168" formatCode="#,##0%;[Red]\-#,##0%;0%;@_)"/>
    <numFmt numFmtId="169" formatCode="#,##0.00%;[Red]\-#,##0.00%;0.00%;@_)"/>
    <numFmt numFmtId="170" formatCode="dd\ mmm\ yy_)"/>
    <numFmt numFmtId="171" formatCode="* _(#,##0_);[Red]* \(#,##0\);* _(&quot;-&quot;?_);@_)"/>
    <numFmt numFmtId="172" formatCode="* _(#,##0.00_);[Red]* \(#,##0.00\);* _(&quot;-&quot;?_);@_)"/>
    <numFmt numFmtId="173" formatCode="\€\ * _(#,##0_);[Red]\€\ * \(#,##0\);\€\ * _(&quot;-&quot;?_);@_)"/>
    <numFmt numFmtId="174" formatCode="\€\ * _(#,##0.00_);[Red]\€\ * \(#,##0.00\);\€\ * _(&quot;-&quot;?_);@_)"/>
    <numFmt numFmtId="175" formatCode="[$EUR]\ * _(#,##0_);[Red][$EUR]\ * \(#,##0\);[$EUR]\ * _(&quot;-&quot;?_);@_)"/>
    <numFmt numFmtId="176" formatCode="[$EUR]\ * _(#,##0.00_);[Red][$EUR]\ * \(#,##0.00\);[$EUR]\ * _(&quot;-&quot;?_);@_)"/>
    <numFmt numFmtId="177" formatCode="\$\ * _(#,##0_);[Red]\$\ * \(#,##0\);\$\ * _(&quot;-&quot;?_);@_)"/>
    <numFmt numFmtId="178" formatCode="\$\ * _(#,##0.00_);[Red]\$\ * \(#,##0.00\);\$\ * _(&quot;-&quot;?_);@_)"/>
    <numFmt numFmtId="179" formatCode="[$USD]\ * _(#,##0_);[Red][$USD]\ * \(#,##0\);[$USD]\ * _(&quot;-&quot;?_);@_)"/>
    <numFmt numFmtId="180" formatCode="[$USD]\ * _(#,##0.00_);[Red][$USD]\ * \(#,##0.00\);[$USD]\ * _(&quot;-&quot;?_);@_)"/>
    <numFmt numFmtId="181" formatCode="\£\ * _(#,##0_);[Red]\£\ * \(#,##0\);\£\ * _(&quot;-&quot;?_);@_)"/>
    <numFmt numFmtId="182" formatCode="\£\ * _(#,##0.00_);[Red]\£\ * \(#,##0.00\);\£\ * _(&quot;-&quot;?_);@_)"/>
    <numFmt numFmtId="183" formatCode="[$GBP]\ * _(#,##0_);[Red][$GBP]\ * \(#,##0\);[$GBP]\ * _(&quot;-&quot;?_);@_)"/>
    <numFmt numFmtId="184" formatCode="[$GBP]\ * _(#,##0.00_);[Red][$GBP]\ * \(#,##0.00\);[$GBP]\ * _(&quot;-&quot;?_);@_)"/>
    <numFmt numFmtId="185" formatCode="mmm\ yy_)"/>
    <numFmt numFmtId="186" formatCode="yyyy_)"/>
    <numFmt numFmtId="187" formatCode="#,##0.0%;[Red]\-#,##0.0%;0.0%;@_)"/>
    <numFmt numFmtId="188" formatCode="#,##0_);[Red]\-#,##0_);\-_);@_)"/>
    <numFmt numFmtId="189" formatCode="_-[$€-2]* #,##0.00_-;\-[$€-2]* #,##0.00_-;_-[$€-2]* &quot;-&quot;??_-"/>
    <numFmt numFmtId="190" formatCode="_-* #,##0_-;\-* #,##0_-;_-* &quot;-&quot;??_-;_-@_-"/>
    <numFmt numFmtId="191" formatCode="&quot;$&quot;#,##0"/>
    <numFmt numFmtId="192" formatCode="0.00\ &quot;años&quot;"/>
    <numFmt numFmtId="193" formatCode="_ * #,##0_ ;_ * \-#,##0_ ;_ * &quot;-&quot;_ ;_ @_ "/>
    <numFmt numFmtId="194" formatCode="_ * #,##0.00_ ;_ * \-#,##0.00_ ;_ * &quot;-&quot;??_ ;_ @_ "/>
    <numFmt numFmtId="195" formatCode="#,##0_);[Red]\(&quot;$&quot;#,##0\)"/>
    <numFmt numFmtId="196" formatCode="_(* #,##0.00_);_(* \(#,##0.00\);_(* &quot;-&quot;??_);_(@_)"/>
    <numFmt numFmtId="197" formatCode="&quot;$&quot;#,##0.00;[Red]&quot;$&quot;\-#,##0.00"/>
    <numFmt numFmtId="198" formatCode="&quot;$&quot;#,##0\ ;\(&quot;$&quot;#,##0\)"/>
    <numFmt numFmtId="199" formatCode="&quot;$&quot;#,##0.00_);\(&quot;$&quot;#,##0.00\)"/>
    <numFmt numFmtId="200" formatCode="_-* #,##0.00\ _F_-;\-* #,##0.00\ _F_-;_-* &quot;-&quot;??\ _F_-;_-@_-"/>
    <numFmt numFmtId="201" formatCode="#."/>
    <numFmt numFmtId="202" formatCode="0.00_);[Red]\(0.00\)"/>
    <numFmt numFmtId="203" formatCode="_([$€-2]* #,##0.00_);_([$€-2]* \(#,##0.00\);_([$€-2]* &quot;-&quot;??_)"/>
    <numFmt numFmtId="204" formatCode="_(* #,##0_);_(* \(#,##0\);_(* &quot;-&quot;_);_(@_)"/>
    <numFmt numFmtId="205" formatCode="#,##0.00\ &quot;Pts&quot;;[Red]\-#,##0.00\ &quot;Pts&quot;"/>
    <numFmt numFmtId="206" formatCode="General_)"/>
    <numFmt numFmtId="207" formatCode="#,###"/>
    <numFmt numFmtId="208" formatCode="_-* #,##0\ _D_M_-;\-* #,##0\ _D_M_-;_-* &quot;-&quot;\ _D_M_-;_-@_-"/>
    <numFmt numFmtId="209" formatCode="_-* #,##0.00\ _D_M_-;\-* #,##0.00\ _D_M_-;_-* &quot;-&quot;??\ _D_M_-;_-@_-"/>
    <numFmt numFmtId="210" formatCode="_-* #,##0.00\ _€_-;\-* #,##0.00\ _€_-;_-* &quot;-&quot;??\ _€_-;_-@_-"/>
    <numFmt numFmtId="211" formatCode="000\-000\-0000"/>
    <numFmt numFmtId="212" formatCode="_(&quot;$&quot;* #,##0_);_(&quot;$&quot;* \(#,##0\);_(&quot;$&quot;* &quot;-&quot;_);_(@_)"/>
    <numFmt numFmtId="213" formatCode="_(&quot;$&quot;* #,##0.00_);_(&quot;$&quot;* \(#,##0.00\);_(&quot;$&quot;* &quot;-&quot;??_);_(@_)"/>
    <numFmt numFmtId="214" formatCode="&quot;$&quot;#,##0_);[Red]\(&quot;$&quot;#,##0\)"/>
    <numFmt numFmtId="215" formatCode="&quot;$&quot;#,##0.00_);[Red]\(&quot;$&quot;#,##0.00\)"/>
    <numFmt numFmtId="216" formatCode="#,##0\ &quot;Pts&quot;;[Red]\-#,##0\ &quot;Pts&quot;"/>
    <numFmt numFmtId="217" formatCode="_-* #,##0\ _P_t_s_-;\-* #,##0\ _P_t_s_-;_-* &quot;-&quot;\ _P_t_s_-;_-@_-"/>
    <numFmt numFmtId="218" formatCode="0.00_)"/>
    <numFmt numFmtId="219" formatCode="&quot;L.&quot;\ #,##0.00;[Red]\-&quot;L.&quot;\ #,##0.00"/>
    <numFmt numFmtId="220" formatCode="0.0000"/>
    <numFmt numFmtId="221" formatCode="0.0%"/>
    <numFmt numFmtId="222" formatCode="#,##0.00\ &quot;Pts&quot;;\-#,##0.00\ &quot;Pts&quot;"/>
    <numFmt numFmtId="223" formatCode="#\ ##0.00"/>
    <numFmt numFmtId="224" formatCode="#,##0\ &quot;Pts&quot;;\-#,##0\ &quot;Pts&quot;"/>
    <numFmt numFmtId="225" formatCode="_-* #,##0\ &quot;Pts&quot;_-;\-* #,##0\ &quot;Pts&quot;_-;_-* &quot;-&quot;\ &quot;Pts&quot;_-;_-@_-"/>
    <numFmt numFmtId="226" formatCode="_-* #,##0\ _F_-;\-* #,##0\ _F_-;_-* &quot;-&quot;\ _F_-;_-@_-"/>
    <numFmt numFmtId="227" formatCode="#,###,;\(#,###,\)"/>
    <numFmt numFmtId="228" formatCode="yy"/>
    <numFmt numFmtId="229" formatCode="#,##0\ &quot;DM&quot;;[Red]\-#,##0\ &quot;DM&quot;"/>
    <numFmt numFmtId="230" formatCode="_-* #,##0.00\ &quot;F&quot;_-;\-* #,##0.00\ &quot;F&quot;_-;_-* &quot;-&quot;??\ &quot;F&quot;_-;_-@_-"/>
    <numFmt numFmtId="231" formatCode="#,##0.00;\(#,##0.00\)"/>
    <numFmt numFmtId="232" formatCode="_-* #,##0.0000_-;\-* #,##0.0000_-;_-* &quot;-&quot;??_-;_-@_-"/>
    <numFmt numFmtId="233" formatCode="[$-80A]d&quot; de &quot;mmmm&quot; de &quot;yyyy;@"/>
    <numFmt numFmtId="234" formatCode="0.0"/>
    <numFmt numFmtId="235" formatCode="0.0000%"/>
    <numFmt numFmtId="236" formatCode="&quot;$&quot;#,##0.00"/>
    <numFmt numFmtId="237" formatCode="#,##0_);[Red]\-#,##0_);* _(&quot;-&quot;?_);@_)"/>
    <numFmt numFmtId="238" formatCode="#,##0.0000"/>
    <numFmt numFmtId="239" formatCode="#,##0.0"/>
    <numFmt numFmtId="240" formatCode="_-&quot;$&quot;* #,##0_-;\-&quot;$&quot;* #,##0_-;_-&quot;$&quot;* &quot;-&quot;??_-;_-@_-"/>
    <numFmt numFmtId="241" formatCode="_-* #,##0.000_-;\-* #,##0.000_-;_-* &quot;-&quot;??_-;_-@_-"/>
    <numFmt numFmtId="242" formatCode="#,##0.0000_);[Red]\-#,##0.0000_);0.0000_);@_)"/>
    <numFmt numFmtId="243" formatCode="* _(#,##0.0000_);[Red]* \(#,##0.0000\);* _(&quot;-&quot;?_);@_)"/>
    <numFmt numFmtId="244" formatCode="#,##0.00000_);[Red]\-#,##0.00000_);0.00000_);@_)"/>
    <numFmt numFmtId="245" formatCode="_-* #,##0.0000_-;\-* #,##0.0000_-;_-* &quot;-&quot;????_-;_-@_-"/>
    <numFmt numFmtId="246" formatCode="0;[Red]0"/>
    <numFmt numFmtId="247" formatCode="#,##0_ ;[Red]\-#,##0\ "/>
    <numFmt numFmtId="248" formatCode="#,##0.0000\ &quot;Pts&quot;;\-#,##0.0000\ &quot;Pts&quot;"/>
  </numFmts>
  <fonts count="179">
    <font>
      <sz val="9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name val="Arial"/>
      <family val="2"/>
    </font>
    <font>
      <sz val="9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22"/>
      <name val="Arial"/>
      <family val="2"/>
    </font>
    <font>
      <sz val="8"/>
      <name val="Arial"/>
      <family val="2"/>
    </font>
    <font>
      <i/>
      <sz val="9"/>
      <color indexed="55"/>
      <name val="Arial"/>
      <family val="2"/>
    </font>
    <font>
      <i/>
      <sz val="9"/>
      <color indexed="16"/>
      <name val="Arial"/>
      <family val="2"/>
    </font>
    <font>
      <i/>
      <sz val="8"/>
      <name val="Arial"/>
      <family val="2"/>
    </font>
    <font>
      <i/>
      <sz val="9"/>
      <name val="Arial"/>
      <family val="2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sz val="9"/>
      <color rgb="FFFF0000"/>
      <name val="Arial"/>
      <family val="2"/>
    </font>
    <font>
      <sz val="10"/>
      <name val="Arial"/>
      <family val="2"/>
    </font>
    <font>
      <u/>
      <sz val="9"/>
      <color theme="10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10"/>
      <name val="Times New Roman"/>
      <family val="1"/>
    </font>
    <font>
      <sz val="9"/>
      <color indexed="16"/>
      <name val="Arial"/>
      <family val="2"/>
    </font>
    <font>
      <b/>
      <i/>
      <sz val="9"/>
      <name val="Arial"/>
      <family val="2"/>
    </font>
    <font>
      <b/>
      <sz val="11"/>
      <color theme="1"/>
      <name val="Arial"/>
      <family val="2"/>
      <scheme val="minor"/>
    </font>
    <font>
      <sz val="14"/>
      <name val="System"/>
      <family val="2"/>
    </font>
    <font>
      <sz val="10"/>
      <name val="Helv"/>
    </font>
    <font>
      <sz val="10"/>
      <name val="Helv"/>
      <charset val="204"/>
    </font>
    <font>
      <sz val="12"/>
      <name val="Times New Roman"/>
      <family val="1"/>
    </font>
    <font>
      <sz val="10"/>
      <color indexed="8"/>
      <name val="Arial"/>
      <family val="2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i/>
      <sz val="10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8"/>
      <color indexed="8"/>
      <name val="Arial"/>
      <family val="2"/>
    </font>
    <font>
      <sz val="11"/>
      <color indexed="9"/>
      <name val="Calibri"/>
      <family val="2"/>
    </font>
    <font>
      <sz val="8"/>
      <color indexed="9"/>
      <name val="Arial"/>
      <family val="2"/>
    </font>
    <font>
      <sz val="12"/>
      <name val="Helv"/>
    </font>
    <font>
      <sz val="8"/>
      <name val="Tahoma"/>
      <family val="2"/>
    </font>
    <font>
      <sz val="10"/>
      <name val="Courier"/>
      <family val="3"/>
    </font>
    <font>
      <sz val="12"/>
      <name val="¹ÙÅÁÃ¼"/>
      <family val="1"/>
      <charset val="129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8"/>
      <name val="Verdana"/>
      <family val="2"/>
    </font>
    <font>
      <sz val="8"/>
      <color indexed="17"/>
      <name val="Arial"/>
      <family val="2"/>
    </font>
    <font>
      <sz val="11"/>
      <color indexed="17"/>
      <name val="Calibri"/>
      <family val="2"/>
    </font>
    <font>
      <sz val="12"/>
      <name val="±¼¸²Ã¼"/>
      <family val="3"/>
      <charset val="129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b/>
      <sz val="8"/>
      <color indexed="9"/>
      <name val="Arial"/>
      <family val="2"/>
    </font>
    <font>
      <b/>
      <sz val="11"/>
      <color indexed="9"/>
      <name val="Calibri"/>
      <family val="2"/>
    </font>
    <font>
      <sz val="8"/>
      <color indexed="52"/>
      <name val="Arial"/>
      <family val="2"/>
    </font>
    <font>
      <sz val="11"/>
      <color indexed="52"/>
      <name val="Calibri"/>
      <family val="2"/>
    </font>
    <font>
      <sz val="10"/>
      <name val="Century Schoolbook"/>
      <family val="1"/>
    </font>
    <font>
      <sz val="10"/>
      <name val="Times New Roman"/>
      <family val="1"/>
    </font>
    <font>
      <sz val="9"/>
      <name val="Times New Roman"/>
      <family val="1"/>
    </font>
    <font>
      <sz val="12"/>
      <color indexed="24"/>
      <name val="Arial"/>
      <family val="2"/>
    </font>
    <font>
      <sz val="5"/>
      <name val="Times New Roman"/>
      <family val="1"/>
    </font>
    <font>
      <sz val="10"/>
      <name val="FuturaA Bk BT"/>
    </font>
    <font>
      <sz val="1"/>
      <color indexed="8"/>
      <name val="Courier"/>
      <family val="3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62"/>
      <name val="Arial"/>
      <family val="2"/>
    </font>
    <font>
      <sz val="11"/>
      <color indexed="62"/>
      <name val="Calibri"/>
      <family val="2"/>
    </font>
    <font>
      <b/>
      <sz val="10"/>
      <name val="Arial"/>
      <family val="2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2"/>
      <name val="MS Sans Serif"/>
      <family val="2"/>
    </font>
    <font>
      <sz val="12"/>
      <name val="Futura Md BT"/>
    </font>
    <font>
      <u/>
      <sz val="12"/>
      <color indexed="36"/>
      <name val="Times New Roman"/>
      <family val="1"/>
    </font>
    <font>
      <b/>
      <sz val="8"/>
      <color indexed="9"/>
      <name val="Tahoma"/>
      <family val="2"/>
    </font>
    <font>
      <b/>
      <sz val="8"/>
      <color indexed="8"/>
      <name val="Tahoma"/>
      <family val="2"/>
    </font>
    <font>
      <b/>
      <u/>
      <sz val="8"/>
      <color indexed="8"/>
      <name val="Tahoma"/>
      <family val="2"/>
    </font>
    <font>
      <b/>
      <sz val="10"/>
      <name val="Ottawa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8"/>
      <color indexed="20"/>
      <name val="Arial"/>
      <family val="2"/>
    </font>
    <font>
      <sz val="10"/>
      <color indexed="11"/>
      <name val="Helv"/>
    </font>
    <font>
      <sz val="8"/>
      <color theme="1"/>
      <name val="Arial"/>
      <family val="2"/>
      <scheme val="minor"/>
    </font>
    <font>
      <sz val="10"/>
      <color indexed="60"/>
      <name val="Arial"/>
      <family val="2"/>
    </font>
    <font>
      <sz val="8"/>
      <color indexed="60"/>
      <name val="Arial"/>
      <family val="2"/>
    </font>
    <font>
      <sz val="7"/>
      <name val="Small Fonts"/>
      <family val="2"/>
    </font>
    <font>
      <b/>
      <sz val="8"/>
      <color indexed="23"/>
      <name val="Verdana"/>
      <family val="2"/>
    </font>
    <font>
      <b/>
      <i/>
      <sz val="16"/>
      <name val="Helv"/>
    </font>
    <font>
      <sz val="12"/>
      <color indexed="8"/>
      <name val="EYInterstate Light"/>
      <family val="2"/>
    </font>
    <font>
      <sz val="12"/>
      <name val="Courier"/>
      <family val="3"/>
    </font>
    <font>
      <sz val="10"/>
      <name val="Bookman Old Style"/>
      <family val="1"/>
    </font>
    <font>
      <sz val="8"/>
      <color indexed="8"/>
      <name val="Calibri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name val="Century Gothic"/>
      <family val="2"/>
    </font>
    <font>
      <sz val="12"/>
      <name val="Futura Md BT"/>
      <family val="2"/>
    </font>
    <font>
      <b/>
      <sz val="8"/>
      <name val="Helv"/>
    </font>
    <font>
      <b/>
      <sz val="10"/>
      <color indexed="8"/>
      <name val="Arial Narrow"/>
      <family val="2"/>
    </font>
    <font>
      <sz val="16"/>
      <color indexed="9"/>
      <name val="Tahoma"/>
      <family val="2"/>
    </font>
    <font>
      <b/>
      <sz val="10"/>
      <name val="MS Sans Serif"/>
      <family val="2"/>
    </font>
    <font>
      <b/>
      <sz val="8"/>
      <color indexed="63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1"/>
      <color indexed="8"/>
      <name val="Arial Narrow"/>
      <family val="2"/>
    </font>
    <font>
      <sz val="9"/>
      <color indexed="8"/>
      <name val="Times New Roman"/>
      <family val="1"/>
    </font>
    <font>
      <sz val="11"/>
      <name val="Arial"/>
      <family val="2"/>
    </font>
    <font>
      <b/>
      <sz val="10"/>
      <color indexed="10"/>
      <name val="Helv"/>
    </font>
    <font>
      <sz val="8"/>
      <name val="Century Gothic"/>
      <family val="2"/>
    </font>
    <font>
      <sz val="8"/>
      <color indexed="10"/>
      <name val="Arial"/>
      <family val="2"/>
    </font>
    <font>
      <sz val="11"/>
      <color indexed="10"/>
      <name val="Calibri"/>
      <family val="2"/>
    </font>
    <font>
      <i/>
      <sz val="8"/>
      <color indexed="23"/>
      <name val="Arial"/>
      <family val="2"/>
    </font>
    <font>
      <sz val="10"/>
      <name val="Ottawa"/>
    </font>
    <font>
      <b/>
      <sz val="16"/>
      <color indexed="9"/>
      <name val="Tahoma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8"/>
      <color indexed="8"/>
      <name val="Arial"/>
      <family val="2"/>
    </font>
    <font>
      <sz val="9"/>
      <name val="Calibri"/>
      <family val="2"/>
    </font>
    <font>
      <i/>
      <sz val="9"/>
      <color theme="0" tint="-0.34998626667073579"/>
      <name val="Arial"/>
      <family val="2"/>
    </font>
    <font>
      <b/>
      <sz val="9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/>
      <name val="Arial"/>
      <family val="2"/>
      <scheme val="minor"/>
    </font>
    <font>
      <b/>
      <sz val="11"/>
      <color rgb="FF000000"/>
      <name val="Arial"/>
      <family val="2"/>
      <scheme val="minor"/>
    </font>
    <font>
      <sz val="11"/>
      <color rgb="FF000000"/>
      <name val="Arial"/>
      <family val="2"/>
      <scheme val="minor"/>
    </font>
    <font>
      <b/>
      <i/>
      <sz val="9"/>
      <color indexed="16"/>
      <name val="Arial"/>
      <family val="2"/>
    </font>
    <font>
      <sz val="12"/>
      <name val="Arial"/>
      <family val="2"/>
      <scheme val="minor"/>
    </font>
    <font>
      <b/>
      <sz val="9"/>
      <color theme="0"/>
      <name val="Arial"/>
      <family val="2"/>
    </font>
    <font>
      <b/>
      <sz val="9"/>
      <color theme="1"/>
      <name val="Arial"/>
      <family val="2"/>
      <scheme val="minor"/>
    </font>
    <font>
      <i/>
      <sz val="9"/>
      <color rgb="FFC00000"/>
      <name val="Arial"/>
      <family val="2"/>
    </font>
    <font>
      <b/>
      <sz val="9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0" tint="-0.249977111117893"/>
      <name val="Arial"/>
      <family val="2"/>
      <scheme val="minor"/>
    </font>
    <font>
      <i/>
      <sz val="9"/>
      <color theme="1"/>
      <name val="Arial"/>
      <family val="2"/>
    </font>
    <font>
      <b/>
      <sz val="11"/>
      <color rgb="FFFF0000"/>
      <name val="Arial"/>
      <family val="2"/>
      <scheme val="minor"/>
    </font>
    <font>
      <sz val="9"/>
      <color theme="4" tint="-0.249977111117893"/>
      <name val="Arial"/>
      <family val="2"/>
    </font>
    <font>
      <i/>
      <sz val="9"/>
      <color theme="4" tint="-0.249977111117893"/>
      <name val="Arial"/>
      <family val="2"/>
    </font>
    <font>
      <sz val="9"/>
      <color theme="1"/>
      <name val="Arial"/>
      <family val="2"/>
    </font>
    <font>
      <i/>
      <sz val="9"/>
      <color theme="0"/>
      <name val="Arial"/>
      <family val="2"/>
    </font>
    <font>
      <b/>
      <sz val="10"/>
      <color theme="1"/>
      <name val="Arial"/>
      <family val="2"/>
      <scheme val="minor"/>
    </font>
    <font>
      <i/>
      <sz val="11"/>
      <color theme="0" tint="-0.34998626667073579"/>
      <name val="Arial"/>
      <family val="2"/>
      <scheme val="minor"/>
    </font>
    <font>
      <i/>
      <sz val="9"/>
      <color theme="0" tint="-0.34998626667073579"/>
      <name val="Arial"/>
      <family val="2"/>
      <scheme val="minor"/>
    </font>
    <font>
      <sz val="9"/>
      <color theme="1"/>
      <name val="Arial"/>
      <family val="2"/>
      <scheme val="minor"/>
    </font>
    <font>
      <i/>
      <sz val="9"/>
      <color theme="1"/>
      <name val="Arial"/>
      <family val="2"/>
    </font>
    <font>
      <i/>
      <sz val="9"/>
      <name val="Arial"/>
      <family val="2"/>
    </font>
    <font>
      <b/>
      <i/>
      <sz val="9"/>
      <color theme="1"/>
      <name val="Arial"/>
      <family val="2"/>
    </font>
    <font>
      <b/>
      <sz val="9"/>
      <name val="Arial"/>
      <family val="2"/>
      <scheme val="minor"/>
    </font>
    <font>
      <i/>
      <sz val="9"/>
      <color rgb="FF0000FF"/>
      <name val="Arial"/>
      <family val="2"/>
    </font>
    <font>
      <sz val="11"/>
      <color theme="1" tint="0.14996795556505021"/>
      <name val="Arial"/>
      <family val="2"/>
      <scheme val="minor"/>
    </font>
    <font>
      <sz val="9"/>
      <color rgb="FF000000"/>
      <name val="Arial"/>
      <family val="2"/>
      <scheme val="minor"/>
    </font>
    <font>
      <sz val="9"/>
      <name val="Arial"/>
      <family val="2"/>
      <scheme val="minor"/>
    </font>
    <font>
      <b/>
      <sz val="9"/>
      <color indexed="81"/>
      <name val="Tahoma"/>
      <charset val="1"/>
    </font>
    <font>
      <b/>
      <sz val="8"/>
      <color theme="3"/>
      <name val="Arial"/>
      <family val="2"/>
      <scheme val="minor"/>
    </font>
    <font>
      <b/>
      <i/>
      <sz val="9"/>
      <color indexed="55"/>
      <name val="Arial"/>
      <family val="2"/>
    </font>
    <font>
      <b/>
      <sz val="9"/>
      <color rgb="FF000000"/>
      <name val="ITC Avant Garde"/>
      <family val="2"/>
    </font>
  </fonts>
  <fills count="8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gray0625">
        <fgColor indexed="15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8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43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</patternFill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1" tint="0.8999908444471571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468CC"/>
        <bgColor indexed="64"/>
      </patternFill>
    </fill>
    <fill>
      <patternFill patternType="solid">
        <fgColor rgb="FFF468CC"/>
        <bgColor indexed="15"/>
      </patternFill>
    </fill>
  </fills>
  <borders count="56">
    <border>
      <left/>
      <right/>
      <top/>
      <bottom/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/>
      <top style="medium">
        <color indexed="41"/>
      </top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55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57"/>
      </left>
      <right style="thin">
        <color indexed="57"/>
      </right>
      <top/>
      <bottom style="thin">
        <color indexed="57"/>
      </bottom>
      <diagonal/>
    </border>
    <border>
      <left style="thin">
        <color indexed="57"/>
      </left>
      <right/>
      <top style="thin">
        <color indexed="57"/>
      </top>
      <bottom style="thin">
        <color indexed="57"/>
      </bottom>
      <diagonal/>
    </border>
    <border>
      <left/>
      <right/>
      <top style="double">
        <color theme="4" tint="-0.249977111117893"/>
      </top>
      <bottom/>
      <diagonal/>
    </border>
    <border>
      <left style="thin">
        <color indexed="57"/>
      </left>
      <right style="thin">
        <color indexed="57"/>
      </right>
      <top style="thin">
        <color indexed="57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C000"/>
      </left>
      <right style="thin">
        <color rgb="FF00C000"/>
      </right>
      <top style="thin">
        <color rgb="FF00C000"/>
      </top>
      <bottom style="thin">
        <color rgb="FF00C000"/>
      </bottom>
      <diagonal/>
    </border>
    <border>
      <left/>
      <right/>
      <top/>
      <bottom style="thin">
        <color indexed="57"/>
      </bottom>
      <diagonal/>
    </border>
    <border>
      <left style="thin">
        <color auto="1"/>
      </left>
      <right/>
      <top style="thin">
        <color indexed="57"/>
      </top>
      <bottom style="thin">
        <color indexed="57"/>
      </bottom>
      <diagonal/>
    </border>
    <border>
      <left/>
      <right/>
      <top style="thin">
        <color indexed="57"/>
      </top>
      <bottom style="thin">
        <color indexed="57"/>
      </bottom>
      <diagonal/>
    </border>
    <border>
      <left/>
      <right/>
      <top/>
      <bottom style="thin">
        <color theme="6" tint="0.79998168889431442"/>
      </bottom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rgb="FF339966"/>
      </left>
      <right style="thin">
        <color rgb="FF339966"/>
      </right>
      <top style="thin">
        <color rgb="FF339966"/>
      </top>
      <bottom style="thin">
        <color rgb="FF339966"/>
      </bottom>
      <diagonal/>
    </border>
    <border>
      <left/>
      <right/>
      <top/>
      <bottom style="thin">
        <color theme="0"/>
      </bottom>
      <diagonal/>
    </border>
  </borders>
  <cellStyleXfs count="2171">
    <xf numFmtId="0" fontId="0" fillId="0" borderId="0">
      <alignment vertical="center"/>
    </xf>
    <xf numFmtId="0" fontId="20" fillId="0" borderId="0" applyNumberFormat="0" applyAlignment="0">
      <alignment vertical="center"/>
    </xf>
    <xf numFmtId="167" fontId="26" fillId="0" borderId="0" applyNumberFormat="0" applyAlignment="0">
      <alignment vertical="center"/>
    </xf>
    <xf numFmtId="0" fontId="23" fillId="2" borderId="0" applyNumberFormat="0">
      <alignment horizontal="center" vertical="top" wrapText="1"/>
    </xf>
    <xf numFmtId="0" fontId="23" fillId="2" borderId="0" applyNumberFormat="0">
      <alignment horizontal="left" vertical="top" wrapText="1"/>
    </xf>
    <xf numFmtId="0" fontId="23" fillId="2" borderId="0" applyNumberFormat="0">
      <alignment horizontal="centerContinuous" vertical="top"/>
    </xf>
    <xf numFmtId="0" fontId="20" fillId="2" borderId="0" applyNumberFormat="0">
      <alignment horizontal="center" vertical="top" wrapText="1"/>
    </xf>
    <xf numFmtId="171" fontId="20" fillId="0" borderId="0">
      <alignment vertical="center"/>
    </xf>
    <xf numFmtId="172" fontId="2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>
      <alignment vertical="center"/>
    </xf>
    <xf numFmtId="175" fontId="20" fillId="0" borderId="0" applyFont="0" applyFill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173" fontId="20" fillId="0" borderId="0" applyFont="0" applyFill="0" applyBorder="0" applyAlignment="0" applyProtection="0">
      <alignment vertical="center"/>
    </xf>
    <xf numFmtId="174" fontId="20" fillId="0" borderId="0" applyFont="0" applyFill="0" applyBorder="0" applyAlignment="0" applyProtection="0">
      <alignment vertical="center"/>
    </xf>
    <xf numFmtId="183" fontId="20" fillId="0" borderId="0" applyFont="0" applyFill="0" applyBorder="0" applyAlignment="0" applyProtection="0">
      <alignment vertical="center"/>
    </xf>
    <xf numFmtId="184" fontId="20" fillId="0" borderId="0" applyFont="0" applyFill="0" applyBorder="0" applyAlignment="0" applyProtection="0">
      <alignment vertical="center"/>
    </xf>
    <xf numFmtId="181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70" fontId="20" fillId="0" borderId="0" applyFont="0" applyFill="0" applyBorder="0" applyAlignment="0" applyProtection="0">
      <alignment vertical="center"/>
    </xf>
    <xf numFmtId="185" fontId="20" fillId="0" borderId="0" applyFont="0" applyFill="0" applyBorder="0" applyAlignment="0" applyProtection="0">
      <alignment vertical="center"/>
    </xf>
    <xf numFmtId="186" fontId="20" fillId="0" borderId="0" applyFont="0" applyFill="0" applyBorder="0" applyAlignment="0" applyProtection="0">
      <alignment vertical="center"/>
    </xf>
    <xf numFmtId="0" fontId="24" fillId="2" borderId="0" applyNumberFormat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horizontal="left"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7" applyNumberFormat="0" applyFill="0" applyAlignment="0" applyProtection="0"/>
    <xf numFmtId="0" fontId="31" fillId="0" borderId="8" applyNumberFormat="0" applyFill="0" applyAlignment="0" applyProtection="0"/>
    <xf numFmtId="0" fontId="20" fillId="3" borderId="0" applyNumberFormat="0" applyFont="0" applyBorder="0" applyAlignment="0" applyProtection="0">
      <alignment vertical="center"/>
    </xf>
    <xf numFmtId="0" fontId="20" fillId="0" borderId="1" applyNumberFormat="0" applyAlignment="0">
      <alignment vertical="center"/>
    </xf>
    <xf numFmtId="0" fontId="20" fillId="0" borderId="2" applyNumberFormat="0" applyAlignment="0">
      <alignment vertical="center"/>
      <protection locked="0"/>
    </xf>
    <xf numFmtId="166" fontId="20" fillId="4" borderId="2" applyNumberFormat="0" applyAlignment="0">
      <alignment vertical="center"/>
      <protection locked="0"/>
    </xf>
    <xf numFmtId="0" fontId="20" fillId="5" borderId="0" applyNumberFormat="0" applyAlignment="0">
      <alignment vertical="center"/>
    </xf>
    <xf numFmtId="0" fontId="20" fillId="6" borderId="0" applyNumberFormat="0" applyAlignment="0">
      <alignment vertical="center"/>
    </xf>
    <xf numFmtId="0" fontId="20" fillId="0" borderId="3" applyNumberFormat="0" applyAlignment="0">
      <alignment vertical="center"/>
      <protection locked="0"/>
    </xf>
    <xf numFmtId="0" fontId="27" fillId="0" borderId="0" applyNumberFormat="0" applyAlignment="0">
      <alignment vertical="center"/>
    </xf>
    <xf numFmtId="0" fontId="25" fillId="0" borderId="0" applyNumberForma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167" fontId="20" fillId="0" borderId="0" applyFont="0" applyFill="0" applyBorder="0" applyAlignment="0" applyProtection="0">
      <alignment vertical="center"/>
    </xf>
    <xf numFmtId="0" fontId="20" fillId="7" borderId="0" applyNumberFormat="0" applyFont="0" applyBorder="0" applyAlignment="0" applyProtection="0">
      <alignment vertical="center"/>
    </xf>
    <xf numFmtId="168" fontId="20" fillId="0" borderId="0" applyFont="0" applyFill="0" applyBorder="0" applyAlignment="0" applyProtection="0">
      <alignment horizontal="right" vertical="center"/>
    </xf>
    <xf numFmtId="169" fontId="20" fillId="0" borderId="0" applyFont="0" applyFill="0" applyBorder="0" applyAlignment="0" applyProtection="0">
      <alignment vertical="center"/>
    </xf>
    <xf numFmtId="0" fontId="23" fillId="0" borderId="0" applyNumberFormat="0" applyFill="0" applyBorder="0">
      <alignment horizontal="left" vertical="center" wrapText="1"/>
    </xf>
    <xf numFmtId="0" fontId="20" fillId="0" borderId="0" applyNumberFormat="0" applyFill="0" applyBorder="0">
      <alignment horizontal="left" vertical="center" wrapText="1" indent="1"/>
    </xf>
    <xf numFmtId="166" fontId="23" fillId="0" borderId="4" applyNumberFormat="0" applyFill="0" applyAlignment="0" applyProtection="0">
      <alignment vertical="center"/>
    </xf>
    <xf numFmtId="166" fontId="20" fillId="0" borderId="5" applyNumberFormat="0" applyFont="0" applyFill="0" applyAlignment="0" applyProtection="0">
      <alignment vertical="center"/>
    </xf>
    <xf numFmtId="0" fontId="20" fillId="8" borderId="0" applyNumberFormat="0" applyFont="0" applyBorder="0" applyAlignment="0" applyProtection="0">
      <alignment vertical="center"/>
    </xf>
    <xf numFmtId="0" fontId="20" fillId="0" borderId="0" applyNumberFormat="0" applyFont="0" applyFill="0" applyAlignment="0" applyProtection="0">
      <alignment vertical="center"/>
    </xf>
    <xf numFmtId="166" fontId="20" fillId="0" borderId="0" applyNumberFormat="0" applyFont="0" applyBorder="0" applyAlignment="0" applyProtection="0">
      <alignment vertical="center"/>
    </xf>
    <xf numFmtId="49" fontId="20" fillId="0" borderId="0" applyFont="0" applyFill="0" applyBorder="0" applyAlignment="0" applyProtection="0">
      <alignment horizontal="center" vertical="center"/>
    </xf>
    <xf numFmtId="166" fontId="23" fillId="0" borderId="0" applyNumberFormat="0" applyFill="0" applyBorder="0" applyAlignment="0" applyProtection="0">
      <alignment vertical="center"/>
    </xf>
    <xf numFmtId="166" fontId="23" fillId="2" borderId="0" applyNumberFormat="0" applyAlignment="0" applyProtection="0">
      <alignment vertical="center"/>
    </xf>
    <xf numFmtId="0" fontId="20" fillId="0" borderId="0" applyNumberFormat="0" applyFont="0" applyBorder="0" applyAlignment="0" applyProtection="0">
      <alignment vertical="center"/>
    </xf>
    <xf numFmtId="0" fontId="20" fillId="0" borderId="0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3" fillId="0" borderId="0"/>
    <xf numFmtId="9" fontId="33" fillId="0" borderId="0" applyFont="0" applyFill="0" applyBorder="0" applyAlignment="0" applyProtection="0"/>
    <xf numFmtId="0" fontId="20" fillId="0" borderId="0">
      <alignment vertical="center"/>
    </xf>
    <xf numFmtId="0" fontId="20" fillId="0" borderId="2" applyNumberFormat="0" applyAlignment="0">
      <alignment vertical="center"/>
      <protection locked="0"/>
    </xf>
    <xf numFmtId="0" fontId="20" fillId="0" borderId="0"/>
    <xf numFmtId="0" fontId="37" fillId="9" borderId="13" applyNumberFormat="0" applyProtection="0">
      <alignment horizontal="center" vertical="center" wrapText="1"/>
    </xf>
    <xf numFmtId="0" fontId="20" fillId="0" borderId="0">
      <alignment vertical="center"/>
    </xf>
    <xf numFmtId="0" fontId="20" fillId="0" borderId="0">
      <alignment vertical="center"/>
    </xf>
    <xf numFmtId="0" fontId="37" fillId="9" borderId="14" applyNumberFormat="0" applyBorder="0" applyProtection="0">
      <alignment horizontal="left" wrapText="1"/>
    </xf>
    <xf numFmtId="0" fontId="18" fillId="0" borderId="0"/>
    <xf numFmtId="166" fontId="20" fillId="0" borderId="0" applyFont="0" applyFill="0" applyBorder="0" applyAlignment="0" applyProtection="0">
      <alignment vertical="center"/>
    </xf>
    <xf numFmtId="189" fontId="18" fillId="0" borderId="0"/>
    <xf numFmtId="43" fontId="18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89" fontId="4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0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0" fontId="33" fillId="0" borderId="0"/>
    <xf numFmtId="0" fontId="33" fillId="0" borderId="0"/>
    <xf numFmtId="0" fontId="33" fillId="0" borderId="0"/>
    <xf numFmtId="189" fontId="42" fillId="0" borderId="0"/>
    <xf numFmtId="0" fontId="33" fillId="0" borderId="0"/>
    <xf numFmtId="0" fontId="33" fillId="0" borderId="0"/>
    <xf numFmtId="0" fontId="33" fillId="0" borderId="0"/>
    <xf numFmtId="0" fontId="4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33" fillId="0" borderId="0"/>
    <xf numFmtId="0" fontId="44" fillId="0" borderId="0"/>
    <xf numFmtId="0" fontId="43" fillId="0" borderId="0"/>
    <xf numFmtId="0" fontId="43" fillId="0" borderId="0"/>
    <xf numFmtId="0" fontId="42" fillId="0" borderId="0"/>
    <xf numFmtId="0" fontId="43" fillId="0" borderId="0"/>
    <xf numFmtId="189" fontId="33" fillId="0" borderId="0"/>
    <xf numFmtId="189" fontId="33" fillId="0" borderId="0"/>
    <xf numFmtId="189" fontId="33" fillId="0" borderId="0"/>
    <xf numFmtId="0" fontId="33" fillId="0" borderId="0"/>
    <xf numFmtId="0" fontId="33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2" fillId="0" borderId="0"/>
    <xf numFmtId="0" fontId="33" fillId="0" borderId="0"/>
    <xf numFmtId="0" fontId="33" fillId="0" borderId="0"/>
    <xf numFmtId="0" fontId="33" fillId="0" borderId="0"/>
    <xf numFmtId="0" fontId="45" fillId="0" borderId="0">
      <alignment vertical="top"/>
    </xf>
    <xf numFmtId="189" fontId="42" fillId="0" borderId="0"/>
    <xf numFmtId="0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2" fillId="0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0" fontId="33" fillId="8" borderId="0"/>
    <xf numFmtId="0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0" fontId="33" fillId="8" borderId="0"/>
    <xf numFmtId="189" fontId="46" fillId="14" borderId="0"/>
    <xf numFmtId="189" fontId="47" fillId="15" borderId="0"/>
    <xf numFmtId="189" fontId="48" fillId="16" borderId="0"/>
    <xf numFmtId="189" fontId="39" fillId="0" borderId="0"/>
    <xf numFmtId="189" fontId="23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89" fontId="33" fillId="0" borderId="0">
      <alignment vertical="top"/>
    </xf>
    <xf numFmtId="189" fontId="33" fillId="0" borderId="0">
      <alignment vertical="top"/>
    </xf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5" fillId="0" borderId="0">
      <alignment vertical="top"/>
    </xf>
    <xf numFmtId="0" fontId="33" fillId="0" borderId="0"/>
    <xf numFmtId="0" fontId="33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4" fontId="33" fillId="17" borderId="0"/>
    <xf numFmtId="0" fontId="33" fillId="0" borderId="0"/>
    <xf numFmtId="0" fontId="33" fillId="0" borderId="0"/>
    <xf numFmtId="0" fontId="42" fillId="0" borderId="0"/>
    <xf numFmtId="0" fontId="33" fillId="0" borderId="0"/>
    <xf numFmtId="0" fontId="43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189" fontId="33" fillId="0" borderId="0"/>
    <xf numFmtId="189" fontId="33" fillId="0" borderId="0"/>
    <xf numFmtId="189" fontId="33" fillId="0" borderId="0"/>
    <xf numFmtId="0" fontId="45" fillId="0" borderId="0">
      <alignment vertical="top"/>
    </xf>
    <xf numFmtId="0" fontId="45" fillId="0" borderId="0">
      <alignment vertical="top"/>
    </xf>
    <xf numFmtId="0" fontId="33" fillId="0" borderId="0"/>
    <xf numFmtId="0" fontId="42" fillId="0" borderId="0"/>
    <xf numFmtId="0" fontId="45" fillId="0" borderId="0">
      <alignment vertical="top"/>
    </xf>
    <xf numFmtId="189" fontId="49" fillId="18" borderId="0"/>
    <xf numFmtId="0" fontId="33" fillId="0" borderId="0"/>
    <xf numFmtId="0" fontId="33" fillId="0" borderId="0"/>
    <xf numFmtId="0" fontId="33" fillId="0" borderId="0"/>
    <xf numFmtId="0" fontId="42" fillId="0" borderId="0"/>
    <xf numFmtId="0" fontId="42" fillId="0" borderId="0"/>
    <xf numFmtId="0" fontId="33" fillId="0" borderId="0"/>
    <xf numFmtId="0" fontId="33" fillId="0" borderId="0"/>
    <xf numFmtId="0" fontId="33" fillId="0" borderId="0"/>
    <xf numFmtId="0" fontId="42" fillId="0" borderId="0"/>
    <xf numFmtId="0" fontId="33" fillId="0" borderId="0"/>
    <xf numFmtId="0" fontId="3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 applyNumberFormat="0" applyFill="0" applyBorder="0" applyAlignment="0" applyProtection="0"/>
    <xf numFmtId="0" fontId="43" fillId="0" borderId="0"/>
    <xf numFmtId="0" fontId="33" fillId="0" borderId="0"/>
    <xf numFmtId="0" fontId="33" fillId="0" borderId="0"/>
    <xf numFmtId="0" fontId="3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0" fontId="33" fillId="0" borderId="0" applyNumberFormat="0" applyFill="0" applyBorder="0" applyAlignment="0" applyProtection="0"/>
    <xf numFmtId="0" fontId="33" fillId="0" borderId="0"/>
    <xf numFmtId="0" fontId="42" fillId="0" borderId="0"/>
    <xf numFmtId="0" fontId="4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42" fillId="0" borderId="0"/>
    <xf numFmtId="0" fontId="42" fillId="0" borderId="0"/>
    <xf numFmtId="0" fontId="3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3" fillId="0" borderId="0"/>
    <xf numFmtId="189" fontId="42" fillId="0" borderId="0"/>
    <xf numFmtId="189" fontId="42" fillId="0" borderId="0"/>
    <xf numFmtId="0" fontId="45" fillId="0" borderId="0">
      <alignment vertical="top"/>
    </xf>
    <xf numFmtId="189" fontId="42" fillId="0" borderId="0"/>
    <xf numFmtId="0" fontId="42" fillId="0" borderId="0"/>
    <xf numFmtId="0" fontId="33" fillId="0" borderId="0"/>
    <xf numFmtId="0" fontId="33" fillId="0" borderId="0"/>
    <xf numFmtId="0" fontId="42" fillId="0" borderId="0"/>
    <xf numFmtId="0" fontId="33" fillId="0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0" fontId="33" fillId="8" borderId="0"/>
    <xf numFmtId="0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189" fontId="33" fillId="8" borderId="0"/>
    <xf numFmtId="0" fontId="33" fillId="8" borderId="0"/>
    <xf numFmtId="189" fontId="46" fillId="14" borderId="0"/>
    <xf numFmtId="189" fontId="47" fillId="15" borderId="0"/>
    <xf numFmtId="189" fontId="48" fillId="16" borderId="0"/>
    <xf numFmtId="189" fontId="39" fillId="0" borderId="0"/>
    <xf numFmtId="189" fontId="23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189" fontId="2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89" fontId="43" fillId="0" borderId="0"/>
    <xf numFmtId="189" fontId="42" fillId="0" borderId="0"/>
    <xf numFmtId="189" fontId="42" fillId="0" borderId="0"/>
    <xf numFmtId="189" fontId="42" fillId="0" borderId="0"/>
    <xf numFmtId="0" fontId="42" fillId="0" borderId="0"/>
    <xf numFmtId="0" fontId="3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2" fillId="0" borderId="0"/>
    <xf numFmtId="0" fontId="44" fillId="0" borderId="0" applyNumberFormat="0" applyFill="0" applyBorder="0" applyAlignment="0" applyProtection="0"/>
    <xf numFmtId="2" fontId="50" fillId="0" borderId="0"/>
    <xf numFmtId="2" fontId="50" fillId="0" borderId="0"/>
    <xf numFmtId="0" fontId="51" fillId="19" borderId="0" applyNumberFormat="0" applyBorder="0" applyAlignment="0" applyProtection="0"/>
    <xf numFmtId="0" fontId="45" fillId="19" borderId="0" applyNumberFormat="0" applyBorder="0" applyAlignment="0" applyProtection="0"/>
    <xf numFmtId="0" fontId="51" fillId="20" borderId="0" applyNumberFormat="0" applyBorder="0" applyAlignment="0" applyProtection="0"/>
    <xf numFmtId="0" fontId="45" fillId="20" borderId="0" applyNumberFormat="0" applyBorder="0" applyAlignment="0" applyProtection="0"/>
    <xf numFmtId="0" fontId="51" fillId="21" borderId="0" applyNumberFormat="0" applyBorder="0" applyAlignment="0" applyProtection="0"/>
    <xf numFmtId="0" fontId="45" fillId="21" borderId="0" applyNumberFormat="0" applyBorder="0" applyAlignment="0" applyProtection="0"/>
    <xf numFmtId="0" fontId="51" fillId="22" borderId="0" applyNumberFormat="0" applyBorder="0" applyAlignment="0" applyProtection="0"/>
    <xf numFmtId="0" fontId="45" fillId="22" borderId="0" applyNumberFormat="0" applyBorder="0" applyAlignment="0" applyProtection="0"/>
    <xf numFmtId="0" fontId="51" fillId="23" borderId="0" applyNumberFormat="0" applyBorder="0" applyAlignment="0" applyProtection="0"/>
    <xf numFmtId="0" fontId="45" fillId="23" borderId="0" applyNumberFormat="0" applyBorder="0" applyAlignment="0" applyProtection="0"/>
    <xf numFmtId="0" fontId="51" fillId="24" borderId="0" applyNumberFormat="0" applyBorder="0" applyAlignment="0" applyProtection="0"/>
    <xf numFmtId="0" fontId="45" fillId="24" borderId="0" applyNumberFormat="0" applyBorder="0" applyAlignment="0" applyProtection="0"/>
    <xf numFmtId="189" fontId="52" fillId="19" borderId="0" applyNumberFormat="0" applyBorder="0" applyAlignment="0" applyProtection="0"/>
    <xf numFmtId="0" fontId="51" fillId="19" borderId="0" applyNumberFormat="0" applyBorder="0" applyAlignment="0" applyProtection="0"/>
    <xf numFmtId="189" fontId="52" fillId="20" borderId="0" applyNumberFormat="0" applyBorder="0" applyAlignment="0" applyProtection="0"/>
    <xf numFmtId="0" fontId="51" fillId="20" borderId="0" applyNumberFormat="0" applyBorder="0" applyAlignment="0" applyProtection="0"/>
    <xf numFmtId="189" fontId="52" fillId="21" borderId="0" applyNumberFormat="0" applyBorder="0" applyAlignment="0" applyProtection="0"/>
    <xf numFmtId="0" fontId="51" fillId="21" borderId="0" applyNumberFormat="0" applyBorder="0" applyAlignment="0" applyProtection="0"/>
    <xf numFmtId="189" fontId="52" fillId="22" borderId="0" applyNumberFormat="0" applyBorder="0" applyAlignment="0" applyProtection="0"/>
    <xf numFmtId="0" fontId="51" fillId="22" borderId="0" applyNumberFormat="0" applyBorder="0" applyAlignment="0" applyProtection="0"/>
    <xf numFmtId="189" fontId="52" fillId="23" borderId="0" applyNumberFormat="0" applyBorder="0" applyAlignment="0" applyProtection="0"/>
    <xf numFmtId="0" fontId="51" fillId="23" borderId="0" applyNumberFormat="0" applyBorder="0" applyAlignment="0" applyProtection="0"/>
    <xf numFmtId="189" fontId="52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5" borderId="0" applyNumberFormat="0" applyBorder="0" applyAlignment="0" applyProtection="0"/>
    <xf numFmtId="0" fontId="45" fillId="25" borderId="0" applyNumberFormat="0" applyBorder="0" applyAlignment="0" applyProtection="0"/>
    <xf numFmtId="0" fontId="51" fillId="26" borderId="0" applyNumberFormat="0" applyBorder="0" applyAlignment="0" applyProtection="0"/>
    <xf numFmtId="0" fontId="45" fillId="26" borderId="0" applyNumberFormat="0" applyBorder="0" applyAlignment="0" applyProtection="0"/>
    <xf numFmtId="0" fontId="51" fillId="27" borderId="0" applyNumberFormat="0" applyBorder="0" applyAlignment="0" applyProtection="0"/>
    <xf numFmtId="0" fontId="45" fillId="27" borderId="0" applyNumberFormat="0" applyBorder="0" applyAlignment="0" applyProtection="0"/>
    <xf numFmtId="0" fontId="51" fillId="22" borderId="0" applyNumberFormat="0" applyBorder="0" applyAlignment="0" applyProtection="0"/>
    <xf numFmtId="0" fontId="45" fillId="22" borderId="0" applyNumberFormat="0" applyBorder="0" applyAlignment="0" applyProtection="0"/>
    <xf numFmtId="0" fontId="51" fillId="25" borderId="0" applyNumberFormat="0" applyBorder="0" applyAlignment="0" applyProtection="0"/>
    <xf numFmtId="0" fontId="45" fillId="25" borderId="0" applyNumberFormat="0" applyBorder="0" applyAlignment="0" applyProtection="0"/>
    <xf numFmtId="0" fontId="51" fillId="28" borderId="0" applyNumberFormat="0" applyBorder="0" applyAlignment="0" applyProtection="0"/>
    <xf numFmtId="0" fontId="45" fillId="28" borderId="0" applyNumberFormat="0" applyBorder="0" applyAlignment="0" applyProtection="0"/>
    <xf numFmtId="189" fontId="52" fillId="25" borderId="0" applyNumberFormat="0" applyBorder="0" applyAlignment="0" applyProtection="0"/>
    <xf numFmtId="0" fontId="51" fillId="25" borderId="0" applyNumberFormat="0" applyBorder="0" applyAlignment="0" applyProtection="0"/>
    <xf numFmtId="189" fontId="52" fillId="26" borderId="0" applyNumberFormat="0" applyBorder="0" applyAlignment="0" applyProtection="0"/>
    <xf numFmtId="0" fontId="51" fillId="26" borderId="0" applyNumberFormat="0" applyBorder="0" applyAlignment="0" applyProtection="0"/>
    <xf numFmtId="189" fontId="52" fillId="27" borderId="0" applyNumberFormat="0" applyBorder="0" applyAlignment="0" applyProtection="0"/>
    <xf numFmtId="0" fontId="51" fillId="27" borderId="0" applyNumberFormat="0" applyBorder="0" applyAlignment="0" applyProtection="0"/>
    <xf numFmtId="189" fontId="52" fillId="22" borderId="0" applyNumberFormat="0" applyBorder="0" applyAlignment="0" applyProtection="0"/>
    <xf numFmtId="0" fontId="51" fillId="22" borderId="0" applyNumberFormat="0" applyBorder="0" applyAlignment="0" applyProtection="0"/>
    <xf numFmtId="189" fontId="52" fillId="25" borderId="0" applyNumberFormat="0" applyBorder="0" applyAlignment="0" applyProtection="0"/>
    <xf numFmtId="0" fontId="51" fillId="25" borderId="0" applyNumberFormat="0" applyBorder="0" applyAlignment="0" applyProtection="0"/>
    <xf numFmtId="189" fontId="52" fillId="28" borderId="0" applyNumberFormat="0" applyBorder="0" applyAlignment="0" applyProtection="0"/>
    <xf numFmtId="0" fontId="51" fillId="28" borderId="0" applyNumberFormat="0" applyBorder="0" applyAlignment="0" applyProtection="0"/>
    <xf numFmtId="0" fontId="53" fillId="29" borderId="0" applyNumberFormat="0" applyBorder="0" applyAlignment="0" applyProtection="0"/>
    <xf numFmtId="0" fontId="46" fillId="29" borderId="0" applyNumberFormat="0" applyBorder="0" applyAlignment="0" applyProtection="0"/>
    <xf numFmtId="0" fontId="53" fillId="26" borderId="0" applyNumberFormat="0" applyBorder="0" applyAlignment="0" applyProtection="0"/>
    <xf numFmtId="0" fontId="46" fillId="26" borderId="0" applyNumberFormat="0" applyBorder="0" applyAlignment="0" applyProtection="0"/>
    <xf numFmtId="0" fontId="53" fillId="27" borderId="0" applyNumberFormat="0" applyBorder="0" applyAlignment="0" applyProtection="0"/>
    <xf numFmtId="0" fontId="46" fillId="27" borderId="0" applyNumberFormat="0" applyBorder="0" applyAlignment="0" applyProtection="0"/>
    <xf numFmtId="0" fontId="53" fillId="30" borderId="0" applyNumberFormat="0" applyBorder="0" applyAlignment="0" applyProtection="0"/>
    <xf numFmtId="0" fontId="46" fillId="30" borderId="0" applyNumberFormat="0" applyBorder="0" applyAlignment="0" applyProtection="0"/>
    <xf numFmtId="0" fontId="53" fillId="31" borderId="0" applyNumberFormat="0" applyBorder="0" applyAlignment="0" applyProtection="0"/>
    <xf numFmtId="0" fontId="46" fillId="31" borderId="0" applyNumberFormat="0" applyBorder="0" applyAlignment="0" applyProtection="0"/>
    <xf numFmtId="0" fontId="53" fillId="32" borderId="0" applyNumberFormat="0" applyBorder="0" applyAlignment="0" applyProtection="0"/>
    <xf numFmtId="0" fontId="46" fillId="32" borderId="0" applyNumberFormat="0" applyBorder="0" applyAlignment="0" applyProtection="0"/>
    <xf numFmtId="189" fontId="54" fillId="29" borderId="0" applyNumberFormat="0" applyBorder="0" applyAlignment="0" applyProtection="0"/>
    <xf numFmtId="0" fontId="53" fillId="29" borderId="0" applyNumberFormat="0" applyBorder="0" applyAlignment="0" applyProtection="0"/>
    <xf numFmtId="189" fontId="54" fillId="26" borderId="0" applyNumberFormat="0" applyBorder="0" applyAlignment="0" applyProtection="0"/>
    <xf numFmtId="0" fontId="53" fillId="26" borderId="0" applyNumberFormat="0" applyBorder="0" applyAlignment="0" applyProtection="0"/>
    <xf numFmtId="189" fontId="54" fillId="27" borderId="0" applyNumberFormat="0" applyBorder="0" applyAlignment="0" applyProtection="0"/>
    <xf numFmtId="0" fontId="53" fillId="27" borderId="0" applyNumberFormat="0" applyBorder="0" applyAlignment="0" applyProtection="0"/>
    <xf numFmtId="189" fontId="54" fillId="30" borderId="0" applyNumberFormat="0" applyBorder="0" applyAlignment="0" applyProtection="0"/>
    <xf numFmtId="0" fontId="53" fillId="30" borderId="0" applyNumberFormat="0" applyBorder="0" applyAlignment="0" applyProtection="0"/>
    <xf numFmtId="189" fontId="54" fillId="31" borderId="0" applyNumberFormat="0" applyBorder="0" applyAlignment="0" applyProtection="0"/>
    <xf numFmtId="0" fontId="53" fillId="31" borderId="0" applyNumberFormat="0" applyBorder="0" applyAlignment="0" applyProtection="0"/>
    <xf numFmtId="189" fontId="54" fillId="32" borderId="0" applyNumberFormat="0" applyBorder="0" applyAlignment="0" applyProtection="0"/>
    <xf numFmtId="0" fontId="53" fillId="32" borderId="0" applyNumberFormat="0" applyBorder="0" applyAlignment="0" applyProtection="0"/>
    <xf numFmtId="0" fontId="55" fillId="0" borderId="15" applyBorder="0"/>
    <xf numFmtId="0" fontId="53" fillId="33" borderId="0" applyNumberFormat="0" applyBorder="0" applyAlignment="0" applyProtection="0"/>
    <xf numFmtId="0" fontId="46" fillId="33" borderId="0" applyNumberFormat="0" applyBorder="0" applyAlignment="0" applyProtection="0"/>
    <xf numFmtId="0" fontId="53" fillId="34" borderId="0" applyNumberFormat="0" applyBorder="0" applyAlignment="0" applyProtection="0"/>
    <xf numFmtId="0" fontId="46" fillId="34" borderId="0" applyNumberFormat="0" applyBorder="0" applyAlignment="0" applyProtection="0"/>
    <xf numFmtId="0" fontId="53" fillId="35" borderId="0" applyNumberFormat="0" applyBorder="0" applyAlignment="0" applyProtection="0"/>
    <xf numFmtId="0" fontId="46" fillId="35" borderId="0" applyNumberFormat="0" applyBorder="0" applyAlignment="0" applyProtection="0"/>
    <xf numFmtId="0" fontId="53" fillId="30" borderId="0" applyNumberFormat="0" applyBorder="0" applyAlignment="0" applyProtection="0"/>
    <xf numFmtId="0" fontId="46" fillId="30" borderId="0" applyNumberFormat="0" applyBorder="0" applyAlignment="0" applyProtection="0"/>
    <xf numFmtId="0" fontId="53" fillId="31" borderId="0" applyNumberFormat="0" applyBorder="0" applyAlignment="0" applyProtection="0"/>
    <xf numFmtId="0" fontId="46" fillId="31" borderId="0" applyNumberFormat="0" applyBorder="0" applyAlignment="0" applyProtection="0"/>
    <xf numFmtId="0" fontId="53" fillId="36" borderId="0" applyNumberFormat="0" applyBorder="0" applyAlignment="0" applyProtection="0"/>
    <xf numFmtId="0" fontId="46" fillId="36" borderId="0" applyNumberFormat="0" applyBorder="0" applyAlignment="0" applyProtection="0"/>
    <xf numFmtId="189" fontId="25" fillId="0" borderId="0" applyNumberFormat="0" applyAlignment="0"/>
    <xf numFmtId="189" fontId="25" fillId="0" borderId="0" applyNumberFormat="0" applyAlignment="0"/>
    <xf numFmtId="191" fontId="56" fillId="37" borderId="16" applyFont="0" applyFill="0" applyBorder="0" applyProtection="0">
      <alignment vertical="center"/>
    </xf>
    <xf numFmtId="192" fontId="57" fillId="0" borderId="0"/>
    <xf numFmtId="192" fontId="57" fillId="0" borderId="0"/>
    <xf numFmtId="0" fontId="58" fillId="0" borderId="0"/>
    <xf numFmtId="193" fontId="58" fillId="0" borderId="0" applyFont="0" applyFill="0" applyBorder="0" applyAlignment="0" applyProtection="0"/>
    <xf numFmtId="194" fontId="58" fillId="0" borderId="0" applyFont="0" applyFill="0" applyBorder="0" applyAlignment="0" applyProtection="0"/>
    <xf numFmtId="189" fontId="33" fillId="38" borderId="0"/>
    <xf numFmtId="0" fontId="59" fillId="20" borderId="0" applyNumberFormat="0" applyBorder="0" applyAlignment="0" applyProtection="0"/>
    <xf numFmtId="0" fontId="60" fillId="20" borderId="0" applyNumberFormat="0" applyBorder="0" applyAlignment="0" applyProtection="0"/>
    <xf numFmtId="0" fontId="61" fillId="14" borderId="0" applyBorder="0">
      <alignment horizontal="left" vertical="center" indent="1"/>
    </xf>
    <xf numFmtId="189" fontId="62" fillId="21" borderId="0" applyNumberFormat="0" applyBorder="0" applyAlignment="0" applyProtection="0"/>
    <xf numFmtId="0" fontId="63" fillId="21" borderId="0" applyNumberFormat="0" applyBorder="0" applyAlignment="0" applyProtection="0"/>
    <xf numFmtId="0" fontId="64" fillId="0" borderId="0"/>
    <xf numFmtId="189" fontId="65" fillId="0" borderId="0">
      <protection locked="0"/>
    </xf>
    <xf numFmtId="189" fontId="65" fillId="0" borderId="0">
      <protection locked="0"/>
    </xf>
    <xf numFmtId="0" fontId="20" fillId="0" borderId="0" applyFill="0" applyBorder="0" applyAlignment="0"/>
    <xf numFmtId="0" fontId="20" fillId="0" borderId="0" applyFill="0" applyBorder="0" applyAlignment="0"/>
    <xf numFmtId="0" fontId="50" fillId="0" borderId="0" applyFill="0" applyBorder="0" applyAlignment="0"/>
    <xf numFmtId="0" fontId="33" fillId="0" borderId="0" applyFill="0" applyBorder="0" applyAlignment="0"/>
    <xf numFmtId="0" fontId="50" fillId="0" borderId="0" applyFill="0" applyBorder="0" applyAlignment="0"/>
    <xf numFmtId="0" fontId="20" fillId="0" borderId="0" applyFill="0" applyBorder="0" applyAlignment="0"/>
    <xf numFmtId="0" fontId="20" fillId="0" borderId="0" applyFill="0" applyBorder="0" applyAlignment="0"/>
    <xf numFmtId="0" fontId="20" fillId="0" borderId="0" applyFill="0" applyBorder="0" applyAlignment="0"/>
    <xf numFmtId="0" fontId="66" fillId="38" borderId="17" applyNumberFormat="0" applyAlignment="0" applyProtection="0"/>
    <xf numFmtId="0" fontId="67" fillId="38" borderId="17" applyNumberFormat="0" applyAlignment="0" applyProtection="0"/>
    <xf numFmtId="189" fontId="68" fillId="38" borderId="17" applyNumberFormat="0" applyAlignment="0" applyProtection="0"/>
    <xf numFmtId="0" fontId="66" fillId="38" borderId="17" applyNumberFormat="0" applyAlignment="0" applyProtection="0"/>
    <xf numFmtId="189" fontId="69" fillId="39" borderId="18" applyNumberFormat="0" applyAlignment="0" applyProtection="0"/>
    <xf numFmtId="0" fontId="70" fillId="39" borderId="18" applyNumberFormat="0" applyAlignment="0" applyProtection="0"/>
    <xf numFmtId="189" fontId="71" fillId="0" borderId="19" applyNumberFormat="0" applyFill="0" applyAlignment="0" applyProtection="0"/>
    <xf numFmtId="0" fontId="72" fillId="0" borderId="19" applyNumberFormat="0" applyFill="0" applyAlignment="0" applyProtection="0"/>
    <xf numFmtId="0" fontId="70" fillId="39" borderId="18" applyNumberFormat="0" applyAlignment="0" applyProtection="0"/>
    <xf numFmtId="195" fontId="73" fillId="0" borderId="0"/>
    <xf numFmtId="195" fontId="73" fillId="0" borderId="0"/>
    <xf numFmtId="195" fontId="73" fillId="0" borderId="0"/>
    <xf numFmtId="195" fontId="73" fillId="0" borderId="0"/>
    <xf numFmtId="195" fontId="73" fillId="0" borderId="0"/>
    <xf numFmtId="195" fontId="73" fillId="0" borderId="0"/>
    <xf numFmtId="195" fontId="73" fillId="0" borderId="0"/>
    <xf numFmtId="195" fontId="73" fillId="0" borderId="0"/>
    <xf numFmtId="0" fontId="2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45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194" fontId="74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45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0" fontId="50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0" fontId="50" fillId="0" borderId="0" applyFont="0" applyFill="0" applyBorder="0" applyAlignment="0" applyProtection="0"/>
    <xf numFmtId="43" fontId="51" fillId="0" borderId="0" applyFont="0" applyFill="0" applyBorder="0" applyAlignment="0" applyProtection="0"/>
    <xf numFmtId="196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3" fontId="76" fillId="0" borderId="0" applyFont="0" applyFill="0" applyBorder="0" applyAlignment="0" applyProtection="0"/>
    <xf numFmtId="0" fontId="20" fillId="0" borderId="0" applyFont="0" applyFill="0" applyBorder="0" applyAlignment="0" applyProtection="0"/>
    <xf numFmtId="42" fontId="45" fillId="0" borderId="0" applyFont="0" applyFill="0" applyBorder="0" applyAlignment="0" applyProtection="0"/>
    <xf numFmtId="42" fontId="45" fillId="0" borderId="0" applyFont="0" applyFill="0" applyBorder="0" applyAlignment="0" applyProtection="0"/>
    <xf numFmtId="198" fontId="76" fillId="0" borderId="0" applyFont="0" applyFill="0" applyBorder="0" applyAlignment="0" applyProtection="0"/>
    <xf numFmtId="14" fontId="45" fillId="0" borderId="0" applyFill="0" applyBorder="0" applyAlignment="0"/>
    <xf numFmtId="199" fontId="33" fillId="0" borderId="0">
      <protection locked="0"/>
    </xf>
    <xf numFmtId="37" fontId="77" fillId="0" borderId="0" applyNumberFormat="0" applyFill="0" applyBorder="0" applyProtection="0"/>
    <xf numFmtId="38" fontId="50" fillId="0" borderId="20">
      <alignment vertical="center"/>
    </xf>
    <xf numFmtId="38" fontId="50" fillId="0" borderId="0" applyFont="0" applyFill="0" applyBorder="0" applyAlignment="0" applyProtection="0"/>
    <xf numFmtId="200" fontId="78" fillId="0" borderId="0" applyFont="0" applyFill="0" applyBorder="0" applyAlignment="0" applyProtection="0"/>
    <xf numFmtId="0" fontId="79" fillId="0" borderId="0">
      <protection locked="0"/>
    </xf>
    <xf numFmtId="189" fontId="33" fillId="0" borderId="0"/>
    <xf numFmtId="0" fontId="33" fillId="0" borderId="0"/>
    <xf numFmtId="201" fontId="65" fillId="0" borderId="0">
      <protection locked="0"/>
    </xf>
    <xf numFmtId="201" fontId="65" fillId="0" borderId="0">
      <protection locked="0"/>
    </xf>
    <xf numFmtId="189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89" fontId="82" fillId="40" borderId="0" applyNumberFormat="0" applyBorder="0" applyAlignment="0" applyProtection="0"/>
    <xf numFmtId="189" fontId="82" fillId="41" borderId="0" applyNumberFormat="0" applyBorder="0" applyAlignment="0" applyProtection="0"/>
    <xf numFmtId="189" fontId="82" fillId="42" borderId="0" applyNumberFormat="0" applyBorder="0" applyAlignment="0" applyProtection="0"/>
    <xf numFmtId="189" fontId="51" fillId="43" borderId="0" applyNumberFormat="0" applyBorder="0" applyAlignment="0" applyProtection="0"/>
    <xf numFmtId="189" fontId="51" fillId="43" borderId="0" applyNumberFormat="0" applyBorder="0" applyAlignment="0" applyProtection="0"/>
    <xf numFmtId="189" fontId="53" fillId="44" borderId="0" applyNumberFormat="0" applyBorder="0" applyAlignment="0" applyProtection="0"/>
    <xf numFmtId="189" fontId="54" fillId="33" borderId="0" applyNumberFormat="0" applyBorder="0" applyAlignment="0" applyProtection="0"/>
    <xf numFmtId="0" fontId="53" fillId="33" borderId="0" applyNumberFormat="0" applyBorder="0" applyAlignment="0" applyProtection="0"/>
    <xf numFmtId="189" fontId="51" fillId="45" borderId="0" applyNumberFormat="0" applyBorder="0" applyAlignment="0" applyProtection="0"/>
    <xf numFmtId="189" fontId="51" fillId="46" borderId="0" applyNumberFormat="0" applyBorder="0" applyAlignment="0" applyProtection="0"/>
    <xf numFmtId="189" fontId="53" fillId="47" borderId="0" applyNumberFormat="0" applyBorder="0" applyAlignment="0" applyProtection="0"/>
    <xf numFmtId="189" fontId="54" fillId="34" borderId="0" applyNumberFormat="0" applyBorder="0" applyAlignment="0" applyProtection="0"/>
    <xf numFmtId="0" fontId="53" fillId="34" borderId="0" applyNumberFormat="0" applyBorder="0" applyAlignment="0" applyProtection="0"/>
    <xf numFmtId="189" fontId="51" fillId="45" borderId="0" applyNumberFormat="0" applyBorder="0" applyAlignment="0" applyProtection="0"/>
    <xf numFmtId="189" fontId="51" fillId="48" borderId="0" applyNumberFormat="0" applyBorder="0" applyAlignment="0" applyProtection="0"/>
    <xf numFmtId="189" fontId="53" fillId="46" borderId="0" applyNumberFormat="0" applyBorder="0" applyAlignment="0" applyProtection="0"/>
    <xf numFmtId="189" fontId="54" fillId="35" borderId="0" applyNumberFormat="0" applyBorder="0" applyAlignment="0" applyProtection="0"/>
    <xf numFmtId="0" fontId="53" fillId="35" borderId="0" applyNumberFormat="0" applyBorder="0" applyAlignment="0" applyProtection="0"/>
    <xf numFmtId="189" fontId="51" fillId="43" borderId="0" applyNumberFormat="0" applyBorder="0" applyAlignment="0" applyProtection="0"/>
    <xf numFmtId="189" fontId="51" fillId="46" borderId="0" applyNumberFormat="0" applyBorder="0" applyAlignment="0" applyProtection="0"/>
    <xf numFmtId="189" fontId="53" fillId="46" borderId="0" applyNumberFormat="0" applyBorder="0" applyAlignment="0" applyProtection="0"/>
    <xf numFmtId="189" fontId="54" fillId="30" borderId="0" applyNumberFormat="0" applyBorder="0" applyAlignment="0" applyProtection="0"/>
    <xf numFmtId="0" fontId="53" fillId="30" borderId="0" applyNumberFormat="0" applyBorder="0" applyAlignment="0" applyProtection="0"/>
    <xf numFmtId="189" fontId="51" fillId="49" borderId="0" applyNumberFormat="0" applyBorder="0" applyAlignment="0" applyProtection="0"/>
    <xf numFmtId="189" fontId="51" fillId="43" borderId="0" applyNumberFormat="0" applyBorder="0" applyAlignment="0" applyProtection="0"/>
    <xf numFmtId="189" fontId="53" fillId="44" borderId="0" applyNumberFormat="0" applyBorder="0" applyAlignment="0" applyProtection="0"/>
    <xf numFmtId="189" fontId="54" fillId="31" borderId="0" applyNumberFormat="0" applyBorder="0" applyAlignment="0" applyProtection="0"/>
    <xf numFmtId="0" fontId="53" fillId="31" borderId="0" applyNumberFormat="0" applyBorder="0" applyAlignment="0" applyProtection="0"/>
    <xf numFmtId="189" fontId="51" fillId="45" borderId="0" applyNumberFormat="0" applyBorder="0" applyAlignment="0" applyProtection="0"/>
    <xf numFmtId="189" fontId="51" fillId="50" borderId="0" applyNumberFormat="0" applyBorder="0" applyAlignment="0" applyProtection="0"/>
    <xf numFmtId="189" fontId="53" fillId="50" borderId="0" applyNumberFormat="0" applyBorder="0" applyAlignment="0" applyProtection="0"/>
    <xf numFmtId="189" fontId="54" fillId="36" borderId="0" applyNumberFormat="0" applyBorder="0" applyAlignment="0" applyProtection="0"/>
    <xf numFmtId="0" fontId="53" fillId="36" borderId="0" applyNumberFormat="0" applyBorder="0" applyAlignment="0" applyProtection="0"/>
    <xf numFmtId="0" fontId="20" fillId="0" borderId="0" applyFill="0" applyBorder="0" applyAlignment="0"/>
    <xf numFmtId="0" fontId="20" fillId="0" borderId="0" applyFill="0" applyBorder="0" applyAlignment="0"/>
    <xf numFmtId="0" fontId="20" fillId="0" borderId="0" applyFill="0" applyBorder="0" applyAlignment="0"/>
    <xf numFmtId="0" fontId="20" fillId="0" borderId="0" applyFill="0" applyBorder="0" applyAlignment="0"/>
    <xf numFmtId="0" fontId="20" fillId="0" borderId="0" applyFill="0" applyBorder="0" applyAlignment="0"/>
    <xf numFmtId="189" fontId="83" fillId="24" borderId="17" applyNumberFormat="0" applyAlignment="0" applyProtection="0"/>
    <xf numFmtId="0" fontId="84" fillId="24" borderId="17" applyNumberFormat="0" applyAlignment="0" applyProtection="0"/>
    <xf numFmtId="189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50" fillId="0" borderId="0"/>
    <xf numFmtId="0" fontId="33" fillId="0" borderId="0"/>
    <xf numFmtId="0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42" fillId="0" borderId="0"/>
    <xf numFmtId="0" fontId="4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42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/>
    <xf numFmtId="189" fontId="33" fillId="0" borderId="0" applyFont="0" applyFill="0" applyBorder="0" applyAlignment="0" applyProtection="0"/>
    <xf numFmtId="202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74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203" fontId="33" fillId="0" borderId="0" applyFont="0" applyFill="0" applyBorder="0" applyAlignment="0" applyProtection="0"/>
    <xf numFmtId="204" fontId="33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89" fontId="79" fillId="0" borderId="0">
      <protection locked="0"/>
    </xf>
    <xf numFmtId="14" fontId="88" fillId="0" borderId="21" applyNumberFormat="0">
      <alignment horizontal="center" vertical="center"/>
    </xf>
    <xf numFmtId="205" fontId="89" fillId="0" borderId="0">
      <protection locked="0"/>
    </xf>
    <xf numFmtId="4" fontId="79" fillId="0" borderId="0">
      <protection locked="0"/>
    </xf>
    <xf numFmtId="2" fontId="76" fillId="0" borderId="0" applyFont="0" applyFill="0" applyBorder="0" applyAlignment="0" applyProtection="0"/>
    <xf numFmtId="0" fontId="90" fillId="0" borderId="0" applyNumberFormat="0" applyFill="0" applyBorder="0" applyAlignment="0" applyProtection="0">
      <alignment vertical="top"/>
      <protection locked="0"/>
    </xf>
    <xf numFmtId="0" fontId="63" fillId="21" borderId="0" applyNumberFormat="0" applyBorder="0" applyAlignment="0" applyProtection="0"/>
    <xf numFmtId="38" fontId="25" fillId="8" borderId="0" applyNumberFormat="0" applyBorder="0" applyAlignment="0" applyProtection="0"/>
    <xf numFmtId="38" fontId="25" fillId="8" borderId="0" applyNumberFormat="0" applyBorder="0" applyAlignment="0" applyProtection="0"/>
    <xf numFmtId="191" fontId="91" fillId="51" borderId="22" applyBorder="0" applyAlignment="0">
      <alignment horizontal="left" vertical="center" indent="1"/>
    </xf>
    <xf numFmtId="191" fontId="92" fillId="8" borderId="23" applyBorder="0">
      <alignment horizontal="left" vertical="center" indent="1"/>
    </xf>
    <xf numFmtId="37" fontId="91" fillId="51" borderId="22" applyBorder="0">
      <alignment horizontal="left" vertical="center" indent="1"/>
    </xf>
    <xf numFmtId="189" fontId="19" fillId="0" borderId="24" applyNumberFormat="0" applyAlignment="0" applyProtection="0">
      <alignment horizontal="left" vertical="center"/>
    </xf>
    <xf numFmtId="189" fontId="19" fillId="0" borderId="25">
      <alignment horizontal="left" vertical="center"/>
    </xf>
    <xf numFmtId="0" fontId="92" fillId="0" borderId="13" applyNumberFormat="0" applyFill="0">
      <alignment horizontal="centerContinuous" vertical="top"/>
    </xf>
    <xf numFmtId="0" fontId="93" fillId="37" borderId="26" applyNumberFormat="0" applyBorder="0">
      <alignment horizontal="left" vertical="center" indent="1"/>
    </xf>
    <xf numFmtId="0" fontId="94" fillId="0" borderId="27"/>
    <xf numFmtId="0" fontId="95" fillId="0" borderId="28" applyNumberFormat="0" applyFill="0" applyAlignment="0" applyProtection="0"/>
    <xf numFmtId="0" fontId="96" fillId="0" borderId="28" applyNumberFormat="0" applyFill="0" applyAlignment="0" applyProtection="0"/>
    <xf numFmtId="0" fontId="97" fillId="0" borderId="29" applyNumberFormat="0" applyFill="0" applyAlignment="0" applyProtection="0"/>
    <xf numFmtId="0" fontId="98" fillId="0" borderId="29" applyNumberFormat="0" applyFill="0" applyAlignment="0" applyProtection="0"/>
    <xf numFmtId="0" fontId="81" fillId="0" borderId="30" applyNumberFormat="0" applyFill="0" applyAlignment="0" applyProtection="0"/>
    <xf numFmtId="0" fontId="80" fillId="0" borderId="30" applyNumberFormat="0" applyFill="0" applyAlignment="0" applyProtection="0"/>
    <xf numFmtId="0" fontId="81" fillId="0" borderId="0" applyNumberFormat="0" applyFill="0" applyBorder="0" applyAlignment="0" applyProtection="0"/>
    <xf numFmtId="201" fontId="65" fillId="0" borderId="0">
      <protection locked="0"/>
    </xf>
    <xf numFmtId="201" fontId="65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101" fillId="0" borderId="0" applyNumberFormat="0" applyFont="0" applyFill="0" applyBorder="0" applyAlignment="0" applyProtection="0">
      <alignment vertical="top"/>
      <protection locked="0"/>
    </xf>
    <xf numFmtId="189" fontId="102" fillId="20" borderId="0" applyNumberFormat="0" applyBorder="0" applyAlignment="0" applyProtection="0"/>
    <xf numFmtId="0" fontId="59" fillId="20" borderId="0" applyNumberFormat="0" applyBorder="0" applyAlignment="0" applyProtection="0"/>
    <xf numFmtId="10" fontId="25" fillId="17" borderId="27" applyNumberFormat="0" applyBorder="0" applyAlignment="0" applyProtection="0"/>
    <xf numFmtId="10" fontId="25" fillId="17" borderId="27" applyNumberFormat="0" applyBorder="0" applyAlignment="0" applyProtection="0"/>
    <xf numFmtId="0" fontId="84" fillId="24" borderId="17" applyNumberFormat="0" applyAlignment="0" applyProtection="0"/>
    <xf numFmtId="0" fontId="84" fillId="24" borderId="17" applyNumberFormat="0" applyAlignment="0" applyProtection="0"/>
    <xf numFmtId="0" fontId="84" fillId="24" borderId="17" applyNumberFormat="0" applyAlignment="0" applyProtection="0"/>
    <xf numFmtId="0" fontId="84" fillId="24" borderId="17" applyNumberFormat="0" applyAlignment="0" applyProtection="0"/>
    <xf numFmtId="0" fontId="84" fillId="24" borderId="17" applyNumberFormat="0" applyAlignment="0" applyProtection="0"/>
    <xf numFmtId="0" fontId="84" fillId="24" borderId="17" applyNumberFormat="0" applyAlignment="0" applyProtection="0"/>
    <xf numFmtId="0" fontId="84" fillId="24" borderId="17" applyNumberFormat="0" applyAlignment="0" applyProtection="0"/>
    <xf numFmtId="0" fontId="84" fillId="24" borderId="17" applyNumberFormat="0" applyAlignment="0" applyProtection="0"/>
    <xf numFmtId="206" fontId="44" fillId="0" borderId="31"/>
    <xf numFmtId="206" fontId="44" fillId="0" borderId="31"/>
    <xf numFmtId="206" fontId="44" fillId="0" borderId="31"/>
    <xf numFmtId="0" fontId="20" fillId="0" borderId="0" applyFill="0" applyBorder="0" applyAlignment="0"/>
    <xf numFmtId="0" fontId="20" fillId="0" borderId="0" applyFill="0" applyBorder="0" applyAlignment="0"/>
    <xf numFmtId="0" fontId="20" fillId="0" borderId="0" applyFill="0" applyBorder="0" applyAlignment="0"/>
    <xf numFmtId="0" fontId="20" fillId="0" borderId="0" applyFill="0" applyBorder="0" applyAlignment="0"/>
    <xf numFmtId="0" fontId="20" fillId="0" borderId="0" applyFill="0" applyBorder="0" applyAlignment="0"/>
    <xf numFmtId="0" fontId="72" fillId="0" borderId="19" applyNumberFormat="0" applyFill="0" applyAlignment="0" applyProtection="0"/>
    <xf numFmtId="0" fontId="88" fillId="0" borderId="21">
      <alignment horizontal="center" vertical="center"/>
    </xf>
    <xf numFmtId="207" fontId="103" fillId="0" borderId="32" applyNumberFormat="0" applyFill="0" applyBorder="0" applyAlignment="0" applyProtection="0">
      <alignment horizontal="center"/>
    </xf>
    <xf numFmtId="208" fontId="78" fillId="0" borderId="0" applyFont="0" applyFill="0" applyBorder="0" applyAlignment="0" applyProtection="0"/>
    <xf numFmtId="209" fontId="78" fillId="0" borderId="0" applyFont="0" applyFill="0" applyBorder="0" applyAlignment="0" applyProtection="0"/>
    <xf numFmtId="204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33" fillId="0" borderId="0" applyFont="0" applyFill="0" applyBorder="0" applyAlignment="0" applyProtection="0"/>
    <xf numFmtId="40" fontId="50" fillId="0" borderId="0" applyFont="0" applyFill="0" applyBorder="0" applyAlignment="0" applyProtection="0"/>
    <xf numFmtId="210" fontId="18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104" fillId="0" borderId="0" applyFont="0" applyFill="0" applyBorder="0" applyAlignment="0" applyProtection="0"/>
    <xf numFmtId="3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211" fontId="88" fillId="0" borderId="21">
      <alignment horizontal="center" vertical="center"/>
    </xf>
    <xf numFmtId="212" fontId="33" fillId="0" borderId="0" applyFont="0" applyFill="0" applyBorder="0" applyAlignment="0" applyProtection="0"/>
    <xf numFmtId="213" fontId="33" fillId="0" borderId="0" applyFont="0" applyFill="0" applyBorder="0" applyAlignment="0" applyProtection="0"/>
    <xf numFmtId="213" fontId="25" fillId="0" borderId="0" applyFont="0" applyFill="0" applyBorder="0" applyAlignment="0" applyProtection="0"/>
    <xf numFmtId="44" fontId="33" fillId="0" borderId="0" applyFont="0" applyFill="0" applyBorder="0" applyAlignment="0" applyProtection="0"/>
    <xf numFmtId="214" fontId="50" fillId="0" borderId="0" applyFont="0" applyFill="0" applyBorder="0" applyAlignment="0" applyProtection="0"/>
    <xf numFmtId="215" fontId="50" fillId="0" borderId="0" applyFont="0" applyFill="0" applyBorder="0" applyAlignment="0" applyProtection="0"/>
    <xf numFmtId="216" fontId="89" fillId="0" borderId="0">
      <protection locked="0"/>
    </xf>
    <xf numFmtId="217" fontId="89" fillId="0" borderId="0">
      <protection locked="0"/>
    </xf>
    <xf numFmtId="6" fontId="50" fillId="0" borderId="0" applyFont="0" applyFill="0" applyBorder="0" applyAlignment="0" applyProtection="0"/>
    <xf numFmtId="8" fontId="50" fillId="0" borderId="0" applyFont="0" applyFill="0" applyBorder="0" applyAlignment="0" applyProtection="0"/>
    <xf numFmtId="189" fontId="105" fillId="52" borderId="0" applyNumberFormat="0" applyBorder="0" applyAlignment="0" applyProtection="0"/>
    <xf numFmtId="189" fontId="106" fillId="52" borderId="0" applyNumberFormat="0" applyBorder="0" applyAlignment="0" applyProtection="0"/>
    <xf numFmtId="37" fontId="107" fillId="0" borderId="0"/>
    <xf numFmtId="0" fontId="57" fillId="0" borderId="0"/>
    <xf numFmtId="0" fontId="108" fillId="8" borderId="0">
      <alignment horizontal="left" indent="1"/>
    </xf>
    <xf numFmtId="218" fontId="109" fillId="0" borderId="0"/>
    <xf numFmtId="218" fontId="109" fillId="0" borderId="0"/>
    <xf numFmtId="219" fontId="33" fillId="0" borderId="0"/>
    <xf numFmtId="219" fontId="33" fillId="0" borderId="0"/>
    <xf numFmtId="219" fontId="33" fillId="0" borderId="0"/>
    <xf numFmtId="189" fontId="18" fillId="0" borderId="0"/>
    <xf numFmtId="0" fontId="33" fillId="0" borderId="0"/>
    <xf numFmtId="0" fontId="18" fillId="0" borderId="0"/>
    <xf numFmtId="203" fontId="33" fillId="0" borderId="0"/>
    <xf numFmtId="189" fontId="18" fillId="0" borderId="0"/>
    <xf numFmtId="0" fontId="33" fillId="0" borderId="0"/>
    <xf numFmtId="0" fontId="50" fillId="0" borderId="0"/>
    <xf numFmtId="0" fontId="51" fillId="0" borderId="0"/>
    <xf numFmtId="189" fontId="18" fillId="0" borderId="0"/>
    <xf numFmtId="0" fontId="33" fillId="0" borderId="0"/>
    <xf numFmtId="0" fontId="51" fillId="0" borderId="0"/>
    <xf numFmtId="189" fontId="18" fillId="0" borderId="0"/>
    <xf numFmtId="0" fontId="33" fillId="0" borderId="0"/>
    <xf numFmtId="189" fontId="18" fillId="0" borderId="0"/>
    <xf numFmtId="0" fontId="33" fillId="0" borderId="0"/>
    <xf numFmtId="189" fontId="18" fillId="0" borderId="0"/>
    <xf numFmtId="0" fontId="33" fillId="0" borderId="0"/>
    <xf numFmtId="189" fontId="18" fillId="0" borderId="0"/>
    <xf numFmtId="0" fontId="33" fillId="0" borderId="0"/>
    <xf numFmtId="189" fontId="18" fillId="0" borderId="0"/>
    <xf numFmtId="0" fontId="33" fillId="0" borderId="0"/>
    <xf numFmtId="189" fontId="18" fillId="0" borderId="0"/>
    <xf numFmtId="0" fontId="51" fillId="0" borderId="0"/>
    <xf numFmtId="0" fontId="33" fillId="0" borderId="0"/>
    <xf numFmtId="189" fontId="18" fillId="0" borderId="0"/>
    <xf numFmtId="0" fontId="33" fillId="0" borderId="0"/>
    <xf numFmtId="189" fontId="33" fillId="0" borderId="0"/>
    <xf numFmtId="0" fontId="33" fillId="0" borderId="0"/>
    <xf numFmtId="189" fontId="18" fillId="0" borderId="0"/>
    <xf numFmtId="0" fontId="51" fillId="0" borderId="0"/>
    <xf numFmtId="189" fontId="2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0" fillId="0" borderId="0"/>
    <xf numFmtId="0" fontId="33" fillId="0" borderId="0"/>
    <xf numFmtId="0" fontId="50" fillId="0" borderId="0"/>
    <xf numFmtId="0" fontId="33" fillId="0" borderId="0"/>
    <xf numFmtId="0" fontId="5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89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1" fillId="0" borderId="0"/>
    <xf numFmtId="0" fontId="3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 applyNumberFormat="0" applyFill="0" applyBorder="0" applyAlignment="0" applyProtection="0"/>
    <xf numFmtId="0" fontId="50" fillId="0" borderId="0"/>
    <xf numFmtId="0" fontId="33" fillId="0" borderId="0"/>
    <xf numFmtId="0" fontId="50" fillId="0" borderId="0"/>
    <xf numFmtId="0" fontId="33" fillId="0" borderId="0"/>
    <xf numFmtId="0" fontId="50" fillId="0" borderId="0"/>
    <xf numFmtId="0" fontId="33" fillId="0" borderId="0"/>
    <xf numFmtId="0" fontId="50" fillId="0" borderId="0"/>
    <xf numFmtId="0" fontId="33" fillId="0" borderId="0"/>
    <xf numFmtId="0" fontId="50" fillId="0" borderId="0"/>
    <xf numFmtId="0" fontId="33" fillId="0" borderId="0"/>
    <xf numFmtId="0" fontId="50" fillId="0" borderId="0"/>
    <xf numFmtId="0" fontId="33" fillId="0" borderId="0"/>
    <xf numFmtId="0" fontId="50" fillId="0" borderId="0"/>
    <xf numFmtId="0" fontId="33" fillId="0" borderId="0"/>
    <xf numFmtId="0" fontId="50" fillId="0" borderId="0"/>
    <xf numFmtId="0" fontId="33" fillId="0" borderId="0"/>
    <xf numFmtId="0" fontId="50" fillId="0" borderId="0"/>
    <xf numFmtId="0" fontId="33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33" fillId="0" borderId="0"/>
    <xf numFmtId="0" fontId="45" fillId="0" borderId="0"/>
    <xf numFmtId="0" fontId="45" fillId="0" borderId="0"/>
    <xf numFmtId="0" fontId="33" fillId="0" borderId="0"/>
    <xf numFmtId="0" fontId="45" fillId="0" borderId="0"/>
    <xf numFmtId="0" fontId="33" fillId="0" borderId="0"/>
    <xf numFmtId="0" fontId="45" fillId="0" borderId="0"/>
    <xf numFmtId="0" fontId="45" fillId="0" borderId="0"/>
    <xf numFmtId="0" fontId="33" fillId="0" borderId="0"/>
    <xf numFmtId="0" fontId="50" fillId="0" borderId="0"/>
    <xf numFmtId="0" fontId="33" fillId="0" borderId="0"/>
    <xf numFmtId="0" fontId="33" fillId="0" borderId="0"/>
    <xf numFmtId="0" fontId="4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5" fillId="0" borderId="0"/>
    <xf numFmtId="0" fontId="33" fillId="0" borderId="0"/>
    <xf numFmtId="0" fontId="33" fillId="0" borderId="0"/>
    <xf numFmtId="0" fontId="33" fillId="0" borderId="0"/>
    <xf numFmtId="189" fontId="18" fillId="0" borderId="0"/>
    <xf numFmtId="0" fontId="50" fillId="0" borderId="0"/>
    <xf numFmtId="0" fontId="33" fillId="0" borderId="0"/>
    <xf numFmtId="0" fontId="33" fillId="0" borderId="0"/>
    <xf numFmtId="0" fontId="45" fillId="0" borderId="0"/>
    <xf numFmtId="0" fontId="33" fillId="0" borderId="0"/>
    <xf numFmtId="0" fontId="11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11" fillId="0" borderId="0"/>
    <xf numFmtId="0" fontId="111" fillId="0" borderId="0"/>
    <xf numFmtId="189" fontId="18" fillId="0" borderId="0"/>
    <xf numFmtId="0" fontId="50" fillId="0" borderId="0"/>
    <xf numFmtId="0" fontId="33" fillId="0" borderId="0"/>
    <xf numFmtId="0" fontId="33" fillId="0" borderId="0"/>
    <xf numFmtId="0" fontId="45" fillId="0" borderId="0"/>
    <xf numFmtId="0" fontId="5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" fillId="0" borderId="0"/>
    <xf numFmtId="189" fontId="51" fillId="0" borderId="0"/>
    <xf numFmtId="0" fontId="33" fillId="0" borderId="0"/>
    <xf numFmtId="0" fontId="50" fillId="0" borderId="0"/>
    <xf numFmtId="0" fontId="45" fillId="0" borderId="0"/>
    <xf numFmtId="0" fontId="45" fillId="0" borderId="0"/>
    <xf numFmtId="0" fontId="112" fillId="0" borderId="0"/>
    <xf numFmtId="37" fontId="50" fillId="0" borderId="0"/>
    <xf numFmtId="0" fontId="33" fillId="0" borderId="0"/>
    <xf numFmtId="189" fontId="18" fillId="0" borderId="0"/>
    <xf numFmtId="0" fontId="33" fillId="0" borderId="0"/>
    <xf numFmtId="0" fontId="50" fillId="0" borderId="0"/>
    <xf numFmtId="0" fontId="45" fillId="0" borderId="0"/>
    <xf numFmtId="0" fontId="33" fillId="0" borderId="0"/>
    <xf numFmtId="189" fontId="78" fillId="0" borderId="0"/>
    <xf numFmtId="189" fontId="33" fillId="53" borderId="33" applyNumberFormat="0" applyFont="0" applyAlignment="0" applyProtection="0"/>
    <xf numFmtId="0" fontId="33" fillId="53" borderId="33" applyNumberFormat="0" applyFont="0" applyAlignment="0" applyProtection="0"/>
    <xf numFmtId="0" fontId="33" fillId="53" borderId="33" applyNumberFormat="0" applyFont="0" applyAlignment="0" applyProtection="0"/>
    <xf numFmtId="0" fontId="33" fillId="53" borderId="33" applyNumberFormat="0" applyFont="0" applyAlignment="0" applyProtection="0"/>
    <xf numFmtId="0" fontId="33" fillId="53" borderId="33" applyNumberFormat="0" applyFont="0" applyAlignment="0" applyProtection="0"/>
    <xf numFmtId="0" fontId="33" fillId="53" borderId="33" applyNumberFormat="0" applyFont="0" applyAlignment="0" applyProtection="0"/>
    <xf numFmtId="0" fontId="33" fillId="53" borderId="33" applyNumberFormat="0" applyFont="0" applyAlignment="0" applyProtection="0"/>
    <xf numFmtId="0" fontId="113" fillId="53" borderId="33" applyNumberFormat="0" applyFont="0" applyAlignment="0" applyProtection="0"/>
    <xf numFmtId="211" fontId="88" fillId="0" borderId="21">
      <alignment horizontal="center" vertical="center"/>
    </xf>
    <xf numFmtId="0" fontId="114" fillId="38" borderId="34" applyNumberFormat="0" applyAlignment="0" applyProtection="0"/>
    <xf numFmtId="0" fontId="115" fillId="38" borderId="34" applyNumberFormat="0" applyAlignment="0" applyProtection="0"/>
    <xf numFmtId="220" fontId="116" fillId="54" borderId="0" applyNumberFormat="0" applyFont="0" applyBorder="0" applyAlignment="0" applyProtection="0"/>
    <xf numFmtId="189" fontId="117" fillId="0" borderId="0"/>
    <xf numFmtId="0" fontId="50" fillId="0" borderId="0" applyFont="0" applyFill="0" applyBorder="0" applyAlignment="0" applyProtection="0"/>
    <xf numFmtId="0" fontId="75" fillId="0" borderId="0" applyFont="0" applyFill="0" applyBorder="0" applyAlignment="0" applyProtection="0"/>
    <xf numFmtId="10" fontId="33" fillId="0" borderId="0" applyFont="0" applyFill="0" applyBorder="0" applyAlignment="0" applyProtection="0"/>
    <xf numFmtId="10" fontId="33" fillId="0" borderId="0" applyFont="0" applyFill="0" applyBorder="0" applyAlignment="0" applyProtection="0"/>
    <xf numFmtId="10" fontId="33" fillId="0" borderId="0" applyFont="0" applyFill="0" applyBorder="0" applyAlignment="0" applyProtection="0"/>
    <xf numFmtId="10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221" fontId="45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33" fillId="0" borderId="0" applyFont="0" applyFill="0" applyBorder="0" applyAlignment="0" applyProtection="0"/>
    <xf numFmtId="221" fontId="4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222" fontId="89" fillId="0" borderId="0">
      <protection locked="0"/>
    </xf>
    <xf numFmtId="9" fontId="33" fillId="0" borderId="0"/>
    <xf numFmtId="9" fontId="33" fillId="0" borderId="0"/>
    <xf numFmtId="9" fontId="33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8" fillId="0" borderId="0" applyFont="0" applyFill="0" applyBorder="0" applyAlignment="0" applyProtection="0"/>
    <xf numFmtId="223" fontId="118" fillId="0" borderId="0"/>
    <xf numFmtId="0" fontId="20" fillId="0" borderId="0" applyFill="0" applyBorder="0" applyAlignment="0"/>
    <xf numFmtId="0" fontId="20" fillId="0" borderId="0" applyFill="0" applyBorder="0" applyAlignment="0"/>
    <xf numFmtId="0" fontId="20" fillId="0" borderId="0" applyFill="0" applyBorder="0" applyAlignment="0"/>
    <xf numFmtId="0" fontId="20" fillId="0" borderId="0" applyFill="0" applyBorder="0" applyAlignment="0"/>
    <xf numFmtId="0" fontId="20" fillId="0" borderId="0" applyFill="0" applyBorder="0" applyAlignment="0"/>
    <xf numFmtId="0" fontId="119" fillId="8" borderId="0"/>
    <xf numFmtId="0" fontId="120" fillId="14" borderId="0">
      <alignment horizontal="left" indent="1"/>
    </xf>
    <xf numFmtId="189" fontId="33" fillId="0" borderId="0" applyFont="0" applyFill="0" applyBorder="0" applyAlignment="0" applyProtection="0"/>
    <xf numFmtId="0" fontId="50" fillId="0" borderId="0" applyNumberFormat="0" applyFont="0" applyFill="0" applyBorder="0" applyAlignment="0" applyProtection="0">
      <alignment horizontal="left"/>
    </xf>
    <xf numFmtId="15" fontId="50" fillId="0" borderId="0" applyFont="0" applyFill="0" applyBorder="0" applyAlignment="0" applyProtection="0"/>
    <xf numFmtId="4" fontId="50" fillId="0" borderId="0" applyFont="0" applyFill="0" applyBorder="0" applyAlignment="0" applyProtection="0"/>
    <xf numFmtId="0" fontId="121" fillId="0" borderId="13">
      <alignment horizontal="center"/>
    </xf>
    <xf numFmtId="3" fontId="50" fillId="0" borderId="0" applyFont="0" applyFill="0" applyBorder="0" applyAlignment="0" applyProtection="0"/>
    <xf numFmtId="0" fontId="50" fillId="55" borderId="0" applyNumberFormat="0" applyFont="0" applyBorder="0" applyAlignment="0" applyProtection="0"/>
    <xf numFmtId="224" fontId="89" fillId="0" borderId="0">
      <protection locked="0"/>
    </xf>
    <xf numFmtId="225" fontId="89" fillId="0" borderId="0">
      <protection locked="0"/>
    </xf>
    <xf numFmtId="38" fontId="33" fillId="0" borderId="0"/>
    <xf numFmtId="38" fontId="33" fillId="0" borderId="0"/>
    <xf numFmtId="38" fontId="33" fillId="0" borderId="0"/>
    <xf numFmtId="38" fontId="33" fillId="0" borderId="0"/>
    <xf numFmtId="38" fontId="33" fillId="0" borderId="0"/>
    <xf numFmtId="189" fontId="122" fillId="38" borderId="34" applyNumberFormat="0" applyAlignment="0" applyProtection="0"/>
    <xf numFmtId="0" fontId="114" fillId="38" borderId="34" applyNumberFormat="0" applyAlignment="0" applyProtection="0"/>
    <xf numFmtId="4" fontId="45" fillId="56" borderId="34" applyNumberFormat="0" applyProtection="0">
      <alignment vertical="center"/>
    </xf>
    <xf numFmtId="4" fontId="45" fillId="56" borderId="34" applyNumberFormat="0" applyProtection="0">
      <alignment vertical="center"/>
    </xf>
    <xf numFmtId="4" fontId="123" fillId="56" borderId="34" applyNumberFormat="0" applyProtection="0">
      <alignment vertical="center"/>
    </xf>
    <xf numFmtId="4" fontId="45" fillId="56" borderId="34" applyNumberFormat="0" applyProtection="0">
      <alignment horizontal="left" vertical="center" indent="1"/>
    </xf>
    <xf numFmtId="4" fontId="45" fillId="56" borderId="34" applyNumberFormat="0" applyProtection="0">
      <alignment horizontal="left" vertical="center" indent="1"/>
    </xf>
    <xf numFmtId="4" fontId="45" fillId="56" borderId="34" applyNumberFormat="0" applyProtection="0">
      <alignment horizontal="left" vertical="center" indent="1"/>
    </xf>
    <xf numFmtId="4" fontId="45" fillId="56" borderId="34" applyNumberFormat="0" applyProtection="0">
      <alignment horizontal="left" vertical="center" indent="1"/>
    </xf>
    <xf numFmtId="189" fontId="33" fillId="57" borderId="34" applyNumberFormat="0" applyProtection="0">
      <alignment horizontal="left" vertical="center" indent="1"/>
    </xf>
    <xf numFmtId="189" fontId="33" fillId="57" borderId="34" applyNumberFormat="0" applyProtection="0">
      <alignment horizontal="left" vertical="center" indent="1"/>
    </xf>
    <xf numFmtId="189" fontId="33" fillId="57" borderId="34" applyNumberFormat="0" applyProtection="0">
      <alignment horizontal="left" vertical="center" indent="1"/>
    </xf>
    <xf numFmtId="0" fontId="33" fillId="57" borderId="34" applyNumberFormat="0" applyProtection="0">
      <alignment horizontal="left" vertical="center" indent="1"/>
    </xf>
    <xf numFmtId="0" fontId="33" fillId="57" borderId="34" applyNumberFormat="0" applyProtection="0">
      <alignment horizontal="left" vertical="center" indent="1"/>
    </xf>
    <xf numFmtId="0" fontId="33" fillId="57" borderId="34" applyNumberFormat="0" applyProtection="0">
      <alignment horizontal="left" vertical="center" indent="1"/>
    </xf>
    <xf numFmtId="4" fontId="45" fillId="58" borderId="34" applyNumberFormat="0" applyProtection="0">
      <alignment horizontal="right" vertical="center"/>
    </xf>
    <xf numFmtId="4" fontId="45" fillId="58" borderId="34" applyNumberFormat="0" applyProtection="0">
      <alignment horizontal="right" vertical="center"/>
    </xf>
    <xf numFmtId="4" fontId="45" fillId="59" borderId="34" applyNumberFormat="0" applyProtection="0">
      <alignment horizontal="right" vertical="center"/>
    </xf>
    <xf numFmtId="4" fontId="45" fillId="59" borderId="34" applyNumberFormat="0" applyProtection="0">
      <alignment horizontal="right" vertical="center"/>
    </xf>
    <xf numFmtId="4" fontId="45" fillId="11" borderId="34" applyNumberFormat="0" applyProtection="0">
      <alignment horizontal="right" vertical="center"/>
    </xf>
    <xf numFmtId="4" fontId="45" fillId="11" borderId="34" applyNumberFormat="0" applyProtection="0">
      <alignment horizontal="right" vertical="center"/>
    </xf>
    <xf numFmtId="4" fontId="45" fillId="7" borderId="34" applyNumberFormat="0" applyProtection="0">
      <alignment horizontal="right" vertical="center"/>
    </xf>
    <xf numFmtId="4" fontId="45" fillId="7" borderId="34" applyNumberFormat="0" applyProtection="0">
      <alignment horizontal="right" vertical="center"/>
    </xf>
    <xf numFmtId="4" fontId="45" fillId="60" borderId="34" applyNumberFormat="0" applyProtection="0">
      <alignment horizontal="right" vertical="center"/>
    </xf>
    <xf numFmtId="4" fontId="45" fillId="60" borderId="34" applyNumberFormat="0" applyProtection="0">
      <alignment horizontal="right" vertical="center"/>
    </xf>
    <xf numFmtId="4" fontId="45" fillId="61" borderId="34" applyNumberFormat="0" applyProtection="0">
      <alignment horizontal="right" vertical="center"/>
    </xf>
    <xf numFmtId="4" fontId="45" fillId="61" borderId="34" applyNumberFormat="0" applyProtection="0">
      <alignment horizontal="right" vertical="center"/>
    </xf>
    <xf numFmtId="4" fontId="45" fillId="62" borderId="34" applyNumberFormat="0" applyProtection="0">
      <alignment horizontal="right" vertical="center"/>
    </xf>
    <xf numFmtId="4" fontId="45" fillId="62" borderId="34" applyNumberFormat="0" applyProtection="0">
      <alignment horizontal="right" vertical="center"/>
    </xf>
    <xf numFmtId="4" fontId="45" fillId="63" borderId="34" applyNumberFormat="0" applyProtection="0">
      <alignment horizontal="right" vertical="center"/>
    </xf>
    <xf numFmtId="4" fontId="45" fillId="63" borderId="34" applyNumberFormat="0" applyProtection="0">
      <alignment horizontal="right" vertical="center"/>
    </xf>
    <xf numFmtId="4" fontId="45" fillId="6" borderId="34" applyNumberFormat="0" applyProtection="0">
      <alignment horizontal="right" vertical="center"/>
    </xf>
    <xf numFmtId="4" fontId="45" fillId="6" borderId="34" applyNumberFormat="0" applyProtection="0">
      <alignment horizontal="right" vertical="center"/>
    </xf>
    <xf numFmtId="4" fontId="124" fillId="64" borderId="34" applyNumberFormat="0" applyProtection="0">
      <alignment horizontal="left" vertical="center" indent="1"/>
    </xf>
    <xf numFmtId="4" fontId="45" fillId="65" borderId="35" applyNumberFormat="0" applyProtection="0">
      <alignment horizontal="left" vertical="center" indent="1"/>
    </xf>
    <xf numFmtId="4" fontId="45" fillId="65" borderId="35" applyNumberFormat="0" applyProtection="0">
      <alignment horizontal="left" vertical="center" indent="1"/>
    </xf>
    <xf numFmtId="4" fontId="125" fillId="15" borderId="0" applyNumberFormat="0" applyProtection="0">
      <alignment horizontal="left" vertical="center" indent="1"/>
    </xf>
    <xf numFmtId="189" fontId="33" fillId="57" borderId="34" applyNumberFormat="0" applyProtection="0">
      <alignment horizontal="left" vertical="center" indent="1"/>
    </xf>
    <xf numFmtId="189" fontId="33" fillId="57" borderId="34" applyNumberFormat="0" applyProtection="0">
      <alignment horizontal="left" vertical="center" indent="1"/>
    </xf>
    <xf numFmtId="189" fontId="33" fillId="57" borderId="34" applyNumberFormat="0" applyProtection="0">
      <alignment horizontal="left" vertical="center" indent="1"/>
    </xf>
    <xf numFmtId="4" fontId="45" fillId="65" borderId="34" applyNumberFormat="0" applyProtection="0">
      <alignment horizontal="left" vertical="center" indent="1"/>
    </xf>
    <xf numFmtId="4" fontId="45" fillId="65" borderId="34" applyNumberFormat="0" applyProtection="0">
      <alignment horizontal="left" vertical="center" indent="1"/>
    </xf>
    <xf numFmtId="4" fontId="45" fillId="65" borderId="34" applyNumberFormat="0" applyProtection="0">
      <alignment horizontal="left" vertical="center" indent="1"/>
    </xf>
    <xf numFmtId="4" fontId="45" fillId="66" borderId="34" applyNumberFormat="0" applyProtection="0">
      <alignment horizontal="left" vertical="center" indent="1"/>
    </xf>
    <xf numFmtId="4" fontId="45" fillId="66" borderId="34" applyNumberFormat="0" applyProtection="0">
      <alignment horizontal="left" vertical="center" indent="1"/>
    </xf>
    <xf numFmtId="4" fontId="45" fillId="66" borderId="34" applyNumberFormat="0" applyProtection="0">
      <alignment horizontal="left" vertical="center" indent="1"/>
    </xf>
    <xf numFmtId="189" fontId="33" fillId="66" borderId="34" applyNumberFormat="0" applyProtection="0">
      <alignment horizontal="left" vertical="center" indent="1"/>
    </xf>
    <xf numFmtId="189" fontId="33" fillId="66" borderId="34" applyNumberFormat="0" applyProtection="0">
      <alignment horizontal="left" vertical="center" indent="1"/>
    </xf>
    <xf numFmtId="189" fontId="33" fillId="66" borderId="34" applyNumberFormat="0" applyProtection="0">
      <alignment horizontal="left" vertical="center" indent="1"/>
    </xf>
    <xf numFmtId="189" fontId="33" fillId="66" borderId="34" applyNumberFormat="0" applyProtection="0">
      <alignment horizontal="left" vertical="center" indent="1"/>
    </xf>
    <xf numFmtId="189" fontId="33" fillId="66" borderId="34" applyNumberFormat="0" applyProtection="0">
      <alignment horizontal="left" vertical="center" indent="1"/>
    </xf>
    <xf numFmtId="189" fontId="33" fillId="66" borderId="34" applyNumberFormat="0" applyProtection="0">
      <alignment horizontal="left" vertical="center" indent="1"/>
    </xf>
    <xf numFmtId="0" fontId="33" fillId="66" borderId="34" applyNumberFormat="0" applyProtection="0">
      <alignment horizontal="left" vertical="center" indent="1"/>
    </xf>
    <xf numFmtId="189" fontId="33" fillId="14" borderId="34" applyNumberFormat="0" applyProtection="0">
      <alignment horizontal="left" vertical="center" indent="1"/>
    </xf>
    <xf numFmtId="189" fontId="33" fillId="14" borderId="34" applyNumberFormat="0" applyProtection="0">
      <alignment horizontal="left" vertical="center" indent="1"/>
    </xf>
    <xf numFmtId="189" fontId="33" fillId="14" borderId="34" applyNumberFormat="0" applyProtection="0">
      <alignment horizontal="left" vertical="center" indent="1"/>
    </xf>
    <xf numFmtId="189" fontId="33" fillId="14" borderId="34" applyNumberFormat="0" applyProtection="0">
      <alignment horizontal="left" vertical="center" indent="1"/>
    </xf>
    <xf numFmtId="189" fontId="33" fillId="14" borderId="34" applyNumberFormat="0" applyProtection="0">
      <alignment horizontal="left" vertical="center" indent="1"/>
    </xf>
    <xf numFmtId="189" fontId="33" fillId="14" borderId="34" applyNumberFormat="0" applyProtection="0">
      <alignment horizontal="left" vertical="center" indent="1"/>
    </xf>
    <xf numFmtId="189" fontId="33" fillId="8" borderId="34" applyNumberFormat="0" applyProtection="0">
      <alignment horizontal="left" vertical="center" indent="1"/>
    </xf>
    <xf numFmtId="189" fontId="33" fillId="8" borderId="34" applyNumberFormat="0" applyProtection="0">
      <alignment horizontal="left" vertical="center" indent="1"/>
    </xf>
    <xf numFmtId="189" fontId="33" fillId="8" borderId="34" applyNumberFormat="0" applyProtection="0">
      <alignment horizontal="left" vertical="center" indent="1"/>
    </xf>
    <xf numFmtId="189" fontId="33" fillId="8" borderId="34" applyNumberFormat="0" applyProtection="0">
      <alignment horizontal="left" vertical="center" indent="1"/>
    </xf>
    <xf numFmtId="189" fontId="33" fillId="8" borderId="34" applyNumberFormat="0" applyProtection="0">
      <alignment horizontal="left" vertical="center" indent="1"/>
    </xf>
    <xf numFmtId="189" fontId="33" fillId="8" borderId="34" applyNumberFormat="0" applyProtection="0">
      <alignment horizontal="left" vertical="center" indent="1"/>
    </xf>
    <xf numFmtId="189" fontId="33" fillId="57" borderId="34" applyNumberFormat="0" applyProtection="0">
      <alignment horizontal="left" vertical="center" indent="1"/>
    </xf>
    <xf numFmtId="189" fontId="33" fillId="57" borderId="34" applyNumberFormat="0" applyProtection="0">
      <alignment horizontal="left" vertical="center" indent="1"/>
    </xf>
    <xf numFmtId="189" fontId="33" fillId="57" borderId="34" applyNumberFormat="0" applyProtection="0">
      <alignment horizontal="left" vertical="center" indent="1"/>
    </xf>
    <xf numFmtId="189" fontId="33" fillId="57" borderId="34" applyNumberFormat="0" applyProtection="0">
      <alignment horizontal="left" vertical="center" indent="1"/>
    </xf>
    <xf numFmtId="189" fontId="33" fillId="57" borderId="34" applyNumberFormat="0" applyProtection="0">
      <alignment horizontal="left" vertical="center" indent="1"/>
    </xf>
    <xf numFmtId="189" fontId="33" fillId="57" borderId="34" applyNumberFormat="0" applyProtection="0">
      <alignment horizontal="left" vertical="center" indent="1"/>
    </xf>
    <xf numFmtId="4" fontId="45" fillId="17" borderId="34" applyNumberFormat="0" applyProtection="0">
      <alignment vertical="center"/>
    </xf>
    <xf numFmtId="4" fontId="45" fillId="17" borderId="34" applyNumberFormat="0" applyProtection="0">
      <alignment vertical="center"/>
    </xf>
    <xf numFmtId="4" fontId="123" fillId="17" borderId="34" applyNumberFormat="0" applyProtection="0">
      <alignment vertical="center"/>
    </xf>
    <xf numFmtId="4" fontId="45" fillId="17" borderId="34" applyNumberFormat="0" applyProtection="0">
      <alignment horizontal="left" vertical="center" indent="1"/>
    </xf>
    <xf numFmtId="4" fontId="45" fillId="17" borderId="34" applyNumberFormat="0" applyProtection="0">
      <alignment horizontal="left" vertical="center" indent="1"/>
    </xf>
    <xf numFmtId="4" fontId="45" fillId="17" borderId="34" applyNumberFormat="0" applyProtection="0">
      <alignment horizontal="left" vertical="center" indent="1"/>
    </xf>
    <xf numFmtId="4" fontId="45" fillId="17" borderId="34" applyNumberFormat="0" applyProtection="0">
      <alignment horizontal="left" vertical="center" indent="1"/>
    </xf>
    <xf numFmtId="4" fontId="45" fillId="65" borderId="34" applyNumberFormat="0" applyProtection="0">
      <alignment horizontal="right" vertical="center"/>
    </xf>
    <xf numFmtId="4" fontId="45" fillId="65" borderId="34" applyNumberFormat="0" applyProtection="0">
      <alignment horizontal="right" vertical="center"/>
    </xf>
    <xf numFmtId="4" fontId="45" fillId="65" borderId="34" applyNumberFormat="0" applyProtection="0">
      <alignment horizontal="right" vertical="center"/>
    </xf>
    <xf numFmtId="4" fontId="123" fillId="65" borderId="34" applyNumberFormat="0" applyProtection="0">
      <alignment horizontal="right" vertical="center"/>
    </xf>
    <xf numFmtId="189" fontId="33" fillId="57" borderId="34" applyNumberFormat="0" applyProtection="0">
      <alignment horizontal="left" vertical="center" indent="1"/>
    </xf>
    <xf numFmtId="189" fontId="33" fillId="57" borderId="34" applyNumberFormat="0" applyProtection="0">
      <alignment horizontal="left" vertical="center" indent="1"/>
    </xf>
    <xf numFmtId="189" fontId="33" fillId="57" borderId="34" applyNumberFormat="0" applyProtection="0">
      <alignment horizontal="left" vertical="center" indent="1"/>
    </xf>
    <xf numFmtId="0" fontId="33" fillId="57" borderId="34" applyNumberFormat="0" applyProtection="0">
      <alignment horizontal="left" vertical="center" indent="1"/>
    </xf>
    <xf numFmtId="0" fontId="33" fillId="57" borderId="34" applyNumberFormat="0" applyProtection="0">
      <alignment horizontal="left" vertical="center" indent="1"/>
    </xf>
    <xf numFmtId="0" fontId="33" fillId="57" borderId="34" applyNumberFormat="0" applyProtection="0">
      <alignment horizontal="left" vertical="center" indent="1"/>
    </xf>
    <xf numFmtId="189" fontId="33" fillId="57" borderId="34" applyNumberFormat="0" applyProtection="0">
      <alignment horizontal="left" vertical="center" indent="1"/>
    </xf>
    <xf numFmtId="189" fontId="33" fillId="57" borderId="34" applyNumberFormat="0" applyProtection="0">
      <alignment horizontal="left" vertical="center" indent="1"/>
    </xf>
    <xf numFmtId="189" fontId="33" fillId="57" borderId="34" applyNumberFormat="0" applyProtection="0">
      <alignment horizontal="left" vertical="center" indent="1"/>
    </xf>
    <xf numFmtId="0" fontId="33" fillId="57" borderId="34" applyNumberFormat="0" applyProtection="0">
      <alignment horizontal="left" vertical="center" indent="1"/>
    </xf>
    <xf numFmtId="0" fontId="33" fillId="57" borderId="34" applyNumberFormat="0" applyProtection="0">
      <alignment horizontal="left" vertical="center" indent="1"/>
    </xf>
    <xf numFmtId="189" fontId="126" fillId="0" borderId="0"/>
    <xf numFmtId="4" fontId="127" fillId="65" borderId="34" applyNumberFormat="0" applyProtection="0">
      <alignment horizontal="right" vertical="center"/>
    </xf>
    <xf numFmtId="189" fontId="33" fillId="53" borderId="0" applyNumberFormat="0" applyFont="0" applyBorder="0" applyAlignment="0" applyProtection="0"/>
    <xf numFmtId="189" fontId="33" fillId="53" borderId="0" applyNumberFormat="0" applyFont="0" applyBorder="0" applyAlignment="0" applyProtection="0"/>
    <xf numFmtId="189" fontId="33" fillId="53" borderId="0" applyNumberFormat="0" applyFont="0" applyBorder="0" applyAlignment="0" applyProtection="0"/>
    <xf numFmtId="189" fontId="33" fillId="67" borderId="0" applyNumberFormat="0" applyFont="0" applyBorder="0" applyAlignment="0" applyProtection="0"/>
    <xf numFmtId="189" fontId="33" fillId="67" borderId="0" applyNumberFormat="0" applyFont="0" applyBorder="0" applyAlignment="0" applyProtection="0"/>
    <xf numFmtId="189" fontId="33" fillId="67" borderId="0" applyNumberFormat="0" applyFont="0" applyBorder="0" applyAlignment="0" applyProtection="0"/>
    <xf numFmtId="189" fontId="33" fillId="38" borderId="0" applyNumberFormat="0" applyFont="0" applyBorder="0" applyAlignment="0" applyProtection="0"/>
    <xf numFmtId="189" fontId="33" fillId="38" borderId="0" applyNumberFormat="0" applyFont="0" applyBorder="0" applyAlignment="0" applyProtection="0"/>
    <xf numFmtId="189" fontId="33" fillId="38" borderId="0" applyNumberFormat="0" applyFont="0" applyBorder="0" applyAlignment="0" applyProtection="0"/>
    <xf numFmtId="189" fontId="33" fillId="0" borderId="0" applyNumberFormat="0" applyFont="0" applyFill="0" applyBorder="0" applyAlignment="0" applyProtection="0"/>
    <xf numFmtId="189" fontId="33" fillId="0" borderId="0" applyNumberFormat="0" applyFont="0" applyFill="0" applyBorder="0" applyAlignment="0" applyProtection="0"/>
    <xf numFmtId="189" fontId="33" fillId="0" borderId="0" applyNumberFormat="0" applyFont="0" applyFill="0" applyBorder="0" applyAlignment="0" applyProtection="0"/>
    <xf numFmtId="189" fontId="33" fillId="38" borderId="0" applyNumberFormat="0" applyFont="0" applyBorder="0" applyAlignment="0" applyProtection="0"/>
    <xf numFmtId="189" fontId="33" fillId="38" borderId="0" applyNumberFormat="0" applyFont="0" applyBorder="0" applyAlignment="0" applyProtection="0"/>
    <xf numFmtId="189" fontId="33" fillId="38" borderId="0" applyNumberFormat="0" applyFont="0" applyBorder="0" applyAlignment="0" applyProtection="0"/>
    <xf numFmtId="189" fontId="33" fillId="0" borderId="0" applyNumberFormat="0" applyFont="0" applyFill="0" applyBorder="0" applyAlignment="0" applyProtection="0"/>
    <xf numFmtId="189" fontId="33" fillId="0" borderId="0" applyNumberFormat="0" applyFont="0" applyFill="0" applyBorder="0" applyAlignment="0" applyProtection="0"/>
    <xf numFmtId="189" fontId="33" fillId="0" borderId="0" applyNumberFormat="0" applyFont="0" applyFill="0" applyBorder="0" applyAlignment="0" applyProtection="0"/>
    <xf numFmtId="189" fontId="33" fillId="0" borderId="0" applyNumberFormat="0" applyFont="0" applyBorder="0" applyAlignment="0" applyProtection="0"/>
    <xf numFmtId="189" fontId="33" fillId="0" borderId="0" applyNumberFormat="0" applyFont="0" applyBorder="0" applyAlignment="0" applyProtection="0"/>
    <xf numFmtId="189" fontId="33" fillId="0" borderId="0" applyNumberFormat="0" applyFont="0" applyBorder="0" applyAlignment="0" applyProtection="0"/>
    <xf numFmtId="226" fontId="33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33" fillId="0" borderId="0" applyFont="0" applyFill="0" applyBorder="0" applyAlignment="0" applyProtection="0"/>
    <xf numFmtId="227" fontId="129" fillId="0" borderId="0" applyFont="0" applyFill="0" applyBorder="0" applyAlignment="0" applyProtection="0"/>
    <xf numFmtId="189" fontId="130" fillId="0" borderId="0"/>
    <xf numFmtId="189" fontId="33" fillId="0" borderId="0"/>
    <xf numFmtId="189" fontId="33" fillId="0" borderId="0"/>
    <xf numFmtId="189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3" fillId="0" borderId="0"/>
    <xf numFmtId="0" fontId="42" fillId="0" borderId="0"/>
    <xf numFmtId="0" fontId="33" fillId="0" borderId="0"/>
    <xf numFmtId="0" fontId="33" fillId="0" borderId="0"/>
    <xf numFmtId="0" fontId="43" fillId="0" borderId="0"/>
    <xf numFmtId="0" fontId="42" fillId="0" borderId="0"/>
    <xf numFmtId="0" fontId="3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33" fillId="0" borderId="0"/>
    <xf numFmtId="0" fontId="43" fillId="0" borderId="0"/>
    <xf numFmtId="0" fontId="42" fillId="0" borderId="0"/>
    <xf numFmtId="0" fontId="3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3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3" fillId="0" borderId="0"/>
    <xf numFmtId="0" fontId="33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3" fillId="0" borderId="0"/>
    <xf numFmtId="0" fontId="42" fillId="0" borderId="0"/>
    <xf numFmtId="0" fontId="42" fillId="0" borderId="0"/>
    <xf numFmtId="0" fontId="33" fillId="0" borderId="0"/>
    <xf numFmtId="0" fontId="42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3" fillId="0" borderId="0"/>
    <xf numFmtId="0" fontId="42" fillId="0" borderId="0"/>
    <xf numFmtId="0" fontId="33" fillId="0" borderId="0"/>
    <xf numFmtId="0" fontId="42" fillId="0" borderId="0"/>
    <xf numFmtId="0" fontId="33" fillId="0" borderId="0"/>
    <xf numFmtId="0" fontId="42" fillId="0" borderId="0"/>
    <xf numFmtId="0" fontId="33" fillId="0" borderId="0"/>
    <xf numFmtId="0" fontId="33" fillId="0" borderId="0"/>
    <xf numFmtId="0" fontId="42" fillId="0" borderId="0"/>
    <xf numFmtId="0" fontId="33" fillId="0" borderId="0"/>
    <xf numFmtId="0" fontId="33" fillId="0" borderId="0"/>
    <xf numFmtId="0" fontId="43" fillId="0" borderId="0"/>
    <xf numFmtId="0" fontId="42" fillId="0" borderId="0"/>
    <xf numFmtId="0" fontId="33" fillId="0" borderId="0"/>
    <xf numFmtId="0" fontId="42" fillId="0" borderId="0"/>
    <xf numFmtId="0" fontId="42" fillId="0" borderId="0"/>
    <xf numFmtId="0" fontId="33" fillId="0" borderId="0"/>
    <xf numFmtId="0" fontId="42" fillId="0" borderId="0"/>
    <xf numFmtId="0" fontId="33" fillId="0" borderId="0"/>
    <xf numFmtId="0" fontId="33" fillId="0" borderId="0"/>
    <xf numFmtId="0" fontId="33" fillId="0" borderId="0"/>
    <xf numFmtId="0" fontId="4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2" fillId="0" borderId="0"/>
    <xf numFmtId="0" fontId="43" fillId="0" borderId="0"/>
    <xf numFmtId="0" fontId="42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2" fillId="0" borderId="0"/>
    <xf numFmtId="0" fontId="33" fillId="0" borderId="0"/>
    <xf numFmtId="0" fontId="43" fillId="0" borderId="0"/>
    <xf numFmtId="0" fontId="42" fillId="0" borderId="0"/>
    <xf numFmtId="0" fontId="33" fillId="0" borderId="0"/>
    <xf numFmtId="0" fontId="42" fillId="0" borderId="0"/>
    <xf numFmtId="0" fontId="4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2" fillId="0" borderId="0"/>
    <xf numFmtId="0" fontId="44" fillId="0" borderId="0" applyNumberFormat="0" applyFill="0" applyBorder="0" applyAlignment="0" applyProtection="0"/>
    <xf numFmtId="0" fontId="42" fillId="0" borderId="0"/>
    <xf numFmtId="0" fontId="33" fillId="0" borderId="0"/>
    <xf numFmtId="228" fontId="33" fillId="0" borderId="0"/>
    <xf numFmtId="0" fontId="42" fillId="0" borderId="0"/>
    <xf numFmtId="0" fontId="33" fillId="0" borderId="0"/>
    <xf numFmtId="0" fontId="42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189" fontId="33" fillId="0" borderId="0"/>
    <xf numFmtId="189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2" fillId="0" borderId="0"/>
    <xf numFmtId="0" fontId="43" fillId="0" borderId="0"/>
    <xf numFmtId="0" fontId="33" fillId="0" borderId="0"/>
    <xf numFmtId="0" fontId="33" fillId="0" borderId="0"/>
    <xf numFmtId="0" fontId="42" fillId="0" borderId="0"/>
    <xf numFmtId="0" fontId="33" fillId="0" borderId="0"/>
    <xf numFmtId="0" fontId="42" fillId="0" borderId="0"/>
    <xf numFmtId="0" fontId="33" fillId="0" borderId="0"/>
    <xf numFmtId="0" fontId="42" fillId="0" borderId="0"/>
    <xf numFmtId="0" fontId="33" fillId="0" borderId="0"/>
    <xf numFmtId="0" fontId="42" fillId="0" borderId="0"/>
    <xf numFmtId="0" fontId="33" fillId="0" borderId="0"/>
    <xf numFmtId="0" fontId="42" fillId="0" borderId="0"/>
    <xf numFmtId="0" fontId="44" fillId="0" borderId="0" applyNumberFormat="0" applyFill="0" applyBorder="0" applyAlignment="0" applyProtection="0"/>
    <xf numFmtId="0" fontId="42" fillId="0" borderId="0"/>
    <xf numFmtId="0" fontId="42" fillId="0" borderId="0"/>
    <xf numFmtId="228" fontId="33" fillId="0" borderId="0"/>
    <xf numFmtId="0" fontId="33" fillId="0" borderId="0"/>
    <xf numFmtId="0" fontId="43" fillId="0" borderId="0"/>
    <xf numFmtId="0" fontId="42" fillId="0" borderId="0"/>
    <xf numFmtId="0" fontId="43" fillId="0" borderId="0"/>
    <xf numFmtId="0" fontId="42" fillId="0" borderId="0"/>
    <xf numFmtId="0" fontId="43" fillId="0" borderId="0"/>
    <xf numFmtId="0" fontId="42" fillId="0" borderId="0"/>
    <xf numFmtId="0" fontId="33" fillId="0" borderId="0"/>
    <xf numFmtId="0" fontId="42" fillId="0" borderId="0"/>
    <xf numFmtId="0" fontId="33" fillId="0" borderId="0"/>
    <xf numFmtId="0" fontId="33" fillId="0" borderId="0"/>
    <xf numFmtId="0" fontId="33" fillId="0" borderId="0"/>
    <xf numFmtId="0" fontId="42" fillId="0" borderId="0"/>
    <xf numFmtId="0" fontId="33" fillId="0" borderId="0"/>
    <xf numFmtId="0" fontId="3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3" fillId="0" borderId="0"/>
    <xf numFmtId="0" fontId="42" fillId="0" borderId="0"/>
    <xf numFmtId="0" fontId="33" fillId="0" borderId="0"/>
    <xf numFmtId="0" fontId="42" fillId="0" borderId="0"/>
    <xf numFmtId="0" fontId="42" fillId="0" borderId="0"/>
    <xf numFmtId="0" fontId="33" fillId="0" borderId="0"/>
    <xf numFmtId="0" fontId="33" fillId="0" borderId="0"/>
    <xf numFmtId="0" fontId="42" fillId="0" borderId="0"/>
    <xf numFmtId="0" fontId="33" fillId="0" borderId="0"/>
    <xf numFmtId="0" fontId="42" fillId="0" borderId="0"/>
    <xf numFmtId="0" fontId="33" fillId="0" borderId="0"/>
    <xf numFmtId="0" fontId="43" fillId="0" borderId="0"/>
    <xf numFmtId="0" fontId="33" fillId="0" borderId="0"/>
    <xf numFmtId="0" fontId="42" fillId="0" borderId="0"/>
    <xf numFmtId="0" fontId="42" fillId="0" borderId="0"/>
    <xf numFmtId="0" fontId="33" fillId="0" borderId="0"/>
    <xf numFmtId="0" fontId="42" fillId="0" borderId="0"/>
    <xf numFmtId="0" fontId="33" fillId="0" borderId="0"/>
    <xf numFmtId="0" fontId="42" fillId="0" borderId="0"/>
    <xf numFmtId="0" fontId="33" fillId="0" borderId="0"/>
    <xf numFmtId="0" fontId="42" fillId="0" borderId="0"/>
    <xf numFmtId="0" fontId="33" fillId="0" borderId="0"/>
    <xf numFmtId="0" fontId="42" fillId="0" borderId="0"/>
    <xf numFmtId="0" fontId="42" fillId="0" borderId="0"/>
    <xf numFmtId="0" fontId="42" fillId="0" borderId="0"/>
    <xf numFmtId="189" fontId="33" fillId="0" borderId="0"/>
    <xf numFmtId="189" fontId="33" fillId="0" borderId="0"/>
    <xf numFmtId="0" fontId="33" fillId="0" borderId="0"/>
    <xf numFmtId="0" fontId="33" fillId="0" borderId="0"/>
    <xf numFmtId="0" fontId="3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89" fontId="42" fillId="0" borderId="0"/>
    <xf numFmtId="0" fontId="42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89" fontId="42" fillId="0" borderId="0"/>
    <xf numFmtId="228" fontId="33" fillId="0" borderId="0"/>
    <xf numFmtId="0" fontId="33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89" fontId="33" fillId="0" borderId="0"/>
    <xf numFmtId="189" fontId="33" fillId="0" borderId="0"/>
    <xf numFmtId="0" fontId="42" fillId="0" borderId="0"/>
    <xf numFmtId="0" fontId="42" fillId="0" borderId="0"/>
    <xf numFmtId="0" fontId="42" fillId="0" borderId="0"/>
    <xf numFmtId="0" fontId="3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89" fontId="33" fillId="0" borderId="0"/>
    <xf numFmtId="189" fontId="33" fillId="0" borderId="0"/>
    <xf numFmtId="0" fontId="33" fillId="0" borderId="0"/>
    <xf numFmtId="0" fontId="33" fillId="0" borderId="0"/>
    <xf numFmtId="0" fontId="42" fillId="0" borderId="0"/>
    <xf numFmtId="0" fontId="3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3" fillId="0" borderId="0"/>
    <xf numFmtId="0" fontId="33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3" fillId="0" borderId="0"/>
    <xf numFmtId="0" fontId="3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3" fillId="0" borderId="0"/>
    <xf numFmtId="207" fontId="131" fillId="0" borderId="32" applyNumberFormat="0" applyFill="0" applyBorder="0" applyAlignment="0" applyProtection="0">
      <alignment horizontal="center"/>
    </xf>
    <xf numFmtId="49" fontId="45" fillId="0" borderId="0" applyFill="0" applyBorder="0" applyAlignment="0"/>
    <xf numFmtId="0" fontId="20" fillId="0" borderId="0" applyFill="0" applyBorder="0" applyAlignment="0"/>
    <xf numFmtId="0" fontId="50" fillId="0" borderId="0" applyFill="0" applyBorder="0" applyAlignment="0"/>
    <xf numFmtId="49" fontId="132" fillId="0" borderId="0" applyFill="0" applyBorder="0" applyAlignment="0" applyProtection="0"/>
    <xf numFmtId="189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89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36"/>
    <xf numFmtId="220" fontId="132" fillId="0" borderId="0" applyFont="0" applyFill="0" applyBorder="0" applyAlignment="0" applyProtection="0"/>
    <xf numFmtId="0" fontId="137" fillId="66" borderId="0" applyBorder="0">
      <alignment horizontal="left" vertical="center" indent="1"/>
    </xf>
    <xf numFmtId="0" fontId="138" fillId="0" borderId="0" applyNumberFormat="0" applyFill="0" applyBorder="0" applyAlignment="0" applyProtection="0"/>
    <xf numFmtId="189" fontId="96" fillId="0" borderId="28" applyNumberFormat="0" applyFill="0" applyAlignment="0" applyProtection="0"/>
    <xf numFmtId="0" fontId="95" fillId="0" borderId="28" applyNumberFormat="0" applyFill="0" applyAlignment="0" applyProtection="0"/>
    <xf numFmtId="189" fontId="98" fillId="0" borderId="29" applyNumberFormat="0" applyFill="0" applyAlignment="0" applyProtection="0"/>
    <xf numFmtId="0" fontId="97" fillId="0" borderId="29" applyNumberFormat="0" applyFill="0" applyAlignment="0" applyProtection="0"/>
    <xf numFmtId="189" fontId="80" fillId="0" borderId="30" applyNumberFormat="0" applyFill="0" applyAlignment="0" applyProtection="0"/>
    <xf numFmtId="0" fontId="81" fillId="0" borderId="30" applyNumberFormat="0" applyFill="0" applyAlignment="0" applyProtection="0"/>
    <xf numFmtId="189" fontId="138" fillId="0" borderId="0" applyNumberFormat="0" applyFill="0" applyBorder="0" applyAlignment="0" applyProtection="0"/>
    <xf numFmtId="189" fontId="139" fillId="0" borderId="0" applyNumberFormat="0" applyFill="0" applyBorder="0" applyAlignment="0" applyProtection="0"/>
    <xf numFmtId="189" fontId="124" fillId="0" borderId="37" applyNumberFormat="0" applyFill="0" applyAlignment="0" applyProtection="0"/>
    <xf numFmtId="189" fontId="140" fillId="0" borderId="37" applyNumberFormat="0" applyFill="0" applyAlignment="0" applyProtection="0"/>
    <xf numFmtId="16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229" fontId="50" fillId="0" borderId="0" applyFont="0" applyFill="0" applyBorder="0" applyAlignment="0" applyProtection="0"/>
    <xf numFmtId="230" fontId="78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231" fontId="25" fillId="0" borderId="0"/>
    <xf numFmtId="49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89" fontId="130" fillId="0" borderId="0"/>
    <xf numFmtId="42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233" fontId="33" fillId="0" borderId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4" fillId="0" borderId="0"/>
    <xf numFmtId="189" fontId="13" fillId="0" borderId="0"/>
    <xf numFmtId="0" fontId="13" fillId="0" borderId="0"/>
    <xf numFmtId="43" fontId="13" fillId="0" borderId="0" applyFont="0" applyFill="0" applyBorder="0" applyAlignment="0" applyProtection="0"/>
    <xf numFmtId="189" fontId="13" fillId="0" borderId="0"/>
    <xf numFmtId="0" fontId="12" fillId="0" borderId="0"/>
    <xf numFmtId="0" fontId="151" fillId="71" borderId="0" applyNumberFormat="0">
      <alignment horizontal="center" vertical="top" wrapText="1"/>
    </xf>
    <xf numFmtId="0" fontId="151" fillId="71" borderId="0" applyNumberFormat="0">
      <alignment horizontal="center" vertical="top" wrapText="1"/>
    </xf>
    <xf numFmtId="0" fontId="151" fillId="71" borderId="0" applyNumberFormat="0">
      <alignment horizontal="centerContinuous" vertical="top"/>
    </xf>
    <xf numFmtId="237" fontId="20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9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27" fillId="0" borderId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72" fillId="0" borderId="52">
      <alignment vertical="center"/>
    </xf>
    <xf numFmtId="0" fontId="151" fillId="71" borderId="0" applyNumberFormat="0">
      <alignment horizontal="center" vertical="top" wrapText="1"/>
    </xf>
  </cellStyleXfs>
  <cellXfs count="557">
    <xf numFmtId="0" fontId="0" fillId="0" borderId="0" xfId="0">
      <alignment vertical="center"/>
    </xf>
    <xf numFmtId="0" fontId="23" fillId="2" borderId="0" xfId="3">
      <alignment horizontal="center" vertical="top" wrapText="1"/>
    </xf>
    <xf numFmtId="0" fontId="0" fillId="0" borderId="0" xfId="0" applyFill="1">
      <alignment vertical="center"/>
    </xf>
    <xf numFmtId="166" fontId="20" fillId="0" borderId="3" xfId="37" applyNumberFormat="1">
      <alignment vertical="center"/>
      <protection locked="0"/>
    </xf>
    <xf numFmtId="166" fontId="20" fillId="0" borderId="1" xfId="32" applyNumberFormat="1">
      <alignment vertical="center"/>
    </xf>
    <xf numFmtId="166" fontId="20" fillId="0" borderId="2" xfId="33" applyNumberFormat="1">
      <alignment vertical="center"/>
      <protection locked="0"/>
    </xf>
    <xf numFmtId="166" fontId="20" fillId="5" borderId="0" xfId="35" applyNumberFormat="1">
      <alignment vertical="center"/>
    </xf>
    <xf numFmtId="166" fontId="20" fillId="7" borderId="0" xfId="42" applyNumberFormat="1">
      <alignment vertical="center"/>
    </xf>
    <xf numFmtId="0" fontId="23" fillId="0" borderId="0" xfId="28">
      <alignment vertical="center"/>
    </xf>
    <xf numFmtId="0" fontId="19" fillId="0" borderId="0" xfId="27" applyAlignment="1">
      <alignment vertical="center"/>
    </xf>
    <xf numFmtId="0" fontId="0" fillId="8" borderId="0" xfId="49" applyFont="1">
      <alignment vertical="center"/>
    </xf>
    <xf numFmtId="0" fontId="0" fillId="0" borderId="5" xfId="48" applyNumberFormat="1" applyFont="1">
      <alignment vertical="center"/>
    </xf>
    <xf numFmtId="166" fontId="27" fillId="0" borderId="0" xfId="38" applyNumberFormat="1">
      <alignment vertical="center"/>
    </xf>
    <xf numFmtId="0" fontId="27" fillId="0" borderId="0" xfId="38">
      <alignment vertical="center"/>
    </xf>
    <xf numFmtId="166" fontId="20" fillId="4" borderId="2" xfId="34">
      <alignment vertical="center"/>
      <protection locked="0"/>
    </xf>
    <xf numFmtId="0" fontId="22" fillId="0" borderId="0" xfId="26" applyFill="1" applyAlignment="1">
      <alignment horizontal="left"/>
    </xf>
    <xf numFmtId="0" fontId="23" fillId="0" borderId="0" xfId="45" applyAlignment="1">
      <alignment horizontal="left" vertical="center" wrapText="1" indent="1"/>
    </xf>
    <xf numFmtId="166" fontId="23" fillId="7" borderId="0" xfId="42" applyNumberFormat="1" applyFont="1">
      <alignment vertical="center"/>
    </xf>
    <xf numFmtId="49" fontId="0" fillId="0" borderId="0" xfId="52" applyFont="1" applyAlignment="1">
      <alignment vertical="center"/>
    </xf>
    <xf numFmtId="167" fontId="26" fillId="0" borderId="0" xfId="2">
      <alignment vertical="center"/>
    </xf>
    <xf numFmtId="0" fontId="23" fillId="2" borderId="0" xfId="5">
      <alignment horizontal="centerContinuous" vertical="top"/>
    </xf>
    <xf numFmtId="0" fontId="0" fillId="0" borderId="0" xfId="0" applyAlignment="1">
      <alignment horizontal="center" vertical="center"/>
    </xf>
    <xf numFmtId="38" fontId="24" fillId="0" borderId="0" xfId="24" applyNumberFormat="1" applyFill="1" applyBorder="1" applyAlignment="1">
      <alignment horizontal="center" vertical="center"/>
    </xf>
    <xf numFmtId="0" fontId="24" fillId="0" borderId="0" xfId="24" applyFill="1" applyBorder="1">
      <alignment vertical="center"/>
    </xf>
    <xf numFmtId="0" fontId="0" fillId="0" borderId="6" xfId="0" applyBorder="1">
      <alignment vertical="center"/>
    </xf>
    <xf numFmtId="0" fontId="31" fillId="0" borderId="8" xfId="30" applyAlignment="1">
      <alignment vertical="center"/>
    </xf>
    <xf numFmtId="0" fontId="30" fillId="0" borderId="7" xfId="29" applyAlignment="1">
      <alignment vertical="center"/>
    </xf>
    <xf numFmtId="0" fontId="24" fillId="0" borderId="0" xfId="24" applyFont="1" applyFill="1">
      <alignment vertical="center"/>
    </xf>
    <xf numFmtId="0" fontId="20" fillId="0" borderId="3" xfId="37">
      <alignment vertical="center"/>
      <protection locked="0"/>
    </xf>
    <xf numFmtId="0" fontId="20" fillId="0" borderId="1" xfId="32">
      <alignment vertical="center"/>
    </xf>
    <xf numFmtId="0" fontId="20" fillId="5" borderId="0" xfId="35">
      <alignment vertical="center"/>
    </xf>
    <xf numFmtId="169" fontId="20" fillId="0" borderId="1" xfId="32" applyNumberFormat="1">
      <alignment vertical="center"/>
    </xf>
    <xf numFmtId="168" fontId="20" fillId="4" borderId="2" xfId="34" applyNumberFormat="1" applyAlignment="1">
      <alignment vertical="center"/>
      <protection locked="0"/>
    </xf>
    <xf numFmtId="0" fontId="0" fillId="0" borderId="3" xfId="37" applyFont="1">
      <alignment vertical="center"/>
      <protection locked="0"/>
    </xf>
    <xf numFmtId="168" fontId="20" fillId="5" borderId="0" xfId="43" applyFill="1" applyAlignment="1">
      <alignment vertical="center"/>
    </xf>
    <xf numFmtId="167" fontId="20" fillId="5" borderId="0" xfId="41" applyFill="1">
      <alignment vertical="center"/>
    </xf>
    <xf numFmtId="0" fontId="20" fillId="0" borderId="2" xfId="33">
      <alignment vertical="center"/>
      <protection locked="0"/>
    </xf>
    <xf numFmtId="166" fontId="20" fillId="5" borderId="0" xfId="40" applyFill="1">
      <alignment vertical="center"/>
    </xf>
    <xf numFmtId="166" fontId="0" fillId="0" borderId="0" xfId="0" applyNumberFormat="1">
      <alignment vertical="center"/>
    </xf>
    <xf numFmtId="168" fontId="0" fillId="0" borderId="0" xfId="43" applyFont="1" applyAlignment="1">
      <alignment vertical="center"/>
    </xf>
    <xf numFmtId="0" fontId="34" fillId="0" borderId="0" xfId="57">
      <alignment vertical="center"/>
    </xf>
    <xf numFmtId="166" fontId="0" fillId="7" borderId="0" xfId="42" applyNumberFormat="1" applyFont="1">
      <alignment vertical="center"/>
    </xf>
    <xf numFmtId="168" fontId="20" fillId="5" borderId="0" xfId="35" applyNumberFormat="1" applyAlignment="1">
      <alignment vertical="center"/>
    </xf>
    <xf numFmtId="0" fontId="0" fillId="0" borderId="0" xfId="0" applyAlignment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24" fillId="0" borderId="0" xfId="24" applyFill="1" applyBorder="1">
      <alignment vertical="center"/>
    </xf>
    <xf numFmtId="0" fontId="23" fillId="0" borderId="0" xfId="0" applyFont="1">
      <alignment vertical="center"/>
    </xf>
    <xf numFmtId="0" fontId="24" fillId="0" borderId="0" xfId="24" applyFont="1" applyFill="1">
      <alignment vertical="center"/>
    </xf>
    <xf numFmtId="0" fontId="19" fillId="0" borderId="0" xfId="0" applyFont="1">
      <alignment vertical="center"/>
    </xf>
    <xf numFmtId="0" fontId="35" fillId="0" borderId="0" xfId="0" applyFont="1">
      <alignment vertical="center"/>
    </xf>
    <xf numFmtId="0" fontId="36" fillId="0" borderId="9" xfId="0" applyFont="1" applyBorder="1" applyAlignment="1">
      <alignment wrapText="1"/>
    </xf>
    <xf numFmtId="0" fontId="36" fillId="0" borderId="10" xfId="0" applyFont="1" applyBorder="1" applyAlignment="1">
      <alignment horizontal="left" wrapText="1"/>
    </xf>
    <xf numFmtId="166" fontId="36" fillId="0" borderId="9" xfId="40" applyFont="1" applyBorder="1" applyAlignment="1">
      <alignment wrapText="1"/>
    </xf>
    <xf numFmtId="166" fontId="36" fillId="0" borderId="10" xfId="40" applyFont="1" applyBorder="1" applyAlignment="1">
      <alignment horizontal="center" wrapText="1"/>
    </xf>
    <xf numFmtId="0" fontId="36" fillId="0" borderId="10" xfId="0" applyFont="1" applyBorder="1" applyAlignment="1">
      <alignment horizontal="center" wrapText="1"/>
    </xf>
    <xf numFmtId="169" fontId="20" fillId="4" borderId="2" xfId="44" applyFill="1" applyBorder="1" applyAlignment="1" applyProtection="1">
      <alignment vertical="center"/>
      <protection locked="0"/>
    </xf>
    <xf numFmtId="169" fontId="20" fillId="5" borderId="0" xfId="44" applyFill="1" applyAlignment="1">
      <alignment vertical="center"/>
    </xf>
    <xf numFmtId="169" fontId="20" fillId="0" borderId="2" xfId="33" applyNumberFormat="1">
      <alignment vertical="center"/>
      <protection locked="0"/>
    </xf>
    <xf numFmtId="187" fontId="20" fillId="5" borderId="0" xfId="35" applyNumberFormat="1" applyAlignment="1">
      <alignment vertical="center"/>
    </xf>
    <xf numFmtId="168" fontId="20" fillId="0" borderId="2" xfId="43" applyBorder="1" applyAlignment="1" applyProtection="1">
      <alignment vertical="center"/>
      <protection locked="0"/>
    </xf>
    <xf numFmtId="169" fontId="23" fillId="0" borderId="0" xfId="53" applyNumberFormat="1">
      <alignment vertical="center"/>
    </xf>
    <xf numFmtId="0" fontId="20" fillId="0" borderId="2" xfId="33" applyAlignment="1">
      <alignment vertical="center" wrapText="1"/>
      <protection locked="0"/>
    </xf>
    <xf numFmtId="0" fontId="0" fillId="0" borderId="0" xfId="0" applyAlignment="1">
      <alignment vertical="center"/>
    </xf>
    <xf numFmtId="166" fontId="0" fillId="0" borderId="2" xfId="33" applyNumberFormat="1" applyFont="1">
      <alignment vertical="center"/>
      <protection locked="0"/>
    </xf>
    <xf numFmtId="168" fontId="20" fillId="0" borderId="3" xfId="37" applyNumberFormat="1" applyAlignment="1">
      <alignment vertical="center"/>
      <protection locked="0"/>
    </xf>
    <xf numFmtId="167" fontId="20" fillId="0" borderId="3" xfId="37" applyNumberFormat="1">
      <alignment vertical="center"/>
      <protection locked="0"/>
    </xf>
    <xf numFmtId="9" fontId="20" fillId="0" borderId="1" xfId="32" applyNumberFormat="1" applyAlignment="1">
      <alignment vertical="center"/>
    </xf>
    <xf numFmtId="0" fontId="29" fillId="0" borderId="0" xfId="0" applyFont="1">
      <alignment vertical="center"/>
    </xf>
    <xf numFmtId="0" fontId="23" fillId="2" borderId="12" xfId="3" applyBorder="1">
      <alignment horizontal="center" vertical="top" wrapText="1"/>
    </xf>
    <xf numFmtId="0" fontId="23" fillId="2" borderId="11" xfId="3" applyBorder="1">
      <alignment horizontal="center" vertical="top" wrapText="1"/>
    </xf>
    <xf numFmtId="0" fontId="0" fillId="0" borderId="0" xfId="0" applyFont="1" applyAlignment="1">
      <alignment horizontal="left" vertical="center" indent="1"/>
    </xf>
    <xf numFmtId="0" fontId="23" fillId="2" borderId="0" xfId="3">
      <alignment horizontal="center" vertical="top" wrapText="1"/>
    </xf>
    <xf numFmtId="0" fontId="20" fillId="0" borderId="3" xfId="37">
      <alignment vertical="center"/>
      <protection locked="0"/>
    </xf>
    <xf numFmtId="0" fontId="38" fillId="0" borderId="0" xfId="38" applyFont="1">
      <alignment vertical="center"/>
    </xf>
    <xf numFmtId="0" fontId="30" fillId="0" borderId="7" xfId="29" applyAlignment="1">
      <alignment vertical="center"/>
    </xf>
    <xf numFmtId="169" fontId="0" fillId="0" borderId="0" xfId="44" applyFont="1">
      <alignment vertical="center"/>
    </xf>
    <xf numFmtId="0" fontId="24" fillId="0" borderId="0" xfId="24" applyFill="1" applyBorder="1">
      <alignment vertical="center"/>
    </xf>
    <xf numFmtId="0" fontId="24" fillId="0" borderId="0" xfId="24" applyFont="1" applyFill="1">
      <alignment vertical="center"/>
    </xf>
    <xf numFmtId="0" fontId="0" fillId="0" borderId="0" xfId="0">
      <alignment vertical="center"/>
    </xf>
    <xf numFmtId="0" fontId="23" fillId="2" borderId="0" xfId="3">
      <alignment horizontal="center" vertical="top" wrapText="1"/>
    </xf>
    <xf numFmtId="0" fontId="23" fillId="0" borderId="0" xfId="28">
      <alignment vertical="center"/>
    </xf>
    <xf numFmtId="0" fontId="23" fillId="0" borderId="0" xfId="0" applyFont="1">
      <alignment vertical="center"/>
    </xf>
    <xf numFmtId="0" fontId="34" fillId="0" borderId="0" xfId="57">
      <alignment vertical="center"/>
    </xf>
    <xf numFmtId="0" fontId="19" fillId="0" borderId="0" xfId="0" applyFont="1">
      <alignment vertical="center"/>
    </xf>
    <xf numFmtId="0" fontId="35" fillId="0" borderId="0" xfId="0" applyFont="1">
      <alignment vertical="center"/>
    </xf>
    <xf numFmtId="0" fontId="0" fillId="0" borderId="0" xfId="0">
      <alignment vertical="center"/>
    </xf>
    <xf numFmtId="0" fontId="24" fillId="0" borderId="0" xfId="24" applyFont="1" applyFill="1">
      <alignment vertical="center"/>
    </xf>
    <xf numFmtId="0" fontId="0" fillId="0" borderId="0" xfId="0">
      <alignment vertical="center"/>
    </xf>
    <xf numFmtId="0" fontId="23" fillId="0" borderId="0" xfId="0" applyFont="1">
      <alignment vertical="center"/>
    </xf>
    <xf numFmtId="0" fontId="23" fillId="0" borderId="0" xfId="0" applyFont="1">
      <alignment vertical="center"/>
    </xf>
    <xf numFmtId="0" fontId="23" fillId="0" borderId="0" xfId="0" applyFont="1">
      <alignment vertical="center"/>
    </xf>
    <xf numFmtId="0" fontId="23" fillId="0" borderId="0" xfId="0" applyFont="1">
      <alignment vertical="center"/>
    </xf>
    <xf numFmtId="0" fontId="23" fillId="0" borderId="0" xfId="0" applyFont="1">
      <alignment vertical="center"/>
    </xf>
    <xf numFmtId="0" fontId="23" fillId="0" borderId="0" xfId="0" applyFont="1">
      <alignment vertical="center"/>
    </xf>
    <xf numFmtId="0" fontId="29" fillId="0" borderId="0" xfId="0" applyFont="1" applyAlignment="1">
      <alignment vertical="center"/>
    </xf>
    <xf numFmtId="0" fontId="0" fillId="0" borderId="0" xfId="0">
      <alignment vertical="center"/>
    </xf>
    <xf numFmtId="0" fontId="23" fillId="0" borderId="0" xfId="0" applyFont="1">
      <alignment vertical="center"/>
    </xf>
    <xf numFmtId="0" fontId="23" fillId="0" borderId="0" xfId="0" applyFont="1">
      <alignment vertical="center"/>
    </xf>
    <xf numFmtId="0" fontId="31" fillId="0" borderId="8" xfId="30" applyAlignment="1">
      <alignment vertical="center"/>
    </xf>
    <xf numFmtId="0" fontId="0" fillId="0" borderId="0" xfId="0">
      <alignment vertical="center"/>
    </xf>
    <xf numFmtId="0" fontId="23" fillId="0" borderId="0" xfId="0" applyFont="1">
      <alignment vertical="center"/>
    </xf>
    <xf numFmtId="0" fontId="0" fillId="0" borderId="0" xfId="0">
      <alignment vertical="center"/>
    </xf>
    <xf numFmtId="0" fontId="24" fillId="0" borderId="0" xfId="24" applyFont="1" applyFill="1">
      <alignment vertical="center"/>
    </xf>
    <xf numFmtId="0" fontId="0" fillId="0" borderId="0" xfId="0">
      <alignment vertical="center"/>
    </xf>
    <xf numFmtId="0" fontId="30" fillId="0" borderId="7" xfId="29" applyAlignment="1">
      <alignment vertical="center"/>
    </xf>
    <xf numFmtId="0" fontId="0" fillId="0" borderId="0" xfId="0">
      <alignment vertical="center"/>
    </xf>
    <xf numFmtId="0" fontId="23" fillId="2" borderId="0" xfId="3">
      <alignment horizontal="center" vertical="top" wrapText="1"/>
    </xf>
    <xf numFmtId="0" fontId="0" fillId="0" borderId="0" xfId="0">
      <alignment vertical="center"/>
    </xf>
    <xf numFmtId="0" fontId="23" fillId="2" borderId="0" xfId="3">
      <alignment horizontal="center" vertical="top" wrapText="1"/>
    </xf>
    <xf numFmtId="0" fontId="27" fillId="0" borderId="0" xfId="38">
      <alignment vertical="center"/>
    </xf>
    <xf numFmtId="0" fontId="23" fillId="0" borderId="0" xfId="0" applyFont="1">
      <alignment vertical="center"/>
    </xf>
    <xf numFmtId="0" fontId="0" fillId="0" borderId="0" xfId="0">
      <alignment vertical="center"/>
    </xf>
    <xf numFmtId="0" fontId="0" fillId="0" borderId="0" xfId="0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>
      <alignment vertical="center"/>
    </xf>
    <xf numFmtId="0" fontId="0" fillId="0" borderId="0" xfId="0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0" fillId="0" borderId="0" xfId="0">
      <alignment vertical="center"/>
    </xf>
    <xf numFmtId="0" fontId="23" fillId="0" borderId="0" xfId="0" applyFont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27" fillId="0" borderId="0" xfId="38">
      <alignment vertical="center"/>
    </xf>
    <xf numFmtId="0" fontId="23" fillId="0" borderId="0" xfId="0" applyFont="1">
      <alignment vertical="center"/>
    </xf>
    <xf numFmtId="0" fontId="23" fillId="0" borderId="0" xfId="0" applyFont="1">
      <alignment vertical="center"/>
    </xf>
    <xf numFmtId="0" fontId="0" fillId="0" borderId="0" xfId="0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0" xfId="0">
      <alignment vertical="center"/>
    </xf>
    <xf numFmtId="0" fontId="27" fillId="0" borderId="0" xfId="38">
      <alignment vertical="center"/>
    </xf>
    <xf numFmtId="0" fontId="23" fillId="0" borderId="0" xfId="0" applyFont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34" fillId="0" borderId="0" xfId="57">
      <alignment vertical="center"/>
    </xf>
    <xf numFmtId="0" fontId="0" fillId="0" borderId="0" xfId="0">
      <alignment vertical="center"/>
    </xf>
    <xf numFmtId="0" fontId="27" fillId="0" borderId="0" xfId="38">
      <alignment vertical="center"/>
    </xf>
    <xf numFmtId="0" fontId="34" fillId="0" borderId="0" xfId="57">
      <alignment vertical="center"/>
    </xf>
    <xf numFmtId="0" fontId="23" fillId="0" borderId="0" xfId="0" applyFo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Alignment="1">
      <alignment horizontal="left" vertical="center" indent="1"/>
    </xf>
    <xf numFmtId="0" fontId="24" fillId="0" borderId="0" xfId="24" applyFont="1" applyFill="1">
      <alignment vertical="center"/>
    </xf>
    <xf numFmtId="0" fontId="0" fillId="0" borderId="0" xfId="0" applyAlignment="1">
      <alignment horizontal="left" vertical="center" wrapText="1" indent="1"/>
    </xf>
    <xf numFmtId="0" fontId="0" fillId="0" borderId="0" xfId="0" quotePrefix="1">
      <alignment vertical="center"/>
    </xf>
    <xf numFmtId="0" fontId="0" fillId="0" borderId="0" xfId="0">
      <alignment vertical="center"/>
    </xf>
    <xf numFmtId="0" fontId="23" fillId="0" borderId="0" xfId="0" applyFont="1">
      <alignment vertical="center"/>
    </xf>
    <xf numFmtId="0" fontId="0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>
      <alignment vertical="center"/>
    </xf>
    <xf numFmtId="0" fontId="27" fillId="0" borderId="0" xfId="38">
      <alignment vertical="center"/>
    </xf>
    <xf numFmtId="0" fontId="23" fillId="0" borderId="0" xfId="0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>
      <alignment vertical="center"/>
    </xf>
    <xf numFmtId="0" fontId="27" fillId="0" borderId="0" xfId="38">
      <alignment vertical="center"/>
    </xf>
    <xf numFmtId="0" fontId="23" fillId="0" borderId="0" xfId="0" applyFont="1">
      <alignment vertical="center"/>
    </xf>
    <xf numFmtId="0" fontId="0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Font="1">
      <alignment vertical="center"/>
    </xf>
    <xf numFmtId="0" fontId="0" fillId="0" borderId="0" xfId="0">
      <alignment vertical="center"/>
    </xf>
    <xf numFmtId="166" fontId="0" fillId="0" borderId="0" xfId="40" applyFont="1">
      <alignment vertical="center"/>
    </xf>
    <xf numFmtId="166" fontId="20" fillId="0" borderId="3" xfId="37" applyNumberFormat="1">
      <alignment vertical="center"/>
      <protection locked="0"/>
    </xf>
    <xf numFmtId="166" fontId="20" fillId="0" borderId="1" xfId="32" applyNumberFormat="1">
      <alignment vertical="center"/>
    </xf>
    <xf numFmtId="166" fontId="20" fillId="0" borderId="2" xfId="33" applyNumberFormat="1">
      <alignment vertical="center"/>
      <protection locked="0"/>
    </xf>
    <xf numFmtId="166" fontId="20" fillId="5" borderId="0" xfId="35" applyNumberFormat="1">
      <alignment vertical="center"/>
    </xf>
    <xf numFmtId="0" fontId="27" fillId="0" borderId="0" xfId="38">
      <alignment vertical="center"/>
    </xf>
    <xf numFmtId="0" fontId="20" fillId="5" borderId="0" xfId="35">
      <alignment vertical="center"/>
    </xf>
    <xf numFmtId="0" fontId="23" fillId="0" borderId="0" xfId="0" applyFont="1">
      <alignment vertical="center"/>
    </xf>
    <xf numFmtId="168" fontId="20" fillId="5" borderId="0" xfId="43" applyFill="1" applyAlignment="1">
      <alignment vertical="center"/>
    </xf>
    <xf numFmtId="0" fontId="32" fillId="0" borderId="0" xfId="0" applyFont="1">
      <alignment vertical="center"/>
    </xf>
    <xf numFmtId="0" fontId="23" fillId="2" borderId="0" xfId="3">
      <alignment horizontal="center" vertical="top" wrapText="1"/>
    </xf>
    <xf numFmtId="168" fontId="20" fillId="0" borderId="3" xfId="43" applyBorder="1" applyAlignment="1" applyProtection="1">
      <alignment vertical="center"/>
      <protection locked="0"/>
    </xf>
    <xf numFmtId="0" fontId="0" fillId="0" borderId="2" xfId="33" applyFont="1">
      <alignment vertical="center"/>
      <protection locked="0"/>
    </xf>
    <xf numFmtId="169" fontId="20" fillId="0" borderId="0" xfId="1" applyNumberFormat="1">
      <alignment vertical="center"/>
    </xf>
    <xf numFmtId="166" fontId="20" fillId="0" borderId="1" xfId="40" applyBorder="1" applyAlignment="1">
      <alignment vertical="center"/>
    </xf>
    <xf numFmtId="0" fontId="29" fillId="0" borderId="2" xfId="33" applyFont="1">
      <alignment vertical="center"/>
      <protection locked="0"/>
    </xf>
    <xf numFmtId="0" fontId="0" fillId="0" borderId="0" xfId="0" applyAlignment="1">
      <alignment horizontal="right" vertical="center"/>
    </xf>
    <xf numFmtId="188" fontId="20" fillId="5" borderId="0" xfId="35" applyNumberFormat="1">
      <alignment vertical="center"/>
    </xf>
    <xf numFmtId="188" fontId="20" fillId="0" borderId="1" xfId="32" applyNumberFormat="1">
      <alignment vertical="center"/>
    </xf>
    <xf numFmtId="2" fontId="20" fillId="0" borderId="2" xfId="33" applyNumberFormat="1">
      <alignment vertical="center"/>
      <protection locked="0"/>
    </xf>
    <xf numFmtId="0" fontId="20" fillId="0" borderId="2" xfId="33" applyFont="1">
      <alignment vertical="center"/>
      <protection locked="0"/>
    </xf>
    <xf numFmtId="0" fontId="23" fillId="0" borderId="0" xfId="0" applyFont="1" applyAlignment="1">
      <alignment vertical="center"/>
    </xf>
    <xf numFmtId="166" fontId="0" fillId="5" borderId="0" xfId="35" applyNumberFormat="1" applyFont="1">
      <alignment vertical="center"/>
    </xf>
    <xf numFmtId="171" fontId="20" fillId="0" borderId="3" xfId="37" applyNumberFormat="1">
      <alignment vertical="center"/>
      <protection locked="0"/>
    </xf>
    <xf numFmtId="166" fontId="20" fillId="7" borderId="1" xfId="42" applyNumberFormat="1" applyBorder="1" applyAlignment="1">
      <alignment vertical="center"/>
    </xf>
    <xf numFmtId="166" fontId="20" fillId="7" borderId="1" xfId="42" applyNumberFormat="1" applyBorder="1">
      <alignment vertical="center"/>
    </xf>
    <xf numFmtId="10" fontId="0" fillId="7" borderId="0" xfId="42" applyNumberFormat="1" applyFont="1" applyAlignment="1">
      <alignment vertical="center"/>
    </xf>
    <xf numFmtId="0" fontId="32" fillId="0" borderId="0" xfId="0" applyFont="1" applyAlignment="1">
      <alignment horizontal="center" vertical="center"/>
    </xf>
    <xf numFmtId="166" fontId="23" fillId="7" borderId="0" xfId="53" applyFill="1" applyAlignment="1">
      <alignment horizontal="center" vertical="center"/>
    </xf>
    <xf numFmtId="169" fontId="23" fillId="0" borderId="0" xfId="0" applyNumberFormat="1" applyFont="1">
      <alignment vertical="center"/>
    </xf>
    <xf numFmtId="168" fontId="23" fillId="0" borderId="0" xfId="0" applyNumberFormat="1" applyFont="1">
      <alignment vertical="center"/>
    </xf>
    <xf numFmtId="166" fontId="23" fillId="0" borderId="0" xfId="1" applyNumberFormat="1" applyFont="1">
      <alignment vertical="center"/>
    </xf>
    <xf numFmtId="188" fontId="20" fillId="12" borderId="0" xfId="40" applyNumberFormat="1" applyFill="1">
      <alignment vertical="center"/>
    </xf>
    <xf numFmtId="188" fontId="23" fillId="0" borderId="0" xfId="40" applyNumberFormat="1" applyFont="1">
      <alignment vertical="center"/>
    </xf>
    <xf numFmtId="169" fontId="0" fillId="12" borderId="0" xfId="44" applyFont="1" applyFill="1">
      <alignment vertical="center"/>
    </xf>
    <xf numFmtId="188" fontId="0" fillId="0" borderId="0" xfId="40" applyNumberFormat="1" applyFont="1">
      <alignment vertical="center"/>
    </xf>
    <xf numFmtId="188" fontId="0" fillId="0" borderId="0" xfId="0" applyNumberFormat="1">
      <alignment vertical="center"/>
    </xf>
    <xf numFmtId="188" fontId="27" fillId="0" borderId="0" xfId="38" applyNumberFormat="1">
      <alignment vertical="center"/>
    </xf>
    <xf numFmtId="169" fontId="20" fillId="5" borderId="0" xfId="43" applyNumberFormat="1" applyFill="1" applyAlignment="1">
      <alignment vertical="center"/>
    </xf>
    <xf numFmtId="188" fontId="0" fillId="7" borderId="0" xfId="40" applyNumberFormat="1" applyFont="1" applyFill="1">
      <alignment vertical="center"/>
    </xf>
    <xf numFmtId="188" fontId="20" fillId="0" borderId="0" xfId="40" applyNumberFormat="1">
      <alignment vertical="center"/>
    </xf>
    <xf numFmtId="0" fontId="0" fillId="0" borderId="0" xfId="0" applyAlignment="1">
      <alignment horizontal="right" vertical="center" indent="1"/>
    </xf>
    <xf numFmtId="0" fontId="20" fillId="5" borderId="0" xfId="35" applyAlignment="1">
      <alignment horizontal="right" vertical="center"/>
    </xf>
    <xf numFmtId="190" fontId="141" fillId="13" borderId="0" xfId="2121" applyNumberFormat="1" applyFont="1" applyFill="1" applyBorder="1"/>
    <xf numFmtId="10" fontId="0" fillId="0" borderId="0" xfId="0" applyNumberFormat="1">
      <alignment vertical="center"/>
    </xf>
    <xf numFmtId="10" fontId="23" fillId="0" borderId="0" xfId="0" applyNumberFormat="1" applyFont="1">
      <alignment vertical="center"/>
    </xf>
    <xf numFmtId="0" fontId="142" fillId="0" borderId="0" xfId="0" applyFont="1" applyAlignment="1">
      <alignment horizontal="center" vertical="center"/>
    </xf>
    <xf numFmtId="0" fontId="143" fillId="0" borderId="0" xfId="0" applyFont="1">
      <alignment vertical="center"/>
    </xf>
    <xf numFmtId="188" fontId="0" fillId="0" borderId="0" xfId="40" applyNumberFormat="1" applyFont="1" applyBorder="1">
      <alignment vertical="center"/>
    </xf>
    <xf numFmtId="169" fontId="20" fillId="69" borderId="0" xfId="35" applyNumberFormat="1" applyFill="1">
      <alignment vertical="center"/>
    </xf>
    <xf numFmtId="190" fontId="0" fillId="0" borderId="0" xfId="0" applyNumberFormat="1">
      <alignment vertical="center"/>
    </xf>
    <xf numFmtId="0" fontId="26" fillId="0" borderId="0" xfId="2" applyNumberFormat="1">
      <alignment vertical="center"/>
    </xf>
    <xf numFmtId="0" fontId="27" fillId="0" borderId="0" xfId="38" applyAlignment="1">
      <alignment horizontal="left" vertical="center"/>
    </xf>
    <xf numFmtId="0" fontId="15" fillId="0" borderId="0" xfId="2123"/>
    <xf numFmtId="0" fontId="34" fillId="0" borderId="0" xfId="57" applyAlignment="1"/>
    <xf numFmtId="0" fontId="0" fillId="0" borderId="0" xfId="0" pivotButton="1">
      <alignment vertical="center"/>
    </xf>
    <xf numFmtId="10" fontId="20" fillId="0" borderId="1" xfId="32" applyNumberFormat="1">
      <alignment vertical="center"/>
    </xf>
    <xf numFmtId="0" fontId="0" fillId="0" borderId="0" xfId="0" applyFont="1" applyAlignment="1">
      <alignment horizontal="center" vertical="center"/>
    </xf>
    <xf numFmtId="0" fontId="147" fillId="0" borderId="0" xfId="2123" applyFont="1"/>
    <xf numFmtId="0" fontId="148" fillId="0" borderId="0" xfId="2123" applyFont="1"/>
    <xf numFmtId="0" fontId="148" fillId="0" borderId="0" xfId="2123" applyFont="1" applyAlignment="1">
      <alignment horizontal="right"/>
    </xf>
    <xf numFmtId="0" fontId="0" fillId="0" borderId="0" xfId="0" applyFill="1" applyBorder="1" applyAlignment="1">
      <alignment horizontal="right" vertical="center"/>
    </xf>
    <xf numFmtId="0" fontId="23" fillId="70" borderId="0" xfId="0" applyFont="1" applyFill="1" applyAlignment="1">
      <alignment horizontal="center" vertical="center"/>
    </xf>
    <xf numFmtId="167" fontId="20" fillId="4" borderId="2" xfId="34" applyNumberFormat="1">
      <alignment vertical="center"/>
      <protection locked="0"/>
    </xf>
    <xf numFmtId="0" fontId="23" fillId="0" borderId="0" xfId="0" applyFont="1" applyAlignment="1">
      <alignment horizontal="center" vertical="center"/>
    </xf>
    <xf numFmtId="10" fontId="89" fillId="0" borderId="0" xfId="1589" applyNumberFormat="1">
      <protection locked="0"/>
    </xf>
    <xf numFmtId="10" fontId="150" fillId="0" borderId="0" xfId="1589" applyNumberFormat="1" applyFont="1">
      <protection locked="0"/>
    </xf>
    <xf numFmtId="0" fontId="0" fillId="0" borderId="0" xfId="0" applyAlignment="1"/>
    <xf numFmtId="0" fontId="151" fillId="71" borderId="0" xfId="2134">
      <alignment horizontal="centerContinuous" vertical="top"/>
    </xf>
    <xf numFmtId="0" fontId="153" fillId="0" borderId="0" xfId="0" applyFont="1">
      <alignment vertical="center"/>
    </xf>
    <xf numFmtId="2" fontId="0" fillId="0" borderId="0" xfId="0" applyNumberFormat="1">
      <alignment vertical="center"/>
    </xf>
    <xf numFmtId="14" fontId="0" fillId="0" borderId="0" xfId="0" applyNumberFormat="1">
      <alignment vertical="center"/>
    </xf>
    <xf numFmtId="10" fontId="20" fillId="0" borderId="1" xfId="32" applyNumberFormat="1" applyAlignment="1">
      <alignment vertical="center"/>
    </xf>
    <xf numFmtId="169" fontId="20" fillId="0" borderId="3" xfId="37" applyNumberFormat="1" applyAlignment="1">
      <alignment vertical="center"/>
      <protection locked="0"/>
    </xf>
    <xf numFmtId="4" fontId="24" fillId="0" borderId="0" xfId="24" applyNumberFormat="1" applyFill="1" applyBorder="1">
      <alignment vertical="center"/>
    </xf>
    <xf numFmtId="0" fontId="10" fillId="0" borderId="0" xfId="2142"/>
    <xf numFmtId="0" fontId="155" fillId="8" borderId="0" xfId="49" applyFont="1">
      <alignment vertical="center"/>
    </xf>
    <xf numFmtId="4" fontId="0" fillId="8" borderId="0" xfId="49" applyNumberFormat="1" applyFont="1">
      <alignment vertical="center"/>
    </xf>
    <xf numFmtId="0" fontId="10" fillId="0" borderId="0" xfId="2142" applyFill="1"/>
    <xf numFmtId="0" fontId="10" fillId="0" borderId="0" xfId="2142" applyAlignment="1">
      <alignment vertical="center"/>
    </xf>
    <xf numFmtId="0" fontId="29" fillId="0" borderId="0" xfId="2142" applyFont="1" applyAlignment="1">
      <alignment vertical="center"/>
    </xf>
    <xf numFmtId="0" fontId="156" fillId="0" borderId="0" xfId="2142" applyFont="1" applyFill="1"/>
    <xf numFmtId="0" fontId="157" fillId="0" borderId="2" xfId="33" applyFont="1">
      <alignment vertical="center"/>
      <protection locked="0"/>
    </xf>
    <xf numFmtId="4" fontId="20" fillId="0" borderId="2" xfId="33" applyNumberFormat="1">
      <alignment vertical="center"/>
      <protection locked="0"/>
    </xf>
    <xf numFmtId="0" fontId="157" fillId="0" borderId="2" xfId="33" applyFont="1" applyFill="1">
      <alignment vertical="center"/>
      <protection locked="0"/>
    </xf>
    <xf numFmtId="220" fontId="20" fillId="0" borderId="2" xfId="33" applyNumberFormat="1">
      <alignment vertical="center"/>
      <protection locked="0"/>
    </xf>
    <xf numFmtId="4" fontId="20" fillId="72" borderId="2" xfId="33" applyNumberFormat="1" applyFill="1">
      <alignment vertical="center"/>
      <protection locked="0"/>
    </xf>
    <xf numFmtId="0" fontId="20" fillId="72" borderId="2" xfId="33" applyFill="1">
      <alignment vertical="center"/>
      <protection locked="0"/>
    </xf>
    <xf numFmtId="0" fontId="154" fillId="10" borderId="2" xfId="33" applyFont="1" applyFill="1">
      <alignment vertical="center"/>
      <protection locked="0"/>
    </xf>
    <xf numFmtId="0" fontId="20" fillId="0" borderId="2" xfId="33" applyFill="1">
      <alignment vertical="center"/>
      <protection locked="0"/>
    </xf>
    <xf numFmtId="0" fontId="160" fillId="0" borderId="2" xfId="33" applyFont="1">
      <alignment vertical="center"/>
      <protection locked="0"/>
    </xf>
    <xf numFmtId="2" fontId="159" fillId="0" borderId="2" xfId="33" applyNumberFormat="1" applyFont="1">
      <alignment vertical="center"/>
      <protection locked="0"/>
    </xf>
    <xf numFmtId="0" fontId="154" fillId="0" borderId="2" xfId="33" applyFont="1">
      <alignment vertical="center"/>
      <protection locked="0"/>
    </xf>
    <xf numFmtId="0" fontId="20" fillId="13" borderId="2" xfId="33" applyFill="1">
      <alignment vertical="center"/>
      <protection locked="0"/>
    </xf>
    <xf numFmtId="1" fontId="20" fillId="0" borderId="2" xfId="33" applyNumberFormat="1">
      <alignment vertical="center"/>
      <protection locked="0"/>
    </xf>
    <xf numFmtId="0" fontId="29" fillId="0" borderId="2" xfId="33" applyFont="1" applyFill="1">
      <alignment vertical="center"/>
      <protection locked="0"/>
    </xf>
    <xf numFmtId="0" fontId="20" fillId="0" borderId="2" xfId="33" applyFill="1" applyAlignment="1">
      <alignment vertical="center" wrapText="1"/>
      <protection locked="0"/>
    </xf>
    <xf numFmtId="0" fontId="157" fillId="10" borderId="2" xfId="33" applyFont="1" applyFill="1">
      <alignment vertical="center"/>
      <protection locked="0"/>
    </xf>
    <xf numFmtId="3" fontId="20" fillId="0" borderId="2" xfId="33" applyNumberFormat="1">
      <alignment vertical="center"/>
      <protection locked="0"/>
    </xf>
    <xf numFmtId="0" fontId="23" fillId="2" borderId="39" xfId="3" applyBorder="1">
      <alignment horizontal="center" vertical="top" wrapText="1"/>
    </xf>
    <xf numFmtId="0" fontId="29" fillId="74" borderId="2" xfId="33" applyFont="1" applyFill="1">
      <alignment vertical="center"/>
      <protection locked="0"/>
    </xf>
    <xf numFmtId="0" fontId="157" fillId="74" borderId="2" xfId="33" applyFont="1" applyFill="1">
      <alignment vertical="center"/>
      <protection locked="0"/>
    </xf>
    <xf numFmtId="2" fontId="20" fillId="74" borderId="2" xfId="33" applyNumberFormat="1" applyFill="1">
      <alignment vertical="center"/>
      <protection locked="0"/>
    </xf>
    <xf numFmtId="0" fontId="162" fillId="0" borderId="0" xfId="2" applyNumberFormat="1" applyFont="1" applyAlignment="1">
      <alignment vertical="center"/>
    </xf>
    <xf numFmtId="0" fontId="26" fillId="0" borderId="38" xfId="2" applyNumberFormat="1" applyBorder="1" applyAlignment="1">
      <alignment horizontal="center" vertical="center"/>
    </xf>
    <xf numFmtId="0" fontId="26" fillId="0" borderId="24" xfId="2" applyNumberFormat="1" applyBorder="1" applyAlignment="1">
      <alignment horizontal="center" vertical="center"/>
    </xf>
    <xf numFmtId="0" fontId="26" fillId="0" borderId="41" xfId="2" applyNumberFormat="1" applyBorder="1" applyAlignment="1">
      <alignment horizontal="center" vertical="center"/>
    </xf>
    <xf numFmtId="0" fontId="157" fillId="74" borderId="46" xfId="33" applyFont="1" applyFill="1" applyBorder="1">
      <alignment vertical="center"/>
      <protection locked="0"/>
    </xf>
    <xf numFmtId="0" fontId="29" fillId="74" borderId="46" xfId="33" applyFont="1" applyFill="1" applyBorder="1">
      <alignment vertical="center"/>
      <protection locked="0"/>
    </xf>
    <xf numFmtId="0" fontId="156" fillId="0" borderId="0" xfId="0" applyFont="1" applyAlignment="1"/>
    <xf numFmtId="10" fontId="154" fillId="0" borderId="45" xfId="0" applyNumberFormat="1" applyFont="1" applyBorder="1">
      <alignment vertical="center"/>
    </xf>
    <xf numFmtId="10" fontId="20" fillId="0" borderId="2" xfId="33" applyNumberFormat="1">
      <alignment vertical="center"/>
      <protection locked="0"/>
    </xf>
    <xf numFmtId="0" fontId="163" fillId="0" borderId="0" xfId="2142" applyFont="1" applyAlignment="1">
      <alignment horizontal="right"/>
    </xf>
    <xf numFmtId="0" fontId="164" fillId="0" borderId="0" xfId="2142" applyFont="1" applyAlignment="1">
      <alignment horizontal="center" vertical="center"/>
    </xf>
    <xf numFmtId="0" fontId="142" fillId="0" borderId="0" xfId="0" applyFont="1" applyFill="1">
      <alignment vertical="center"/>
    </xf>
    <xf numFmtId="188" fontId="23" fillId="0" borderId="47" xfId="0" applyNumberFormat="1" applyFont="1" applyBorder="1">
      <alignment vertical="center"/>
    </xf>
    <xf numFmtId="0" fontId="161" fillId="0" borderId="10" xfId="0" applyFont="1" applyBorder="1" applyAlignment="1">
      <alignment horizontal="left" wrapText="1"/>
    </xf>
    <xf numFmtId="234" fontId="20" fillId="0" borderId="2" xfId="33" applyNumberFormat="1">
      <alignment vertical="center"/>
      <protection locked="0"/>
    </xf>
    <xf numFmtId="0" fontId="29" fillId="0" borderId="0" xfId="0" applyFont="1" applyAlignment="1">
      <alignment horizontal="center" vertical="center"/>
    </xf>
    <xf numFmtId="0" fontId="20" fillId="5" borderId="0" xfId="35" applyAlignment="1">
      <alignment horizontal="left" vertical="center"/>
    </xf>
    <xf numFmtId="3" fontId="0" fillId="0" borderId="0" xfId="0" applyNumberFormat="1" applyAlignment="1">
      <alignment horizontal="center" vertical="center"/>
    </xf>
    <xf numFmtId="0" fontId="151" fillId="0" borderId="0" xfId="0" applyFont="1" applyAlignment="1">
      <alignment horizontal="right" vertical="center"/>
    </xf>
    <xf numFmtId="0" fontId="151" fillId="0" borderId="0" xfId="0" applyFont="1">
      <alignment vertical="center"/>
    </xf>
    <xf numFmtId="0" fontId="29" fillId="13" borderId="2" xfId="33" applyFont="1" applyFill="1">
      <alignment vertical="center"/>
      <protection locked="0"/>
    </xf>
    <xf numFmtId="0" fontId="165" fillId="0" borderId="0" xfId="0" applyFont="1" applyAlignment="1">
      <alignment horizontal="left" vertical="center"/>
    </xf>
    <xf numFmtId="0" fontId="29" fillId="10" borderId="2" xfId="33" applyFont="1" applyFill="1">
      <alignment vertical="center"/>
      <protection locked="0"/>
    </xf>
    <xf numFmtId="234" fontId="155" fillId="8" borderId="0" xfId="49" applyNumberFormat="1" applyFont="1">
      <alignment vertical="center"/>
    </xf>
    <xf numFmtId="0" fontId="20" fillId="0" borderId="0" xfId="28" applyFont="1" applyAlignment="1">
      <alignment vertical="center"/>
    </xf>
    <xf numFmtId="236" fontId="20" fillId="0" borderId="2" xfId="33" applyNumberFormat="1">
      <alignment vertical="center"/>
      <protection locked="0"/>
    </xf>
    <xf numFmtId="0" fontId="161" fillId="0" borderId="2" xfId="33" applyFont="1">
      <alignment vertical="center"/>
      <protection locked="0"/>
    </xf>
    <xf numFmtId="0" fontId="161" fillId="0" borderId="2" xfId="33" applyFont="1" applyAlignment="1">
      <alignment vertical="center" wrapText="1"/>
      <protection locked="0"/>
    </xf>
    <xf numFmtId="172" fontId="20" fillId="5" borderId="0" xfId="35" applyNumberFormat="1">
      <alignment vertical="center"/>
    </xf>
    <xf numFmtId="172" fontId="20" fillId="0" borderId="1" xfId="32" applyNumberFormat="1">
      <alignment vertical="center"/>
    </xf>
    <xf numFmtId="166" fontId="142" fillId="0" borderId="0" xfId="0" applyNumberFormat="1" applyFont="1">
      <alignment vertical="center"/>
    </xf>
    <xf numFmtId="0" fontId="23" fillId="0" borderId="0" xfId="0" applyFont="1" applyAlignment="1">
      <alignment vertical="center" wrapText="1"/>
    </xf>
    <xf numFmtId="171" fontId="142" fillId="0" borderId="0" xfId="0" applyNumberFormat="1" applyFont="1" applyAlignment="1">
      <alignment horizontal="center" vertical="center"/>
    </xf>
    <xf numFmtId="220" fontId="142" fillId="0" borderId="0" xfId="0" applyNumberFormat="1" applyFont="1" applyAlignment="1">
      <alignment horizontal="center" vertical="center"/>
    </xf>
    <xf numFmtId="43" fontId="0" fillId="0" borderId="0" xfId="0" applyNumberFormat="1">
      <alignment vertical="center"/>
    </xf>
    <xf numFmtId="0" fontId="23" fillId="75" borderId="0" xfId="3" applyFill="1">
      <alignment horizontal="center" vertical="top" wrapText="1"/>
    </xf>
    <xf numFmtId="43" fontId="20" fillId="0" borderId="2" xfId="33" applyNumberFormat="1">
      <alignment vertical="center"/>
      <protection locked="0"/>
    </xf>
    <xf numFmtId="0" fontId="23" fillId="2" borderId="0" xfId="3">
      <alignment horizontal="center" vertical="top" wrapText="1"/>
    </xf>
    <xf numFmtId="10" fontId="23" fillId="5" borderId="0" xfId="35" applyNumberFormat="1" applyFont="1" applyAlignment="1">
      <alignment horizontal="center" vertical="center"/>
    </xf>
    <xf numFmtId="0" fontId="23" fillId="2" borderId="0" xfId="3">
      <alignment horizontal="center" vertical="top" wrapText="1"/>
    </xf>
    <xf numFmtId="0" fontId="5" fillId="0" borderId="0" xfId="2155"/>
    <xf numFmtId="4" fontId="5" fillId="0" borderId="0" xfId="2155" applyNumberFormat="1"/>
    <xf numFmtId="0" fontId="5" fillId="0" borderId="0" xfId="2155" applyFill="1"/>
    <xf numFmtId="0" fontId="5" fillId="0" borderId="0" xfId="2155" applyAlignment="1">
      <alignment vertical="center"/>
    </xf>
    <xf numFmtId="4" fontId="5" fillId="0" borderId="0" xfId="2155" applyNumberFormat="1" applyAlignment="1">
      <alignment vertical="center"/>
    </xf>
    <xf numFmtId="0" fontId="29" fillId="0" borderId="0" xfId="2155" applyFont="1" applyAlignment="1">
      <alignment vertical="center"/>
    </xf>
    <xf numFmtId="4" fontId="23" fillId="75" borderId="0" xfId="3" applyNumberFormat="1" applyFill="1">
      <alignment horizontal="center" vertical="top" wrapText="1"/>
    </xf>
    <xf numFmtId="0" fontId="156" fillId="0" borderId="0" xfId="2155" applyFont="1" applyFill="1"/>
    <xf numFmtId="232" fontId="20" fillId="0" borderId="2" xfId="2156" applyNumberFormat="1" applyFont="1" applyBorder="1" applyAlignment="1" applyProtection="1">
      <alignment vertical="center"/>
      <protection locked="0"/>
    </xf>
    <xf numFmtId="4" fontId="20" fillId="0" borderId="2" xfId="2156" applyNumberFormat="1" applyFont="1" applyBorder="1" applyAlignment="1" applyProtection="1">
      <alignment vertical="center"/>
      <protection locked="0"/>
    </xf>
    <xf numFmtId="0" fontId="29" fillId="68" borderId="2" xfId="33" applyFont="1" applyFill="1">
      <alignment vertical="center"/>
      <protection locked="0"/>
    </xf>
    <xf numFmtId="4" fontId="20" fillId="72" borderId="2" xfId="2156" applyNumberFormat="1" applyFont="1" applyFill="1" applyBorder="1" applyAlignment="1" applyProtection="1">
      <alignment vertical="center"/>
      <protection locked="0"/>
    </xf>
    <xf numFmtId="238" fontId="20" fillId="0" borderId="2" xfId="2156" applyNumberFormat="1" applyFont="1" applyBorder="1" applyAlignment="1" applyProtection="1">
      <alignment vertical="center"/>
      <protection locked="0"/>
    </xf>
    <xf numFmtId="0" fontId="158" fillId="0" borderId="0" xfId="2155" applyFont="1" applyFill="1"/>
    <xf numFmtId="43" fontId="20" fillId="72" borderId="2" xfId="2156" applyFont="1" applyFill="1" applyBorder="1" applyAlignment="1" applyProtection="1">
      <alignment vertical="center"/>
      <protection locked="0"/>
    </xf>
    <xf numFmtId="239" fontId="20" fillId="0" borderId="2" xfId="2156" applyNumberFormat="1" applyFont="1" applyBorder="1" applyAlignment="1" applyProtection="1">
      <alignment vertical="center"/>
      <protection locked="0"/>
    </xf>
    <xf numFmtId="0" fontId="156" fillId="0" borderId="0" xfId="2155" applyFont="1"/>
    <xf numFmtId="4" fontId="156" fillId="0" borderId="0" xfId="2155" applyNumberFormat="1" applyFont="1"/>
    <xf numFmtId="0" fontId="23" fillId="0" borderId="0" xfId="2155" applyFont="1" applyAlignment="1">
      <alignment vertical="center"/>
    </xf>
    <xf numFmtId="0" fontId="23" fillId="75" borderId="0" xfId="3" applyFill="1" applyAlignment="1">
      <alignment horizontal="center" vertical="top" wrapText="1"/>
    </xf>
    <xf numFmtId="4" fontId="23" fillId="75" borderId="0" xfId="3" applyNumberFormat="1" applyFill="1" applyAlignment="1">
      <alignment horizontal="center" vertical="top" wrapText="1"/>
    </xf>
    <xf numFmtId="4" fontId="159" fillId="0" borderId="2" xfId="2156" applyNumberFormat="1" applyFont="1" applyBorder="1" applyAlignment="1" applyProtection="1">
      <alignment vertical="center"/>
      <protection locked="0"/>
    </xf>
    <xf numFmtId="0" fontId="5" fillId="72" borderId="0" xfId="2155" applyFill="1"/>
    <xf numFmtId="240" fontId="20" fillId="0" borderId="2" xfId="2157" applyNumberFormat="1" applyFont="1" applyBorder="1" applyAlignment="1" applyProtection="1">
      <alignment vertical="center"/>
      <protection locked="0"/>
    </xf>
    <xf numFmtId="240" fontId="20" fillId="0" borderId="2" xfId="2157" applyNumberFormat="1" applyFont="1" applyFill="1" applyBorder="1" applyAlignment="1" applyProtection="1">
      <alignment vertical="center"/>
      <protection locked="0"/>
    </xf>
    <xf numFmtId="44" fontId="20" fillId="0" borderId="2" xfId="2157" applyFont="1" applyBorder="1" applyAlignment="1" applyProtection="1">
      <alignment vertical="center"/>
      <protection locked="0"/>
    </xf>
    <xf numFmtId="4" fontId="20" fillId="0" borderId="2" xfId="2157" applyNumberFormat="1" applyFont="1" applyBorder="1" applyAlignment="1" applyProtection="1">
      <alignment vertical="center"/>
      <protection locked="0"/>
    </xf>
    <xf numFmtId="0" fontId="5" fillId="73" borderId="0" xfId="2155" applyFill="1" applyAlignment="1">
      <alignment vertical="center"/>
    </xf>
    <xf numFmtId="43" fontId="20" fillId="0" borderId="2" xfId="2156" applyFont="1" applyBorder="1" applyAlignment="1" applyProtection="1">
      <alignment vertical="center"/>
      <protection locked="0"/>
    </xf>
    <xf numFmtId="0" fontId="40" fillId="0" borderId="0" xfId="2155" applyFont="1" applyAlignment="1">
      <alignment vertical="center"/>
    </xf>
    <xf numFmtId="0" fontId="167" fillId="0" borderId="2" xfId="33" applyFont="1" applyFill="1" applyBorder="1" applyAlignment="1">
      <alignment horizontal="left" vertical="center"/>
      <protection locked="0"/>
    </xf>
    <xf numFmtId="0" fontId="168" fillId="0" borderId="2" xfId="33" applyFont="1" applyFill="1" applyBorder="1">
      <alignment vertical="center"/>
      <protection locked="0"/>
    </xf>
    <xf numFmtId="0" fontId="167" fillId="0" borderId="46" xfId="33" applyFont="1" applyFill="1" applyBorder="1" applyAlignment="1">
      <alignment horizontal="left" vertical="center"/>
      <protection locked="0"/>
    </xf>
    <xf numFmtId="0" fontId="4" fillId="0" borderId="0" xfId="2158"/>
    <xf numFmtId="0" fontId="4" fillId="0" borderId="0" xfId="2158" applyAlignment="1">
      <alignment vertical="center"/>
    </xf>
    <xf numFmtId="0" fontId="23" fillId="0" borderId="0" xfId="2158" applyFont="1" applyAlignment="1">
      <alignment vertical="center"/>
    </xf>
    <xf numFmtId="0" fontId="29" fillId="0" borderId="0" xfId="2158" applyFont="1" applyAlignment="1">
      <alignment vertical="center"/>
    </xf>
    <xf numFmtId="0" fontId="156" fillId="0" borderId="0" xfId="2158" applyFont="1"/>
    <xf numFmtId="0" fontId="4" fillId="0" borderId="0" xfId="2158" applyAlignment="1">
      <alignment vertical="top"/>
    </xf>
    <xf numFmtId="0" fontId="166" fillId="0" borderId="39" xfId="2158" applyFont="1" applyBorder="1" applyAlignment="1">
      <alignment horizontal="center" vertical="center"/>
    </xf>
    <xf numFmtId="167" fontId="23" fillId="7" borderId="0" xfId="42" applyNumberFormat="1" applyFont="1">
      <alignment vertical="center"/>
    </xf>
    <xf numFmtId="0" fontId="23" fillId="2" borderId="0" xfId="3" applyAlignment="1">
      <alignment horizontal="left" vertical="top"/>
    </xf>
    <xf numFmtId="0" fontId="3" fillId="0" borderId="0" xfId="2159"/>
    <xf numFmtId="0" fontId="20" fillId="0" borderId="46" xfId="33" applyBorder="1">
      <alignment vertical="center"/>
      <protection locked="0"/>
    </xf>
    <xf numFmtId="2" fontId="20" fillId="10" borderId="2" xfId="33" applyNumberFormat="1" applyFill="1">
      <alignment vertical="center"/>
      <protection locked="0"/>
    </xf>
    <xf numFmtId="4" fontId="20" fillId="10" borderId="2" xfId="2156" applyNumberFormat="1" applyFont="1" applyFill="1" applyBorder="1" applyAlignment="1" applyProtection="1">
      <alignment vertical="center"/>
      <protection locked="0"/>
    </xf>
    <xf numFmtId="10" fontId="5" fillId="0" borderId="0" xfId="2155" applyNumberFormat="1"/>
    <xf numFmtId="3" fontId="20" fillId="10" borderId="2" xfId="33" applyNumberFormat="1" applyFill="1">
      <alignment vertical="center"/>
      <protection locked="0"/>
    </xf>
    <xf numFmtId="0" fontId="0" fillId="10" borderId="2" xfId="33" applyFont="1" applyFill="1">
      <alignment vertical="center"/>
      <protection locked="0"/>
    </xf>
    <xf numFmtId="168" fontId="20" fillId="5" borderId="0" xfId="43" applyNumberFormat="1" applyFill="1" applyAlignment="1">
      <alignment vertical="center"/>
    </xf>
    <xf numFmtId="10" fontId="23" fillId="7" borderId="0" xfId="42" applyNumberFormat="1" applyFont="1">
      <alignment vertical="center"/>
    </xf>
    <xf numFmtId="166" fontId="0" fillId="5" borderId="0" xfId="40" applyFont="1" applyFill="1" applyAlignment="1">
      <alignment vertical="center"/>
    </xf>
    <xf numFmtId="0" fontId="157" fillId="10" borderId="46" xfId="33" applyFont="1" applyFill="1" applyBorder="1">
      <alignment vertical="center"/>
      <protection locked="0"/>
    </xf>
    <xf numFmtId="2" fontId="20" fillId="74" borderId="46" xfId="33" applyNumberFormat="1" applyFill="1" applyBorder="1">
      <alignment vertical="center"/>
      <protection locked="0"/>
    </xf>
    <xf numFmtId="0" fontId="157" fillId="0" borderId="46" xfId="33" applyFont="1" applyFill="1" applyBorder="1">
      <alignment vertical="center"/>
      <protection locked="0"/>
    </xf>
    <xf numFmtId="0" fontId="29" fillId="0" borderId="46" xfId="33" applyFont="1" applyBorder="1">
      <alignment vertical="center"/>
      <protection locked="0"/>
    </xf>
    <xf numFmtId="2" fontId="20" fillId="0" borderId="46" xfId="33" applyNumberFormat="1" applyBorder="1">
      <alignment vertical="center"/>
      <protection locked="0"/>
    </xf>
    <xf numFmtId="0" fontId="23" fillId="77" borderId="0" xfId="3" applyFill="1">
      <alignment horizontal="center" vertical="top" wrapText="1"/>
    </xf>
    <xf numFmtId="4" fontId="23" fillId="77" borderId="0" xfId="3" applyNumberFormat="1" applyFill="1">
      <alignment horizontal="center" vertical="top" wrapText="1"/>
    </xf>
    <xf numFmtId="0" fontId="151" fillId="78" borderId="0" xfId="3" applyFont="1" applyFill="1">
      <alignment horizontal="center" vertical="top" wrapText="1"/>
    </xf>
    <xf numFmtId="4" fontId="151" fillId="78" borderId="0" xfId="3" applyNumberFormat="1" applyFont="1" applyFill="1">
      <alignment horizontal="center" vertical="top" wrapText="1"/>
    </xf>
    <xf numFmtId="0" fontId="151" fillId="71" borderId="0" xfId="2134" applyAlignment="1">
      <alignment horizontal="left" vertical="top"/>
    </xf>
    <xf numFmtId="0" fontId="23" fillId="0" borderId="0" xfId="0" applyFont="1" applyAlignment="1">
      <alignment horizontal="right" vertical="center"/>
    </xf>
    <xf numFmtId="172" fontId="0" fillId="5" borderId="0" xfId="35" applyNumberFormat="1" applyFont="1">
      <alignment vertical="center"/>
    </xf>
    <xf numFmtId="220" fontId="5" fillId="0" borderId="0" xfId="2155" applyNumberFormat="1"/>
    <xf numFmtId="43" fontId="5" fillId="0" borderId="0" xfId="2155" applyNumberFormat="1"/>
    <xf numFmtId="3" fontId="5" fillId="0" borderId="0" xfId="2155" applyNumberFormat="1"/>
    <xf numFmtId="166" fontId="0" fillId="0" borderId="2" xfId="33" applyNumberFormat="1" applyFont="1" applyAlignment="1">
      <alignment horizontal="center" vertical="center"/>
      <protection locked="0"/>
    </xf>
    <xf numFmtId="0" fontId="23" fillId="76" borderId="0" xfId="0" applyFont="1" applyFill="1">
      <alignment vertical="center"/>
    </xf>
    <xf numFmtId="0" fontId="0" fillId="76" borderId="0" xfId="0" applyFill="1">
      <alignment vertical="center"/>
    </xf>
    <xf numFmtId="0" fontId="23" fillId="76" borderId="0" xfId="0" applyFont="1" applyFill="1" applyAlignment="1">
      <alignment vertical="center"/>
    </xf>
    <xf numFmtId="0" fontId="23" fillId="0" borderId="0" xfId="76" applyNumberFormat="1" applyFont="1" applyFill="1" applyBorder="1" applyAlignment="1">
      <alignment vertical="center"/>
    </xf>
    <xf numFmtId="0" fontId="23" fillId="0" borderId="0" xfId="0" applyFont="1" applyFill="1" applyBorder="1">
      <alignment vertical="center"/>
    </xf>
    <xf numFmtId="171" fontId="20" fillId="5" borderId="0" xfId="35" applyNumberFormat="1" applyAlignment="1">
      <alignment horizontal="center" vertical="center"/>
    </xf>
    <xf numFmtId="0" fontId="0" fillId="0" borderId="0" xfId="0" applyAlignment="1">
      <alignment horizontal="left" vertical="center" indent="2"/>
    </xf>
    <xf numFmtId="172" fontId="20" fillId="5" borderId="0" xfId="35" applyNumberFormat="1" applyAlignment="1">
      <alignment horizontal="right" vertical="center"/>
    </xf>
    <xf numFmtId="172" fontId="20" fillId="0" borderId="1" xfId="32" applyNumberFormat="1" applyAlignment="1">
      <alignment horizontal="center" vertical="center"/>
    </xf>
    <xf numFmtId="0" fontId="23" fillId="0" borderId="0" xfId="0" applyFont="1" applyAlignment="1">
      <alignment horizontal="left" vertical="center" indent="2"/>
    </xf>
    <xf numFmtId="0" fontId="23" fillId="0" borderId="0" xfId="0" applyFont="1" applyAlignment="1">
      <alignment horizontal="left" vertical="center" indent="3"/>
    </xf>
    <xf numFmtId="0" fontId="0" fillId="0" borderId="0" xfId="0" applyFont="1" applyAlignment="1">
      <alignment horizontal="left" vertical="center" indent="4"/>
    </xf>
    <xf numFmtId="172" fontId="20" fillId="0" borderId="1" xfId="32" applyNumberFormat="1" applyFont="1">
      <alignment vertical="center"/>
    </xf>
    <xf numFmtId="43" fontId="23" fillId="0" borderId="0" xfId="0" applyNumberFormat="1" applyFont="1">
      <alignment vertical="center"/>
    </xf>
    <xf numFmtId="167" fontId="26" fillId="0" borderId="0" xfId="2" applyFont="1">
      <alignment vertical="center"/>
    </xf>
    <xf numFmtId="169" fontId="0" fillId="0" borderId="0" xfId="0" applyNumberFormat="1">
      <alignment vertical="center"/>
    </xf>
    <xf numFmtId="235" fontId="0" fillId="0" borderId="0" xfId="0" applyNumberFormat="1">
      <alignment vertical="center"/>
    </xf>
    <xf numFmtId="0" fontId="23" fillId="2" borderId="0" xfId="3" applyAlignment="1">
      <alignment horizontal="center" vertical="top" wrapText="1"/>
    </xf>
    <xf numFmtId="0" fontId="1" fillId="0" borderId="0" xfId="2167"/>
    <xf numFmtId="0" fontId="1" fillId="0" borderId="0" xfId="2167" applyAlignment="1">
      <alignment vertical="center"/>
    </xf>
    <xf numFmtId="0" fontId="29" fillId="0" borderId="0" xfId="2167" applyFont="1" applyAlignment="1">
      <alignment vertical="center"/>
    </xf>
    <xf numFmtId="0" fontId="156" fillId="0" borderId="0" xfId="2167" applyFont="1"/>
    <xf numFmtId="0" fontId="169" fillId="0" borderId="2" xfId="33" applyFont="1" applyFill="1">
      <alignment vertical="center"/>
      <protection locked="0"/>
    </xf>
    <xf numFmtId="4" fontId="20" fillId="0" borderId="2" xfId="2168" applyNumberFormat="1" applyFont="1" applyBorder="1" applyAlignment="1" applyProtection="1">
      <alignment vertical="center"/>
      <protection locked="0"/>
    </xf>
    <xf numFmtId="0" fontId="157" fillId="0" borderId="2" xfId="33" applyFont="1" applyFill="1" applyAlignment="1">
      <alignment horizontal="left" vertical="center" indent="2"/>
      <protection locked="0"/>
    </xf>
    <xf numFmtId="0" fontId="157" fillId="0" borderId="2" xfId="33" applyFont="1" applyFill="1" applyAlignment="1">
      <alignment horizontal="left" vertical="center" indent="1"/>
      <protection locked="0"/>
    </xf>
    <xf numFmtId="0" fontId="171" fillId="0" borderId="2" xfId="33" applyFont="1">
      <alignment vertical="center"/>
      <protection locked="0"/>
    </xf>
    <xf numFmtId="0" fontId="156" fillId="0" borderId="0" xfId="2167" applyFont="1" applyFill="1"/>
    <xf numFmtId="232" fontId="20" fillId="0" borderId="2" xfId="2168" applyNumberFormat="1" applyFont="1" applyBorder="1" applyAlignment="1" applyProtection="1">
      <alignment vertical="center"/>
      <protection locked="0"/>
    </xf>
    <xf numFmtId="0" fontId="157" fillId="13" borderId="2" xfId="33" applyFont="1" applyFill="1">
      <alignment vertical="center"/>
      <protection locked="0"/>
    </xf>
    <xf numFmtId="238" fontId="20" fillId="0" borderId="2" xfId="2168" applyNumberFormat="1" applyFont="1" applyBorder="1" applyAlignment="1" applyProtection="1">
      <alignment vertical="center"/>
      <protection locked="0"/>
    </xf>
    <xf numFmtId="4" fontId="20" fillId="79" borderId="2" xfId="2168" applyNumberFormat="1" applyFont="1" applyFill="1" applyBorder="1" applyAlignment="1" applyProtection="1">
      <alignment vertical="center"/>
      <protection locked="0"/>
    </xf>
    <xf numFmtId="0" fontId="20" fillId="79" borderId="2" xfId="33" applyFill="1">
      <alignment vertical="center"/>
      <protection locked="0"/>
    </xf>
    <xf numFmtId="4" fontId="20" fillId="0" borderId="2" xfId="2168" applyNumberFormat="1" applyFont="1" applyFill="1" applyBorder="1" applyAlignment="1" applyProtection="1">
      <alignment vertical="center"/>
      <protection locked="0"/>
    </xf>
    <xf numFmtId="43" fontId="20" fillId="0" borderId="2" xfId="2168" applyFont="1" applyFill="1" applyBorder="1" applyAlignment="1" applyProtection="1">
      <alignment vertical="center"/>
      <protection locked="0"/>
    </xf>
    <xf numFmtId="43" fontId="20" fillId="0" borderId="2" xfId="2168" applyFont="1" applyBorder="1" applyAlignment="1" applyProtection="1">
      <alignment vertical="center"/>
      <protection locked="0"/>
    </xf>
    <xf numFmtId="4" fontId="20" fillId="72" borderId="2" xfId="2168" applyNumberFormat="1" applyFont="1" applyFill="1" applyBorder="1" applyAlignment="1" applyProtection="1">
      <alignment vertical="center"/>
      <protection locked="0"/>
    </xf>
    <xf numFmtId="0" fontId="28" fillId="0" borderId="2" xfId="33" applyFont="1">
      <alignment vertical="center"/>
      <protection locked="0"/>
    </xf>
    <xf numFmtId="0" fontId="23" fillId="0" borderId="0" xfId="2167" applyFont="1" applyAlignment="1">
      <alignment vertical="center"/>
    </xf>
    <xf numFmtId="0" fontId="156" fillId="13" borderId="0" xfId="2167" applyFont="1" applyFill="1"/>
    <xf numFmtId="190" fontId="20" fillId="0" borderId="2" xfId="2168" applyNumberFormat="1" applyFont="1" applyBorder="1" applyAlignment="1" applyProtection="1">
      <alignment vertical="center"/>
      <protection locked="0"/>
    </xf>
    <xf numFmtId="220" fontId="20" fillId="79" borderId="2" xfId="33" applyNumberFormat="1" applyFill="1">
      <alignment vertical="center"/>
      <protection locked="0"/>
    </xf>
    <xf numFmtId="0" fontId="156" fillId="0" borderId="52" xfId="2169" applyFont="1" applyAlignment="1"/>
    <xf numFmtId="3" fontId="1" fillId="0" borderId="0" xfId="2167" applyNumberFormat="1"/>
    <xf numFmtId="0" fontId="173" fillId="0" borderId="0" xfId="2123" applyFont="1"/>
    <xf numFmtId="0" fontId="23" fillId="8" borderId="0" xfId="49" applyFont="1">
      <alignment vertical="center"/>
    </xf>
    <xf numFmtId="0" fontId="23" fillId="70" borderId="0" xfId="0" applyFont="1" applyFill="1" applyAlignment="1">
      <alignment horizontal="center" vertical="center" wrapText="1"/>
    </xf>
    <xf numFmtId="0" fontId="20" fillId="0" borderId="3" xfId="37" applyAlignment="1">
      <alignment horizontal="center" vertical="center"/>
      <protection locked="0"/>
    </xf>
    <xf numFmtId="0" fontId="23" fillId="0" borderId="3" xfId="37" applyFont="1" applyAlignment="1">
      <alignment horizontal="center" vertical="center"/>
      <protection locked="0"/>
    </xf>
    <xf numFmtId="3" fontId="0" fillId="0" borderId="2" xfId="33" applyNumberFormat="1" applyFont="1" applyAlignment="1">
      <alignment horizontal="center" vertical="center" wrapText="1"/>
      <protection locked="0"/>
    </xf>
    <xf numFmtId="3" fontId="0" fillId="0" borderId="43" xfId="33" applyNumberFormat="1" applyFont="1" applyBorder="1" applyAlignment="1">
      <alignment horizontal="center" vertical="center" wrapText="1"/>
      <protection locked="0"/>
    </xf>
    <xf numFmtId="0" fontId="23" fillId="70" borderId="39" xfId="0" applyFont="1" applyFill="1" applyBorder="1" applyAlignment="1">
      <alignment horizontal="center" vertical="center" wrapText="1"/>
    </xf>
    <xf numFmtId="0" fontId="20" fillId="0" borderId="53" xfId="37" applyBorder="1" applyAlignment="1">
      <alignment horizontal="center" vertical="center"/>
      <protection locked="0"/>
    </xf>
    <xf numFmtId="0" fontId="23" fillId="0" borderId="53" xfId="37" applyFont="1" applyBorder="1" applyAlignment="1">
      <alignment horizontal="center" vertical="center"/>
      <protection locked="0"/>
    </xf>
    <xf numFmtId="0" fontId="23" fillId="70" borderId="40" xfId="0" applyFont="1" applyFill="1" applyBorder="1" applyAlignment="1">
      <alignment horizontal="center" vertical="center" wrapText="1"/>
    </xf>
    <xf numFmtId="167" fontId="26" fillId="0" borderId="0" xfId="2" applyAlignment="1">
      <alignment vertical="center"/>
    </xf>
    <xf numFmtId="3" fontId="20" fillId="5" borderId="0" xfId="35" applyNumberFormat="1">
      <alignment vertical="center"/>
    </xf>
    <xf numFmtId="0" fontId="152" fillId="0" borderId="0" xfId="2123" applyFont="1" applyAlignment="1">
      <alignment horizontal="center" vertical="center"/>
    </xf>
    <xf numFmtId="0" fontId="152" fillId="0" borderId="0" xfId="2123" applyFont="1" applyAlignment="1">
      <alignment horizontal="center" vertical="center" wrapText="1"/>
    </xf>
    <xf numFmtId="10" fontId="0" fillId="0" borderId="2" xfId="33" applyNumberFormat="1" applyFont="1" applyAlignment="1">
      <alignment horizontal="center" vertical="center" wrapText="1"/>
      <protection locked="0"/>
    </xf>
    <xf numFmtId="166" fontId="20" fillId="10" borderId="1" xfId="32" applyNumberFormat="1" applyFill="1">
      <alignment vertical="center"/>
    </xf>
    <xf numFmtId="0" fontId="170" fillId="0" borderId="0" xfId="2123" applyFont="1"/>
    <xf numFmtId="0" fontId="173" fillId="0" borderId="0" xfId="2123" applyFont="1" applyAlignment="1">
      <alignment horizontal="left" indent="1"/>
    </xf>
    <xf numFmtId="0" fontId="0" fillId="0" borderId="0" xfId="0" applyAlignment="1">
      <alignment horizontal="left" vertical="center" wrapText="1" indent="2"/>
    </xf>
    <xf numFmtId="0" fontId="23" fillId="0" borderId="0" xfId="0" applyFont="1" applyAlignment="1">
      <alignment horizontal="left" vertical="center" wrapText="1" indent="1"/>
    </xf>
    <xf numFmtId="169" fontId="23" fillId="0" borderId="5" xfId="48" applyNumberFormat="1" applyFont="1">
      <alignment vertical="center"/>
    </xf>
    <xf numFmtId="0" fontId="23" fillId="2" borderId="0" xfId="3" applyAlignment="1">
      <alignment horizontal="center" vertical="top"/>
    </xf>
    <xf numFmtId="188" fontId="0" fillId="0" borderId="0" xfId="40" applyNumberFormat="1" applyFont="1" applyFill="1" applyBorder="1">
      <alignment vertical="center"/>
    </xf>
    <xf numFmtId="166" fontId="20" fillId="4" borderId="2" xfId="34" applyAlignment="1">
      <alignment horizontal="center" vertical="center"/>
      <protection locked="0"/>
    </xf>
    <xf numFmtId="172" fontId="20" fillId="5" borderId="0" xfId="35" applyNumberFormat="1" applyAlignment="1">
      <alignment horizontal="center" vertical="center"/>
    </xf>
    <xf numFmtId="172" fontId="20" fillId="5" borderId="0" xfId="35" applyNumberFormat="1" applyAlignment="1">
      <alignment horizontal="center" vertical="center" wrapText="1"/>
    </xf>
    <xf numFmtId="171" fontId="20" fillId="0" borderId="1" xfId="32" applyNumberFormat="1" applyAlignment="1">
      <alignment horizontal="center" vertical="center"/>
    </xf>
    <xf numFmtId="172" fontId="20" fillId="10" borderId="1" xfId="32" applyNumberFormat="1" applyFill="1">
      <alignment vertical="center"/>
    </xf>
    <xf numFmtId="0" fontId="23" fillId="0" borderId="0" xfId="0" applyFont="1" applyAlignment="1">
      <alignment horizontal="left" vertical="center" indent="4"/>
    </xf>
    <xf numFmtId="0" fontId="0" fillId="0" borderId="0" xfId="0" applyFont="1" applyAlignment="1">
      <alignment horizontal="left" vertical="center" indent="5"/>
    </xf>
    <xf numFmtId="0" fontId="0" fillId="0" borderId="0" xfId="0" applyFont="1" applyAlignment="1">
      <alignment horizontal="left" vertical="center" indent="3"/>
    </xf>
    <xf numFmtId="167" fontId="157" fillId="0" borderId="2" xfId="33" applyNumberFormat="1" applyFont="1" applyFill="1">
      <alignment vertical="center"/>
      <protection locked="0"/>
    </xf>
    <xf numFmtId="171" fontId="20" fillId="0" borderId="3" xfId="37" applyNumberFormat="1" applyAlignment="1">
      <alignment horizontal="center" vertical="center"/>
      <protection locked="0"/>
    </xf>
    <xf numFmtId="241" fontId="20" fillId="79" borderId="2" xfId="33" applyNumberFormat="1" applyFill="1">
      <alignment vertical="center"/>
      <protection locked="0"/>
    </xf>
    <xf numFmtId="242" fontId="23" fillId="7" borderId="0" xfId="42" applyNumberFormat="1" applyFont="1">
      <alignment vertical="center"/>
    </xf>
    <xf numFmtId="0" fontId="176" fillId="0" borderId="7" xfId="29" applyFont="1" applyAlignment="1">
      <alignment vertical="center"/>
    </xf>
    <xf numFmtId="10" fontId="23" fillId="7" borderId="0" xfId="53" applyNumberFormat="1" applyFill="1" applyAlignment="1">
      <alignment horizontal="right" vertical="center"/>
    </xf>
    <xf numFmtId="172" fontId="20" fillId="80" borderId="1" xfId="32" applyNumberFormat="1" applyFill="1" applyAlignment="1">
      <alignment horizontal="center" vertical="center"/>
    </xf>
    <xf numFmtId="235" fontId="89" fillId="0" borderId="0" xfId="1589" applyNumberFormat="1">
      <protection locked="0"/>
    </xf>
    <xf numFmtId="245" fontId="23" fillId="0" borderId="0" xfId="0" applyNumberFormat="1" applyFont="1">
      <alignment vertical="center"/>
    </xf>
    <xf numFmtId="232" fontId="23" fillId="7" borderId="0" xfId="53" applyNumberFormat="1" applyFill="1" applyAlignment="1">
      <alignment horizontal="right" vertical="center"/>
    </xf>
    <xf numFmtId="0" fontId="0" fillId="0" borderId="0" xfId="0" applyFont="1" applyAlignment="1">
      <alignment horizontal="left" vertical="center" indent="2"/>
    </xf>
    <xf numFmtId="235" fontId="20" fillId="5" borderId="0" xfId="35" applyNumberFormat="1">
      <alignment vertical="center"/>
    </xf>
    <xf numFmtId="244" fontId="20" fillId="0" borderId="1" xfId="32" applyNumberFormat="1" applyAlignment="1">
      <alignment horizontal="center" vertical="center"/>
    </xf>
    <xf numFmtId="43" fontId="23" fillId="0" borderId="0" xfId="0" applyNumberFormat="1" applyFont="1" applyAlignment="1">
      <alignment vertical="center" wrapText="1"/>
    </xf>
    <xf numFmtId="0" fontId="38" fillId="0" borderId="0" xfId="38" applyFont="1" applyFill="1">
      <alignment vertical="center"/>
    </xf>
    <xf numFmtId="0" fontId="34" fillId="0" borderId="0" xfId="57" applyFill="1">
      <alignment vertical="center"/>
    </xf>
    <xf numFmtId="167" fontId="20" fillId="0" borderId="1" xfId="32" applyNumberFormat="1" applyAlignment="1">
      <alignment horizontal="center" vertical="center"/>
    </xf>
    <xf numFmtId="246" fontId="20" fillId="5" borderId="0" xfId="35" applyNumberFormat="1" applyAlignment="1">
      <alignment vertical="center"/>
    </xf>
    <xf numFmtId="0" fontId="23" fillId="76" borderId="0" xfId="0" applyFont="1" applyFill="1" applyAlignment="1">
      <alignment horizontal="center" vertical="center"/>
    </xf>
    <xf numFmtId="0" fontId="0" fillId="0" borderId="0" xfId="0" applyAlignment="1">
      <alignment horizontal="left" vertical="center" indent="3"/>
    </xf>
    <xf numFmtId="167" fontId="177" fillId="0" borderId="0" xfId="2" applyFont="1" applyAlignment="1">
      <alignment horizontal="center" vertical="center"/>
    </xf>
    <xf numFmtId="2" fontId="20" fillId="0" borderId="2" xfId="33" applyNumberFormat="1" applyAlignment="1">
      <alignment horizontal="center" vertical="center"/>
      <protection locked="0"/>
    </xf>
    <xf numFmtId="167" fontId="23" fillId="0" borderId="0" xfId="2" applyFont="1" applyAlignment="1">
      <alignment horizontal="center" vertical="center"/>
    </xf>
    <xf numFmtId="0" fontId="0" fillId="0" borderId="0" xfId="0" applyFont="1" applyFill="1" applyBorder="1">
      <alignment vertical="center"/>
    </xf>
    <xf numFmtId="0" fontId="29" fillId="81" borderId="48" xfId="33" applyFont="1" applyFill="1" applyBorder="1">
      <alignment vertical="center"/>
      <protection locked="0"/>
    </xf>
    <xf numFmtId="2" fontId="161" fillId="10" borderId="2" xfId="33" applyNumberFormat="1" applyFont="1" applyFill="1">
      <alignment vertical="center"/>
      <protection locked="0"/>
    </xf>
    <xf numFmtId="166" fontId="20" fillId="82" borderId="2" xfId="33" applyNumberFormat="1" applyFill="1">
      <alignment vertical="center"/>
      <protection locked="0"/>
    </xf>
    <xf numFmtId="10" fontId="20" fillId="82" borderId="48" xfId="33" applyNumberFormat="1" applyFont="1" applyFill="1" applyBorder="1">
      <alignment vertical="center"/>
      <protection locked="0"/>
    </xf>
    <xf numFmtId="10" fontId="20" fillId="82" borderId="1" xfId="32" applyNumberFormat="1" applyFill="1">
      <alignment vertical="center"/>
    </xf>
    <xf numFmtId="10" fontId="20" fillId="83" borderId="2" xfId="34" applyNumberFormat="1" applyFill="1">
      <alignment vertical="center"/>
      <protection locked="0"/>
    </xf>
    <xf numFmtId="169" fontId="20" fillId="82" borderId="1" xfId="32" applyNumberFormat="1" applyFill="1">
      <alignment vertical="center"/>
    </xf>
    <xf numFmtId="3" fontId="0" fillId="82" borderId="2" xfId="33" applyNumberFormat="1" applyFont="1" applyFill="1" applyAlignment="1">
      <alignment horizontal="center" vertical="center" wrapText="1"/>
      <protection locked="0"/>
    </xf>
    <xf numFmtId="3" fontId="20" fillId="82" borderId="2" xfId="33" applyNumberFormat="1" applyFill="1">
      <alignment vertical="center"/>
      <protection locked="0"/>
    </xf>
    <xf numFmtId="0" fontId="20" fillId="82" borderId="2" xfId="33" applyFill="1">
      <alignment vertical="center"/>
      <protection locked="0"/>
    </xf>
    <xf numFmtId="43" fontId="20" fillId="82" borderId="2" xfId="2156" applyFont="1" applyFill="1" applyBorder="1" applyAlignment="1" applyProtection="1">
      <alignment vertical="center"/>
      <protection locked="0"/>
    </xf>
    <xf numFmtId="10" fontId="0" fillId="82" borderId="0" xfId="0" applyNumberFormat="1" applyFill="1">
      <alignment vertical="center"/>
    </xf>
    <xf numFmtId="10" fontId="20" fillId="82" borderId="2" xfId="33" applyNumberFormat="1" applyFill="1">
      <alignment vertical="center"/>
      <protection locked="0"/>
    </xf>
    <xf numFmtId="10" fontId="154" fillId="82" borderId="45" xfId="0" applyNumberFormat="1" applyFont="1" applyFill="1" applyBorder="1">
      <alignment vertical="center"/>
    </xf>
    <xf numFmtId="240" fontId="20" fillId="82" borderId="2" xfId="2157" applyNumberFormat="1" applyFont="1" applyFill="1" applyBorder="1" applyAlignment="1" applyProtection="1">
      <alignment vertical="center"/>
      <protection locked="0"/>
    </xf>
    <xf numFmtId="244" fontId="0" fillId="82" borderId="0" xfId="42" applyNumberFormat="1" applyFont="1" applyFill="1">
      <alignment vertical="center"/>
    </xf>
    <xf numFmtId="243" fontId="20" fillId="82" borderId="0" xfId="35" applyNumberFormat="1" applyFill="1" applyAlignment="1">
      <alignment vertical="center"/>
    </xf>
    <xf numFmtId="2" fontId="20" fillId="82" borderId="2" xfId="33" applyNumberFormat="1" applyFill="1">
      <alignment vertical="center"/>
      <protection locked="0"/>
    </xf>
    <xf numFmtId="1" fontId="20" fillId="82" borderId="2" xfId="33" applyNumberFormat="1" applyFill="1">
      <alignment vertical="center"/>
      <protection locked="0"/>
    </xf>
    <xf numFmtId="236" fontId="20" fillId="82" borderId="2" xfId="33" applyNumberFormat="1" applyFill="1">
      <alignment vertical="center"/>
      <protection locked="0"/>
    </xf>
    <xf numFmtId="172" fontId="0" fillId="82" borderId="0" xfId="35" applyNumberFormat="1" applyFont="1" applyFill="1">
      <alignment vertical="center"/>
    </xf>
    <xf numFmtId="169" fontId="0" fillId="82" borderId="0" xfId="44" applyFont="1" applyFill="1">
      <alignment vertical="center"/>
    </xf>
    <xf numFmtId="172" fontId="20" fillId="82" borderId="1" xfId="32" applyNumberFormat="1" applyFill="1">
      <alignment vertical="center"/>
    </xf>
    <xf numFmtId="167" fontId="20" fillId="83" borderId="2" xfId="34" applyNumberFormat="1" applyFill="1">
      <alignment vertical="center"/>
      <protection locked="0"/>
    </xf>
    <xf numFmtId="172" fontId="20" fillId="82" borderId="0" xfId="35" applyNumberFormat="1" applyFill="1">
      <alignment vertical="center"/>
    </xf>
    <xf numFmtId="10" fontId="0" fillId="82" borderId="0" xfId="42" applyNumberFormat="1" applyFont="1" applyFill="1" applyAlignment="1">
      <alignment vertical="center"/>
    </xf>
    <xf numFmtId="169" fontId="0" fillId="82" borderId="0" xfId="42" applyNumberFormat="1" applyFont="1" applyFill="1">
      <alignment vertical="center"/>
    </xf>
    <xf numFmtId="0" fontId="151" fillId="71" borderId="0" xfId="2170">
      <alignment horizontal="center" vertical="top" wrapText="1"/>
    </xf>
    <xf numFmtId="0" fontId="151" fillId="71" borderId="0" xfId="2170" applyAlignment="1">
      <alignment horizontal="left" vertical="top"/>
    </xf>
    <xf numFmtId="0" fontId="151" fillId="71" borderId="55" xfId="2134" applyBorder="1">
      <alignment horizontal="centerContinuous" vertical="top"/>
    </xf>
    <xf numFmtId="188" fontId="20" fillId="82" borderId="1" xfId="32" applyNumberFormat="1" applyFill="1">
      <alignment vertical="center"/>
    </xf>
    <xf numFmtId="188" fontId="0" fillId="82" borderId="0" xfId="40" applyNumberFormat="1" applyFont="1" applyFill="1" applyBorder="1">
      <alignment vertical="center"/>
    </xf>
    <xf numFmtId="166" fontId="20" fillId="82" borderId="1" xfId="32" applyNumberFormat="1" applyFill="1">
      <alignment vertical="center"/>
    </xf>
    <xf numFmtId="166" fontId="20" fillId="82" borderId="0" xfId="35" applyNumberFormat="1" applyFill="1">
      <alignment vertical="center"/>
    </xf>
    <xf numFmtId="3" fontId="20" fillId="82" borderId="54" xfId="1589" applyNumberFormat="1" applyFont="1" applyFill="1" applyBorder="1" applyAlignment="1" applyProtection="1">
      <alignment vertical="center"/>
      <protection locked="0"/>
    </xf>
    <xf numFmtId="3" fontId="20" fillId="82" borderId="1" xfId="32" applyNumberFormat="1" applyFill="1">
      <alignment vertical="center"/>
    </xf>
    <xf numFmtId="169" fontId="20" fillId="82" borderId="0" xfId="35" applyNumberFormat="1" applyFill="1">
      <alignment vertical="center"/>
    </xf>
    <xf numFmtId="187" fontId="20" fillId="82" borderId="1" xfId="32" applyNumberFormat="1" applyFill="1" applyAlignment="1">
      <alignment vertical="center"/>
    </xf>
    <xf numFmtId="188" fontId="20" fillId="82" borderId="0" xfId="35" applyNumberFormat="1" applyFill="1">
      <alignment vertical="center"/>
    </xf>
    <xf numFmtId="38" fontId="22" fillId="0" borderId="0" xfId="24" applyNumberFormat="1" applyFont="1" applyFill="1" applyBorder="1">
      <alignment vertical="center"/>
    </xf>
    <xf numFmtId="0" fontId="36" fillId="0" borderId="0" xfId="0" applyFont="1" applyAlignment="1">
      <alignment vertical="top" wrapText="1"/>
    </xf>
    <xf numFmtId="1" fontId="0" fillId="0" borderId="2" xfId="33" applyNumberFormat="1" applyFont="1" applyAlignment="1">
      <alignment horizontal="right" vertical="center" wrapText="1"/>
      <protection locked="0"/>
    </xf>
    <xf numFmtId="0" fontId="23" fillId="0" borderId="0" xfId="0" applyFont="1" applyAlignment="1">
      <alignment horizontal="right" vertical="center" indent="1"/>
    </xf>
    <xf numFmtId="247" fontId="20" fillId="0" borderId="1" xfId="32" applyNumberFormat="1">
      <alignment vertical="center"/>
    </xf>
    <xf numFmtId="248" fontId="89" fillId="0" borderId="0" xfId="1589" applyNumberFormat="1">
      <protection locked="0"/>
    </xf>
    <xf numFmtId="0" fontId="178" fillId="0" borderId="0" xfId="0" applyFont="1" applyAlignment="1">
      <alignment vertical="center"/>
    </xf>
    <xf numFmtId="0" fontId="36" fillId="0" borderId="0" xfId="0" applyFont="1" applyAlignment="1">
      <alignment horizontal="center" vertical="top" wrapText="1"/>
    </xf>
    <xf numFmtId="0" fontId="23" fillId="75" borderId="38" xfId="3" applyFill="1" applyBorder="1" applyAlignment="1">
      <alignment horizontal="center" vertical="top" wrapText="1"/>
    </xf>
    <xf numFmtId="0" fontId="23" fillId="75" borderId="41" xfId="3" applyFill="1" applyBorder="1" applyAlignment="1">
      <alignment horizontal="center" vertical="top" wrapText="1"/>
    </xf>
    <xf numFmtId="0" fontId="40" fillId="0" borderId="38" xfId="2155" applyFont="1" applyBorder="1" applyAlignment="1">
      <alignment horizontal="center" vertical="center"/>
    </xf>
    <xf numFmtId="0" fontId="40" fillId="0" borderId="24" xfId="2155" applyFont="1" applyBorder="1" applyAlignment="1">
      <alignment horizontal="center" vertical="center"/>
    </xf>
    <xf numFmtId="0" fontId="40" fillId="0" borderId="41" xfId="2155" applyFont="1" applyBorder="1" applyAlignment="1">
      <alignment horizontal="center" vertical="center"/>
    </xf>
    <xf numFmtId="0" fontId="40" fillId="0" borderId="38" xfId="2155" applyFont="1" applyBorder="1" applyAlignment="1">
      <alignment horizontal="center"/>
    </xf>
    <xf numFmtId="0" fontId="40" fillId="0" borderId="24" xfId="2155" applyFont="1" applyBorder="1" applyAlignment="1">
      <alignment horizontal="center"/>
    </xf>
    <xf numFmtId="0" fontId="40" fillId="0" borderId="41" xfId="2155" applyFont="1" applyBorder="1" applyAlignment="1">
      <alignment horizontal="center"/>
    </xf>
    <xf numFmtId="0" fontId="20" fillId="0" borderId="44" xfId="33" applyFill="1" applyBorder="1" applyAlignment="1">
      <alignment horizontal="center" vertical="center"/>
      <protection locked="0"/>
    </xf>
    <xf numFmtId="0" fontId="20" fillId="0" borderId="42" xfId="33" applyFill="1" applyBorder="1" applyAlignment="1">
      <alignment horizontal="center" vertical="center"/>
      <protection locked="0"/>
    </xf>
    <xf numFmtId="0" fontId="23" fillId="75" borderId="0" xfId="3" applyFill="1" applyAlignment="1">
      <alignment horizontal="center" vertical="center" wrapText="1"/>
    </xf>
    <xf numFmtId="0" fontId="23" fillId="75" borderId="49" xfId="3" applyFill="1" applyBorder="1" applyAlignment="1">
      <alignment horizontal="center" vertical="center" wrapText="1"/>
    </xf>
    <xf numFmtId="0" fontId="146" fillId="73" borderId="0" xfId="2155" applyFont="1" applyFill="1" applyAlignment="1">
      <alignment horizontal="center" vertical="center" wrapText="1"/>
    </xf>
    <xf numFmtId="0" fontId="23" fillId="75" borderId="38" xfId="3" applyFill="1" applyBorder="1" applyAlignment="1">
      <alignment horizontal="center" vertical="center" wrapText="1"/>
    </xf>
    <xf numFmtId="0" fontId="23" fillId="75" borderId="41" xfId="3" applyFill="1" applyBorder="1" applyAlignment="1">
      <alignment horizontal="center" vertical="center" wrapText="1"/>
    </xf>
    <xf numFmtId="0" fontId="4" fillId="0" borderId="0" xfId="2158" applyAlignment="1">
      <alignment vertical="top" wrapText="1"/>
    </xf>
    <xf numFmtId="0" fontId="20" fillId="0" borderId="38" xfId="2158" applyFont="1" applyBorder="1" applyAlignment="1">
      <alignment horizontal="center" vertical="center"/>
    </xf>
    <xf numFmtId="0" fontId="20" fillId="0" borderId="24" xfId="2158" applyFont="1" applyBorder="1" applyAlignment="1">
      <alignment horizontal="center" vertical="center"/>
    </xf>
    <xf numFmtId="0" fontId="20" fillId="0" borderId="41" xfId="2158" applyFont="1" applyBorder="1" applyAlignment="1">
      <alignment horizontal="center" vertical="center"/>
    </xf>
    <xf numFmtId="0" fontId="166" fillId="0" borderId="38" xfId="2158" applyFont="1" applyBorder="1" applyAlignment="1">
      <alignment horizontal="center" vertical="center"/>
    </xf>
    <xf numFmtId="0" fontId="166" fillId="0" borderId="24" xfId="2158" applyFont="1" applyBorder="1" applyAlignment="1">
      <alignment horizontal="center" vertical="center"/>
    </xf>
    <xf numFmtId="0" fontId="166" fillId="0" borderId="41" xfId="2158" applyFont="1" applyBorder="1" applyAlignment="1">
      <alignment horizontal="center" vertical="center"/>
    </xf>
    <xf numFmtId="0" fontId="1" fillId="0" borderId="50" xfId="2167" applyNumberFormat="1" applyFill="1" applyBorder="1" applyAlignment="1">
      <alignment horizontal="center" wrapText="1"/>
    </xf>
    <xf numFmtId="0" fontId="1" fillId="0" borderId="51" xfId="2167" applyNumberFormat="1" applyFill="1" applyBorder="1" applyAlignment="1">
      <alignment horizontal="center" wrapText="1"/>
    </xf>
    <xf numFmtId="0" fontId="1" fillId="0" borderId="42" xfId="2167" applyNumberFormat="1" applyFill="1" applyBorder="1" applyAlignment="1">
      <alignment horizontal="center" wrapText="1"/>
    </xf>
    <xf numFmtId="0" fontId="40" fillId="0" borderId="38" xfId="2167" applyFont="1" applyBorder="1" applyAlignment="1">
      <alignment horizontal="center" vertical="center"/>
    </xf>
    <xf numFmtId="0" fontId="40" fillId="0" borderId="24" xfId="2167" applyFont="1" applyBorder="1" applyAlignment="1">
      <alignment horizontal="center" vertical="center"/>
    </xf>
    <xf numFmtId="0" fontId="40" fillId="0" borderId="41" xfId="2167" applyFont="1" applyBorder="1" applyAlignment="1">
      <alignment horizontal="center" vertical="center"/>
    </xf>
    <xf numFmtId="0" fontId="40" fillId="0" borderId="38" xfId="2167" applyFont="1" applyBorder="1" applyAlignment="1">
      <alignment horizontal="center"/>
    </xf>
    <xf numFmtId="0" fontId="40" fillId="0" borderId="24" xfId="2167" applyFont="1" applyBorder="1" applyAlignment="1">
      <alignment horizontal="center"/>
    </xf>
    <xf numFmtId="0" fontId="40" fillId="0" borderId="41" xfId="2167" applyFont="1" applyBorder="1" applyAlignment="1">
      <alignment horizontal="center"/>
    </xf>
  </cellXfs>
  <cellStyles count="2171">
    <cellStyle name=" 1" xfId="71"/>
    <cellStyle name=" 1 2" xfId="72"/>
    <cellStyle name=" 1 2 2" xfId="73"/>
    <cellStyle name=" 1 3" xfId="74"/>
    <cellStyle name=" 2" xfId="75"/>
    <cellStyle name="_x000a_shell=progma" xfId="76"/>
    <cellStyle name="%" xfId="62"/>
    <cellStyle name="% 2" xfId="77"/>
    <cellStyle name="%_(06) Part Relac Alca Jun'12" xfId="78"/>
    <cellStyle name="%_ANEXO PARTES RELACIONADAS AGOSTO 2010-CONSOL VAL" xfId="79"/>
    <cellStyle name="%_BALANZA USD TRIMESTRE MAR09" xfId="80"/>
    <cellStyle name="%_CATPOS  TMX HOLDINGS DIC 08 (Productos)" xfId="81"/>
    <cellStyle name="%_CATPOS  TMX INT SEP 08" xfId="82"/>
    <cellStyle name="%_CXCXP CN PR TROS" xfId="83"/>
    <cellStyle name="%_CXCXP_Abr10_Cn_xGpo" xfId="84"/>
    <cellStyle name="%_CXCXP_EPR´s_Jul 10_Cn" xfId="85"/>
    <cellStyle name="%_CXCXP_EPRs_Ago 10_Cn" xfId="86"/>
    <cellStyle name="%_CXCXP_Jun10_Cn_xGpo" xfId="87"/>
    <cellStyle name="%_CXCXP_May10_Cn_xGpo (2)" xfId="88"/>
    <cellStyle name="%_CXCXP_May10_Cn_xGpo (3)" xfId="89"/>
    <cellStyle name="%_CXCXP_PR_Dic09_TMXCN" xfId="90"/>
    <cellStyle name="%_CXCXP_PR_Dic09_TMXCN_AMX_V3" xfId="91"/>
    <cellStyle name="%_DPN-AMORT (2)" xfId="92"/>
    <cellStyle name="%_EDO RESULT DOLARES JUNIO 09" xfId="93"/>
    <cellStyle name="%_ENLACE INTERNACIONAL  2008" xfId="94"/>
    <cellStyle name="%_EPR´s" xfId="95"/>
    <cellStyle name="%_Hoja1" xfId="96"/>
    <cellStyle name="%_IMPTO ISR RECLASIF MAR07" xfId="97"/>
    <cellStyle name="%_IMPTO ISR RECLASIF MAR07 2" xfId="98"/>
    <cellStyle name="%_IMPTO ISR RECLASIF MAR07_BG Feb 09 Conciliada V1" xfId="99"/>
    <cellStyle name="%_IMPTO ISR RECLASIF MAR07_BG Feb 09 Conciliada V1 2" xfId="100"/>
    <cellStyle name="%_IMPTO ISR RECLASIF MAR07_BG Jul 09 Conciliada" xfId="101"/>
    <cellStyle name="%_IMPTO ISR RECLASIF MAR07_BG Jul 09 Conciliada 2" xfId="102"/>
    <cellStyle name="%_IMPTO ISR RECLASIF MAR07_BG May 09 Conciliada vs Estados Financieros" xfId="103"/>
    <cellStyle name="%_IMPTO ISR RECLASIF MAR07_BG May 09 Conciliada vs Estados Financieros 2" xfId="104"/>
    <cellStyle name="%_IMPTO ISR RECLASIF MAR07_CRM Reventa Mar 09" xfId="105"/>
    <cellStyle name="%_IMPTO ISR RECLASIF MAR07_CRM Reventa Mar 09 2" xfId="106"/>
    <cellStyle name="%_IMPTO ISR RECLASIF MAR07_CXCXP_posición Sep12 GESSI" xfId="107"/>
    <cellStyle name="%_IMPTO ISR RECLASIF MAR07_Mar 09 Reventa Delloitte V1" xfId="108"/>
    <cellStyle name="%_IMPTO ISR RECLASIF MAR07_Mar 09 Reventa Delloitte V1 2" xfId="109"/>
    <cellStyle name="%_IMPTO ISR RECLASIF MAR07_Mar 09 Reventa Delloitte V1 Preliminar I Trim 09 V1_2" xfId="110"/>
    <cellStyle name="%_IMPTO ISR RECLASIF MAR07_Mar 09 Reventa Delloitte V1 Preliminar I Trim 09 V1_2 2" xfId="111"/>
    <cellStyle name="%_IMPTO ISR RECLASIF MAR07_Mar 09 Reventa Delloitte V1 Preliminar I Trim 09 V2" xfId="112"/>
    <cellStyle name="%_IMPTO ISR RECLASIF MAR07_Mar 09 Reventa Delloitte V1 Preliminar I Trim 09 V2 (PRECIOS)" xfId="113"/>
    <cellStyle name="%_IMPTO ISR RECLASIF MAR07_Mar 09 Reventa Delloitte V1 Preliminar I Trim 09 V2 (PRECIOS) 2" xfId="114"/>
    <cellStyle name="%_IMPTO ISR RECLASIF MAR07_Mar 09 Reventa Delloitte V1 Preliminar I Trim 09 V2 10" xfId="115"/>
    <cellStyle name="%_IMPTO ISR RECLASIF MAR07_Mar 09 Reventa Delloitte V1 Preliminar I Trim 09 V2 11" xfId="116"/>
    <cellStyle name="%_IMPTO ISR RECLASIF MAR07_Mar 09 Reventa Delloitte V1 Preliminar I Trim 09 V2 12" xfId="117"/>
    <cellStyle name="%_IMPTO ISR RECLASIF MAR07_Mar 09 Reventa Delloitte V1 Preliminar I Trim 09 V2 13" xfId="118"/>
    <cellStyle name="%_IMPTO ISR RECLASIF MAR07_Mar 09 Reventa Delloitte V1 Preliminar I Trim 09 V2 14" xfId="119"/>
    <cellStyle name="%_IMPTO ISR RECLASIF MAR07_Mar 09 Reventa Delloitte V1 Preliminar I Trim 09 V2 15" xfId="120"/>
    <cellStyle name="%_IMPTO ISR RECLASIF MAR07_Mar 09 Reventa Delloitte V1 Preliminar I Trim 09 V2 2" xfId="121"/>
    <cellStyle name="%_IMPTO ISR RECLASIF MAR07_Mar 09 Reventa Delloitte V1 Preliminar I Trim 09 V2 3" xfId="122"/>
    <cellStyle name="%_IMPTO ISR RECLASIF MAR07_Mar 09 Reventa Delloitte V1 Preliminar I Trim 09 V2 4" xfId="123"/>
    <cellStyle name="%_IMPTO ISR RECLASIF MAR07_Mar 09 Reventa Delloitte V1 Preliminar I Trim 09 V2 5" xfId="124"/>
    <cellStyle name="%_IMPTO ISR RECLASIF MAR07_Mar 09 Reventa Delloitte V1 Preliminar I Trim 09 V2 6" xfId="125"/>
    <cellStyle name="%_IMPTO ISR RECLASIF MAR07_Mar 09 Reventa Delloitte V1 Preliminar I Trim 09 V2 7" xfId="126"/>
    <cellStyle name="%_IMPTO ISR RECLASIF MAR07_Mar 09 Reventa Delloitte V1 Preliminar I Trim 09 V2 8" xfId="127"/>
    <cellStyle name="%_IMPTO ISR RECLASIF MAR07_Mar 09 Reventa Delloitte V1 Preliminar I Trim 09 V2 9" xfId="128"/>
    <cellStyle name="%_IMPTO ISR RECLASIF MAR07_Mar 09 Reventa Delloitte V1 Preliminar I Trim 09 V2_2" xfId="129"/>
    <cellStyle name="%_IMPTO ISR RECLASIF MAR07_Mar 09 Reventa Delloitte V1 Preliminar I Trim 09 V2_2 2" xfId="130"/>
    <cellStyle name="%_IMPTO ISR RECLASIF MAR07_Mar 09 Reventa Delloitte V4" xfId="131"/>
    <cellStyle name="%_IMPTO ISR RECLASIF MAR07_Mar 09 Reventa Delloitte V4 2" xfId="132"/>
    <cellStyle name="%_IMPTO ISR RECLASIF MAR07_NOTA AF-IFRS-GPOISSA JUN2011" xfId="133"/>
    <cellStyle name="%_Int Efecto Inicial IFRS 2009 GTC mar11" xfId="134"/>
    <cellStyle name="%_Int Efecto Inicial IFRS 2009 GTC mar11_NOTA AF-IFRS-GPOISSA JUN2011" xfId="135"/>
    <cellStyle name="%_Libro1" xfId="136"/>
    <cellStyle name="%_Libro1 (3)" xfId="137"/>
    <cellStyle name="%_Libro1 (3)_NOTA AF-IFRS-GPOISSA JUN2011" xfId="138"/>
    <cellStyle name="%_Operaciones con TMX y TELINT2009 (2)" xfId="139"/>
    <cellStyle name="%_Operaciones en usd TMX Holdings dic 08" xfId="140"/>
    <cellStyle name="%_SUB-NAC CXC-CXP  CARSO  ENE-DIC 2009" xfId="141"/>
    <cellStyle name="%_SUB-NAC CXC-CXP  CARSO-AMX  ENE-JUL 2010" xfId="142"/>
    <cellStyle name="%_SUB-NAC CXC-CXP  CARSO-AMX  ENE-JUL 2010 (2)" xfId="143"/>
    <cellStyle name="%_Tarifas de Liquidación" xfId="144"/>
    <cellStyle name="%_Tarifas de Liquidación 2" xfId="145"/>
    <cellStyle name="%_Variaciones Reventa Mar 09" xfId="146"/>
    <cellStyle name="%_Variaciones Reventa Mar 09 2" xfId="147"/>
    <cellStyle name="_(1) CATPOS TELECO Ene-11" xfId="148"/>
    <cellStyle name="_(12) CATPOS CTBR-IME Dic-12" xfId="149"/>
    <cellStyle name="_(12) CATPOS TELECO Dic-10" xfId="150"/>
    <cellStyle name="_~0036734" xfId="151"/>
    <cellStyle name="_01 HT correspondiente al mes de Febrero" xfId="152"/>
    <cellStyle name="_02 HT correspondiente al mes de Marzo" xfId="153"/>
    <cellStyle name="_02 HT Ventas+Especiales+T1+REC Cierre Junio (F)" xfId="154"/>
    <cellStyle name="_02 SEG Junio POST VENTA INFINITUM" xfId="155"/>
    <cellStyle name="_03  Resultados Victor Febrero Consultores(07Mar2007)" xfId="156"/>
    <cellStyle name="_03 Insumo liquidado Febrero PLUS HERIBERTO(07Mar2007)" xfId="157"/>
    <cellStyle name="_03 Insumo liquidado Febrero PLUS VICTOR(07Mar2007)" xfId="158"/>
    <cellStyle name="_08 HT Soporte a l 31 de Mayo Cierre ver 2 (Raul Sosa)" xfId="159"/>
    <cellStyle name="_1" xfId="160"/>
    <cellStyle name="_11" xfId="161"/>
    <cellStyle name="_11 2" xfId="162"/>
    <cellStyle name="_11 3" xfId="163"/>
    <cellStyle name="_14 reporte de Jorge Suarez (posventa) Febrero" xfId="164"/>
    <cellStyle name="_2o T 2009 (4)" xfId="165"/>
    <cellStyle name="_3" xfId="166"/>
    <cellStyle name="_33" xfId="167"/>
    <cellStyle name="_8" xfId="168"/>
    <cellStyle name="_8 ANT 5" xfId="169"/>
    <cellStyle name="_AC_CATFijo_2006" xfId="170"/>
    <cellStyle name="_AC_CATFijo_2006_Variaciones Reventa Mar 09" xfId="171"/>
    <cellStyle name="_AC_CATFijo_2006_Variaciones Reventa Mar 09 2" xfId="172"/>
    <cellStyle name="_ACUMULADO DE ABRIL POSTVENTA-PAOLA" xfId="173"/>
    <cellStyle name="_AERO ANEXO PARTES RELACIONADAS SEP 2010" xfId="174"/>
    <cellStyle name="_ALCA INF PART REL DIC 09 (MILES)" xfId="175"/>
    <cellStyle name="_ALCA INF PART REL MAR 10 (2)" xfId="176"/>
    <cellStyle name="_ALCA INF PART REL MAR 10 (2)_ANEXO PARTES RELACIONADAS AGOSTO 2010-CONSOL VAL" xfId="177"/>
    <cellStyle name="_ALCA INF PART REL MAR 10 (2)_CXCXP_EPR´s_EneAbr 10_09_Cn" xfId="178"/>
    <cellStyle name="_ALCA INF PART REL MAR 10 (2)_CXCXP_EPR´s_EneDic 10_09_Cn" xfId="179"/>
    <cellStyle name="_ALCA INF PART REL MAR 10 (2)_CXCXP_EPR´s_EneDic 10_09_Cn_" xfId="180"/>
    <cellStyle name="_ALCA INF PART REL MAR 10 (2)_Libro1" xfId="181"/>
    <cellStyle name="_ALCA_Sep09" xfId="182"/>
    <cellStyle name="_ANEXO PARTES RELACIONADAS MAYO 2010" xfId="183"/>
    <cellStyle name="_ANEXO PARTES RELACIONADAS OCTUBRE 2010-CONSOL VAL" xfId="184"/>
    <cellStyle name="_ANEXOS 2,5 Y 6 ALDECA 2008" xfId="185"/>
    <cellStyle name="_ANEXOS 2,5 Y 6 ALDECA 2008 2" xfId="186"/>
    <cellStyle name="_ANEXOS 2,5 Y 6 ALDECA 2008 2 2" xfId="187"/>
    <cellStyle name="_ANEXOS 2,5 Y 6 ALDECA 2008 3" xfId="188"/>
    <cellStyle name="_ANEXOS CONSOLIDADOS 2009" xfId="189"/>
    <cellStyle name="_ANEXOS PLANTA-SUB-DIC2010-NOTA AMX" xfId="190"/>
    <cellStyle name="_ANX PR Jun10 Val_v2" xfId="191"/>
    <cellStyle name="_atencion cecor - VENTAS OCTUBRE" xfId="192"/>
    <cellStyle name="_balanza_argos_08-2010" xfId="193"/>
    <cellStyle name="_Blitz_Presupuesto_2009_Obs" xfId="194"/>
    <cellStyle name="_Book1" xfId="195"/>
    <cellStyle name="_Book3" xfId="196"/>
    <cellStyle name="_Book4" xfId="197"/>
    <cellStyle name="_Book4_Variaciones Reventa Mar 09" xfId="198"/>
    <cellStyle name="_Book4_Variaciones Reventa Mar 09 2" xfId="199"/>
    <cellStyle name="_Book5" xfId="200"/>
    <cellStyle name="_Book5_Variaciones Reventa Mar 09" xfId="201"/>
    <cellStyle name="_Book5_Variaciones Reventa Mar 09 2" xfId="202"/>
    <cellStyle name="_CAT_MAT_ATM_ADSL_LINYMODEMS" xfId="203"/>
    <cellStyle name="_CAT_MAT_ATM_ADSL_LINYMODEMS_Variaciones Reventa Mar 09" xfId="204"/>
    <cellStyle name="_CAT_MAT_ATM_ADSL_LINYMODEMS_Variaciones Reventa Mar 09 2" xfId="205"/>
    <cellStyle name="_CATPOS_FYCSA AGO 11" xfId="206"/>
    <cellStyle name="_CECOR  POST-VENTA INFINITUM MAYO 2006 (R)" xfId="207"/>
    <cellStyle name="_CECOR COBRANZA ENERO 05" xfId="208"/>
    <cellStyle name="_CECOR POST-VENTA  17-31 JULIO 2006 (R)" xfId="209"/>
    <cellStyle name="_CECOR POST-VENTA  AGOSTO 06 (R)" xfId="210"/>
    <cellStyle name="_CECOR POST-VENTA  JUNIO 2006 (R)" xfId="211"/>
    <cellStyle name="_CECOR POST-VENTA  SEPTIEMBRE 06 (e)" xfId="212"/>
    <cellStyle name="_CECOR POST-VENTA  SEPTIEMBRE 06 (R)" xfId="213"/>
    <cellStyle name="_CECOR POST-VENTA DICIEMBRE 06(R)" xfId="214"/>
    <cellStyle name="_CECOR POST-VENTA ENERO 07 (R)" xfId="215"/>
    <cellStyle name="_CECOR POST-VENTA GENERAL MAYO 2006 (R)" xfId="216"/>
    <cellStyle name="_CECOR POST-VENTA MARZO 07 (R)" xfId="217"/>
    <cellStyle name="_CECOR POST-VENTA NOVIEMBRE 06(R)" xfId="218"/>
    <cellStyle name="_CECOR POST-VENTA OCTUBRE 06 (e)" xfId="219"/>
    <cellStyle name="_CECOR SOPORTE POST-VENTA (DIVISIONALES) ABRIL 2006 (R)" xfId="220"/>
    <cellStyle name="_CECOR SOPORTE POST-VENTA ABRIL 2006 (R)" xfId="221"/>
    <cellStyle name="_CECOR SOPORTE POST-VENTA ENERO 2006" xfId="222"/>
    <cellStyle name="_CECOR SOPORTE POST-VENTA FEBRERO 2006" xfId="223"/>
    <cellStyle name="_CECOR SOPORTE POST-VENTA MARZO 2006 (R)" xfId="224"/>
    <cellStyle name="_CECOR SOPORTE QL AGOSTO 05 (R)" xfId="225"/>
    <cellStyle name="_CECOR SOPORTE QL MAYO 05 (F)" xfId="226"/>
    <cellStyle name="_Column1" xfId="227"/>
    <cellStyle name="_Column1 2" xfId="228"/>
    <cellStyle name="_Column1_BG Feb 09 Conciliada V1" xfId="229"/>
    <cellStyle name="_Column1_BG Feb 09 Conciliada V1 2" xfId="230"/>
    <cellStyle name="_Column1_BG Jul 09 Conciliada" xfId="231"/>
    <cellStyle name="_Column1_BG Jul 09 Conciliada 2" xfId="232"/>
    <cellStyle name="_Column1_BG May 09 Conciliada vs Estados Financieros" xfId="233"/>
    <cellStyle name="_Column1_BG May 09 Conciliada vs Estados Financieros 2" xfId="234"/>
    <cellStyle name="_Column1_CRM Reventa Mar 09" xfId="235"/>
    <cellStyle name="_Column1_CRM Reventa Mar 09 2" xfId="236"/>
    <cellStyle name="_Column1_CXCXP_posición Dic12 GESSI" xfId="237"/>
    <cellStyle name="_Column1_CXCXP_posición Sep12 GESSI" xfId="238"/>
    <cellStyle name="_Column1_Mar 09 Reventa Delloitte V1" xfId="239"/>
    <cellStyle name="_Column1_Mar 09 Reventa Delloitte V1 2" xfId="240"/>
    <cellStyle name="_Column1_Mar 09 Reventa Delloitte V1 Preliminar I Trim 09 V1_2" xfId="241"/>
    <cellStyle name="_Column1_Mar 09 Reventa Delloitte V1 Preliminar I Trim 09 V1_2 2" xfId="242"/>
    <cellStyle name="_Column1_Mar 09 Reventa Delloitte V1 Preliminar I Trim 09 V2" xfId="243"/>
    <cellStyle name="_Column1_Mar 09 Reventa Delloitte V1 Preliminar I Trim 09 V2 (PRECIOS)" xfId="244"/>
    <cellStyle name="_Column1_Mar 09 Reventa Delloitte V1 Preliminar I Trim 09 V2 (PRECIOS) 2" xfId="245"/>
    <cellStyle name="_Column1_Mar 09 Reventa Delloitte V1 Preliminar I Trim 09 V2 10" xfId="246"/>
    <cellStyle name="_Column1_Mar 09 Reventa Delloitte V1 Preliminar I Trim 09 V2 11" xfId="247"/>
    <cellStyle name="_Column1_Mar 09 Reventa Delloitte V1 Preliminar I Trim 09 V2 12" xfId="248"/>
    <cellStyle name="_Column1_Mar 09 Reventa Delloitte V1 Preliminar I Trim 09 V2 13" xfId="249"/>
    <cellStyle name="_Column1_Mar 09 Reventa Delloitte V1 Preliminar I Trim 09 V2 14" xfId="250"/>
    <cellStyle name="_Column1_Mar 09 Reventa Delloitte V1 Preliminar I Trim 09 V2 15" xfId="251"/>
    <cellStyle name="_Column1_Mar 09 Reventa Delloitte V1 Preliminar I Trim 09 V2 2" xfId="252"/>
    <cellStyle name="_Column1_Mar 09 Reventa Delloitte V1 Preliminar I Trim 09 V2 3" xfId="253"/>
    <cellStyle name="_Column1_Mar 09 Reventa Delloitte V1 Preliminar I Trim 09 V2 4" xfId="254"/>
    <cellStyle name="_Column1_Mar 09 Reventa Delloitte V1 Preliminar I Trim 09 V2 5" xfId="255"/>
    <cellStyle name="_Column1_Mar 09 Reventa Delloitte V1 Preliminar I Trim 09 V2 6" xfId="256"/>
    <cellStyle name="_Column1_Mar 09 Reventa Delloitte V1 Preliminar I Trim 09 V2 7" xfId="257"/>
    <cellStyle name="_Column1_Mar 09 Reventa Delloitte V1 Preliminar I Trim 09 V2 8" xfId="258"/>
    <cellStyle name="_Column1_Mar 09 Reventa Delloitte V1 Preliminar I Trim 09 V2 9" xfId="259"/>
    <cellStyle name="_Column1_Mar 09 Reventa Delloitte V1 Preliminar I Trim 09 V2_2" xfId="260"/>
    <cellStyle name="_Column1_Mar 09 Reventa Delloitte V1 Preliminar I Trim 09 V2_2 2" xfId="261"/>
    <cellStyle name="_Column1_Mar 09 Reventa Delloitte V4" xfId="262"/>
    <cellStyle name="_Column1_Mar 09 Reventa Delloitte V4 2" xfId="263"/>
    <cellStyle name="_Column1_NOTA AF-IFRS-GPOISSA JUN2011" xfId="264"/>
    <cellStyle name="_Column2" xfId="265"/>
    <cellStyle name="_Column3" xfId="266"/>
    <cellStyle name="_Column4" xfId="267"/>
    <cellStyle name="_Column5" xfId="268"/>
    <cellStyle name="_Column6" xfId="269"/>
    <cellStyle name="_Column7" xfId="270"/>
    <cellStyle name="_Column7 2" xfId="271"/>
    <cellStyle name="_Column7_BG Feb 09 Conciliada V1" xfId="272"/>
    <cellStyle name="_Column7_BG Feb 09 Conciliada V1 2" xfId="273"/>
    <cellStyle name="_Column7_BG Jul 09 Conciliada" xfId="274"/>
    <cellStyle name="_Column7_BG Jul 09 Conciliada 2" xfId="275"/>
    <cellStyle name="_Column7_BG May 09 Conciliada vs Estados Financieros" xfId="276"/>
    <cellStyle name="_Column7_BG May 09 Conciliada vs Estados Financieros 2" xfId="277"/>
    <cellStyle name="_Column7_CRM Reventa Mar 09" xfId="278"/>
    <cellStyle name="_Column7_CRM Reventa Mar 09 2" xfId="279"/>
    <cellStyle name="_Column7_Mar 09 Reventa Delloitte V1" xfId="280"/>
    <cellStyle name="_Column7_Mar 09 Reventa Delloitte V1 2" xfId="281"/>
    <cellStyle name="_Column7_Mar 09 Reventa Delloitte V1 Preliminar I Trim 09 V1_2" xfId="282"/>
    <cellStyle name="_Column7_Mar 09 Reventa Delloitte V1 Preliminar I Trim 09 V1_2 2" xfId="283"/>
    <cellStyle name="_Column7_Mar 09 Reventa Delloitte V1 Preliminar I Trim 09 V2" xfId="284"/>
    <cellStyle name="_Column7_Mar 09 Reventa Delloitte V1 Preliminar I Trim 09 V2 (PRECIOS)" xfId="285"/>
    <cellStyle name="_Column7_Mar 09 Reventa Delloitte V1 Preliminar I Trim 09 V2 (PRECIOS) 2" xfId="286"/>
    <cellStyle name="_Column7_Mar 09 Reventa Delloitte V1 Preliminar I Trim 09 V2 10" xfId="287"/>
    <cellStyle name="_Column7_Mar 09 Reventa Delloitte V1 Preliminar I Trim 09 V2 11" xfId="288"/>
    <cellStyle name="_Column7_Mar 09 Reventa Delloitte V1 Preliminar I Trim 09 V2 12" xfId="289"/>
    <cellStyle name="_Column7_Mar 09 Reventa Delloitte V1 Preliminar I Trim 09 V2 13" xfId="290"/>
    <cellStyle name="_Column7_Mar 09 Reventa Delloitte V1 Preliminar I Trim 09 V2 14" xfId="291"/>
    <cellStyle name="_Column7_Mar 09 Reventa Delloitte V1 Preliminar I Trim 09 V2 15" xfId="292"/>
    <cellStyle name="_Column7_Mar 09 Reventa Delloitte V1 Preliminar I Trim 09 V2 2" xfId="293"/>
    <cellStyle name="_Column7_Mar 09 Reventa Delloitte V1 Preliminar I Trim 09 V2 3" xfId="294"/>
    <cellStyle name="_Column7_Mar 09 Reventa Delloitte V1 Preliminar I Trim 09 V2 4" xfId="295"/>
    <cellStyle name="_Column7_Mar 09 Reventa Delloitte V1 Preliminar I Trim 09 V2 5" xfId="296"/>
    <cellStyle name="_Column7_Mar 09 Reventa Delloitte V1 Preliminar I Trim 09 V2 6" xfId="297"/>
    <cellStyle name="_Column7_Mar 09 Reventa Delloitte V1 Preliminar I Trim 09 V2 7" xfId="298"/>
    <cellStyle name="_Column7_Mar 09 Reventa Delloitte V1 Preliminar I Trim 09 V2 8" xfId="299"/>
    <cellStyle name="_Column7_Mar 09 Reventa Delloitte V1 Preliminar I Trim 09 V2 9" xfId="300"/>
    <cellStyle name="_Column7_Mar 09 Reventa Delloitte V1 Preliminar I Trim 09 V2_2" xfId="301"/>
    <cellStyle name="_Column7_Mar 09 Reventa Delloitte V1 Preliminar I Trim 09 V2_2 2" xfId="302"/>
    <cellStyle name="_Column7_Mar 09 Reventa Delloitte V4" xfId="303"/>
    <cellStyle name="_Column7_Mar 09 Reventa Delloitte V4 2" xfId="304"/>
    <cellStyle name="_CONCIL ARCHIVO MAESTRO JUNIO 2011" xfId="305"/>
    <cellStyle name="_CONCIL ARCHIVO MAESTRO MAYO 2011" xfId="306"/>
    <cellStyle name="_contactacion Atencion diciembre resumen" xfId="307"/>
    <cellStyle name="_contactacion enero resumen" xfId="308"/>
    <cellStyle name="_contactacion febrero atencion" xfId="309"/>
    <cellStyle name="_contactacion noviembre resumen" xfId="310"/>
    <cellStyle name="_CONTACTACION PERU MARZO" xfId="311"/>
    <cellStyle name="_COT-RADIO-PDH (RDA-2006) Ver2" xfId="312"/>
    <cellStyle name="_COT-RADIO-PDH (RDA-2006) Ver2 2" xfId="313"/>
    <cellStyle name="_CRU 08 A.3.1  Revisión de Estados Financieros" xfId="314"/>
    <cellStyle name="_CTBR-IME 10" xfId="315"/>
    <cellStyle name="_CTBR-IME 11" xfId="316"/>
    <cellStyle name="_CUOTAS Y UNIDADES X DIV ACTUALIZADA 20 JULIO 2004" xfId="317"/>
    <cellStyle name="_CXCXP CN PR TROS" xfId="318"/>
    <cellStyle name="_CXCXP EPR´s AGO 10 TMX" xfId="319"/>
    <cellStyle name="_CXCXP EPR´s Oct 10 TMX" xfId="320"/>
    <cellStyle name="_CXCXP EPRs Oct10 CN def" xfId="321"/>
    <cellStyle name="_CXCXP_Dic10_GISSA" xfId="322"/>
    <cellStyle name="_CXCXP_Ene11_GISSA" xfId="323"/>
    <cellStyle name="_CXCXP_EPRs_Ago 10_Cn" xfId="324"/>
    <cellStyle name="_CXCXP_Jun10_Cn_xGpo" xfId="325"/>
    <cellStyle name="_CXCXP_May10_Cn_xGpo (2)" xfId="326"/>
    <cellStyle name="_CXCXP_May10_Cn_xGpo (3)" xfId="327"/>
    <cellStyle name="_CXCXP_Nov10_GISSA" xfId="328"/>
    <cellStyle name="_CXCXP_Oct10_GISSA" xfId="329"/>
    <cellStyle name="_CXCXP_PR_Dic09_TMXCN" xfId="330"/>
    <cellStyle name="_CXCXP_PR_Dic09_TMXCN_AMX_V3" xfId="331"/>
    <cellStyle name="_Data" xfId="332"/>
    <cellStyle name="_Data 2" xfId="333"/>
    <cellStyle name="_Data_BG Feb 09 Conciliada V1" xfId="334"/>
    <cellStyle name="_Data_BG Feb 09 Conciliada V1 2" xfId="335"/>
    <cellStyle name="_Data_BG Jul 09 Conciliada" xfId="336"/>
    <cellStyle name="_Data_BG Jul 09 Conciliada 2" xfId="337"/>
    <cellStyle name="_Data_BG May 09 Conciliada vs Estados Financieros" xfId="338"/>
    <cellStyle name="_Data_BG May 09 Conciliada vs Estados Financieros 2" xfId="339"/>
    <cellStyle name="_Data_CRM Reventa Mar 09" xfId="340"/>
    <cellStyle name="_Data_CRM Reventa Mar 09 2" xfId="341"/>
    <cellStyle name="_Data_CXCXP_posición Dic12 GESSI" xfId="342"/>
    <cellStyle name="_Data_CXCXP_posición Sep12 GESSI" xfId="343"/>
    <cellStyle name="_Data_Mar 09 Reventa Delloitte V1" xfId="344"/>
    <cellStyle name="_Data_Mar 09 Reventa Delloitte V1 2" xfId="345"/>
    <cellStyle name="_Data_Mar 09 Reventa Delloitte V1 Preliminar I Trim 09 V1_2" xfId="346"/>
    <cellStyle name="_Data_Mar 09 Reventa Delloitte V1 Preliminar I Trim 09 V1_2 2" xfId="347"/>
    <cellStyle name="_Data_Mar 09 Reventa Delloitte V1 Preliminar I Trim 09 V2" xfId="348"/>
    <cellStyle name="_Data_Mar 09 Reventa Delloitte V1 Preliminar I Trim 09 V2 (PRECIOS)" xfId="349"/>
    <cellStyle name="_Data_Mar 09 Reventa Delloitte V1 Preliminar I Trim 09 V2 (PRECIOS) 2" xfId="350"/>
    <cellStyle name="_Data_Mar 09 Reventa Delloitte V1 Preliminar I Trim 09 V2 10" xfId="351"/>
    <cellStyle name="_Data_Mar 09 Reventa Delloitte V1 Preliminar I Trim 09 V2 11" xfId="352"/>
    <cellStyle name="_Data_Mar 09 Reventa Delloitte V1 Preliminar I Trim 09 V2 12" xfId="353"/>
    <cellStyle name="_Data_Mar 09 Reventa Delloitte V1 Preliminar I Trim 09 V2 13" xfId="354"/>
    <cellStyle name="_Data_Mar 09 Reventa Delloitte V1 Preliminar I Trim 09 V2 14" xfId="355"/>
    <cellStyle name="_Data_Mar 09 Reventa Delloitte V1 Preliminar I Trim 09 V2 15" xfId="356"/>
    <cellStyle name="_Data_Mar 09 Reventa Delloitte V1 Preliminar I Trim 09 V2 2" xfId="357"/>
    <cellStyle name="_Data_Mar 09 Reventa Delloitte V1 Preliminar I Trim 09 V2 3" xfId="358"/>
    <cellStyle name="_Data_Mar 09 Reventa Delloitte V1 Preliminar I Trim 09 V2 4" xfId="359"/>
    <cellStyle name="_Data_Mar 09 Reventa Delloitte V1 Preliminar I Trim 09 V2 5" xfId="360"/>
    <cellStyle name="_Data_Mar 09 Reventa Delloitte V1 Preliminar I Trim 09 V2 6" xfId="361"/>
    <cellStyle name="_Data_Mar 09 Reventa Delloitte V1 Preliminar I Trim 09 V2 7" xfId="362"/>
    <cellStyle name="_Data_Mar 09 Reventa Delloitte V1 Preliminar I Trim 09 V2 8" xfId="363"/>
    <cellStyle name="_Data_Mar 09 Reventa Delloitte V1 Preliminar I Trim 09 V2 9" xfId="364"/>
    <cellStyle name="_Data_Mar 09 Reventa Delloitte V1 Preliminar I Trim 09 V2_2" xfId="365"/>
    <cellStyle name="_Data_Mar 09 Reventa Delloitte V1 Preliminar I Trim 09 V2_2 2" xfId="366"/>
    <cellStyle name="_Data_Mar 09 Reventa Delloitte V4" xfId="367"/>
    <cellStyle name="_Data_Mar 09 Reventa Delloitte V4 2" xfId="368"/>
    <cellStyle name="_Data_NOTA AF-IFRS-GPOISSA JUN2011" xfId="369"/>
    <cellStyle name="_Depreciación" xfId="370"/>
    <cellStyle name="_DIC.CONT." xfId="371"/>
    <cellStyle name="_DICIEMBRE - SEG POST VENTA YOLANDA" xfId="372"/>
    <cellStyle name="_DICIEMBRE CECOR PLUS" xfId="373"/>
    <cellStyle name="_Edos Fins Gpo Tmx_DIC09" xfId="374"/>
    <cellStyle name="_EFECTO_NETO_CXC_CXP_PARTES_RELAC_ESCISION_JUN 10" xfId="375"/>
    <cellStyle name="_EPRs_AMX_Abr10" xfId="376"/>
    <cellStyle name="_EPRs_AMX_May10" xfId="377"/>
    <cellStyle name="_FACTURADO WTD TELMEX 2006 Dic 5" xfId="378"/>
    <cellStyle name="_FACTURADO WTD TELMEX 2006 Dic 5_Variaciones Reventa Mar 09" xfId="379"/>
    <cellStyle name="_FACTURADO WTD TELMEX 2006 Dic 5_Variaciones Reventa Mar 09 2" xfId="380"/>
    <cellStyle name="_filiales_cti_1007" xfId="381"/>
    <cellStyle name="_filiales_cti_1107" xfId="382"/>
    <cellStyle name="_Formato Cotizaciones Generadas en Febrero" xfId="383"/>
    <cellStyle name="_GASTO ING PART RELACIONADAS 2013" xfId="384"/>
    <cellStyle name="_GpoTelvista_Jun10" xfId="385"/>
    <cellStyle name="_Header" xfId="386"/>
    <cellStyle name="_HT 01 al 31 Octubre 2003 Cecor Ventas cierre final" xfId="387"/>
    <cellStyle name="_HT 03 al 30 de Nov 2003 Cecor Ventas CIERRE" xfId="388"/>
    <cellStyle name="_HT 04 Diciembre 2003 Cecor Ventas" xfId="389"/>
    <cellStyle name="_HT 04 Noviembre 2003 Cecor Ventas" xfId="390"/>
    <cellStyle name="_HT 05 Noviembre 2003 Cecor Ventas" xfId="391"/>
    <cellStyle name="_HT Cecor Especial 03 al 28 de Noviembre CIERRE" xfId="392"/>
    <cellStyle name="_HT CECOR GENERAL (01-31-Dic-04)(con compartidas)" xfId="393"/>
    <cellStyle name="_HT CV+CE del 01 al 01-31-Dic-04 CIERRE E (para validacion)" xfId="394"/>
    <cellStyle name="_Incrementales Dic 09 Local y L.D. con Resa" xfId="395"/>
    <cellStyle name="_INF PART REL CRU CONSOL JUL-10" xfId="396"/>
    <cellStyle name="_INF PART REL DIC 09 (MILES)_ALDECA_Def" xfId="397"/>
    <cellStyle name="_INSTALACION - 3 AGOSTO AL 1 DE SEPTIEMBRE" xfId="398"/>
    <cellStyle name="_INSTALADO JUNIO" xfId="399"/>
    <cellStyle name="_Insumo Febrero 06 (CECOR PLUS)" xfId="400"/>
    <cellStyle name="_Insumo Liquidado Noviembre Cecor Plus II" xfId="401"/>
    <cellStyle name="_Inversión neta Dic 2009 a JUN 2011-DEF_TMX HOLDING" xfId="402"/>
    <cellStyle name="_Inversiones_CRU diciembre" xfId="403"/>
    <cellStyle name="_ISSA Partes Relacionadas Dic 2010 c" xfId="404"/>
    <cellStyle name="_ISSA Partes Relacionadas Nov 2010 c (2)" xfId="405"/>
    <cellStyle name="_ISSA Partes Relacionadas Oct 2010 c (2)" xfId="406"/>
    <cellStyle name="_Libro11" xfId="407"/>
    <cellStyle name="_Libro3" xfId="408"/>
    <cellStyle name="_Libro4" xfId="409"/>
    <cellStyle name="_Libro5" xfId="410"/>
    <cellStyle name="_Libro7" xfId="411"/>
    <cellStyle name="_Libro8" xfId="412"/>
    <cellStyle name="_LIQUDADO OCTUBRE (2)" xfId="413"/>
    <cellStyle name="_Liquidado Diciembre Cecor Plus HERIBERTO (4)" xfId="414"/>
    <cellStyle name="_LIQUIDADO NOVIEMBRE PLUS" xfId="415"/>
    <cellStyle name="_LIQUIDADO NOVIEMBRE PLUS (3)" xfId="416"/>
    <cellStyle name="_LISTA DE PRECIOS ALCATEL EQ. RADIO 2006(Ok)" xfId="417"/>
    <cellStyle name="_LISTA DE PRECIOS ALCATEL EQ. RADIO 2006(Ok)_Variaciones Reventa Mar 09" xfId="418"/>
    <cellStyle name="_LISTA DE PRECIOS ALCATEL EQ. RADIO 2006(Ok)_Variaciones Reventa Mar 09 2" xfId="419"/>
    <cellStyle name="_LISTA DE PRECIOS ALCATEL EQ. RADIO 2007ed2" xfId="420"/>
    <cellStyle name="_LISTA DE PRECIOS ALCATEL EQ. RADIO 2007ed2_Variaciones Reventa Mar 09" xfId="421"/>
    <cellStyle name="_LISTA DE PRECIOS ALCATEL EQ. RADIO 2007ed2_Variaciones Reventa Mar 09 2" xfId="422"/>
    <cellStyle name="_LISTA DE PRECIOS ALCATEL EQ. RADIO 2007ed6" xfId="423"/>
    <cellStyle name="_LISTA DE PRECIOS ALCATEL EQ. RADIO 2007ed6_Variaciones Reventa Mar 09" xfId="424"/>
    <cellStyle name="_LISTA DE PRECIOS ALCATEL EQ. RADIO 2007ed6_Variaciones Reventa Mar 09 2" xfId="425"/>
    <cellStyle name="_LISTA DE PRECIOS ALCATEL EQ. RADIO 2007ed8" xfId="426"/>
    <cellStyle name="_LISTA DE PRECIOS ALCATEL EQ. RADIO 2007ed8_Variaciones Reventa Mar 09" xfId="427"/>
    <cellStyle name="_LISTA DE PRECIOS ALCATEL EQ. RADIO 2007ed8_Variaciones Reventa Mar 09 2" xfId="428"/>
    <cellStyle name="_Nombre-Subsidiaria CCF 2008" xfId="429"/>
    <cellStyle name="_NOV.CONT" xfId="430"/>
    <cellStyle name="_NOVIEMBRE-SEG POST VENTA YOLANDA" xfId="431"/>
    <cellStyle name="_NUEVOCOMPILADO_0407" xfId="432"/>
    <cellStyle name="_OCT.CONT" xfId="433"/>
    <cellStyle name="_OCTUBRE CECOR PLUS" xfId="434"/>
    <cellStyle name="_Operaciones con TMX y TELINT2009 (2)" xfId="435"/>
    <cellStyle name="_OPNs del 15 al 31 Jul (Uninet)" xfId="436"/>
    <cellStyle name="_Planta 2009 Final" xfId="437"/>
    <cellStyle name="_PLANTILLA CECOR SEPTIEMBRE 2006 Ver3" xfId="438"/>
    <cellStyle name="_POST VENTA SEPTIEMBRE1" xfId="439"/>
    <cellStyle name="_postventa " xfId="440"/>
    <cellStyle name="_POSTVENTA - SEPTIEMBRE - MIREYA" xfId="441"/>
    <cellStyle name="_POSTVENTA JUNIO - CLAUDIA" xfId="442"/>
    <cellStyle name="_POSTVENTA JUNIO -CLAUDIA - 3 AL 14 JULIO" xfId="443"/>
    <cellStyle name="_POSVENTA CLAUDIA (2)" xfId="444"/>
    <cellStyle name="_PR- VER 01 2013" xfId="445"/>
    <cellStyle name="_Prec Faltantes (06-09-06)TMX" xfId="446"/>
    <cellStyle name="_Precios Gpo Carso" xfId="447"/>
    <cellStyle name="_PREPASIVO 2010" xfId="448"/>
    <cellStyle name="_Presales WTD 2006 NOV-8" xfId="449"/>
    <cellStyle name="_Rcdt Uso" xfId="450"/>
    <cellStyle name="_RECUPERACION AGOSTO (MARIBEL)" xfId="451"/>
    <cellStyle name="_RECUPERACION DICIEMBRE" xfId="452"/>
    <cellStyle name="_RESULTADOS MARZO- ABRIL 11 POST VENTA INFINITUM" xfId="453"/>
    <cellStyle name="_resultados Posicion de Ajustes Cobranza" xfId="454"/>
    <cellStyle name="_Row1" xfId="455"/>
    <cellStyle name="_Row1 2" xfId="456"/>
    <cellStyle name="_Row1_BG Feb 09 Conciliada V1" xfId="457"/>
    <cellStyle name="_Row1_BG Feb 09 Conciliada V1 2" xfId="458"/>
    <cellStyle name="_Row1_BG Jul 09 Conciliada" xfId="459"/>
    <cellStyle name="_Row1_BG Jul 09 Conciliada 2" xfId="460"/>
    <cellStyle name="_Row1_BG May 09 Conciliada vs Estados Financieros" xfId="461"/>
    <cellStyle name="_Row1_BG May 09 Conciliada vs Estados Financieros 2" xfId="462"/>
    <cellStyle name="_Row1_CRM Reventa Mar 09" xfId="463"/>
    <cellStyle name="_Row1_CRM Reventa Mar 09 2" xfId="464"/>
    <cellStyle name="_Row1_CXCXP_posición Dic12 GESSI" xfId="465"/>
    <cellStyle name="_Row1_CXCXP_posición Sep12 GESSI" xfId="466"/>
    <cellStyle name="_Row1_Mar 09 Reventa Delloitte V1" xfId="467"/>
    <cellStyle name="_Row1_Mar 09 Reventa Delloitte V1 2" xfId="468"/>
    <cellStyle name="_Row1_Mar 09 Reventa Delloitte V1 Preliminar I Trim 09 V1_2" xfId="469"/>
    <cellStyle name="_Row1_Mar 09 Reventa Delloitte V1 Preliminar I Trim 09 V1_2 2" xfId="470"/>
    <cellStyle name="_Row1_Mar 09 Reventa Delloitte V1 Preliminar I Trim 09 V2" xfId="471"/>
    <cellStyle name="_Row1_Mar 09 Reventa Delloitte V1 Preliminar I Trim 09 V2 (PRECIOS)" xfId="472"/>
    <cellStyle name="_Row1_Mar 09 Reventa Delloitte V1 Preliminar I Trim 09 V2 (PRECIOS) 2" xfId="473"/>
    <cellStyle name="_Row1_Mar 09 Reventa Delloitte V1 Preliminar I Trim 09 V2 10" xfId="474"/>
    <cellStyle name="_Row1_Mar 09 Reventa Delloitte V1 Preliminar I Trim 09 V2 11" xfId="475"/>
    <cellStyle name="_Row1_Mar 09 Reventa Delloitte V1 Preliminar I Trim 09 V2 12" xfId="476"/>
    <cellStyle name="_Row1_Mar 09 Reventa Delloitte V1 Preliminar I Trim 09 V2 13" xfId="477"/>
    <cellStyle name="_Row1_Mar 09 Reventa Delloitte V1 Preliminar I Trim 09 V2 14" xfId="478"/>
    <cellStyle name="_Row1_Mar 09 Reventa Delloitte V1 Preliminar I Trim 09 V2 15" xfId="479"/>
    <cellStyle name="_Row1_Mar 09 Reventa Delloitte V1 Preliminar I Trim 09 V2 2" xfId="480"/>
    <cellStyle name="_Row1_Mar 09 Reventa Delloitte V1 Preliminar I Trim 09 V2 3" xfId="481"/>
    <cellStyle name="_Row1_Mar 09 Reventa Delloitte V1 Preliminar I Trim 09 V2 4" xfId="482"/>
    <cellStyle name="_Row1_Mar 09 Reventa Delloitte V1 Preliminar I Trim 09 V2 5" xfId="483"/>
    <cellStyle name="_Row1_Mar 09 Reventa Delloitte V1 Preliminar I Trim 09 V2 6" xfId="484"/>
    <cellStyle name="_Row1_Mar 09 Reventa Delloitte V1 Preliminar I Trim 09 V2 7" xfId="485"/>
    <cellStyle name="_Row1_Mar 09 Reventa Delloitte V1 Preliminar I Trim 09 V2 8" xfId="486"/>
    <cellStyle name="_Row1_Mar 09 Reventa Delloitte V1 Preliminar I Trim 09 V2 9" xfId="487"/>
    <cellStyle name="_Row1_Mar 09 Reventa Delloitte V1 Preliminar I Trim 09 V2_2" xfId="488"/>
    <cellStyle name="_Row1_Mar 09 Reventa Delloitte V1 Preliminar I Trim 09 V2_2 2" xfId="489"/>
    <cellStyle name="_Row1_Mar 09 Reventa Delloitte V4" xfId="490"/>
    <cellStyle name="_Row1_Mar 09 Reventa Delloitte V4 2" xfId="491"/>
    <cellStyle name="_Row1_NOTA AF-IFRS-GPOISSA JUN2011" xfId="492"/>
    <cellStyle name="_Row2" xfId="493"/>
    <cellStyle name="_Row3" xfId="494"/>
    <cellStyle name="_Row4" xfId="495"/>
    <cellStyle name="_Row5" xfId="496"/>
    <cellStyle name="_Row6" xfId="497"/>
    <cellStyle name="_Row7" xfId="498"/>
    <cellStyle name="_Row7 2" xfId="499"/>
    <cellStyle name="_Row7_BG Feb 09 Conciliada V1" xfId="500"/>
    <cellStyle name="_Row7_BG Feb 09 Conciliada V1 2" xfId="501"/>
    <cellStyle name="_Row7_BG Jul 09 Conciliada" xfId="502"/>
    <cellStyle name="_Row7_BG Jul 09 Conciliada 2" xfId="503"/>
    <cellStyle name="_Row7_BG May 09 Conciliada vs Estados Financieros" xfId="504"/>
    <cellStyle name="_Row7_BG May 09 Conciliada vs Estados Financieros 2" xfId="505"/>
    <cellStyle name="_Row7_CRM Reventa Mar 09" xfId="506"/>
    <cellStyle name="_Row7_CRM Reventa Mar 09 2" xfId="507"/>
    <cellStyle name="_Row7_Mar 09 Reventa Delloitte V1" xfId="508"/>
    <cellStyle name="_Row7_Mar 09 Reventa Delloitte V1 2" xfId="509"/>
    <cellStyle name="_Row7_Mar 09 Reventa Delloitte V1 Preliminar I Trim 09 V1_2" xfId="510"/>
    <cellStyle name="_Row7_Mar 09 Reventa Delloitte V1 Preliminar I Trim 09 V1_2 2" xfId="511"/>
    <cellStyle name="_Row7_Mar 09 Reventa Delloitte V1 Preliminar I Trim 09 V2" xfId="512"/>
    <cellStyle name="_Row7_Mar 09 Reventa Delloitte V1 Preliminar I Trim 09 V2 (PRECIOS)" xfId="513"/>
    <cellStyle name="_Row7_Mar 09 Reventa Delloitte V1 Preliminar I Trim 09 V2 (PRECIOS) 2" xfId="514"/>
    <cellStyle name="_Row7_Mar 09 Reventa Delloitte V1 Preliminar I Trim 09 V2 10" xfId="515"/>
    <cellStyle name="_Row7_Mar 09 Reventa Delloitte V1 Preliminar I Trim 09 V2 11" xfId="516"/>
    <cellStyle name="_Row7_Mar 09 Reventa Delloitte V1 Preliminar I Trim 09 V2 12" xfId="517"/>
    <cellStyle name="_Row7_Mar 09 Reventa Delloitte V1 Preliminar I Trim 09 V2 13" xfId="518"/>
    <cellStyle name="_Row7_Mar 09 Reventa Delloitte V1 Preliminar I Trim 09 V2 14" xfId="519"/>
    <cellStyle name="_Row7_Mar 09 Reventa Delloitte V1 Preliminar I Trim 09 V2 15" xfId="520"/>
    <cellStyle name="_Row7_Mar 09 Reventa Delloitte V1 Preliminar I Trim 09 V2 2" xfId="521"/>
    <cellStyle name="_Row7_Mar 09 Reventa Delloitte V1 Preliminar I Trim 09 V2 3" xfId="522"/>
    <cellStyle name="_Row7_Mar 09 Reventa Delloitte V1 Preliminar I Trim 09 V2 4" xfId="523"/>
    <cellStyle name="_Row7_Mar 09 Reventa Delloitte V1 Preliminar I Trim 09 V2 5" xfId="524"/>
    <cellStyle name="_Row7_Mar 09 Reventa Delloitte V1 Preliminar I Trim 09 V2 6" xfId="525"/>
    <cellStyle name="_Row7_Mar 09 Reventa Delloitte V1 Preliminar I Trim 09 V2 7" xfId="526"/>
    <cellStyle name="_Row7_Mar 09 Reventa Delloitte V1 Preliminar I Trim 09 V2 8" xfId="527"/>
    <cellStyle name="_Row7_Mar 09 Reventa Delloitte V1 Preliminar I Trim 09 V2 9" xfId="528"/>
    <cellStyle name="_Row7_Mar 09 Reventa Delloitte V1 Preliminar I Trim 09 V2_2" xfId="529"/>
    <cellStyle name="_Row7_Mar 09 Reventa Delloitte V1 Preliminar I Trim 09 V2_2 2" xfId="530"/>
    <cellStyle name="_Row7_Mar 09 Reventa Delloitte V4" xfId="531"/>
    <cellStyle name="_Row7_Mar 09 Reventa Delloitte V4 2" xfId="532"/>
    <cellStyle name="_SEG LLAMADAS INB" xfId="533"/>
    <cellStyle name="_SEG-ABR-POSTVENTA(jorge Suarez)" xfId="534"/>
    <cellStyle name="_SEG-MAR-POSTVENT jorge suarez" xfId="535"/>
    <cellStyle name="_SEG-MAYO-POSTVENTA-PAOLA" xfId="536"/>
    <cellStyle name="_SEG-MAY-POSTVENTA jorge" xfId="537"/>
    <cellStyle name="_Seguimiento de Cecor+especiales 02-Junio-04" xfId="538"/>
    <cellStyle name="_Seguimiento de Cecor+especiales 03-Junio-04" xfId="539"/>
    <cellStyle name="_Separación Contable 2010 V3" xfId="540"/>
    <cellStyle name="_Separación Contable Ene 10" xfId="541"/>
    <cellStyle name="_Separación Contable Feb 10" xfId="542"/>
    <cellStyle name="_Separación Contable Mar 10" xfId="543"/>
    <cellStyle name="_SEPTIEMBRE -SEG GRAL POST VENTA" xfId="544"/>
    <cellStyle name="_Subsidiarias Nacionales CCF 2008" xfId="545"/>
    <cellStyle name="_Venta de Lada 600" xfId="546"/>
    <cellStyle name="_Venta de Lada 600 1er Q" xfId="547"/>
    <cellStyle name="_Venta de Lada 600 junio" xfId="548"/>
    <cellStyle name="_Venta de Lada 600 Nov (3)" xfId="549"/>
    <cellStyle name="_Venta de Lada 600 Oct" xfId="550"/>
    <cellStyle name="_Venta de Lada 600 Sep" xfId="551"/>
    <cellStyle name="_Ventas Compartidas Diciembre" xfId="552"/>
    <cellStyle name="_Ventas de Lada 600 julio" xfId="553"/>
    <cellStyle name="_Yolanda PostVenta Octubre 2006" xfId="554"/>
    <cellStyle name="=C:\WINNT\SYSTEM32\COMMAND.COM" xfId="555"/>
    <cellStyle name="2" xfId="556"/>
    <cellStyle name="2_33" xfId="557"/>
    <cellStyle name="20% - Accent1 2" xfId="558"/>
    <cellStyle name="20% - Accent1 2 2" xfId="559"/>
    <cellStyle name="20% - Accent2 2" xfId="560"/>
    <cellStyle name="20% - Accent2 2 2" xfId="561"/>
    <cellStyle name="20% - Accent3 2" xfId="562"/>
    <cellStyle name="20% - Accent3 2 2" xfId="563"/>
    <cellStyle name="20% - Accent4 2" xfId="564"/>
    <cellStyle name="20% - Accent4 2 2" xfId="565"/>
    <cellStyle name="20% - Accent5 2" xfId="566"/>
    <cellStyle name="20% - Accent5 2 2" xfId="567"/>
    <cellStyle name="20% - Accent6 2" xfId="568"/>
    <cellStyle name="20% - Accent6 2 2" xfId="569"/>
    <cellStyle name="20% - Énfasis1 2" xfId="570"/>
    <cellStyle name="20% - Énfasis1 3" xfId="571"/>
    <cellStyle name="20% - Énfasis2 2" xfId="572"/>
    <cellStyle name="20% - Énfasis2 3" xfId="573"/>
    <cellStyle name="20% - Énfasis3 2" xfId="574"/>
    <cellStyle name="20% - Énfasis3 3" xfId="575"/>
    <cellStyle name="20% - Énfasis4 2" xfId="576"/>
    <cellStyle name="20% - Énfasis4 3" xfId="577"/>
    <cellStyle name="20% - Énfasis5 2" xfId="578"/>
    <cellStyle name="20% - Énfasis5 3" xfId="579"/>
    <cellStyle name="20% - Énfasis6 2" xfId="580"/>
    <cellStyle name="20% - Énfasis6 3" xfId="581"/>
    <cellStyle name="40% - Accent1 2" xfId="582"/>
    <cellStyle name="40% - Accent1 2 2" xfId="583"/>
    <cellStyle name="40% - Accent2 2" xfId="584"/>
    <cellStyle name="40% - Accent2 2 2" xfId="585"/>
    <cellStyle name="40% - Accent3 2" xfId="586"/>
    <cellStyle name="40% - Accent3 2 2" xfId="587"/>
    <cellStyle name="40% - Accent4 2" xfId="588"/>
    <cellStyle name="40% - Accent4 2 2" xfId="589"/>
    <cellStyle name="40% - Accent5 2" xfId="590"/>
    <cellStyle name="40% - Accent5 2 2" xfId="591"/>
    <cellStyle name="40% - Accent6 2" xfId="592"/>
    <cellStyle name="40% - Accent6 2 2" xfId="593"/>
    <cellStyle name="40% - Énfasis1 2" xfId="594"/>
    <cellStyle name="40% - Énfasis1 3" xfId="595"/>
    <cellStyle name="40% - Énfasis2 2" xfId="596"/>
    <cellStyle name="40% - Énfasis2 3" xfId="597"/>
    <cellStyle name="40% - Énfasis3 2" xfId="598"/>
    <cellStyle name="40% - Énfasis3 3" xfId="599"/>
    <cellStyle name="40% - Énfasis4 2" xfId="600"/>
    <cellStyle name="40% - Énfasis4 3" xfId="601"/>
    <cellStyle name="40% - Énfasis5 2" xfId="602"/>
    <cellStyle name="40% - Énfasis5 3" xfId="603"/>
    <cellStyle name="40% - Énfasis6 2" xfId="604"/>
    <cellStyle name="40% - Énfasis6 3" xfId="605"/>
    <cellStyle name="60% - Accent1 2" xfId="606"/>
    <cellStyle name="60% - Accent1 2 2" xfId="607"/>
    <cellStyle name="60% - Accent2 2" xfId="608"/>
    <cellStyle name="60% - Accent2 2 2" xfId="609"/>
    <cellStyle name="60% - Accent3 2" xfId="610"/>
    <cellStyle name="60% - Accent3 2 2" xfId="611"/>
    <cellStyle name="60% - Accent4 2" xfId="612"/>
    <cellStyle name="60% - Accent4 2 2" xfId="613"/>
    <cellStyle name="60% - Accent5 2" xfId="614"/>
    <cellStyle name="60% - Accent5 2 2" xfId="615"/>
    <cellStyle name="60% - Accent6 2" xfId="616"/>
    <cellStyle name="60% - Accent6 2 2" xfId="617"/>
    <cellStyle name="60% - Énfasis1 2" xfId="618"/>
    <cellStyle name="60% - Énfasis1 3" xfId="619"/>
    <cellStyle name="60% - Énfasis2 2" xfId="620"/>
    <cellStyle name="60% - Énfasis2 3" xfId="621"/>
    <cellStyle name="60% - Énfasis3 2" xfId="622"/>
    <cellStyle name="60% - Énfasis3 3" xfId="623"/>
    <cellStyle name="60% - Énfasis4 2" xfId="624"/>
    <cellStyle name="60% - Énfasis4 3" xfId="625"/>
    <cellStyle name="60% - Énfasis5 2" xfId="626"/>
    <cellStyle name="60% - Énfasis5 3" xfId="627"/>
    <cellStyle name="60% - Énfasis6 2" xfId="628"/>
    <cellStyle name="60% - Énfasis6 3" xfId="629"/>
    <cellStyle name="ac" xfId="630"/>
    <cellStyle name="Accent1 2" xfId="631"/>
    <cellStyle name="Accent1 2 2" xfId="632"/>
    <cellStyle name="Accent2 2" xfId="633"/>
    <cellStyle name="Accent2 2 2" xfId="634"/>
    <cellStyle name="Accent3 2" xfId="635"/>
    <cellStyle name="Accent3 2 2" xfId="636"/>
    <cellStyle name="Accent4 2" xfId="637"/>
    <cellStyle name="Accent4 2 2" xfId="638"/>
    <cellStyle name="Accent5 2" xfId="639"/>
    <cellStyle name="Accent5 2 2" xfId="640"/>
    <cellStyle name="Accent6 2" xfId="641"/>
    <cellStyle name="Accent6 2 2" xfId="642"/>
    <cellStyle name="active" xfId="643"/>
    <cellStyle name="active 2" xfId="644"/>
    <cellStyle name="amount" xfId="645"/>
    <cellStyle name="años" xfId="646"/>
    <cellStyle name="años 2" xfId="647"/>
    <cellStyle name="ÁöÁ¤µÇÁö ¾ÊÀ½" xfId="648"/>
    <cellStyle name="ÄÞ¸¶ [0]_±âÅ¸" xfId="649"/>
    <cellStyle name="ÄÞ¸¶_±âÅ¸" xfId="650"/>
    <cellStyle name="axlcolour" xfId="651"/>
    <cellStyle name="Bad 2" xfId="652"/>
    <cellStyle name="Bad 2 2" xfId="653"/>
    <cellStyle name="Body text" xfId="654"/>
    <cellStyle name="Buena 2" xfId="655"/>
    <cellStyle name="Buena 3" xfId="656"/>
    <cellStyle name="Ç¥ÁØ_¿ù°£¿ä¾àº¸°í" xfId="657"/>
    <cellStyle name="Cabecera 1" xfId="658"/>
    <cellStyle name="Cabecera 2" xfId="659"/>
    <cellStyle name="Calc Currency (0)" xfId="660"/>
    <cellStyle name="Calc Currency (2)" xfId="661"/>
    <cellStyle name="Calc Percent (0)" xfId="662"/>
    <cellStyle name="Calc Percent (1)" xfId="663"/>
    <cellStyle name="Calc Percent (2)" xfId="664"/>
    <cellStyle name="Calc Units (0)" xfId="665"/>
    <cellStyle name="Calc Units (1)" xfId="666"/>
    <cellStyle name="Calc Units (2)" xfId="667"/>
    <cellStyle name="Calculation 2" xfId="668"/>
    <cellStyle name="Calculation 2 2" xfId="669"/>
    <cellStyle name="Cálculo" xfId="1" builtinId="22" customBuiltin="1"/>
    <cellStyle name="Cálculo 2" xfId="670"/>
    <cellStyle name="Cálculo 3" xfId="671"/>
    <cellStyle name="Celda de comprobación 2" xfId="672"/>
    <cellStyle name="Celda de comprobación 3" xfId="673"/>
    <cellStyle name="Celda vinculada 2" xfId="674"/>
    <cellStyle name="Celda vinculada 3" xfId="675"/>
    <cellStyle name="Check Cell 2" xfId="676"/>
    <cellStyle name="Checksum" xfId="2"/>
    <cellStyle name="Column Heading" xfId="63"/>
    <cellStyle name="Column label" xfId="3"/>
    <cellStyle name="Column label (left aligned)" xfId="4"/>
    <cellStyle name="Column label (no wrap)" xfId="5"/>
    <cellStyle name="Column label (no wrap) 2" xfId="2134"/>
    <cellStyle name="Column label (not bold)" xfId="6"/>
    <cellStyle name="Column label 10" xfId="2132"/>
    <cellStyle name="Column label 18" xfId="2133"/>
    <cellStyle name="Column label 2" xfId="2170"/>
    <cellStyle name="Comma" xfId="2136"/>
    <cellStyle name="Comma  - Style1" xfId="677"/>
    <cellStyle name="Comma  - Style2" xfId="678"/>
    <cellStyle name="Comma  - Style3" xfId="679"/>
    <cellStyle name="Comma  - Style4" xfId="680"/>
    <cellStyle name="Comma  - Style5" xfId="681"/>
    <cellStyle name="Comma  - Style6" xfId="682"/>
    <cellStyle name="Comma  - Style7" xfId="683"/>
    <cellStyle name="Comma  - Style8" xfId="684"/>
    <cellStyle name="Comma [00]" xfId="685"/>
    <cellStyle name="Comma 10" xfId="686"/>
    <cellStyle name="Comma 11" xfId="687"/>
    <cellStyle name="Comma 12" xfId="688"/>
    <cellStyle name="Comma 13" xfId="689"/>
    <cellStyle name="Comma 14" xfId="690"/>
    <cellStyle name="Comma 15" xfId="691"/>
    <cellStyle name="Comma 16" xfId="692"/>
    <cellStyle name="Comma 17" xfId="693"/>
    <cellStyle name="Comma 18" xfId="694"/>
    <cellStyle name="Comma 19" xfId="695"/>
    <cellStyle name="Comma 2" xfId="70"/>
    <cellStyle name="Comma 2 2" xfId="696"/>
    <cellStyle name="Comma 2 2 2" xfId="697"/>
    <cellStyle name="Comma 2 3" xfId="698"/>
    <cellStyle name="Comma 2 4" xfId="699"/>
    <cellStyle name="Comma 2 5" xfId="2129"/>
    <cellStyle name="Comma 2 6" xfId="2139"/>
    <cellStyle name="Comma 20" xfId="700"/>
    <cellStyle name="Comma 21" xfId="701"/>
    <cellStyle name="Comma 22" xfId="702"/>
    <cellStyle name="Comma 23" xfId="703"/>
    <cellStyle name="Comma 24" xfId="704"/>
    <cellStyle name="Comma 25" xfId="705"/>
    <cellStyle name="Comma 26" xfId="706"/>
    <cellStyle name="Comma 27" xfId="707"/>
    <cellStyle name="Comma 28" xfId="708"/>
    <cellStyle name="Comma 29" xfId="709"/>
    <cellStyle name="Comma 3" xfId="710"/>
    <cellStyle name="Comma 3 2" xfId="711"/>
    <cellStyle name="Comma 3 2 2" xfId="712"/>
    <cellStyle name="Comma 3 3" xfId="713"/>
    <cellStyle name="Comma 3 4" xfId="714"/>
    <cellStyle name="Comma 30" xfId="715"/>
    <cellStyle name="Comma 31" xfId="716"/>
    <cellStyle name="Comma 32" xfId="717"/>
    <cellStyle name="Comma 33" xfId="718"/>
    <cellStyle name="Comma 34" xfId="719"/>
    <cellStyle name="Comma 35" xfId="720"/>
    <cellStyle name="Comma 36" xfId="721"/>
    <cellStyle name="Comma 37" xfId="722"/>
    <cellStyle name="Comma 38" xfId="723"/>
    <cellStyle name="Comma 39" xfId="2116"/>
    <cellStyle name="Comma 4" xfId="724"/>
    <cellStyle name="Comma 4 2" xfId="725"/>
    <cellStyle name="Comma 4 3" xfId="726"/>
    <cellStyle name="Comma 40" xfId="2122"/>
    <cellStyle name="Comma 5" xfId="727"/>
    <cellStyle name="Comma 5 2" xfId="728"/>
    <cellStyle name="Comma 5 3" xfId="729"/>
    <cellStyle name="Comma 5 4" xfId="730"/>
    <cellStyle name="Comma 6" xfId="731"/>
    <cellStyle name="Comma 7" xfId="732"/>
    <cellStyle name="Comma 8" xfId="733"/>
    <cellStyle name="Comma 9" xfId="734"/>
    <cellStyle name="Comma0" xfId="735"/>
    <cellStyle name="Currency (0dp)" xfId="7"/>
    <cellStyle name="Currency (2dp)" xfId="8"/>
    <cellStyle name="Currency [00]" xfId="736"/>
    <cellStyle name="Currency 2" xfId="737"/>
    <cellStyle name="Currency 3" xfId="738"/>
    <cellStyle name="Currency 4" xfId="2118"/>
    <cellStyle name="Currency Dollar" xfId="9"/>
    <cellStyle name="Currency Dollar (2dp)" xfId="10"/>
    <cellStyle name="Currency EUR" xfId="11"/>
    <cellStyle name="Currency EUR (2dp)" xfId="12"/>
    <cellStyle name="Currency Euro" xfId="13"/>
    <cellStyle name="Currency Euro (2dp)" xfId="14"/>
    <cellStyle name="Currency GBP" xfId="15"/>
    <cellStyle name="Currency GBP (2dp)" xfId="16"/>
    <cellStyle name="Currency Pound" xfId="17"/>
    <cellStyle name="Currency Pound (2dp)" xfId="18"/>
    <cellStyle name="Currency USD" xfId="19"/>
    <cellStyle name="Currency USD (2dp)" xfId="20"/>
    <cellStyle name="Currency0" xfId="739"/>
    <cellStyle name="Date" xfId="21"/>
    <cellStyle name="Date (Month)" xfId="22"/>
    <cellStyle name="Date (Year)" xfId="23"/>
    <cellStyle name="Date Short" xfId="740"/>
    <cellStyle name="Date_(06) Part Relac Alca Jun'12" xfId="741"/>
    <cellStyle name="DAV" xfId="742"/>
    <cellStyle name="DELTA" xfId="743"/>
    <cellStyle name="Dezimal [0]" xfId="744"/>
    <cellStyle name="Dezimal_IPIS-generique" xfId="745"/>
    <cellStyle name="Dia" xfId="746"/>
    <cellStyle name="Diseño" xfId="747"/>
    <cellStyle name="Diseño 2" xfId="748"/>
    <cellStyle name="Encabez1" xfId="749"/>
    <cellStyle name="Encabez2" xfId="750"/>
    <cellStyle name="Encabezado 1" xfId="29" builtinId="16"/>
    <cellStyle name="Encabezado 4 2" xfId="751"/>
    <cellStyle name="Encabezado 4 3" xfId="752"/>
    <cellStyle name="Énfasis 1" xfId="753"/>
    <cellStyle name="Énfasis 2" xfId="754"/>
    <cellStyle name="Énfasis 3" xfId="755"/>
    <cellStyle name="Énfasis1 - 20%" xfId="756"/>
    <cellStyle name="Énfasis1 - 40%" xfId="757"/>
    <cellStyle name="Énfasis1 - 60%" xfId="758"/>
    <cellStyle name="Énfasis1 2" xfId="759"/>
    <cellStyle name="Énfasis1 3" xfId="760"/>
    <cellStyle name="Énfasis2 - 20%" xfId="761"/>
    <cellStyle name="Énfasis2 - 40%" xfId="762"/>
    <cellStyle name="Énfasis2 - 60%" xfId="763"/>
    <cellStyle name="Énfasis2 2" xfId="764"/>
    <cellStyle name="Énfasis2 3" xfId="765"/>
    <cellStyle name="Énfasis3 - 20%" xfId="766"/>
    <cellStyle name="Énfasis3 - 40%" xfId="767"/>
    <cellStyle name="Énfasis3 - 60%" xfId="768"/>
    <cellStyle name="Énfasis3 2" xfId="769"/>
    <cellStyle name="Énfasis3 3" xfId="770"/>
    <cellStyle name="Énfasis4 - 20%" xfId="771"/>
    <cellStyle name="Énfasis4 - 40%" xfId="772"/>
    <cellStyle name="Énfasis4 - 60%" xfId="773"/>
    <cellStyle name="Énfasis4 2" xfId="774"/>
    <cellStyle name="Énfasis4 3" xfId="775"/>
    <cellStyle name="Énfasis5 - 20%" xfId="776"/>
    <cellStyle name="Énfasis5 - 40%" xfId="777"/>
    <cellStyle name="Énfasis5 - 60%" xfId="778"/>
    <cellStyle name="Énfasis5 2" xfId="779"/>
    <cellStyle name="Énfasis5 3" xfId="780"/>
    <cellStyle name="Énfasis6 - 20%" xfId="781"/>
    <cellStyle name="Énfasis6 - 40%" xfId="782"/>
    <cellStyle name="Énfasis6 - 60%" xfId="783"/>
    <cellStyle name="Énfasis6 2" xfId="784"/>
    <cellStyle name="Énfasis6 3" xfId="785"/>
    <cellStyle name="Enter Currency (0)" xfId="786"/>
    <cellStyle name="Enter Currency (2)" xfId="787"/>
    <cellStyle name="Enter Units (0)" xfId="788"/>
    <cellStyle name="Enter Units (1)" xfId="789"/>
    <cellStyle name="Enter Units (2)" xfId="790"/>
    <cellStyle name="Entrada 2" xfId="791"/>
    <cellStyle name="Entrada 3" xfId="792"/>
    <cellStyle name="Estilo 1" xfId="793"/>
    <cellStyle name="Estilo 1 2" xfId="794"/>
    <cellStyle name="Estilo 1 2 2" xfId="795"/>
    <cellStyle name="Estilo 1 3" xfId="796"/>
    <cellStyle name="Estilo 1 4" xfId="797"/>
    <cellStyle name="Estilo 1 5" xfId="798"/>
    <cellStyle name="Estilo 1 6" xfId="799"/>
    <cellStyle name="Estilo 1_(06) Part Relac Alca Jun'12" xfId="800"/>
    <cellStyle name="Estilo 10" xfId="801"/>
    <cellStyle name="Estilo 10 2" xfId="802"/>
    <cellStyle name="Estilo 100" xfId="803"/>
    <cellStyle name="Estilo 100 2" xfId="804"/>
    <cellStyle name="Estilo 101" xfId="805"/>
    <cellStyle name="Estilo 101 2" xfId="806"/>
    <cellStyle name="Estilo 102" xfId="807"/>
    <cellStyle name="Estilo 102 2" xfId="808"/>
    <cellStyle name="Estilo 103" xfId="809"/>
    <cellStyle name="Estilo 103 2" xfId="810"/>
    <cellStyle name="Estilo 104" xfId="811"/>
    <cellStyle name="Estilo 105" xfId="812"/>
    <cellStyle name="Estilo 105 2" xfId="813"/>
    <cellStyle name="Estilo 106" xfId="814"/>
    <cellStyle name="Estilo 106 2" xfId="815"/>
    <cellStyle name="Estilo 107" xfId="816"/>
    <cellStyle name="Estilo 107 2" xfId="817"/>
    <cellStyle name="Estilo 108" xfId="818"/>
    <cellStyle name="Estilo 108 2" xfId="819"/>
    <cellStyle name="Estilo 109" xfId="820"/>
    <cellStyle name="Estilo 109 2" xfId="821"/>
    <cellStyle name="Estilo 11" xfId="822"/>
    <cellStyle name="Estilo 11 2" xfId="823"/>
    <cellStyle name="Estilo 110" xfId="824"/>
    <cellStyle name="Estilo 110 2" xfId="825"/>
    <cellStyle name="Estilo 111" xfId="826"/>
    <cellStyle name="Estilo 111 2" xfId="827"/>
    <cellStyle name="Estilo 112" xfId="828"/>
    <cellStyle name="Estilo 112 2" xfId="829"/>
    <cellStyle name="Estilo 113" xfId="830"/>
    <cellStyle name="Estilo 114" xfId="831"/>
    <cellStyle name="Estilo 115" xfId="832"/>
    <cellStyle name="Estilo 115 2" xfId="833"/>
    <cellStyle name="Estilo 116" xfId="834"/>
    <cellStyle name="Estilo 116 2" xfId="835"/>
    <cellStyle name="Estilo 117" xfId="836"/>
    <cellStyle name="Estilo 117 2" xfId="837"/>
    <cellStyle name="Estilo 118" xfId="838"/>
    <cellStyle name="Estilo 118 2" xfId="839"/>
    <cellStyle name="Estilo 119" xfId="840"/>
    <cellStyle name="Estilo 119 2" xfId="841"/>
    <cellStyle name="Estilo 12" xfId="842"/>
    <cellStyle name="Estilo 12 2" xfId="843"/>
    <cellStyle name="Estilo 120" xfId="844"/>
    <cellStyle name="Estilo 120 2" xfId="845"/>
    <cellStyle name="Estilo 121" xfId="846"/>
    <cellStyle name="Estilo 121 2" xfId="847"/>
    <cellStyle name="Estilo 122" xfId="848"/>
    <cellStyle name="Estilo 122 2" xfId="849"/>
    <cellStyle name="Estilo 123" xfId="850"/>
    <cellStyle name="Estilo 124" xfId="851"/>
    <cellStyle name="Estilo 124 2" xfId="852"/>
    <cellStyle name="Estilo 125" xfId="853"/>
    <cellStyle name="Estilo 126" xfId="854"/>
    <cellStyle name="Estilo 126 2" xfId="855"/>
    <cellStyle name="Estilo 127" xfId="856"/>
    <cellStyle name="Estilo 127 2" xfId="857"/>
    <cellStyle name="Estilo 128" xfId="858"/>
    <cellStyle name="Estilo 128 2" xfId="859"/>
    <cellStyle name="Estilo 129" xfId="860"/>
    <cellStyle name="Estilo 129 2" xfId="861"/>
    <cellStyle name="Estilo 13" xfId="862"/>
    <cellStyle name="Estilo 13 2" xfId="863"/>
    <cellStyle name="Estilo 130" xfId="864"/>
    <cellStyle name="Estilo 130 2" xfId="865"/>
    <cellStyle name="Estilo 131" xfId="866"/>
    <cellStyle name="Estilo 131 2" xfId="867"/>
    <cellStyle name="Estilo 132" xfId="868"/>
    <cellStyle name="Estilo 132 2" xfId="869"/>
    <cellStyle name="Estilo 133" xfId="870"/>
    <cellStyle name="Estilo 133 2" xfId="871"/>
    <cellStyle name="Estilo 134" xfId="872"/>
    <cellStyle name="Estilo 135" xfId="873"/>
    <cellStyle name="Estilo 135 2" xfId="874"/>
    <cellStyle name="Estilo 136" xfId="875"/>
    <cellStyle name="Estilo 136 2" xfId="876"/>
    <cellStyle name="Estilo 137" xfId="877"/>
    <cellStyle name="Estilo 137 2" xfId="878"/>
    <cellStyle name="Estilo 138" xfId="879"/>
    <cellStyle name="Estilo 138 2" xfId="880"/>
    <cellStyle name="Estilo 139" xfId="881"/>
    <cellStyle name="Estilo 139 2" xfId="882"/>
    <cellStyle name="Estilo 14" xfId="883"/>
    <cellStyle name="Estilo 140" xfId="884"/>
    <cellStyle name="Estilo 140 2" xfId="885"/>
    <cellStyle name="Estilo 141" xfId="886"/>
    <cellStyle name="Estilo 141 2" xfId="887"/>
    <cellStyle name="Estilo 142" xfId="888"/>
    <cellStyle name="Estilo 143" xfId="889"/>
    <cellStyle name="Estilo 143 2" xfId="890"/>
    <cellStyle name="Estilo 144" xfId="891"/>
    <cellStyle name="Estilo 144 2" xfId="892"/>
    <cellStyle name="Estilo 145" xfId="893"/>
    <cellStyle name="Estilo 145 2" xfId="894"/>
    <cellStyle name="Estilo 146" xfId="895"/>
    <cellStyle name="Estilo 146 2" xfId="896"/>
    <cellStyle name="Estilo 147" xfId="897"/>
    <cellStyle name="Estilo 147 2" xfId="898"/>
    <cellStyle name="Estilo 148" xfId="899"/>
    <cellStyle name="Estilo 148 2" xfId="900"/>
    <cellStyle name="Estilo 149" xfId="901"/>
    <cellStyle name="Estilo 149 2" xfId="902"/>
    <cellStyle name="Estilo 15" xfId="903"/>
    <cellStyle name="Estilo 15 2" xfId="904"/>
    <cellStyle name="Estilo 150" xfId="905"/>
    <cellStyle name="Estilo 150 2" xfId="906"/>
    <cellStyle name="Estilo 151" xfId="907"/>
    <cellStyle name="Estilo 152" xfId="908"/>
    <cellStyle name="Estilo 153" xfId="909"/>
    <cellStyle name="Estilo 153 2" xfId="910"/>
    <cellStyle name="Estilo 154" xfId="911"/>
    <cellStyle name="Estilo 154 2" xfId="912"/>
    <cellStyle name="Estilo 155" xfId="913"/>
    <cellStyle name="Estilo 155 2" xfId="914"/>
    <cellStyle name="Estilo 156" xfId="915"/>
    <cellStyle name="Estilo 156 2" xfId="916"/>
    <cellStyle name="Estilo 157" xfId="917"/>
    <cellStyle name="Estilo 157 2" xfId="918"/>
    <cellStyle name="Estilo 158" xfId="919"/>
    <cellStyle name="Estilo 158 2" xfId="920"/>
    <cellStyle name="Estilo 159" xfId="921"/>
    <cellStyle name="Estilo 159 2" xfId="922"/>
    <cellStyle name="Estilo 16" xfId="923"/>
    <cellStyle name="Estilo 160" xfId="924"/>
    <cellStyle name="Estilo 160 2" xfId="925"/>
    <cellStyle name="Estilo 161" xfId="926"/>
    <cellStyle name="Estilo 162" xfId="927"/>
    <cellStyle name="Estilo 162 2" xfId="928"/>
    <cellStyle name="Estilo 163" xfId="929"/>
    <cellStyle name="Estilo 164" xfId="930"/>
    <cellStyle name="Estilo 164 2" xfId="931"/>
    <cellStyle name="Estilo 165" xfId="932"/>
    <cellStyle name="Estilo 165 2" xfId="933"/>
    <cellStyle name="Estilo 166" xfId="934"/>
    <cellStyle name="Estilo 166 2" xfId="935"/>
    <cellStyle name="Estilo 167" xfId="936"/>
    <cellStyle name="Estilo 167 2" xfId="937"/>
    <cellStyle name="Estilo 168" xfId="938"/>
    <cellStyle name="Estilo 168 2" xfId="939"/>
    <cellStyle name="Estilo 169" xfId="940"/>
    <cellStyle name="Estilo 169 2" xfId="941"/>
    <cellStyle name="Estilo 17" xfId="942"/>
    <cellStyle name="Estilo 17 2" xfId="943"/>
    <cellStyle name="Estilo 170" xfId="944"/>
    <cellStyle name="Estilo 170 2" xfId="945"/>
    <cellStyle name="Estilo 171" xfId="946"/>
    <cellStyle name="Estilo 171 2" xfId="947"/>
    <cellStyle name="Estilo 172" xfId="948"/>
    <cellStyle name="Estilo 173" xfId="949"/>
    <cellStyle name="Estilo 173 2" xfId="950"/>
    <cellStyle name="Estilo 174" xfId="951"/>
    <cellStyle name="Estilo 174 2" xfId="952"/>
    <cellStyle name="Estilo 175" xfId="953"/>
    <cellStyle name="Estilo 175 2" xfId="954"/>
    <cellStyle name="Estilo 176" xfId="955"/>
    <cellStyle name="Estilo 176 2" xfId="956"/>
    <cellStyle name="Estilo 177" xfId="957"/>
    <cellStyle name="Estilo 177 2" xfId="958"/>
    <cellStyle name="Estilo 178" xfId="959"/>
    <cellStyle name="Estilo 178 2" xfId="960"/>
    <cellStyle name="Estilo 179" xfId="961"/>
    <cellStyle name="Estilo 179 2" xfId="962"/>
    <cellStyle name="Estilo 18" xfId="963"/>
    <cellStyle name="Estilo 18 2" xfId="964"/>
    <cellStyle name="Estilo 180" xfId="965"/>
    <cellStyle name="Estilo 181" xfId="966"/>
    <cellStyle name="Estilo 181 2" xfId="967"/>
    <cellStyle name="Estilo 182" xfId="968"/>
    <cellStyle name="Estilo 182 2" xfId="969"/>
    <cellStyle name="Estilo 183" xfId="970"/>
    <cellStyle name="Estilo 183 2" xfId="971"/>
    <cellStyle name="Estilo 184" xfId="972"/>
    <cellStyle name="Estilo 184 2" xfId="973"/>
    <cellStyle name="Estilo 185" xfId="974"/>
    <cellStyle name="Estilo 185 2" xfId="975"/>
    <cellStyle name="Estilo 186" xfId="976"/>
    <cellStyle name="Estilo 186 2" xfId="977"/>
    <cellStyle name="Estilo 187" xfId="978"/>
    <cellStyle name="Estilo 187 2" xfId="979"/>
    <cellStyle name="Estilo 188" xfId="980"/>
    <cellStyle name="Estilo 188 2" xfId="981"/>
    <cellStyle name="Estilo 189" xfId="982"/>
    <cellStyle name="Estilo 19" xfId="983"/>
    <cellStyle name="Estilo 19 2" xfId="984"/>
    <cellStyle name="Estilo 190" xfId="985"/>
    <cellStyle name="Estilo 191" xfId="986"/>
    <cellStyle name="Estilo 191 2" xfId="987"/>
    <cellStyle name="Estilo 192" xfId="988"/>
    <cellStyle name="Estilo 192 2" xfId="989"/>
    <cellStyle name="Estilo 193" xfId="990"/>
    <cellStyle name="Estilo 193 2" xfId="991"/>
    <cellStyle name="Estilo 194" xfId="992"/>
    <cellStyle name="Estilo 194 2" xfId="993"/>
    <cellStyle name="Estilo 195" xfId="994"/>
    <cellStyle name="Estilo 195 2" xfId="995"/>
    <cellStyle name="Estilo 196" xfId="996"/>
    <cellStyle name="Estilo 196 2" xfId="997"/>
    <cellStyle name="Estilo 197" xfId="998"/>
    <cellStyle name="Estilo 197 2" xfId="999"/>
    <cellStyle name="Estilo 198" xfId="1000"/>
    <cellStyle name="Estilo 198 2" xfId="1001"/>
    <cellStyle name="Estilo 199" xfId="1002"/>
    <cellStyle name="Estilo 2" xfId="1003"/>
    <cellStyle name="Estilo 2 2" xfId="1004"/>
    <cellStyle name="Estilo 2 2 2" xfId="1005"/>
    <cellStyle name="Estilo 2 3" xfId="1006"/>
    <cellStyle name="Estilo 2 4" xfId="1007"/>
    <cellStyle name="Estilo 2 5" xfId="1008"/>
    <cellStyle name="Estilo 2 6" xfId="1009"/>
    <cellStyle name="Estilo 2_(06) Part Relac Alca Jun'12" xfId="1010"/>
    <cellStyle name="Estilo 20" xfId="1011"/>
    <cellStyle name="Estilo 20 2" xfId="1012"/>
    <cellStyle name="Estilo 200" xfId="1013"/>
    <cellStyle name="Estilo 200 2" xfId="1014"/>
    <cellStyle name="Estilo 201" xfId="1015"/>
    <cellStyle name="Estilo 202" xfId="1016"/>
    <cellStyle name="Estilo 202 2" xfId="1017"/>
    <cellStyle name="Estilo 203" xfId="1018"/>
    <cellStyle name="Estilo 203 2" xfId="1019"/>
    <cellStyle name="Estilo 204" xfId="1020"/>
    <cellStyle name="Estilo 204 2" xfId="1021"/>
    <cellStyle name="Estilo 205" xfId="1022"/>
    <cellStyle name="Estilo 205 2" xfId="1023"/>
    <cellStyle name="Estilo 206" xfId="1024"/>
    <cellStyle name="Estilo 206 2" xfId="1025"/>
    <cellStyle name="Estilo 207" xfId="1026"/>
    <cellStyle name="Estilo 207 2" xfId="1027"/>
    <cellStyle name="Estilo 208" xfId="1028"/>
    <cellStyle name="Estilo 208 2" xfId="1029"/>
    <cellStyle name="Estilo 209" xfId="1030"/>
    <cellStyle name="Estilo 209 2" xfId="1031"/>
    <cellStyle name="Estilo 21" xfId="1032"/>
    <cellStyle name="Estilo 21 2" xfId="1033"/>
    <cellStyle name="Estilo 210" xfId="1034"/>
    <cellStyle name="Estilo 211" xfId="1035"/>
    <cellStyle name="Estilo 211 2" xfId="1036"/>
    <cellStyle name="Estilo 212" xfId="1037"/>
    <cellStyle name="Estilo 212 2" xfId="1038"/>
    <cellStyle name="Estilo 213" xfId="1039"/>
    <cellStyle name="Estilo 213 2" xfId="1040"/>
    <cellStyle name="Estilo 214" xfId="1041"/>
    <cellStyle name="Estilo 214 2" xfId="1042"/>
    <cellStyle name="Estilo 215" xfId="1043"/>
    <cellStyle name="Estilo 215 2" xfId="1044"/>
    <cellStyle name="Estilo 216" xfId="1045"/>
    <cellStyle name="Estilo 216 2" xfId="1046"/>
    <cellStyle name="Estilo 217" xfId="1047"/>
    <cellStyle name="Estilo 217 2" xfId="1048"/>
    <cellStyle name="Estilo 218" xfId="1049"/>
    <cellStyle name="Estilo 219" xfId="1050"/>
    <cellStyle name="Estilo 219 2" xfId="1051"/>
    <cellStyle name="Estilo 22" xfId="1052"/>
    <cellStyle name="Estilo 22 2" xfId="1053"/>
    <cellStyle name="Estilo 220" xfId="1054"/>
    <cellStyle name="Estilo 220 2" xfId="1055"/>
    <cellStyle name="Estilo 221" xfId="1056"/>
    <cellStyle name="Estilo 221 2" xfId="1057"/>
    <cellStyle name="Estilo 222" xfId="1058"/>
    <cellStyle name="Estilo 222 2" xfId="1059"/>
    <cellStyle name="Estilo 223" xfId="1060"/>
    <cellStyle name="Estilo 223 2" xfId="1061"/>
    <cellStyle name="Estilo 224" xfId="1062"/>
    <cellStyle name="Estilo 224 2" xfId="1063"/>
    <cellStyle name="Estilo 225" xfId="1064"/>
    <cellStyle name="Estilo 225 2" xfId="1065"/>
    <cellStyle name="Estilo 226" xfId="1066"/>
    <cellStyle name="Estilo 226 2" xfId="1067"/>
    <cellStyle name="Estilo 227" xfId="1068"/>
    <cellStyle name="Estilo 228" xfId="1069"/>
    <cellStyle name="Estilo 229" xfId="1070"/>
    <cellStyle name="Estilo 229 2" xfId="1071"/>
    <cellStyle name="Estilo 23" xfId="1072"/>
    <cellStyle name="Estilo 230" xfId="1073"/>
    <cellStyle name="Estilo 230 2" xfId="1074"/>
    <cellStyle name="Estilo 231" xfId="1075"/>
    <cellStyle name="Estilo 231 2" xfId="1076"/>
    <cellStyle name="Estilo 232" xfId="1077"/>
    <cellStyle name="Estilo 232 2" xfId="1078"/>
    <cellStyle name="Estilo 233" xfId="1079"/>
    <cellStyle name="Estilo 233 2" xfId="1080"/>
    <cellStyle name="Estilo 234" xfId="1081"/>
    <cellStyle name="Estilo 234 2" xfId="1082"/>
    <cellStyle name="Estilo 235" xfId="1083"/>
    <cellStyle name="Estilo 235 2" xfId="1084"/>
    <cellStyle name="Estilo 236" xfId="1085"/>
    <cellStyle name="Estilo 236 2" xfId="1086"/>
    <cellStyle name="Estilo 237" xfId="1087"/>
    <cellStyle name="Estilo 238" xfId="1088"/>
    <cellStyle name="Estilo 238 2" xfId="1089"/>
    <cellStyle name="Estilo 239" xfId="1090"/>
    <cellStyle name="Estilo 24" xfId="1091"/>
    <cellStyle name="Estilo 24 2" xfId="1092"/>
    <cellStyle name="Estilo 240" xfId="1093"/>
    <cellStyle name="Estilo 240 2" xfId="1094"/>
    <cellStyle name="Estilo 241" xfId="1095"/>
    <cellStyle name="Estilo 241 2" xfId="1096"/>
    <cellStyle name="Estilo 242" xfId="1097"/>
    <cellStyle name="Estilo 242 2" xfId="1098"/>
    <cellStyle name="Estilo 243" xfId="1099"/>
    <cellStyle name="Estilo 243 2" xfId="1100"/>
    <cellStyle name="Estilo 244" xfId="1101"/>
    <cellStyle name="Estilo 244 2" xfId="1102"/>
    <cellStyle name="Estilo 245" xfId="1103"/>
    <cellStyle name="Estilo 245 2" xfId="1104"/>
    <cellStyle name="Estilo 246" xfId="1105"/>
    <cellStyle name="Estilo 246 2" xfId="1106"/>
    <cellStyle name="Estilo 247" xfId="1107"/>
    <cellStyle name="Estilo 247 2" xfId="1108"/>
    <cellStyle name="Estilo 248" xfId="1109"/>
    <cellStyle name="Estilo 249" xfId="1110"/>
    <cellStyle name="Estilo 249 2" xfId="1111"/>
    <cellStyle name="Estilo 25" xfId="1112"/>
    <cellStyle name="Estilo 25 2" xfId="1113"/>
    <cellStyle name="Estilo 250" xfId="1114"/>
    <cellStyle name="Estilo 251" xfId="1115"/>
    <cellStyle name="Estilo 251 2" xfId="1116"/>
    <cellStyle name="Estilo 252" xfId="1117"/>
    <cellStyle name="Estilo 252 2" xfId="1118"/>
    <cellStyle name="Estilo 253" xfId="1119"/>
    <cellStyle name="Estilo 253 2" xfId="1120"/>
    <cellStyle name="Estilo 254" xfId="1121"/>
    <cellStyle name="Estilo 254 2" xfId="1122"/>
    <cellStyle name="Estilo 255" xfId="1123"/>
    <cellStyle name="Estilo 255 2" xfId="1124"/>
    <cellStyle name="Estilo 26" xfId="1125"/>
    <cellStyle name="Estilo 26 2" xfId="1126"/>
    <cellStyle name="Estilo 27" xfId="1127"/>
    <cellStyle name="Estilo 27 2" xfId="1128"/>
    <cellStyle name="Estilo 28" xfId="1129"/>
    <cellStyle name="Estilo 28 2" xfId="1130"/>
    <cellStyle name="Estilo 29" xfId="1131"/>
    <cellStyle name="Estilo 29 2" xfId="1132"/>
    <cellStyle name="Estilo 3" xfId="1133"/>
    <cellStyle name="Estilo 3 2" xfId="1134"/>
    <cellStyle name="Estilo 30" xfId="1135"/>
    <cellStyle name="Estilo 30 2" xfId="1136"/>
    <cellStyle name="Estilo 31" xfId="1137"/>
    <cellStyle name="Estilo 31 2" xfId="1138"/>
    <cellStyle name="Estilo 32" xfId="1139"/>
    <cellStyle name="Estilo 33" xfId="1140"/>
    <cellStyle name="Estilo 34" xfId="1141"/>
    <cellStyle name="Estilo 34 2" xfId="1142"/>
    <cellStyle name="Estilo 35" xfId="1143"/>
    <cellStyle name="Estilo 35 2" xfId="1144"/>
    <cellStyle name="Estilo 36" xfId="1145"/>
    <cellStyle name="Estilo 36 2" xfId="1146"/>
    <cellStyle name="Estilo 37" xfId="1147"/>
    <cellStyle name="Estilo 37 2" xfId="1148"/>
    <cellStyle name="Estilo 38" xfId="1149"/>
    <cellStyle name="Estilo 38 2" xfId="1150"/>
    <cellStyle name="Estilo 39" xfId="1151"/>
    <cellStyle name="Estilo 39 2" xfId="1152"/>
    <cellStyle name="Estilo 4" xfId="1153"/>
    <cellStyle name="Estilo 4 2" xfId="1154"/>
    <cellStyle name="Estilo 40" xfId="1155"/>
    <cellStyle name="Estilo 40 2" xfId="1156"/>
    <cellStyle name="Estilo 41" xfId="1157"/>
    <cellStyle name="Estilo 41 2" xfId="1158"/>
    <cellStyle name="Estilo 42" xfId="1159"/>
    <cellStyle name="Estilo 43" xfId="1160"/>
    <cellStyle name="Estilo 43 2" xfId="1161"/>
    <cellStyle name="Estilo 44" xfId="1162"/>
    <cellStyle name="Estilo 44 2" xfId="1163"/>
    <cellStyle name="Estilo 45" xfId="1164"/>
    <cellStyle name="Estilo 45 2" xfId="1165"/>
    <cellStyle name="Estilo 46" xfId="1166"/>
    <cellStyle name="Estilo 46 2" xfId="1167"/>
    <cellStyle name="Estilo 47" xfId="1168"/>
    <cellStyle name="Estilo 47 2" xfId="1169"/>
    <cellStyle name="Estilo 48" xfId="1170"/>
    <cellStyle name="Estilo 49" xfId="1171"/>
    <cellStyle name="Estilo 49 2" xfId="1172"/>
    <cellStyle name="Estilo 5" xfId="1173"/>
    <cellStyle name="Estilo 50" xfId="1174"/>
    <cellStyle name="Estilo 50 2" xfId="1175"/>
    <cellStyle name="Estilo 51" xfId="1176"/>
    <cellStyle name="Estilo 51 2" xfId="1177"/>
    <cellStyle name="Estilo 52" xfId="1178"/>
    <cellStyle name="Estilo 52 2" xfId="1179"/>
    <cellStyle name="Estilo 53" xfId="1180"/>
    <cellStyle name="Estilo 53 2" xfId="1181"/>
    <cellStyle name="Estilo 54" xfId="1182"/>
    <cellStyle name="Estilo 54 2" xfId="1183"/>
    <cellStyle name="Estilo 55" xfId="1184"/>
    <cellStyle name="Estilo 55 2" xfId="1185"/>
    <cellStyle name="Estilo 56" xfId="1186"/>
    <cellStyle name="Estilo 56 2" xfId="1187"/>
    <cellStyle name="Estilo 57" xfId="1188"/>
    <cellStyle name="Estilo 58" xfId="1189"/>
    <cellStyle name="Estilo 58 2" xfId="1190"/>
    <cellStyle name="Estilo 59" xfId="1191"/>
    <cellStyle name="Estilo 59 2" xfId="1192"/>
    <cellStyle name="Estilo 6" xfId="1193"/>
    <cellStyle name="Estilo 6 2" xfId="1194"/>
    <cellStyle name="Estilo 60" xfId="1195"/>
    <cellStyle name="Estilo 60 2" xfId="1196"/>
    <cellStyle name="Estilo 61" xfId="1197"/>
    <cellStyle name="Estilo 61 2" xfId="1198"/>
    <cellStyle name="Estilo 62" xfId="1199"/>
    <cellStyle name="Estilo 62 2" xfId="1200"/>
    <cellStyle name="Estilo 63" xfId="1201"/>
    <cellStyle name="Estilo 63 2" xfId="1202"/>
    <cellStyle name="Estilo 64" xfId="1203"/>
    <cellStyle name="Estilo 64 2" xfId="1204"/>
    <cellStyle name="Estilo 65" xfId="1205"/>
    <cellStyle name="Estilo 66" xfId="1206"/>
    <cellStyle name="Estilo 66 2" xfId="1207"/>
    <cellStyle name="Estilo 67" xfId="1208"/>
    <cellStyle name="Estilo 67 2" xfId="1209"/>
    <cellStyle name="Estilo 68" xfId="1210"/>
    <cellStyle name="Estilo 68 2" xfId="1211"/>
    <cellStyle name="Estilo 69" xfId="1212"/>
    <cellStyle name="Estilo 69 2" xfId="1213"/>
    <cellStyle name="Estilo 7" xfId="1214"/>
    <cellStyle name="Estilo 7 2" xfId="1215"/>
    <cellStyle name="Estilo 70" xfId="1216"/>
    <cellStyle name="Estilo 70 2" xfId="1217"/>
    <cellStyle name="Estilo 71" xfId="1218"/>
    <cellStyle name="Estilo 71 2" xfId="1219"/>
    <cellStyle name="Estilo 72" xfId="1220"/>
    <cellStyle name="Estilo 72 2" xfId="1221"/>
    <cellStyle name="Estilo 73" xfId="1222"/>
    <cellStyle name="Estilo 73 2" xfId="1223"/>
    <cellStyle name="Estilo 74" xfId="1224"/>
    <cellStyle name="Estilo 75" xfId="1225"/>
    <cellStyle name="Estilo 76" xfId="1226"/>
    <cellStyle name="Estilo 76 2" xfId="1227"/>
    <cellStyle name="Estilo 77" xfId="1228"/>
    <cellStyle name="Estilo 77 2" xfId="1229"/>
    <cellStyle name="Estilo 78" xfId="1230"/>
    <cellStyle name="Estilo 78 2" xfId="1231"/>
    <cellStyle name="Estilo 79" xfId="1232"/>
    <cellStyle name="Estilo 79 2" xfId="1233"/>
    <cellStyle name="Estilo 8" xfId="1234"/>
    <cellStyle name="Estilo 8 2" xfId="1235"/>
    <cellStyle name="Estilo 80" xfId="1236"/>
    <cellStyle name="Estilo 80 2" xfId="1237"/>
    <cellStyle name="Estilo 81" xfId="1238"/>
    <cellStyle name="Estilo 81 2" xfId="1239"/>
    <cellStyle name="Estilo 82" xfId="1240"/>
    <cellStyle name="Estilo 82 2" xfId="1241"/>
    <cellStyle name="Estilo 83" xfId="1242"/>
    <cellStyle name="Estilo 83 2" xfId="1243"/>
    <cellStyle name="Estilo 84" xfId="1244"/>
    <cellStyle name="Estilo 85" xfId="1245"/>
    <cellStyle name="Estilo 86" xfId="1246"/>
    <cellStyle name="Estilo 86 2" xfId="1247"/>
    <cellStyle name="Estilo 87" xfId="1248"/>
    <cellStyle name="Estilo 88" xfId="1249"/>
    <cellStyle name="Estilo 88 2" xfId="1250"/>
    <cellStyle name="Estilo 89" xfId="1251"/>
    <cellStyle name="Estilo 89 2" xfId="1252"/>
    <cellStyle name="Estilo 9" xfId="1253"/>
    <cellStyle name="Estilo 9 2" xfId="1254"/>
    <cellStyle name="Estilo 90" xfId="1255"/>
    <cellStyle name="Estilo 90 2" xfId="1256"/>
    <cellStyle name="Estilo 91" xfId="1257"/>
    <cellStyle name="Estilo 91 2" xfId="1258"/>
    <cellStyle name="Estilo 92" xfId="1259"/>
    <cellStyle name="Estilo 92 2" xfId="1260"/>
    <cellStyle name="Estilo 93" xfId="1261"/>
    <cellStyle name="Estilo 93 2" xfId="1262"/>
    <cellStyle name="Estilo 94" xfId="1263"/>
    <cellStyle name="Estilo 94 2" xfId="1264"/>
    <cellStyle name="Estilo 95" xfId="1265"/>
    <cellStyle name="Estilo 95 2" xfId="1266"/>
    <cellStyle name="Estilo 96" xfId="1267"/>
    <cellStyle name="Estilo 97" xfId="1268"/>
    <cellStyle name="Estilo 97 2" xfId="1269"/>
    <cellStyle name="Estilo 98" xfId="1270"/>
    <cellStyle name="Estilo 98 2" xfId="1271"/>
    <cellStyle name="Estilo 99" xfId="1272"/>
    <cellStyle name="Estilo 99 2" xfId="1273"/>
    <cellStyle name="Euro" xfId="1274"/>
    <cellStyle name="Euro 2" xfId="1275"/>
    <cellStyle name="Euro 2 2" xfId="1276"/>
    <cellStyle name="Euro 2 3" xfId="1277"/>
    <cellStyle name="Euro 3" xfId="1278"/>
    <cellStyle name="Euro 3 2" xfId="1279"/>
    <cellStyle name="Euro 4" xfId="1280"/>
    <cellStyle name="Euro 5" xfId="1281"/>
    <cellStyle name="Euro_(06) Part Relac Alca Jun'12" xfId="1282"/>
    <cellStyle name="Excel.Chart" xfId="1283"/>
    <cellStyle name="Excel.Chart 2" xfId="1284"/>
    <cellStyle name="Excel.Chart 2 2" xfId="1285"/>
    <cellStyle name="Excel.Chart 3" xfId="1286"/>
    <cellStyle name="Explanatory Text 2" xfId="1287"/>
    <cellStyle name="Explanatory Text 2 2" xfId="1288"/>
    <cellStyle name="Fecha" xfId="1289"/>
    <cellStyle name="fechaA" xfId="1290"/>
    <cellStyle name="Fijo" xfId="1291"/>
    <cellStyle name="Financiero" xfId="1292"/>
    <cellStyle name="Fixed" xfId="1293"/>
    <cellStyle name="Followed Hyperlink" xfId="1294"/>
    <cellStyle name="Good 2" xfId="1295"/>
    <cellStyle name="Grey" xfId="1296"/>
    <cellStyle name="Grey 2" xfId="1297"/>
    <cellStyle name="H0" xfId="24"/>
    <cellStyle name="H1" xfId="25"/>
    <cellStyle name="H2" xfId="26"/>
    <cellStyle name="H3" xfId="27"/>
    <cellStyle name="H4" xfId="28"/>
    <cellStyle name="header" xfId="1298"/>
    <cellStyle name="Header Total" xfId="1299"/>
    <cellStyle name="header_Cash Flow Forecast, 12 Months1" xfId="1300"/>
    <cellStyle name="Header1" xfId="1301"/>
    <cellStyle name="Header2" xfId="1302"/>
    <cellStyle name="Header3" xfId="1303"/>
    <cellStyle name="Header4" xfId="1304"/>
    <cellStyle name="HEADING" xfId="1305"/>
    <cellStyle name="Heading 1 2" xfId="1306"/>
    <cellStyle name="Heading 1 2 2" xfId="1307"/>
    <cellStyle name="Heading 2 2" xfId="1308"/>
    <cellStyle name="Heading 2 2 2" xfId="1309"/>
    <cellStyle name="Heading 3 2" xfId="1310"/>
    <cellStyle name="Heading 3 2 2" xfId="1311"/>
    <cellStyle name="Heading 4 2" xfId="1312"/>
    <cellStyle name="Heading1" xfId="1313"/>
    <cellStyle name="Heading2" xfId="1314"/>
    <cellStyle name="Highlight" xfId="31"/>
    <cellStyle name="Hipervínculo" xfId="57" builtinId="8"/>
    <cellStyle name="Hipervínculo 2" xfId="1315"/>
    <cellStyle name="Hipervínculo 8" xfId="1316"/>
    <cellStyle name="Hyperlink 2" xfId="1317"/>
    <cellStyle name="Hyperlink 3" xfId="1318"/>
    <cellStyle name="Hyperlink 4" xfId="1319"/>
    <cellStyle name="Incorrecto 2" xfId="1320"/>
    <cellStyle name="Incorrecto 3" xfId="1321"/>
    <cellStyle name="Input [yellow]" xfId="1322"/>
    <cellStyle name="Input [yellow] 2" xfId="1323"/>
    <cellStyle name="Input 2" xfId="1324"/>
    <cellStyle name="Input 3" xfId="1325"/>
    <cellStyle name="Input 4" xfId="1326"/>
    <cellStyle name="Input 5" xfId="1327"/>
    <cellStyle name="Input 6" xfId="1328"/>
    <cellStyle name="Input 7" xfId="1329"/>
    <cellStyle name="Input 8" xfId="1330"/>
    <cellStyle name="Input 9" xfId="1331"/>
    <cellStyle name="Input calculation" xfId="32"/>
    <cellStyle name="Input data" xfId="33"/>
    <cellStyle name="Input data 3" xfId="61"/>
    <cellStyle name="Input estimate" xfId="34"/>
    <cellStyle name="Input link" xfId="35"/>
    <cellStyle name="Input link (different workbook)" xfId="36"/>
    <cellStyle name="Input parameter" xfId="37"/>
    <cellStyle name="L_BORDER_A" xfId="1332"/>
    <cellStyle name="L_BORDER_A_Soporte para  notas 2007 GT Conc Cont-Fis 07" xfId="1333"/>
    <cellStyle name="L_BORDER_A_Soporte para  notas 2007 GTS Conc Cont-Fis 07" xfId="1334"/>
    <cellStyle name="Link Currency (0)" xfId="1335"/>
    <cellStyle name="Link Currency (2)" xfId="1336"/>
    <cellStyle name="Link Units (0)" xfId="1337"/>
    <cellStyle name="Link Units (1)" xfId="1338"/>
    <cellStyle name="Link Units (2)" xfId="1339"/>
    <cellStyle name="Linked Cell 2" xfId="1340"/>
    <cellStyle name="lugares" xfId="1341"/>
    <cellStyle name="MARQ" xfId="1342"/>
    <cellStyle name="Migliaia (0)_1_netsi9" xfId="1343"/>
    <cellStyle name="Migliaia_1_netsi9" xfId="1344"/>
    <cellStyle name="Millares [0] 2" xfId="1345"/>
    <cellStyle name="Millares 10" xfId="2124"/>
    <cellStyle name="Millares 11" xfId="2143"/>
    <cellStyle name="Millares 12" xfId="2148"/>
    <cellStyle name="Millares 13" xfId="2150"/>
    <cellStyle name="Millares 14" xfId="2154"/>
    <cellStyle name="Millares 15" xfId="2156"/>
    <cellStyle name="Millares 16" xfId="2160"/>
    <cellStyle name="Millares 17" xfId="2163"/>
    <cellStyle name="Millares 18" xfId="2168"/>
    <cellStyle name="Millares 2" xfId="1346"/>
    <cellStyle name="Millares 2 2" xfId="1347"/>
    <cellStyle name="Millares 2 2 2" xfId="1348"/>
    <cellStyle name="Millares 2 2 2 2" xfId="1349"/>
    <cellStyle name="Millares 2 2 3" xfId="1350"/>
    <cellStyle name="Millares 2 2 3 2" xfId="1351"/>
    <cellStyle name="Millares 2 2 4" xfId="1352"/>
    <cellStyle name="Millares 2 3" xfId="1353"/>
    <cellStyle name="Millares 2_BALCON" xfId="1354"/>
    <cellStyle name="Millares 3" xfId="1355"/>
    <cellStyle name="Millares 3 2" xfId="1356"/>
    <cellStyle name="Millares 3 3" xfId="1357"/>
    <cellStyle name="Millares 3 3 2" xfId="2141"/>
    <cellStyle name="Millares 4" xfId="1358"/>
    <cellStyle name="Millares 5" xfId="1359"/>
    <cellStyle name="Millares 6" xfId="1360"/>
    <cellStyle name="Millares 7" xfId="1361"/>
    <cellStyle name="Millares 8" xfId="1362"/>
    <cellStyle name="Millares 9" xfId="1363"/>
    <cellStyle name="Milliers [0]_AR1194" xfId="1364"/>
    <cellStyle name="Milliers_AR1194" xfId="1365"/>
    <cellStyle name="minnum" xfId="1366"/>
    <cellStyle name="Moeda [0]_2003" xfId="1367"/>
    <cellStyle name="Moeda_2003" xfId="1368"/>
    <cellStyle name="Moneda 2" xfId="1369"/>
    <cellStyle name="Moneda 3" xfId="1370"/>
    <cellStyle name="Moneda 4" xfId="2144"/>
    <cellStyle name="Moneda 5" xfId="2157"/>
    <cellStyle name="Moneda 6" xfId="2164"/>
    <cellStyle name="Monétaire [0]_AR1194" xfId="1371"/>
    <cellStyle name="Monétaire_AR1194" xfId="1372"/>
    <cellStyle name="Monetario" xfId="1373"/>
    <cellStyle name="Monetario0" xfId="1374"/>
    <cellStyle name="Mon彋aire [0]_AR1194" xfId="1375"/>
    <cellStyle name="Mon彋aire_AR1194" xfId="1376"/>
    <cellStyle name="Name" xfId="38"/>
    <cellStyle name="Neutral 2" xfId="1377"/>
    <cellStyle name="Neutral 3" xfId="1378"/>
    <cellStyle name="no dec" xfId="1379"/>
    <cellStyle name="No-definido" xfId="1380"/>
    <cellStyle name="Nombre" xfId="2166"/>
    <cellStyle name="NonPrint_Heading" xfId="1381"/>
    <cellStyle name="Normal" xfId="0" builtinId="0"/>
    <cellStyle name="Normal - Style1" xfId="1382"/>
    <cellStyle name="Normal - Style1 2" xfId="1383"/>
    <cellStyle name="Normal - Style1 2 2" xfId="1384"/>
    <cellStyle name="Normal - Style1 2 3" xfId="1385"/>
    <cellStyle name="Normal - Style1 3" xfId="1386"/>
    <cellStyle name="Normal 10" xfId="1387"/>
    <cellStyle name="Normal 10 2" xfId="1388"/>
    <cellStyle name="Normal 10 3" xfId="1389"/>
    <cellStyle name="Normal 10 3 2" xfId="2140"/>
    <cellStyle name="Normal 10 4" xfId="2130"/>
    <cellStyle name="Normal 10_CXCXP_posición Sep12 GESSI" xfId="1390"/>
    <cellStyle name="Normal 11" xfId="1391"/>
    <cellStyle name="Normal 11 2" xfId="1392"/>
    <cellStyle name="Normal 11 2 2" xfId="1393"/>
    <cellStyle name="Normal 11 3" xfId="1394"/>
    <cellStyle name="Normal 12" xfId="1395"/>
    <cellStyle name="Normal 12 2" xfId="1396"/>
    <cellStyle name="Normal 12 3" xfId="1397"/>
    <cellStyle name="Normal 13" xfId="1398"/>
    <cellStyle name="Normal 13 2" xfId="1399"/>
    <cellStyle name="Normal 14" xfId="1400"/>
    <cellStyle name="Normal 14 2" xfId="1401"/>
    <cellStyle name="Normal 15" xfId="1402"/>
    <cellStyle name="Normal 15 2" xfId="1403"/>
    <cellStyle name="Normal 16" xfId="1404"/>
    <cellStyle name="Normal 16 2" xfId="1405"/>
    <cellStyle name="Normal 17" xfId="1406"/>
    <cellStyle name="Normal 17 2" xfId="1407"/>
    <cellStyle name="Normal 18" xfId="1408"/>
    <cellStyle name="Normal 18 2" xfId="1409"/>
    <cellStyle name="Normal 18 3" xfId="1410"/>
    <cellStyle name="Normal 19" xfId="1411"/>
    <cellStyle name="Normal 19 2" xfId="1412"/>
    <cellStyle name="Normal 2" xfId="58"/>
    <cellStyle name="Normal 2 2" xfId="60"/>
    <cellStyle name="Normal 2 2 2" xfId="1413"/>
    <cellStyle name="Normal 2 3" xfId="1414"/>
    <cellStyle name="Normal 2 4" xfId="1415"/>
    <cellStyle name="Normal 2 5" xfId="2169"/>
    <cellStyle name="Normal 2_CXCXP CN PR TROS" xfId="1416"/>
    <cellStyle name="Normal 20" xfId="1417"/>
    <cellStyle name="Normal 20 2" xfId="1418"/>
    <cellStyle name="Normal 21" xfId="67"/>
    <cellStyle name="Normal 21 2" xfId="1419"/>
    <cellStyle name="Normal 21 3" xfId="2128"/>
    <cellStyle name="Normal 21 4" xfId="2137"/>
    <cellStyle name="Normal 22" xfId="1420"/>
    <cellStyle name="Normal 22 2" xfId="1421"/>
    <cellStyle name="Normal 23" xfId="1422"/>
    <cellStyle name="Normal 23 2" xfId="1423"/>
    <cellStyle name="Normal 24" xfId="1424"/>
    <cellStyle name="Normal 24 2" xfId="1425"/>
    <cellStyle name="Normal 25" xfId="1426"/>
    <cellStyle name="Normal 25 2" xfId="1427"/>
    <cellStyle name="Normal 26" xfId="1428"/>
    <cellStyle name="Normal 26 2" xfId="1429"/>
    <cellStyle name="Normal 27" xfId="1430"/>
    <cellStyle name="Normal 27 2" xfId="1431"/>
    <cellStyle name="Normal 28" xfId="1432"/>
    <cellStyle name="Normal 28 2" xfId="1433"/>
    <cellStyle name="Normal 29" xfId="1434"/>
    <cellStyle name="Normal 29 2" xfId="1435"/>
    <cellStyle name="Normal 3" xfId="64"/>
    <cellStyle name="Normal 3 10" xfId="1436"/>
    <cellStyle name="Normal 3 11" xfId="1437"/>
    <cellStyle name="Normal 3 12" xfId="1438"/>
    <cellStyle name="Normal 3 13" xfId="1439"/>
    <cellStyle name="Normal 3 14" xfId="1440"/>
    <cellStyle name="Normal 3 15" xfId="1441"/>
    <cellStyle name="Normal 3 16" xfId="1442"/>
    <cellStyle name="Normal 3 17" xfId="1443"/>
    <cellStyle name="Normal 3 18" xfId="1444"/>
    <cellStyle name="Normal 3 19" xfId="1445"/>
    <cellStyle name="Normal 3 2" xfId="1446"/>
    <cellStyle name="Normal 3 20" xfId="1447"/>
    <cellStyle name="Normal 3 21" xfId="1448"/>
    <cellStyle name="Normal 3 22" xfId="1449"/>
    <cellStyle name="Normal 3 23" xfId="1450"/>
    <cellStyle name="Normal 3 24" xfId="1451"/>
    <cellStyle name="Normal 3 25" xfId="1452"/>
    <cellStyle name="Normal 3 3" xfId="1453"/>
    <cellStyle name="Normal 3 4" xfId="1454"/>
    <cellStyle name="Normal 3 5" xfId="1455"/>
    <cellStyle name="Normal 3 6" xfId="1456"/>
    <cellStyle name="Normal 3 7" xfId="1457"/>
    <cellStyle name="Normal 3 8" xfId="1458"/>
    <cellStyle name="Normal 3 9" xfId="1459"/>
    <cellStyle name="Normal 3_BALCON" xfId="1460"/>
    <cellStyle name="Normal 30" xfId="1461"/>
    <cellStyle name="Normal 30 2" xfId="1462"/>
    <cellStyle name="Normal 31" xfId="1463"/>
    <cellStyle name="Normal 31 2" xfId="1464"/>
    <cellStyle name="Normal 32" xfId="1465"/>
    <cellStyle name="Normal 32 2" xfId="1466"/>
    <cellStyle name="Normal 33" xfId="1467"/>
    <cellStyle name="Normal 33 2" xfId="1468"/>
    <cellStyle name="Normal 34" xfId="1469"/>
    <cellStyle name="Normal 34 2" xfId="1470"/>
    <cellStyle name="Normal 35" xfId="1471"/>
    <cellStyle name="Normal 35 2" xfId="1472"/>
    <cellStyle name="Normal 36" xfId="1473"/>
    <cellStyle name="Normal 36 2" xfId="1474"/>
    <cellStyle name="Normal 37" xfId="1475"/>
    <cellStyle name="Normal 37 2" xfId="1476"/>
    <cellStyle name="Normal 38" xfId="1477"/>
    <cellStyle name="Normal 39" xfId="1478"/>
    <cellStyle name="Normal 4" xfId="65"/>
    <cellStyle name="Normal 4 2" xfId="1479"/>
    <cellStyle name="Normal 4 2 2" xfId="1480"/>
    <cellStyle name="Normal 4 3" xfId="1481"/>
    <cellStyle name="Normal 4_BALCON" xfId="1482"/>
    <cellStyle name="Normal 40" xfId="1483"/>
    <cellStyle name="Normal 41" xfId="1484"/>
    <cellStyle name="Normal 42" xfId="1485"/>
    <cellStyle name="Normal 43" xfId="1486"/>
    <cellStyle name="Normal 44" xfId="1487"/>
    <cellStyle name="Normal 45" xfId="1488"/>
    <cellStyle name="Normal 46" xfId="1489"/>
    <cellStyle name="Normal 47" xfId="1490"/>
    <cellStyle name="Normal 48" xfId="1491"/>
    <cellStyle name="Normal 49" xfId="1492"/>
    <cellStyle name="Normal 5" xfId="69"/>
    <cellStyle name="Normal 5 2" xfId="1493"/>
    <cellStyle name="Normal 5 2 2" xfId="1494"/>
    <cellStyle name="Normal 5 3" xfId="1495"/>
    <cellStyle name="Normal 5 4" xfId="2127"/>
    <cellStyle name="Normal 50" xfId="1496"/>
    <cellStyle name="Normal 51" xfId="1497"/>
    <cellStyle name="Normal 52" xfId="1498"/>
    <cellStyle name="Normal 53" xfId="1499"/>
    <cellStyle name="Normal 54" xfId="1500"/>
    <cellStyle name="Normal 55" xfId="1501"/>
    <cellStyle name="Normal 56" xfId="1502"/>
    <cellStyle name="Normal 57" xfId="1503"/>
    <cellStyle name="Normal 58" xfId="1504"/>
    <cellStyle name="Normal 59" xfId="1505"/>
    <cellStyle name="Normal 6" xfId="1506"/>
    <cellStyle name="Normal 6 2" xfId="1507"/>
    <cellStyle name="Normal 6 2 2" xfId="1508"/>
    <cellStyle name="Normal 6 3" xfId="1509"/>
    <cellStyle name="Normal 6 4" xfId="1510"/>
    <cellStyle name="Normal 60" xfId="1511"/>
    <cellStyle name="Normal 61" xfId="1512"/>
    <cellStyle name="Normal 62" xfId="1513"/>
    <cellStyle name="Normal 63" xfId="1514"/>
    <cellStyle name="Normal 64" xfId="1515"/>
    <cellStyle name="Normal 65" xfId="1516"/>
    <cellStyle name="Normal 66" xfId="1517"/>
    <cellStyle name="Normal 67" xfId="1518"/>
    <cellStyle name="Normal 68" xfId="1519"/>
    <cellStyle name="Normal 69" xfId="1520"/>
    <cellStyle name="Normal 7" xfId="1521"/>
    <cellStyle name="Normal 7 2" xfId="1522"/>
    <cellStyle name="Normal 7 2 2" xfId="1523"/>
    <cellStyle name="Normal 7 3" xfId="1524"/>
    <cellStyle name="Normal 7 4" xfId="1525"/>
    <cellStyle name="Normal 7_CXCXP_posición Dic12 GESSI" xfId="1526"/>
    <cellStyle name="Normal 70" xfId="1527"/>
    <cellStyle name="Normal 71" xfId="1528"/>
    <cellStyle name="Normal 72" xfId="1529"/>
    <cellStyle name="Normal 73" xfId="1530"/>
    <cellStyle name="Normal 74" xfId="1531"/>
    <cellStyle name="Normal 75" xfId="1532"/>
    <cellStyle name="Normal 76" xfId="1533"/>
    <cellStyle name="Normal 77" xfId="1534"/>
    <cellStyle name="Normal 78" xfId="1535"/>
    <cellStyle name="Normal 79" xfId="1536"/>
    <cellStyle name="Normal 8" xfId="1537"/>
    <cellStyle name="Normal 8 2" xfId="1538"/>
    <cellStyle name="Normal 8 2 2" xfId="1539"/>
    <cellStyle name="Normal 8 3" xfId="1540"/>
    <cellStyle name="Normal 8 4" xfId="2115"/>
    <cellStyle name="Normal 8_CXCXP_posición Dic12 GESSI" xfId="1541"/>
    <cellStyle name="Normal 80" xfId="1542"/>
    <cellStyle name="Normal 81" xfId="1543"/>
    <cellStyle name="Normal 82" xfId="1544"/>
    <cellStyle name="Normal 83" xfId="2117"/>
    <cellStyle name="Normal 84" xfId="2121"/>
    <cellStyle name="Normal 85" xfId="2123"/>
    <cellStyle name="Normal 86" xfId="2126"/>
    <cellStyle name="Normal 87" xfId="2131"/>
    <cellStyle name="Normal 88" xfId="2142"/>
    <cellStyle name="Normal 89" xfId="2145"/>
    <cellStyle name="Normal 9" xfId="1545"/>
    <cellStyle name="Normal 9 2" xfId="1546"/>
    <cellStyle name="Normal 9 2 2" xfId="1547"/>
    <cellStyle name="Normal 9 3" xfId="1548"/>
    <cellStyle name="Normal 9_CXCXP_posición Sep12 GESSI" xfId="1549"/>
    <cellStyle name="Normal 90" xfId="2146"/>
    <cellStyle name="Normal 91" xfId="2149"/>
    <cellStyle name="Normal 92" xfId="2152"/>
    <cellStyle name="Normal 93" xfId="2155"/>
    <cellStyle name="Normal 94" xfId="2158"/>
    <cellStyle name="Normal 95" xfId="2159"/>
    <cellStyle name="Normal 96" xfId="2162"/>
    <cellStyle name="Normal 97" xfId="2167"/>
    <cellStyle name="Normale_1_netsi9" xfId="1550"/>
    <cellStyle name="Notas" xfId="39" builtinId="10" customBuiltin="1"/>
    <cellStyle name="Notas 2" xfId="1551"/>
    <cellStyle name="Notas 2 2" xfId="1552"/>
    <cellStyle name="Notas 3" xfId="1553"/>
    <cellStyle name="Note 2" xfId="1554"/>
    <cellStyle name="Note 3" xfId="1555"/>
    <cellStyle name="Note 3 2" xfId="1556"/>
    <cellStyle name="Note 4" xfId="1557"/>
    <cellStyle name="Note 5" xfId="1558"/>
    <cellStyle name="Number" xfId="40"/>
    <cellStyle name="Number (2dp)" xfId="41"/>
    <cellStyle name="Number 18" xfId="2135"/>
    <cellStyle name="Number 2" xfId="68"/>
    <cellStyle name="NumMIN" xfId="1559"/>
    <cellStyle name="Output 2" xfId="1560"/>
    <cellStyle name="Output 2 2" xfId="1561"/>
    <cellStyle name="pattern" xfId="1562"/>
    <cellStyle name="PEPE" xfId="1563"/>
    <cellStyle name="Percent" xfId="2138"/>
    <cellStyle name="Percent [0]" xfId="1564"/>
    <cellStyle name="Percent [00]" xfId="1565"/>
    <cellStyle name="Percent [2]" xfId="1566"/>
    <cellStyle name="Percent [2] 2" xfId="1567"/>
    <cellStyle name="Percent [2] 2 2" xfId="1568"/>
    <cellStyle name="Percent [2] 3" xfId="1569"/>
    <cellStyle name="Percent 10" xfId="1570"/>
    <cellStyle name="Percent 11" xfId="1571"/>
    <cellStyle name="Percent 12" xfId="1572"/>
    <cellStyle name="Percent 13" xfId="1573"/>
    <cellStyle name="Percent 14" xfId="1574"/>
    <cellStyle name="Percent 15" xfId="1575"/>
    <cellStyle name="Percent 16" xfId="1576"/>
    <cellStyle name="Percent 17" xfId="2119"/>
    <cellStyle name="Percent 2" xfId="1577"/>
    <cellStyle name="Percent 2 2" xfId="1578"/>
    <cellStyle name="Percent 2 3" xfId="1579"/>
    <cellStyle name="Percent 3" xfId="1580"/>
    <cellStyle name="Percent 3 2" xfId="1581"/>
    <cellStyle name="Percent 3 3" xfId="1582"/>
    <cellStyle name="Percent 4" xfId="1583"/>
    <cellStyle name="Percent 5" xfId="1584"/>
    <cellStyle name="Percent 6" xfId="1585"/>
    <cellStyle name="Percent 7" xfId="1586"/>
    <cellStyle name="Percent 8" xfId="1587"/>
    <cellStyle name="Percent 9" xfId="1588"/>
    <cellStyle name="Percentage" xfId="43"/>
    <cellStyle name="Percentage (2dp)" xfId="44"/>
    <cellStyle name="Porcentaje" xfId="1589" builtinId="5"/>
    <cellStyle name="Porcentaje 2" xfId="1590"/>
    <cellStyle name="Porcentaje 2 2" xfId="1591"/>
    <cellStyle name="Porcentaje 3" xfId="1592"/>
    <cellStyle name="Porcentaje 4" xfId="2125"/>
    <cellStyle name="Porcentaje 5" xfId="2147"/>
    <cellStyle name="Porcentaje 6" xfId="2151"/>
    <cellStyle name="Porcentaje 7" xfId="2153"/>
    <cellStyle name="Porcentaje 8" xfId="2161"/>
    <cellStyle name="Porcentaje 9" xfId="2165"/>
    <cellStyle name="Porcentual 2" xfId="1593"/>
    <cellStyle name="Porcentual 2 10" xfId="2120"/>
    <cellStyle name="Porcentual 2 2" xfId="1594"/>
    <cellStyle name="Porcentual 3" xfId="1595"/>
    <cellStyle name="Porcentual 3 2" xfId="1596"/>
    <cellStyle name="Porcentual 4" xfId="1597"/>
    <cellStyle name="Pourcentage 2" xfId="59"/>
    <cellStyle name="Preisliste" xfId="1598"/>
    <cellStyle name="PrePop Currency (0)" xfId="1599"/>
    <cellStyle name="PrePop Currency (2)" xfId="1600"/>
    <cellStyle name="PrePop Units (0)" xfId="1601"/>
    <cellStyle name="PrePop Units (1)" xfId="1602"/>
    <cellStyle name="PrePop Units (2)" xfId="1603"/>
    <cellStyle name="Product Header" xfId="1604"/>
    <cellStyle name="Product Title" xfId="1605"/>
    <cellStyle name="PropGenCurrencyFormat" xfId="1606"/>
    <cellStyle name="PSChar" xfId="1607"/>
    <cellStyle name="PSDate" xfId="1608"/>
    <cellStyle name="PSDec" xfId="1609"/>
    <cellStyle name="PSHeading" xfId="1610"/>
    <cellStyle name="PSInt" xfId="1611"/>
    <cellStyle name="PSSpacer" xfId="1612"/>
    <cellStyle name="Punto" xfId="1613"/>
    <cellStyle name="Punto0" xfId="1614"/>
    <cellStyle name="Row Heading" xfId="66"/>
    <cellStyle name="Row label" xfId="45"/>
    <cellStyle name="Row label (indent)" xfId="46"/>
    <cellStyle name="Saldos" xfId="1615"/>
    <cellStyle name="Saldos 2" xfId="1616"/>
    <cellStyle name="Saldos 2 2" xfId="1617"/>
    <cellStyle name="Saldos 3" xfId="1618"/>
    <cellStyle name="Saldos_CXCXP CN PR TROS" xfId="1619"/>
    <cellStyle name="Salida" xfId="42" builtinId="21" customBuiltin="1"/>
    <cellStyle name="Salida 2" xfId="1620"/>
    <cellStyle name="Salida 3" xfId="1621"/>
    <cellStyle name="SAPBEXaggData" xfId="1622"/>
    <cellStyle name="SAPBEXaggData 2" xfId="1623"/>
    <cellStyle name="SAPBEXaggDataEmph" xfId="1624"/>
    <cellStyle name="SAPBEXaggItem" xfId="1625"/>
    <cellStyle name="SAPBEXaggItem 2" xfId="1626"/>
    <cellStyle name="SAPBEXaggItemX" xfId="1627"/>
    <cellStyle name="SAPBEXaggItemX 2" xfId="1628"/>
    <cellStyle name="SAPBEXchaText" xfId="1629"/>
    <cellStyle name="SAPBEXchaText 2" xfId="1630"/>
    <cellStyle name="SAPBEXchaText 2 2" xfId="1631"/>
    <cellStyle name="SAPBEXchaText 3" xfId="1632"/>
    <cellStyle name="SAPBEXchaText 4" xfId="1633"/>
    <cellStyle name="SAPBEXchaText_CXCXP_posición Sep12 GESSI" xfId="1634"/>
    <cellStyle name="SAPBEXexcBad7" xfId="1635"/>
    <cellStyle name="SAPBEXexcBad7 2" xfId="1636"/>
    <cellStyle name="SAPBEXexcBad8" xfId="1637"/>
    <cellStyle name="SAPBEXexcBad8 2" xfId="1638"/>
    <cellStyle name="SAPBEXexcBad9" xfId="1639"/>
    <cellStyle name="SAPBEXexcBad9 2" xfId="1640"/>
    <cellStyle name="SAPBEXexcCritical4" xfId="1641"/>
    <cellStyle name="SAPBEXexcCritical4 2" xfId="1642"/>
    <cellStyle name="SAPBEXexcCritical5" xfId="1643"/>
    <cellStyle name="SAPBEXexcCritical5 2" xfId="1644"/>
    <cellStyle name="SAPBEXexcCritical6" xfId="1645"/>
    <cellStyle name="SAPBEXexcCritical6 2" xfId="1646"/>
    <cellStyle name="SAPBEXexcGood1" xfId="1647"/>
    <cellStyle name="SAPBEXexcGood1 2" xfId="1648"/>
    <cellStyle name="SAPBEXexcGood2" xfId="1649"/>
    <cellStyle name="SAPBEXexcGood2 2" xfId="1650"/>
    <cellStyle name="SAPBEXexcGood3" xfId="1651"/>
    <cellStyle name="SAPBEXexcGood3 2" xfId="1652"/>
    <cellStyle name="SAPBEXfilterDrill" xfId="1653"/>
    <cellStyle name="SAPBEXfilterItem" xfId="1654"/>
    <cellStyle name="SAPBEXfilterItem 2" xfId="1655"/>
    <cellStyle name="SAPBEXfilterText" xfId="1656"/>
    <cellStyle name="SAPBEXformats" xfId="1657"/>
    <cellStyle name="SAPBEXformats 2" xfId="1658"/>
    <cellStyle name="SAPBEXformats 2 2" xfId="1659"/>
    <cellStyle name="SAPBEXheaderItem" xfId="1660"/>
    <cellStyle name="SAPBEXheaderItem 2" xfId="1661"/>
    <cellStyle name="SAPBEXheaderItem_CXCXP_posición Dic12 GESSI" xfId="1662"/>
    <cellStyle name="SAPBEXheaderText" xfId="1663"/>
    <cellStyle name="SAPBEXheaderText 2" xfId="1664"/>
    <cellStyle name="SAPBEXheaderText_CXCXP_posición Dic12 GESSI" xfId="1665"/>
    <cellStyle name="SAPBEXHLevel0" xfId="1666"/>
    <cellStyle name="SAPBEXHLevel0 2" xfId="1667"/>
    <cellStyle name="SAPBEXHLevel0 2 2" xfId="1668"/>
    <cellStyle name="SAPBEXHLevel0X" xfId="1669"/>
    <cellStyle name="SAPBEXHLevel0X 2" xfId="1670"/>
    <cellStyle name="SAPBEXHLevel0X 2 2" xfId="1671"/>
    <cellStyle name="SAPBEXHLevel0X_CXCXP_posición Sep12 GESSI" xfId="1672"/>
    <cellStyle name="SAPBEXHLevel1" xfId="1673"/>
    <cellStyle name="SAPBEXHLevel1 2" xfId="1674"/>
    <cellStyle name="SAPBEXHLevel1 2 2" xfId="1675"/>
    <cellStyle name="SAPBEXHLevel1X" xfId="1676"/>
    <cellStyle name="SAPBEXHLevel1X 2" xfId="1677"/>
    <cellStyle name="SAPBEXHLevel1X 2 2" xfId="1678"/>
    <cellStyle name="SAPBEXHLevel2" xfId="1679"/>
    <cellStyle name="SAPBEXHLevel2 2" xfId="1680"/>
    <cellStyle name="SAPBEXHLevel2 2 2" xfId="1681"/>
    <cellStyle name="SAPBEXHLevel2X" xfId="1682"/>
    <cellStyle name="SAPBEXHLevel2X 2" xfId="1683"/>
    <cellStyle name="SAPBEXHLevel2X 2 2" xfId="1684"/>
    <cellStyle name="SAPBEXHLevel3" xfId="1685"/>
    <cellStyle name="SAPBEXHLevel3 2" xfId="1686"/>
    <cellStyle name="SAPBEXHLevel3 2 2" xfId="1687"/>
    <cellStyle name="SAPBEXHLevel3X" xfId="1688"/>
    <cellStyle name="SAPBEXHLevel3X 2" xfId="1689"/>
    <cellStyle name="SAPBEXHLevel3X 2 2" xfId="1690"/>
    <cellStyle name="SAPBEXresData" xfId="1691"/>
    <cellStyle name="SAPBEXresData 2" xfId="1692"/>
    <cellStyle name="SAPBEXresDataEmph" xfId="1693"/>
    <cellStyle name="SAPBEXresItem" xfId="1694"/>
    <cellStyle name="SAPBEXresItem 2" xfId="1695"/>
    <cellStyle name="SAPBEXresItemX" xfId="1696"/>
    <cellStyle name="SAPBEXresItemX 2" xfId="1697"/>
    <cellStyle name="SAPBEXstdData" xfId="1698"/>
    <cellStyle name="SAPBEXstdData 2" xfId="1699"/>
    <cellStyle name="SAPBEXstdData_CXCXP_posición Dic12 GESSI" xfId="1700"/>
    <cellStyle name="SAPBEXstdDataEmph" xfId="1701"/>
    <cellStyle name="SAPBEXstdItem" xfId="1702"/>
    <cellStyle name="SAPBEXstdItem 2" xfId="1703"/>
    <cellStyle name="SAPBEXstdItem 2 2" xfId="1704"/>
    <cellStyle name="SAPBEXstdItem 3" xfId="1705"/>
    <cellStyle name="SAPBEXstdItem 4" xfId="1706"/>
    <cellStyle name="SAPBEXstdItem_CXCXP_posición Sep12 GESSI" xfId="1707"/>
    <cellStyle name="SAPBEXstdItemX" xfId="1708"/>
    <cellStyle name="SAPBEXstdItemX 2" xfId="1709"/>
    <cellStyle name="SAPBEXstdItemX 2 2" xfId="1710"/>
    <cellStyle name="SAPBEXstdItemX 3" xfId="1711"/>
    <cellStyle name="SAPBEXstdItemX 4" xfId="1712"/>
    <cellStyle name="SAPBEXtitle" xfId="1713"/>
    <cellStyle name="SAPBEXundefined" xfId="1714"/>
    <cellStyle name="SAPError" xfId="1715"/>
    <cellStyle name="SAPError 2" xfId="1716"/>
    <cellStyle name="SAPError 2 2" xfId="1717"/>
    <cellStyle name="SAPKey" xfId="1718"/>
    <cellStyle name="SAPKey 2" xfId="1719"/>
    <cellStyle name="SAPKey 2 2" xfId="1720"/>
    <cellStyle name="SAPLocked" xfId="1721"/>
    <cellStyle name="SAPLocked 2" xfId="1722"/>
    <cellStyle name="SAPLocked 2 2" xfId="1723"/>
    <cellStyle name="SAPOutput" xfId="1724"/>
    <cellStyle name="SAPOutput 2" xfId="1725"/>
    <cellStyle name="SAPOutput 2 2" xfId="1726"/>
    <cellStyle name="SAPSpace" xfId="1727"/>
    <cellStyle name="SAPSpace 2" xfId="1728"/>
    <cellStyle name="SAPSpace 2 2" xfId="1729"/>
    <cellStyle name="SAPText" xfId="1730"/>
    <cellStyle name="SAPText 2" xfId="1731"/>
    <cellStyle name="SAPText 2 2" xfId="1732"/>
    <cellStyle name="SAPUnLocked" xfId="1733"/>
    <cellStyle name="SAPUnLocked 2" xfId="1734"/>
    <cellStyle name="SAPUnLocked 2 2" xfId="1735"/>
    <cellStyle name="Separador de milhares [0]_Global" xfId="1736"/>
    <cellStyle name="Separador de milhares 2" xfId="1737"/>
    <cellStyle name="Separador de milhares_Análisis Pasivo Documentado_jul-04 x jul-05" xfId="1738"/>
    <cellStyle name="Short $" xfId="1739"/>
    <cellStyle name="Standard_IMPL10" xfId="1740"/>
    <cellStyle name="Style 1" xfId="1741"/>
    <cellStyle name="Style 1 2" xfId="1742"/>
    <cellStyle name="Style 1 2 2" xfId="1743"/>
    <cellStyle name="Style 1 2 2 2" xfId="1744"/>
    <cellStyle name="Style 1 3" xfId="1745"/>
    <cellStyle name="Style 1_CXCXP EPRs Oct10 CN def" xfId="1746"/>
    <cellStyle name="Style 10" xfId="1747"/>
    <cellStyle name="Style 10 2" xfId="1748"/>
    <cellStyle name="Style 10 2 2" xfId="1749"/>
    <cellStyle name="Style 10 3" xfId="1750"/>
    <cellStyle name="Style 100" xfId="1751"/>
    <cellStyle name="Style 101" xfId="1752"/>
    <cellStyle name="Style 102" xfId="1753"/>
    <cellStyle name="Style 103" xfId="1754"/>
    <cellStyle name="Style 104" xfId="1755"/>
    <cellStyle name="Style 105" xfId="1756"/>
    <cellStyle name="Style 106" xfId="1757"/>
    <cellStyle name="Style 107" xfId="1758"/>
    <cellStyle name="Style 108" xfId="1759"/>
    <cellStyle name="Style 109" xfId="1760"/>
    <cellStyle name="Style 109 2" xfId="1761"/>
    <cellStyle name="Style 11" xfId="1762"/>
    <cellStyle name="Style 11 2" xfId="1763"/>
    <cellStyle name="Style 11 3" xfId="1764"/>
    <cellStyle name="Style 110" xfId="1765"/>
    <cellStyle name="Style 110 2" xfId="1766"/>
    <cellStyle name="Style 111" xfId="1767"/>
    <cellStyle name="Style 112" xfId="1768"/>
    <cellStyle name="Style 113" xfId="1769"/>
    <cellStyle name="Style 114" xfId="1770"/>
    <cellStyle name="Style 115" xfId="1771"/>
    <cellStyle name="Style 116" xfId="1772"/>
    <cellStyle name="Style 117" xfId="1773"/>
    <cellStyle name="Style 118" xfId="1774"/>
    <cellStyle name="Style 119" xfId="1775"/>
    <cellStyle name="Style 12" xfId="1776"/>
    <cellStyle name="Style 12 2" xfId="1777"/>
    <cellStyle name="Style 12 3" xfId="1778"/>
    <cellStyle name="Style 12 4" xfId="1779"/>
    <cellStyle name="Style 120" xfId="1780"/>
    <cellStyle name="Style 120 2" xfId="1781"/>
    <cellStyle name="Style 121" xfId="1782"/>
    <cellStyle name="Style 122" xfId="1783"/>
    <cellStyle name="Style 123" xfId="1784"/>
    <cellStyle name="Style 124" xfId="1785"/>
    <cellStyle name="Style 125" xfId="1786"/>
    <cellStyle name="Style 126" xfId="1787"/>
    <cellStyle name="Style 127" xfId="1788"/>
    <cellStyle name="Style 128" xfId="1789"/>
    <cellStyle name="Style 129" xfId="1790"/>
    <cellStyle name="Style 13" xfId="1791"/>
    <cellStyle name="Style 13 2" xfId="1792"/>
    <cellStyle name="Style 13 2 2" xfId="1793"/>
    <cellStyle name="Style 13 3" xfId="1794"/>
    <cellStyle name="Style 130" xfId="1795"/>
    <cellStyle name="Style 131" xfId="1796"/>
    <cellStyle name="Style 132" xfId="1797"/>
    <cellStyle name="Style 133" xfId="1798"/>
    <cellStyle name="Style 134" xfId="1799"/>
    <cellStyle name="Style 135" xfId="1800"/>
    <cellStyle name="Style 136" xfId="1801"/>
    <cellStyle name="Style 137" xfId="1802"/>
    <cellStyle name="Style 138" xfId="1803"/>
    <cellStyle name="Style 139" xfId="1804"/>
    <cellStyle name="Style 14" xfId="1805"/>
    <cellStyle name="Style 14 2" xfId="1806"/>
    <cellStyle name="Style 140" xfId="1807"/>
    <cellStyle name="Style 141" xfId="1808"/>
    <cellStyle name="Style 142" xfId="1809"/>
    <cellStyle name="Style 143" xfId="1810"/>
    <cellStyle name="Style 144" xfId="1811"/>
    <cellStyle name="Style 145" xfId="1812"/>
    <cellStyle name="Style 146" xfId="1813"/>
    <cellStyle name="Style 147" xfId="1814"/>
    <cellStyle name="Style 148" xfId="1815"/>
    <cellStyle name="Style 149" xfId="1816"/>
    <cellStyle name="Style 15" xfId="1817"/>
    <cellStyle name="Style 15 2" xfId="1818"/>
    <cellStyle name="Style 15 3" xfId="1819"/>
    <cellStyle name="Style 150" xfId="1820"/>
    <cellStyle name="Style 151" xfId="1821"/>
    <cellStyle name="Style 152" xfId="1822"/>
    <cellStyle name="Style 153" xfId="1823"/>
    <cellStyle name="Style 154" xfId="1824"/>
    <cellStyle name="Style 155" xfId="1825"/>
    <cellStyle name="Style 156" xfId="1826"/>
    <cellStyle name="Style 157" xfId="1827"/>
    <cellStyle name="Style 158" xfId="1828"/>
    <cellStyle name="Style 158 2" xfId="1829"/>
    <cellStyle name="Style 159" xfId="1830"/>
    <cellStyle name="Style 16" xfId="1831"/>
    <cellStyle name="Style 16 2" xfId="1832"/>
    <cellStyle name="Style 16 3" xfId="1833"/>
    <cellStyle name="Style 16 4" xfId="1834"/>
    <cellStyle name="Style 160" xfId="1835"/>
    <cellStyle name="Style 161" xfId="1836"/>
    <cellStyle name="Style 162" xfId="1837"/>
    <cellStyle name="Style 163" xfId="1838"/>
    <cellStyle name="Style 164" xfId="1839"/>
    <cellStyle name="Style 164 2" xfId="1840"/>
    <cellStyle name="Style 165" xfId="1841"/>
    <cellStyle name="Style 165 2" xfId="1842"/>
    <cellStyle name="Style 166" xfId="1843"/>
    <cellStyle name="Style 166 2" xfId="1844"/>
    <cellStyle name="Style 167" xfId="1845"/>
    <cellStyle name="Style 167 2" xfId="1846"/>
    <cellStyle name="Style 168" xfId="1847"/>
    <cellStyle name="Style 169" xfId="1848"/>
    <cellStyle name="Style 169 2" xfId="1849"/>
    <cellStyle name="Style 17" xfId="1850"/>
    <cellStyle name="Style 17 2" xfId="1851"/>
    <cellStyle name="Style 170" xfId="1852"/>
    <cellStyle name="Style 170 2" xfId="1853"/>
    <cellStyle name="Style 171" xfId="1854"/>
    <cellStyle name="Style 172" xfId="1855"/>
    <cellStyle name="Style 172 2" xfId="1856"/>
    <cellStyle name="Style 173" xfId="1857"/>
    <cellStyle name="Style 173 2" xfId="1858"/>
    <cellStyle name="Style 174" xfId="1859"/>
    <cellStyle name="Style 175" xfId="1860"/>
    <cellStyle name="Style 176" xfId="1861"/>
    <cellStyle name="Style 176 2" xfId="1862"/>
    <cellStyle name="Style 177" xfId="1863"/>
    <cellStyle name="Style 178" xfId="1864"/>
    <cellStyle name="Style 179" xfId="1865"/>
    <cellStyle name="Style 179 2" xfId="1866"/>
    <cellStyle name="Style 18" xfId="1867"/>
    <cellStyle name="Style 18 2" xfId="1868"/>
    <cellStyle name="Style 18 2 2" xfId="1869"/>
    <cellStyle name="Style 18 2 3" xfId="1870"/>
    <cellStyle name="Style 18 3" xfId="1871"/>
    <cellStyle name="Style 18 3 2" xfId="1872"/>
    <cellStyle name="Style 18 4" xfId="1873"/>
    <cellStyle name="Style 180" xfId="1874"/>
    <cellStyle name="Style 180 2" xfId="1875"/>
    <cellStyle name="Style 181" xfId="1876"/>
    <cellStyle name="Style 182" xfId="1877"/>
    <cellStyle name="Style 182 2" xfId="1878"/>
    <cellStyle name="Style 183" xfId="1879"/>
    <cellStyle name="Style 183 2" xfId="1880"/>
    <cellStyle name="Style 184" xfId="1881"/>
    <cellStyle name="Style 184 2" xfId="1882"/>
    <cellStyle name="Style 185" xfId="1883"/>
    <cellStyle name="Style 186" xfId="1884"/>
    <cellStyle name="Style 187" xfId="1885"/>
    <cellStyle name="Style 188" xfId="1886"/>
    <cellStyle name="Style 189" xfId="1887"/>
    <cellStyle name="Style 19" xfId="1888"/>
    <cellStyle name="Style 19 2" xfId="1889"/>
    <cellStyle name="Style 19 2 2" xfId="1890"/>
    <cellStyle name="Style 19 3" xfId="1891"/>
    <cellStyle name="Style 19 4" xfId="1892"/>
    <cellStyle name="Style 190" xfId="1893"/>
    <cellStyle name="Style 191" xfId="1894"/>
    <cellStyle name="Style 192" xfId="1895"/>
    <cellStyle name="Style 192 2" xfId="1896"/>
    <cellStyle name="Style 193" xfId="1897"/>
    <cellStyle name="Style 194" xfId="1898"/>
    <cellStyle name="Style 194 2" xfId="1899"/>
    <cellStyle name="Style 195" xfId="1900"/>
    <cellStyle name="Style 195 2" xfId="1901"/>
    <cellStyle name="Style 196" xfId="1902"/>
    <cellStyle name="Style 196 2" xfId="1903"/>
    <cellStyle name="Style 197" xfId="1904"/>
    <cellStyle name="Style 197 2" xfId="1905"/>
    <cellStyle name="Style 198" xfId="1906"/>
    <cellStyle name="Style 199" xfId="1907"/>
    <cellStyle name="Style 2" xfId="1908"/>
    <cellStyle name="Style 2 2" xfId="1909"/>
    <cellStyle name="Style 2 2 2" xfId="1910"/>
    <cellStyle name="Style 2 3" xfId="1911"/>
    <cellStyle name="Style 2 3 2" xfId="1912"/>
    <cellStyle name="Style 2_CXCXP CN PR TROS" xfId="1913"/>
    <cellStyle name="Style 20" xfId="1914"/>
    <cellStyle name="Style 20 2" xfId="1915"/>
    <cellStyle name="Style 20 3" xfId="1916"/>
    <cellStyle name="Style 200" xfId="1917"/>
    <cellStyle name="Style 201" xfId="1918"/>
    <cellStyle name="Style 201 2" xfId="1919"/>
    <cellStyle name="Style 202" xfId="1920"/>
    <cellStyle name="Style 202 2" xfId="1921"/>
    <cellStyle name="Style 203" xfId="1922"/>
    <cellStyle name="Style 203 2" xfId="1923"/>
    <cellStyle name="Style 204" xfId="1924"/>
    <cellStyle name="Style 204 2" xfId="1925"/>
    <cellStyle name="Style 205" xfId="1926"/>
    <cellStyle name="Style 205 2" xfId="1927"/>
    <cellStyle name="Style 206" xfId="1928"/>
    <cellStyle name="Style 206 2" xfId="1929"/>
    <cellStyle name="Style 207" xfId="1930"/>
    <cellStyle name="Style 208" xfId="1931"/>
    <cellStyle name="Style 208 2" xfId="1932"/>
    <cellStyle name="Style 209" xfId="1933"/>
    <cellStyle name="Style 209 2" xfId="1934"/>
    <cellStyle name="Style 21" xfId="1935"/>
    <cellStyle name="Style 21 2" xfId="1936"/>
    <cellStyle name="Style 210" xfId="1937"/>
    <cellStyle name="Style 210 2" xfId="1938"/>
    <cellStyle name="Style 211" xfId="1939"/>
    <cellStyle name="Style 211 2" xfId="1940"/>
    <cellStyle name="Style 212" xfId="1941"/>
    <cellStyle name="Style 213" xfId="1942"/>
    <cellStyle name="Style 214" xfId="1943"/>
    <cellStyle name="Style 214 2" xfId="1944"/>
    <cellStyle name="Style 215" xfId="1945"/>
    <cellStyle name="Style 216" xfId="1946"/>
    <cellStyle name="Style 216 2" xfId="1947"/>
    <cellStyle name="Style 217" xfId="1948"/>
    <cellStyle name="Style 218" xfId="1949"/>
    <cellStyle name="Style 219" xfId="1950"/>
    <cellStyle name="Style 22" xfId="1951"/>
    <cellStyle name="Style 22 2" xfId="1952"/>
    <cellStyle name="Style 220" xfId="1953"/>
    <cellStyle name="Style 221" xfId="1954"/>
    <cellStyle name="Style 222" xfId="1955"/>
    <cellStyle name="Style 223" xfId="1956"/>
    <cellStyle name="Style 224" xfId="1957"/>
    <cellStyle name="Style 225" xfId="1958"/>
    <cellStyle name="Style 226" xfId="1959"/>
    <cellStyle name="Style 227" xfId="1960"/>
    <cellStyle name="Style 228" xfId="1961"/>
    <cellStyle name="Style 229" xfId="1962"/>
    <cellStyle name="Style 23" xfId="1963"/>
    <cellStyle name="Style 23 2" xfId="1964"/>
    <cellStyle name="Style 230" xfId="1965"/>
    <cellStyle name="Style 231" xfId="1966"/>
    <cellStyle name="Style 232" xfId="1967"/>
    <cellStyle name="Style 233" xfId="1968"/>
    <cellStyle name="Style 234" xfId="1969"/>
    <cellStyle name="Style 235" xfId="1970"/>
    <cellStyle name="Style 236" xfId="1971"/>
    <cellStyle name="Style 24" xfId="1972"/>
    <cellStyle name="Style 24 2" xfId="1973"/>
    <cellStyle name="Style 25" xfId="1974"/>
    <cellStyle name="Style 25 2" xfId="1975"/>
    <cellStyle name="Style 26" xfId="1976"/>
    <cellStyle name="Style 26 2" xfId="1977"/>
    <cellStyle name="Style 27" xfId="1978"/>
    <cellStyle name="Style 27 2" xfId="1979"/>
    <cellStyle name="Style 28" xfId="1980"/>
    <cellStyle name="Style 29" xfId="1981"/>
    <cellStyle name="Style 3" xfId="1982"/>
    <cellStyle name="Style 3 2" xfId="1983"/>
    <cellStyle name="Style 3 2 2" xfId="1984"/>
    <cellStyle name="Style 3 2 3" xfId="1985"/>
    <cellStyle name="Style 3 3" xfId="1986"/>
    <cellStyle name="Style 30" xfId="1987"/>
    <cellStyle name="Style 31" xfId="1988"/>
    <cellStyle name="Style 32" xfId="1989"/>
    <cellStyle name="Style 33" xfId="1990"/>
    <cellStyle name="Style 34" xfId="1991"/>
    <cellStyle name="Style 35" xfId="1992"/>
    <cellStyle name="Style 36" xfId="1993"/>
    <cellStyle name="Style 37" xfId="1994"/>
    <cellStyle name="Style 38" xfId="1995"/>
    <cellStyle name="Style 39" xfId="1996"/>
    <cellStyle name="Style 4" xfId="1997"/>
    <cellStyle name="Style 4 2" xfId="1998"/>
    <cellStyle name="Style 4 3" xfId="1999"/>
    <cellStyle name="Style 40" xfId="2000"/>
    <cellStyle name="Style 41" xfId="2001"/>
    <cellStyle name="Style 42" xfId="2002"/>
    <cellStyle name="Style 43" xfId="2003"/>
    <cellStyle name="Style 44" xfId="2004"/>
    <cellStyle name="Style 45" xfId="2005"/>
    <cellStyle name="Style 46" xfId="2006"/>
    <cellStyle name="Style 47" xfId="2007"/>
    <cellStyle name="Style 48" xfId="2008"/>
    <cellStyle name="Style 49" xfId="2009"/>
    <cellStyle name="Style 5" xfId="2010"/>
    <cellStyle name="Style 5 2" xfId="2011"/>
    <cellStyle name="Style 5 3" xfId="2012"/>
    <cellStyle name="Style 5 4" xfId="2013"/>
    <cellStyle name="Style 50" xfId="2014"/>
    <cellStyle name="Style 51" xfId="2015"/>
    <cellStyle name="Style 52" xfId="2016"/>
    <cellStyle name="Style 53" xfId="2017"/>
    <cellStyle name="Style 54" xfId="2018"/>
    <cellStyle name="Style 55" xfId="2019"/>
    <cellStyle name="Style 56" xfId="2020"/>
    <cellStyle name="Style 57" xfId="2021"/>
    <cellStyle name="Style 58" xfId="2022"/>
    <cellStyle name="Style 59" xfId="2023"/>
    <cellStyle name="Style 6" xfId="2024"/>
    <cellStyle name="Style 6 2" xfId="2025"/>
    <cellStyle name="Style 6 3" xfId="2026"/>
    <cellStyle name="Style 60" xfId="2027"/>
    <cellStyle name="Style 61" xfId="2028"/>
    <cellStyle name="Style 61 2" xfId="2029"/>
    <cellStyle name="Style 62" xfId="2030"/>
    <cellStyle name="Style 63" xfId="2031"/>
    <cellStyle name="Style 64" xfId="2032"/>
    <cellStyle name="Style 65" xfId="2033"/>
    <cellStyle name="Style 66" xfId="2034"/>
    <cellStyle name="Style 67" xfId="2035"/>
    <cellStyle name="Style 68" xfId="2036"/>
    <cellStyle name="Style 69" xfId="2037"/>
    <cellStyle name="Style 7" xfId="2038"/>
    <cellStyle name="Style 7 2" xfId="2039"/>
    <cellStyle name="Style 7 2 2" xfId="2040"/>
    <cellStyle name="Style 7 3" xfId="2041"/>
    <cellStyle name="Style 70" xfId="2042"/>
    <cellStyle name="Style 71" xfId="2043"/>
    <cellStyle name="Style 71 2" xfId="2044"/>
    <cellStyle name="Style 72" xfId="2045"/>
    <cellStyle name="Style 73" xfId="2046"/>
    <cellStyle name="Style 74" xfId="2047"/>
    <cellStyle name="Style 75" xfId="2048"/>
    <cellStyle name="Style 76" xfId="2049"/>
    <cellStyle name="Style 77" xfId="2050"/>
    <cellStyle name="Style 78" xfId="2051"/>
    <cellStyle name="Style 79" xfId="2052"/>
    <cellStyle name="Style 8" xfId="2053"/>
    <cellStyle name="Style 8 2" xfId="2054"/>
    <cellStyle name="Style 8 3" xfId="2055"/>
    <cellStyle name="Style 80" xfId="2056"/>
    <cellStyle name="Style 81" xfId="2057"/>
    <cellStyle name="Style 82" xfId="2058"/>
    <cellStyle name="Style 83" xfId="2059"/>
    <cellStyle name="Style 84" xfId="2060"/>
    <cellStyle name="Style 85" xfId="2061"/>
    <cellStyle name="Style 86" xfId="2062"/>
    <cellStyle name="Style 87" xfId="2063"/>
    <cellStyle name="Style 88" xfId="2064"/>
    <cellStyle name="Style 89" xfId="2065"/>
    <cellStyle name="Style 9" xfId="2066"/>
    <cellStyle name="Style 9 2" xfId="2067"/>
    <cellStyle name="Style 9 3" xfId="2068"/>
    <cellStyle name="Style 90" xfId="2069"/>
    <cellStyle name="Style 91" xfId="2070"/>
    <cellStyle name="Style 92" xfId="2071"/>
    <cellStyle name="Style 93" xfId="2072"/>
    <cellStyle name="Style 94" xfId="2073"/>
    <cellStyle name="Style 95" xfId="2074"/>
    <cellStyle name="Style 96" xfId="2075"/>
    <cellStyle name="Style 97" xfId="2076"/>
    <cellStyle name="Style 98" xfId="2077"/>
    <cellStyle name="Style 99" xfId="2078"/>
    <cellStyle name="Style 99 2" xfId="2079"/>
    <cellStyle name="Sub-total row" xfId="47"/>
    <cellStyle name="SUPPR" xfId="2080"/>
    <cellStyle name="Table finish row" xfId="48"/>
    <cellStyle name="Table shading" xfId="49"/>
    <cellStyle name="Table unfinish row" xfId="50"/>
    <cellStyle name="Table unshading" xfId="51"/>
    <cellStyle name="Text" xfId="52"/>
    <cellStyle name="Text Indent A" xfId="2081"/>
    <cellStyle name="Text Indent B" xfId="2082"/>
    <cellStyle name="Text Indent C" xfId="2083"/>
    <cellStyle name="texto" xfId="2084"/>
    <cellStyle name="Texto de advertencia 2" xfId="2085"/>
    <cellStyle name="Texto de advertencia 3" xfId="2086"/>
    <cellStyle name="Texto explicativo 2" xfId="2087"/>
    <cellStyle name="Texto explicativo 3" xfId="2088"/>
    <cellStyle name="THIN" xfId="2089"/>
    <cellStyle name="tipo" xfId="2090"/>
    <cellStyle name="Title 2" xfId="2091"/>
    <cellStyle name="Title 2 2" xfId="2092"/>
    <cellStyle name="Título 1 2" xfId="2093"/>
    <cellStyle name="Título 1 3" xfId="2094"/>
    <cellStyle name="Título 2" xfId="30" builtinId="17"/>
    <cellStyle name="Título 2 2" xfId="2095"/>
    <cellStyle name="Título 2 3" xfId="2096"/>
    <cellStyle name="Título 3 2" xfId="2097"/>
    <cellStyle name="Título 3 3" xfId="2098"/>
    <cellStyle name="Título 4" xfId="2099"/>
    <cellStyle name="Título de hoja" xfId="2100"/>
    <cellStyle name="Total" xfId="53" builtinId="25" customBuiltin="1"/>
    <cellStyle name="Total 2" xfId="2101"/>
    <cellStyle name="Total 3" xfId="2102"/>
    <cellStyle name="Total row" xfId="54"/>
    <cellStyle name="Unhighlight" xfId="55"/>
    <cellStyle name="Untotal row" xfId="56"/>
    <cellStyle name="Valuta (0)_1 new STM 16 ring" xfId="2103"/>
    <cellStyle name="Valuta_1 new STM 16 ring" xfId="2104"/>
    <cellStyle name="Währung [0]" xfId="2105"/>
    <cellStyle name="Währung_IPIS-generique" xfId="2106"/>
    <cellStyle name="Warning Text 2" xfId="2107"/>
    <cellStyle name="ZAMORA" xfId="2108"/>
    <cellStyle name="一般_laroux" xfId="2109"/>
    <cellStyle name="千分位[0]_laroux" xfId="2110"/>
    <cellStyle name="千分位_laroux" xfId="2111"/>
    <cellStyle name="標準_level &amp; connection rev1" xfId="2112"/>
    <cellStyle name="貨幣 [0]_laroux" xfId="2113"/>
    <cellStyle name="貨幣_laroux" xfId="2114"/>
  </cellStyles>
  <dxfs count="73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57"/>
        </bottom>
      </border>
    </dxf>
    <dxf>
      <fill>
        <patternFill patternType="solid">
          <fgColor indexed="64"/>
          <bgColor theme="9"/>
        </patternFill>
      </fill>
    </dxf>
    <dxf>
      <border outline="0">
        <bottom style="thin">
          <color indexed="57"/>
        </bottom>
      </border>
    </dxf>
    <dxf>
      <font>
        <strike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indexed="64"/>
          <bgColor theme="6" tint="-0.249977111117893"/>
        </patternFill>
      </fill>
    </dxf>
    <dxf>
      <numFmt numFmtId="14" formatCode="0.00%"/>
      <fill>
        <patternFill patternType="solid">
          <fgColor indexed="64"/>
          <bgColor rgb="FFF468CC"/>
        </patternFill>
      </fill>
    </dxf>
    <dxf>
      <numFmt numFmtId="14" formatCode="0.00%"/>
      <fill>
        <patternFill patternType="none">
          <fgColor indexed="64"/>
          <bgColor indexed="65"/>
        </patternFill>
      </fill>
      <border outline="0">
        <right style="thin">
          <color indexed="57"/>
        </right>
      </border>
    </dxf>
    <dxf>
      <numFmt numFmtId="14" formatCode="0.00%"/>
      <fill>
        <patternFill patternType="none">
          <fgColor indexed="64"/>
          <bgColor indexed="65"/>
        </patternFill>
      </fill>
    </dxf>
    <dxf>
      <numFmt numFmtId="14" formatCode="0.00%"/>
      <fill>
        <patternFill patternType="none">
          <fgColor indexed="64"/>
          <bgColor indexed="65"/>
        </patternFill>
      </fill>
    </dxf>
    <dxf>
      <numFmt numFmtId="14" formatCode="0.00%"/>
      <fill>
        <patternFill patternType="none">
          <fgColor indexed="64"/>
          <bgColor indexed="65"/>
        </patternFill>
      </fill>
    </dxf>
    <dxf>
      <numFmt numFmtId="14" formatCode="0.00%"/>
      <fill>
        <patternFill patternType="none">
          <fgColor indexed="64"/>
          <bgColor indexed="65"/>
        </patternFill>
      </fill>
    </dxf>
    <dxf>
      <numFmt numFmtId="14" formatCode="0.00%"/>
      <fill>
        <patternFill patternType="none">
          <fgColor indexed="64"/>
          <bgColor indexed="65"/>
        </patternFill>
      </fill>
      <border outline="0">
        <left style="thin">
          <color indexed="57"/>
        </left>
      </border>
    </dxf>
    <dxf>
      <numFmt numFmtId="14" formatCode="0.00%"/>
      <border outline="0">
        <left style="thin">
          <color indexed="57"/>
        </left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auto="1"/>
        </patternFill>
      </fill>
      <border outline="0">
        <left style="thin">
          <color indexed="57"/>
        </left>
        <right style="thin">
          <color indexed="57"/>
        </right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auto="1"/>
        </patternFill>
      </fill>
      <border outline="0">
        <left style="thin">
          <color indexed="57"/>
        </left>
        <right style="thin">
          <color indexed="57"/>
        </right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outline="0">
        <right style="thin">
          <color indexed="57"/>
        </right>
      </border>
    </dxf>
    <dxf>
      <border outline="0">
        <bottom style="thin">
          <color indexed="57"/>
        </bottom>
      </border>
    </dxf>
    <dxf>
      <numFmt numFmtId="14" formatCode="0.00%"/>
      <fill>
        <patternFill patternType="solid">
          <fgColor indexed="64"/>
          <bgColor rgb="FFF468CC"/>
        </patternFill>
      </fill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5" tint="0.79998168889431442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5" tint="0.79998168889431442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fill>
        <patternFill patternType="solid">
          <fgColor indexed="64"/>
          <bgColor theme="5" tint="0.79998168889431442"/>
        </patternFill>
      </fill>
    </dxf>
    <dxf>
      <border outline="0">
        <bottom style="thin">
          <color indexed="57"/>
        </bottom>
      </border>
    </dxf>
    <dxf>
      <fill>
        <patternFill patternType="solid">
          <bgColor rgb="FFF468CC"/>
        </patternFill>
      </fill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font>
        <b/>
      </font>
    </dxf>
    <dxf>
      <numFmt numFmtId="3" formatCode="#,##0"/>
    </dxf>
    <dxf>
      <font>
        <color theme="0"/>
      </font>
    </dxf>
    <dxf>
      <alignment horizontal="right" readingOrder="0"/>
    </dxf>
    <dxf>
      <alignment horizontal="right" readingOrder="0"/>
    </dxf>
    <dxf>
      <font>
        <b/>
      </font>
    </dxf>
    <dxf>
      <fill>
        <patternFill patternType="none">
          <fgColor indexed="64"/>
          <bgColor indexed="65"/>
        </patternFill>
      </fill>
    </dxf>
    <dxf>
      <fill>
        <patternFill patternType="solid">
          <bgColor rgb="FFF468CC"/>
        </patternFill>
      </fill>
    </dxf>
    <dxf>
      <fill>
        <patternFill patternType="solid">
          <bgColor rgb="FFF468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ndense val="0"/>
        <extend val="0"/>
        <color indexed="13"/>
      </font>
      <fill>
        <patternFill>
          <bgColor indexed="10"/>
        </patternFill>
      </fill>
    </dxf>
    <dxf>
      <numFmt numFmtId="169" formatCode="#,##0.00%;[Red]\-#,##0.00%;0.00%;@_)"/>
      <fill>
        <patternFill patternType="none">
          <fgColor indexed="64"/>
          <bgColor indexed="65"/>
        </patternFill>
      </fill>
      <border diagonalUp="0" diagonalDown="0" outline="0">
        <left style="thin">
          <color indexed="57"/>
        </left>
        <right/>
        <top/>
        <bottom/>
      </border>
    </dxf>
    <dxf>
      <numFmt numFmtId="14" formatCode="0.00%"/>
      <fill>
        <patternFill patternType="none">
          <fgColor indexed="64"/>
          <bgColor indexed="65"/>
        </patternFill>
      </fill>
      <border diagonalUp="0" diagonalDown="0" outline="0">
        <left style="thin">
          <color indexed="57"/>
        </left>
        <right style="thin">
          <color indexed="57"/>
        </right>
        <top/>
        <bottom/>
      </border>
    </dxf>
    <dxf>
      <numFmt numFmtId="14" formatCode="0.00%"/>
      <fill>
        <patternFill patternType="none">
          <fgColor indexed="64"/>
          <bgColor indexed="65"/>
        </patternFill>
      </fill>
      <border diagonalUp="0" diagonalDown="0" outline="0">
        <left style="thin">
          <color indexed="57"/>
        </left>
        <right style="thin">
          <color indexed="57"/>
        </right>
        <top/>
        <bottom/>
      </border>
    </dxf>
    <dxf>
      <numFmt numFmtId="14" formatCode="0.00%"/>
      <fill>
        <patternFill patternType="none">
          <fgColor indexed="64"/>
          <bgColor indexed="65"/>
        </patternFill>
      </fill>
      <border diagonalUp="0" diagonalDown="0" outline="0">
        <left style="thin">
          <color indexed="57"/>
        </left>
        <right style="thin">
          <color indexed="57"/>
        </right>
        <top/>
        <bottom/>
      </border>
    </dxf>
    <dxf>
      <numFmt numFmtId="14" formatCode="0.00%"/>
      <fill>
        <patternFill patternType="none">
          <fgColor indexed="64"/>
          <bgColor indexed="65"/>
        </patternFill>
      </fill>
      <border diagonalUp="0" diagonalDown="0" outline="0">
        <left style="thin">
          <color indexed="57"/>
        </left>
        <right style="thin">
          <color indexed="57"/>
        </right>
        <top/>
        <bottom/>
      </border>
    </dxf>
    <dxf>
      <numFmt numFmtId="14" formatCode="0.00%"/>
      <fill>
        <patternFill patternType="none">
          <fgColor indexed="64"/>
          <bgColor indexed="65"/>
        </patternFill>
      </fill>
      <border diagonalUp="0" diagonalDown="0" outline="0">
        <left style="thin">
          <color indexed="57"/>
        </left>
        <right style="thin">
          <color indexed="57"/>
        </right>
        <top/>
        <bottom/>
      </border>
    </dxf>
    <dxf>
      <numFmt numFmtId="14" formatCode="0.00%"/>
      <border diagonalUp="0" diagonalDown="0" outline="0">
        <left style="thin">
          <color indexed="57"/>
        </left>
        <right style="thin">
          <color indexed="57"/>
        </right>
        <top/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border diagonalUp="0" diagonalDown="0" outline="0">
        <left style="dotted">
          <color indexed="57"/>
        </left>
        <right style="thin">
          <color indexed="57"/>
        </right>
        <top/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border diagonalUp="0" diagonalDown="0" outline="0">
        <left style="thin">
          <color indexed="57"/>
        </left>
        <right style="thin">
          <color indexed="57"/>
        </right>
        <top style="thin">
          <color indexed="57"/>
        </top>
        <bottom style="thin">
          <color indexed="57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57"/>
        </left>
        <right style="dotted">
          <color indexed="57"/>
        </right>
        <top style="thin">
          <color indexed="57"/>
        </top>
        <bottom style="thin">
          <color indexed="57"/>
        </bottom>
      </border>
    </dxf>
    <dxf>
      <border outline="0">
        <bottom style="thin">
          <color indexed="57"/>
        </bottom>
      </border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8080"/>
      <rgbColor rgb="00BFDCF9"/>
      <rgbColor rgb="00C00000"/>
      <rgbColor rgb="00008000"/>
      <rgbColor rgb="000000C0"/>
      <rgbColor rgb="00808000"/>
      <rgbColor rgb="00FF00FF"/>
      <rgbColor rgb="000060C0"/>
      <rgbColor rgb="00E0E0E0"/>
      <rgbColor rgb="00A0A0A0"/>
      <rgbColor rgb="00DDB9D8"/>
      <rgbColor rgb="00CDDCEF"/>
      <rgbColor rgb="00A6BEDA"/>
      <rgbColor rgb="00F6DCC2"/>
      <rgbColor rgb="00EFC2C1"/>
      <rgbColor rgb="00DBD7DB"/>
      <rgbColor rgb="00C2CAAA"/>
      <rgbColor rgb="00F5EEB9"/>
      <rgbColor rgb="00A670A1"/>
      <rgbColor rgb="0099CEFF"/>
      <rgbColor rgb="0000679A"/>
      <rgbColor rgb="00ECB088"/>
      <rgbColor rgb="00ED7F7F"/>
      <rgbColor rgb="00A79FAF"/>
      <rgbColor rgb="0049BB3D"/>
      <rgbColor rgb="00E3DE15"/>
      <rgbColor rgb="00C0C0FF"/>
      <rgbColor rgb="00CCECFF"/>
      <rgbColor rgb="00D0FFD0"/>
      <rgbColor rgb="00FFFFA0"/>
      <rgbColor rgb="00E0E0FF"/>
      <rgbColor rgb="00FFC0C0"/>
      <rgbColor rgb="00FFC0FF"/>
      <rgbColor rgb="00FFF1C9"/>
      <rgbColor rgb="008080FF"/>
      <rgbColor rgb="000080FF"/>
      <rgbColor rgb="00C0C000"/>
      <rgbColor rgb="00FFE0A0"/>
      <rgbColor rgb="00FF8000"/>
      <rgbColor rgb="00C06000"/>
      <rgbColor rgb="00C000C0"/>
      <rgbColor rgb="00C0C0C0"/>
      <rgbColor rgb="00003A47"/>
      <rgbColor rgb="0000C000"/>
      <rgbColor rgb="00006000"/>
      <rgbColor rgb="00606000"/>
      <rgbColor rgb="00804000"/>
      <rgbColor rgb="00FF80FF"/>
      <rgbColor rgb="00800080"/>
      <rgbColor rgb="00808080"/>
    </indexedColors>
    <mruColors>
      <color rgb="FFF468CC"/>
      <color rgb="FFFF00FF"/>
      <color rgb="FF66FF99"/>
      <color rgb="FF000000"/>
      <color rgb="FF9BC2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pivotCacheDefinition" Target="pivotCache/pivotCacheDefinition1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2152207</xdr:colOff>
      <xdr:row>0</xdr:row>
      <xdr:rowOff>0</xdr:rowOff>
    </xdr:from>
    <xdr:to>
      <xdr:col>8</xdr:col>
      <xdr:colOff>1489262</xdr:colOff>
      <xdr:row>0</xdr:row>
      <xdr:rowOff>392206</xdr:rowOff>
    </xdr:to>
    <xdr:pic>
      <xdr:nvPicPr>
        <xdr:cNvPr id="2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3560" y="0"/>
          <a:ext cx="6106528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710045</xdr:colOff>
      <xdr:row>0</xdr:row>
      <xdr:rowOff>51955</xdr:rowOff>
    </xdr:from>
    <xdr:to>
      <xdr:col>19</xdr:col>
      <xdr:colOff>252982</xdr:colOff>
      <xdr:row>1</xdr:row>
      <xdr:rowOff>97797</xdr:rowOff>
    </xdr:to>
    <xdr:pic>
      <xdr:nvPicPr>
        <xdr:cNvPr id="2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48318" y="51955"/>
          <a:ext cx="6106528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103905</xdr:rowOff>
    </xdr:from>
    <xdr:to>
      <xdr:col>13</xdr:col>
      <xdr:colOff>530073</xdr:colOff>
      <xdr:row>1</xdr:row>
      <xdr:rowOff>63156</xdr:rowOff>
    </xdr:to>
    <xdr:pic>
      <xdr:nvPicPr>
        <xdr:cNvPr id="2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0409" y="103905"/>
          <a:ext cx="6106528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13607</xdr:rowOff>
    </xdr:from>
    <xdr:to>
      <xdr:col>19</xdr:col>
      <xdr:colOff>10528</xdr:colOff>
      <xdr:row>0</xdr:row>
      <xdr:rowOff>405813</xdr:rowOff>
    </xdr:to>
    <xdr:pic>
      <xdr:nvPicPr>
        <xdr:cNvPr id="2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13607"/>
          <a:ext cx="6106528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13607</xdr:colOff>
      <xdr:row>0</xdr:row>
      <xdr:rowOff>27214</xdr:rowOff>
    </xdr:from>
    <xdr:to>
      <xdr:col>22</xdr:col>
      <xdr:colOff>24135</xdr:colOff>
      <xdr:row>0</xdr:row>
      <xdr:rowOff>419420</xdr:rowOff>
    </xdr:to>
    <xdr:pic>
      <xdr:nvPicPr>
        <xdr:cNvPr id="2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7214"/>
          <a:ext cx="6106528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22</xdr:col>
      <xdr:colOff>10528</xdr:colOff>
      <xdr:row>0</xdr:row>
      <xdr:rowOff>392206</xdr:rowOff>
    </xdr:to>
    <xdr:pic>
      <xdr:nvPicPr>
        <xdr:cNvPr id="2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8571" y="0"/>
          <a:ext cx="6106528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1714500</xdr:colOff>
      <xdr:row>0</xdr:row>
      <xdr:rowOff>0</xdr:rowOff>
    </xdr:from>
    <xdr:to>
      <xdr:col>14</xdr:col>
      <xdr:colOff>582028</xdr:colOff>
      <xdr:row>0</xdr:row>
      <xdr:rowOff>392206</xdr:rowOff>
    </xdr:to>
    <xdr:pic>
      <xdr:nvPicPr>
        <xdr:cNvPr id="2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0"/>
          <a:ext cx="6106528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16</xdr:col>
      <xdr:colOff>568421</xdr:colOff>
      <xdr:row>0</xdr:row>
      <xdr:rowOff>392206</xdr:rowOff>
    </xdr:to>
    <xdr:pic>
      <xdr:nvPicPr>
        <xdr:cNvPr id="2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0" y="0"/>
          <a:ext cx="6106528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1197429</xdr:colOff>
      <xdr:row>0</xdr:row>
      <xdr:rowOff>0</xdr:rowOff>
    </xdr:from>
    <xdr:to>
      <xdr:col>19</xdr:col>
      <xdr:colOff>40144</xdr:colOff>
      <xdr:row>0</xdr:row>
      <xdr:rowOff>392206</xdr:rowOff>
    </xdr:to>
    <xdr:pic>
      <xdr:nvPicPr>
        <xdr:cNvPr id="2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0965" y="0"/>
          <a:ext cx="6106528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802821</xdr:colOff>
      <xdr:row>0</xdr:row>
      <xdr:rowOff>54429</xdr:rowOff>
    </xdr:from>
    <xdr:to>
      <xdr:col>14</xdr:col>
      <xdr:colOff>1344028</xdr:colOff>
      <xdr:row>1</xdr:row>
      <xdr:rowOff>11206</xdr:rowOff>
    </xdr:to>
    <xdr:pic>
      <xdr:nvPicPr>
        <xdr:cNvPr id="2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1821" y="54429"/>
          <a:ext cx="6106528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11</xdr:col>
      <xdr:colOff>364314</xdr:colOff>
      <xdr:row>0</xdr:row>
      <xdr:rowOff>392206</xdr:rowOff>
    </xdr:to>
    <xdr:pic>
      <xdr:nvPicPr>
        <xdr:cNvPr id="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3536" y="0"/>
          <a:ext cx="6106528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326572</xdr:colOff>
      <xdr:row>0</xdr:row>
      <xdr:rowOff>40822</xdr:rowOff>
    </xdr:from>
    <xdr:to>
      <xdr:col>12</xdr:col>
      <xdr:colOff>1099100</xdr:colOff>
      <xdr:row>0</xdr:row>
      <xdr:rowOff>433028</xdr:rowOff>
    </xdr:to>
    <xdr:pic>
      <xdr:nvPicPr>
        <xdr:cNvPr id="2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2786" y="40822"/>
          <a:ext cx="6106528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19</xdr:col>
      <xdr:colOff>201028</xdr:colOff>
      <xdr:row>0</xdr:row>
      <xdr:rowOff>392206</xdr:rowOff>
    </xdr:to>
    <xdr:pic>
      <xdr:nvPicPr>
        <xdr:cNvPr id="2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9107" y="0"/>
          <a:ext cx="6106528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428625</xdr:colOff>
      <xdr:row>0</xdr:row>
      <xdr:rowOff>166687</xdr:rowOff>
    </xdr:from>
    <xdr:to>
      <xdr:col>13</xdr:col>
      <xdr:colOff>343903</xdr:colOff>
      <xdr:row>1</xdr:row>
      <xdr:rowOff>130268</xdr:rowOff>
    </xdr:to>
    <xdr:pic>
      <xdr:nvPicPr>
        <xdr:cNvPr id="3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166687"/>
          <a:ext cx="6106528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arabia\c\Mis%20documentos\MIFLEX\99\octubre\prod\REVSOTOCT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etrobles\APPS\Reforma\Presentaci&#243;n%20CRM\ZOIT\CX\Listas%20de%20Equipo%20AXE\Programa%202000\SANT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Modelos%20Interconexion/Analysys%20Mason%20-%20Modelo%20fijo%202018%20-%20AEP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royecto%20-%20IFT%20-%20Modelo%20de%20costos%20evitados%20-SRL+SAIB%20+%20SMRLT%20-%20v1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eespino\Configuraci&#243;n%20local\Archivos%20temporales%20de%20Internet\OLK7\Petici&#243;n%20de%20datos%20Modelo%20Retail%20Minus%20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IFT\1.%20UPR\1.%20Modelos%20de%20Costos\11.%20Proyecto%20-%20Modificaci&#243;n%20Modelos%20Desagregaci&#243;n\Referencias\Requerimiento%20Informacion%20-%20Modelo%20de%20Costos%20Evitados%202016\Petici&#243;n%20de%20datos%20Modelo%20Retail%20Minus2016_V1Telmex%202016101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Respuesta%20Oficio%20IFT.221.UPR.DG-CIN.005.2018/Numeral%203%20PLanes%20tarifarios%20Modelo%20Retail%20Minus%20-%20SMRL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rtellez\Datos%20de%20programa\Microsoft\Excel\Regulaci&#243;n\Requerimiento%20IFT%20-%20Modelo%20de%20Costos\Solicitud%20de%20datos\2.%20Infraestructura%20pasiva%20movil\Analysys%20Mason%20-%20Petici&#243;n%20de%20datos%20infraestructura%20pasiva%20FIN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etrobles\APPS\Reforma\Presentaci&#243;n%20CRM\Documents%20and%20Settings\mlgomez\Configuraci&#243;n%20local\Archivos%20temporales%20de%20Internet\Content.Outlook\NWJ458V1\Angeles\Separaci&#243;n%20contable\2do%20trim%202010\Balanzas%20Junio%20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etrobles\APPS\Reforma\Presentaci&#243;n%20CRM\Angeles%20en%20Ginesm\Separaci&#243;n%20contable\2011\4to%20trim%202011\Separaci&#243;n%20Contable%20Diciembre%20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IFT\1.%20UPR\Modelos%20de%20Costos\1.%20Analysys%20Mason\0.%20Ultimas%20Versiones%20Modelos%20AM%20-%2028062016\Coubicacion%20Fija\Analysys%20Mason%20-%20Modelo%20de%20costos%20coubicacion%20fija%202015-12-08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CTprod-pagos99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OSA"/>
      <sheetName val="VIVEROS"/>
      <sheetName val="TECAMACHALCO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V"/>
      <sheetName val="S"/>
      <sheetName val="Control"/>
      <sheetName val="Lists"/>
      <sheetName val="Scenarios"/>
      <sheetName val="Market_basecase"/>
      <sheetName val="Market"/>
      <sheetName val="Asset_inputs"/>
      <sheetName val="Coverage"/>
      <sheetName val="Network_design_inputs"/>
      <sheetName val="Demand_Subs_Calc"/>
      <sheetName val="Access Network_design"/>
      <sheetName val="Core Network_design"/>
      <sheetName val="Full_network"/>
      <sheetName val="Network_common"/>
      <sheetName val="Network_deployment"/>
      <sheetName val="Service_demand_matrix"/>
      <sheetName val="Routing_factors"/>
      <sheetName val="Network_element_output"/>
      <sheetName val="Cost_trends"/>
      <sheetName val="Unit_Capex"/>
      <sheetName val="Total_Capex"/>
      <sheetName val="Chart3"/>
      <sheetName val="Unit_Opex"/>
      <sheetName val="Total_Opex"/>
      <sheetName val="Chart4"/>
      <sheetName val="Discount factors"/>
      <sheetName val="PureLRIC - Terminacion - AEP"/>
      <sheetName val="PureLRIC - Originacion - AEP"/>
      <sheetName val="PureLRIC - Transito - AEP"/>
      <sheetName val="ED"/>
      <sheetName val="Chart7 - Capex"/>
      <sheetName val="Chart7 - Opex"/>
      <sheetName val="EPMU"/>
      <sheetName val="plusLRAIC"/>
      <sheetName val="Results_fixed_services"/>
      <sheetName val="CH-LRAIC+"/>
    </sheetNames>
    <sheetDataSet>
      <sheetData sheetId="0"/>
      <sheetData sheetId="1"/>
      <sheetData sheetId="2"/>
      <sheetData sheetId="3"/>
      <sheetData sheetId="4">
        <row r="6">
          <cell r="D6" t="str">
            <v>Llamadas salientes Local on-net</v>
          </cell>
        </row>
        <row r="7">
          <cell r="D7" t="str">
            <v>Llamadas salientes Larga Distancia on-net</v>
          </cell>
        </row>
        <row r="8">
          <cell r="D8" t="str">
            <v>Llamadas salientes Local a otros operadores fijos</v>
          </cell>
        </row>
        <row r="9">
          <cell r="D9" t="str">
            <v>Llamadas salientes larga Distancia a otros operadores fijos</v>
          </cell>
        </row>
        <row r="10">
          <cell r="D10" t="str">
            <v>Llamadas salientes a móvil</v>
          </cell>
        </row>
        <row r="11">
          <cell r="D11" t="str">
            <v>Llamadas salientes a internacional</v>
          </cell>
        </row>
        <row r="12">
          <cell r="D12" t="str">
            <v>Llamadas salientes a números no geográficos</v>
          </cell>
        </row>
        <row r="13">
          <cell r="D13" t="str">
            <v>Fixed Service8</v>
          </cell>
        </row>
        <row r="14">
          <cell r="D14" t="str">
            <v>Llamadas entrantes Local de otros operadores fijos</v>
          </cell>
        </row>
        <row r="15">
          <cell r="D15" t="str">
            <v>Llamadas entrantes Larga Distancia de otros operadores fijos</v>
          </cell>
        </row>
        <row r="16">
          <cell r="D16" t="str">
            <v>Llamadas entrantes de móvil</v>
          </cell>
        </row>
        <row r="17">
          <cell r="D17" t="str">
            <v>Llamadas entrantes de internacional</v>
          </cell>
        </row>
        <row r="18">
          <cell r="D18" t="str">
            <v>Llamadas entrantes de números no geográficos</v>
          </cell>
        </row>
        <row r="19">
          <cell r="D19" t="str">
            <v>Fixed Service14</v>
          </cell>
        </row>
        <row r="20">
          <cell r="D20" t="str">
            <v>Llamadas en tránsito Local</v>
          </cell>
        </row>
        <row r="21">
          <cell r="D21" t="str">
            <v>Llamadas en tránsito Larga Distancia</v>
          </cell>
        </row>
        <row r="22">
          <cell r="D22" t="str">
            <v>Fixed Service17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V"/>
      <sheetName val="Data input panel"/>
      <sheetName val="S"/>
      <sheetName val="Listas"/>
      <sheetName val="Control"/>
      <sheetName val="Inputs de precios"/>
      <sheetName val="Inputs de conexiones"/>
      <sheetName val="Mercado"/>
      <sheetName val="Inputs de costos evitables"/>
      <sheetName val="Precios dentro de paquetes"/>
      <sheetName val="Precio - AccesoLineaTelefonica"/>
      <sheetName val="Cálculos renta de línea"/>
      <sheetName val="Cálculos banda ancha SRL"/>
      <sheetName val="Cálculos banda ancha SAIB"/>
      <sheetName val="Precios SRL"/>
      <sheetName val="Figura 2.2.1.1"/>
      <sheetName val="Figura 2.2.1.2"/>
      <sheetName val="Figura 2.2.2.1"/>
      <sheetName val="Figura 2.2.3.1"/>
      <sheetName val="Figura 2.2.3.2"/>
      <sheetName val="Figura 2.2.3.3"/>
      <sheetName val="Precios SAIB"/>
      <sheetName val="Cálculos Auxiliares"/>
      <sheetName val="Datos AEP --&gt;"/>
      <sheetName val="V.1"/>
      <sheetName val="V.4"/>
      <sheetName val="V.7 "/>
      <sheetName val="V.8 "/>
      <sheetName val="V.11"/>
      <sheetName val="P.1"/>
      <sheetName val="P. 2.2"/>
      <sheetName val="P. 2.1"/>
      <sheetName val="P. 2.3"/>
      <sheetName val="P. 2.4"/>
      <sheetName val="P. 2.5"/>
      <sheetName val="P. 2.6"/>
      <sheetName val="P. 2.8"/>
      <sheetName val="P. 2.9 y 2.10"/>
      <sheetName val="P. 2.11"/>
      <sheetName val="P. 3"/>
      <sheetName val="P.4"/>
      <sheetName val="P.5"/>
      <sheetName val="P.6"/>
      <sheetName val="Modem Blanco y Mensajería"/>
      <sheetName val="20150901 - OREDA"/>
      <sheetName val="Serv. Entrega de Equipo"/>
      <sheetName val="Valores Infinitum V6"/>
      <sheetName val="Datos"/>
      <sheetName val="Voz y Datos"/>
      <sheetName val="Voz"/>
      <sheetName val="P. 3- 7"/>
      <sheetName val="Datos de IFT u Otros --&gt;"/>
      <sheetName val="BAF - Cobre nacional"/>
      <sheetName val="BAF - Fibra nacional"/>
      <sheetName val="Lineas de Telefonia Fija por Op"/>
      <sheetName val="Suscripciones de Banda Ancha Fi"/>
      <sheetName val="BIT - Lineas de Telefonia Fija"/>
      <sheetName val="BIT - Suscrip Banda Ancha Fija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6">
          <cell r="E36">
            <v>228910.85038146452</v>
          </cell>
        </row>
        <row r="52">
          <cell r="E52">
            <v>193195.13711155602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1"/>
      <sheetName val="P. 2.1"/>
      <sheetName val="P. 2.2"/>
      <sheetName val="P. 2.3"/>
      <sheetName val="P. 2.4"/>
      <sheetName val="P. 2.5"/>
      <sheetName val="P. 2.6"/>
      <sheetName val="P. 2.7"/>
      <sheetName val="P. 2.8"/>
      <sheetName val="P. 2.9"/>
      <sheetName val="P. 2.10"/>
      <sheetName val="P. 2.11"/>
      <sheetName val="P. 3"/>
      <sheetName val="P.4"/>
      <sheetName val="P.5"/>
      <sheetName val="P.6"/>
      <sheetName val="P.7"/>
      <sheetName val="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C5" t="str">
            <v>Residencial</v>
          </cell>
          <cell r="E5" t="str">
            <v>Telefonía fija</v>
          </cell>
          <cell r="G5" t="str">
            <v>Cobre</v>
          </cell>
        </row>
        <row r="6">
          <cell r="C6" t="str">
            <v>No Residencial</v>
          </cell>
          <cell r="E6" t="str">
            <v>Internet fijo</v>
          </cell>
          <cell r="G6" t="str">
            <v>Fibra Óptica</v>
          </cell>
        </row>
        <row r="7">
          <cell r="C7" t="str">
            <v>Residencial y No Residencial</v>
          </cell>
          <cell r="E7" t="str">
            <v>Telefonía fija + Internet fijo</v>
          </cell>
          <cell r="G7" t="str">
            <v>HFC</v>
          </cell>
        </row>
        <row r="8">
          <cell r="C8" t="str">
            <v>Otro</v>
          </cell>
          <cell r="E8" t="str">
            <v>Otro</v>
          </cell>
          <cell r="G8" t="str">
            <v>Especifique Medio de Transmisión</v>
          </cell>
        </row>
        <row r="9">
          <cell r="C9" t="str">
            <v>Especifique Modalidad</v>
          </cell>
          <cell r="E9" t="str">
            <v>Especifique Tipo de Servicio</v>
          </cell>
          <cell r="G9" t="str">
            <v>Otro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1"/>
      <sheetName val="V.1"/>
      <sheetName val="V.4"/>
      <sheetName val="V.7 "/>
      <sheetName val="V.8 "/>
      <sheetName val="V.11"/>
      <sheetName val="E. Reconcil"/>
      <sheetName val="P. 2.1"/>
      <sheetName val="P. 2.2"/>
      <sheetName val="P. 2.4"/>
      <sheetName val="P. 2.5"/>
      <sheetName val="P. 2.8"/>
      <sheetName val="P. 2.11"/>
      <sheetName val="P.4"/>
      <sheetName val="P.5"/>
      <sheetName val="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C5" t="str">
            <v>Residencial</v>
          </cell>
          <cell r="E5" t="str">
            <v>Telefonía fija</v>
          </cell>
          <cell r="G5" t="str">
            <v>Cobre</v>
          </cell>
        </row>
        <row r="6">
          <cell r="C6" t="str">
            <v>No Residencial</v>
          </cell>
          <cell r="E6" t="str">
            <v>Internet fijo</v>
          </cell>
          <cell r="G6" t="str">
            <v>Fibra Óptica</v>
          </cell>
        </row>
        <row r="7">
          <cell r="C7" t="str">
            <v>Residencial y No Residencial</v>
          </cell>
          <cell r="E7" t="str">
            <v>Telefonía fija + Internet fijo</v>
          </cell>
          <cell r="G7" t="str">
            <v>HFC</v>
          </cell>
        </row>
        <row r="8">
          <cell r="C8" t="str">
            <v>Otro</v>
          </cell>
          <cell r="E8" t="str">
            <v>Otro</v>
          </cell>
          <cell r="G8" t="str">
            <v>Especifique Medio de Transmisión</v>
          </cell>
        </row>
        <row r="9">
          <cell r="C9" t="str">
            <v>Especifique Modalidad</v>
          </cell>
          <cell r="E9" t="str">
            <v>Especifique Tipo de Servicio</v>
          </cell>
          <cell r="G9" t="str">
            <v>Otro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 3- 7"/>
      <sheetName val="Listas"/>
    </sheetNames>
    <sheetDataSet>
      <sheetData sheetId="0"/>
      <sheetData sheetId="1">
        <row r="5">
          <cell r="C5" t="str">
            <v>Residencial</v>
          </cell>
          <cell r="E5" t="str">
            <v>Telefonía fija</v>
          </cell>
        </row>
        <row r="6">
          <cell r="C6" t="str">
            <v>No Residencial</v>
          </cell>
          <cell r="E6" t="str">
            <v>Telefonía fija + Internet fijo</v>
          </cell>
        </row>
        <row r="7">
          <cell r="C7" t="str">
            <v>Residencial y No Residencial</v>
          </cell>
          <cell r="E7" t="str">
            <v>Otro</v>
          </cell>
        </row>
        <row r="8">
          <cell r="C8" t="str">
            <v>Otro</v>
          </cell>
          <cell r="E8" t="str">
            <v>Especifique Tipo de Servicio</v>
          </cell>
        </row>
        <row r="9">
          <cell r="C9" t="str">
            <v>Especifique Modalidad</v>
          </cell>
        </row>
        <row r="13">
          <cell r="E13" t="str">
            <v>Telefonía fija + Internet fijo</v>
          </cell>
        </row>
        <row r="14">
          <cell r="E14" t="str">
            <v>Otro</v>
          </cell>
        </row>
        <row r="15">
          <cell r="E15" t="str">
            <v>Especifique Tipo de Servicio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V"/>
      <sheetName val="S"/>
      <sheetName val="L"/>
      <sheetName val="DB_Sitios"/>
      <sheetName val="Costos unitarios SITIO MOVIL"/>
      <sheetName val="CENTRAL"/>
    </sheetNames>
    <sheetDataSet>
      <sheetData sheetId="0"/>
      <sheetData sheetId="1"/>
      <sheetData sheetId="2"/>
      <sheetData sheetId="3">
        <row r="4">
          <cell r="B4" t="str">
            <v>Torre autosoportada</v>
          </cell>
        </row>
        <row r="5">
          <cell r="B5" t="str">
            <v>Torre arriostrada</v>
          </cell>
        </row>
        <row r="6">
          <cell r="B6" t="str">
            <v>Torre monopolo</v>
          </cell>
        </row>
        <row r="7">
          <cell r="B7" t="str">
            <v>Mástil</v>
          </cell>
        </row>
        <row r="8">
          <cell r="B8" t="str">
            <v>Soporte</v>
          </cell>
        </row>
        <row r="9">
          <cell r="B9" t="str">
            <v>Otro tipo</v>
          </cell>
        </row>
        <row r="13">
          <cell r="B13" t="str">
            <v>Terreno</v>
          </cell>
        </row>
        <row r="14">
          <cell r="B14" t="str">
            <v>Azotea</v>
          </cell>
        </row>
        <row r="15">
          <cell r="B15" t="str">
            <v>Otro tipo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br"/>
      <sheetName val="Aldeca"/>
      <sheetName val="Telnor"/>
      <sheetName val="Uninet"/>
      <sheetName val="Filiales"/>
      <sheetName val="Eliminaciones"/>
    </sheetNames>
    <sheetDataSet>
      <sheetData sheetId="0" refreshError="1"/>
      <sheetData sheetId="1" refreshError="1"/>
      <sheetData sheetId="2" refreshError="1"/>
      <sheetData sheetId="3" refreshError="1">
        <row r="8">
          <cell r="B8">
            <v>10000000</v>
          </cell>
          <cell r="C8" t="str">
            <v>ACTIVO</v>
          </cell>
          <cell r="D8" t="str">
            <v>A</v>
          </cell>
          <cell r="E8" t="str">
            <v>1000-0000</v>
          </cell>
          <cell r="F8" t="str">
            <v>ACTIVO</v>
          </cell>
          <cell r="G8">
            <v>31605051051.869991</v>
          </cell>
          <cell r="AM8">
            <v>1</v>
          </cell>
          <cell r="BD8">
            <v>5</v>
          </cell>
          <cell r="BE8" t="str">
            <v>CAMEX ERROR</v>
          </cell>
          <cell r="BF8" t="str">
            <v>5 ERROR</v>
          </cell>
          <cell r="BG8" t="str">
            <v>5 ERROR.TXT</v>
          </cell>
          <cell r="BI8">
            <v>5</v>
          </cell>
          <cell r="BJ8" t="str">
            <v>MAYO</v>
          </cell>
          <cell r="BK8">
            <v>31</v>
          </cell>
        </row>
        <row r="9">
          <cell r="B9">
            <v>11100000</v>
          </cell>
          <cell r="C9" t="str">
            <v>CAJA CHICA</v>
          </cell>
          <cell r="D9" t="str">
            <v>D</v>
          </cell>
          <cell r="E9" t="str">
            <v>1110-0000</v>
          </cell>
          <cell r="F9" t="str">
            <v>FONDOS DE CAJA CHICA</v>
          </cell>
          <cell r="G9">
            <v>0</v>
          </cell>
          <cell r="AM9">
            <v>2</v>
          </cell>
          <cell r="BD9">
            <v>6</v>
          </cell>
          <cell r="BE9" t="str">
            <v>LIMPIEZA TECNICA ESPECIALIZADA, S.A. DE C.V.</v>
          </cell>
          <cell r="BF9" t="str">
            <v>LTE</v>
          </cell>
          <cell r="BG9" t="str">
            <v>LTE.TXT</v>
          </cell>
          <cell r="BI9">
            <v>6</v>
          </cell>
          <cell r="BJ9" t="str">
            <v>JUNIO</v>
          </cell>
          <cell r="BK9">
            <v>30</v>
          </cell>
        </row>
        <row r="10">
          <cell r="B10">
            <v>11200000</v>
          </cell>
          <cell r="C10" t="str">
            <v>BANCOS</v>
          </cell>
          <cell r="D10" t="str">
            <v>A</v>
          </cell>
          <cell r="E10" t="str">
            <v>1120-0000</v>
          </cell>
          <cell r="F10" t="str">
            <v>BANCOS</v>
          </cell>
          <cell r="G10">
            <v>4708400.7599919802</v>
          </cell>
          <cell r="AM10">
            <v>3</v>
          </cell>
          <cell r="BD10">
            <v>7</v>
          </cell>
          <cell r="BE10" t="str">
            <v>RENTA DE EQUIPO, S.A. DE C.V.</v>
          </cell>
          <cell r="BF10" t="str">
            <v>RESA</v>
          </cell>
          <cell r="BG10" t="str">
            <v>RESA.TXT</v>
          </cell>
          <cell r="BI10">
            <v>7</v>
          </cell>
          <cell r="BJ10" t="str">
            <v>JULIO</v>
          </cell>
          <cell r="BK10">
            <v>31</v>
          </cell>
        </row>
        <row r="11">
          <cell r="B11">
            <v>11200100</v>
          </cell>
          <cell r="C11" t="str">
            <v>BCOS. NALES.</v>
          </cell>
          <cell r="D11" t="str">
            <v>D</v>
          </cell>
          <cell r="E11" t="str">
            <v>1120-0100</v>
          </cell>
          <cell r="F11" t="str">
            <v>BANCOS NACIONALES (MÉXICO)</v>
          </cell>
          <cell r="G11">
            <v>3504863.6699918462</v>
          </cell>
          <cell r="AM11">
            <v>4</v>
          </cell>
          <cell r="BD11">
            <v>8</v>
          </cell>
          <cell r="BE11" t="str">
            <v>MULTICOMUNICACIONES INTEGRALES, S.A. DE C.V.</v>
          </cell>
          <cell r="BF11" t="str">
            <v>MULTI</v>
          </cell>
          <cell r="BG11" t="str">
            <v>MULTI.TXT</v>
          </cell>
          <cell r="BI11">
            <v>8</v>
          </cell>
          <cell r="BJ11" t="str">
            <v>AGOSTO</v>
          </cell>
          <cell r="BK11">
            <v>31</v>
          </cell>
        </row>
        <row r="12">
          <cell r="B12">
            <v>11200200</v>
          </cell>
          <cell r="C12" t="str">
            <v>BCOS. EXTRANJ.</v>
          </cell>
          <cell r="D12" t="str">
            <v>D</v>
          </cell>
          <cell r="E12" t="str">
            <v>1120-0200</v>
          </cell>
          <cell r="F12" t="str">
            <v>BANCOS EXTRANJEROS</v>
          </cell>
          <cell r="G12">
            <v>1203537.0900001342</v>
          </cell>
          <cell r="AM12">
            <v>5</v>
          </cell>
          <cell r="BD12">
            <v>9</v>
          </cell>
          <cell r="BE12" t="str">
            <v>TELECONSTRUCTORA, S.A. DE C.V.</v>
          </cell>
          <cell r="BF12" t="str">
            <v>TELECO</v>
          </cell>
          <cell r="BG12" t="str">
            <v>TELECO.TXT</v>
          </cell>
          <cell r="BI12">
            <v>9</v>
          </cell>
          <cell r="BJ12" t="str">
            <v>SEPTIEMBRE</v>
          </cell>
          <cell r="BK12">
            <v>30</v>
          </cell>
        </row>
        <row r="13">
          <cell r="B13">
            <v>11300000</v>
          </cell>
          <cell r="C13" t="str">
            <v>INVERSION TEMP.</v>
          </cell>
          <cell r="D13" t="str">
            <v>A</v>
          </cell>
          <cell r="E13" t="str">
            <v>1130-0000</v>
          </cell>
          <cell r="F13" t="str">
            <v>INVERSIONES TEMPORALES</v>
          </cell>
          <cell r="G13">
            <v>1924296973.0900002</v>
          </cell>
          <cell r="AM13">
            <v>6</v>
          </cell>
          <cell r="BD13">
            <v>10</v>
          </cell>
          <cell r="BE13" t="str">
            <v>ANUNCIOS EN DIRECTORIOS, S.A. DE C.V.</v>
          </cell>
          <cell r="BF13" t="str">
            <v>10 ERROR</v>
          </cell>
          <cell r="BG13" t="str">
            <v>10 ERROR.TXT</v>
          </cell>
          <cell r="BI13">
            <v>10</v>
          </cell>
          <cell r="BJ13" t="str">
            <v>OCTUBRE</v>
          </cell>
          <cell r="BK13">
            <v>31</v>
          </cell>
        </row>
        <row r="14">
          <cell r="B14">
            <v>11300100</v>
          </cell>
          <cell r="C14" t="str">
            <v>INVER TEMP. TMX</v>
          </cell>
          <cell r="D14" t="str">
            <v>T</v>
          </cell>
          <cell r="E14" t="str">
            <v>1130-0100</v>
          </cell>
          <cell r="F14" t="str">
            <v>INVERSIONES TEMPORALES TELMEX</v>
          </cell>
          <cell r="G14">
            <v>0</v>
          </cell>
          <cell r="AM14">
            <v>7</v>
          </cell>
          <cell r="BD14">
            <v>11</v>
          </cell>
          <cell r="BE14" t="str">
            <v>DIPSA ERROR</v>
          </cell>
          <cell r="BF14" t="str">
            <v>11 ERROR</v>
          </cell>
          <cell r="BG14" t="str">
            <v>11 ERROR.TXT</v>
          </cell>
          <cell r="BI14">
            <v>11</v>
          </cell>
          <cell r="BJ14" t="str">
            <v>NOVIEMBRE</v>
          </cell>
          <cell r="BK14">
            <v>30</v>
          </cell>
        </row>
        <row r="15">
          <cell r="B15">
            <v>11300200</v>
          </cell>
          <cell r="C15" t="str">
            <v>INVER TEMP. SUB</v>
          </cell>
          <cell r="D15" t="str">
            <v>S</v>
          </cell>
          <cell r="E15" t="str">
            <v>1130-0200</v>
          </cell>
          <cell r="F15" t="str">
            <v>INVERSIONES TEMPORALES SUBSIDIARIAS</v>
          </cell>
          <cell r="G15">
            <v>0</v>
          </cell>
          <cell r="AM15">
            <v>8</v>
          </cell>
          <cell r="BD15">
            <v>12</v>
          </cell>
          <cell r="BE15" t="str">
            <v>OPERADORA MERCANTIL, S.A. DE C.V.</v>
          </cell>
          <cell r="BF15" t="str">
            <v>OMSA</v>
          </cell>
          <cell r="BG15" t="str">
            <v>OMSA.TXT</v>
          </cell>
          <cell r="BI15">
            <v>12</v>
          </cell>
          <cell r="BJ15" t="str">
            <v>DICIEMBRE</v>
          </cell>
          <cell r="BK15">
            <v>31</v>
          </cell>
        </row>
        <row r="16">
          <cell r="B16">
            <v>11300300</v>
          </cell>
          <cell r="C16" t="str">
            <v>INVER TEMP. TER</v>
          </cell>
          <cell r="D16" t="str">
            <v>C</v>
          </cell>
          <cell r="E16" t="str">
            <v>1130-0300</v>
          </cell>
          <cell r="F16" t="str">
            <v>INVERSIONES TEMPORALES TERCEROS</v>
          </cell>
          <cell r="G16">
            <v>1924296973.0900002</v>
          </cell>
          <cell r="AM16">
            <v>9</v>
          </cell>
          <cell r="BD16">
            <v>13</v>
          </cell>
          <cell r="BE16" t="str">
            <v>AZTLAN ERROR</v>
          </cell>
          <cell r="BF16" t="str">
            <v>13 ERROR</v>
          </cell>
          <cell r="BG16" t="str">
            <v>13 ERROR.TXT</v>
          </cell>
          <cell r="BI16">
            <v>13</v>
          </cell>
          <cell r="BJ16" t="str">
            <v>ERROR</v>
          </cell>
          <cell r="BK16">
            <v>99</v>
          </cell>
        </row>
        <row r="17">
          <cell r="B17">
            <v>11340000</v>
          </cell>
          <cell r="C17" t="str">
            <v>INT INVER TEMP</v>
          </cell>
          <cell r="D17" t="str">
            <v>D</v>
          </cell>
          <cell r="E17" t="str">
            <v>1134-0000</v>
          </cell>
          <cell r="F17" t="str">
            <v>INTERESES DEVENGADOS POR INVERSIONES TEMPORALES</v>
          </cell>
          <cell r="G17">
            <v>0</v>
          </cell>
          <cell r="AM17">
            <v>10</v>
          </cell>
          <cell r="BD17">
            <v>14</v>
          </cell>
          <cell r="BE17" t="str">
            <v>IMPULSORA MEXIC.DE TELECOMUNICACIONES, S.A.C.V.</v>
          </cell>
          <cell r="BF17" t="str">
            <v>IMTSA</v>
          </cell>
          <cell r="BG17" t="str">
            <v>IMTSA.TXT</v>
          </cell>
        </row>
        <row r="18">
          <cell r="B18">
            <v>11320000</v>
          </cell>
          <cell r="C18" t="str">
            <v>VAL NE Y DI VTA</v>
          </cell>
          <cell r="D18" t="str">
            <v>A</v>
          </cell>
          <cell r="E18" t="str">
            <v>1132-0000</v>
          </cell>
          <cell r="F18" t="str">
            <v>VALORES NEGOCIABLES Y DISPONIBLES PARA SU VENTA</v>
          </cell>
          <cell r="G18">
            <v>0</v>
          </cell>
          <cell r="AM18">
            <v>11</v>
          </cell>
          <cell r="BD18">
            <v>15</v>
          </cell>
          <cell r="BE18" t="str">
            <v>FUERZA Y CLIMA, S.A. DE C.V.</v>
          </cell>
          <cell r="BF18" t="str">
            <v>FYCSA</v>
          </cell>
          <cell r="BG18" t="str">
            <v>FYCSA.TXT</v>
          </cell>
        </row>
        <row r="19">
          <cell r="B19" t="str">
            <v>11310000</v>
          </cell>
          <cell r="C19" t="str">
            <v>VAL NEG</v>
          </cell>
          <cell r="D19" t="str">
            <v>D</v>
          </cell>
          <cell r="E19" t="str">
            <v>1131-0000</v>
          </cell>
          <cell r="F19" t="str">
            <v>VALORES NEGOCIABLES</v>
          </cell>
          <cell r="G19">
            <v>0</v>
          </cell>
          <cell r="AM19">
            <v>12</v>
          </cell>
          <cell r="BD19">
            <v>16</v>
          </cell>
          <cell r="BE19" t="str">
            <v>TELEFONOS DEL NOROESTE, S.A. DE C.V.</v>
          </cell>
          <cell r="BF19" t="str">
            <v>TELNOR</v>
          </cell>
          <cell r="BG19" t="str">
            <v>TELNOR.TXT</v>
          </cell>
        </row>
        <row r="20">
          <cell r="B20" t="str">
            <v>12400000</v>
          </cell>
          <cell r="C20" t="str">
            <v>VAL DIS PA VTA</v>
          </cell>
          <cell r="D20" t="str">
            <v>D</v>
          </cell>
          <cell r="E20" t="str">
            <v>1240-0000</v>
          </cell>
          <cell r="F20" t="str">
            <v>VALORES DISPONIBLES PARA SU VENTA</v>
          </cell>
          <cell r="G20">
            <v>0</v>
          </cell>
          <cell r="AM20">
            <v>13</v>
          </cell>
          <cell r="BD20">
            <v>17</v>
          </cell>
          <cell r="BE20" t="str">
            <v>AEROCOMUNICACIONES, S.A. DE C.V.</v>
          </cell>
          <cell r="BF20" t="str">
            <v>AEROCO</v>
          </cell>
          <cell r="BG20" t="str">
            <v>AEROCO.TXT</v>
          </cell>
        </row>
        <row r="21">
          <cell r="B21">
            <v>11400000</v>
          </cell>
          <cell r="C21" t="str">
            <v>CTAS POR COBRAR</v>
          </cell>
          <cell r="D21" t="str">
            <v>A</v>
          </cell>
          <cell r="E21" t="str">
            <v>1140-0000</v>
          </cell>
          <cell r="F21" t="str">
            <v>CUENTAS POR COBRAR:</v>
          </cell>
          <cell r="G21">
            <v>26848407512.790001</v>
          </cell>
          <cell r="AM21">
            <v>14</v>
          </cell>
          <cell r="BD21">
            <v>18</v>
          </cell>
          <cell r="BE21" t="str">
            <v>TECMARKETING, S.A. DE C.V.</v>
          </cell>
          <cell r="BF21" t="str">
            <v>TECMKT</v>
          </cell>
          <cell r="BG21" t="str">
            <v>TECMKT.TXT</v>
          </cell>
        </row>
        <row r="22">
          <cell r="B22">
            <v>11400200</v>
          </cell>
          <cell r="C22" t="str">
            <v>CXC CLIENTES</v>
          </cell>
          <cell r="D22" t="str">
            <v>A</v>
          </cell>
          <cell r="E22" t="str">
            <v>1140-0200</v>
          </cell>
          <cell r="F22" t="str">
            <v>CUENTAS POR COBRAR -  CLIENTES</v>
          </cell>
          <cell r="G22">
            <v>3527779200.2799997</v>
          </cell>
          <cell r="AM22">
            <v>15</v>
          </cell>
          <cell r="BD22">
            <v>19</v>
          </cell>
          <cell r="BE22" t="str">
            <v>COMERTEL ARGOS, S.A. DE C.V.</v>
          </cell>
          <cell r="BF22" t="str">
            <v>ARGOS</v>
          </cell>
          <cell r="BG22" t="str">
            <v>ARGOS.TXT</v>
          </cell>
        </row>
        <row r="23">
          <cell r="B23">
            <v>11400201</v>
          </cell>
          <cell r="C23" t="str">
            <v>CLIENT - TELMEX</v>
          </cell>
          <cell r="D23" t="str">
            <v>T</v>
          </cell>
          <cell r="E23" t="str">
            <v>1140-0201</v>
          </cell>
          <cell r="F23" t="str">
            <v>CUENTAS POR COBRAR - CLIENTES  TELMEX</v>
          </cell>
          <cell r="G23">
            <v>1671913058.0400002</v>
          </cell>
          <cell r="AM23">
            <v>16</v>
          </cell>
          <cell r="BD23">
            <v>20</v>
          </cell>
          <cell r="BE23" t="str">
            <v>TELMEX HOLDINGS, INC.</v>
          </cell>
          <cell r="BF23" t="str">
            <v>TMXINT</v>
          </cell>
          <cell r="BG23" t="str">
            <v>TMXINT.TXT</v>
          </cell>
        </row>
        <row r="24">
          <cell r="B24">
            <v>11400202</v>
          </cell>
          <cell r="C24" t="str">
            <v>CLIENT - SUBSID</v>
          </cell>
          <cell r="D24" t="str">
            <v>S</v>
          </cell>
          <cell r="E24" t="str">
            <v>1140-0202</v>
          </cell>
          <cell r="F24" t="str">
            <v>CUENTAS POR COBRAR  - CLIENTES  SUBSIDIARIAS</v>
          </cell>
          <cell r="G24">
            <v>8379919.4179030061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1427235.150000006</v>
          </cell>
          <cell r="U24">
            <v>0</v>
          </cell>
          <cell r="V24">
            <v>0</v>
          </cell>
          <cell r="W24">
            <v>0</v>
          </cell>
          <cell r="X24">
            <v>6644312.9979029996</v>
          </cell>
          <cell r="Y24">
            <v>0</v>
          </cell>
          <cell r="Z24">
            <v>0</v>
          </cell>
          <cell r="AA24">
            <v>308371.27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17</v>
          </cell>
          <cell r="BD24">
            <v>21</v>
          </cell>
          <cell r="BE24" t="str">
            <v>INSTITUTO TECNOLOGICO DE TELEFONOS DE MEXICO, S.C.</v>
          </cell>
          <cell r="BF24" t="str">
            <v>INTELM</v>
          </cell>
          <cell r="BG24" t="str">
            <v>INTELM.TXT</v>
          </cell>
        </row>
        <row r="25">
          <cell r="B25">
            <v>11400203</v>
          </cell>
          <cell r="C25" t="str">
            <v>CLIENT - 3OS.</v>
          </cell>
          <cell r="D25" t="str">
            <v>C</v>
          </cell>
          <cell r="E25" t="str">
            <v>1140-0203</v>
          </cell>
          <cell r="F25" t="str">
            <v>CUENTAS POR COBRAR  - CLIENTES  TERCEROS</v>
          </cell>
          <cell r="G25">
            <v>1772112413.0902166</v>
          </cell>
          <cell r="AM25">
            <v>18</v>
          </cell>
          <cell r="BD25">
            <v>22</v>
          </cell>
          <cell r="BE25" t="str">
            <v>BUSCATEL, S.A. DE C.V.</v>
          </cell>
          <cell r="BF25" t="str">
            <v>BUSCAT</v>
          </cell>
          <cell r="BG25" t="str">
            <v>BUSCAT.TXT</v>
          </cell>
        </row>
        <row r="26">
          <cell r="B26">
            <v>11400204</v>
          </cell>
          <cell r="C26" t="str">
            <v>CLIENT - PAR</v>
          </cell>
          <cell r="D26" t="str">
            <v>C</v>
          </cell>
          <cell r="E26" t="str">
            <v>1140-0204</v>
          </cell>
          <cell r="F26" t="str">
            <v>CUENTAS POR COBRAR  - CLIENTES  PARTES RELACIONADAS</v>
          </cell>
          <cell r="G26">
            <v>75373809.731880009</v>
          </cell>
          <cell r="AM26">
            <v>19</v>
          </cell>
          <cell r="BD26">
            <v>23</v>
          </cell>
          <cell r="BE26" t="str">
            <v>CONSORCIO RED UNO, S.A. DE C.V.</v>
          </cell>
          <cell r="BF26" t="str">
            <v>REDUNO</v>
          </cell>
          <cell r="BG26" t="str">
            <v>REDUNO.TXT</v>
          </cell>
        </row>
        <row r="27">
          <cell r="B27">
            <v>11410000</v>
          </cell>
          <cell r="C27" t="str">
            <v>CXC SERV.ENLACE</v>
          </cell>
          <cell r="D27" t="str">
            <v>A</v>
          </cell>
          <cell r="E27" t="str">
            <v>1141-0000</v>
          </cell>
          <cell r="F27" t="str">
            <v>CUENTAS POR COBRAR SERVICIO DE ENLACE</v>
          </cell>
          <cell r="G27">
            <v>0</v>
          </cell>
          <cell r="AM27">
            <v>20</v>
          </cell>
          <cell r="BD27">
            <v>24</v>
          </cell>
          <cell r="BE27" t="str">
            <v>UNINET, S.A. DE C.V.</v>
          </cell>
          <cell r="BF27" t="str">
            <v>UNINET</v>
          </cell>
          <cell r="BG27" t="str">
            <v>UNINET.TXT</v>
          </cell>
        </row>
        <row r="28">
          <cell r="B28">
            <v>11410001</v>
          </cell>
          <cell r="C28" t="str">
            <v>CXC S.ENLCE.TMX</v>
          </cell>
          <cell r="D28" t="str">
            <v>T</v>
          </cell>
          <cell r="E28" t="str">
            <v>1141-0001</v>
          </cell>
          <cell r="F28" t="str">
            <v>CUENTAS POR COBRAR SERV.ENLACE - TELMEX</v>
          </cell>
          <cell r="G28">
            <v>0</v>
          </cell>
          <cell r="AM28">
            <v>21</v>
          </cell>
          <cell r="BD28">
            <v>25</v>
          </cell>
          <cell r="BE28" t="str">
            <v>CABLE ERROR</v>
          </cell>
          <cell r="BF28" t="str">
            <v>25 ERROR</v>
          </cell>
          <cell r="BG28" t="str">
            <v>25 ERROR.TXT</v>
          </cell>
        </row>
        <row r="29">
          <cell r="B29">
            <v>11410002</v>
          </cell>
          <cell r="C29" t="str">
            <v>CXC S.ENLCE.SUB</v>
          </cell>
          <cell r="D29" t="str">
            <v>S</v>
          </cell>
          <cell r="E29" t="str">
            <v>1141-0002</v>
          </cell>
          <cell r="F29" t="str">
            <v>CUENTAS POR COBRAR SERV.ENLACE - SUBSIDIARIAS</v>
          </cell>
          <cell r="G29">
            <v>0</v>
          </cell>
          <cell r="H29">
            <v>0</v>
          </cell>
          <cell r="I29">
            <v>0</v>
          </cell>
          <cell r="AM29">
            <v>22</v>
          </cell>
          <cell r="BD29">
            <v>26</v>
          </cell>
          <cell r="BE29" t="str">
            <v>AEROFRISCO, S.A. DE C.V.</v>
          </cell>
          <cell r="BF29" t="str">
            <v>AEROFR</v>
          </cell>
          <cell r="BG29" t="str">
            <v>AEROFR.TXT</v>
          </cell>
        </row>
        <row r="30">
          <cell r="B30">
            <v>11410003</v>
          </cell>
          <cell r="C30" t="str">
            <v>CXC S.ENLCE.TER</v>
          </cell>
          <cell r="D30" t="str">
            <v>C</v>
          </cell>
          <cell r="E30" t="str">
            <v>1141-0003</v>
          </cell>
          <cell r="F30" t="str">
            <v>CUENTAS POR COBRAR SERV.ENLACE - TERCEROS</v>
          </cell>
          <cell r="G30">
            <v>0</v>
          </cell>
          <cell r="AM30">
            <v>23</v>
          </cell>
          <cell r="BD30">
            <v>27</v>
          </cell>
          <cell r="BE30" t="str">
            <v>KB/TEL TELECOMUNICACIONES, S.A. DE C.V.</v>
          </cell>
          <cell r="BF30" t="str">
            <v>27 ERROR</v>
          </cell>
          <cell r="BG30" t="str">
            <v>27 ERROR.TXT</v>
          </cell>
        </row>
        <row r="31">
          <cell r="B31">
            <v>11410004</v>
          </cell>
          <cell r="C31" t="str">
            <v>CXC S.ENLCE.PAR</v>
          </cell>
          <cell r="D31" t="str">
            <v>C</v>
          </cell>
          <cell r="E31" t="str">
            <v>1141-0004</v>
          </cell>
          <cell r="F31" t="str">
            <v>CUENTAS POR COBRAR SERV.ENLACE - PARTES RELACIONADAS</v>
          </cell>
          <cell r="G31">
            <v>0</v>
          </cell>
          <cell r="AM31">
            <v>24</v>
          </cell>
          <cell r="BD31">
            <v>28</v>
          </cell>
          <cell r="BE31" t="str">
            <v>TELNICX, S.A. DE C.V.</v>
          </cell>
          <cell r="BF31" t="str">
            <v>28 ERROR</v>
          </cell>
          <cell r="BG31" t="str">
            <v>28 ERROR.TXT</v>
          </cell>
        </row>
        <row r="32">
          <cell r="B32">
            <v>11420000</v>
          </cell>
          <cell r="C32" t="str">
            <v>OTRAS CXC CP</v>
          </cell>
          <cell r="D32" t="str">
            <v>A</v>
          </cell>
          <cell r="E32" t="str">
            <v>1142-0000</v>
          </cell>
          <cell r="F32" t="str">
            <v>OTRAS CUENTAS POR COBRAR CORTO PLAZO</v>
          </cell>
          <cell r="G32">
            <v>38808985.010000005</v>
          </cell>
          <cell r="AM32">
            <v>25</v>
          </cell>
          <cell r="BD32">
            <v>29</v>
          </cell>
          <cell r="BE32" t="str">
            <v>GRUPO TECNICO DE ADMINISTRACION, S.A. DE C.V.</v>
          </cell>
          <cell r="BF32" t="str">
            <v>GTA</v>
          </cell>
          <cell r="BG32" t="str">
            <v>GTA.TXT</v>
          </cell>
        </row>
        <row r="33">
          <cell r="B33">
            <v>11420001</v>
          </cell>
          <cell r="C33" t="str">
            <v>OTRAS CXC TMX</v>
          </cell>
          <cell r="D33" t="str">
            <v>T</v>
          </cell>
          <cell r="E33" t="str">
            <v>1142-0001</v>
          </cell>
          <cell r="F33" t="str">
            <v>OTRAS CUENTAS POR COBRAR CP - TELMEX</v>
          </cell>
          <cell r="G33">
            <v>0</v>
          </cell>
          <cell r="AM33">
            <v>26</v>
          </cell>
          <cell r="BD33">
            <v>30</v>
          </cell>
          <cell r="BE33" t="str">
            <v>TENINVER, S.A DE C.V.</v>
          </cell>
          <cell r="BF33" t="str">
            <v>TENINV</v>
          </cell>
          <cell r="BG33" t="str">
            <v>TENINV.TXT</v>
          </cell>
        </row>
        <row r="34">
          <cell r="B34">
            <v>11420002</v>
          </cell>
          <cell r="C34" t="str">
            <v>OTRAS CXC SUBS</v>
          </cell>
          <cell r="D34" t="str">
            <v>S</v>
          </cell>
          <cell r="E34" t="str">
            <v>1142-0002</v>
          </cell>
          <cell r="F34" t="str">
            <v>OTRAS CUENTAS POR COBRAR CP - SUBSIDIARIAS</v>
          </cell>
          <cell r="G34">
            <v>9602202.5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9602202.5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27</v>
          </cell>
          <cell r="BD34">
            <v>31</v>
          </cell>
          <cell r="BE34" t="str">
            <v>ERROR LIBRE</v>
          </cell>
          <cell r="BF34" t="str">
            <v>31 ERR-LIBRE</v>
          </cell>
          <cell r="BG34" t="str">
            <v>31 ERR-LIBRE.TXT</v>
          </cell>
        </row>
        <row r="35">
          <cell r="B35">
            <v>11420003</v>
          </cell>
          <cell r="C35" t="str">
            <v>OTRAS CXC TERC</v>
          </cell>
          <cell r="D35" t="str">
            <v>C</v>
          </cell>
          <cell r="E35" t="str">
            <v>1142-0003</v>
          </cell>
          <cell r="F35" t="str">
            <v>OTRAS CUENTAS POR COBRAR CP - TERCEROS</v>
          </cell>
          <cell r="G35">
            <v>29206782.510000002</v>
          </cell>
          <cell r="AM35">
            <v>28</v>
          </cell>
          <cell r="BD35">
            <v>32</v>
          </cell>
          <cell r="BE35" t="str">
            <v>ERROR LIBRE</v>
          </cell>
          <cell r="BF35" t="str">
            <v>32 ERR-LIBRE</v>
          </cell>
          <cell r="BG35" t="str">
            <v>32 ERR-LIBRE.TXT</v>
          </cell>
        </row>
        <row r="36">
          <cell r="B36">
            <v>11420004</v>
          </cell>
          <cell r="C36" t="str">
            <v>OTRAS CXC  PAR</v>
          </cell>
          <cell r="D36" t="str">
            <v>C</v>
          </cell>
          <cell r="E36" t="str">
            <v>1142-0004</v>
          </cell>
          <cell r="F36" t="str">
            <v>OTRAS CUENTAS POR COBRAR CP - PARTES RELACIONADAS</v>
          </cell>
          <cell r="G36">
            <v>0</v>
          </cell>
          <cell r="AM36">
            <v>29</v>
          </cell>
          <cell r="BD36">
            <v>33</v>
          </cell>
          <cell r="BE36" t="str">
            <v>TELCOSER, S.A. DE C.V.</v>
          </cell>
          <cell r="BF36" t="str">
            <v>TCOSER</v>
          </cell>
          <cell r="BG36" t="str">
            <v>TCOSER.TXT</v>
          </cell>
        </row>
        <row r="37">
          <cell r="B37">
            <v>11430000</v>
          </cell>
          <cell r="C37" t="str">
            <v>EST.CTAS.INCOB.</v>
          </cell>
          <cell r="D37" t="str">
            <v>D</v>
          </cell>
          <cell r="E37" t="str">
            <v>1143-0000</v>
          </cell>
          <cell r="F37" t="str">
            <v>ESTIMACION PARA CUENTAS INCOBRABLES</v>
          </cell>
          <cell r="G37">
            <v>-11929109.16</v>
          </cell>
          <cell r="AM37">
            <v>30</v>
          </cell>
          <cell r="BD37">
            <v>34</v>
          </cell>
          <cell r="BE37" t="str">
            <v>SERVICIOS ADMINISTRATIVOS TECMARKETING, S.A. DE C.V.</v>
          </cell>
          <cell r="BF37" t="str">
            <v>SAT</v>
          </cell>
          <cell r="BG37" t="str">
            <v>SAT.TXT</v>
          </cell>
        </row>
        <row r="38">
          <cell r="B38">
            <v>11420100</v>
          </cell>
          <cell r="C38" t="str">
            <v>CXC INS FIN DER</v>
          </cell>
          <cell r="D38" t="str">
            <v>C</v>
          </cell>
          <cell r="E38" t="str">
            <v>1142-0100</v>
          </cell>
          <cell r="F38" t="str">
            <v>CUENTAS POR COBRAR INSTRUMENTOS FINANCIEROS DERIVADOS</v>
          </cell>
          <cell r="G38">
            <v>0</v>
          </cell>
          <cell r="AM38">
            <v>31</v>
          </cell>
          <cell r="BD38">
            <v>35</v>
          </cell>
          <cell r="BE38" t="str">
            <v>ERROR LIBRE</v>
          </cell>
          <cell r="BF38" t="str">
            <v>35 ERR-LIBRE</v>
          </cell>
          <cell r="BG38" t="str">
            <v>35 ERR-LIBRE.TXT</v>
          </cell>
        </row>
        <row r="39">
          <cell r="B39">
            <v>11440000</v>
          </cell>
          <cell r="C39" t="str">
            <v>OTRAS CXC LP</v>
          </cell>
          <cell r="D39" t="str">
            <v>A</v>
          </cell>
          <cell r="E39" t="str">
            <v>1144-0000</v>
          </cell>
          <cell r="F39" t="str">
            <v>OTRAS CUENTAS POR COBRAR LARGO PLAZO</v>
          </cell>
          <cell r="G39">
            <v>0</v>
          </cell>
          <cell r="AM39">
            <v>32</v>
          </cell>
          <cell r="BD39">
            <v>36</v>
          </cell>
          <cell r="BE39" t="str">
            <v>ERROR FATAL</v>
          </cell>
          <cell r="BF39" t="str">
            <v>ERR-FATAL</v>
          </cell>
          <cell r="BG39" t="str">
            <v>ERR-FATAL.TXT</v>
          </cell>
        </row>
        <row r="40">
          <cell r="B40">
            <v>11440001</v>
          </cell>
          <cell r="C40" t="str">
            <v>OTRAS CXC TMX</v>
          </cell>
          <cell r="D40" t="str">
            <v>T</v>
          </cell>
          <cell r="E40" t="str">
            <v>1144-0001</v>
          </cell>
          <cell r="F40" t="str">
            <v>OTRAS CUENTAS POR COBRAR LP - TELMEX</v>
          </cell>
          <cell r="G40">
            <v>0</v>
          </cell>
          <cell r="AM40">
            <v>33</v>
          </cell>
        </row>
        <row r="41">
          <cell r="B41">
            <v>11440002</v>
          </cell>
          <cell r="C41" t="str">
            <v>OTRAS CXC SUBS</v>
          </cell>
          <cell r="D41" t="str">
            <v>S</v>
          </cell>
          <cell r="E41" t="str">
            <v>1144-0002</v>
          </cell>
          <cell r="F41" t="str">
            <v>OTRAS CUENTAS POR COBRAR LP - SUBSIDIARIAS</v>
          </cell>
          <cell r="G41">
            <v>0</v>
          </cell>
          <cell r="AM41">
            <v>34</v>
          </cell>
        </row>
        <row r="42">
          <cell r="B42">
            <v>11440003</v>
          </cell>
          <cell r="C42" t="str">
            <v>OTRAS CXC TERC</v>
          </cell>
          <cell r="D42" t="str">
            <v>C</v>
          </cell>
          <cell r="E42" t="str">
            <v>1144-0003</v>
          </cell>
          <cell r="F42" t="str">
            <v>OTRAS CUENTAS POR COBRAR LP - TERCEROS</v>
          </cell>
          <cell r="G42">
            <v>0</v>
          </cell>
          <cell r="AM42">
            <v>35</v>
          </cell>
        </row>
        <row r="43">
          <cell r="B43">
            <v>11440004</v>
          </cell>
          <cell r="C43" t="str">
            <v>OTRAS CXC  PAR</v>
          </cell>
          <cell r="D43" t="str">
            <v>C</v>
          </cell>
          <cell r="E43" t="str">
            <v>1144-0004</v>
          </cell>
          <cell r="F43" t="str">
            <v>OTRAS CUENTAS POR COBRAR LP - PARTES RELACIONADAS</v>
          </cell>
          <cell r="G43">
            <v>0</v>
          </cell>
          <cell r="AM43">
            <v>36</v>
          </cell>
        </row>
        <row r="44">
          <cell r="B44">
            <v>11440010</v>
          </cell>
          <cell r="C44" t="str">
            <v>OTRAS INST</v>
          </cell>
          <cell r="D44" t="str">
            <v>A</v>
          </cell>
          <cell r="E44" t="str">
            <v>1144-0010</v>
          </cell>
          <cell r="F44" t="str">
            <v>OTRAS INSTITUCIONES</v>
          </cell>
          <cell r="G44">
            <v>23293748436.66</v>
          </cell>
          <cell r="AM44">
            <v>37</v>
          </cell>
        </row>
        <row r="45">
          <cell r="B45">
            <v>11440011</v>
          </cell>
          <cell r="C45" t="str">
            <v>OTRAS INST TMX</v>
          </cell>
          <cell r="D45" t="str">
            <v>T</v>
          </cell>
          <cell r="E45" t="str">
            <v>1144-0011</v>
          </cell>
          <cell r="F45" t="str">
            <v>OTRAS INSTITUCIONES - TELMEX</v>
          </cell>
          <cell r="G45">
            <v>23293748436.66</v>
          </cell>
          <cell r="AM45">
            <v>38</v>
          </cell>
        </row>
        <row r="46">
          <cell r="B46">
            <v>11440012</v>
          </cell>
          <cell r="C46" t="str">
            <v>OTRAS INST SUBS</v>
          </cell>
          <cell r="D46" t="str">
            <v>S</v>
          </cell>
          <cell r="E46" t="str">
            <v>1144-0012</v>
          </cell>
          <cell r="F46" t="str">
            <v>OTRAS INSTITUCIONES - SUBSIDIARIAS</v>
          </cell>
          <cell r="G46">
            <v>0</v>
          </cell>
          <cell r="AM46">
            <v>39</v>
          </cell>
        </row>
        <row r="47">
          <cell r="B47">
            <v>11440013</v>
          </cell>
          <cell r="C47" t="str">
            <v>OTRAS INST TERC</v>
          </cell>
          <cell r="D47" t="str">
            <v>C</v>
          </cell>
          <cell r="E47" t="str">
            <v>1144-0013</v>
          </cell>
          <cell r="F47" t="str">
            <v>OTRAS INSTITUCIONES - TERCEROS</v>
          </cell>
          <cell r="G47">
            <v>0</v>
          </cell>
          <cell r="AM47">
            <v>40</v>
          </cell>
        </row>
        <row r="48">
          <cell r="B48">
            <v>11440014</v>
          </cell>
          <cell r="C48" t="str">
            <v>OTRAS INST PAR</v>
          </cell>
          <cell r="D48" t="str">
            <v>C</v>
          </cell>
          <cell r="E48" t="str">
            <v>1144-0014</v>
          </cell>
          <cell r="F48" t="str">
            <v>OTRAS INSTITUCIONES - PARTES RELACIONADAS</v>
          </cell>
          <cell r="G48">
            <v>0</v>
          </cell>
          <cell r="AM48">
            <v>41</v>
          </cell>
        </row>
        <row r="49">
          <cell r="B49">
            <v>11440020</v>
          </cell>
          <cell r="C49" t="str">
            <v>IMP. A FAVOR</v>
          </cell>
          <cell r="D49" t="str">
            <v>A</v>
          </cell>
          <cell r="E49" t="str">
            <v>1144-0020</v>
          </cell>
          <cell r="F49" t="str">
            <v>IMPUESTOS A FAVOR</v>
          </cell>
          <cell r="G49">
            <v>34532254</v>
          </cell>
          <cell r="AM49">
            <v>42</v>
          </cell>
        </row>
        <row r="50">
          <cell r="B50">
            <v>11440023</v>
          </cell>
          <cell r="C50" t="str">
            <v>I.S.R  ACTIVO</v>
          </cell>
          <cell r="D50" t="str">
            <v>D</v>
          </cell>
          <cell r="E50" t="str">
            <v>1144-0023</v>
          </cell>
          <cell r="F50" t="str">
            <v>IMPUESTO SOBRE LA RENTA - ACTIVO</v>
          </cell>
          <cell r="G50">
            <v>34532254</v>
          </cell>
          <cell r="AM50">
            <v>43</v>
          </cell>
        </row>
        <row r="51">
          <cell r="B51">
            <v>11440033</v>
          </cell>
          <cell r="C51" t="str">
            <v>IMPAC POR REC</v>
          </cell>
          <cell r="D51" t="str">
            <v>D</v>
          </cell>
          <cell r="E51" t="str">
            <v>1144-0033</v>
          </cell>
          <cell r="F51" t="str">
            <v>IMPUESTO AL ACTIVO POR RECUPERAR</v>
          </cell>
          <cell r="G51">
            <v>0</v>
          </cell>
          <cell r="AM51">
            <v>44</v>
          </cell>
        </row>
        <row r="52">
          <cell r="B52">
            <v>11440043</v>
          </cell>
          <cell r="C52" t="str">
            <v>OTROS POR REC</v>
          </cell>
          <cell r="D52" t="str">
            <v>D</v>
          </cell>
          <cell r="E52" t="str">
            <v>1144-0043</v>
          </cell>
          <cell r="F52" t="str">
            <v>OTROS IMPUESTOS POR RECUPERAR</v>
          </cell>
          <cell r="G52">
            <v>0</v>
          </cell>
          <cell r="AM52">
            <v>45</v>
          </cell>
        </row>
        <row r="53">
          <cell r="B53">
            <v>12100000</v>
          </cell>
          <cell r="C53" t="str">
            <v>INVERSIÓN SUBS.</v>
          </cell>
          <cell r="D53" t="str">
            <v>A</v>
          </cell>
          <cell r="E53" t="str">
            <v>1210-0000</v>
          </cell>
          <cell r="F53" t="str">
            <v>INVERSIÓN EN CÍAS. SUBSIDIARIAS</v>
          </cell>
          <cell r="G53">
            <v>0</v>
          </cell>
          <cell r="AM53">
            <v>46</v>
          </cell>
        </row>
        <row r="54">
          <cell r="B54">
            <v>12100001</v>
          </cell>
          <cell r="C54" t="str">
            <v>INV.CIA.SUB.TMX</v>
          </cell>
          <cell r="D54" t="str">
            <v>T</v>
          </cell>
          <cell r="E54" t="str">
            <v>1210-0001</v>
          </cell>
          <cell r="F54" t="str">
            <v>INVERSIÓN EN CÍAS. SUBS. - TELMEX</v>
          </cell>
          <cell r="G54">
            <v>0</v>
          </cell>
          <cell r="AM54">
            <v>47</v>
          </cell>
        </row>
        <row r="55">
          <cell r="B55">
            <v>12100002</v>
          </cell>
          <cell r="C55" t="str">
            <v>INV.CIA.SUB.SUB</v>
          </cell>
          <cell r="D55" t="str">
            <v>S</v>
          </cell>
          <cell r="E55" t="str">
            <v>1210-0002</v>
          </cell>
          <cell r="F55" t="str">
            <v>INVERSIÓN EN CÍAS. SUBS. - SUBSIDIARIAS</v>
          </cell>
          <cell r="G55">
            <v>0</v>
          </cell>
          <cell r="AM55">
            <v>48</v>
          </cell>
        </row>
        <row r="56">
          <cell r="B56">
            <v>12200000</v>
          </cell>
          <cell r="C56" t="str">
            <v>INVERSIÓN ASOC.</v>
          </cell>
          <cell r="D56" t="str">
            <v>D</v>
          </cell>
          <cell r="E56" t="str">
            <v>1220-0000</v>
          </cell>
          <cell r="F56" t="str">
            <v>INVERSIÓN EN CÍAS. ASOCIADAS</v>
          </cell>
          <cell r="G56">
            <v>0</v>
          </cell>
          <cell r="AM56">
            <v>49</v>
          </cell>
        </row>
        <row r="57">
          <cell r="B57">
            <v>12300000</v>
          </cell>
          <cell r="C57" t="str">
            <v>OTRAS INV.PERM.</v>
          </cell>
          <cell r="D57" t="str">
            <v>A</v>
          </cell>
          <cell r="E57" t="str">
            <v>1230-0000</v>
          </cell>
          <cell r="F57" t="str">
            <v>OTRAS INVERSIONES PERMANENTES</v>
          </cell>
          <cell r="G57">
            <v>0</v>
          </cell>
          <cell r="AM57">
            <v>50</v>
          </cell>
        </row>
        <row r="58">
          <cell r="B58">
            <v>12300100</v>
          </cell>
          <cell r="C58" t="str">
            <v>OTS INV.PER TMX</v>
          </cell>
          <cell r="D58" t="str">
            <v>T</v>
          </cell>
          <cell r="E58" t="str">
            <v>1230-0100</v>
          </cell>
          <cell r="F58" t="str">
            <v>OTRAS INVERSIONES PERMANENTES TELMEX</v>
          </cell>
          <cell r="G58">
            <v>0</v>
          </cell>
          <cell r="AM58">
            <v>51</v>
          </cell>
        </row>
        <row r="59">
          <cell r="B59">
            <v>12300200</v>
          </cell>
          <cell r="C59" t="str">
            <v>OTS INV.PER SUB</v>
          </cell>
          <cell r="D59" t="str">
            <v>S</v>
          </cell>
          <cell r="E59" t="str">
            <v>1230-0200</v>
          </cell>
          <cell r="F59" t="str">
            <v>OTRAS INVERSIONES PERMANENTES SUBSDIDIARIAS</v>
          </cell>
          <cell r="G59">
            <v>0</v>
          </cell>
          <cell r="AM59">
            <v>52</v>
          </cell>
        </row>
        <row r="60">
          <cell r="B60">
            <v>12300300</v>
          </cell>
          <cell r="C60" t="str">
            <v>OTS INV.PER TER</v>
          </cell>
          <cell r="D60" t="str">
            <v>C</v>
          </cell>
          <cell r="E60" t="str">
            <v>1230-0300</v>
          </cell>
          <cell r="F60" t="str">
            <v>OTRAS INVERSIONES PERMANENTES TERCEROS</v>
          </cell>
          <cell r="G60">
            <v>0</v>
          </cell>
          <cell r="AM60">
            <v>53</v>
          </cell>
        </row>
        <row r="61">
          <cell r="B61">
            <v>12300304</v>
          </cell>
          <cell r="C61" t="str">
            <v>OTS INV.PER REL</v>
          </cell>
          <cell r="D61" t="str">
            <v>C</v>
          </cell>
          <cell r="E61" t="str">
            <v>1230-0304</v>
          </cell>
          <cell r="F61" t="str">
            <v>OTRAS INVERSIONES PERMANENTES PARTES RELACIONADAS</v>
          </cell>
          <cell r="G61">
            <v>0</v>
          </cell>
          <cell r="AM61">
            <v>54</v>
          </cell>
        </row>
        <row r="62">
          <cell r="B62">
            <v>13100000</v>
          </cell>
          <cell r="C62" t="str">
            <v>PAGOS ANTICIP.</v>
          </cell>
          <cell r="D62" t="str">
            <v>A</v>
          </cell>
          <cell r="E62" t="str">
            <v>1310-0000</v>
          </cell>
          <cell r="F62" t="str">
            <v>PAGOS ANTICIPADOS</v>
          </cell>
          <cell r="G62">
            <v>42260591.810000002</v>
          </cell>
          <cell r="AM62">
            <v>55</v>
          </cell>
        </row>
        <row r="63">
          <cell r="B63">
            <v>13100100</v>
          </cell>
          <cell r="C63" t="str">
            <v>PGOS.ANT. TMX</v>
          </cell>
          <cell r="D63" t="str">
            <v>T</v>
          </cell>
          <cell r="E63" t="str">
            <v>1310-0100</v>
          </cell>
          <cell r="F63" t="str">
            <v>PAGOS ANTICIPADOS TELMEX</v>
          </cell>
          <cell r="G63">
            <v>0</v>
          </cell>
          <cell r="AM63">
            <v>56</v>
          </cell>
        </row>
        <row r="64">
          <cell r="B64">
            <v>13100200</v>
          </cell>
          <cell r="C64" t="str">
            <v>PGOS.ANT. SUBS.</v>
          </cell>
          <cell r="D64" t="str">
            <v>S</v>
          </cell>
          <cell r="E64" t="str">
            <v>1310-0200</v>
          </cell>
          <cell r="F64" t="str">
            <v>PAGOS ANTICIPADOS SUBSIDIARIAS</v>
          </cell>
          <cell r="G64">
            <v>4035528</v>
          </cell>
          <cell r="Z64">
            <v>4035528</v>
          </cell>
          <cell r="AM64">
            <v>57</v>
          </cell>
        </row>
        <row r="65">
          <cell r="B65">
            <v>13100300</v>
          </cell>
          <cell r="C65" t="str">
            <v>PGOS.ANT. TERC.</v>
          </cell>
          <cell r="D65" t="str">
            <v>A</v>
          </cell>
          <cell r="E65" t="str">
            <v>1310-0300</v>
          </cell>
          <cell r="F65" t="str">
            <v xml:space="preserve">    PAGOS ANTICIPADOS TERCEROS</v>
          </cell>
          <cell r="G65">
            <v>38225063.810000002</v>
          </cell>
          <cell r="AM65">
            <v>58</v>
          </cell>
        </row>
        <row r="66">
          <cell r="B66">
            <v>13100305</v>
          </cell>
          <cell r="C66" t="str">
            <v>P.ANT. 3OS.PUB</v>
          </cell>
          <cell r="D66" t="str">
            <v>C</v>
          </cell>
          <cell r="E66" t="str">
            <v>1310-0305</v>
          </cell>
          <cell r="F66" t="str">
            <v>PAGOS ANTICIPADOS TERCEROS PUBLICIDAD</v>
          </cell>
          <cell r="G66">
            <v>0</v>
          </cell>
          <cell r="AM66">
            <v>59</v>
          </cell>
        </row>
        <row r="67">
          <cell r="B67">
            <v>13100310</v>
          </cell>
          <cell r="C67" t="str">
            <v>P.ANT. 3OS.ISR</v>
          </cell>
          <cell r="D67" t="str">
            <v>C</v>
          </cell>
          <cell r="E67" t="str">
            <v>1310-0310</v>
          </cell>
          <cell r="F67" t="str">
            <v>PAGOS ANTICIPADOS TERCEROS ANTICIPOS ISR</v>
          </cell>
          <cell r="G67">
            <v>0</v>
          </cell>
          <cell r="AM67">
            <v>60</v>
          </cell>
        </row>
        <row r="68">
          <cell r="B68">
            <v>13100315</v>
          </cell>
          <cell r="C68" t="str">
            <v>P.ANT. 3OS.COMI</v>
          </cell>
          <cell r="D68" t="str">
            <v>C</v>
          </cell>
          <cell r="E68" t="str">
            <v>1310-0315</v>
          </cell>
          <cell r="F68" t="str">
            <v>PAGOS ANTICIPADOS TERCEROS COMISIONES</v>
          </cell>
          <cell r="G68">
            <v>0</v>
          </cell>
          <cell r="AM68">
            <v>61</v>
          </cell>
        </row>
        <row r="69">
          <cell r="B69">
            <v>13100320</v>
          </cell>
          <cell r="C69" t="str">
            <v>P.ANT.3OS.INTER</v>
          </cell>
          <cell r="D69" t="str">
            <v>C</v>
          </cell>
          <cell r="E69" t="str">
            <v>1310-0320</v>
          </cell>
          <cell r="F69" t="str">
            <v>PAGOS ANTICIPADOS TERCEROS INTERCONEXION CELULAR</v>
          </cell>
          <cell r="G69">
            <v>0</v>
          </cell>
          <cell r="AM69">
            <v>62</v>
          </cell>
        </row>
        <row r="70">
          <cell r="B70">
            <v>13100325</v>
          </cell>
          <cell r="C70" t="str">
            <v>P.ANT3OS.G.INST</v>
          </cell>
          <cell r="D70" t="str">
            <v>C</v>
          </cell>
          <cell r="E70" t="str">
            <v>1310-0325</v>
          </cell>
          <cell r="F70" t="str">
            <v>PAGOS ANTICIPADOS TERCEROS GASTOS DE INSTALACION</v>
          </cell>
          <cell r="G70">
            <v>0</v>
          </cell>
          <cell r="AM70">
            <v>63</v>
          </cell>
        </row>
        <row r="71">
          <cell r="B71">
            <v>13100330</v>
          </cell>
          <cell r="C71" t="str">
            <v>P.ANT. 3OS.DEPO</v>
          </cell>
          <cell r="D71" t="str">
            <v>C</v>
          </cell>
          <cell r="E71" t="str">
            <v>1310-0330</v>
          </cell>
          <cell r="F71" t="str">
            <v>PAGOS ANTICIPADOS TERCEROS DEPOSITOS EN GARANTIA</v>
          </cell>
          <cell r="G71">
            <v>0</v>
          </cell>
          <cell r="AM71">
            <v>64</v>
          </cell>
        </row>
        <row r="72">
          <cell r="B72">
            <v>13100335</v>
          </cell>
          <cell r="C72" t="str">
            <v>P.ANT. 3OS.SEGU</v>
          </cell>
          <cell r="D72" t="str">
            <v>C</v>
          </cell>
          <cell r="E72" t="str">
            <v>1310-0335</v>
          </cell>
          <cell r="F72" t="str">
            <v>PAGOS ANTICIPADOS TERCEROS SEGUROS Y FIANZAS</v>
          </cell>
          <cell r="G72">
            <v>5361127.58</v>
          </cell>
          <cell r="AM72">
            <v>65</v>
          </cell>
        </row>
        <row r="73">
          <cell r="B73">
            <v>13100340</v>
          </cell>
          <cell r="C73" t="str">
            <v>P.ANT. 3OS.ADIC</v>
          </cell>
          <cell r="D73" t="str">
            <v>C</v>
          </cell>
          <cell r="E73" t="str">
            <v>1310-0340</v>
          </cell>
          <cell r="F73" t="str">
            <v>PAGOS ANTICIPADOS TERCEROS ADICIONES Y MEJORAS</v>
          </cell>
          <cell r="G73">
            <v>0</v>
          </cell>
          <cell r="AM73">
            <v>66</v>
          </cell>
        </row>
        <row r="74">
          <cell r="B74">
            <v>13100345</v>
          </cell>
          <cell r="C74" t="str">
            <v>P.ANT. 3OS.LICE</v>
          </cell>
          <cell r="D74" t="str">
            <v>C</v>
          </cell>
          <cell r="E74" t="str">
            <v>1310-0345</v>
          </cell>
          <cell r="F74" t="str">
            <v>PAGOS ANTICIPADOS TERCEROS LICENCIAS Y SOFTWARE</v>
          </cell>
          <cell r="G74">
            <v>0</v>
          </cell>
          <cell r="AM74">
            <v>67</v>
          </cell>
        </row>
        <row r="75">
          <cell r="B75">
            <v>13100350</v>
          </cell>
          <cell r="C75" t="str">
            <v>P.ANT.3OS.OTROS</v>
          </cell>
          <cell r="D75" t="str">
            <v>C</v>
          </cell>
          <cell r="E75" t="str">
            <v>1310-0350</v>
          </cell>
          <cell r="F75" t="str">
            <v>PAGOS ANTICIPADOS TERCEROS OTROS</v>
          </cell>
          <cell r="G75">
            <v>32863936.23</v>
          </cell>
          <cell r="AM75">
            <v>68</v>
          </cell>
        </row>
        <row r="76">
          <cell r="B76">
            <v>13100355</v>
          </cell>
          <cell r="C76" t="str">
            <v>P.ANT.3OS.AMORT</v>
          </cell>
          <cell r="D76" t="str">
            <v>C</v>
          </cell>
          <cell r="E76" t="str">
            <v>1310-0355</v>
          </cell>
          <cell r="F76" t="str">
            <v>PAGOS ANTICIPADOS TERCEROS AMORTIZACION DE GASTOS</v>
          </cell>
          <cell r="G76">
            <v>0</v>
          </cell>
          <cell r="AM76">
            <v>69</v>
          </cell>
        </row>
        <row r="77">
          <cell r="B77">
            <v>13100400</v>
          </cell>
          <cell r="C77" t="str">
            <v>PGOS.ANT. PAR</v>
          </cell>
          <cell r="D77" t="str">
            <v>C</v>
          </cell>
          <cell r="E77" t="str">
            <v>1310-0400</v>
          </cell>
          <cell r="F77" t="str">
            <v xml:space="preserve">   PAGOS ANTICIPADOS PARTES RELACIONADAS</v>
          </cell>
          <cell r="G77">
            <v>0</v>
          </cell>
          <cell r="AM77">
            <v>70</v>
          </cell>
        </row>
        <row r="78">
          <cell r="B78">
            <v>14100000</v>
          </cell>
          <cell r="C78" t="str">
            <v>IMPTO DIFER.ACT</v>
          </cell>
          <cell r="D78" t="str">
            <v>A</v>
          </cell>
          <cell r="E78" t="str">
            <v>1410-0000</v>
          </cell>
          <cell r="F78" t="str">
            <v>IMPUESTO DIFERIDO ACTIVO</v>
          </cell>
          <cell r="AM78">
            <v>71</v>
          </cell>
        </row>
        <row r="79">
          <cell r="B79">
            <v>14100100</v>
          </cell>
          <cell r="C79" t="str">
            <v>ISR DIFER.ACTVO</v>
          </cell>
          <cell r="D79" t="str">
            <v>D</v>
          </cell>
          <cell r="E79" t="str">
            <v>1410-0100</v>
          </cell>
          <cell r="F79" t="str">
            <v>I.S.R. DIFERIDO ACTIVO, NETO</v>
          </cell>
          <cell r="AM79">
            <v>72</v>
          </cell>
        </row>
        <row r="80">
          <cell r="B80">
            <v>14100200</v>
          </cell>
          <cell r="C80" t="str">
            <v>PTU DIFER.ACTVO</v>
          </cell>
          <cell r="D80" t="str">
            <v>D</v>
          </cell>
          <cell r="E80" t="str">
            <v>1410-0200</v>
          </cell>
          <cell r="F80" t="str">
            <v>P.T.U DIFERIDO ACTIVO, NETO</v>
          </cell>
          <cell r="AM80">
            <v>73</v>
          </cell>
        </row>
        <row r="81">
          <cell r="B81">
            <v>14200000</v>
          </cell>
          <cell r="C81" t="str">
            <v>CRÉDITO MERCAN.</v>
          </cell>
          <cell r="D81" t="str">
            <v>D</v>
          </cell>
          <cell r="E81" t="str">
            <v>1420-0000</v>
          </cell>
          <cell r="F81" t="str">
            <v>CRÉDITO MERCANTIL, NETO</v>
          </cell>
          <cell r="G81">
            <v>0</v>
          </cell>
          <cell r="AM81">
            <v>74</v>
          </cell>
        </row>
        <row r="82">
          <cell r="B82">
            <v>14300000</v>
          </cell>
          <cell r="C82" t="str">
            <v>ACTIVO DIFERIDO</v>
          </cell>
          <cell r="D82" t="str">
            <v>A</v>
          </cell>
          <cell r="E82" t="str">
            <v>1430-0000</v>
          </cell>
          <cell r="F82" t="str">
            <v>ACTIVOS DIFERIDOS</v>
          </cell>
          <cell r="G82">
            <v>22710952.570000008</v>
          </cell>
          <cell r="AM82">
            <v>75</v>
          </cell>
        </row>
        <row r="83">
          <cell r="B83">
            <v>14300100</v>
          </cell>
          <cell r="C83" t="str">
            <v>BANDAS FRECUEN.</v>
          </cell>
          <cell r="D83" t="str">
            <v>A</v>
          </cell>
          <cell r="E83" t="str">
            <v>1430-0100</v>
          </cell>
          <cell r="F83" t="str">
            <v>BANDAS DE FRECUENCIA, NETO</v>
          </cell>
          <cell r="G83">
            <v>0</v>
          </cell>
          <cell r="AM83">
            <v>76</v>
          </cell>
        </row>
        <row r="84">
          <cell r="B84">
            <v>14300101</v>
          </cell>
          <cell r="C84" t="str">
            <v>BDAS FREC TMX</v>
          </cell>
          <cell r="D84" t="str">
            <v>T</v>
          </cell>
          <cell r="E84" t="str">
            <v>1430-0101</v>
          </cell>
          <cell r="F84" t="str">
            <v>BANDAS DE FRECUENCIA TELMEX</v>
          </cell>
          <cell r="AM84">
            <v>77</v>
          </cell>
        </row>
        <row r="85">
          <cell r="B85">
            <v>14300102</v>
          </cell>
          <cell r="C85" t="str">
            <v>BDAS FREC SUBS</v>
          </cell>
          <cell r="D85" t="str">
            <v>S</v>
          </cell>
          <cell r="E85" t="str">
            <v>1430-0102</v>
          </cell>
          <cell r="F85" t="str">
            <v>BANDAS DE FRECUENCIA SUBSIDIARIAS</v>
          </cell>
          <cell r="G85">
            <v>0</v>
          </cell>
          <cell r="AM85">
            <v>78</v>
          </cell>
        </row>
        <row r="86">
          <cell r="B86">
            <v>14300103</v>
          </cell>
          <cell r="C86" t="str">
            <v>BDAS FREC</v>
          </cell>
          <cell r="D86" t="str">
            <v>D</v>
          </cell>
          <cell r="E86" t="str">
            <v>1430-0103</v>
          </cell>
          <cell r="F86" t="str">
            <v>BANDAS DE FRECUENCIA</v>
          </cell>
          <cell r="G86">
            <v>0</v>
          </cell>
          <cell r="AM86">
            <v>79</v>
          </cell>
        </row>
        <row r="87">
          <cell r="B87">
            <v>14300104</v>
          </cell>
          <cell r="C87" t="str">
            <v>AMORT BDAS FREC</v>
          </cell>
          <cell r="D87" t="str">
            <v>D</v>
          </cell>
          <cell r="E87" t="str">
            <v>1430-0104</v>
          </cell>
          <cell r="F87" t="str">
            <v>AMORT. ACUM. DE BANDAS DE FRECUENCIA</v>
          </cell>
          <cell r="G87">
            <v>0</v>
          </cell>
          <cell r="AM87">
            <v>80</v>
          </cell>
        </row>
        <row r="88">
          <cell r="B88">
            <v>14300200</v>
          </cell>
          <cell r="C88" t="str">
            <v>CONC PTO A PTO</v>
          </cell>
          <cell r="D88" t="str">
            <v>A</v>
          </cell>
          <cell r="E88" t="str">
            <v>1430-0200</v>
          </cell>
          <cell r="F88" t="str">
            <v>CONCESIONES PUNTO A PUNTO, NETO</v>
          </cell>
          <cell r="G88">
            <v>22710952.570000008</v>
          </cell>
          <cell r="AM88">
            <v>81</v>
          </cell>
        </row>
        <row r="89">
          <cell r="B89">
            <v>14300201</v>
          </cell>
          <cell r="C89" t="str">
            <v>C PTO A PTO TMX</v>
          </cell>
          <cell r="D89" t="str">
            <v>T</v>
          </cell>
          <cell r="E89" t="str">
            <v>1430-0201</v>
          </cell>
          <cell r="F89" t="str">
            <v>CONCESIONES PUNTO A PUNTO TELMEX</v>
          </cell>
          <cell r="AM89">
            <v>82</v>
          </cell>
        </row>
        <row r="90">
          <cell r="B90">
            <v>14300202</v>
          </cell>
          <cell r="C90" t="str">
            <v>C PTO A PTO SUB</v>
          </cell>
          <cell r="D90" t="str">
            <v>S</v>
          </cell>
          <cell r="E90" t="str">
            <v>1430-0202</v>
          </cell>
          <cell r="F90" t="str">
            <v>CONCESIONES PUNTO A PUNTO SUBSIDIARIAS</v>
          </cell>
          <cell r="G90">
            <v>0</v>
          </cell>
          <cell r="AM90">
            <v>83</v>
          </cell>
        </row>
        <row r="91">
          <cell r="B91">
            <v>14300203</v>
          </cell>
          <cell r="C91" t="str">
            <v>C PTO A PTO</v>
          </cell>
          <cell r="D91" t="str">
            <v>D</v>
          </cell>
          <cell r="E91" t="str">
            <v>1430-0203</v>
          </cell>
          <cell r="F91" t="str">
            <v>CONCESIONES PUNTO A PUNTO</v>
          </cell>
          <cell r="G91">
            <v>38350433.010000005</v>
          </cell>
          <cell r="AM91">
            <v>84</v>
          </cell>
        </row>
        <row r="92">
          <cell r="B92">
            <v>14300204</v>
          </cell>
          <cell r="C92" t="str">
            <v>AMORT CPTO  PTO</v>
          </cell>
          <cell r="D92" t="str">
            <v>D</v>
          </cell>
          <cell r="E92" t="str">
            <v>1430-0204</v>
          </cell>
          <cell r="F92" t="str">
            <v>AMORT. ACUM. CONCESIONES PUNTO A PUNTO</v>
          </cell>
          <cell r="G92">
            <v>-15639480.439999998</v>
          </cell>
          <cell r="AM92">
            <v>85</v>
          </cell>
          <cell r="AO92">
            <v>2.0000007003545761E-2</v>
          </cell>
        </row>
        <row r="93">
          <cell r="B93">
            <v>14300210</v>
          </cell>
          <cell r="C93" t="str">
            <v>CONC SATELIT</v>
          </cell>
          <cell r="D93" t="str">
            <v>A</v>
          </cell>
          <cell r="E93" t="str">
            <v>1430-0210</v>
          </cell>
          <cell r="F93" t="str">
            <v>CONCESIONES SATELITES, NETO</v>
          </cell>
          <cell r="G93">
            <v>0</v>
          </cell>
          <cell r="AM93">
            <v>86</v>
          </cell>
        </row>
        <row r="94">
          <cell r="B94">
            <v>14300211</v>
          </cell>
          <cell r="C94" t="str">
            <v>CONC SATELIT</v>
          </cell>
          <cell r="D94" t="str">
            <v>D</v>
          </cell>
          <cell r="E94" t="str">
            <v>1430-0211</v>
          </cell>
          <cell r="F94" t="str">
            <v>CONCESIONES SATELITES</v>
          </cell>
          <cell r="G94">
            <v>0</v>
          </cell>
          <cell r="AM94">
            <v>87</v>
          </cell>
        </row>
        <row r="95">
          <cell r="B95">
            <v>14300212</v>
          </cell>
          <cell r="C95" t="str">
            <v>AMORT CONC SAT</v>
          </cell>
          <cell r="D95" t="str">
            <v>D</v>
          </cell>
          <cell r="E95" t="str">
            <v>1430-0212</v>
          </cell>
          <cell r="F95" t="str">
            <v>AMORT. ACUM. CONCESIONES SATELITES</v>
          </cell>
          <cell r="G95">
            <v>0</v>
          </cell>
          <cell r="AM95">
            <v>88</v>
          </cell>
        </row>
        <row r="96">
          <cell r="B96">
            <v>14300220</v>
          </cell>
          <cell r="C96" t="str">
            <v>LIC DE SOFTWARE</v>
          </cell>
          <cell r="D96" t="str">
            <v>A</v>
          </cell>
          <cell r="E96" t="str">
            <v>1430-0220</v>
          </cell>
          <cell r="F96" t="str">
            <v>LICENCIAS DE SOFTWARE, NETO</v>
          </cell>
          <cell r="G96">
            <v>0</v>
          </cell>
          <cell r="AM96">
            <v>89</v>
          </cell>
        </row>
        <row r="97">
          <cell r="B97">
            <v>14300221</v>
          </cell>
          <cell r="C97" t="str">
            <v>LIC DE SOFTWARE</v>
          </cell>
          <cell r="D97" t="str">
            <v>D</v>
          </cell>
          <cell r="E97" t="str">
            <v>1430-0221</v>
          </cell>
          <cell r="F97" t="str">
            <v>LICENCIAS DE SOFTWARE</v>
          </cell>
          <cell r="G97">
            <v>27701694.75</v>
          </cell>
          <cell r="AM97">
            <v>90</v>
          </cell>
        </row>
        <row r="98">
          <cell r="B98">
            <v>14300222</v>
          </cell>
          <cell r="C98" t="str">
            <v>AMORT LIC SOFT</v>
          </cell>
          <cell r="D98" t="str">
            <v>D</v>
          </cell>
          <cell r="E98" t="str">
            <v>1430-0222</v>
          </cell>
          <cell r="F98" t="str">
            <v>AMORT. ACUM. LICENCIAS DE SOFTWARE</v>
          </cell>
          <cell r="G98">
            <v>-27701694.75</v>
          </cell>
          <cell r="AM98">
            <v>91</v>
          </cell>
        </row>
        <row r="99">
          <cell r="B99">
            <v>14300230</v>
          </cell>
          <cell r="C99" t="str">
            <v>ACT NO SUJ AMOR</v>
          </cell>
          <cell r="D99" t="str">
            <v>A</v>
          </cell>
          <cell r="E99" t="str">
            <v>1430-0230</v>
          </cell>
          <cell r="F99" t="str">
            <v xml:space="preserve">     ACTIVOS DIFERIDOS NO SUJETOS A AMORTIZACION</v>
          </cell>
          <cell r="G99">
            <v>0</v>
          </cell>
          <cell r="AM99">
            <v>92</v>
          </cell>
        </row>
        <row r="100">
          <cell r="B100">
            <v>14300300</v>
          </cell>
          <cell r="C100" t="str">
            <v>OTROS ACT DIF N</v>
          </cell>
          <cell r="D100" t="str">
            <v>A</v>
          </cell>
          <cell r="E100" t="str">
            <v>1430-0300</v>
          </cell>
          <cell r="F100" t="str">
            <v>OTROS ACTIVOS DIFERIDOS, NETO</v>
          </cell>
          <cell r="G100">
            <v>0</v>
          </cell>
          <cell r="AM100">
            <v>93</v>
          </cell>
        </row>
        <row r="101">
          <cell r="B101" t="str">
            <v>14300310</v>
          </cell>
          <cell r="C101" t="str">
            <v>OTROS ACT DIF</v>
          </cell>
          <cell r="D101" t="str">
            <v>D</v>
          </cell>
          <cell r="E101" t="str">
            <v>1430-0310</v>
          </cell>
          <cell r="F101" t="str">
            <v>OTROS ACTIVOS DIFERIDOS</v>
          </cell>
          <cell r="G101">
            <v>0</v>
          </cell>
          <cell r="AM101">
            <v>94</v>
          </cell>
        </row>
        <row r="102">
          <cell r="B102" t="str">
            <v>14300320</v>
          </cell>
          <cell r="C102" t="str">
            <v>AMORT ACT DIF</v>
          </cell>
          <cell r="D102" t="str">
            <v>D</v>
          </cell>
          <cell r="E102" t="str">
            <v>1430-0320</v>
          </cell>
          <cell r="F102" t="str">
            <v>AMORT. ACUM. OTROS ACTIVOS DIFERIDOS</v>
          </cell>
          <cell r="G102">
            <v>0</v>
          </cell>
          <cell r="AM102">
            <v>95</v>
          </cell>
        </row>
        <row r="103">
          <cell r="B103">
            <v>14300400</v>
          </cell>
          <cell r="C103" t="str">
            <v>CARG DIF NETO</v>
          </cell>
          <cell r="D103" t="str">
            <v>A</v>
          </cell>
          <cell r="E103" t="str">
            <v>1430-0400</v>
          </cell>
          <cell r="F103" t="str">
            <v>CARGOS DIFERIDOS, NETO</v>
          </cell>
          <cell r="G103">
            <v>0</v>
          </cell>
          <cell r="AM103">
            <v>96</v>
          </cell>
        </row>
        <row r="104">
          <cell r="B104">
            <v>14300410</v>
          </cell>
          <cell r="C104" t="str">
            <v>CARG DIF</v>
          </cell>
          <cell r="D104" t="str">
            <v>D</v>
          </cell>
          <cell r="E104" t="str">
            <v>1430-0410</v>
          </cell>
          <cell r="F104" t="str">
            <v>CARGOS DIFERIDOS A C.P.</v>
          </cell>
          <cell r="G104">
            <v>0</v>
          </cell>
          <cell r="AM104">
            <v>97</v>
          </cell>
        </row>
        <row r="105">
          <cell r="B105">
            <v>14300420</v>
          </cell>
          <cell r="C105" t="str">
            <v>AMORT. CARG DIF</v>
          </cell>
          <cell r="D105" t="str">
            <v>D</v>
          </cell>
          <cell r="E105" t="str">
            <v>1430-0420</v>
          </cell>
          <cell r="F105" t="str">
            <v>AMORT. ACUM. CARGOS DIFERIDOS A C.P.</v>
          </cell>
          <cell r="G105">
            <v>0</v>
          </cell>
          <cell r="AM105">
            <v>98</v>
          </cell>
        </row>
        <row r="106">
          <cell r="B106">
            <v>14300430</v>
          </cell>
          <cell r="C106" t="str">
            <v>CARG DIF</v>
          </cell>
          <cell r="D106" t="str">
            <v>D</v>
          </cell>
          <cell r="E106" t="str">
            <v>1430-0430</v>
          </cell>
          <cell r="F106" t="str">
            <v>CARGOS DIFERIDOS A L.P.</v>
          </cell>
          <cell r="G106">
            <v>0</v>
          </cell>
          <cell r="AM106">
            <v>97</v>
          </cell>
        </row>
        <row r="107">
          <cell r="B107">
            <v>14300440</v>
          </cell>
          <cell r="C107" t="str">
            <v>AMORT. CARG DIF</v>
          </cell>
          <cell r="D107" t="str">
            <v>D</v>
          </cell>
          <cell r="E107" t="str">
            <v>1430-0440</v>
          </cell>
          <cell r="F107" t="str">
            <v>AMORT. ACUM. CARGOS DIFERIDOS A L.P.</v>
          </cell>
          <cell r="G107">
            <v>0</v>
          </cell>
          <cell r="AM107">
            <v>98</v>
          </cell>
        </row>
        <row r="108">
          <cell r="B108">
            <v>14400000</v>
          </cell>
          <cell r="C108" t="str">
            <v>ACTIVO INTNGBL.</v>
          </cell>
          <cell r="D108" t="str">
            <v>D</v>
          </cell>
          <cell r="E108" t="str">
            <v>1440-0000</v>
          </cell>
          <cell r="F108" t="str">
            <v>ACTIVO INTANGIBLE D-3</v>
          </cell>
          <cell r="AM108">
            <v>99</v>
          </cell>
        </row>
        <row r="109">
          <cell r="B109">
            <v>14500000</v>
          </cell>
          <cell r="C109" t="str">
            <v>PAT. ADOS. EXC.</v>
          </cell>
          <cell r="D109" t="str">
            <v>D</v>
          </cell>
          <cell r="E109" t="str">
            <v>1450-0000</v>
          </cell>
          <cell r="F109" t="str">
            <v>PATENTES Y ACUERDOS DE EXCLUSIVIDAD</v>
          </cell>
          <cell r="G109">
            <v>0</v>
          </cell>
          <cell r="AM109">
            <v>100</v>
          </cell>
        </row>
        <row r="110">
          <cell r="B110">
            <v>14600000</v>
          </cell>
          <cell r="C110" t="str">
            <v>ACT NET PROY</v>
          </cell>
          <cell r="D110" t="str">
            <v>D</v>
          </cell>
          <cell r="E110" t="str">
            <v>1460-0000</v>
          </cell>
          <cell r="F110" t="str">
            <v>ACTIVO NETO PROYECTADO</v>
          </cell>
          <cell r="G110">
            <v>0</v>
          </cell>
          <cell r="AM110">
            <v>101</v>
          </cell>
        </row>
        <row r="111">
          <cell r="B111">
            <v>15100000</v>
          </cell>
          <cell r="C111" t="str">
            <v>INVENTARIOS</v>
          </cell>
          <cell r="D111" t="str">
            <v>A</v>
          </cell>
          <cell r="E111" t="str">
            <v>1510-0000</v>
          </cell>
          <cell r="F111" t="str">
            <v>INVENTARIOS</v>
          </cell>
          <cell r="G111">
            <v>58614223.189999998</v>
          </cell>
          <cell r="AM111">
            <v>102</v>
          </cell>
        </row>
        <row r="112">
          <cell r="B112">
            <v>15100100</v>
          </cell>
          <cell r="C112" t="str">
            <v>INVENT.P/CONST</v>
          </cell>
          <cell r="D112" t="str">
            <v>A</v>
          </cell>
          <cell r="E112" t="str">
            <v>1510-0100</v>
          </cell>
          <cell r="F112" t="str">
            <v xml:space="preserve">INVENTARIOS PARA CONTRUCCIÓN </v>
          </cell>
          <cell r="G112">
            <v>67422097.299999997</v>
          </cell>
          <cell r="AM112">
            <v>103</v>
          </cell>
        </row>
        <row r="113">
          <cell r="B113">
            <v>15100150</v>
          </cell>
          <cell r="C113" t="str">
            <v>INV P/CONST TMX</v>
          </cell>
          <cell r="D113" t="str">
            <v>T</v>
          </cell>
          <cell r="E113" t="str">
            <v>1510-0150</v>
          </cell>
          <cell r="F113" t="str">
            <v>INVENTARIOS PARA CONTRUCCIÓN TELMEX</v>
          </cell>
          <cell r="G113">
            <v>0</v>
          </cell>
          <cell r="AM113">
            <v>104</v>
          </cell>
        </row>
        <row r="114">
          <cell r="B114">
            <v>15100160</v>
          </cell>
          <cell r="C114" t="str">
            <v>INV P/CONST SUB</v>
          </cell>
          <cell r="D114" t="str">
            <v>S</v>
          </cell>
          <cell r="E114" t="str">
            <v>1510-0160</v>
          </cell>
          <cell r="F114" t="str">
            <v>INVENTARIOS PARA CONTRUCCIÓN SUBSIDIARIAS</v>
          </cell>
          <cell r="G114">
            <v>0</v>
          </cell>
          <cell r="AM114">
            <v>105</v>
          </cell>
        </row>
        <row r="115">
          <cell r="B115">
            <v>15100170</v>
          </cell>
          <cell r="C115" t="str">
            <v>INV P/CONST TER</v>
          </cell>
          <cell r="D115" t="str">
            <v>C</v>
          </cell>
          <cell r="E115" t="str">
            <v>1510-0170</v>
          </cell>
          <cell r="F115" t="str">
            <v>INVENTARIOS PARA CONTRUCCIÓN TERCEROS</v>
          </cell>
          <cell r="G115">
            <v>67422097.299999997</v>
          </cell>
          <cell r="AM115">
            <v>106</v>
          </cell>
        </row>
        <row r="116">
          <cell r="B116">
            <v>15100200</v>
          </cell>
          <cell r="C116" t="str">
            <v>INVENT. P/VENTA</v>
          </cell>
          <cell r="D116" t="str">
            <v>A</v>
          </cell>
          <cell r="E116" t="str">
            <v>1510-0200</v>
          </cell>
          <cell r="F116" t="str">
            <v xml:space="preserve">INVENTARIOS PARA LA VENTA </v>
          </cell>
          <cell r="G116">
            <v>0</v>
          </cell>
          <cell r="AM116">
            <v>107</v>
          </cell>
        </row>
        <row r="117">
          <cell r="B117">
            <v>15100250</v>
          </cell>
          <cell r="C117" t="str">
            <v>INV. P/VTA TMX</v>
          </cell>
          <cell r="D117" t="str">
            <v>T</v>
          </cell>
          <cell r="E117" t="str">
            <v>1510-0250</v>
          </cell>
          <cell r="F117" t="str">
            <v>INVENTARIOS PARA LA VENTA TELMEX</v>
          </cell>
          <cell r="G117">
            <v>0</v>
          </cell>
          <cell r="AM117">
            <v>108</v>
          </cell>
        </row>
        <row r="118">
          <cell r="B118">
            <v>15100260</v>
          </cell>
          <cell r="C118" t="str">
            <v>INV. P/VTA SUB</v>
          </cell>
          <cell r="D118" t="str">
            <v>S</v>
          </cell>
          <cell r="E118" t="str">
            <v>1510-0260</v>
          </cell>
          <cell r="F118" t="str">
            <v>INVENTARIOS PARA LA VENTA SUBSIDIARIAS</v>
          </cell>
          <cell r="G118">
            <v>0</v>
          </cell>
          <cell r="AM118">
            <v>109</v>
          </cell>
        </row>
        <row r="119">
          <cell r="B119">
            <v>15100270</v>
          </cell>
          <cell r="C119" t="str">
            <v>INV. P/VTA TER</v>
          </cell>
          <cell r="D119" t="str">
            <v>C</v>
          </cell>
          <cell r="E119" t="str">
            <v>1510-0270</v>
          </cell>
          <cell r="F119" t="str">
            <v>INVENTARIOS PARA LA VENTA TERCEROS</v>
          </cell>
          <cell r="G119">
            <v>0</v>
          </cell>
          <cell r="AM119">
            <v>110</v>
          </cell>
        </row>
        <row r="120">
          <cell r="B120" t="str">
            <v>15100310</v>
          </cell>
          <cell r="C120" t="str">
            <v>INVENT.TRÁNSITO</v>
          </cell>
          <cell r="D120" t="str">
            <v>A</v>
          </cell>
          <cell r="E120" t="str">
            <v>1510-0310</v>
          </cell>
          <cell r="F120" t="str">
            <v>INVENTARIOS EN TRÁNSITO</v>
          </cell>
          <cell r="G120">
            <v>0</v>
          </cell>
          <cell r="AM120">
            <v>111</v>
          </cell>
        </row>
        <row r="121">
          <cell r="B121" t="str">
            <v>15100300</v>
          </cell>
          <cell r="C121" t="str">
            <v>INV TRAN CONSTR</v>
          </cell>
          <cell r="D121" t="str">
            <v>C</v>
          </cell>
          <cell r="E121" t="str">
            <v>1510-0300</v>
          </cell>
          <cell r="F121" t="str">
            <v>INVENTARIOS EN TRÁNSITO PARA CONSTRUCCION</v>
          </cell>
          <cell r="G121">
            <v>0</v>
          </cell>
          <cell r="AM121">
            <v>112</v>
          </cell>
        </row>
        <row r="122">
          <cell r="B122">
            <v>15100400</v>
          </cell>
          <cell r="C122" t="str">
            <v>INV TRAN VENTA</v>
          </cell>
          <cell r="D122" t="str">
            <v>C</v>
          </cell>
          <cell r="E122" t="str">
            <v>1510-0400</v>
          </cell>
          <cell r="F122" t="str">
            <v>INVENTARIOS EN TRÁNSITO PARA VENTA</v>
          </cell>
          <cell r="G122">
            <v>0</v>
          </cell>
          <cell r="AM122">
            <v>113</v>
          </cell>
        </row>
        <row r="123">
          <cell r="B123">
            <v>15100410</v>
          </cell>
          <cell r="C123" t="str">
            <v>INV PARA MTTO</v>
          </cell>
          <cell r="D123" t="str">
            <v>C</v>
          </cell>
          <cell r="E123" t="str">
            <v>1510-0410</v>
          </cell>
          <cell r="F123" t="str">
            <v>INVENTARIOS PARA MANTENIMIENTO</v>
          </cell>
          <cell r="G123">
            <v>0</v>
          </cell>
          <cell r="AM123">
            <v>114</v>
          </cell>
        </row>
        <row r="124">
          <cell r="B124">
            <v>15200000</v>
          </cell>
          <cell r="C124" t="str">
            <v>EST. P/INVENT.</v>
          </cell>
          <cell r="D124" t="str">
            <v>A</v>
          </cell>
          <cell r="E124" t="str">
            <v>1520-0000</v>
          </cell>
          <cell r="F124" t="str">
            <v>ESTIMACIONES PARA OBSOLECENCIA DE INVENTARIOS Y OTRAS</v>
          </cell>
          <cell r="G124">
            <v>-8807874.1099999994</v>
          </cell>
          <cell r="AM124">
            <v>115</v>
          </cell>
        </row>
        <row r="125">
          <cell r="B125">
            <v>15200100</v>
          </cell>
          <cell r="C125" t="str">
            <v>ES  OBS INV CON</v>
          </cell>
          <cell r="D125" t="str">
            <v>D</v>
          </cell>
          <cell r="E125" t="str">
            <v>1520-0100</v>
          </cell>
          <cell r="F125" t="str">
            <v>ESTIM. PARA OBSOLESCENCIA DE INVENTARIOS PARA CONSTRUCCION</v>
          </cell>
          <cell r="G125">
            <v>-8807874.1099999994</v>
          </cell>
          <cell r="AM125">
            <v>116</v>
          </cell>
        </row>
        <row r="126">
          <cell r="B126">
            <v>15200300</v>
          </cell>
          <cell r="C126" t="str">
            <v>ES OBS INV VTA</v>
          </cell>
          <cell r="D126" t="str">
            <v>D</v>
          </cell>
          <cell r="E126" t="str">
            <v>1520-0300</v>
          </cell>
          <cell r="F126" t="str">
            <v>ESTIMACIÓN PARA OBSOLESCENCIA DE INVENTARIO PARA VTA</v>
          </cell>
          <cell r="G126">
            <v>0</v>
          </cell>
          <cell r="AM126">
            <v>117</v>
          </cell>
        </row>
        <row r="127">
          <cell r="B127">
            <v>15200400</v>
          </cell>
          <cell r="C127" t="str">
            <v>ES OBS INV MTTO</v>
          </cell>
          <cell r="D127" t="str">
            <v>D</v>
          </cell>
          <cell r="E127" t="str">
            <v>1520-0400</v>
          </cell>
          <cell r="F127" t="str">
            <v>ESTIMACIÓN PARA OBSOLESCENCIA DE INVENTARIO PARA MANTTO.</v>
          </cell>
          <cell r="G127">
            <v>0</v>
          </cell>
          <cell r="AM127">
            <v>118</v>
          </cell>
        </row>
        <row r="128">
          <cell r="B128">
            <v>15200200</v>
          </cell>
          <cell r="C128" t="str">
            <v>OTRAS EST. INV.</v>
          </cell>
          <cell r="D128" t="str">
            <v>D</v>
          </cell>
          <cell r="E128" t="str">
            <v>1520-0200</v>
          </cell>
          <cell r="F128" t="str">
            <v>OTRAS ESTIMACIONES DE INVENTARIO</v>
          </cell>
          <cell r="G128">
            <v>0</v>
          </cell>
          <cell r="AM128">
            <v>119</v>
          </cell>
        </row>
        <row r="129">
          <cell r="B129">
            <v>16100000</v>
          </cell>
          <cell r="C129" t="str">
            <v>PLANTA,PROP.EQ.</v>
          </cell>
          <cell r="D129" t="str">
            <v>A</v>
          </cell>
          <cell r="E129" t="str">
            <v>1610-0000</v>
          </cell>
          <cell r="F129" t="str">
            <v>PLANTA, PROPIEDADES Y EQUIPO</v>
          </cell>
          <cell r="G129">
            <v>2669520129.4300003</v>
          </cell>
          <cell r="AM129">
            <v>120</v>
          </cell>
        </row>
        <row r="130">
          <cell r="B130">
            <v>16100100</v>
          </cell>
          <cell r="C130" t="str">
            <v>INVERSIÓN</v>
          </cell>
          <cell r="D130" t="str">
            <v>D</v>
          </cell>
          <cell r="E130" t="str">
            <v>1610-0100</v>
          </cell>
          <cell r="F130" t="str">
            <v>INVERSIÓN EN PLANTA, PROPIEDADES Y EQUIPO</v>
          </cell>
          <cell r="G130">
            <v>11220326091.83</v>
          </cell>
          <cell r="AM130">
            <v>121</v>
          </cell>
        </row>
        <row r="131">
          <cell r="B131">
            <v>16100200</v>
          </cell>
          <cell r="C131" t="str">
            <v>DEPREC.ACUM.</v>
          </cell>
          <cell r="D131" t="str">
            <v>D</v>
          </cell>
          <cell r="E131" t="str">
            <v>1610-0200</v>
          </cell>
          <cell r="F131" t="str">
            <v>DEPRECIACIÓN ACUMULADA PLANTA, PROP.Y EQUIPO</v>
          </cell>
          <cell r="G131">
            <v>-8550805962.3999996</v>
          </cell>
          <cell r="AM131">
            <v>122</v>
          </cell>
        </row>
        <row r="132">
          <cell r="B132">
            <v>16200000</v>
          </cell>
          <cell r="C132" t="str">
            <v>CONSTR.EN PROC.</v>
          </cell>
          <cell r="D132" t="str">
            <v>A</v>
          </cell>
          <cell r="E132" t="str">
            <v>1620-0000</v>
          </cell>
          <cell r="F132" t="str">
            <v>CONSTRUCCIONES EN PROCESO</v>
          </cell>
          <cell r="G132">
            <v>0</v>
          </cell>
          <cell r="AM132">
            <v>123</v>
          </cell>
        </row>
        <row r="133">
          <cell r="B133">
            <v>16200010</v>
          </cell>
          <cell r="C133" t="str">
            <v>C. P. CENT. DIG</v>
          </cell>
          <cell r="D133" t="str">
            <v>D</v>
          </cell>
          <cell r="E133" t="str">
            <v>1620-0010</v>
          </cell>
          <cell r="F133" t="str">
            <v>CONSTRUCCIONES EN PROCESO  CENTRALES DIGITALES</v>
          </cell>
          <cell r="G133">
            <v>0</v>
          </cell>
          <cell r="AM133">
            <v>124</v>
          </cell>
        </row>
        <row r="134">
          <cell r="B134">
            <v>16200020</v>
          </cell>
          <cell r="C134" t="str">
            <v>C. P. PLANTA EX</v>
          </cell>
          <cell r="D134" t="str">
            <v>D</v>
          </cell>
          <cell r="E134" t="str">
            <v>1620-0020</v>
          </cell>
          <cell r="F134" t="str">
            <v>CONSTRUCCIONES EN PROCESO  PLANTA EXTERIOR</v>
          </cell>
          <cell r="G134">
            <v>0</v>
          </cell>
          <cell r="AM134">
            <v>125</v>
          </cell>
        </row>
        <row r="135">
          <cell r="B135">
            <v>16200030</v>
          </cell>
          <cell r="C135" t="str">
            <v>C. P. LARGA DIS</v>
          </cell>
          <cell r="D135" t="str">
            <v>D</v>
          </cell>
          <cell r="E135" t="str">
            <v>1620-0030</v>
          </cell>
          <cell r="F135" t="str">
            <v>CONSTRUCCIONES EN PROCESO  LARGA DISTANCIA</v>
          </cell>
          <cell r="G135">
            <v>0</v>
          </cell>
          <cell r="AM135">
            <v>126</v>
          </cell>
        </row>
        <row r="136">
          <cell r="B136">
            <v>16200040</v>
          </cell>
          <cell r="C136" t="str">
            <v>C. P. EQ. FUERZ</v>
          </cell>
          <cell r="D136" t="str">
            <v>D</v>
          </cell>
          <cell r="E136" t="str">
            <v>1620-0040</v>
          </cell>
          <cell r="F136" t="str">
            <v>CONSTRUCCIONES EN PROCESO  EQUIPO DE FUERZA</v>
          </cell>
          <cell r="G136">
            <v>0</v>
          </cell>
          <cell r="AM136">
            <v>127</v>
          </cell>
        </row>
        <row r="137">
          <cell r="B137">
            <v>16200050</v>
          </cell>
          <cell r="C137" t="str">
            <v>C. P. EQ. MAT.A</v>
          </cell>
          <cell r="D137" t="str">
            <v>D</v>
          </cell>
          <cell r="E137" t="str">
            <v>1620-0050</v>
          </cell>
          <cell r="F137" t="str">
            <v>CONSTRUCCIONES EN PROCESO  EQ. Y MATERIALES DE ABONADOS</v>
          </cell>
          <cell r="G137">
            <v>0</v>
          </cell>
          <cell r="AM137">
            <v>128</v>
          </cell>
        </row>
        <row r="138">
          <cell r="B138">
            <v>16200060</v>
          </cell>
          <cell r="C138" t="str">
            <v>C. P. OB.CIV. E</v>
          </cell>
          <cell r="D138" t="str">
            <v>D</v>
          </cell>
          <cell r="E138" t="str">
            <v>1620-0060</v>
          </cell>
          <cell r="F138" t="str">
            <v>CONSTRUCCIONES EN PROCESO  OBRAS CIVILES Y EDIFICIOS</v>
          </cell>
          <cell r="G138">
            <v>0</v>
          </cell>
          <cell r="AM138">
            <v>129</v>
          </cell>
        </row>
        <row r="139">
          <cell r="B139">
            <v>16200070</v>
          </cell>
          <cell r="C139" t="str">
            <v>C. P. CENT. ANA</v>
          </cell>
          <cell r="D139" t="str">
            <v>D</v>
          </cell>
          <cell r="E139" t="str">
            <v>1620-0070</v>
          </cell>
          <cell r="F139" t="str">
            <v>CONSTRUCCIONES EN PROCESO  CENTRALES ANALOGAS</v>
          </cell>
          <cell r="G139">
            <v>0</v>
          </cell>
          <cell r="AM139">
            <v>130</v>
          </cell>
        </row>
        <row r="140">
          <cell r="B140">
            <v>16300000</v>
          </cell>
          <cell r="C140" t="str">
            <v>ANTICIP.P/OBRAS</v>
          </cell>
          <cell r="D140" t="str">
            <v>D</v>
          </cell>
          <cell r="E140" t="str">
            <v>1630-0000</v>
          </cell>
          <cell r="F140" t="str">
            <v>ANTICIPOS PARA OBRAS EN PROCESO</v>
          </cell>
          <cell r="G140">
            <v>14.23</v>
          </cell>
          <cell r="AM140">
            <v>131</v>
          </cell>
        </row>
        <row r="141">
          <cell r="B141">
            <v>20000000</v>
          </cell>
          <cell r="C141" t="str">
            <v>PASIVO</v>
          </cell>
          <cell r="D141" t="str">
            <v>A</v>
          </cell>
          <cell r="E141" t="str">
            <v>2000-0000</v>
          </cell>
          <cell r="F141" t="str">
            <v>PASIVO</v>
          </cell>
          <cell r="G141">
            <v>-1783951985.48</v>
          </cell>
          <cell r="AM141">
            <v>132</v>
          </cell>
        </row>
        <row r="142">
          <cell r="B142">
            <v>21100000</v>
          </cell>
          <cell r="C142" t="str">
            <v>PASIVO L. PLAZO</v>
          </cell>
          <cell r="D142" t="str">
            <v>A</v>
          </cell>
          <cell r="E142" t="str">
            <v>2110-0000</v>
          </cell>
          <cell r="F142" t="str">
            <v>PASIVO LARGO PLAZO DOCUMENTADO</v>
          </cell>
          <cell r="G142">
            <v>0</v>
          </cell>
          <cell r="AM142">
            <v>133</v>
          </cell>
        </row>
        <row r="143">
          <cell r="B143">
            <v>21100100</v>
          </cell>
          <cell r="C143" t="str">
            <v>PREST.BANC. L P</v>
          </cell>
          <cell r="D143" t="str">
            <v>A</v>
          </cell>
          <cell r="E143" t="str">
            <v>2110-0100</v>
          </cell>
          <cell r="F143" t="str">
            <v>PRESTAMOS BANCARIOS LARGO PLAZO</v>
          </cell>
          <cell r="G143">
            <v>0</v>
          </cell>
          <cell r="AM143">
            <v>134</v>
          </cell>
        </row>
        <row r="144">
          <cell r="B144">
            <v>21100101</v>
          </cell>
          <cell r="C144" t="str">
            <v>PREST.BANC.-TMX</v>
          </cell>
          <cell r="D144" t="str">
            <v>T</v>
          </cell>
          <cell r="E144" t="str">
            <v>2110-0101</v>
          </cell>
          <cell r="F144" t="str">
            <v>PRESTAMOS BANCARIOS L.P. -TELMEX</v>
          </cell>
          <cell r="G144">
            <v>0</v>
          </cell>
          <cell r="AM144">
            <v>135</v>
          </cell>
        </row>
        <row r="145">
          <cell r="B145">
            <v>21100102</v>
          </cell>
          <cell r="C145" t="str">
            <v>PREST.BANC.-SUB</v>
          </cell>
          <cell r="D145" t="str">
            <v>S</v>
          </cell>
          <cell r="E145" t="str">
            <v>2110-0102</v>
          </cell>
          <cell r="F145" t="str">
            <v>PRESTAMOS BANCARIOS L.P. -SUBSIDIARIAS</v>
          </cell>
          <cell r="G145">
            <v>0</v>
          </cell>
          <cell r="AM145">
            <v>136</v>
          </cell>
        </row>
        <row r="146">
          <cell r="B146">
            <v>21100103</v>
          </cell>
          <cell r="C146" t="str">
            <v>PREST.BANC.-TER</v>
          </cell>
          <cell r="D146" t="str">
            <v>C</v>
          </cell>
          <cell r="E146" t="str">
            <v>2110-0103</v>
          </cell>
          <cell r="F146" t="str">
            <v>PRESTAMOS BANCARIOS L.P. - TERCEROS</v>
          </cell>
          <cell r="G146">
            <v>0</v>
          </cell>
          <cell r="AM146">
            <v>137</v>
          </cell>
        </row>
        <row r="147">
          <cell r="B147">
            <v>21100104</v>
          </cell>
          <cell r="C147" t="str">
            <v>PREST.BANC.PAR.</v>
          </cell>
          <cell r="D147" t="str">
            <v>C</v>
          </cell>
          <cell r="E147" t="str">
            <v>2110-0104</v>
          </cell>
          <cell r="F147" t="str">
            <v>PRESTAMOS BANCARIOS L.P. - PARTES RELACIONADAS</v>
          </cell>
          <cell r="G147">
            <v>0</v>
          </cell>
          <cell r="AM147">
            <v>137</v>
          </cell>
        </row>
        <row r="148">
          <cell r="B148">
            <v>21100200</v>
          </cell>
          <cell r="C148" t="str">
            <v>PROVEE.EXTRANJ.</v>
          </cell>
          <cell r="D148" t="str">
            <v>D</v>
          </cell>
          <cell r="E148" t="str">
            <v>2110-0200</v>
          </cell>
          <cell r="F148" t="str">
            <v>PROVEEDORES EXTRANJEROS LARGO PLAZO</v>
          </cell>
          <cell r="G148">
            <v>0</v>
          </cell>
          <cell r="AM148">
            <v>138</v>
          </cell>
        </row>
        <row r="149">
          <cell r="B149">
            <v>21100300</v>
          </cell>
          <cell r="C149" t="str">
            <v>ARREND.FINAN.LP</v>
          </cell>
          <cell r="D149" t="str">
            <v>D</v>
          </cell>
          <cell r="E149" t="str">
            <v>2110-0300</v>
          </cell>
          <cell r="F149" t="str">
            <v>ARRENDAMIENTO FINANCIERO LARGO PLAZO</v>
          </cell>
          <cell r="G149">
            <v>0</v>
          </cell>
          <cell r="AM149">
            <v>139</v>
          </cell>
        </row>
        <row r="150">
          <cell r="B150">
            <v>21100400</v>
          </cell>
          <cell r="C150" t="str">
            <v>PROVEED.NALES.</v>
          </cell>
          <cell r="D150" t="str">
            <v>D</v>
          </cell>
          <cell r="E150" t="str">
            <v>2110-0400</v>
          </cell>
          <cell r="F150" t="str">
            <v>PROVEEDORES NACIONALES LARGO PLAZO</v>
          </cell>
          <cell r="G150">
            <v>0</v>
          </cell>
          <cell r="AM150">
            <v>140</v>
          </cell>
        </row>
        <row r="151">
          <cell r="B151">
            <v>21100510</v>
          </cell>
          <cell r="C151" t="str">
            <v>BON Y OBLIG LP</v>
          </cell>
          <cell r="D151" t="str">
            <v>A</v>
          </cell>
          <cell r="E151" t="str">
            <v>2110-0510</v>
          </cell>
          <cell r="F151" t="str">
            <v>BONOS Y OBLIGACIONES LARGO PLAZO</v>
          </cell>
          <cell r="G151">
            <v>0</v>
          </cell>
          <cell r="AM151">
            <v>141</v>
          </cell>
        </row>
        <row r="152">
          <cell r="B152">
            <v>21100511</v>
          </cell>
          <cell r="C152" t="str">
            <v>BON Y OB LP-TMX</v>
          </cell>
          <cell r="D152" t="str">
            <v>T</v>
          </cell>
          <cell r="E152" t="str">
            <v>2110-0511</v>
          </cell>
          <cell r="F152" t="str">
            <v>BONOS Y OBLIGACIONES LARGO PLAZO - TELMEX</v>
          </cell>
          <cell r="G152">
            <v>0</v>
          </cell>
          <cell r="AM152">
            <v>142</v>
          </cell>
        </row>
        <row r="153">
          <cell r="B153">
            <v>21100512</v>
          </cell>
          <cell r="C153" t="str">
            <v>BON Y OB LP-SUB</v>
          </cell>
          <cell r="D153" t="str">
            <v>S</v>
          </cell>
          <cell r="E153" t="str">
            <v>2110-0512</v>
          </cell>
          <cell r="F153" t="str">
            <v>BONOS Y OBLIGACIONES LARGO PLAZO - SUBSIDIARIAS</v>
          </cell>
          <cell r="G153">
            <v>0</v>
          </cell>
          <cell r="AM153">
            <v>143</v>
          </cell>
        </row>
        <row r="154">
          <cell r="B154">
            <v>21100513</v>
          </cell>
          <cell r="C154" t="str">
            <v>BON Y OB LP-TER</v>
          </cell>
          <cell r="D154" t="str">
            <v>C</v>
          </cell>
          <cell r="E154" t="str">
            <v>2110-0513</v>
          </cell>
          <cell r="F154" t="str">
            <v>BONOS Y OBLIGACIONES LARGO PLAZO - TERCEROS</v>
          </cell>
          <cell r="G154">
            <v>0</v>
          </cell>
          <cell r="AM154">
            <v>144</v>
          </cell>
        </row>
        <row r="155">
          <cell r="B155">
            <v>21100514</v>
          </cell>
          <cell r="C155" t="str">
            <v>BON Y OB LP-PAR</v>
          </cell>
          <cell r="D155" t="str">
            <v>C</v>
          </cell>
          <cell r="E155" t="str">
            <v>2110-0514</v>
          </cell>
          <cell r="F155" t="str">
            <v>BONOS Y OBLIGACIONES LARGO PLAZO - PARTES RELACIONADAS</v>
          </cell>
          <cell r="G155">
            <v>0</v>
          </cell>
          <cell r="AM155">
            <v>144</v>
          </cell>
        </row>
        <row r="156">
          <cell r="B156">
            <v>21300000</v>
          </cell>
          <cell r="C156" t="str">
            <v>CRÉDITOS DIFER.</v>
          </cell>
          <cell r="D156" t="str">
            <v>A</v>
          </cell>
          <cell r="E156" t="str">
            <v>2130-0000</v>
          </cell>
          <cell r="F156" t="str">
            <v>CRÉDITOS DIFERIDOS</v>
          </cell>
          <cell r="G156">
            <v>-152209.07999999999</v>
          </cell>
          <cell r="AM156">
            <v>145</v>
          </cell>
        </row>
        <row r="157">
          <cell r="B157">
            <v>21300010</v>
          </cell>
          <cell r="C157" t="str">
            <v>SERVS FAC P DEV</v>
          </cell>
          <cell r="D157" t="str">
            <v>A</v>
          </cell>
          <cell r="E157" t="str">
            <v>2130-0010</v>
          </cell>
          <cell r="F157" t="str">
            <v>SERVICIOS FACTURADOS POR DEVENGAR A C.P.</v>
          </cell>
          <cell r="G157">
            <v>-152209.07999999999</v>
          </cell>
          <cell r="AM157">
            <v>146</v>
          </cell>
        </row>
        <row r="158">
          <cell r="B158">
            <v>21300011</v>
          </cell>
          <cell r="C158" t="str">
            <v>SERVS FAC D TMX</v>
          </cell>
          <cell r="D158" t="str">
            <v>T</v>
          </cell>
          <cell r="E158" t="str">
            <v>2130-0011</v>
          </cell>
          <cell r="F158" t="str">
            <v>SERVICIOS FACTURADOS POR DEVENGAR A C.P.- TELMEX</v>
          </cell>
          <cell r="G158">
            <v>0</v>
          </cell>
          <cell r="AM158">
            <v>147</v>
          </cell>
        </row>
        <row r="159">
          <cell r="B159">
            <v>21300012</v>
          </cell>
          <cell r="C159" t="str">
            <v>SERVS FAC D SUB</v>
          </cell>
          <cell r="D159" t="str">
            <v>S</v>
          </cell>
          <cell r="E159" t="str">
            <v>2130-0012</v>
          </cell>
          <cell r="F159" t="str">
            <v>SERVICIOS FACTURADOS POR DEVENGAR A C.P. - SUBSIDIARIAS</v>
          </cell>
          <cell r="G159">
            <v>0</v>
          </cell>
          <cell r="AM159">
            <v>148</v>
          </cell>
        </row>
        <row r="160">
          <cell r="B160">
            <v>21300013</v>
          </cell>
          <cell r="C160" t="str">
            <v>SERVS FAC D TER</v>
          </cell>
          <cell r="D160" t="str">
            <v>C</v>
          </cell>
          <cell r="E160" t="str">
            <v>2130-0013</v>
          </cell>
          <cell r="F160" t="str">
            <v>SERVICIOS FACTURADOS POR DEVENGAR A C.P. - TERCEROS</v>
          </cell>
          <cell r="G160">
            <v>-152209.07999999999</v>
          </cell>
          <cell r="AM160">
            <v>149</v>
          </cell>
        </row>
        <row r="161">
          <cell r="B161">
            <v>21300014</v>
          </cell>
          <cell r="C161" t="str">
            <v>SERVS FAC D PAR</v>
          </cell>
          <cell r="D161" t="str">
            <v>C</v>
          </cell>
          <cell r="E161" t="str">
            <v>2130-0014</v>
          </cell>
          <cell r="F161" t="str">
            <v>SERVICIOS FACTURADOS POR DEVENGAR A C.P. - PARTES RELACIONADAS</v>
          </cell>
          <cell r="G161">
            <v>0</v>
          </cell>
          <cell r="AM161">
            <v>149</v>
          </cell>
        </row>
        <row r="162">
          <cell r="B162">
            <v>21300040</v>
          </cell>
          <cell r="C162" t="str">
            <v>SERVS FAC P DEV</v>
          </cell>
          <cell r="D162" t="str">
            <v>A</v>
          </cell>
          <cell r="E162" t="str">
            <v>2130-0040</v>
          </cell>
          <cell r="F162" t="str">
            <v>SERVICIOS FACTURADOS POR DEVENGAR A L.P.</v>
          </cell>
          <cell r="G162">
            <v>0</v>
          </cell>
          <cell r="AM162">
            <v>146</v>
          </cell>
        </row>
        <row r="163">
          <cell r="B163">
            <v>21300041</v>
          </cell>
          <cell r="C163" t="str">
            <v>SERVS FAC D TMX</v>
          </cell>
          <cell r="D163" t="str">
            <v>T</v>
          </cell>
          <cell r="E163" t="str">
            <v>2130-0041</v>
          </cell>
          <cell r="F163" t="str">
            <v>SERVICIOS FACTURADOS POR DEVENGAR A L.P.- TELMEX</v>
          </cell>
          <cell r="G163">
            <v>0</v>
          </cell>
          <cell r="AM163">
            <v>147</v>
          </cell>
        </row>
        <row r="164">
          <cell r="B164">
            <v>21300042</v>
          </cell>
          <cell r="C164" t="str">
            <v>SERVS FAC D SUB</v>
          </cell>
          <cell r="D164" t="str">
            <v>S</v>
          </cell>
          <cell r="E164" t="str">
            <v>2130-0042</v>
          </cell>
          <cell r="F164" t="str">
            <v>SERVICIOS FACTURADOS POR DEVENGAR A L.P. - SUBSIDIARIAS</v>
          </cell>
          <cell r="G164">
            <v>0</v>
          </cell>
          <cell r="AM164">
            <v>148</v>
          </cell>
        </row>
        <row r="165">
          <cell r="B165">
            <v>21300043</v>
          </cell>
          <cell r="C165" t="str">
            <v>SERVS FAC D TER</v>
          </cell>
          <cell r="D165" t="str">
            <v>C</v>
          </cell>
          <cell r="E165" t="str">
            <v>2130-0043</v>
          </cell>
          <cell r="F165" t="str">
            <v>SERVICIOS FACTURADOS POR DEVENGAR A L.P. - TERCEROS</v>
          </cell>
          <cell r="G165">
            <v>0</v>
          </cell>
          <cell r="AM165">
            <v>149</v>
          </cell>
        </row>
        <row r="166">
          <cell r="B166">
            <v>21300044</v>
          </cell>
          <cell r="C166" t="str">
            <v>SERVS FAC D PAR</v>
          </cell>
          <cell r="D166" t="str">
            <v>C</v>
          </cell>
          <cell r="E166" t="str">
            <v>2130-0044</v>
          </cell>
          <cell r="F166" t="str">
            <v>SERVICIOS FACTURADOS POR DEVENGAR A L.P. - PARTES RELACIONADAS</v>
          </cell>
          <cell r="G166">
            <v>0</v>
          </cell>
          <cell r="AM166">
            <v>149</v>
          </cell>
        </row>
        <row r="167">
          <cell r="B167">
            <v>21300090</v>
          </cell>
          <cell r="C167" t="str">
            <v>SERVS FAC P DEV</v>
          </cell>
          <cell r="D167" t="str">
            <v>A</v>
          </cell>
          <cell r="E167" t="str">
            <v>2130-0090</v>
          </cell>
          <cell r="F167" t="str">
            <v>ANTICIPOS DE SUSCRIPTORES Y OTROS</v>
          </cell>
          <cell r="G167">
            <v>0</v>
          </cell>
          <cell r="AM167">
            <v>150</v>
          </cell>
        </row>
        <row r="168">
          <cell r="B168">
            <v>21300100</v>
          </cell>
          <cell r="C168" t="str">
            <v>ANT SUSC  TMX</v>
          </cell>
          <cell r="D168" t="str">
            <v>T</v>
          </cell>
          <cell r="E168" t="str">
            <v>2130-0100</v>
          </cell>
          <cell r="F168" t="str">
            <v>ANTICIPOS DE SUSCRIPTORES Y OTROS - TELMEX</v>
          </cell>
          <cell r="G168">
            <v>0</v>
          </cell>
          <cell r="AM168">
            <v>151</v>
          </cell>
        </row>
        <row r="169">
          <cell r="B169">
            <v>21300200</v>
          </cell>
          <cell r="C169" t="str">
            <v>ANT SUSC  SUB</v>
          </cell>
          <cell r="D169" t="str">
            <v>S</v>
          </cell>
          <cell r="E169" t="str">
            <v>2130-0200</v>
          </cell>
          <cell r="F169" t="str">
            <v>ANTICIPOS DE SUSCRIPTORES Y OTROS - SUBSIDIARIAS</v>
          </cell>
          <cell r="G169">
            <v>0</v>
          </cell>
          <cell r="AM169">
            <v>152</v>
          </cell>
        </row>
        <row r="170">
          <cell r="B170">
            <v>21300300</v>
          </cell>
          <cell r="C170" t="str">
            <v>ANT SUSC  TER</v>
          </cell>
          <cell r="D170" t="str">
            <v>C</v>
          </cell>
          <cell r="E170" t="str">
            <v>2130-0300</v>
          </cell>
          <cell r="F170" t="str">
            <v>ANTICIPOS DE SUSCRIPTORES Y OTROS - TERCEROS</v>
          </cell>
          <cell r="G170">
            <v>0</v>
          </cell>
          <cell r="AM170">
            <v>153</v>
          </cell>
        </row>
        <row r="171">
          <cell r="B171">
            <v>21300400</v>
          </cell>
          <cell r="C171" t="str">
            <v>ANT SUSC  PAR</v>
          </cell>
          <cell r="D171" t="str">
            <v>C</v>
          </cell>
          <cell r="E171" t="str">
            <v>2130-0400</v>
          </cell>
          <cell r="F171" t="str">
            <v>ANTICIPOS DE SUSCRIPTORES Y OTROS - PARTES RELACIONADAS</v>
          </cell>
          <cell r="G171">
            <v>0</v>
          </cell>
          <cell r="AM171">
            <v>153</v>
          </cell>
        </row>
        <row r="172">
          <cell r="B172">
            <v>22100000</v>
          </cell>
          <cell r="C172" t="str">
            <v>PASIVO C.PLAZO</v>
          </cell>
          <cell r="D172" t="str">
            <v>A</v>
          </cell>
          <cell r="E172" t="str">
            <v>2210-0000</v>
          </cell>
          <cell r="F172" t="str">
            <v>PASIVO CORTO PLAZO</v>
          </cell>
          <cell r="G172">
            <v>0</v>
          </cell>
          <cell r="AM172">
            <v>154</v>
          </cell>
        </row>
        <row r="173">
          <cell r="B173">
            <v>22100100</v>
          </cell>
          <cell r="C173" t="str">
            <v>PREST.BANC. C P</v>
          </cell>
          <cell r="D173" t="str">
            <v>A</v>
          </cell>
          <cell r="E173" t="str">
            <v>2210-0100</v>
          </cell>
          <cell r="F173" t="str">
            <v>PRESTAMOS BANCARIOS CORTO PLAZO</v>
          </cell>
          <cell r="G173">
            <v>0</v>
          </cell>
          <cell r="AM173">
            <v>155</v>
          </cell>
        </row>
        <row r="174">
          <cell r="B174">
            <v>22100101</v>
          </cell>
          <cell r="C174" t="str">
            <v>PREST.BANC.-TMX</v>
          </cell>
          <cell r="D174" t="str">
            <v>T</v>
          </cell>
          <cell r="E174" t="str">
            <v>2210-0101</v>
          </cell>
          <cell r="F174" t="str">
            <v>PRESTAMOS BANCARIOS CORTO PLAZO -TELMEX</v>
          </cell>
          <cell r="G174">
            <v>0</v>
          </cell>
          <cell r="AM174">
            <v>156</v>
          </cell>
        </row>
        <row r="175">
          <cell r="B175">
            <v>22100102</v>
          </cell>
          <cell r="C175" t="str">
            <v>PREST.BANC.-SUB</v>
          </cell>
          <cell r="D175" t="str">
            <v>S</v>
          </cell>
          <cell r="E175" t="str">
            <v>2210-0102</v>
          </cell>
          <cell r="F175" t="str">
            <v>PRESTAMOS BANCARIOS CORTO PLAZO -SUBSIDIARIAS</v>
          </cell>
          <cell r="G175">
            <v>0</v>
          </cell>
          <cell r="AM175">
            <v>157</v>
          </cell>
        </row>
        <row r="176">
          <cell r="B176">
            <v>22100103</v>
          </cell>
          <cell r="C176" t="str">
            <v>PREST.BANC.-TER</v>
          </cell>
          <cell r="D176" t="str">
            <v>C</v>
          </cell>
          <cell r="E176" t="str">
            <v>2210-0103</v>
          </cell>
          <cell r="F176" t="str">
            <v>PRESTAMOS BANCARIOS CORTO PLAZO -TERCEROS</v>
          </cell>
          <cell r="G176">
            <v>0</v>
          </cell>
          <cell r="AM176">
            <v>158</v>
          </cell>
        </row>
        <row r="177">
          <cell r="B177">
            <v>22100104</v>
          </cell>
          <cell r="C177" t="str">
            <v>PREST.BANC.-PAR</v>
          </cell>
          <cell r="D177" t="str">
            <v>C</v>
          </cell>
          <cell r="E177" t="str">
            <v>2210-0104</v>
          </cell>
          <cell r="F177" t="str">
            <v>PRESTAMOS BANCARIOS CORTO PLAZO -PARTES RELACIONADAS</v>
          </cell>
          <cell r="G177">
            <v>0</v>
          </cell>
          <cell r="AM177">
            <v>159</v>
          </cell>
        </row>
        <row r="178">
          <cell r="B178">
            <v>22100200</v>
          </cell>
          <cell r="C178" t="str">
            <v>PROVEE.EXTRANJ.</v>
          </cell>
          <cell r="D178" t="str">
            <v>D</v>
          </cell>
          <cell r="E178" t="str">
            <v>2210-0200</v>
          </cell>
          <cell r="F178" t="str">
            <v>PROVEEDORES EXTRANJEROS CORTO PLAZO</v>
          </cell>
          <cell r="G178">
            <v>0</v>
          </cell>
          <cell r="AM178">
            <v>160</v>
          </cell>
        </row>
        <row r="179">
          <cell r="B179">
            <v>22100300</v>
          </cell>
          <cell r="C179" t="str">
            <v>ARRENDAM.FINANC</v>
          </cell>
          <cell r="D179" t="str">
            <v>D</v>
          </cell>
          <cell r="E179" t="str">
            <v>2210-0300</v>
          </cell>
          <cell r="F179" t="str">
            <v>ARRENDAMIENTO FINANCIERO</v>
          </cell>
          <cell r="G179">
            <v>0</v>
          </cell>
          <cell r="AM179">
            <v>161</v>
          </cell>
        </row>
        <row r="180">
          <cell r="B180" t="str">
            <v>22100400</v>
          </cell>
          <cell r="C180" t="str">
            <v>BON Y OBLIG CP</v>
          </cell>
          <cell r="D180" t="str">
            <v>A</v>
          </cell>
          <cell r="E180" t="str">
            <v>2210-0400</v>
          </cell>
          <cell r="F180" t="str">
            <v>BONOS Y OBLIGACIONES CORTO PLAZO</v>
          </cell>
          <cell r="G180">
            <v>0</v>
          </cell>
          <cell r="AM180">
            <v>162</v>
          </cell>
        </row>
        <row r="181">
          <cell r="B181" t="str">
            <v>22100401</v>
          </cell>
          <cell r="C181" t="str">
            <v>BON Y OB CP-TMX</v>
          </cell>
          <cell r="D181" t="str">
            <v>T</v>
          </cell>
          <cell r="E181" t="str">
            <v>2210-0401</v>
          </cell>
          <cell r="F181" t="str">
            <v>BONOS Y OBLIGACIONES CORTO PLAZO - TELMEX</v>
          </cell>
          <cell r="G181">
            <v>0</v>
          </cell>
          <cell r="AM181">
            <v>163</v>
          </cell>
        </row>
        <row r="182">
          <cell r="B182" t="str">
            <v>22100402</v>
          </cell>
          <cell r="C182" t="str">
            <v>BON Y OB CP-SUB</v>
          </cell>
          <cell r="D182" t="str">
            <v>S</v>
          </cell>
          <cell r="E182" t="str">
            <v>2210-0402</v>
          </cell>
          <cell r="F182" t="str">
            <v>BONOS Y OBLIGACIONES CORTO PLAZO - SUBSIDIARIAS</v>
          </cell>
          <cell r="G182">
            <v>0</v>
          </cell>
          <cell r="AM182">
            <v>164</v>
          </cell>
        </row>
        <row r="183">
          <cell r="B183" t="str">
            <v>22100403</v>
          </cell>
          <cell r="C183" t="str">
            <v>BON Y OB CP-TER</v>
          </cell>
          <cell r="D183" t="str">
            <v>C</v>
          </cell>
          <cell r="E183" t="str">
            <v>2210-0403</v>
          </cell>
          <cell r="F183" t="str">
            <v>BONOS Y OBLIGACIONES CORTO PLAZO - TERCEROS</v>
          </cell>
          <cell r="G183">
            <v>0</v>
          </cell>
          <cell r="AM183">
            <v>165</v>
          </cell>
        </row>
        <row r="184">
          <cell r="B184">
            <v>22100404</v>
          </cell>
          <cell r="C184" t="str">
            <v>BON Y OB CP-PAR</v>
          </cell>
          <cell r="D184" t="str">
            <v>C</v>
          </cell>
          <cell r="E184" t="str">
            <v>2210-0404</v>
          </cell>
          <cell r="F184" t="str">
            <v>BONOS Y OBLIGACIONES CORTO PLAZO - PARTES RELACIONADAS</v>
          </cell>
          <cell r="G184">
            <v>0</v>
          </cell>
          <cell r="AM184">
            <v>165</v>
          </cell>
        </row>
        <row r="185">
          <cell r="B185" t="str">
            <v>22100500</v>
          </cell>
          <cell r="C185" t="str">
            <v>OTRAS INST</v>
          </cell>
          <cell r="D185" t="str">
            <v>A</v>
          </cell>
          <cell r="E185" t="str">
            <v>2210-0500</v>
          </cell>
          <cell r="F185" t="str">
            <v>OTRAS INSTITUCIONES</v>
          </cell>
          <cell r="G185">
            <v>0</v>
          </cell>
          <cell r="AM185">
            <v>166</v>
          </cell>
        </row>
        <row r="186">
          <cell r="B186" t="str">
            <v>22100501</v>
          </cell>
          <cell r="C186" t="str">
            <v>OTRAS INST TMX</v>
          </cell>
          <cell r="D186" t="str">
            <v>T</v>
          </cell>
          <cell r="E186" t="str">
            <v>2210-0501</v>
          </cell>
          <cell r="F186" t="str">
            <v>OTRAS INSTITUCIONES - TELMEX</v>
          </cell>
          <cell r="G186">
            <v>0</v>
          </cell>
          <cell r="AM186">
            <v>167</v>
          </cell>
        </row>
        <row r="187">
          <cell r="B187" t="str">
            <v>22100502</v>
          </cell>
          <cell r="C187" t="str">
            <v>OTRAS INST SUBS</v>
          </cell>
          <cell r="D187" t="str">
            <v>S</v>
          </cell>
          <cell r="E187" t="str">
            <v>2210-0502</v>
          </cell>
          <cell r="F187" t="str">
            <v>OTRAS INSTITUCIONES - SUBSIDIARIAS</v>
          </cell>
          <cell r="G187">
            <v>0</v>
          </cell>
          <cell r="AM187">
            <v>168</v>
          </cell>
        </row>
        <row r="188">
          <cell r="B188" t="str">
            <v>22100503</v>
          </cell>
          <cell r="C188" t="str">
            <v>OTRAS INST TERC</v>
          </cell>
          <cell r="D188" t="str">
            <v>C</v>
          </cell>
          <cell r="E188" t="str">
            <v>2210-0503</v>
          </cell>
          <cell r="F188" t="str">
            <v>OTRAS INSTITUCIONES - TERCEROS</v>
          </cell>
          <cell r="G188">
            <v>0</v>
          </cell>
          <cell r="AM188">
            <v>169</v>
          </cell>
        </row>
        <row r="189">
          <cell r="B189" t="str">
            <v>22100504</v>
          </cell>
          <cell r="C189" t="str">
            <v>OTRAS INST PAR</v>
          </cell>
          <cell r="D189" t="str">
            <v>C</v>
          </cell>
          <cell r="E189" t="str">
            <v>2210-0504</v>
          </cell>
          <cell r="F189" t="str">
            <v>OTRAS INSTITUCIONES - PARTES RELACIONADAS</v>
          </cell>
          <cell r="G189">
            <v>0</v>
          </cell>
          <cell r="AM189">
            <v>170</v>
          </cell>
        </row>
        <row r="190">
          <cell r="B190">
            <v>22200000</v>
          </cell>
          <cell r="C190" t="str">
            <v>CUENTAS X PAGAR</v>
          </cell>
          <cell r="D190" t="str">
            <v>A</v>
          </cell>
          <cell r="E190" t="str">
            <v>2220-0000</v>
          </cell>
          <cell r="F190" t="str">
            <v>CUENTAS POR PAGAR</v>
          </cell>
          <cell r="G190">
            <v>-1046010459.33</v>
          </cell>
          <cell r="AM190">
            <v>171</v>
          </cell>
        </row>
        <row r="191">
          <cell r="B191">
            <v>22200100</v>
          </cell>
          <cell r="C191" t="str">
            <v>PROVEED.NALES.</v>
          </cell>
          <cell r="D191" t="str">
            <v>D</v>
          </cell>
          <cell r="E191" t="str">
            <v>2220-0100</v>
          </cell>
          <cell r="F191" t="str">
            <v>PROVEEDORES NACIONALES</v>
          </cell>
          <cell r="G191">
            <v>-366128742.79341698</v>
          </cell>
          <cell r="AM191">
            <v>172</v>
          </cell>
        </row>
        <row r="192">
          <cell r="B192">
            <v>22200200</v>
          </cell>
          <cell r="C192" t="str">
            <v>ACREED DIVERSOS</v>
          </cell>
          <cell r="D192" t="str">
            <v>D</v>
          </cell>
          <cell r="E192" t="str">
            <v>2220-0200</v>
          </cell>
          <cell r="F192" t="str">
            <v>ACREEDORES DIVERSOS</v>
          </cell>
          <cell r="G192">
            <v>-2126971.86</v>
          </cell>
          <cell r="AM192">
            <v>173</v>
          </cell>
        </row>
        <row r="193">
          <cell r="B193">
            <v>22200300</v>
          </cell>
          <cell r="C193" t="str">
            <v>DIVIDEND. X PAG</v>
          </cell>
          <cell r="D193" t="str">
            <v>D</v>
          </cell>
          <cell r="E193" t="str">
            <v>2220-0300</v>
          </cell>
          <cell r="F193" t="str">
            <v>DIVIDENDOS POR PAGAR</v>
          </cell>
          <cell r="G193">
            <v>0</v>
          </cell>
          <cell r="AM193">
            <v>174</v>
          </cell>
        </row>
        <row r="194">
          <cell r="B194">
            <v>22200500</v>
          </cell>
          <cell r="C194" t="str">
            <v>OTRAS CTA X PAG</v>
          </cell>
          <cell r="D194" t="str">
            <v>A</v>
          </cell>
          <cell r="E194" t="str">
            <v>2220-0500</v>
          </cell>
          <cell r="F194" t="str">
            <v>OTRAS CUENTAS POR PAGAR</v>
          </cell>
          <cell r="G194">
            <v>-677754744.67658305</v>
          </cell>
          <cell r="AM194">
            <v>175</v>
          </cell>
        </row>
        <row r="195">
          <cell r="B195">
            <v>22200501</v>
          </cell>
          <cell r="C195" t="str">
            <v>OTRAS CXP TMX</v>
          </cell>
          <cell r="D195" t="str">
            <v>T</v>
          </cell>
          <cell r="E195" t="str">
            <v>2220-0501</v>
          </cell>
          <cell r="F195" t="str">
            <v>OTRAS CUENTAS POR PAGAR TELMEX</v>
          </cell>
          <cell r="G195">
            <v>-6268921.3500000015</v>
          </cell>
          <cell r="AM195">
            <v>176</v>
          </cell>
        </row>
        <row r="196">
          <cell r="B196">
            <v>22200502</v>
          </cell>
          <cell r="C196" t="str">
            <v>OTRAS CXP SUB</v>
          </cell>
          <cell r="D196" t="str">
            <v>S</v>
          </cell>
          <cell r="E196" t="str">
            <v>2220-0502</v>
          </cell>
          <cell r="F196" t="str">
            <v>OTRAS CUENTAS POR PAGAR SUBSIDIARIAS</v>
          </cell>
          <cell r="G196">
            <v>-595971343.46024907</v>
          </cell>
          <cell r="H196">
            <v>0</v>
          </cell>
          <cell r="I196">
            <v>0</v>
          </cell>
          <cell r="J196">
            <v>-2147391.87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-87375111.913806006</v>
          </cell>
          <cell r="Y196">
            <v>0</v>
          </cell>
          <cell r="Z196">
            <v>-1575143.12</v>
          </cell>
          <cell r="AA196">
            <v>-504873696.55644304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177</v>
          </cell>
        </row>
        <row r="197">
          <cell r="B197">
            <v>22200503</v>
          </cell>
          <cell r="C197" t="str">
            <v>OTRAS CXP TER</v>
          </cell>
          <cell r="D197" t="str">
            <v>C</v>
          </cell>
          <cell r="E197" t="str">
            <v>2220-0503</v>
          </cell>
          <cell r="F197" t="str">
            <v>OTRAS CUENTAS POR PAGAR TERCEROS</v>
          </cell>
          <cell r="G197">
            <v>0</v>
          </cell>
          <cell r="AM197">
            <v>178</v>
          </cell>
        </row>
        <row r="198">
          <cell r="B198">
            <v>22200504</v>
          </cell>
          <cell r="C198" t="str">
            <v>OTRAS CXP PAR</v>
          </cell>
          <cell r="D198" t="str">
            <v>C</v>
          </cell>
          <cell r="E198" t="str">
            <v>2220-0504</v>
          </cell>
          <cell r="F198" t="str">
            <v>OTRAS CUENTAS POR PAGAR PARTES RELACIONADAS</v>
          </cell>
          <cell r="G198">
            <v>-75514479.866334006</v>
          </cell>
          <cell r="AM198">
            <v>179</v>
          </cell>
        </row>
        <row r="199">
          <cell r="B199">
            <v>22200600</v>
          </cell>
          <cell r="C199" t="str">
            <v>CXP INS DER FIN</v>
          </cell>
          <cell r="D199" t="str">
            <v>D</v>
          </cell>
          <cell r="E199" t="str">
            <v>2220-0600</v>
          </cell>
          <cell r="F199" t="str">
            <v>CXP INSTRUMENTOS FINANCIEROS DERIVADOS</v>
          </cell>
          <cell r="G199">
            <v>0</v>
          </cell>
          <cell r="AM199">
            <v>180</v>
          </cell>
        </row>
        <row r="200">
          <cell r="B200">
            <v>22210000</v>
          </cell>
          <cell r="C200" t="str">
            <v>CXP SERV.ENLACE</v>
          </cell>
          <cell r="D200" t="str">
            <v>A</v>
          </cell>
          <cell r="E200" t="str">
            <v>2221-0000</v>
          </cell>
          <cell r="F200" t="str">
            <v>CUENTAS POR PAGAR SERVICIO DE ENLACE</v>
          </cell>
          <cell r="G200">
            <v>0</v>
          </cell>
          <cell r="AM200">
            <v>181</v>
          </cell>
        </row>
        <row r="201">
          <cell r="B201">
            <v>22210001</v>
          </cell>
          <cell r="C201" t="str">
            <v>CXP SER.ENL-TMX</v>
          </cell>
          <cell r="D201" t="str">
            <v>T</v>
          </cell>
          <cell r="E201" t="str">
            <v>2221-0001</v>
          </cell>
          <cell r="F201" t="str">
            <v>CUENTAS POR PAGAR SERV. ENLACE - TELMEX</v>
          </cell>
          <cell r="G201">
            <v>0</v>
          </cell>
          <cell r="AM201">
            <v>182</v>
          </cell>
        </row>
        <row r="202">
          <cell r="B202">
            <v>22210002</v>
          </cell>
          <cell r="C202" t="str">
            <v>CXP SER.ENL-SUB</v>
          </cell>
          <cell r="D202" t="str">
            <v>S</v>
          </cell>
          <cell r="E202" t="str">
            <v>2221-0002</v>
          </cell>
          <cell r="F202" t="str">
            <v>CUENTAS POR PAGAR SERV. ENLACE - SUBSIDIARIAS</v>
          </cell>
          <cell r="G202">
            <v>0</v>
          </cell>
          <cell r="H202">
            <v>0</v>
          </cell>
          <cell r="I202">
            <v>0</v>
          </cell>
          <cell r="AM202">
            <v>183</v>
          </cell>
        </row>
        <row r="203">
          <cell r="B203">
            <v>22210003</v>
          </cell>
          <cell r="C203" t="str">
            <v>CXP SER.ENL-TER</v>
          </cell>
          <cell r="D203" t="str">
            <v>C</v>
          </cell>
          <cell r="E203" t="str">
            <v>2221-0003</v>
          </cell>
          <cell r="F203" t="str">
            <v>CUENTAS POR PAGAR SERV. ENLACE - TERCEROS</v>
          </cell>
          <cell r="G203">
            <v>0</v>
          </cell>
          <cell r="AM203">
            <v>184</v>
          </cell>
        </row>
        <row r="204">
          <cell r="B204">
            <v>22210004</v>
          </cell>
          <cell r="C204" t="str">
            <v>CXP SER.ENL-PAR</v>
          </cell>
          <cell r="D204" t="str">
            <v>C</v>
          </cell>
          <cell r="E204" t="str">
            <v>2221-0004</v>
          </cell>
          <cell r="F204" t="str">
            <v>CUENTAS POR PAGAR SERV. ENLACE - PARTES RELACIONADAS</v>
          </cell>
          <cell r="G204">
            <v>0</v>
          </cell>
          <cell r="AM204">
            <v>185</v>
          </cell>
        </row>
        <row r="205">
          <cell r="B205">
            <v>22220000</v>
          </cell>
          <cell r="C205" t="str">
            <v>CXP TMX Y SUBS.</v>
          </cell>
          <cell r="D205" t="str">
            <v>A</v>
          </cell>
          <cell r="E205" t="str">
            <v>2222-0000</v>
          </cell>
          <cell r="F205" t="str">
            <v>CUENTAS POR PAGAR TELMEX Y CÍAS. SUBSID.</v>
          </cell>
          <cell r="G205">
            <v>0</v>
          </cell>
          <cell r="AM205">
            <v>186</v>
          </cell>
        </row>
        <row r="206">
          <cell r="B206">
            <v>22220001</v>
          </cell>
          <cell r="C206" t="str">
            <v>CXP TELMEX</v>
          </cell>
          <cell r="D206" t="str">
            <v>T</v>
          </cell>
          <cell r="E206" t="str">
            <v>2222-0001</v>
          </cell>
          <cell r="F206" t="str">
            <v>CUENTAS POR PAGAR - TELMEX</v>
          </cell>
          <cell r="G206">
            <v>0</v>
          </cell>
          <cell r="AM206">
            <v>187</v>
          </cell>
        </row>
        <row r="207">
          <cell r="B207">
            <v>22220002</v>
          </cell>
          <cell r="C207" t="str">
            <v>CXP SUBSID.</v>
          </cell>
          <cell r="D207" t="str">
            <v>S</v>
          </cell>
          <cell r="E207" t="str">
            <v>2222-0002</v>
          </cell>
          <cell r="F207" t="str">
            <v>CUENTAS POR PAGAR - SUBSIDIARIAS</v>
          </cell>
          <cell r="G207">
            <v>0</v>
          </cell>
          <cell r="AM207">
            <v>188</v>
          </cell>
        </row>
        <row r="208">
          <cell r="B208">
            <v>22220003</v>
          </cell>
          <cell r="C208" t="str">
            <v>CXP TERCER.</v>
          </cell>
          <cell r="D208" t="str">
            <v>C</v>
          </cell>
          <cell r="E208" t="str">
            <v>2222-0003</v>
          </cell>
          <cell r="F208" t="str">
            <v>CUENTAS POR PAGAR - TERCEROS</v>
          </cell>
          <cell r="G208">
            <v>0</v>
          </cell>
          <cell r="AM208">
            <v>189</v>
          </cell>
        </row>
        <row r="209">
          <cell r="B209">
            <v>22220004</v>
          </cell>
          <cell r="C209" t="str">
            <v>CXP PAR.</v>
          </cell>
          <cell r="D209" t="str">
            <v>C</v>
          </cell>
          <cell r="E209" t="str">
            <v>2222-0004</v>
          </cell>
          <cell r="F209" t="str">
            <v>CUENTAS POR PAGAR - PARTES RELACIONADAS</v>
          </cell>
          <cell r="G209">
            <v>0</v>
          </cell>
          <cell r="AM209">
            <v>190</v>
          </cell>
        </row>
        <row r="210">
          <cell r="B210">
            <v>22230000</v>
          </cell>
          <cell r="C210" t="str">
            <v>BENEF A EMPLEAD</v>
          </cell>
          <cell r="D210" t="str">
            <v>A</v>
          </cell>
          <cell r="E210" t="str">
            <v>2223-0000</v>
          </cell>
          <cell r="F210" t="str">
            <v>BENEFICIOS A EMPLEADOS</v>
          </cell>
          <cell r="G210">
            <v>0</v>
          </cell>
          <cell r="AM210">
            <v>191</v>
          </cell>
        </row>
        <row r="211">
          <cell r="B211">
            <v>22231000</v>
          </cell>
          <cell r="C211" t="str">
            <v>BEN A EMP CP</v>
          </cell>
          <cell r="D211" t="str">
            <v>A</v>
          </cell>
          <cell r="E211" t="str">
            <v>2223-1000</v>
          </cell>
          <cell r="F211" t="str">
            <v>BENEFICIOS A EMPLEADOS A CORTO PLAZO</v>
          </cell>
          <cell r="G211">
            <v>0</v>
          </cell>
          <cell r="AM211">
            <v>192</v>
          </cell>
        </row>
        <row r="212">
          <cell r="B212">
            <v>22231011</v>
          </cell>
          <cell r="C212" t="str">
            <v>SUELDOS Y SAL</v>
          </cell>
          <cell r="D212" t="str">
            <v>D</v>
          </cell>
          <cell r="E212" t="str">
            <v>2223-1011</v>
          </cell>
          <cell r="F212" t="str">
            <v>SUELDOS Y SALARIOS POR PAGAR</v>
          </cell>
          <cell r="G212">
            <v>0</v>
          </cell>
          <cell r="AM212">
            <v>193</v>
          </cell>
        </row>
        <row r="213">
          <cell r="B213">
            <v>22231021</v>
          </cell>
          <cell r="C213" t="str">
            <v>GTOS MEDICOS</v>
          </cell>
          <cell r="D213" t="str">
            <v>D</v>
          </cell>
          <cell r="E213" t="str">
            <v>2223-1021</v>
          </cell>
          <cell r="F213" t="str">
            <v>GASTOS MEDICOS MAYORES</v>
          </cell>
          <cell r="G213">
            <v>0</v>
          </cell>
          <cell r="AM213">
            <v>194</v>
          </cell>
        </row>
        <row r="214">
          <cell r="B214">
            <v>22231031</v>
          </cell>
          <cell r="C214" t="str">
            <v>AHORRO</v>
          </cell>
          <cell r="D214" t="str">
            <v>D</v>
          </cell>
          <cell r="E214" t="str">
            <v>2223-1031</v>
          </cell>
          <cell r="F214" t="str">
            <v>AHORRO</v>
          </cell>
          <cell r="G214">
            <v>0</v>
          </cell>
          <cell r="AM214">
            <v>195</v>
          </cell>
        </row>
        <row r="215">
          <cell r="B215">
            <v>22231041</v>
          </cell>
          <cell r="C215" t="str">
            <v>AGUINALDO</v>
          </cell>
          <cell r="D215" t="str">
            <v>D</v>
          </cell>
          <cell r="E215" t="str">
            <v>2223-1041</v>
          </cell>
          <cell r="F215" t="str">
            <v>AGUINALDO</v>
          </cell>
          <cell r="G215">
            <v>0</v>
          </cell>
          <cell r="AM215">
            <v>196</v>
          </cell>
        </row>
        <row r="216">
          <cell r="B216">
            <v>22231051</v>
          </cell>
          <cell r="C216" t="str">
            <v>PRODUCTIVIDAD</v>
          </cell>
          <cell r="D216" t="str">
            <v>D</v>
          </cell>
          <cell r="E216" t="str">
            <v>2223-1051</v>
          </cell>
          <cell r="F216" t="str">
            <v>PRODUCTIVIDAD</v>
          </cell>
          <cell r="G216">
            <v>0</v>
          </cell>
          <cell r="AM216">
            <v>197</v>
          </cell>
        </row>
        <row r="217">
          <cell r="B217">
            <v>22400430</v>
          </cell>
          <cell r="C217" t="str">
            <v>APOR.PER. 5%INF</v>
          </cell>
          <cell r="D217" t="str">
            <v>D</v>
          </cell>
          <cell r="E217" t="str">
            <v>2240-0430</v>
          </cell>
          <cell r="F217" t="str">
            <v>APORTACION 5% INFONAVIT</v>
          </cell>
          <cell r="G217">
            <v>0</v>
          </cell>
          <cell r="AM217">
            <v>198</v>
          </cell>
        </row>
        <row r="218">
          <cell r="B218">
            <v>22400440</v>
          </cell>
          <cell r="C218" t="str">
            <v>CUOTAS IMSS</v>
          </cell>
          <cell r="D218" t="str">
            <v>D</v>
          </cell>
          <cell r="E218" t="str">
            <v>2240-0440</v>
          </cell>
          <cell r="F218" t="str">
            <v>CUOTAS IMSS</v>
          </cell>
          <cell r="G218">
            <v>0</v>
          </cell>
          <cell r="AM218">
            <v>199</v>
          </cell>
        </row>
        <row r="219">
          <cell r="B219">
            <v>22400450</v>
          </cell>
          <cell r="C219" t="str">
            <v>APOR. SAR</v>
          </cell>
          <cell r="D219" t="str">
            <v>D</v>
          </cell>
          <cell r="E219" t="str">
            <v>2240-0450</v>
          </cell>
          <cell r="F219" t="str">
            <v>APORTACIONES AL SISTEMA DE AHORRO PARA EL RETIRO</v>
          </cell>
          <cell r="G219">
            <v>0</v>
          </cell>
          <cell r="AM219">
            <v>200</v>
          </cell>
        </row>
        <row r="220">
          <cell r="B220" t="str">
            <v>22231061</v>
          </cell>
          <cell r="C220" t="str">
            <v>VACACIONES</v>
          </cell>
          <cell r="D220" t="str">
            <v>D</v>
          </cell>
          <cell r="E220" t="str">
            <v>2223-1061</v>
          </cell>
          <cell r="F220" t="str">
            <v>VACACIONES</v>
          </cell>
          <cell r="G220">
            <v>0</v>
          </cell>
          <cell r="AM220">
            <v>201</v>
          </cell>
        </row>
        <row r="221">
          <cell r="B221" t="str">
            <v>22231071</v>
          </cell>
          <cell r="C221" t="str">
            <v>PRIMA VACIONAL</v>
          </cell>
          <cell r="D221" t="str">
            <v>D</v>
          </cell>
          <cell r="E221" t="str">
            <v>2223-1071</v>
          </cell>
          <cell r="F221" t="str">
            <v>PRIMA VACACIONAL</v>
          </cell>
          <cell r="G221">
            <v>0</v>
          </cell>
          <cell r="AM221">
            <v>202</v>
          </cell>
        </row>
        <row r="222">
          <cell r="B222" t="str">
            <v>22231081</v>
          </cell>
          <cell r="C222" t="str">
            <v>PROV VAC C-9</v>
          </cell>
          <cell r="D222" t="str">
            <v>D</v>
          </cell>
          <cell r="E222" t="str">
            <v>2223-1081</v>
          </cell>
          <cell r="F222" t="str">
            <v>PROVISION DE VACACIONES POR C-9</v>
          </cell>
          <cell r="G222">
            <v>0</v>
          </cell>
          <cell r="AM222">
            <v>203</v>
          </cell>
        </row>
        <row r="223">
          <cell r="B223">
            <v>22300400</v>
          </cell>
          <cell r="C223" t="str">
            <v>PROVISIÓN PTU</v>
          </cell>
          <cell r="D223" t="str">
            <v>D</v>
          </cell>
          <cell r="E223" t="str">
            <v>2230-0400</v>
          </cell>
          <cell r="F223" t="str">
            <v>PROVISIÓN DE P.T.U. DEL AÑO</v>
          </cell>
          <cell r="G223">
            <v>0</v>
          </cell>
          <cell r="AM223">
            <v>204</v>
          </cell>
        </row>
        <row r="224">
          <cell r="B224">
            <v>22231091</v>
          </cell>
          <cell r="C224" t="str">
            <v>PROV PTU AÑ ANT</v>
          </cell>
          <cell r="D224" t="str">
            <v>D</v>
          </cell>
          <cell r="E224" t="str">
            <v>2223-1091</v>
          </cell>
          <cell r="F224" t="str">
            <v>PROVISIÓN DE P.T.U. NO PAGADA DE AÑOS ANTERIORES</v>
          </cell>
          <cell r="G224">
            <v>0</v>
          </cell>
          <cell r="AM224">
            <v>205</v>
          </cell>
        </row>
        <row r="225">
          <cell r="B225">
            <v>22231200</v>
          </cell>
          <cell r="C225" t="str">
            <v>O BEN CON COLEC</v>
          </cell>
          <cell r="D225" t="str">
            <v>A</v>
          </cell>
          <cell r="E225" t="str">
            <v>2223-1200</v>
          </cell>
          <cell r="F225" t="str">
            <v>OTROS BENEFICIOS POR CONTRATO COLECTIVO</v>
          </cell>
          <cell r="G225">
            <v>0</v>
          </cell>
          <cell r="AM225">
            <v>206</v>
          </cell>
        </row>
        <row r="226">
          <cell r="B226">
            <v>22231201</v>
          </cell>
          <cell r="C226" t="str">
            <v>AUSENC COMPENS</v>
          </cell>
          <cell r="D226" t="str">
            <v>D</v>
          </cell>
          <cell r="E226" t="str">
            <v>2223-1201</v>
          </cell>
          <cell r="F226" t="str">
            <v>AUSENCIAS COMPENSADAS</v>
          </cell>
          <cell r="G226">
            <v>0</v>
          </cell>
          <cell r="AM226">
            <v>207</v>
          </cell>
        </row>
        <row r="227">
          <cell r="B227">
            <v>22231211</v>
          </cell>
          <cell r="C227" t="str">
            <v>OTROS</v>
          </cell>
          <cell r="D227" t="str">
            <v>D</v>
          </cell>
          <cell r="E227" t="str">
            <v>2223-1211</v>
          </cell>
          <cell r="F227" t="str">
            <v>OTROS</v>
          </cell>
          <cell r="G227">
            <v>0</v>
          </cell>
          <cell r="AM227">
            <v>208</v>
          </cell>
        </row>
        <row r="228">
          <cell r="B228">
            <v>22231300</v>
          </cell>
          <cell r="C228" t="str">
            <v>O BEN O EN SERV</v>
          </cell>
          <cell r="D228" t="str">
            <v>A</v>
          </cell>
          <cell r="E228" t="str">
            <v>2223-1300</v>
          </cell>
          <cell r="F228" t="str">
            <v>OTROS BENEFICIOS EN ESPECIE O EN SERVICIOS</v>
          </cell>
          <cell r="G228">
            <v>0</v>
          </cell>
          <cell r="AM228">
            <v>209</v>
          </cell>
        </row>
        <row r="229">
          <cell r="B229">
            <v>22231301</v>
          </cell>
          <cell r="C229" t="str">
            <v>ATENC MEDICA</v>
          </cell>
          <cell r="D229" t="str">
            <v>D</v>
          </cell>
          <cell r="E229" t="str">
            <v>2223-1301</v>
          </cell>
          <cell r="F229" t="str">
            <v>ATENCION MEDICA</v>
          </cell>
          <cell r="G229">
            <v>0</v>
          </cell>
          <cell r="AM229">
            <v>210</v>
          </cell>
        </row>
        <row r="230">
          <cell r="B230">
            <v>22231311</v>
          </cell>
          <cell r="C230" t="str">
            <v>UTIL D CA Y AUT</v>
          </cell>
          <cell r="D230" t="str">
            <v>D</v>
          </cell>
          <cell r="E230" t="str">
            <v>2223-1311</v>
          </cell>
          <cell r="F230" t="str">
            <v>UTILIZACION DE CASAS Y AUTOMOVILES</v>
          </cell>
          <cell r="G230">
            <v>0</v>
          </cell>
          <cell r="AM230">
            <v>211</v>
          </cell>
        </row>
        <row r="231">
          <cell r="B231">
            <v>22231321</v>
          </cell>
          <cell r="C231" t="str">
            <v>ENTREG DE DESPE</v>
          </cell>
          <cell r="D231" t="str">
            <v>D</v>
          </cell>
          <cell r="E231" t="str">
            <v>2223-1321</v>
          </cell>
          <cell r="F231" t="str">
            <v>ENTREGA DE DESPENSAS</v>
          </cell>
          <cell r="G231">
            <v>0</v>
          </cell>
          <cell r="AM231">
            <v>212</v>
          </cell>
        </row>
        <row r="232">
          <cell r="B232">
            <v>22231331</v>
          </cell>
          <cell r="C232" t="str">
            <v>VESTIDO</v>
          </cell>
          <cell r="D232" t="str">
            <v>D</v>
          </cell>
          <cell r="E232" t="str">
            <v>2223-1331</v>
          </cell>
          <cell r="F232" t="str">
            <v>VESTIDO</v>
          </cell>
          <cell r="G232">
            <v>0</v>
          </cell>
          <cell r="AM232">
            <v>213</v>
          </cell>
        </row>
        <row r="233">
          <cell r="B233">
            <v>22231341</v>
          </cell>
          <cell r="C233" t="str">
            <v>EDUCACION</v>
          </cell>
          <cell r="D233" t="str">
            <v>D</v>
          </cell>
          <cell r="E233" t="str">
            <v>2223-1341</v>
          </cell>
          <cell r="F233" t="str">
            <v>EDUCACION</v>
          </cell>
          <cell r="G233">
            <v>0</v>
          </cell>
          <cell r="AM233">
            <v>214</v>
          </cell>
        </row>
        <row r="234">
          <cell r="B234">
            <v>22231351</v>
          </cell>
          <cell r="C234" t="str">
            <v>BECAS</v>
          </cell>
          <cell r="D234" t="str">
            <v>D</v>
          </cell>
          <cell r="E234" t="str">
            <v>2223-1351</v>
          </cell>
          <cell r="F234" t="str">
            <v>BECAS</v>
          </cell>
          <cell r="G234">
            <v>0</v>
          </cell>
          <cell r="AM234">
            <v>215</v>
          </cell>
        </row>
        <row r="235">
          <cell r="B235">
            <v>22231361</v>
          </cell>
          <cell r="C235" t="str">
            <v>OTROS</v>
          </cell>
          <cell r="D235" t="str">
            <v>D</v>
          </cell>
          <cell r="E235" t="str">
            <v>2223-1361</v>
          </cell>
          <cell r="F235" t="str">
            <v>OTROS</v>
          </cell>
          <cell r="G235">
            <v>0</v>
          </cell>
          <cell r="AM235">
            <v>216</v>
          </cell>
        </row>
        <row r="236">
          <cell r="B236">
            <v>21200000</v>
          </cell>
          <cell r="C236" t="str">
            <v>BEN A EMP LP</v>
          </cell>
          <cell r="D236" t="str">
            <v>A</v>
          </cell>
          <cell r="E236" t="str">
            <v>2120-0000</v>
          </cell>
          <cell r="F236" t="str">
            <v>BENEFICIOS A EMPLEADOS A LARGO PLAZO</v>
          </cell>
          <cell r="G236">
            <v>0</v>
          </cell>
          <cell r="AM236">
            <v>217</v>
          </cell>
        </row>
        <row r="237">
          <cell r="B237">
            <v>21200100</v>
          </cell>
          <cell r="C237" t="str">
            <v>PENSIONES Y ANT</v>
          </cell>
          <cell r="D237" t="str">
            <v>A</v>
          </cell>
          <cell r="E237" t="str">
            <v>2120-0100</v>
          </cell>
          <cell r="F237" t="str">
            <v>PENSIONES Y ANTIGÜEDADES</v>
          </cell>
          <cell r="AM237">
            <v>218</v>
          </cell>
        </row>
        <row r="238">
          <cell r="B238">
            <v>21200110</v>
          </cell>
          <cell r="C238" t="str">
            <v>PENSIONES</v>
          </cell>
          <cell r="D238" t="str">
            <v>D</v>
          </cell>
          <cell r="E238" t="str">
            <v>2120-0110</v>
          </cell>
          <cell r="F238" t="str">
            <v>PENSIONES</v>
          </cell>
          <cell r="G238">
            <v>0</v>
          </cell>
          <cell r="AM238">
            <v>219</v>
          </cell>
        </row>
        <row r="239">
          <cell r="B239">
            <v>21200120</v>
          </cell>
          <cell r="C239" t="str">
            <v>PRIMA ANTIG</v>
          </cell>
          <cell r="D239" t="str">
            <v>D</v>
          </cell>
          <cell r="E239" t="str">
            <v>2120-0120</v>
          </cell>
          <cell r="F239" t="str">
            <v>PRIMA DE ANTIGÜEDAD</v>
          </cell>
          <cell r="G239">
            <v>0</v>
          </cell>
          <cell r="AM239">
            <v>220</v>
          </cell>
        </row>
        <row r="240">
          <cell r="B240">
            <v>21200125</v>
          </cell>
          <cell r="C240" t="str">
            <v>TERMIN LABORAL</v>
          </cell>
          <cell r="D240" t="str">
            <v>D</v>
          </cell>
          <cell r="E240" t="str">
            <v>2120-0125</v>
          </cell>
          <cell r="F240" t="str">
            <v>TERMINACION LABORAL</v>
          </cell>
          <cell r="G240">
            <v>0</v>
          </cell>
          <cell r="AM240">
            <v>221</v>
          </cell>
        </row>
        <row r="241">
          <cell r="B241">
            <v>21200130</v>
          </cell>
          <cell r="C241" t="str">
            <v>OTROS</v>
          </cell>
          <cell r="D241" t="str">
            <v>D</v>
          </cell>
          <cell r="E241" t="str">
            <v>2120-0130</v>
          </cell>
          <cell r="F241" t="str">
            <v>OTROS</v>
          </cell>
          <cell r="G241">
            <v>0</v>
          </cell>
          <cell r="AM241">
            <v>222</v>
          </cell>
        </row>
        <row r="242">
          <cell r="B242">
            <v>21200200</v>
          </cell>
          <cell r="C242" t="str">
            <v>PASIVO ADIC.D-3</v>
          </cell>
          <cell r="D242" t="str">
            <v>D</v>
          </cell>
          <cell r="E242" t="str">
            <v>2120-0200</v>
          </cell>
          <cell r="F242" t="str">
            <v>PASIVO ADICIONAL (D-3)</v>
          </cell>
          <cell r="AM242">
            <v>223</v>
          </cell>
        </row>
        <row r="243">
          <cell r="B243">
            <v>22300000</v>
          </cell>
          <cell r="C243" t="str">
            <v>PASIVO DEVENG.</v>
          </cell>
          <cell r="D243" t="str">
            <v>A</v>
          </cell>
          <cell r="E243" t="str">
            <v>2230-0000</v>
          </cell>
          <cell r="F243" t="str">
            <v>PASIVO DEVENGADO</v>
          </cell>
          <cell r="G243">
            <v>0</v>
          </cell>
          <cell r="AM243">
            <v>224</v>
          </cell>
        </row>
        <row r="244">
          <cell r="B244">
            <v>22300100</v>
          </cell>
          <cell r="C244" t="str">
            <v>INTER.PREST.BAN</v>
          </cell>
          <cell r="D244" t="str">
            <v>A</v>
          </cell>
          <cell r="E244" t="str">
            <v>2230-0100</v>
          </cell>
          <cell r="F244" t="str">
            <v>INTERESES PRESTAMOS BANCARIOS</v>
          </cell>
          <cell r="G244">
            <v>0</v>
          </cell>
          <cell r="AM244">
            <v>225</v>
          </cell>
        </row>
        <row r="245">
          <cell r="B245">
            <v>22300101</v>
          </cell>
          <cell r="C245" t="str">
            <v>INT.PREST.B.TMX</v>
          </cell>
          <cell r="D245" t="str">
            <v>T</v>
          </cell>
          <cell r="E245" t="str">
            <v>2230-0101</v>
          </cell>
          <cell r="F245" t="str">
            <v>INTERESES PRESTAMOS BANCARIOS - TELMEX</v>
          </cell>
          <cell r="G245">
            <v>0</v>
          </cell>
          <cell r="AM245">
            <v>226</v>
          </cell>
        </row>
        <row r="246">
          <cell r="B246">
            <v>22300102</v>
          </cell>
          <cell r="C246" t="str">
            <v>INT.PREST.B.SUB</v>
          </cell>
          <cell r="D246" t="str">
            <v>S</v>
          </cell>
          <cell r="E246" t="str">
            <v>2230-0102</v>
          </cell>
          <cell r="F246" t="str">
            <v>INTERESES PRESTAMOS BANCARIOS - SUBSIDIARIAS</v>
          </cell>
          <cell r="G246">
            <v>0</v>
          </cell>
          <cell r="AM246">
            <v>227</v>
          </cell>
        </row>
        <row r="247">
          <cell r="B247">
            <v>22300103</v>
          </cell>
          <cell r="C247" t="str">
            <v>INT.PREST.B.TER</v>
          </cell>
          <cell r="D247" t="str">
            <v>C</v>
          </cell>
          <cell r="E247" t="str">
            <v>2230-0103</v>
          </cell>
          <cell r="F247" t="str">
            <v>INTERESES PRESTAMOS BANCARIOS - TERCEROS</v>
          </cell>
          <cell r="G247">
            <v>0</v>
          </cell>
          <cell r="AM247">
            <v>228</v>
          </cell>
        </row>
        <row r="248">
          <cell r="B248">
            <v>22300104</v>
          </cell>
          <cell r="C248" t="str">
            <v>INT.PREST.B.PAR</v>
          </cell>
          <cell r="D248" t="str">
            <v>C</v>
          </cell>
          <cell r="E248" t="str">
            <v>2230-0104</v>
          </cell>
          <cell r="F248" t="str">
            <v>INTERESES PRESTAMOS BANCARIOS - PARTES RELACIONADAS</v>
          </cell>
          <cell r="G248">
            <v>0</v>
          </cell>
          <cell r="AM248">
            <v>228</v>
          </cell>
        </row>
        <row r="249">
          <cell r="B249">
            <v>22300200</v>
          </cell>
          <cell r="C249" t="str">
            <v>INT.PROVEED.EXT</v>
          </cell>
          <cell r="D249" t="str">
            <v>A</v>
          </cell>
          <cell r="E249" t="str">
            <v>2230-0200</v>
          </cell>
          <cell r="F249" t="str">
            <v>INTERESES PROVEEDORES EXTRANJEROS</v>
          </cell>
          <cell r="G249">
            <v>0</v>
          </cell>
          <cell r="AM249">
            <v>229</v>
          </cell>
        </row>
        <row r="250">
          <cell r="B250">
            <v>22300201</v>
          </cell>
          <cell r="C250" t="str">
            <v>INT.PROVE.E TMX</v>
          </cell>
          <cell r="D250" t="str">
            <v>T</v>
          </cell>
          <cell r="E250" t="str">
            <v>2230-0201</v>
          </cell>
          <cell r="F250" t="str">
            <v>INT. PROVEEDORES EXTRANJEROS - TELMEX</v>
          </cell>
          <cell r="G250">
            <v>0</v>
          </cell>
          <cell r="AM250">
            <v>230</v>
          </cell>
        </row>
        <row r="251">
          <cell r="B251">
            <v>22300203</v>
          </cell>
          <cell r="C251" t="str">
            <v>INT.PROVE.E TER</v>
          </cell>
          <cell r="D251" t="str">
            <v>C</v>
          </cell>
          <cell r="E251" t="str">
            <v>2230-0203</v>
          </cell>
          <cell r="F251" t="str">
            <v>INT. PROVEEDORES EXTRANJEROS - TERCEROS</v>
          </cell>
          <cell r="G251">
            <v>0</v>
          </cell>
          <cell r="AM251">
            <v>231</v>
          </cell>
        </row>
        <row r="252">
          <cell r="B252">
            <v>22300204</v>
          </cell>
          <cell r="C252" t="str">
            <v>INT.PROVE.E PAR</v>
          </cell>
          <cell r="D252" t="str">
            <v>C</v>
          </cell>
          <cell r="E252" t="str">
            <v>2230-0204</v>
          </cell>
          <cell r="F252" t="str">
            <v>INT. PROVEEDORES EXTRANJEROS - PARTES RELACIONADAS</v>
          </cell>
          <cell r="G252">
            <v>0</v>
          </cell>
          <cell r="AM252">
            <v>231</v>
          </cell>
        </row>
        <row r="253">
          <cell r="B253">
            <v>22300300</v>
          </cell>
          <cell r="C253" t="str">
            <v>INT.FIN.TMX SUB</v>
          </cell>
          <cell r="D253" t="str">
            <v>A</v>
          </cell>
          <cell r="E253" t="str">
            <v>2230-0300</v>
          </cell>
          <cell r="F253" t="str">
            <v>INTERESES POR FINANCIAMIENTOS TMX Y SUBSID.</v>
          </cell>
          <cell r="G253">
            <v>0</v>
          </cell>
          <cell r="AM253">
            <v>232</v>
          </cell>
        </row>
        <row r="254">
          <cell r="B254">
            <v>22300301</v>
          </cell>
          <cell r="C254" t="str">
            <v>INT. FIN. TMX</v>
          </cell>
          <cell r="D254" t="str">
            <v>T</v>
          </cell>
          <cell r="E254" t="str">
            <v>2230-0301</v>
          </cell>
          <cell r="F254" t="str">
            <v>INTERESES POR FINANCIAMIENTOS CON TELMEX</v>
          </cell>
          <cell r="G254">
            <v>0</v>
          </cell>
          <cell r="AM254">
            <v>233</v>
          </cell>
        </row>
        <row r="255">
          <cell r="B255">
            <v>22300302</v>
          </cell>
          <cell r="C255" t="str">
            <v>INT. FIN. SUB</v>
          </cell>
          <cell r="D255" t="str">
            <v>S</v>
          </cell>
          <cell r="E255" t="str">
            <v>2230-0302</v>
          </cell>
          <cell r="F255" t="str">
            <v>INTERESES POR FINANCIAMIENTOS CON SUBSIDIARIAS</v>
          </cell>
          <cell r="G255">
            <v>0</v>
          </cell>
          <cell r="AM255">
            <v>234</v>
          </cell>
        </row>
        <row r="256">
          <cell r="B256">
            <v>22300303</v>
          </cell>
          <cell r="C256" t="str">
            <v>INT. FIN. TER</v>
          </cell>
          <cell r="D256" t="str">
            <v>C</v>
          </cell>
          <cell r="E256" t="str">
            <v>2230-0303</v>
          </cell>
          <cell r="F256" t="str">
            <v>INTERESES POR FINANCIAMIENTOS CON TERCEROS</v>
          </cell>
          <cell r="G256">
            <v>0</v>
          </cell>
          <cell r="AM256">
            <v>235</v>
          </cell>
        </row>
        <row r="257">
          <cell r="B257">
            <v>22300304</v>
          </cell>
          <cell r="C257" t="str">
            <v>INT. FIN. PAR</v>
          </cell>
          <cell r="D257" t="str">
            <v>C</v>
          </cell>
          <cell r="E257" t="str">
            <v>2230-0304</v>
          </cell>
          <cell r="F257" t="str">
            <v>INTERESES POR FINANCIAMIENTOS CON PARTES RELACIONADAS</v>
          </cell>
          <cell r="G257">
            <v>0</v>
          </cell>
          <cell r="AM257">
            <v>236</v>
          </cell>
        </row>
        <row r="258">
          <cell r="B258">
            <v>22300500</v>
          </cell>
          <cell r="C258" t="str">
            <v>RVA P/ INCENDIO</v>
          </cell>
          <cell r="D258" t="str">
            <v>D</v>
          </cell>
          <cell r="E258" t="str">
            <v>2230-0500</v>
          </cell>
          <cell r="F258" t="str">
            <v>PROVISION PARA INCENDIO</v>
          </cell>
          <cell r="G258">
            <v>0</v>
          </cell>
          <cell r="AM258">
            <v>237</v>
          </cell>
        </row>
        <row r="259">
          <cell r="B259">
            <v>22300600</v>
          </cell>
          <cell r="C259" t="str">
            <v>O.PASIVOS DEVEN</v>
          </cell>
          <cell r="D259" t="str">
            <v>D</v>
          </cell>
          <cell r="E259" t="str">
            <v>2230-0600</v>
          </cell>
          <cell r="F259" t="str">
            <v>OTROS PASIVOS DEVENGADOS</v>
          </cell>
          <cell r="G259">
            <v>0</v>
          </cell>
          <cell r="AM259">
            <v>238</v>
          </cell>
        </row>
        <row r="260">
          <cell r="B260">
            <v>22400000</v>
          </cell>
          <cell r="C260" t="str">
            <v>IMPUESTOS X PAG</v>
          </cell>
          <cell r="D260" t="str">
            <v>A</v>
          </cell>
          <cell r="E260" t="str">
            <v>2240-0000</v>
          </cell>
          <cell r="F260" t="str">
            <v>IMPUESTOS POR PAGAR</v>
          </cell>
          <cell r="G260">
            <v>-405790202.3499999</v>
          </cell>
          <cell r="AM260">
            <v>239</v>
          </cell>
        </row>
        <row r="261">
          <cell r="B261">
            <v>22400100</v>
          </cell>
          <cell r="C261" t="str">
            <v>IVA NETO</v>
          </cell>
          <cell r="D261" t="str">
            <v>D</v>
          </cell>
          <cell r="E261" t="str">
            <v>2240-0100</v>
          </cell>
          <cell r="F261" t="str">
            <v>IMPUESTO AL VALOR AGREGADO, NETO</v>
          </cell>
          <cell r="G261">
            <v>-384141790.8499999</v>
          </cell>
          <cell r="AM261">
            <v>240</v>
          </cell>
        </row>
        <row r="262">
          <cell r="B262">
            <v>22400200</v>
          </cell>
          <cell r="C262" t="str">
            <v>2%ACTVO D EMPRE</v>
          </cell>
          <cell r="D262" t="str">
            <v>D</v>
          </cell>
          <cell r="E262" t="str">
            <v>2240-0200</v>
          </cell>
          <cell r="F262" t="str">
            <v>2% AL ACTIVO DE LAS EMPRESAS</v>
          </cell>
          <cell r="G262">
            <v>0</v>
          </cell>
          <cell r="AM262">
            <v>241</v>
          </cell>
        </row>
        <row r="263">
          <cell r="B263">
            <v>22400300</v>
          </cell>
          <cell r="C263" t="str">
            <v>IMPUES.RET.TROS</v>
          </cell>
          <cell r="D263" t="str">
            <v>D</v>
          </cell>
          <cell r="E263" t="str">
            <v>2240-0300</v>
          </cell>
          <cell r="F263" t="str">
            <v>IMPUESTOS RETENIDOS A TERCEROS</v>
          </cell>
          <cell r="G263">
            <v>-281080.08</v>
          </cell>
          <cell r="AM263">
            <v>242</v>
          </cell>
        </row>
        <row r="264">
          <cell r="B264">
            <v>22400400</v>
          </cell>
          <cell r="C264" t="str">
            <v>APORT.AL PERSON</v>
          </cell>
          <cell r="D264" t="str">
            <v>A</v>
          </cell>
          <cell r="E264" t="str">
            <v>2240-0400</v>
          </cell>
          <cell r="F264" t="str">
            <v>APORTACIONES AL PERSONAL</v>
          </cell>
          <cell r="AM264">
            <v>243</v>
          </cell>
        </row>
        <row r="265">
          <cell r="B265">
            <v>22400410</v>
          </cell>
          <cell r="C265" t="str">
            <v>APOR.PER. ISPT</v>
          </cell>
          <cell r="D265" t="str">
            <v>D</v>
          </cell>
          <cell r="E265" t="str">
            <v>2240-0410</v>
          </cell>
          <cell r="F265" t="str">
            <v>APORTACIONES PERSONAL IMPUESTO S/PRODUCTOS DEL TRABAJO</v>
          </cell>
          <cell r="G265">
            <v>0</v>
          </cell>
          <cell r="AM265">
            <v>244</v>
          </cell>
        </row>
        <row r="266">
          <cell r="B266">
            <v>22400420</v>
          </cell>
          <cell r="C266" t="str">
            <v>APOR.PER. 2%NOM</v>
          </cell>
          <cell r="D266" t="str">
            <v>D</v>
          </cell>
          <cell r="E266" t="str">
            <v>2240-0420</v>
          </cell>
          <cell r="F266" t="str">
            <v>APORTACIONES PERSONAL 2% SOBRE NOMINAS</v>
          </cell>
          <cell r="G266">
            <v>0</v>
          </cell>
          <cell r="AM266">
            <v>245</v>
          </cell>
        </row>
        <row r="267">
          <cell r="B267">
            <v>22400460</v>
          </cell>
          <cell r="C267" t="str">
            <v>APOR.PER. OTRO</v>
          </cell>
          <cell r="D267" t="str">
            <v>D</v>
          </cell>
          <cell r="E267" t="str">
            <v>2240-0460</v>
          </cell>
          <cell r="F267" t="str">
            <v>APORTACIONES PERSONAL OTROS</v>
          </cell>
          <cell r="G267">
            <v>0</v>
          </cell>
          <cell r="AM267">
            <v>246</v>
          </cell>
        </row>
        <row r="268">
          <cell r="B268">
            <v>22400500</v>
          </cell>
          <cell r="C268" t="str">
            <v>OTROS IMPUESTOS</v>
          </cell>
          <cell r="D268" t="str">
            <v>A</v>
          </cell>
          <cell r="E268" t="str">
            <v>2240-0500</v>
          </cell>
          <cell r="F268" t="str">
            <v>OTROS IMPUESTOS</v>
          </cell>
          <cell r="AM268">
            <v>247</v>
          </cell>
        </row>
        <row r="269">
          <cell r="B269">
            <v>22400510</v>
          </cell>
          <cell r="C269" t="str">
            <v>IMP. PREDIAL</v>
          </cell>
          <cell r="D269" t="str">
            <v>D</v>
          </cell>
          <cell r="E269" t="str">
            <v>2240-0510</v>
          </cell>
          <cell r="F269" t="str">
            <v>IMPUESTO PREDIAL</v>
          </cell>
          <cell r="G269">
            <v>0</v>
          </cell>
          <cell r="AM269">
            <v>248</v>
          </cell>
        </row>
        <row r="270">
          <cell r="B270">
            <v>22400520</v>
          </cell>
          <cell r="C270" t="str">
            <v>PART GOB</v>
          </cell>
          <cell r="D270" t="str">
            <v>D</v>
          </cell>
          <cell r="E270" t="str">
            <v>2240-0520</v>
          </cell>
          <cell r="F270" t="str">
            <v>PARTICIPACION GOBIERNO FEDERAL</v>
          </cell>
          <cell r="G270">
            <v>0</v>
          </cell>
          <cell r="AM270">
            <v>249</v>
          </cell>
        </row>
        <row r="271">
          <cell r="B271">
            <v>22400530</v>
          </cell>
          <cell r="C271" t="str">
            <v>USO FREC</v>
          </cell>
          <cell r="D271" t="str">
            <v>D</v>
          </cell>
          <cell r="E271" t="str">
            <v>2240-0530</v>
          </cell>
          <cell r="F271" t="str">
            <v>USO DE FRECUENCIAS</v>
          </cell>
          <cell r="G271">
            <v>0</v>
          </cell>
          <cell r="AM271">
            <v>250</v>
          </cell>
        </row>
        <row r="272">
          <cell r="B272">
            <v>22400540</v>
          </cell>
          <cell r="C272" t="str">
            <v>OTROS</v>
          </cell>
          <cell r="D272" t="str">
            <v>D</v>
          </cell>
          <cell r="E272" t="str">
            <v>2240-0540</v>
          </cell>
          <cell r="F272" t="str">
            <v>OTROS</v>
          </cell>
          <cell r="G272">
            <v>-21367331.420000002</v>
          </cell>
          <cell r="AM272">
            <v>251</v>
          </cell>
        </row>
        <row r="273">
          <cell r="B273">
            <v>22500000</v>
          </cell>
          <cell r="C273" t="str">
            <v>ISR D TMX Y SUB</v>
          </cell>
          <cell r="D273" t="str">
            <v>A</v>
          </cell>
          <cell r="E273" t="str">
            <v>2250-0000</v>
          </cell>
          <cell r="F273" t="str">
            <v>I.S.R. DE TELMEX Y SUBSIDIARIAS</v>
          </cell>
          <cell r="AM273">
            <v>252</v>
          </cell>
        </row>
        <row r="274">
          <cell r="B274">
            <v>22500001</v>
          </cell>
          <cell r="C274" t="str">
            <v>ISR TELMEX</v>
          </cell>
          <cell r="D274" t="str">
            <v>D</v>
          </cell>
          <cell r="E274" t="str">
            <v>2250-0001</v>
          </cell>
          <cell r="F274" t="str">
            <v>I.S.R. DE TELMEX</v>
          </cell>
          <cell r="AM274">
            <v>253</v>
          </cell>
        </row>
        <row r="275">
          <cell r="B275">
            <v>22500002</v>
          </cell>
          <cell r="C275" t="str">
            <v>ISR SUBSIDIAR.</v>
          </cell>
          <cell r="D275" t="str">
            <v>D</v>
          </cell>
          <cell r="E275" t="str">
            <v>2250-0002</v>
          </cell>
          <cell r="F275" t="str">
            <v xml:space="preserve">I.S.R. DE SUBSIDIARIAS </v>
          </cell>
          <cell r="AM275">
            <v>254</v>
          </cell>
        </row>
        <row r="276">
          <cell r="B276">
            <v>22500003</v>
          </cell>
          <cell r="C276" t="str">
            <v>IMP.SOB.RTA.</v>
          </cell>
          <cell r="D276" t="str">
            <v>D</v>
          </cell>
          <cell r="E276" t="str">
            <v>2250-0003</v>
          </cell>
          <cell r="F276" t="str">
            <v>IMPUESTO SOBRE LA RENTA - PASIVO</v>
          </cell>
          <cell r="G276">
            <v>375094125.28000003</v>
          </cell>
          <cell r="AM276">
            <v>255</v>
          </cell>
        </row>
        <row r="277">
          <cell r="B277">
            <v>22500010</v>
          </cell>
          <cell r="C277" t="str">
            <v>IMP EMP TAS UN</v>
          </cell>
          <cell r="D277" t="str">
            <v>D</v>
          </cell>
          <cell r="E277" t="str">
            <v>2250-0010</v>
          </cell>
          <cell r="F277" t="str">
            <v>IMPUESTO EMPRESARIAL A TASA UNICA (I.E.T.U.)</v>
          </cell>
          <cell r="G277">
            <v>0</v>
          </cell>
          <cell r="AM277">
            <v>256</v>
          </cell>
        </row>
        <row r="278">
          <cell r="B278">
            <v>22600000</v>
          </cell>
          <cell r="C278" t="str">
            <v>IMPTO DIFE.PASV</v>
          </cell>
          <cell r="D278" t="str">
            <v>A</v>
          </cell>
          <cell r="E278" t="str">
            <v>2260-0000</v>
          </cell>
          <cell r="F278" t="str">
            <v>IMPUESTO DIFERIDO PASIVO</v>
          </cell>
          <cell r="G278">
            <v>-707093240</v>
          </cell>
          <cell r="AM278">
            <v>257</v>
          </cell>
        </row>
        <row r="279">
          <cell r="B279">
            <v>22600100</v>
          </cell>
          <cell r="C279" t="str">
            <v>ISR DIFER EJERC</v>
          </cell>
          <cell r="D279" t="str">
            <v>A</v>
          </cell>
          <cell r="E279" t="str">
            <v>2260-0100</v>
          </cell>
          <cell r="F279" t="str">
            <v>I.S.R. DIFERIDO DEL EJERCICIO TELMEX Y SUBSIDIARIAS</v>
          </cell>
          <cell r="AM279">
            <v>258</v>
          </cell>
        </row>
        <row r="280">
          <cell r="B280">
            <v>22600101</v>
          </cell>
          <cell r="C280" t="str">
            <v>ISR DIFER TMX</v>
          </cell>
          <cell r="D280" t="str">
            <v>D</v>
          </cell>
          <cell r="E280" t="str">
            <v>2260-0101</v>
          </cell>
          <cell r="F280" t="str">
            <v>I.S.R. DIFERIDO DEL EJERCICIO TELMEX</v>
          </cell>
          <cell r="AM280">
            <v>259</v>
          </cell>
        </row>
        <row r="281">
          <cell r="B281">
            <v>22600102</v>
          </cell>
          <cell r="C281" t="str">
            <v>ISR DIFER SUBS</v>
          </cell>
          <cell r="D281" t="str">
            <v>D</v>
          </cell>
          <cell r="E281" t="str">
            <v>2260-0102</v>
          </cell>
          <cell r="F281" t="str">
            <v>I.S.R. DIFERIDO DEL EJERCICIO SUBSIDIARIAS</v>
          </cell>
          <cell r="AM281">
            <v>260</v>
          </cell>
        </row>
        <row r="282">
          <cell r="B282">
            <v>22600150</v>
          </cell>
          <cell r="C282" t="str">
            <v>ISR DIF D4 A(P)</v>
          </cell>
          <cell r="D282" t="str">
            <v>A</v>
          </cell>
          <cell r="E282" t="str">
            <v>2260-0150</v>
          </cell>
          <cell r="F282" t="str">
            <v>IMPUESTOS DIFERIDOS D-4 ACTIVO (PASIVO)</v>
          </cell>
          <cell r="G282">
            <v>-707093240</v>
          </cell>
          <cell r="AM282">
            <v>261</v>
          </cell>
        </row>
        <row r="283">
          <cell r="B283">
            <v>22600151</v>
          </cell>
          <cell r="C283" t="str">
            <v>I.S.R. DIFE TMX</v>
          </cell>
          <cell r="D283" t="str">
            <v>D</v>
          </cell>
          <cell r="E283" t="str">
            <v>2260-0151</v>
          </cell>
          <cell r="F283" t="str">
            <v>I.S.R. DIFERIDO TELMEX</v>
          </cell>
          <cell r="G283">
            <v>0</v>
          </cell>
          <cell r="AM283">
            <v>262</v>
          </cell>
        </row>
        <row r="284">
          <cell r="B284">
            <v>22600152</v>
          </cell>
          <cell r="C284" t="str">
            <v>I.S.R. DIFERIDO</v>
          </cell>
          <cell r="D284" t="str">
            <v>D</v>
          </cell>
          <cell r="E284" t="str">
            <v>2260-0152</v>
          </cell>
          <cell r="F284" t="str">
            <v>I.S.R. DIFERIDO</v>
          </cell>
          <cell r="G284">
            <v>-707093240</v>
          </cell>
          <cell r="AM284">
            <v>263</v>
          </cell>
        </row>
        <row r="285">
          <cell r="B285">
            <v>22600153</v>
          </cell>
          <cell r="C285" t="str">
            <v>I.E.T.U. DIFERIDO</v>
          </cell>
          <cell r="D285" t="str">
            <v>D</v>
          </cell>
          <cell r="E285" t="str">
            <v>2260-0153</v>
          </cell>
          <cell r="F285" t="str">
            <v>I.E.T.U. DIFERIDO</v>
          </cell>
          <cell r="G285">
            <v>0</v>
          </cell>
          <cell r="AM285">
            <v>264</v>
          </cell>
        </row>
        <row r="286">
          <cell r="B286">
            <v>22600154</v>
          </cell>
          <cell r="C286" t="str">
            <v>PTU DIFERIDA</v>
          </cell>
          <cell r="D286" t="str">
            <v>D</v>
          </cell>
          <cell r="E286" t="str">
            <v>2260-0154</v>
          </cell>
          <cell r="F286" t="str">
            <v>P.T.U DIFERIDA</v>
          </cell>
          <cell r="G286">
            <v>0</v>
          </cell>
          <cell r="AM286">
            <v>265</v>
          </cell>
        </row>
        <row r="287">
          <cell r="B287">
            <v>22600160</v>
          </cell>
          <cell r="C287" t="str">
            <v>ISR DIFER 5%</v>
          </cell>
          <cell r="D287" t="str">
            <v>D</v>
          </cell>
          <cell r="E287" t="str">
            <v>2260-0160</v>
          </cell>
          <cell r="F287" t="str">
            <v>I.S.R. DIFERIDO 5%</v>
          </cell>
          <cell r="G287">
            <v>0</v>
          </cell>
          <cell r="AM287">
            <v>266</v>
          </cell>
        </row>
        <row r="288">
          <cell r="B288">
            <v>22600200</v>
          </cell>
          <cell r="C288" t="str">
            <v>PTU DIFER.PASIV</v>
          </cell>
          <cell r="D288" t="str">
            <v>D</v>
          </cell>
          <cell r="E288" t="str">
            <v>2260-0200</v>
          </cell>
          <cell r="F288" t="str">
            <v>P.T.U. DIFERIDO PASIVO, NETO</v>
          </cell>
          <cell r="AM288">
            <v>267</v>
          </cell>
        </row>
        <row r="289">
          <cell r="B289">
            <v>22700000</v>
          </cell>
          <cell r="C289" t="str">
            <v>ING. DIFERIDOS</v>
          </cell>
          <cell r="D289" t="str">
            <v>A</v>
          </cell>
          <cell r="E289" t="str">
            <v>2270-0000</v>
          </cell>
          <cell r="F289" t="str">
            <v>INGRESOS DIFERIDOS</v>
          </cell>
          <cell r="AM289">
            <v>268</v>
          </cell>
        </row>
        <row r="290">
          <cell r="B290">
            <v>22700100</v>
          </cell>
          <cell r="C290" t="str">
            <v>ING. DIF. TMX</v>
          </cell>
          <cell r="D290" t="str">
            <v>T</v>
          </cell>
          <cell r="E290" t="str">
            <v>2270-0100</v>
          </cell>
          <cell r="F290" t="str">
            <v>INGRESOS DIFERIDOS TELMEX</v>
          </cell>
          <cell r="AM290">
            <v>269</v>
          </cell>
        </row>
        <row r="291">
          <cell r="B291">
            <v>22700200</v>
          </cell>
          <cell r="C291" t="str">
            <v>ING. DIF. SUBS.</v>
          </cell>
          <cell r="D291" t="str">
            <v>S</v>
          </cell>
          <cell r="E291" t="str">
            <v>2270-0200</v>
          </cell>
          <cell r="F291" t="str">
            <v>INGRESOS DIFERIDOS SUBSIDIARIAS</v>
          </cell>
          <cell r="AM291">
            <v>270</v>
          </cell>
        </row>
        <row r="292">
          <cell r="B292">
            <v>22700300</v>
          </cell>
          <cell r="C292" t="str">
            <v>ING. DIF. TERC.</v>
          </cell>
          <cell r="D292" t="str">
            <v>C</v>
          </cell>
          <cell r="E292" t="str">
            <v>2270-0300</v>
          </cell>
          <cell r="F292" t="str">
            <v>INGRESOS DIFERIDOS TERCEROS</v>
          </cell>
          <cell r="AM292">
            <v>271</v>
          </cell>
        </row>
        <row r="293">
          <cell r="B293">
            <v>30000000</v>
          </cell>
          <cell r="C293" t="str">
            <v>CAPITAL CONTAB</v>
          </cell>
          <cell r="D293" t="str">
            <v>A</v>
          </cell>
          <cell r="E293" t="str">
            <v>3000-0000</v>
          </cell>
          <cell r="F293" t="str">
            <v>CAPITAL CONTABLE</v>
          </cell>
          <cell r="G293">
            <v>-29821099066.389999</v>
          </cell>
          <cell r="AM293">
            <v>272</v>
          </cell>
        </row>
        <row r="294">
          <cell r="B294">
            <v>31000000</v>
          </cell>
          <cell r="C294" t="str">
            <v>CAPITAL SOCIAL</v>
          </cell>
          <cell r="D294" t="str">
            <v>A</v>
          </cell>
          <cell r="E294" t="str">
            <v>3100-0000</v>
          </cell>
          <cell r="F294" t="str">
            <v>CAPITAL SOCIAL</v>
          </cell>
          <cell r="G294">
            <v>-8146916008.71</v>
          </cell>
          <cell r="AM294">
            <v>273</v>
          </cell>
        </row>
        <row r="295">
          <cell r="B295">
            <v>31000001</v>
          </cell>
          <cell r="C295" t="str">
            <v>CAP.SOC. TELMEX</v>
          </cell>
          <cell r="D295" t="str">
            <v>T</v>
          </cell>
          <cell r="E295" t="str">
            <v>3100-0001</v>
          </cell>
          <cell r="F295" t="str">
            <v>CAPITAL SOCIAL - TELMEX</v>
          </cell>
          <cell r="G295">
            <v>0</v>
          </cell>
          <cell r="AM295">
            <v>274</v>
          </cell>
        </row>
        <row r="296">
          <cell r="B296">
            <v>31000002</v>
          </cell>
          <cell r="C296" t="str">
            <v>CAP.SOC. SUBS.</v>
          </cell>
          <cell r="D296" t="str">
            <v>S</v>
          </cell>
          <cell r="E296" t="str">
            <v>3100-0002</v>
          </cell>
          <cell r="F296" t="str">
            <v>CAPITAL SOCIAL - SUBSIDIARIAS</v>
          </cell>
          <cell r="G296">
            <v>-8146916008.71</v>
          </cell>
          <cell r="H296">
            <v>-8146916008.71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275</v>
          </cell>
        </row>
        <row r="297">
          <cell r="B297">
            <v>31000003</v>
          </cell>
          <cell r="C297" t="str">
            <v>CAP.SOC. TERC.</v>
          </cell>
          <cell r="D297" t="str">
            <v>C</v>
          </cell>
          <cell r="E297" t="str">
            <v>3100-0003</v>
          </cell>
          <cell r="F297" t="str">
            <v>CAPITAL SOCIAL - TERCEROS</v>
          </cell>
          <cell r="G297">
            <v>0</v>
          </cell>
          <cell r="AM297">
            <v>276</v>
          </cell>
        </row>
        <row r="298">
          <cell r="B298">
            <v>32000000</v>
          </cell>
          <cell r="C298" t="str">
            <v>PRIMA VTA.ACCS.</v>
          </cell>
          <cell r="D298" t="str">
            <v>D</v>
          </cell>
          <cell r="E298" t="str">
            <v>3200-0000</v>
          </cell>
          <cell r="F298" t="str">
            <v>PRIMA EN VENTA DE ACCIONES</v>
          </cell>
          <cell r="G298">
            <v>0</v>
          </cell>
          <cell r="AM298">
            <v>277</v>
          </cell>
        </row>
        <row r="299">
          <cell r="B299">
            <v>33000000</v>
          </cell>
          <cell r="C299" t="str">
            <v>RESERVA LEGAL</v>
          </cell>
          <cell r="D299" t="str">
            <v>D</v>
          </cell>
          <cell r="E299" t="str">
            <v>3300-0000</v>
          </cell>
          <cell r="F299" t="str">
            <v>RESERVA LEGAL</v>
          </cell>
          <cell r="G299">
            <v>-1247590215.4300001</v>
          </cell>
          <cell r="AM299">
            <v>278</v>
          </cell>
        </row>
        <row r="300">
          <cell r="B300">
            <v>34000000</v>
          </cell>
          <cell r="C300" t="str">
            <v>UTILID AÑOS ANT</v>
          </cell>
          <cell r="D300" t="str">
            <v>A</v>
          </cell>
          <cell r="E300" t="str">
            <v>3400-0000</v>
          </cell>
          <cell r="F300" t="str">
            <v>UTILIDADES DE AÑOS ANTERIORES</v>
          </cell>
          <cell r="G300">
            <v>-18271065015.68</v>
          </cell>
          <cell r="AM300">
            <v>279</v>
          </cell>
        </row>
        <row r="301">
          <cell r="B301">
            <v>34000001</v>
          </cell>
          <cell r="C301" t="str">
            <v>UT AÑOS ANT TMX</v>
          </cell>
          <cell r="D301" t="str">
            <v>A</v>
          </cell>
          <cell r="E301" t="str">
            <v>3400-0001</v>
          </cell>
          <cell r="F301" t="str">
            <v>UTILIDADES DE AÑOS ANTERIORES TELMEX</v>
          </cell>
          <cell r="G301">
            <v>0</v>
          </cell>
          <cell r="AM301">
            <v>280</v>
          </cell>
        </row>
        <row r="302">
          <cell r="B302">
            <v>34000002</v>
          </cell>
          <cell r="C302" t="str">
            <v>UT AÑOS ANT SUB</v>
          </cell>
          <cell r="D302" t="str">
            <v>A</v>
          </cell>
          <cell r="E302" t="str">
            <v>3400-0002</v>
          </cell>
          <cell r="F302" t="str">
            <v>UTILIDADES DE AÑOS ANTERIORES SUBSIDIARIAS</v>
          </cell>
          <cell r="G302">
            <v>0</v>
          </cell>
          <cell r="AM302">
            <v>281</v>
          </cell>
        </row>
        <row r="303">
          <cell r="B303">
            <v>34000003</v>
          </cell>
          <cell r="C303" t="str">
            <v>UT AÑOS ANT TER</v>
          </cell>
          <cell r="D303" t="str">
            <v>C</v>
          </cell>
          <cell r="E303" t="str">
            <v>3400-0003</v>
          </cell>
          <cell r="F303" t="str">
            <v>UTILIDADES DE AÑOS ANTERIORES TERCEROS</v>
          </cell>
          <cell r="G303">
            <v>-22437967661.470001</v>
          </cell>
          <cell r="AM303">
            <v>282</v>
          </cell>
        </row>
        <row r="304">
          <cell r="B304">
            <v>38000000</v>
          </cell>
          <cell r="C304" t="str">
            <v>ISR DIFERIDO</v>
          </cell>
          <cell r="D304" t="str">
            <v>D</v>
          </cell>
          <cell r="E304" t="str">
            <v>3800-0000</v>
          </cell>
          <cell r="F304" t="str">
            <v>ISR DIFERIDO</v>
          </cell>
          <cell r="G304">
            <v>950657001</v>
          </cell>
          <cell r="AM304">
            <v>283</v>
          </cell>
        </row>
        <row r="305">
          <cell r="B305">
            <v>34000004</v>
          </cell>
          <cell r="C305" t="str">
            <v>PTU DIFEREIDA</v>
          </cell>
          <cell r="D305" t="str">
            <v>D</v>
          </cell>
          <cell r="E305" t="str">
            <v>3400-0004</v>
          </cell>
          <cell r="F305" t="str">
            <v>PTU DIFERIDA</v>
          </cell>
          <cell r="G305">
            <v>0</v>
          </cell>
          <cell r="AM305">
            <v>284</v>
          </cell>
        </row>
        <row r="306">
          <cell r="B306">
            <v>34000005</v>
          </cell>
          <cell r="C306" t="str">
            <v>IETU DIFERIDO</v>
          </cell>
          <cell r="D306" t="str">
            <v>D</v>
          </cell>
          <cell r="E306" t="str">
            <v>3400-0005</v>
          </cell>
          <cell r="F306" t="str">
            <v>IETU DIFERIDO</v>
          </cell>
          <cell r="G306">
            <v>0</v>
          </cell>
          <cell r="AM306">
            <v>285</v>
          </cell>
        </row>
        <row r="307">
          <cell r="B307">
            <v>35000000</v>
          </cell>
          <cell r="C307" t="str">
            <v>RVA P/ADQ. ACC.</v>
          </cell>
          <cell r="D307" t="str">
            <v>D</v>
          </cell>
          <cell r="E307" t="str">
            <v>3500-0000</v>
          </cell>
          <cell r="F307" t="str">
            <v>RESERVA PARA ADQ. DE ACCIONES PROPIAS</v>
          </cell>
          <cell r="G307">
            <v>0</v>
          </cell>
          <cell r="AM307">
            <v>286</v>
          </cell>
        </row>
        <row r="308">
          <cell r="B308">
            <v>36100000</v>
          </cell>
          <cell r="C308" t="str">
            <v>RESUL.ACU.POS.M</v>
          </cell>
          <cell r="D308" t="str">
            <v>D</v>
          </cell>
          <cell r="E308" t="str">
            <v>3610-0000</v>
          </cell>
          <cell r="F308" t="str">
            <v>RESULTADO ACUMULADO POR POSICIÓN MONETARIA</v>
          </cell>
          <cell r="G308">
            <v>298455730.54000002</v>
          </cell>
          <cell r="AM308">
            <v>287</v>
          </cell>
        </row>
        <row r="309">
          <cell r="B309">
            <v>36400000</v>
          </cell>
          <cell r="C309" t="str">
            <v>RETANM</v>
          </cell>
          <cell r="D309" t="str">
            <v>A</v>
          </cell>
          <cell r="E309" t="str">
            <v>3640-0000</v>
          </cell>
          <cell r="F309" t="str">
            <v>RESULTADO X TENENCIA DE ACTIVOS NO MONETARIOS</v>
          </cell>
          <cell r="G309">
            <v>3113320879.25</v>
          </cell>
          <cell r="AM309">
            <v>288</v>
          </cell>
        </row>
        <row r="310">
          <cell r="B310">
            <v>36400010</v>
          </cell>
          <cell r="C310" t="str">
            <v>RETANM PLANTA</v>
          </cell>
          <cell r="D310" t="str">
            <v>D</v>
          </cell>
          <cell r="E310" t="str">
            <v>3640-0010</v>
          </cell>
          <cell r="F310" t="str">
            <v>RETANM DE PROPIEDADES, PLANTA Y EQUIPO</v>
          </cell>
          <cell r="G310">
            <v>23291331.690000001</v>
          </cell>
          <cell r="AM310">
            <v>289</v>
          </cell>
        </row>
        <row r="311">
          <cell r="B311">
            <v>36400020</v>
          </cell>
          <cell r="C311" t="str">
            <v>RETANM DEP ACUM</v>
          </cell>
          <cell r="D311" t="str">
            <v>D</v>
          </cell>
          <cell r="E311" t="str">
            <v>3640-0020</v>
          </cell>
          <cell r="F311" t="str">
            <v>RETANM DE DEPRECIACION ACUMULADA</v>
          </cell>
          <cell r="G311">
            <v>-53766683.789999999</v>
          </cell>
          <cell r="AM311">
            <v>290</v>
          </cell>
        </row>
        <row r="312">
          <cell r="B312">
            <v>36400030</v>
          </cell>
          <cell r="C312" t="str">
            <v>RETANM OB PROC</v>
          </cell>
          <cell r="D312" t="str">
            <v>D</v>
          </cell>
          <cell r="E312" t="str">
            <v>3640-0030</v>
          </cell>
          <cell r="F312" t="str">
            <v>RETANM DE OBRAS EN PROCESO</v>
          </cell>
          <cell r="G312">
            <v>0</v>
          </cell>
          <cell r="AM312">
            <v>291</v>
          </cell>
        </row>
        <row r="313">
          <cell r="B313">
            <v>36400040</v>
          </cell>
          <cell r="C313" t="str">
            <v>RETANM INVENT</v>
          </cell>
          <cell r="D313" t="str">
            <v>D</v>
          </cell>
          <cell r="E313" t="str">
            <v>3640-0040</v>
          </cell>
          <cell r="F313" t="str">
            <v>RETANM DE INVENTARIOS</v>
          </cell>
          <cell r="G313">
            <v>0</v>
          </cell>
          <cell r="AM313">
            <v>292</v>
          </cell>
        </row>
        <row r="314">
          <cell r="B314">
            <v>36400050</v>
          </cell>
          <cell r="C314" t="str">
            <v>RETANM CTO.VTAS</v>
          </cell>
          <cell r="D314" t="str">
            <v>D</v>
          </cell>
          <cell r="E314" t="str">
            <v>3640-0050</v>
          </cell>
          <cell r="F314" t="str">
            <v>RETANM DE COSTO DE VENTAS</v>
          </cell>
          <cell r="G314">
            <v>0</v>
          </cell>
          <cell r="AM314">
            <v>293</v>
          </cell>
        </row>
        <row r="315">
          <cell r="B315">
            <v>36400060</v>
          </cell>
          <cell r="C315" t="str">
            <v>RETANM INV PERM</v>
          </cell>
          <cell r="D315" t="str">
            <v>D</v>
          </cell>
          <cell r="E315" t="str">
            <v>3640-0060</v>
          </cell>
          <cell r="F315" t="str">
            <v>RETANM  DE DEPRECIACIONES DE AÑOS ANTERIORES</v>
          </cell>
          <cell r="G315">
            <v>3118376691.4499998</v>
          </cell>
          <cell r="AM315">
            <v>294</v>
          </cell>
        </row>
        <row r="316">
          <cell r="B316">
            <v>36400070</v>
          </cell>
          <cell r="C316" t="str">
            <v>RETANM DEP EJER</v>
          </cell>
          <cell r="D316" t="str">
            <v>D</v>
          </cell>
          <cell r="E316" t="str">
            <v>3640-0070</v>
          </cell>
          <cell r="F316" t="str">
            <v>RETANM DE DEPRECIACION DEL EJERCICIO</v>
          </cell>
          <cell r="G316">
            <v>25419539.899999999</v>
          </cell>
          <cell r="AM316">
            <v>295</v>
          </cell>
        </row>
        <row r="317">
          <cell r="B317">
            <v>36400080</v>
          </cell>
          <cell r="C317" t="str">
            <v>RETANM DEP EJER</v>
          </cell>
          <cell r="D317" t="str">
            <v>D</v>
          </cell>
          <cell r="E317" t="str">
            <v>3640-0080</v>
          </cell>
          <cell r="F317" t="str">
            <v>RETANM POR INVERSION EN CIAS. ASOCIADAS</v>
          </cell>
          <cell r="G317">
            <v>0</v>
          </cell>
          <cell r="AM317">
            <v>296</v>
          </cell>
        </row>
        <row r="318">
          <cell r="B318">
            <v>36410000</v>
          </cell>
          <cell r="C318" t="str">
            <v>IMP. DIF D-4</v>
          </cell>
          <cell r="D318" t="str">
            <v>A</v>
          </cell>
          <cell r="E318" t="str">
            <v>3641-0000</v>
          </cell>
          <cell r="F318" t="str">
            <v>IMPUESTOS DIFERIDOS D-4</v>
          </cell>
          <cell r="G318">
            <v>-195530965</v>
          </cell>
          <cell r="AM318">
            <v>297</v>
          </cell>
        </row>
        <row r="319">
          <cell r="B319">
            <v>36300000</v>
          </cell>
          <cell r="C319" t="str">
            <v>EFCTO IMPT.DIFE</v>
          </cell>
          <cell r="D319" t="str">
            <v>A</v>
          </cell>
          <cell r="E319" t="str">
            <v>3630-0000</v>
          </cell>
          <cell r="F319" t="str">
            <v>EFECTO  POR IMPUESTOS DIFERIDOS</v>
          </cell>
          <cell r="G319">
            <v>-212947583</v>
          </cell>
          <cell r="AM319">
            <v>298</v>
          </cell>
        </row>
        <row r="320">
          <cell r="B320">
            <v>36300100</v>
          </cell>
          <cell r="C320" t="str">
            <v>ISR DIFE TMX</v>
          </cell>
          <cell r="D320" t="str">
            <v>D</v>
          </cell>
          <cell r="E320" t="str">
            <v>3630-0100</v>
          </cell>
          <cell r="F320" t="str">
            <v>ISR DIFERIDO TELMEX</v>
          </cell>
          <cell r="G320">
            <v>0</v>
          </cell>
          <cell r="AM320">
            <v>299</v>
          </cell>
        </row>
        <row r="321">
          <cell r="B321">
            <v>36300200</v>
          </cell>
          <cell r="C321" t="str">
            <v>ISR D 1 EN 2000</v>
          </cell>
          <cell r="D321" t="str">
            <v>D</v>
          </cell>
          <cell r="E321" t="str">
            <v>3630-0200</v>
          </cell>
          <cell r="F321" t="str">
            <v>ISR DIFERIDO - 1-ENERO-2000</v>
          </cell>
          <cell r="G321">
            <v>-212947583</v>
          </cell>
          <cell r="AM321">
            <v>300</v>
          </cell>
        </row>
        <row r="322">
          <cell r="B322">
            <v>36300300</v>
          </cell>
          <cell r="C322" t="str">
            <v>ISR D 1 EN 2008</v>
          </cell>
          <cell r="D322" t="str">
            <v>D</v>
          </cell>
          <cell r="E322" t="str">
            <v>3630-0300</v>
          </cell>
          <cell r="F322" t="str">
            <v>ISR DIFERIDO - 1-ENERO-2008</v>
          </cell>
          <cell r="G322">
            <v>0</v>
          </cell>
          <cell r="AM322">
            <v>301</v>
          </cell>
        </row>
        <row r="323">
          <cell r="B323">
            <v>36300400</v>
          </cell>
          <cell r="C323" t="str">
            <v>PTU DIFERIDA</v>
          </cell>
          <cell r="D323" t="str">
            <v>D</v>
          </cell>
          <cell r="E323" t="str">
            <v>3630-0400</v>
          </cell>
          <cell r="F323" t="str">
            <v>PTU DIFERIDA</v>
          </cell>
          <cell r="G323">
            <v>0</v>
          </cell>
          <cell r="AM323">
            <v>302</v>
          </cell>
        </row>
        <row r="324">
          <cell r="B324">
            <v>36450000</v>
          </cell>
          <cell r="C324" t="str">
            <v>IMP. DIF RETANM</v>
          </cell>
          <cell r="D324" t="str">
            <v>D</v>
          </cell>
          <cell r="E324" t="str">
            <v>3645-0000</v>
          </cell>
          <cell r="F324" t="str">
            <v>IMPUESTOS DIFERIDOS DE RETANM DE ISR</v>
          </cell>
          <cell r="G324">
            <v>17416618</v>
          </cell>
          <cell r="AM324">
            <v>303</v>
          </cell>
        </row>
        <row r="325">
          <cell r="B325">
            <v>36450001</v>
          </cell>
          <cell r="C325" t="str">
            <v>IMP. DIF RETANM</v>
          </cell>
          <cell r="D325" t="str">
            <v>D</v>
          </cell>
          <cell r="E325" t="str">
            <v>3645-0001</v>
          </cell>
          <cell r="F325" t="str">
            <v>IMPUESTOS DIFERIDOS DE RETANM DE PTU</v>
          </cell>
          <cell r="G325">
            <v>0</v>
          </cell>
          <cell r="AM325">
            <v>304</v>
          </cell>
        </row>
        <row r="326">
          <cell r="B326">
            <v>36410200</v>
          </cell>
          <cell r="C326" t="str">
            <v>IMP. DIF RETANM</v>
          </cell>
          <cell r="D326" t="str">
            <v>D</v>
          </cell>
          <cell r="E326" t="str">
            <v>3641-0200</v>
          </cell>
          <cell r="F326" t="str">
            <v>IMPUESTOS DIFERIDOS DE RETANM DE ASOCIADAS</v>
          </cell>
          <cell r="G326">
            <v>0</v>
          </cell>
          <cell r="AM326">
            <v>305</v>
          </cell>
        </row>
        <row r="327">
          <cell r="B327">
            <v>36420000</v>
          </cell>
          <cell r="C327" t="str">
            <v>EFCT CONV REAL.</v>
          </cell>
          <cell r="D327" t="str">
            <v>A</v>
          </cell>
          <cell r="E327" t="str">
            <v>3642-0000</v>
          </cell>
          <cell r="F327" t="str">
            <v>EFECTO DE CONVERSION REALIZADO</v>
          </cell>
          <cell r="G327">
            <v>0</v>
          </cell>
          <cell r="AM327">
            <v>306</v>
          </cell>
        </row>
        <row r="328">
          <cell r="B328">
            <v>36420100</v>
          </cell>
          <cell r="C328" t="str">
            <v>POR INV EN SUBS</v>
          </cell>
          <cell r="D328" t="str">
            <v>D</v>
          </cell>
          <cell r="E328" t="str">
            <v>3642-0100</v>
          </cell>
          <cell r="F328" t="str">
            <v>POR INVERSION EN SUBSIDIARIAS</v>
          </cell>
          <cell r="G328">
            <v>0</v>
          </cell>
          <cell r="AM328">
            <v>307</v>
          </cell>
        </row>
        <row r="329">
          <cell r="B329">
            <v>36420200</v>
          </cell>
          <cell r="C329" t="str">
            <v>POR INV EN ASOC</v>
          </cell>
          <cell r="D329" t="str">
            <v>D</v>
          </cell>
          <cell r="E329" t="str">
            <v>3642-0200</v>
          </cell>
          <cell r="F329" t="str">
            <v>POR INVERSION EN CIAS. ASOCIADAS</v>
          </cell>
          <cell r="G329">
            <v>0</v>
          </cell>
          <cell r="AM329">
            <v>308</v>
          </cell>
        </row>
        <row r="330">
          <cell r="B330">
            <v>36430100</v>
          </cell>
          <cell r="C330" t="str">
            <v>EFECT ADOP IFRS</v>
          </cell>
          <cell r="D330" t="str">
            <v>D</v>
          </cell>
          <cell r="E330" t="str">
            <v>3643-0100</v>
          </cell>
          <cell r="F330" t="str">
            <v>EFECTO ADOPCION IFRS</v>
          </cell>
          <cell r="G330">
            <v>0</v>
          </cell>
          <cell r="AM330">
            <v>308</v>
          </cell>
        </row>
        <row r="331">
          <cell r="B331">
            <v>36200000</v>
          </cell>
          <cell r="C331" t="str">
            <v>EFCTO OBLIG.LAB</v>
          </cell>
          <cell r="D331" t="str">
            <v>A</v>
          </cell>
          <cell r="E331" t="str">
            <v>3620-0000</v>
          </cell>
          <cell r="F331" t="str">
            <v>EFECTO  POR OBLIGACIONES LABORALES TELMEX Y SUBS.</v>
          </cell>
          <cell r="G331">
            <v>0</v>
          </cell>
          <cell r="AM331">
            <v>309</v>
          </cell>
        </row>
        <row r="332">
          <cell r="B332">
            <v>36200100</v>
          </cell>
          <cell r="C332" t="str">
            <v>EFCTO TERM LAB</v>
          </cell>
          <cell r="D332" t="str">
            <v>D</v>
          </cell>
          <cell r="E332" t="str">
            <v>3620-0100</v>
          </cell>
          <cell r="F332" t="str">
            <v>EFECTO EN CAP. CONT. POR TERMINACION LABORAL</v>
          </cell>
          <cell r="G332">
            <v>0</v>
          </cell>
          <cell r="AM332">
            <v>310</v>
          </cell>
        </row>
        <row r="333">
          <cell r="B333">
            <v>36200200</v>
          </cell>
          <cell r="C333" t="str">
            <v>EFCTO OBLIG.LAB</v>
          </cell>
          <cell r="D333" t="str">
            <v>D</v>
          </cell>
          <cell r="E333" t="str">
            <v>3620-0200</v>
          </cell>
          <cell r="F333" t="str">
            <v>EFECTO  POR OBLIGACIONES LABORALES SUBSIDIARI</v>
          </cell>
          <cell r="AM333">
            <v>311</v>
          </cell>
        </row>
        <row r="334">
          <cell r="B334">
            <v>36600000</v>
          </cell>
          <cell r="C334" t="str">
            <v>EF VAL DIS VTA</v>
          </cell>
          <cell r="D334" t="str">
            <v>D</v>
          </cell>
          <cell r="E334" t="str">
            <v>3660-0000</v>
          </cell>
          <cell r="F334" t="str">
            <v>EFECTO POR VALORES DISPONIBLES PARA SU VENTA</v>
          </cell>
          <cell r="G334">
            <v>0</v>
          </cell>
          <cell r="AM334">
            <v>312</v>
          </cell>
        </row>
        <row r="335">
          <cell r="B335">
            <v>36450010</v>
          </cell>
          <cell r="C335" t="str">
            <v>IMP DIF VAL VTA</v>
          </cell>
          <cell r="D335" t="str">
            <v>D</v>
          </cell>
          <cell r="E335" t="str">
            <v>3645-0010</v>
          </cell>
          <cell r="F335" t="str">
            <v>IMP DIF DE VALORES DISPONIBLES PARA VENTA</v>
          </cell>
          <cell r="G335">
            <v>0</v>
          </cell>
          <cell r="AM335">
            <v>313</v>
          </cell>
        </row>
        <row r="336">
          <cell r="B336">
            <v>36700000</v>
          </cell>
          <cell r="C336" t="str">
            <v>EF VAL MER SWA</v>
          </cell>
          <cell r="D336" t="str">
            <v>D</v>
          </cell>
          <cell r="E336" t="str">
            <v>3670-0000</v>
          </cell>
          <cell r="F336" t="str">
            <v>EFECTO DE VALOR DE MERCADO DE SWAP's</v>
          </cell>
          <cell r="G336">
            <v>0</v>
          </cell>
          <cell r="AM336">
            <v>314</v>
          </cell>
        </row>
        <row r="337">
          <cell r="B337">
            <v>36450011</v>
          </cell>
          <cell r="C337" t="str">
            <v>IMP DIF VAL SWA</v>
          </cell>
          <cell r="D337" t="str">
            <v>D</v>
          </cell>
          <cell r="E337" t="str">
            <v>3645-0011</v>
          </cell>
          <cell r="F337" t="str">
            <v>IMP. DIFERIDOS DE VALOR DE MERCADO DE SWAP's POR ISR</v>
          </cell>
          <cell r="G337">
            <v>0</v>
          </cell>
          <cell r="AM337">
            <v>315</v>
          </cell>
        </row>
        <row r="338">
          <cell r="B338">
            <v>36450012</v>
          </cell>
          <cell r="C338" t="str">
            <v>IMP DIF VAL SWA</v>
          </cell>
          <cell r="D338" t="str">
            <v>D</v>
          </cell>
          <cell r="E338" t="str">
            <v>3645-0012</v>
          </cell>
          <cell r="F338" t="str">
            <v>IMP. DIFERIDOS DE VALOR DE MERCADO DE SWAP's POR PTU</v>
          </cell>
          <cell r="G338">
            <v>0</v>
          </cell>
          <cell r="AM338">
            <v>316</v>
          </cell>
        </row>
        <row r="339">
          <cell r="B339">
            <v>36450100</v>
          </cell>
          <cell r="C339" t="str">
            <v>EFECT CONV NR</v>
          </cell>
          <cell r="D339" t="str">
            <v>A</v>
          </cell>
          <cell r="E339" t="str">
            <v>3645-0100</v>
          </cell>
          <cell r="F339" t="str">
            <v>EFECTO DE CONVERSIÓN NO REALIZADO</v>
          </cell>
          <cell r="G339">
            <v>0</v>
          </cell>
          <cell r="AM339">
            <v>317</v>
          </cell>
        </row>
        <row r="340">
          <cell r="B340">
            <v>36450120</v>
          </cell>
          <cell r="C340" t="str">
            <v>POR INV SUB</v>
          </cell>
          <cell r="D340" t="str">
            <v>S</v>
          </cell>
          <cell r="E340" t="str">
            <v>3645-0120</v>
          </cell>
          <cell r="F340" t="str">
            <v>POR INVERSION EN SUBSIDIARIAS</v>
          </cell>
          <cell r="G340">
            <v>0</v>
          </cell>
          <cell r="AM340">
            <v>318</v>
          </cell>
        </row>
        <row r="341">
          <cell r="B341">
            <v>36460000</v>
          </cell>
          <cell r="C341" t="str">
            <v>POR INV ASOC</v>
          </cell>
          <cell r="D341" t="str">
            <v>D</v>
          </cell>
          <cell r="E341" t="str">
            <v>3646-0000</v>
          </cell>
          <cell r="F341" t="str">
            <v>POR INVERSION EN CIAS. ASOCIADAS</v>
          </cell>
          <cell r="G341">
            <v>0</v>
          </cell>
          <cell r="AM341">
            <v>319</v>
          </cell>
        </row>
        <row r="342">
          <cell r="B342">
            <v>36500000</v>
          </cell>
          <cell r="C342" t="str">
            <v>BG RESULT.EJERC</v>
          </cell>
          <cell r="D342" t="str">
            <v>D</v>
          </cell>
          <cell r="E342" t="str">
            <v>3650-0000</v>
          </cell>
          <cell r="F342" t="str">
            <v xml:space="preserve">RESULTADO DEL EJERCICIO </v>
          </cell>
          <cell r="G342">
            <v>-2155527826.5700006</v>
          </cell>
          <cell r="AM342">
            <v>320</v>
          </cell>
        </row>
        <row r="343">
          <cell r="B343">
            <v>37000000</v>
          </cell>
          <cell r="C343" t="str">
            <v>INTERES MINORIT</v>
          </cell>
          <cell r="D343" t="str">
            <v>D</v>
          </cell>
          <cell r="E343" t="str">
            <v>3700-0000</v>
          </cell>
          <cell r="F343" t="str">
            <v>INTERES MINORITARIO</v>
          </cell>
          <cell r="G343">
            <v>0</v>
          </cell>
          <cell r="AM343">
            <v>321</v>
          </cell>
        </row>
        <row r="344">
          <cell r="B344">
            <v>50000000</v>
          </cell>
          <cell r="C344" t="str">
            <v>PRODUCTOS</v>
          </cell>
          <cell r="D344" t="str">
            <v>A</v>
          </cell>
          <cell r="E344" t="str">
            <v>5000-0000</v>
          </cell>
          <cell r="F344" t="str">
            <v>PRODUCTOS</v>
          </cell>
          <cell r="G344">
            <v>-13297219876.609997</v>
          </cell>
          <cell r="AM344">
            <v>322</v>
          </cell>
        </row>
        <row r="345">
          <cell r="B345">
            <v>51000000</v>
          </cell>
          <cell r="C345" t="str">
            <v>SERVICIO LOCAL</v>
          </cell>
          <cell r="D345" t="str">
            <v>A</v>
          </cell>
          <cell r="E345" t="str">
            <v>5100-0000</v>
          </cell>
          <cell r="F345" t="str">
            <v>SERVICIO LOCAL</v>
          </cell>
          <cell r="G345">
            <v>0</v>
          </cell>
          <cell r="AM345">
            <v>323</v>
          </cell>
        </row>
        <row r="346">
          <cell r="B346">
            <v>51001000</v>
          </cell>
          <cell r="C346" t="str">
            <v>SL RENTAS</v>
          </cell>
          <cell r="D346" t="str">
            <v>A</v>
          </cell>
          <cell r="E346" t="str">
            <v>5100-1000</v>
          </cell>
          <cell r="F346" t="str">
            <v>SERV LOCAL RENTAS</v>
          </cell>
          <cell r="G346">
            <v>0</v>
          </cell>
          <cell r="AM346">
            <v>324</v>
          </cell>
        </row>
        <row r="347">
          <cell r="B347">
            <v>51001001</v>
          </cell>
          <cell r="C347" t="str">
            <v>SL RTAS TMX</v>
          </cell>
          <cell r="D347" t="str">
            <v>T</v>
          </cell>
          <cell r="E347" t="str">
            <v>5100-1001</v>
          </cell>
          <cell r="F347" t="str">
            <v>SERV LOCAL RENTAS TELMEX</v>
          </cell>
          <cell r="G347">
            <v>0</v>
          </cell>
          <cell r="AM347">
            <v>325</v>
          </cell>
        </row>
        <row r="348">
          <cell r="B348">
            <v>51001002</v>
          </cell>
          <cell r="C348" t="str">
            <v>SL RTAS SUB</v>
          </cell>
          <cell r="D348" t="str">
            <v>S</v>
          </cell>
          <cell r="E348" t="str">
            <v>5100-1002</v>
          </cell>
          <cell r="F348" t="str">
            <v>SERV LOCAL RENTAS SUBSIDIARIAS</v>
          </cell>
          <cell r="G348">
            <v>0</v>
          </cell>
          <cell r="AM348">
            <v>326</v>
          </cell>
        </row>
        <row r="349">
          <cell r="B349">
            <v>51001003</v>
          </cell>
          <cell r="C349" t="str">
            <v>SL RTAS TER</v>
          </cell>
          <cell r="D349" t="str">
            <v>C</v>
          </cell>
          <cell r="E349" t="str">
            <v>5100-1003</v>
          </cell>
          <cell r="F349" t="str">
            <v>SERV LOCAL RENTAS TERCEROS</v>
          </cell>
          <cell r="G349">
            <v>0</v>
          </cell>
          <cell r="AM349">
            <v>327</v>
          </cell>
        </row>
        <row r="350">
          <cell r="B350">
            <v>51002000</v>
          </cell>
          <cell r="C350" t="str">
            <v>SL RENTAS CEL</v>
          </cell>
          <cell r="D350" t="str">
            <v>A</v>
          </cell>
          <cell r="E350" t="str">
            <v>5100-2000</v>
          </cell>
          <cell r="F350" t="str">
            <v>SERV LOCAL RENTAS CELULARES</v>
          </cell>
          <cell r="AM350">
            <v>328</v>
          </cell>
        </row>
        <row r="351">
          <cell r="B351">
            <v>51002001</v>
          </cell>
          <cell r="C351" t="str">
            <v>SL RTAS CEL-TMX</v>
          </cell>
          <cell r="D351" t="str">
            <v>T</v>
          </cell>
          <cell r="E351" t="str">
            <v>5100-2001</v>
          </cell>
          <cell r="F351" t="str">
            <v>SERV LOCAL RENTAS CELULARES TELMEX</v>
          </cell>
          <cell r="AM351">
            <v>329</v>
          </cell>
        </row>
        <row r="352">
          <cell r="B352">
            <v>51002002</v>
          </cell>
          <cell r="C352" t="str">
            <v>SL RTAS CEL-SUB</v>
          </cell>
          <cell r="D352" t="str">
            <v>S</v>
          </cell>
          <cell r="E352" t="str">
            <v>5100-2002</v>
          </cell>
          <cell r="F352" t="str">
            <v>SERV LOCAL RENTAS CELULARES SUBSIDIARIAS</v>
          </cell>
          <cell r="AM352">
            <v>330</v>
          </cell>
        </row>
        <row r="353">
          <cell r="B353">
            <v>51002003</v>
          </cell>
          <cell r="C353" t="str">
            <v>SL RTAS CEL-TER</v>
          </cell>
          <cell r="D353" t="str">
            <v>C</v>
          </cell>
          <cell r="E353" t="str">
            <v>5100-2003</v>
          </cell>
          <cell r="F353" t="str">
            <v>SERV LOCAL RENTAS CELULARES TERCEROS</v>
          </cell>
          <cell r="AM353">
            <v>331</v>
          </cell>
        </row>
        <row r="354">
          <cell r="B354">
            <v>51003000</v>
          </cell>
          <cell r="C354" t="str">
            <v>SL ACCESOS</v>
          </cell>
          <cell r="D354" t="str">
            <v>A</v>
          </cell>
          <cell r="E354" t="str">
            <v>5100-3000</v>
          </cell>
          <cell r="F354" t="str">
            <v>SERV LOCAL ACCESOS</v>
          </cell>
          <cell r="G354">
            <v>0</v>
          </cell>
          <cell r="AM354">
            <v>332</v>
          </cell>
        </row>
        <row r="355">
          <cell r="B355">
            <v>51003001</v>
          </cell>
          <cell r="C355" t="str">
            <v>SL ACCS TMX</v>
          </cell>
          <cell r="D355" t="str">
            <v>T</v>
          </cell>
          <cell r="E355" t="str">
            <v>5100-3001</v>
          </cell>
          <cell r="F355" t="str">
            <v>SERV LOCAL ACCESOS TELMEX</v>
          </cell>
          <cell r="G355">
            <v>0</v>
          </cell>
          <cell r="AM355">
            <v>333</v>
          </cell>
        </row>
        <row r="356">
          <cell r="B356">
            <v>51003002</v>
          </cell>
          <cell r="C356" t="str">
            <v>SL ACCS SUB</v>
          </cell>
          <cell r="D356" t="str">
            <v>S</v>
          </cell>
          <cell r="E356" t="str">
            <v>5100-3002</v>
          </cell>
          <cell r="F356" t="str">
            <v>SERV LOCAL ACCESOS SUBSIDIARIAS</v>
          </cell>
          <cell r="G356">
            <v>0</v>
          </cell>
          <cell r="AM356">
            <v>334</v>
          </cell>
        </row>
        <row r="357">
          <cell r="B357">
            <v>51003003</v>
          </cell>
          <cell r="C357" t="str">
            <v>SL ACCS TER</v>
          </cell>
          <cell r="D357" t="str">
            <v>C</v>
          </cell>
          <cell r="E357" t="str">
            <v>5100-3003</v>
          </cell>
          <cell r="F357" t="str">
            <v>SERV LOCAL ACCESOS TERCEROS</v>
          </cell>
          <cell r="G357">
            <v>0</v>
          </cell>
          <cell r="AM357">
            <v>335</v>
          </cell>
        </row>
        <row r="358">
          <cell r="B358">
            <v>51004000</v>
          </cell>
          <cell r="C358" t="str">
            <v>SL CONTRAT CEL</v>
          </cell>
          <cell r="D358" t="str">
            <v>A</v>
          </cell>
          <cell r="E358" t="str">
            <v>5100-4000</v>
          </cell>
          <cell r="F358" t="str">
            <v>SERV LOCAL CONTRATACIÓN CELULAR</v>
          </cell>
          <cell r="AM358">
            <v>336</v>
          </cell>
        </row>
        <row r="359">
          <cell r="B359">
            <v>51004001</v>
          </cell>
          <cell r="C359" t="str">
            <v>SL CONT CEL TMX</v>
          </cell>
          <cell r="D359" t="str">
            <v>T</v>
          </cell>
          <cell r="E359" t="str">
            <v>5100-4001</v>
          </cell>
          <cell r="F359" t="str">
            <v>SERV LOCAL CONTRATACIÓN CELULAR TELMEX</v>
          </cell>
          <cell r="AM359">
            <v>337</v>
          </cell>
        </row>
        <row r="360">
          <cell r="B360">
            <v>51004002</v>
          </cell>
          <cell r="C360" t="str">
            <v>SL CONT CEL SUB</v>
          </cell>
          <cell r="D360" t="str">
            <v>S</v>
          </cell>
          <cell r="E360" t="str">
            <v>5100-4002</v>
          </cell>
          <cell r="F360" t="str">
            <v>SERV LOCAL CONTRATACIÓN CELULAR SUBSIDIARIAS</v>
          </cell>
          <cell r="AM360">
            <v>338</v>
          </cell>
        </row>
        <row r="361">
          <cell r="B361">
            <v>51004003</v>
          </cell>
          <cell r="C361" t="str">
            <v>SL CONT CEL TER</v>
          </cell>
          <cell r="D361" t="str">
            <v>C</v>
          </cell>
          <cell r="E361" t="str">
            <v>5100-4003</v>
          </cell>
          <cell r="F361" t="str">
            <v>SERV LOCAL CONTRATACIÓN CELULAR TERCEROS</v>
          </cell>
          <cell r="AM361">
            <v>339</v>
          </cell>
        </row>
        <row r="362">
          <cell r="B362">
            <v>51005000</v>
          </cell>
          <cell r="C362" t="str">
            <v>SL CABLEADO INT</v>
          </cell>
          <cell r="D362" t="str">
            <v>A</v>
          </cell>
          <cell r="E362" t="str">
            <v>5100-5000</v>
          </cell>
          <cell r="F362" t="str">
            <v>SERV LOCAL CABLEADO INTERIOR</v>
          </cell>
          <cell r="G362">
            <v>0</v>
          </cell>
          <cell r="AM362">
            <v>340</v>
          </cell>
        </row>
        <row r="363">
          <cell r="B363">
            <v>51005001</v>
          </cell>
          <cell r="C363" t="str">
            <v>SL CBLE INT TMX</v>
          </cell>
          <cell r="D363" t="str">
            <v>T</v>
          </cell>
          <cell r="E363" t="str">
            <v>5100-5001</v>
          </cell>
          <cell r="F363" t="str">
            <v>SERV LOCAL CABLEADO INTERIOR TELMEX</v>
          </cell>
          <cell r="G363">
            <v>0</v>
          </cell>
          <cell r="AM363">
            <v>341</v>
          </cell>
        </row>
        <row r="364">
          <cell r="B364">
            <v>51005002</v>
          </cell>
          <cell r="C364" t="str">
            <v>SL CBLE INT SUB</v>
          </cell>
          <cell r="D364" t="str">
            <v>S</v>
          </cell>
          <cell r="E364" t="str">
            <v>5100-5002</v>
          </cell>
          <cell r="F364" t="str">
            <v>SERV LOCAL CABLEADO INTERIOR SUBSIDIARIAS</v>
          </cell>
          <cell r="G364">
            <v>0</v>
          </cell>
          <cell r="AM364">
            <v>342</v>
          </cell>
        </row>
        <row r="365">
          <cell r="B365">
            <v>51005003</v>
          </cell>
          <cell r="C365" t="str">
            <v>SL CBLE INT TER</v>
          </cell>
          <cell r="D365" t="str">
            <v>C</v>
          </cell>
          <cell r="E365" t="str">
            <v>5100-5003</v>
          </cell>
          <cell r="F365" t="str">
            <v>SERV LOCAL CABLEADO INTERIOR TERCEROS</v>
          </cell>
          <cell r="G365">
            <v>0</v>
          </cell>
          <cell r="AM365">
            <v>343</v>
          </cell>
        </row>
        <row r="366">
          <cell r="B366">
            <v>51006000</v>
          </cell>
          <cell r="C366" t="str">
            <v>SL REMOCIONES</v>
          </cell>
          <cell r="D366" t="str">
            <v>A</v>
          </cell>
          <cell r="E366" t="str">
            <v>5100-6000</v>
          </cell>
          <cell r="F366" t="str">
            <v>SERV LOCAL REMOCIONES</v>
          </cell>
          <cell r="G366">
            <v>0</v>
          </cell>
          <cell r="AM366">
            <v>344</v>
          </cell>
        </row>
        <row r="367">
          <cell r="B367">
            <v>51006001</v>
          </cell>
          <cell r="C367" t="str">
            <v>SL REMOC TMX</v>
          </cell>
          <cell r="D367" t="str">
            <v>T</v>
          </cell>
          <cell r="E367" t="str">
            <v>5100-6001</v>
          </cell>
          <cell r="F367" t="str">
            <v>SERV LOCAL REMOCIONES TELMEX</v>
          </cell>
          <cell r="G367">
            <v>0</v>
          </cell>
          <cell r="AM367">
            <v>345</v>
          </cell>
        </row>
        <row r="368">
          <cell r="B368">
            <v>51006002</v>
          </cell>
          <cell r="C368" t="str">
            <v>SL REMOC SUB</v>
          </cell>
          <cell r="D368" t="str">
            <v>S</v>
          </cell>
          <cell r="E368" t="str">
            <v>5100-6002</v>
          </cell>
          <cell r="F368" t="str">
            <v>SERV LOCAL REMOCIONES SUBSIDIARIAS</v>
          </cell>
          <cell r="G368">
            <v>0</v>
          </cell>
          <cell r="AM368">
            <v>346</v>
          </cell>
        </row>
        <row r="369">
          <cell r="B369">
            <v>51006003</v>
          </cell>
          <cell r="C369" t="str">
            <v>SL REMOC TER</v>
          </cell>
          <cell r="D369" t="str">
            <v>C</v>
          </cell>
          <cell r="E369" t="str">
            <v>5100-6003</v>
          </cell>
          <cell r="F369" t="str">
            <v>SERV LOCAL REMOCIONES TERCEROS</v>
          </cell>
          <cell r="G369">
            <v>0</v>
          </cell>
          <cell r="AM369">
            <v>347</v>
          </cell>
        </row>
        <row r="370">
          <cell r="B370">
            <v>51007000</v>
          </cell>
          <cell r="C370" t="str">
            <v>SL REANUDACION</v>
          </cell>
          <cell r="D370" t="str">
            <v>A</v>
          </cell>
          <cell r="E370" t="str">
            <v>5100-7000</v>
          </cell>
          <cell r="F370" t="str">
            <v>SERV LOCAL REANUDACIONES</v>
          </cell>
          <cell r="G370">
            <v>0</v>
          </cell>
          <cell r="AM370">
            <v>348</v>
          </cell>
        </row>
        <row r="371">
          <cell r="B371">
            <v>51007001</v>
          </cell>
          <cell r="C371" t="str">
            <v>SL REANUD TMX</v>
          </cell>
          <cell r="D371" t="str">
            <v>T</v>
          </cell>
          <cell r="E371" t="str">
            <v>5100-7001</v>
          </cell>
          <cell r="F371" t="str">
            <v>SERV LOCAL REANUDACIONES TELMEX</v>
          </cell>
          <cell r="G371">
            <v>0</v>
          </cell>
          <cell r="AM371">
            <v>349</v>
          </cell>
        </row>
        <row r="372">
          <cell r="B372">
            <v>51007002</v>
          </cell>
          <cell r="C372" t="str">
            <v>SL REANUD SUB</v>
          </cell>
          <cell r="D372" t="str">
            <v>S</v>
          </cell>
          <cell r="E372" t="str">
            <v>5100-7002</v>
          </cell>
          <cell r="F372" t="str">
            <v>SERV LOCAL REANUDACIONES SUBSIDIARIAS</v>
          </cell>
          <cell r="G372">
            <v>0</v>
          </cell>
          <cell r="AM372">
            <v>350</v>
          </cell>
        </row>
        <row r="373">
          <cell r="B373">
            <v>51007003</v>
          </cell>
          <cell r="C373" t="str">
            <v>SL REANUD TER</v>
          </cell>
          <cell r="D373" t="str">
            <v>C</v>
          </cell>
          <cell r="E373" t="str">
            <v>5100-7003</v>
          </cell>
          <cell r="F373" t="str">
            <v>SERV LOCAL REANUDACIONES TERCEROS</v>
          </cell>
          <cell r="G373">
            <v>0</v>
          </cell>
          <cell r="AM373">
            <v>351</v>
          </cell>
        </row>
        <row r="374">
          <cell r="B374">
            <v>51008000</v>
          </cell>
          <cell r="C374" t="str">
            <v>SL SERV DIGITAL</v>
          </cell>
          <cell r="D374" t="str">
            <v>A</v>
          </cell>
          <cell r="E374" t="str">
            <v>5100-8000</v>
          </cell>
          <cell r="F374" t="str">
            <v>SERV LOCAL SERVICIOS DIGITALES</v>
          </cell>
          <cell r="G374">
            <v>0</v>
          </cell>
          <cell r="AM374">
            <v>352</v>
          </cell>
        </row>
        <row r="375">
          <cell r="B375">
            <v>51008010</v>
          </cell>
          <cell r="C375" t="str">
            <v>SL DIG RTAS</v>
          </cell>
          <cell r="D375" t="str">
            <v>A</v>
          </cell>
          <cell r="E375" t="str">
            <v>5100-8010</v>
          </cell>
          <cell r="F375" t="str">
            <v>SERV LOCAL SERV DIGITALES RENTAS</v>
          </cell>
          <cell r="G375">
            <v>0</v>
          </cell>
          <cell r="AM375">
            <v>353</v>
          </cell>
        </row>
        <row r="376">
          <cell r="B376">
            <v>51008011</v>
          </cell>
          <cell r="C376" t="str">
            <v>SL DIG RTAS TMX</v>
          </cell>
          <cell r="D376" t="str">
            <v>T</v>
          </cell>
          <cell r="E376" t="str">
            <v>5100-8011</v>
          </cell>
          <cell r="F376" t="str">
            <v>SERV LOCAL SERV DIGITALES RENTAS TELMEX</v>
          </cell>
          <cell r="G376">
            <v>0</v>
          </cell>
          <cell r="AM376">
            <v>354</v>
          </cell>
        </row>
        <row r="377">
          <cell r="B377">
            <v>51008012</v>
          </cell>
          <cell r="C377" t="str">
            <v>SL DIG RTAS SUB</v>
          </cell>
          <cell r="D377" t="str">
            <v>S</v>
          </cell>
          <cell r="E377" t="str">
            <v>5100-8012</v>
          </cell>
          <cell r="F377" t="str">
            <v>SERV LOCAL SERV DIGITALES RENTAS SUBSIDIARIAS</v>
          </cell>
          <cell r="G377">
            <v>0</v>
          </cell>
          <cell r="AM377">
            <v>355</v>
          </cell>
        </row>
        <row r="378">
          <cell r="B378">
            <v>51008013</v>
          </cell>
          <cell r="C378" t="str">
            <v>SL DIG RTAS TER</v>
          </cell>
          <cell r="D378" t="str">
            <v>C</v>
          </cell>
          <cell r="E378" t="str">
            <v>5100-8013</v>
          </cell>
          <cell r="F378" t="str">
            <v>SERV LOCAL SERV DIGITALES RENTAS TERCEROS</v>
          </cell>
          <cell r="G378">
            <v>0</v>
          </cell>
          <cell r="AM378">
            <v>356</v>
          </cell>
        </row>
        <row r="379">
          <cell r="B379">
            <v>51008020</v>
          </cell>
          <cell r="C379" t="str">
            <v>SL DIG ACCS</v>
          </cell>
          <cell r="D379" t="str">
            <v>A</v>
          </cell>
          <cell r="E379" t="str">
            <v>5100-8020</v>
          </cell>
          <cell r="F379" t="str">
            <v>SERV LOCAL SERV DIGITALES  ACCESOS</v>
          </cell>
          <cell r="G379">
            <v>0</v>
          </cell>
          <cell r="AM379">
            <v>357</v>
          </cell>
        </row>
        <row r="380">
          <cell r="B380">
            <v>51008021</v>
          </cell>
          <cell r="C380" t="str">
            <v>SL DIG ACCS TMX</v>
          </cell>
          <cell r="D380" t="str">
            <v>T</v>
          </cell>
          <cell r="E380" t="str">
            <v>5100-8021</v>
          </cell>
          <cell r="F380" t="str">
            <v>SERV LOCAL SERV DIGITALES  ACCS TELMEX</v>
          </cell>
          <cell r="G380">
            <v>0</v>
          </cell>
          <cell r="AM380">
            <v>358</v>
          </cell>
        </row>
        <row r="381">
          <cell r="B381">
            <v>51008022</v>
          </cell>
          <cell r="C381" t="str">
            <v>SL DIG ACCS SUB</v>
          </cell>
          <cell r="D381" t="str">
            <v>S</v>
          </cell>
          <cell r="E381" t="str">
            <v>5100-8022</v>
          </cell>
          <cell r="F381" t="str">
            <v>SERV LOCAL SERV DIGITALES  ACCS SUBSIDIARIAS</v>
          </cell>
          <cell r="G381">
            <v>0</v>
          </cell>
          <cell r="AM381">
            <v>359</v>
          </cell>
        </row>
        <row r="382">
          <cell r="B382">
            <v>51008023</v>
          </cell>
          <cell r="C382" t="str">
            <v>SL DIG ACCS TER</v>
          </cell>
          <cell r="D382" t="str">
            <v>C</v>
          </cell>
          <cell r="E382" t="str">
            <v>5100-8023</v>
          </cell>
          <cell r="F382" t="str">
            <v>SERV LOCAL SERV DIGITALES  ACCS TERCEROS</v>
          </cell>
          <cell r="G382">
            <v>0</v>
          </cell>
          <cell r="AM382">
            <v>360</v>
          </cell>
        </row>
        <row r="383">
          <cell r="B383">
            <v>51009000</v>
          </cell>
          <cell r="C383" t="str">
            <v>SL COUB FISICA</v>
          </cell>
          <cell r="D383" t="str">
            <v>A</v>
          </cell>
          <cell r="E383" t="str">
            <v>5100-9000</v>
          </cell>
          <cell r="F383" t="str">
            <v>SERV LOCAL COUBICACIÓN FÍSICA</v>
          </cell>
          <cell r="G383">
            <v>0</v>
          </cell>
          <cell r="AM383">
            <v>361</v>
          </cell>
        </row>
        <row r="384">
          <cell r="B384">
            <v>51009001</v>
          </cell>
          <cell r="C384" t="str">
            <v>SL COUB FIS TMX</v>
          </cell>
          <cell r="D384" t="str">
            <v>T</v>
          </cell>
          <cell r="E384" t="str">
            <v>5100-9001</v>
          </cell>
          <cell r="F384" t="str">
            <v>SERV LOCAL COUBICACIÓN FÍSICA TELMEX</v>
          </cell>
          <cell r="G384">
            <v>0</v>
          </cell>
          <cell r="AM384">
            <v>362</v>
          </cell>
        </row>
        <row r="385">
          <cell r="B385">
            <v>51009002</v>
          </cell>
          <cell r="C385" t="str">
            <v>SL COUB FIS SUB</v>
          </cell>
          <cell r="D385" t="str">
            <v>S</v>
          </cell>
          <cell r="E385" t="str">
            <v>5100-9002</v>
          </cell>
          <cell r="F385" t="str">
            <v>SERV LOCAL COUBICACIÓN FÍSICA SUBSIDIARIAS</v>
          </cell>
          <cell r="G385">
            <v>0</v>
          </cell>
          <cell r="AM385">
            <v>363</v>
          </cell>
        </row>
        <row r="386">
          <cell r="B386">
            <v>51009003</v>
          </cell>
          <cell r="C386" t="str">
            <v>SL COUB FIS TER</v>
          </cell>
          <cell r="D386" t="str">
            <v>C</v>
          </cell>
          <cell r="E386" t="str">
            <v>5100-9003</v>
          </cell>
          <cell r="F386" t="str">
            <v>SERV LOCAL COUBICACIÓN FÍSICA TERCEROS</v>
          </cell>
          <cell r="G386">
            <v>0</v>
          </cell>
          <cell r="AM386">
            <v>364</v>
          </cell>
        </row>
        <row r="387">
          <cell r="B387">
            <v>51010000</v>
          </cell>
          <cell r="C387" t="str">
            <v>SL CONTRAT PRES</v>
          </cell>
          <cell r="D387" t="str">
            <v>A</v>
          </cell>
          <cell r="E387" t="str">
            <v>5101-0000</v>
          </cell>
          <cell r="F387" t="str">
            <v>SERV LOCAL CONTRATACIÓN PRESUSCRIPCIÓN</v>
          </cell>
          <cell r="G387">
            <v>0</v>
          </cell>
          <cell r="AM387">
            <v>365</v>
          </cell>
        </row>
        <row r="388">
          <cell r="B388">
            <v>51010001</v>
          </cell>
          <cell r="C388" t="str">
            <v>SL PRESUSC TMX</v>
          </cell>
          <cell r="D388" t="str">
            <v>T</v>
          </cell>
          <cell r="E388" t="str">
            <v>5101-0001</v>
          </cell>
          <cell r="F388" t="str">
            <v>SERV LOCAL CONTRAT PRESUSCRIP TELMEX</v>
          </cell>
          <cell r="G388">
            <v>0</v>
          </cell>
          <cell r="AM388">
            <v>366</v>
          </cell>
        </row>
        <row r="389">
          <cell r="B389">
            <v>51010002</v>
          </cell>
          <cell r="C389" t="str">
            <v>SL PRESUSC SUB</v>
          </cell>
          <cell r="D389" t="str">
            <v>S</v>
          </cell>
          <cell r="E389" t="str">
            <v>5101-0002</v>
          </cell>
          <cell r="F389" t="str">
            <v>SERV LOCAL CONTRAT PRESUSCRIP SUBSIDIARIAS</v>
          </cell>
          <cell r="G389">
            <v>0</v>
          </cell>
          <cell r="AM389">
            <v>367</v>
          </cell>
        </row>
        <row r="390">
          <cell r="B390">
            <v>51010003</v>
          </cell>
          <cell r="C390" t="str">
            <v>SL PRESUSC TER</v>
          </cell>
          <cell r="D390" t="str">
            <v>C</v>
          </cell>
          <cell r="E390" t="str">
            <v>5101-0003</v>
          </cell>
          <cell r="F390" t="str">
            <v>SERV LOCAL CONTRAT PRESUSCRIP TERCEROS</v>
          </cell>
          <cell r="G390">
            <v>0</v>
          </cell>
          <cell r="AM390">
            <v>368</v>
          </cell>
        </row>
        <row r="391">
          <cell r="B391">
            <v>51011000</v>
          </cell>
          <cell r="C391" t="str">
            <v>SL PENA CEL</v>
          </cell>
          <cell r="D391" t="str">
            <v>A</v>
          </cell>
          <cell r="E391" t="str">
            <v>5101-1000</v>
          </cell>
          <cell r="F391" t="str">
            <v>SERV L0CAL PENALIZACIÓN CANC CELULAR</v>
          </cell>
          <cell r="AM391">
            <v>369</v>
          </cell>
        </row>
        <row r="392">
          <cell r="B392">
            <v>51011001</v>
          </cell>
          <cell r="C392" t="str">
            <v>SL PENA CEL TMX</v>
          </cell>
          <cell r="D392" t="str">
            <v>T</v>
          </cell>
          <cell r="E392" t="str">
            <v>5101-1001</v>
          </cell>
          <cell r="F392" t="str">
            <v>SERV L0CAL PENALIZACIÓN CANC CELULAR TELMEX</v>
          </cell>
          <cell r="AM392">
            <v>370</v>
          </cell>
        </row>
        <row r="393">
          <cell r="B393">
            <v>51011002</v>
          </cell>
          <cell r="C393" t="str">
            <v>SL PENA CEL SUB</v>
          </cell>
          <cell r="D393" t="str">
            <v>S</v>
          </cell>
          <cell r="E393" t="str">
            <v>5101-1002</v>
          </cell>
          <cell r="F393" t="str">
            <v>SERV L0CAL PENALIZACIÓN CANC CELULAR SUBSIDIA</v>
          </cell>
          <cell r="AM393">
            <v>371</v>
          </cell>
        </row>
        <row r="394">
          <cell r="B394">
            <v>51011003</v>
          </cell>
          <cell r="C394" t="str">
            <v>SL PENA CEL TER</v>
          </cell>
          <cell r="D394" t="str">
            <v>C</v>
          </cell>
          <cell r="E394" t="str">
            <v>5101-1003</v>
          </cell>
          <cell r="F394" t="str">
            <v>SERV L0CAL PENALIZACIÓN CANC CELULAR TERCEROS</v>
          </cell>
          <cell r="AM394">
            <v>372</v>
          </cell>
        </row>
        <row r="395">
          <cell r="B395">
            <v>51012000</v>
          </cell>
          <cell r="C395" t="str">
            <v>SL RESCATEL</v>
          </cell>
          <cell r="D395" t="str">
            <v>A</v>
          </cell>
          <cell r="E395" t="str">
            <v>5101-2000</v>
          </cell>
          <cell r="F395" t="str">
            <v>SERV LOCAL RESCATEL</v>
          </cell>
          <cell r="AM395">
            <v>373</v>
          </cell>
        </row>
        <row r="396">
          <cell r="B396">
            <v>51012001</v>
          </cell>
          <cell r="C396" t="str">
            <v>SL RESCATEL TMX</v>
          </cell>
          <cell r="D396" t="str">
            <v>T</v>
          </cell>
          <cell r="E396" t="str">
            <v>5101-2001</v>
          </cell>
          <cell r="F396" t="str">
            <v>SERV LOCAL RESCATEL TELMEX</v>
          </cell>
          <cell r="AM396">
            <v>374</v>
          </cell>
        </row>
        <row r="397">
          <cell r="B397">
            <v>51012002</v>
          </cell>
          <cell r="C397" t="str">
            <v>SL RESCATEL SUB</v>
          </cell>
          <cell r="D397" t="str">
            <v>S</v>
          </cell>
          <cell r="E397" t="str">
            <v>5101-2002</v>
          </cell>
          <cell r="F397" t="str">
            <v>SERV LOCAL RESCATEL SUBSIDIARIAS</v>
          </cell>
          <cell r="AM397">
            <v>375</v>
          </cell>
        </row>
        <row r="398">
          <cell r="B398">
            <v>51012003</v>
          </cell>
          <cell r="C398" t="str">
            <v>SL RESCATEL TER</v>
          </cell>
          <cell r="D398" t="str">
            <v>C</v>
          </cell>
          <cell r="E398" t="str">
            <v>5101-2003</v>
          </cell>
          <cell r="F398" t="str">
            <v>SERV LOCAL RESCATEL TERCEROS</v>
          </cell>
          <cell r="AM398">
            <v>376</v>
          </cell>
        </row>
        <row r="399">
          <cell r="B399">
            <v>51013000</v>
          </cell>
          <cell r="C399" t="str">
            <v>SL MJE ESC CEL</v>
          </cell>
          <cell r="D399" t="str">
            <v>A</v>
          </cell>
          <cell r="E399" t="str">
            <v>5101-3000</v>
          </cell>
          <cell r="F399" t="str">
            <v>SERV LOCAL MENSAJES ESCRIT CELUL</v>
          </cell>
          <cell r="AM399">
            <v>377</v>
          </cell>
        </row>
        <row r="400">
          <cell r="B400">
            <v>51013001</v>
          </cell>
          <cell r="C400" t="str">
            <v>MJE ESC CEL TMX</v>
          </cell>
          <cell r="D400" t="str">
            <v>T</v>
          </cell>
          <cell r="E400" t="str">
            <v>5101-3001</v>
          </cell>
          <cell r="F400" t="str">
            <v>SERV LOCAL MENSAJES ESCRIT CELUL TELMEX</v>
          </cell>
          <cell r="AM400">
            <v>378</v>
          </cell>
        </row>
        <row r="401">
          <cell r="B401">
            <v>51013002</v>
          </cell>
          <cell r="C401" t="str">
            <v>MJE ESC CEL SUB</v>
          </cell>
          <cell r="D401" t="str">
            <v>S</v>
          </cell>
          <cell r="E401" t="str">
            <v>5101-3002</v>
          </cell>
          <cell r="F401" t="str">
            <v>SERV LOCAL MENSAJES ESCRIT CELUL SUBSIDIARIAS</v>
          </cell>
          <cell r="AM401">
            <v>379</v>
          </cell>
        </row>
        <row r="402">
          <cell r="B402">
            <v>51013003</v>
          </cell>
          <cell r="C402" t="str">
            <v>MJE ESC CEL TER</v>
          </cell>
          <cell r="D402" t="str">
            <v>C</v>
          </cell>
          <cell r="E402" t="str">
            <v>5101-3003</v>
          </cell>
          <cell r="F402" t="str">
            <v>SERV LOCAL MENSAJES ESCRIT CELUL TERCEROS</v>
          </cell>
          <cell r="AM402">
            <v>380</v>
          </cell>
        </row>
        <row r="403">
          <cell r="B403">
            <v>51013010</v>
          </cell>
          <cell r="C403" t="str">
            <v>SL MJE ESC</v>
          </cell>
          <cell r="D403" t="str">
            <v>A</v>
          </cell>
          <cell r="E403" t="str">
            <v>5101-3010</v>
          </cell>
          <cell r="F403" t="str">
            <v>SERV LOCAL MENSAJES ESCRITOS</v>
          </cell>
          <cell r="G403">
            <v>0</v>
          </cell>
          <cell r="AM403">
            <v>381</v>
          </cell>
        </row>
        <row r="404">
          <cell r="B404">
            <v>51013011</v>
          </cell>
          <cell r="C404" t="str">
            <v>MJE ESC TMX</v>
          </cell>
          <cell r="D404" t="str">
            <v>T</v>
          </cell>
          <cell r="E404" t="str">
            <v>5101-3011</v>
          </cell>
          <cell r="F404" t="str">
            <v>SERV LOCAL MENSAJES ESCRITOS TELMEX</v>
          </cell>
          <cell r="G404">
            <v>0</v>
          </cell>
          <cell r="AM404">
            <v>382</v>
          </cell>
        </row>
        <row r="405">
          <cell r="B405">
            <v>51013012</v>
          </cell>
          <cell r="C405" t="str">
            <v>MJE ESC SUB</v>
          </cell>
          <cell r="D405" t="str">
            <v>S</v>
          </cell>
          <cell r="E405" t="str">
            <v>5101-3012</v>
          </cell>
          <cell r="F405" t="str">
            <v>SERV LOCAL MENSAJES ESCRITOS SUBSIDIARIAS</v>
          </cell>
          <cell r="G405">
            <v>0</v>
          </cell>
          <cell r="AM405">
            <v>383</v>
          </cell>
        </row>
        <row r="406">
          <cell r="B406">
            <v>51013013</v>
          </cell>
          <cell r="C406" t="str">
            <v>MJE ESC TER</v>
          </cell>
          <cell r="D406" t="str">
            <v>C</v>
          </cell>
          <cell r="E406" t="str">
            <v>5101-3013</v>
          </cell>
          <cell r="F406" t="str">
            <v>SERV LOCAL MENSAJES ESCRITOS TERCEROS</v>
          </cell>
          <cell r="G406">
            <v>0</v>
          </cell>
          <cell r="AM406">
            <v>384</v>
          </cell>
        </row>
        <row r="407">
          <cell r="B407">
            <v>51014000</v>
          </cell>
          <cell r="C407" t="str">
            <v>D/LLAMA CEL</v>
          </cell>
          <cell r="D407" t="str">
            <v>A</v>
          </cell>
          <cell r="E407" t="str">
            <v>5101-4000</v>
          </cell>
          <cell r="F407" t="str">
            <v>SL DETALLE DE LLAMADAS CELULAR</v>
          </cell>
          <cell r="AM407">
            <v>385</v>
          </cell>
        </row>
        <row r="408">
          <cell r="B408">
            <v>51014001</v>
          </cell>
          <cell r="C408" t="str">
            <v>D/LLAMA CEL TMX</v>
          </cell>
          <cell r="D408" t="str">
            <v>T</v>
          </cell>
          <cell r="E408" t="str">
            <v>5101-4001</v>
          </cell>
          <cell r="F408" t="str">
            <v>SL DETALLE DE LLAMADAS CELULAR TELMEX</v>
          </cell>
          <cell r="AM408">
            <v>386</v>
          </cell>
        </row>
        <row r="409">
          <cell r="B409">
            <v>51014002</v>
          </cell>
          <cell r="C409" t="str">
            <v>D/LLAMA CEL SUB</v>
          </cell>
          <cell r="D409" t="str">
            <v>S</v>
          </cell>
          <cell r="E409" t="str">
            <v>5101-4002</v>
          </cell>
          <cell r="F409" t="str">
            <v>SL DETALLE DE LLAMADAS CELULAR SUBSIDIARIAS</v>
          </cell>
          <cell r="AM409">
            <v>387</v>
          </cell>
        </row>
        <row r="410">
          <cell r="B410">
            <v>51014003</v>
          </cell>
          <cell r="C410" t="str">
            <v>D/LLAMA CEL TER</v>
          </cell>
          <cell r="D410" t="str">
            <v>C</v>
          </cell>
          <cell r="E410" t="str">
            <v>5101-4003</v>
          </cell>
          <cell r="F410" t="str">
            <v>SL DETALLE DE LLAMADAS CELULAR TERCEROS</v>
          </cell>
          <cell r="AM410">
            <v>388</v>
          </cell>
        </row>
        <row r="411">
          <cell r="B411">
            <v>51015000</v>
          </cell>
          <cell r="C411" t="str">
            <v>PROY ESP SVEZ</v>
          </cell>
          <cell r="D411" t="str">
            <v>A</v>
          </cell>
          <cell r="E411" t="str">
            <v>5101-5000</v>
          </cell>
          <cell r="F411" t="str">
            <v>PROYECTOS ESPECIALES UNA SOLA VEZ</v>
          </cell>
          <cell r="G411">
            <v>0</v>
          </cell>
          <cell r="AM411">
            <v>389</v>
          </cell>
        </row>
        <row r="412">
          <cell r="B412" t="str">
            <v>51015001</v>
          </cell>
          <cell r="C412" t="str">
            <v>PROY ESP VZ TMX</v>
          </cell>
          <cell r="D412" t="str">
            <v>T</v>
          </cell>
          <cell r="E412" t="str">
            <v>5101-5001</v>
          </cell>
          <cell r="F412" t="str">
            <v>PROYECTOS ESPECIALES UNA SOLA VEZ TELMEX</v>
          </cell>
          <cell r="G412">
            <v>0</v>
          </cell>
          <cell r="AM412">
            <v>390</v>
          </cell>
        </row>
        <row r="413">
          <cell r="B413" t="str">
            <v>51015002</v>
          </cell>
          <cell r="C413" t="str">
            <v>PROY ESP VZ SUB</v>
          </cell>
          <cell r="D413" t="str">
            <v>S</v>
          </cell>
          <cell r="E413" t="str">
            <v>5101-5002</v>
          </cell>
          <cell r="F413" t="str">
            <v>PROYECTOS ESPECIALES UNA SOLA VEZ SUBSIDIARIAS</v>
          </cell>
          <cell r="G413">
            <v>0</v>
          </cell>
          <cell r="AM413">
            <v>391</v>
          </cell>
        </row>
        <row r="414">
          <cell r="B414" t="str">
            <v>51015003</v>
          </cell>
          <cell r="C414" t="str">
            <v>PROY ESP VZ TER</v>
          </cell>
          <cell r="D414" t="str">
            <v>C</v>
          </cell>
          <cell r="E414" t="str">
            <v>5101-5003</v>
          </cell>
          <cell r="F414" t="str">
            <v>PROYECTOS ESPECIALES UNA SOLA VEZ TERCEROS</v>
          </cell>
          <cell r="G414">
            <v>0</v>
          </cell>
          <cell r="AM414">
            <v>392</v>
          </cell>
        </row>
        <row r="415">
          <cell r="B415">
            <v>51099000</v>
          </cell>
          <cell r="C415" t="str">
            <v>SL OTROS</v>
          </cell>
          <cell r="D415" t="str">
            <v>A</v>
          </cell>
          <cell r="E415" t="str">
            <v>5109-9000</v>
          </cell>
          <cell r="F415" t="str">
            <v>SL OTROS DE SERVICIO LOCAL</v>
          </cell>
          <cell r="G415">
            <v>0</v>
          </cell>
          <cell r="AM415">
            <v>393</v>
          </cell>
        </row>
        <row r="416">
          <cell r="B416">
            <v>51099001</v>
          </cell>
          <cell r="C416" t="str">
            <v>SL OTROS TMX</v>
          </cell>
          <cell r="D416" t="str">
            <v>T</v>
          </cell>
          <cell r="E416" t="str">
            <v>5109-9001</v>
          </cell>
          <cell r="F416" t="str">
            <v>SL OTROS DE SERVICIO LOCAL TELMEX</v>
          </cell>
          <cell r="G416">
            <v>0</v>
          </cell>
          <cell r="AM416">
            <v>394</v>
          </cell>
        </row>
        <row r="417">
          <cell r="B417">
            <v>51099002</v>
          </cell>
          <cell r="C417" t="str">
            <v>SL OTROS SUB</v>
          </cell>
          <cell r="D417" t="str">
            <v>S</v>
          </cell>
          <cell r="E417" t="str">
            <v>5109-9002</v>
          </cell>
          <cell r="F417" t="str">
            <v>SL OTROS DE SERVICIO LOCAL SUBSIDIARIAS</v>
          </cell>
          <cell r="G417">
            <v>0</v>
          </cell>
          <cell r="AM417">
            <v>395</v>
          </cell>
        </row>
        <row r="418">
          <cell r="B418">
            <v>51099003</v>
          </cell>
          <cell r="C418" t="str">
            <v>SL OTROS TER</v>
          </cell>
          <cell r="D418" t="str">
            <v>C</v>
          </cell>
          <cell r="E418" t="str">
            <v>5109-9003</v>
          </cell>
          <cell r="F418" t="str">
            <v>SL OTROS DE SERVICIO LOCAL TERCEROS</v>
          </cell>
          <cell r="G418">
            <v>0</v>
          </cell>
          <cell r="AM418">
            <v>396</v>
          </cell>
        </row>
        <row r="419">
          <cell r="B419">
            <v>52000000</v>
          </cell>
          <cell r="C419" t="str">
            <v>SERVICIO MEDIDO</v>
          </cell>
          <cell r="D419" t="str">
            <v>A</v>
          </cell>
          <cell r="E419" t="str">
            <v>5200-0000</v>
          </cell>
          <cell r="F419" t="str">
            <v>SERVICIO MEDIDO</v>
          </cell>
          <cell r="G419">
            <v>0</v>
          </cell>
          <cell r="AM419">
            <v>397</v>
          </cell>
        </row>
        <row r="420">
          <cell r="B420">
            <v>52001000</v>
          </cell>
          <cell r="C420" t="str">
            <v>SERVICIO MEDIDO</v>
          </cell>
          <cell r="D420" t="str">
            <v>A</v>
          </cell>
          <cell r="E420" t="str">
            <v>5200-1000</v>
          </cell>
          <cell r="F420" t="str">
            <v>SERVICIO MEDIDO</v>
          </cell>
          <cell r="G420">
            <v>0</v>
          </cell>
          <cell r="AM420">
            <v>398</v>
          </cell>
        </row>
        <row r="421">
          <cell r="B421">
            <v>52001001</v>
          </cell>
          <cell r="C421" t="str">
            <v>SERV MED TMX</v>
          </cell>
          <cell r="D421" t="str">
            <v>T</v>
          </cell>
          <cell r="E421" t="str">
            <v>5200-1001</v>
          </cell>
          <cell r="F421" t="str">
            <v>SERVICIO MEDIDO TELMEX</v>
          </cell>
          <cell r="G421">
            <v>0</v>
          </cell>
          <cell r="AM421">
            <v>399</v>
          </cell>
        </row>
        <row r="422">
          <cell r="B422">
            <v>52001002</v>
          </cell>
          <cell r="C422" t="str">
            <v>SERV MED SUB</v>
          </cell>
          <cell r="D422" t="str">
            <v>S</v>
          </cell>
          <cell r="E422" t="str">
            <v>5200-1002</v>
          </cell>
          <cell r="F422" t="str">
            <v>SERVICIO MEDIDO SUBSIDIARIAS</v>
          </cell>
          <cell r="G422">
            <v>0</v>
          </cell>
          <cell r="AM422">
            <v>400</v>
          </cell>
        </row>
        <row r="423">
          <cell r="B423">
            <v>52001003</v>
          </cell>
          <cell r="C423" t="str">
            <v>SERV MED TER</v>
          </cell>
          <cell r="D423" t="str">
            <v>C</v>
          </cell>
          <cell r="E423" t="str">
            <v>5200-1003</v>
          </cell>
          <cell r="F423" t="str">
            <v>SERVICIO MEDIDO TERCEROS</v>
          </cell>
          <cell r="G423">
            <v>0</v>
          </cell>
          <cell r="AM423">
            <v>401</v>
          </cell>
        </row>
        <row r="424">
          <cell r="B424">
            <v>52002000</v>
          </cell>
          <cell r="C424" t="str">
            <v>SM TELF PUB</v>
          </cell>
          <cell r="D424" t="str">
            <v>A</v>
          </cell>
          <cell r="E424" t="str">
            <v>5200-2000</v>
          </cell>
          <cell r="F424" t="str">
            <v>SERV MEDIDO TELEFONÍA PÚBLICA</v>
          </cell>
          <cell r="G424">
            <v>0</v>
          </cell>
          <cell r="AM424">
            <v>402</v>
          </cell>
        </row>
        <row r="425">
          <cell r="B425">
            <v>52002001</v>
          </cell>
          <cell r="C425" t="str">
            <v>SM TELF PUB TMX</v>
          </cell>
          <cell r="D425" t="str">
            <v>T</v>
          </cell>
          <cell r="E425" t="str">
            <v>5200-2001</v>
          </cell>
          <cell r="F425" t="str">
            <v>SERV MEDIDO TELEFONÍA PÚBLICA TELMEX</v>
          </cell>
          <cell r="G425">
            <v>0</v>
          </cell>
          <cell r="AM425">
            <v>403</v>
          </cell>
        </row>
        <row r="426">
          <cell r="B426">
            <v>52002002</v>
          </cell>
          <cell r="C426" t="str">
            <v>SM TELF PUB SUB</v>
          </cell>
          <cell r="D426" t="str">
            <v>S</v>
          </cell>
          <cell r="E426" t="str">
            <v>5200-2002</v>
          </cell>
          <cell r="F426" t="str">
            <v>SERV MEDIDO TELEFONÍA PÚBLICA SUBSIDIARIAS</v>
          </cell>
          <cell r="G426">
            <v>0</v>
          </cell>
          <cell r="AM426">
            <v>404</v>
          </cell>
        </row>
        <row r="427">
          <cell r="B427">
            <v>52002003</v>
          </cell>
          <cell r="C427" t="str">
            <v>SM TELF PUB TER</v>
          </cell>
          <cell r="D427" t="str">
            <v>C</v>
          </cell>
          <cell r="E427" t="str">
            <v>5200-2003</v>
          </cell>
          <cell r="F427" t="str">
            <v>SERV MEDIDO TELEFONÍA PÚBLICA TERCEROS</v>
          </cell>
          <cell r="G427">
            <v>0</v>
          </cell>
          <cell r="AM427">
            <v>405</v>
          </cell>
        </row>
        <row r="428">
          <cell r="B428">
            <v>52003000</v>
          </cell>
          <cell r="C428" t="str">
            <v>SM T AIRE CEL</v>
          </cell>
          <cell r="D428" t="str">
            <v>A</v>
          </cell>
          <cell r="E428" t="str">
            <v>5200-3000</v>
          </cell>
          <cell r="F428" t="str">
            <v>SERV MEDIDO TIEMPO AIRE SERV CEL</v>
          </cell>
          <cell r="AM428">
            <v>406</v>
          </cell>
        </row>
        <row r="429">
          <cell r="B429">
            <v>52003001</v>
          </cell>
          <cell r="C429" t="str">
            <v>SMT/AIRE CELTMX</v>
          </cell>
          <cell r="D429" t="str">
            <v>T</v>
          </cell>
          <cell r="E429" t="str">
            <v>5200-3001</v>
          </cell>
          <cell r="F429" t="str">
            <v>SERV MEDIDO TIEMPO AIRE SERV CEL TELMEX</v>
          </cell>
          <cell r="AM429">
            <v>407</v>
          </cell>
        </row>
        <row r="430">
          <cell r="B430">
            <v>52003002</v>
          </cell>
          <cell r="C430" t="str">
            <v>SMT/AIRE CELSUB</v>
          </cell>
          <cell r="D430" t="str">
            <v>S</v>
          </cell>
          <cell r="E430" t="str">
            <v>5200-3002</v>
          </cell>
          <cell r="F430" t="str">
            <v>SERV MEDIDO TIEMPO AIRE SERV CEL SUBSIDIARIAS</v>
          </cell>
          <cell r="AM430">
            <v>408</v>
          </cell>
        </row>
        <row r="431">
          <cell r="B431">
            <v>52003003</v>
          </cell>
          <cell r="C431" t="str">
            <v>SMT/AIRE CELTER</v>
          </cell>
          <cell r="D431" t="str">
            <v>C</v>
          </cell>
          <cell r="E431" t="str">
            <v>5200-3003</v>
          </cell>
          <cell r="F431" t="str">
            <v>SERV MEDIDO TIEMPO AIRE SERV CEL TERCEROS</v>
          </cell>
          <cell r="AM431">
            <v>409</v>
          </cell>
        </row>
        <row r="432">
          <cell r="B432">
            <v>52004000</v>
          </cell>
          <cell r="C432" t="str">
            <v>SM TELF PUB CEL</v>
          </cell>
          <cell r="D432" t="str">
            <v>A</v>
          </cell>
          <cell r="E432" t="str">
            <v>5200-4000</v>
          </cell>
          <cell r="F432" t="str">
            <v>SERV MEDIDO TELEF PÚBLICA CEL</v>
          </cell>
          <cell r="AM432">
            <v>410</v>
          </cell>
        </row>
        <row r="433">
          <cell r="B433">
            <v>52004001</v>
          </cell>
          <cell r="C433" t="str">
            <v>SM TELF PUB TMX</v>
          </cell>
          <cell r="D433" t="str">
            <v>T</v>
          </cell>
          <cell r="E433" t="str">
            <v>5200-4001</v>
          </cell>
          <cell r="F433" t="str">
            <v>SERV MEDIDO TELEF PÚBLICA CEL TELMEX</v>
          </cell>
          <cell r="AM433">
            <v>411</v>
          </cell>
        </row>
        <row r="434">
          <cell r="B434">
            <v>52004002</v>
          </cell>
          <cell r="C434" t="str">
            <v>SM TELF PUB SUB</v>
          </cell>
          <cell r="D434" t="str">
            <v>S</v>
          </cell>
          <cell r="E434" t="str">
            <v>5200-4002</v>
          </cell>
          <cell r="F434" t="str">
            <v>SERV MEDIDO TELEF PÚBLICA CEL SUBSIDIARIA</v>
          </cell>
          <cell r="AM434">
            <v>412</v>
          </cell>
        </row>
        <row r="435">
          <cell r="B435">
            <v>52004003</v>
          </cell>
          <cell r="C435" t="str">
            <v>SM TELF PUB TER</v>
          </cell>
          <cell r="D435" t="str">
            <v>C</v>
          </cell>
          <cell r="E435" t="str">
            <v>5200-4003</v>
          </cell>
          <cell r="F435" t="str">
            <v>SERV MEDIDO TELEF PÚBLICA CEL TERCEROS</v>
          </cell>
          <cell r="AM435">
            <v>413</v>
          </cell>
        </row>
        <row r="436">
          <cell r="B436">
            <v>53000000</v>
          </cell>
          <cell r="C436" t="str">
            <v>LD NACIONAL</v>
          </cell>
          <cell r="D436" t="str">
            <v>A</v>
          </cell>
          <cell r="E436" t="str">
            <v>5300-0000</v>
          </cell>
          <cell r="F436" t="str">
            <v>LARGA DISTANCIA NACIONAL</v>
          </cell>
          <cell r="G436">
            <v>-13218500683.469997</v>
          </cell>
          <cell r="AM436">
            <v>414</v>
          </cell>
        </row>
        <row r="437">
          <cell r="B437">
            <v>53001000</v>
          </cell>
          <cell r="C437" t="str">
            <v>LDN. SERV.NAC</v>
          </cell>
          <cell r="D437" t="str">
            <v>A</v>
          </cell>
          <cell r="E437" t="str">
            <v>5300-1000</v>
          </cell>
          <cell r="F437" t="str">
            <v>LDN SERVICIO NACIONAL</v>
          </cell>
          <cell r="G437">
            <v>0</v>
          </cell>
          <cell r="AM437">
            <v>415</v>
          </cell>
        </row>
        <row r="438">
          <cell r="B438">
            <v>53001001</v>
          </cell>
          <cell r="C438" t="str">
            <v>LDN.SERVNAC.TMX</v>
          </cell>
          <cell r="D438" t="str">
            <v>T</v>
          </cell>
          <cell r="E438" t="str">
            <v>5300-1001</v>
          </cell>
          <cell r="F438" t="str">
            <v>LDN SERVICIO NACIONAL TELMEX</v>
          </cell>
          <cell r="G438">
            <v>0</v>
          </cell>
          <cell r="AM438">
            <v>416</v>
          </cell>
        </row>
        <row r="439">
          <cell r="B439">
            <v>53001002</v>
          </cell>
          <cell r="C439" t="str">
            <v>LDN.SERVNAC.SUB</v>
          </cell>
          <cell r="D439" t="str">
            <v>S</v>
          </cell>
          <cell r="E439" t="str">
            <v>5300-1002</v>
          </cell>
          <cell r="F439" t="str">
            <v>LDN SERVICIO NACIONAL SUBSIDIARIAS</v>
          </cell>
          <cell r="G439">
            <v>0</v>
          </cell>
          <cell r="AM439">
            <v>417</v>
          </cell>
        </row>
        <row r="440">
          <cell r="B440">
            <v>53001003</v>
          </cell>
          <cell r="C440" t="str">
            <v>LDN.SERVNAC.TER</v>
          </cell>
          <cell r="D440" t="str">
            <v>C</v>
          </cell>
          <cell r="E440" t="str">
            <v>5300-1003</v>
          </cell>
          <cell r="F440" t="str">
            <v>LDN SERVICIO NACIONAL TERCEROS</v>
          </cell>
          <cell r="G440">
            <v>0</v>
          </cell>
          <cell r="AM440">
            <v>418</v>
          </cell>
        </row>
        <row r="441">
          <cell r="B441">
            <v>53002000</v>
          </cell>
          <cell r="C441" t="str">
            <v>LDN SERV 800</v>
          </cell>
          <cell r="D441" t="str">
            <v>A</v>
          </cell>
          <cell r="E441" t="str">
            <v>5300-2000</v>
          </cell>
          <cell r="F441" t="str">
            <v>LDN SERVICIO 800</v>
          </cell>
          <cell r="G441">
            <v>0</v>
          </cell>
          <cell r="AM441">
            <v>419</v>
          </cell>
        </row>
        <row r="442">
          <cell r="B442">
            <v>53002001</v>
          </cell>
          <cell r="C442" t="str">
            <v>LDNSERV 800 TMX</v>
          </cell>
          <cell r="D442" t="str">
            <v>T</v>
          </cell>
          <cell r="E442" t="str">
            <v>5300-2001</v>
          </cell>
          <cell r="F442" t="str">
            <v>LDN SERVICIO 800 TELMEX</v>
          </cell>
          <cell r="G442">
            <v>0</v>
          </cell>
          <cell r="AM442">
            <v>420</v>
          </cell>
        </row>
        <row r="443">
          <cell r="B443">
            <v>53002002</v>
          </cell>
          <cell r="C443" t="str">
            <v>LDNSERV 800 SUB</v>
          </cell>
          <cell r="D443" t="str">
            <v>S</v>
          </cell>
          <cell r="E443" t="str">
            <v>5300-2002</v>
          </cell>
          <cell r="F443" t="str">
            <v>LDN SERVICIO 800 SUBSIDIARIAS</v>
          </cell>
          <cell r="G443">
            <v>0</v>
          </cell>
          <cell r="AM443">
            <v>421</v>
          </cell>
        </row>
        <row r="444">
          <cell r="B444">
            <v>53002003</v>
          </cell>
          <cell r="C444" t="str">
            <v>LDNSERV 800 TER</v>
          </cell>
          <cell r="D444" t="str">
            <v>C</v>
          </cell>
          <cell r="E444" t="str">
            <v>5300-2003</v>
          </cell>
          <cell r="F444" t="str">
            <v>LDN SERVICIO 800 TERCEROS</v>
          </cell>
          <cell r="G444">
            <v>0</v>
          </cell>
          <cell r="AM444">
            <v>422</v>
          </cell>
        </row>
        <row r="445">
          <cell r="B445">
            <v>53003000</v>
          </cell>
          <cell r="C445" t="str">
            <v>LDNRURAL</v>
          </cell>
          <cell r="D445" t="str">
            <v>A</v>
          </cell>
          <cell r="E445" t="str">
            <v>5300-3000</v>
          </cell>
          <cell r="F445" t="str">
            <v>LDN RURAL</v>
          </cell>
          <cell r="G445">
            <v>0</v>
          </cell>
          <cell r="AM445">
            <v>423</v>
          </cell>
        </row>
        <row r="446">
          <cell r="B446">
            <v>53003001</v>
          </cell>
          <cell r="C446" t="str">
            <v>LDNRURAL TMX</v>
          </cell>
          <cell r="D446" t="str">
            <v>T</v>
          </cell>
          <cell r="E446" t="str">
            <v>5300-3001</v>
          </cell>
          <cell r="F446" t="str">
            <v>LDN RURAL TELMEX</v>
          </cell>
          <cell r="G446">
            <v>0</v>
          </cell>
          <cell r="AM446">
            <v>424</v>
          </cell>
        </row>
        <row r="447">
          <cell r="B447">
            <v>53003002</v>
          </cell>
          <cell r="C447" t="str">
            <v>LDNRURAL SUB</v>
          </cell>
          <cell r="D447" t="str">
            <v>S</v>
          </cell>
          <cell r="E447" t="str">
            <v>5300-3002</v>
          </cell>
          <cell r="F447" t="str">
            <v>LDN RURAL SUBSIDIDARIAS</v>
          </cell>
          <cell r="G447">
            <v>0</v>
          </cell>
          <cell r="AM447">
            <v>425</v>
          </cell>
        </row>
        <row r="448">
          <cell r="B448">
            <v>53003003</v>
          </cell>
          <cell r="C448" t="str">
            <v>LDNRURAL TER</v>
          </cell>
          <cell r="D448" t="str">
            <v>C</v>
          </cell>
          <cell r="E448" t="str">
            <v>5300-3003</v>
          </cell>
          <cell r="F448" t="str">
            <v>LDN RURAL TERCEROS</v>
          </cell>
          <cell r="G448">
            <v>0</v>
          </cell>
          <cell r="AM448">
            <v>426</v>
          </cell>
        </row>
        <row r="449">
          <cell r="B449">
            <v>53004000</v>
          </cell>
          <cell r="C449" t="str">
            <v>LDNTELF PUB</v>
          </cell>
          <cell r="D449" t="str">
            <v>A</v>
          </cell>
          <cell r="E449" t="str">
            <v>5300-4000</v>
          </cell>
          <cell r="F449" t="str">
            <v>LDN TELEFONÍA PÚBLICA</v>
          </cell>
          <cell r="G449">
            <v>0</v>
          </cell>
          <cell r="AM449">
            <v>427</v>
          </cell>
        </row>
        <row r="450">
          <cell r="B450">
            <v>53004001</v>
          </cell>
          <cell r="C450" t="str">
            <v>LDNTELF PUB TMX</v>
          </cell>
          <cell r="D450" t="str">
            <v>T</v>
          </cell>
          <cell r="E450" t="str">
            <v>5300-4001</v>
          </cell>
          <cell r="F450" t="str">
            <v>LDN TELEFONÍA PÚBLICA TELMEX</v>
          </cell>
          <cell r="G450">
            <v>0</v>
          </cell>
          <cell r="AM450">
            <v>428</v>
          </cell>
        </row>
        <row r="451">
          <cell r="B451">
            <v>53004002</v>
          </cell>
          <cell r="C451" t="str">
            <v>LDNTELF PUB SUB</v>
          </cell>
          <cell r="D451" t="str">
            <v>S</v>
          </cell>
          <cell r="E451" t="str">
            <v>5300-4002</v>
          </cell>
          <cell r="F451" t="str">
            <v>LDN TELEFONÍA PÚBLICA SUBSIDIARIAS</v>
          </cell>
          <cell r="G451">
            <v>0</v>
          </cell>
          <cell r="AM451">
            <v>429</v>
          </cell>
        </row>
        <row r="452">
          <cell r="B452">
            <v>53004003</v>
          </cell>
          <cell r="C452" t="str">
            <v>LDNTELF PUB TER</v>
          </cell>
          <cell r="D452" t="str">
            <v>C</v>
          </cell>
          <cell r="E452" t="str">
            <v>5300-4003</v>
          </cell>
          <cell r="F452" t="str">
            <v>LDN TELEFONÍA PÚBLICA TERCEROS</v>
          </cell>
          <cell r="G452">
            <v>0</v>
          </cell>
          <cell r="AM452">
            <v>430</v>
          </cell>
        </row>
        <row r="453">
          <cell r="B453">
            <v>53005000</v>
          </cell>
          <cell r="C453" t="str">
            <v>LDNTELF CEL</v>
          </cell>
          <cell r="D453" t="str">
            <v>A</v>
          </cell>
          <cell r="E453" t="str">
            <v>5300-5000</v>
          </cell>
          <cell r="F453" t="str">
            <v>LDN TELEFONÍA PÚBLICA CELULAR</v>
          </cell>
          <cell r="AM453">
            <v>431</v>
          </cell>
        </row>
        <row r="454">
          <cell r="B454">
            <v>53005001</v>
          </cell>
          <cell r="C454" t="str">
            <v>LDNTELF CEL TMX</v>
          </cell>
          <cell r="D454" t="str">
            <v>T</v>
          </cell>
          <cell r="E454" t="str">
            <v>5300-5001</v>
          </cell>
          <cell r="F454" t="str">
            <v>LDN TELEFONÍA PÚBLICA CELULAR TELMEX</v>
          </cell>
          <cell r="AM454">
            <v>432</v>
          </cell>
        </row>
        <row r="455">
          <cell r="B455">
            <v>53005002</v>
          </cell>
          <cell r="C455" t="str">
            <v>LDNTELF CEL SUB</v>
          </cell>
          <cell r="D455" t="str">
            <v>S</v>
          </cell>
          <cell r="E455" t="str">
            <v>5300-5002</v>
          </cell>
          <cell r="F455" t="str">
            <v>LDN TELEFONÍA PÚBLICA CELULAR SUBSIDIARIAS</v>
          </cell>
          <cell r="AM455">
            <v>433</v>
          </cell>
        </row>
        <row r="456">
          <cell r="B456">
            <v>53005003</v>
          </cell>
          <cell r="C456" t="str">
            <v>LDNTELF CEL TER</v>
          </cell>
          <cell r="D456" t="str">
            <v>C</v>
          </cell>
          <cell r="E456" t="str">
            <v>5300-5003</v>
          </cell>
          <cell r="F456" t="str">
            <v>LDN TELEFONÍA PÚBLICA CELULAR TERCEROS</v>
          </cell>
          <cell r="AM456">
            <v>434</v>
          </cell>
        </row>
        <row r="457">
          <cell r="B457">
            <v>53006000</v>
          </cell>
          <cell r="C457" t="str">
            <v>LDNRVTA NAC</v>
          </cell>
          <cell r="D457" t="str">
            <v>A</v>
          </cell>
          <cell r="E457" t="str">
            <v>5300-6000</v>
          </cell>
          <cell r="F457" t="str">
            <v>LDN REVENTA NACIONAL</v>
          </cell>
          <cell r="G457">
            <v>0</v>
          </cell>
          <cell r="AM457">
            <v>435</v>
          </cell>
        </row>
        <row r="458">
          <cell r="B458">
            <v>53006001</v>
          </cell>
          <cell r="C458" t="str">
            <v>LDNRVTA NAC TMX</v>
          </cell>
          <cell r="D458" t="str">
            <v>T</v>
          </cell>
          <cell r="E458" t="str">
            <v>5300-6001</v>
          </cell>
          <cell r="F458" t="str">
            <v>LDN REVENTA NACIONAL TELMEX</v>
          </cell>
          <cell r="G458">
            <v>0</v>
          </cell>
          <cell r="AM458">
            <v>436</v>
          </cell>
        </row>
        <row r="459">
          <cell r="B459">
            <v>53006002</v>
          </cell>
          <cell r="C459" t="str">
            <v>LDNRVTA NAC SUB</v>
          </cell>
          <cell r="D459" t="str">
            <v>S</v>
          </cell>
          <cell r="E459" t="str">
            <v>5300-6002</v>
          </cell>
          <cell r="F459" t="str">
            <v>LDN REVENTA NACIONAL SUBSIDIARIAS</v>
          </cell>
          <cell r="G459">
            <v>0</v>
          </cell>
          <cell r="AM459">
            <v>437</v>
          </cell>
        </row>
        <row r="460">
          <cell r="B460">
            <v>53006003</v>
          </cell>
          <cell r="C460" t="str">
            <v>LDNRVTA NAC TER</v>
          </cell>
          <cell r="D460" t="str">
            <v>C</v>
          </cell>
          <cell r="E460" t="str">
            <v>5300-6003</v>
          </cell>
          <cell r="F460" t="str">
            <v>LDN REVENTA NACIONAL TERCEROS</v>
          </cell>
          <cell r="G460">
            <v>0</v>
          </cell>
          <cell r="AM460">
            <v>438</v>
          </cell>
        </row>
        <row r="461">
          <cell r="B461">
            <v>53007000</v>
          </cell>
          <cell r="C461" t="str">
            <v>DESC LD NAC</v>
          </cell>
          <cell r="D461" t="str">
            <v>A</v>
          </cell>
          <cell r="E461" t="str">
            <v>5300-7000</v>
          </cell>
          <cell r="F461" t="str">
            <v>DESCTOS L.D. NACIONAL</v>
          </cell>
          <cell r="G461">
            <v>0</v>
          </cell>
          <cell r="AM461">
            <v>439</v>
          </cell>
        </row>
        <row r="462">
          <cell r="B462">
            <v>53007001</v>
          </cell>
          <cell r="C462" t="str">
            <v>DESC LD NAC TMX</v>
          </cell>
          <cell r="D462" t="str">
            <v>T</v>
          </cell>
          <cell r="E462" t="str">
            <v>5300-7001</v>
          </cell>
          <cell r="F462" t="str">
            <v>LDN DESCTOS L.D. NACIONAL TELMEX</v>
          </cell>
          <cell r="G462">
            <v>0</v>
          </cell>
          <cell r="AM462">
            <v>440</v>
          </cell>
        </row>
        <row r="463">
          <cell r="B463">
            <v>53007002</v>
          </cell>
          <cell r="C463" t="str">
            <v>DESC LD NAC SUB</v>
          </cell>
          <cell r="D463" t="str">
            <v>S</v>
          </cell>
          <cell r="E463" t="str">
            <v>5300-7002</v>
          </cell>
          <cell r="F463" t="str">
            <v>LDN DESCTOS L.D. NACIONAL SUBSIDIARIAS</v>
          </cell>
          <cell r="G463">
            <v>0</v>
          </cell>
          <cell r="AM463">
            <v>441</v>
          </cell>
        </row>
        <row r="464">
          <cell r="B464">
            <v>53007003</v>
          </cell>
          <cell r="C464" t="str">
            <v>DESC LD NAC TER</v>
          </cell>
          <cell r="D464" t="str">
            <v>C</v>
          </cell>
          <cell r="E464" t="str">
            <v>5300-7003</v>
          </cell>
          <cell r="F464" t="str">
            <v>LDN DESCTOS L.D. NACIONAL TERCEROS</v>
          </cell>
          <cell r="G464">
            <v>0</v>
          </cell>
          <cell r="AM464">
            <v>442</v>
          </cell>
        </row>
        <row r="465">
          <cell r="B465">
            <v>53008000</v>
          </cell>
          <cell r="C465" t="str">
            <v>DESC TELF PU</v>
          </cell>
          <cell r="D465" t="str">
            <v>A</v>
          </cell>
          <cell r="E465" t="str">
            <v>5300-8000</v>
          </cell>
          <cell r="F465" t="str">
            <v>DESCUENTOS DE TELEFONÍA PÚBLICA</v>
          </cell>
          <cell r="G465">
            <v>0</v>
          </cell>
          <cell r="AM465">
            <v>443</v>
          </cell>
        </row>
        <row r="466">
          <cell r="B466">
            <v>53008001</v>
          </cell>
          <cell r="C466" t="str">
            <v>DESC TELF PU TM</v>
          </cell>
          <cell r="D466" t="str">
            <v>T</v>
          </cell>
          <cell r="E466" t="str">
            <v>5300-8001</v>
          </cell>
          <cell r="F466" t="str">
            <v>LDN DESCTOS DE TELEFONÍA PÚBLICA TELMEX</v>
          </cell>
          <cell r="G466">
            <v>0</v>
          </cell>
          <cell r="AM466">
            <v>444</v>
          </cell>
        </row>
        <row r="467">
          <cell r="B467">
            <v>53008002</v>
          </cell>
          <cell r="C467" t="str">
            <v>DESC TELF PU SU</v>
          </cell>
          <cell r="D467" t="str">
            <v>S</v>
          </cell>
          <cell r="E467" t="str">
            <v>5300-8002</v>
          </cell>
          <cell r="F467" t="str">
            <v>LDN DESCTOS DE TELEFONÍA PÚBLICA SUBSIDIARIAS</v>
          </cell>
          <cell r="G467">
            <v>0</v>
          </cell>
          <cell r="AM467">
            <v>445</v>
          </cell>
        </row>
        <row r="468">
          <cell r="B468">
            <v>53008003</v>
          </cell>
          <cell r="C468" t="str">
            <v>DESC TELF PU TR</v>
          </cell>
          <cell r="D468" t="str">
            <v>C</v>
          </cell>
          <cell r="E468" t="str">
            <v>5300-8003</v>
          </cell>
          <cell r="F468" t="str">
            <v>LDN DESCTOS DE TELEFONÍA PÚBLICA TERCEROS</v>
          </cell>
          <cell r="G468">
            <v>0</v>
          </cell>
          <cell r="AM468">
            <v>446</v>
          </cell>
        </row>
        <row r="469">
          <cell r="B469">
            <v>53009000</v>
          </cell>
          <cell r="C469" t="str">
            <v>ROAMING NAL</v>
          </cell>
          <cell r="D469" t="str">
            <v>A</v>
          </cell>
          <cell r="E469" t="str">
            <v>5300-9000</v>
          </cell>
          <cell r="F469" t="str">
            <v>LDN ROAMING NACIONAL</v>
          </cell>
          <cell r="G469">
            <v>0</v>
          </cell>
          <cell r="AM469">
            <v>447</v>
          </cell>
        </row>
        <row r="470">
          <cell r="B470">
            <v>53009001</v>
          </cell>
          <cell r="C470" t="str">
            <v>ROAMING NAL TMX</v>
          </cell>
          <cell r="D470" t="str">
            <v>T</v>
          </cell>
          <cell r="E470" t="str">
            <v>5300-9001</v>
          </cell>
          <cell r="F470" t="str">
            <v>LDN ROAMING NACIONAL TELMEX</v>
          </cell>
          <cell r="G470">
            <v>0</v>
          </cell>
          <cell r="AM470">
            <v>448</v>
          </cell>
        </row>
        <row r="471">
          <cell r="B471">
            <v>53009002</v>
          </cell>
          <cell r="C471" t="str">
            <v>ROAMING NAL SUB</v>
          </cell>
          <cell r="D471" t="str">
            <v>S</v>
          </cell>
          <cell r="E471" t="str">
            <v>5300-9002</v>
          </cell>
          <cell r="F471" t="str">
            <v>LDN ROAMING NACIONAL SUBSIDIARIAS</v>
          </cell>
          <cell r="G471">
            <v>0</v>
          </cell>
          <cell r="AM471">
            <v>449</v>
          </cell>
        </row>
        <row r="472">
          <cell r="B472">
            <v>53009003</v>
          </cell>
          <cell r="C472" t="str">
            <v>ROAMING NAL TER</v>
          </cell>
          <cell r="D472" t="str">
            <v>C</v>
          </cell>
          <cell r="E472" t="str">
            <v>5300-9003</v>
          </cell>
          <cell r="F472" t="str">
            <v>LDN ROAMING NACIONAL TERCEROS</v>
          </cell>
          <cell r="G472">
            <v>0</v>
          </cell>
          <cell r="AM472">
            <v>450</v>
          </cell>
        </row>
        <row r="473">
          <cell r="B473">
            <v>53100000</v>
          </cell>
          <cell r="C473" t="str">
            <v>LADA ENLAC NAL</v>
          </cell>
          <cell r="D473" t="str">
            <v>A</v>
          </cell>
          <cell r="E473" t="str">
            <v>5310-0000</v>
          </cell>
          <cell r="F473" t="str">
            <v>LADA ENLACES NACIONAL</v>
          </cell>
          <cell r="G473">
            <v>-12187105175.419998</v>
          </cell>
          <cell r="AM473">
            <v>451</v>
          </cell>
        </row>
        <row r="474">
          <cell r="B474">
            <v>53101000</v>
          </cell>
          <cell r="C474" t="str">
            <v>RTAS CIR PD</v>
          </cell>
          <cell r="D474" t="str">
            <v>A</v>
          </cell>
          <cell r="E474" t="str">
            <v>5310-1000</v>
          </cell>
          <cell r="F474" t="str">
            <v>LADA ENLACES RTAS DE CIRCUITOS PRIV</v>
          </cell>
          <cell r="G474">
            <v>-12187105175.419998</v>
          </cell>
          <cell r="AM474">
            <v>452</v>
          </cell>
        </row>
        <row r="475">
          <cell r="B475">
            <v>53101100</v>
          </cell>
          <cell r="C475" t="str">
            <v>RTAS CIR PD</v>
          </cell>
          <cell r="D475" t="str">
            <v>A</v>
          </cell>
          <cell r="E475" t="str">
            <v>5310-1100</v>
          </cell>
          <cell r="F475" t="str">
            <v xml:space="preserve">LDN RTAS CIRCUITOS PRIV DIGITALES </v>
          </cell>
          <cell r="G475">
            <v>-21357479.300000001</v>
          </cell>
          <cell r="AM475">
            <v>453</v>
          </cell>
        </row>
        <row r="476">
          <cell r="B476">
            <v>53101101</v>
          </cell>
          <cell r="C476" t="str">
            <v>RTAS CIR PD TMX</v>
          </cell>
          <cell r="D476" t="str">
            <v>T</v>
          </cell>
          <cell r="E476" t="str">
            <v>5310-1101</v>
          </cell>
          <cell r="F476" t="str">
            <v>LDN RTAS CIRCUITOS PRIV DIGITALES TELMEX</v>
          </cell>
          <cell r="G476">
            <v>-943043.53</v>
          </cell>
          <cell r="AM476">
            <v>454</v>
          </cell>
        </row>
        <row r="477">
          <cell r="B477">
            <v>53101102</v>
          </cell>
          <cell r="C477" t="str">
            <v>RTAS CIR PD SUB</v>
          </cell>
          <cell r="D477" t="str">
            <v>S</v>
          </cell>
          <cell r="E477" t="str">
            <v>5310-1102</v>
          </cell>
          <cell r="F477" t="str">
            <v>LDN RTAS CIRCUITOS PRIV DIGITALES SUBSIDIARIA</v>
          </cell>
          <cell r="G477">
            <v>0</v>
          </cell>
          <cell r="AM477">
            <v>455</v>
          </cell>
        </row>
        <row r="478">
          <cell r="B478">
            <v>53101103</v>
          </cell>
          <cell r="C478" t="str">
            <v>RTAS CIR PD TER</v>
          </cell>
          <cell r="D478" t="str">
            <v>C</v>
          </cell>
          <cell r="E478" t="str">
            <v>5310-1103</v>
          </cell>
          <cell r="F478" t="str">
            <v>LDN RTAS CIRCUITOS PRIV DIGITALES TERCEROS</v>
          </cell>
          <cell r="G478">
            <v>-20414435.77</v>
          </cell>
          <cell r="AM478">
            <v>456</v>
          </cell>
        </row>
        <row r="479">
          <cell r="B479">
            <v>53101200</v>
          </cell>
          <cell r="C479" t="str">
            <v>RTAS UNI</v>
          </cell>
          <cell r="D479" t="str">
            <v>A</v>
          </cell>
          <cell r="E479" t="str">
            <v>5310-1200</v>
          </cell>
          <cell r="F479" t="str">
            <v>LDN RTAS CIRCUITOS PRIV UNINET</v>
          </cell>
          <cell r="G479">
            <v>-12165747696.119999</v>
          </cell>
          <cell r="AM479">
            <v>457</v>
          </cell>
        </row>
        <row r="480">
          <cell r="B480">
            <v>53101210</v>
          </cell>
          <cell r="C480" t="str">
            <v>RTAS UNI FR</v>
          </cell>
          <cell r="D480" t="str">
            <v>A</v>
          </cell>
          <cell r="E480" t="str">
            <v>5310-1210</v>
          </cell>
          <cell r="F480" t="str">
            <v>LDN RTAS CIRCUITOS PRIV UNINET FRAME</v>
          </cell>
          <cell r="G480">
            <v>-234345051.28999999</v>
          </cell>
          <cell r="AM480">
            <v>458</v>
          </cell>
        </row>
        <row r="481">
          <cell r="B481">
            <v>53101211</v>
          </cell>
          <cell r="C481" t="str">
            <v>RTAS UNI FR TMX</v>
          </cell>
          <cell r="D481" t="str">
            <v>T</v>
          </cell>
          <cell r="E481" t="str">
            <v>5310-1211</v>
          </cell>
          <cell r="F481" t="str">
            <v>LDN RTAS CIRCUITOS PRIV UNINET FRM R TELMEX</v>
          </cell>
          <cell r="G481">
            <v>-122626.14</v>
          </cell>
          <cell r="AM481">
            <v>459</v>
          </cell>
        </row>
        <row r="482">
          <cell r="B482">
            <v>53101212</v>
          </cell>
          <cell r="C482" t="str">
            <v>RTAS UNI FR SUB</v>
          </cell>
          <cell r="D482" t="str">
            <v>S</v>
          </cell>
          <cell r="E482" t="str">
            <v>5310-1212</v>
          </cell>
          <cell r="F482" t="str">
            <v>LDN RTAS CIRCUITOS PRIV UNINET FRM R SUBSIDIA</v>
          </cell>
          <cell r="G482">
            <v>-3542694.75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-883750.25</v>
          </cell>
          <cell r="U482">
            <v>0</v>
          </cell>
          <cell r="V482">
            <v>0</v>
          </cell>
          <cell r="W482">
            <v>0</v>
          </cell>
          <cell r="X482">
            <v>-1628186.74</v>
          </cell>
          <cell r="Y482">
            <v>0</v>
          </cell>
          <cell r="Z482">
            <v>0</v>
          </cell>
          <cell r="AA482">
            <v>-1030757.76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460</v>
          </cell>
        </row>
        <row r="483">
          <cell r="B483">
            <v>53101213</v>
          </cell>
          <cell r="C483" t="str">
            <v>RTAS UNI FR TER</v>
          </cell>
          <cell r="D483" t="str">
            <v>C</v>
          </cell>
          <cell r="E483" t="str">
            <v>5310-1213</v>
          </cell>
          <cell r="F483" t="str">
            <v>LDN RTAS CIRCUITOS PRIV UNINET FRM R TERCEROS</v>
          </cell>
          <cell r="G483">
            <v>-230679730.40000001</v>
          </cell>
          <cell r="AM483">
            <v>461</v>
          </cell>
        </row>
        <row r="484">
          <cell r="B484">
            <v>53101220</v>
          </cell>
          <cell r="C484" t="str">
            <v>RTAS UNI X25</v>
          </cell>
          <cell r="D484" t="str">
            <v>A</v>
          </cell>
          <cell r="E484" t="str">
            <v>5310-1220</v>
          </cell>
          <cell r="F484" t="str">
            <v>LDN RTAS CIRCUITOS PRIV RENTAS X-25</v>
          </cell>
          <cell r="G484">
            <v>0</v>
          </cell>
          <cell r="AM484">
            <v>462</v>
          </cell>
        </row>
        <row r="485">
          <cell r="B485">
            <v>53101221</v>
          </cell>
          <cell r="C485" t="str">
            <v>RTAS UNI X25TMX</v>
          </cell>
          <cell r="D485" t="str">
            <v>T</v>
          </cell>
          <cell r="E485" t="str">
            <v>5310-1221</v>
          </cell>
          <cell r="F485" t="str">
            <v>LDN RTAS CIRCUITOS PRIV RENTAS X-25 TELMEX</v>
          </cell>
          <cell r="G485">
            <v>0</v>
          </cell>
          <cell r="AM485">
            <v>463</v>
          </cell>
        </row>
        <row r="486">
          <cell r="B486">
            <v>53101222</v>
          </cell>
          <cell r="C486" t="str">
            <v>RTAS UNI X25SUB</v>
          </cell>
          <cell r="D486" t="str">
            <v>S</v>
          </cell>
          <cell r="E486" t="str">
            <v>5310-1222</v>
          </cell>
          <cell r="F486" t="str">
            <v>LDN RTAS CIRCUITOS PRIV RENTAS X-25 SUBSIDIAR</v>
          </cell>
          <cell r="G486">
            <v>0</v>
          </cell>
          <cell r="AM486">
            <v>464</v>
          </cell>
        </row>
        <row r="487">
          <cell r="B487">
            <v>53101223</v>
          </cell>
          <cell r="C487" t="str">
            <v>RTAS UNI X25TER</v>
          </cell>
          <cell r="D487" t="str">
            <v>C</v>
          </cell>
          <cell r="E487" t="str">
            <v>5310-1223</v>
          </cell>
          <cell r="F487" t="str">
            <v>LDN RTAS CIRCUITOS PRIV RENTAS X-25 TERCEROS</v>
          </cell>
          <cell r="G487">
            <v>0</v>
          </cell>
          <cell r="AM487">
            <v>465</v>
          </cell>
        </row>
        <row r="488">
          <cell r="B488">
            <v>53101224</v>
          </cell>
          <cell r="C488" t="str">
            <v>RTAS DIAL UP</v>
          </cell>
          <cell r="D488" t="str">
            <v>A</v>
          </cell>
          <cell r="E488" t="str">
            <v>5310-1224</v>
          </cell>
          <cell r="F488" t="str">
            <v>LDN RTA INTERNETS CIRCUITOS PRIV RTA INTERNET DIAL UP</v>
          </cell>
          <cell r="G488">
            <v>-287996570.31</v>
          </cell>
          <cell r="AM488">
            <v>466</v>
          </cell>
        </row>
        <row r="489">
          <cell r="B489">
            <v>53101225</v>
          </cell>
          <cell r="C489" t="str">
            <v>RTS DIAL UP TMX</v>
          </cell>
          <cell r="D489" t="str">
            <v>T</v>
          </cell>
          <cell r="E489" t="str">
            <v>5310-1225</v>
          </cell>
          <cell r="F489" t="str">
            <v>LDN RTA INTERNETS CIRCUITOS PRIV RTA INTERNET DIAL UP TELMEX</v>
          </cell>
          <cell r="G489">
            <v>-287996570.31</v>
          </cell>
          <cell r="AM489">
            <v>467</v>
          </cell>
        </row>
        <row r="490">
          <cell r="B490">
            <v>53101226</v>
          </cell>
          <cell r="C490" t="str">
            <v>RTS DIAL UP SUB</v>
          </cell>
          <cell r="D490" t="str">
            <v>S</v>
          </cell>
          <cell r="E490" t="str">
            <v>5310-1226</v>
          </cell>
          <cell r="F490" t="str">
            <v>LDN RTA INTERNETS CIRCUITOS PRIV RTA INTERNET DIAL UP SUBSIDIARIAS</v>
          </cell>
          <cell r="G490">
            <v>0</v>
          </cell>
          <cell r="AM490">
            <v>468</v>
          </cell>
        </row>
        <row r="491">
          <cell r="B491">
            <v>53101227</v>
          </cell>
          <cell r="C491" t="str">
            <v>RTS DIAL UP TER</v>
          </cell>
          <cell r="D491" t="str">
            <v>C</v>
          </cell>
          <cell r="E491" t="str">
            <v>5310-1227</v>
          </cell>
          <cell r="F491" t="str">
            <v>LDN RTA INTERNETS CIRCUITOS PRIV RTA INTERNET DIAL UP TERCEROS</v>
          </cell>
          <cell r="G491">
            <v>0</v>
          </cell>
          <cell r="AM491">
            <v>469</v>
          </cell>
        </row>
        <row r="492">
          <cell r="B492">
            <v>53101230</v>
          </cell>
          <cell r="C492" t="str">
            <v>RTAS INT ADSL</v>
          </cell>
          <cell r="D492" t="str">
            <v>A</v>
          </cell>
          <cell r="E492" t="str">
            <v>5310-1230</v>
          </cell>
          <cell r="F492" t="str">
            <v>LDN RTA INTERNETS CIRCUITOS PRIV RTA INTERNET ADSL</v>
          </cell>
          <cell r="G492">
            <v>-6204116552.2299995</v>
          </cell>
          <cell r="AM492">
            <v>470</v>
          </cell>
        </row>
        <row r="493">
          <cell r="B493">
            <v>53101231</v>
          </cell>
          <cell r="C493" t="str">
            <v>RT INT ADSL TMX</v>
          </cell>
          <cell r="D493" t="str">
            <v>T</v>
          </cell>
          <cell r="E493" t="str">
            <v>5310-1231</v>
          </cell>
          <cell r="F493" t="str">
            <v>LDN RTA INTERNETS CIRCUITOS PRIV RTA INTERNET ADSL TELMEX</v>
          </cell>
          <cell r="G493">
            <v>-5840267537.6199999</v>
          </cell>
          <cell r="AM493">
            <v>471</v>
          </cell>
        </row>
        <row r="494">
          <cell r="B494">
            <v>53101232</v>
          </cell>
          <cell r="C494" t="str">
            <v>RT INT ADSL SUB</v>
          </cell>
          <cell r="D494" t="str">
            <v>S</v>
          </cell>
          <cell r="E494" t="str">
            <v>5310-1232</v>
          </cell>
          <cell r="F494" t="str">
            <v>LDN RTA INTERNETS CIRCUITOS PRIV RTA INTERNET ADSL SUBSIDIARIAS</v>
          </cell>
          <cell r="G494">
            <v>-363849014.61000001</v>
          </cell>
          <cell r="T494">
            <v>-363849014.61000001</v>
          </cell>
          <cell r="AM494">
            <v>472</v>
          </cell>
        </row>
        <row r="495">
          <cell r="B495">
            <v>53101233</v>
          </cell>
          <cell r="C495" t="str">
            <v>RT INT ADSL TER</v>
          </cell>
          <cell r="D495" t="str">
            <v>C</v>
          </cell>
          <cell r="E495" t="str">
            <v>5310-1233</v>
          </cell>
          <cell r="F495" t="str">
            <v>LDN RTA INTERNETS CIRCUITOS PRIV RTA INTERNET ADSL TERCEROS</v>
          </cell>
          <cell r="G495">
            <v>0</v>
          </cell>
          <cell r="AM495">
            <v>473</v>
          </cell>
        </row>
        <row r="496">
          <cell r="B496">
            <v>53101234</v>
          </cell>
          <cell r="C496" t="str">
            <v>RTAS INT ADSL</v>
          </cell>
          <cell r="D496" t="str">
            <v>A</v>
          </cell>
          <cell r="E496" t="str">
            <v>5310-1234</v>
          </cell>
          <cell r="F496" t="str">
            <v>LDN RTA INTERNETS CIRCUITOS PRIV RTA INTERNET EMPRESARIAL</v>
          </cell>
          <cell r="G496">
            <v>-884492472.84999955</v>
          </cell>
          <cell r="AM496">
            <v>474</v>
          </cell>
        </row>
        <row r="497">
          <cell r="B497">
            <v>53101235</v>
          </cell>
          <cell r="C497" t="str">
            <v>RT INT EMPR TMX</v>
          </cell>
          <cell r="D497" t="str">
            <v>T</v>
          </cell>
          <cell r="E497" t="str">
            <v>5310-1235</v>
          </cell>
          <cell r="F497" t="str">
            <v>LDN RTA INTERNETS CIRCUITOS PRIV RTA INTERNET EMPRESARIAL TELMEX</v>
          </cell>
          <cell r="G497">
            <v>-76742942.529999733</v>
          </cell>
          <cell r="AM497">
            <v>475</v>
          </cell>
        </row>
        <row r="498">
          <cell r="B498">
            <v>53101236</v>
          </cell>
          <cell r="C498" t="str">
            <v>RT INT EMPR SUB</v>
          </cell>
          <cell r="D498" t="str">
            <v>S</v>
          </cell>
          <cell r="E498" t="str">
            <v>5310-1236</v>
          </cell>
          <cell r="F498" t="str">
            <v>LDN RTA INTERNETS CIRCUITOS PRIV RTA INTERNET EMPRESARIAL SUBSIDIARIAS</v>
          </cell>
          <cell r="G498">
            <v>-12356065.779999999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-283067.68</v>
          </cell>
          <cell r="W498">
            <v>0</v>
          </cell>
          <cell r="X498">
            <v>-6400469.8199999994</v>
          </cell>
          <cell r="Y498">
            <v>0</v>
          </cell>
          <cell r="Z498">
            <v>0</v>
          </cell>
          <cell r="AA498">
            <v>-5672528.2800000003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476</v>
          </cell>
        </row>
        <row r="499">
          <cell r="B499">
            <v>53101237</v>
          </cell>
          <cell r="C499" t="str">
            <v>RT INT EMPR TER</v>
          </cell>
          <cell r="D499" t="str">
            <v>C</v>
          </cell>
          <cell r="E499" t="str">
            <v>5310-1237</v>
          </cell>
          <cell r="F499" t="str">
            <v>LDN RTA INTERNETS CIRCUITOS PRIV RTA INTERNET EMPRESARIAL TERCEROS</v>
          </cell>
          <cell r="G499">
            <v>-795393464.53999984</v>
          </cell>
          <cell r="AM499">
            <v>477</v>
          </cell>
        </row>
        <row r="500">
          <cell r="B500">
            <v>53101240</v>
          </cell>
          <cell r="C500" t="str">
            <v>RTAS DTU/NT</v>
          </cell>
          <cell r="D500" t="str">
            <v>A</v>
          </cell>
          <cell r="E500" t="str">
            <v>5310-1240</v>
          </cell>
          <cell r="F500" t="str">
            <v>LDN RENTAS DTU / NTU Y DATA ENLACES</v>
          </cell>
          <cell r="G500">
            <v>-4436997.0999999996</v>
          </cell>
          <cell r="AM500">
            <v>478</v>
          </cell>
        </row>
        <row r="501">
          <cell r="B501">
            <v>53101241</v>
          </cell>
          <cell r="C501" t="str">
            <v>RTAS DTU/NT TMX</v>
          </cell>
          <cell r="D501" t="str">
            <v>T</v>
          </cell>
          <cell r="E501" t="str">
            <v>5310-1241</v>
          </cell>
          <cell r="F501" t="str">
            <v>LDN CIR PRV RTAS DTU/NTU Y DATA ENL TELMEX</v>
          </cell>
          <cell r="G501">
            <v>0</v>
          </cell>
          <cell r="AM501">
            <v>479</v>
          </cell>
        </row>
        <row r="502">
          <cell r="B502">
            <v>53101242</v>
          </cell>
          <cell r="C502" t="str">
            <v>RTAS DTU/NT SUB</v>
          </cell>
          <cell r="D502" t="str">
            <v>S</v>
          </cell>
          <cell r="E502" t="str">
            <v>5310-1242</v>
          </cell>
          <cell r="F502" t="str">
            <v>LDN CIR PRV RTAS DTU/NTU Y DATA ENL SUBSIDIAR</v>
          </cell>
          <cell r="G502">
            <v>0</v>
          </cell>
          <cell r="AM502">
            <v>480</v>
          </cell>
        </row>
        <row r="503">
          <cell r="B503">
            <v>53101243</v>
          </cell>
          <cell r="C503" t="str">
            <v>RTAS DTU/NT TER</v>
          </cell>
          <cell r="D503" t="str">
            <v>C</v>
          </cell>
          <cell r="E503" t="str">
            <v>5310-1243</v>
          </cell>
          <cell r="F503" t="str">
            <v>LDN CIR PRV RTAS DTU/NTU Y DATA ENL TERCEROS</v>
          </cell>
          <cell r="G503">
            <v>-4436997.0999999996</v>
          </cell>
          <cell r="AM503">
            <v>481</v>
          </cell>
        </row>
        <row r="504">
          <cell r="B504">
            <v>53101250</v>
          </cell>
          <cell r="C504" t="str">
            <v>ACCS FR</v>
          </cell>
          <cell r="D504" t="str">
            <v>A</v>
          </cell>
          <cell r="E504" t="str">
            <v>5310-1250</v>
          </cell>
          <cell r="F504" t="str">
            <v>LDN ACCS CIRCUITOS PRIV FRAME RELAY</v>
          </cell>
          <cell r="G504">
            <v>-105550</v>
          </cell>
          <cell r="AM504">
            <v>482</v>
          </cell>
        </row>
        <row r="505">
          <cell r="B505">
            <v>53101251</v>
          </cell>
          <cell r="C505" t="str">
            <v>ACCS FR TMX</v>
          </cell>
          <cell r="D505" t="str">
            <v>T</v>
          </cell>
          <cell r="E505" t="str">
            <v>5310-1251</v>
          </cell>
          <cell r="F505" t="str">
            <v>LDN ACCS CIRCUITOS PRIV FRAME RELAY TELMEX</v>
          </cell>
          <cell r="G505">
            <v>0</v>
          </cell>
          <cell r="AM505">
            <v>483</v>
          </cell>
        </row>
        <row r="506">
          <cell r="B506">
            <v>53101252</v>
          </cell>
          <cell r="C506" t="str">
            <v>ACCS FR SUB</v>
          </cell>
          <cell r="D506" t="str">
            <v>S</v>
          </cell>
          <cell r="E506" t="str">
            <v>5310-1252</v>
          </cell>
          <cell r="F506" t="str">
            <v>LDN ACCS CIRCUITOS PRIV FRAME RELAY SUBSIDIAR</v>
          </cell>
          <cell r="G506">
            <v>0</v>
          </cell>
          <cell r="AM506">
            <v>484</v>
          </cell>
        </row>
        <row r="507">
          <cell r="B507">
            <v>53101253</v>
          </cell>
          <cell r="C507" t="str">
            <v>ACCS FR TER</v>
          </cell>
          <cell r="D507" t="str">
            <v>C</v>
          </cell>
          <cell r="E507" t="str">
            <v>5310-1253</v>
          </cell>
          <cell r="F507" t="str">
            <v>LDN ACCS CIRCUITOS PRIV FRAME RELAY TERCEROS</v>
          </cell>
          <cell r="G507">
            <v>-105550</v>
          </cell>
          <cell r="AM507">
            <v>485</v>
          </cell>
        </row>
        <row r="508">
          <cell r="B508">
            <v>53101260</v>
          </cell>
          <cell r="C508" t="str">
            <v>ACCS X-25</v>
          </cell>
          <cell r="D508" t="str">
            <v>A</v>
          </cell>
          <cell r="E508" t="str">
            <v>5310-1260</v>
          </cell>
          <cell r="F508" t="str">
            <v>LDN ACCS CIRCUITO PRIV X-25</v>
          </cell>
          <cell r="G508">
            <v>0</v>
          </cell>
          <cell r="AM508">
            <v>486</v>
          </cell>
        </row>
        <row r="509">
          <cell r="B509">
            <v>53101261</v>
          </cell>
          <cell r="C509" t="str">
            <v>ACCS X-25 TMX</v>
          </cell>
          <cell r="D509" t="str">
            <v>T</v>
          </cell>
          <cell r="E509" t="str">
            <v>5310-1261</v>
          </cell>
          <cell r="F509" t="str">
            <v>LDN ACCS CIRCUITO PRIV X-25 TELMEX</v>
          </cell>
          <cell r="G509">
            <v>0</v>
          </cell>
          <cell r="AM509">
            <v>487</v>
          </cell>
        </row>
        <row r="510">
          <cell r="B510">
            <v>53101262</v>
          </cell>
          <cell r="C510" t="str">
            <v>ACCS X-25 SUB</v>
          </cell>
          <cell r="D510" t="str">
            <v>S</v>
          </cell>
          <cell r="E510" t="str">
            <v>5310-1262</v>
          </cell>
          <cell r="F510" t="str">
            <v>LDN ACCS CIRCUITO PRIV X-25 SUBSIDIARIAS</v>
          </cell>
          <cell r="G510">
            <v>0</v>
          </cell>
          <cell r="AM510">
            <v>488</v>
          </cell>
        </row>
        <row r="511">
          <cell r="B511">
            <v>53101263</v>
          </cell>
          <cell r="C511" t="str">
            <v>ACCS X-25 TER</v>
          </cell>
          <cell r="D511" t="str">
            <v>C</v>
          </cell>
          <cell r="E511" t="str">
            <v>5310-1263</v>
          </cell>
          <cell r="F511" t="str">
            <v>LDN ACCS CIRCUITO PRIV X-25 TERCEROS</v>
          </cell>
          <cell r="G511">
            <v>0</v>
          </cell>
          <cell r="AM511">
            <v>489</v>
          </cell>
        </row>
        <row r="512">
          <cell r="B512">
            <v>53101264</v>
          </cell>
          <cell r="C512" t="str">
            <v>ACCS DIAL UP</v>
          </cell>
          <cell r="D512" t="str">
            <v>A</v>
          </cell>
          <cell r="E512" t="str">
            <v>5310-1264</v>
          </cell>
          <cell r="F512" t="str">
            <v>LDN ACCS CIRCUITOS PRIV INTERNET DIAL UP</v>
          </cell>
          <cell r="G512">
            <v>0</v>
          </cell>
          <cell r="AM512">
            <v>490</v>
          </cell>
        </row>
        <row r="513">
          <cell r="B513">
            <v>53101265</v>
          </cell>
          <cell r="C513" t="str">
            <v>ACCS DIALUP TMX</v>
          </cell>
          <cell r="D513" t="str">
            <v>T</v>
          </cell>
          <cell r="E513" t="str">
            <v>5310-1265</v>
          </cell>
          <cell r="F513" t="str">
            <v>LDN ACCS CIRCUITOS PRIV INTERNET DIAL UP TELMEX</v>
          </cell>
          <cell r="G513">
            <v>0</v>
          </cell>
          <cell r="AM513">
            <v>491</v>
          </cell>
        </row>
        <row r="514">
          <cell r="B514">
            <v>53101266</v>
          </cell>
          <cell r="C514" t="str">
            <v>ACCS DIALUP SUB</v>
          </cell>
          <cell r="D514" t="str">
            <v>S</v>
          </cell>
          <cell r="E514" t="str">
            <v>5310-1266</v>
          </cell>
          <cell r="F514" t="str">
            <v>LDN ACCS CIRCUITOS PRIV INTERNET DIAL UP SUBSIDIARIAS</v>
          </cell>
          <cell r="G514">
            <v>0</v>
          </cell>
          <cell r="AM514">
            <v>492</v>
          </cell>
        </row>
        <row r="515">
          <cell r="B515">
            <v>53101267</v>
          </cell>
          <cell r="C515" t="str">
            <v>ACCS DIALUP TER</v>
          </cell>
          <cell r="D515" t="str">
            <v>C</v>
          </cell>
          <cell r="E515" t="str">
            <v>5310-1267</v>
          </cell>
          <cell r="F515" t="str">
            <v>LDN ACCS CIRCUITOS PRIV INTERNET DIAL UP TERCEROS</v>
          </cell>
          <cell r="G515">
            <v>0</v>
          </cell>
          <cell r="AM515">
            <v>493</v>
          </cell>
        </row>
        <row r="516">
          <cell r="B516">
            <v>53101270</v>
          </cell>
          <cell r="C516" t="str">
            <v>ACCS ADSL</v>
          </cell>
          <cell r="D516" t="str">
            <v>A</v>
          </cell>
          <cell r="E516" t="str">
            <v>5310-1270</v>
          </cell>
          <cell r="F516" t="str">
            <v>LDN ACCS CIRCUITOS PRIV INTERNET ADSL</v>
          </cell>
          <cell r="G516">
            <v>0</v>
          </cell>
          <cell r="AM516">
            <v>494</v>
          </cell>
        </row>
        <row r="517">
          <cell r="B517">
            <v>53101271</v>
          </cell>
          <cell r="C517" t="str">
            <v>ACCS ADSL TMX</v>
          </cell>
          <cell r="D517" t="str">
            <v>T</v>
          </cell>
          <cell r="E517" t="str">
            <v>5310-1271</v>
          </cell>
          <cell r="F517" t="str">
            <v>LDN ACCS CIRCUITOS PRIV INTERNET ADSL TELMEX</v>
          </cell>
          <cell r="G517">
            <v>0</v>
          </cell>
          <cell r="AM517">
            <v>495</v>
          </cell>
        </row>
        <row r="518">
          <cell r="B518">
            <v>53101272</v>
          </cell>
          <cell r="C518" t="str">
            <v>ACCS ADSL SUB</v>
          </cell>
          <cell r="D518" t="str">
            <v>S</v>
          </cell>
          <cell r="E518" t="str">
            <v>5310-1272</v>
          </cell>
          <cell r="F518" t="str">
            <v>LDN ACCS CIRCUITOS PRIV INTERNET ADSL SUBSIDIARIAS</v>
          </cell>
          <cell r="G518">
            <v>0</v>
          </cell>
          <cell r="AM518">
            <v>496</v>
          </cell>
        </row>
        <row r="519">
          <cell r="B519">
            <v>53101273</v>
          </cell>
          <cell r="C519" t="str">
            <v>ACCS ADSL TER</v>
          </cell>
          <cell r="D519" t="str">
            <v>C</v>
          </cell>
          <cell r="E519" t="str">
            <v>5310-1273</v>
          </cell>
          <cell r="F519" t="str">
            <v>LDN ACCS CIRCUITOS PRIV INTERNET ADSL TERCEROS</v>
          </cell>
          <cell r="G519">
            <v>0</v>
          </cell>
          <cell r="AM519">
            <v>497</v>
          </cell>
        </row>
        <row r="520">
          <cell r="B520">
            <v>53101274</v>
          </cell>
          <cell r="C520" t="str">
            <v>ACCS INT EMPR</v>
          </cell>
          <cell r="D520" t="str">
            <v>A</v>
          </cell>
          <cell r="E520" t="str">
            <v>5310-1274</v>
          </cell>
          <cell r="F520" t="str">
            <v>LDN ACCS CIRCUITOS PRIV INTERNET EMPRESARIAL</v>
          </cell>
          <cell r="G520">
            <v>-226108</v>
          </cell>
          <cell r="AM520">
            <v>498</v>
          </cell>
        </row>
        <row r="521">
          <cell r="B521">
            <v>53101275</v>
          </cell>
          <cell r="C521" t="str">
            <v>ACCS INT EM TMX</v>
          </cell>
          <cell r="D521" t="str">
            <v>T</v>
          </cell>
          <cell r="E521" t="str">
            <v>5310-1275</v>
          </cell>
          <cell r="F521" t="str">
            <v>LDN ACCS CIRCUITOS PRIV INTERNET EMPRESARIAL TELMEX</v>
          </cell>
          <cell r="G521">
            <v>0</v>
          </cell>
          <cell r="AM521">
            <v>499</v>
          </cell>
        </row>
        <row r="522">
          <cell r="B522">
            <v>53101276</v>
          </cell>
          <cell r="C522" t="str">
            <v>ACCS INT EM SUB</v>
          </cell>
          <cell r="D522" t="str">
            <v>S</v>
          </cell>
          <cell r="E522" t="str">
            <v>5310-1276</v>
          </cell>
          <cell r="F522" t="str">
            <v>LDN ACCS CIRCUITOS PRIV INTERNET EMPRESARIAL SUBSIDIARIAS</v>
          </cell>
          <cell r="G522">
            <v>0</v>
          </cell>
          <cell r="AM522">
            <v>500</v>
          </cell>
        </row>
        <row r="523">
          <cell r="B523">
            <v>53101277</v>
          </cell>
          <cell r="C523" t="str">
            <v>ACCS INT EM TER</v>
          </cell>
          <cell r="D523" t="str">
            <v>C</v>
          </cell>
          <cell r="E523" t="str">
            <v>5310-1277</v>
          </cell>
          <cell r="F523" t="str">
            <v>LDN ACCS CIRCUITOS PRIV INTERNET EMPRESARIAL TERCEROS</v>
          </cell>
          <cell r="G523">
            <v>-226108</v>
          </cell>
          <cell r="AM523">
            <v>501</v>
          </cell>
        </row>
        <row r="524">
          <cell r="B524">
            <v>53101280</v>
          </cell>
          <cell r="C524" t="str">
            <v>ACCS DTU/NT</v>
          </cell>
          <cell r="D524" t="str">
            <v>A</v>
          </cell>
          <cell r="E524" t="str">
            <v>5310-1280</v>
          </cell>
          <cell r="F524" t="str">
            <v>LDN ACCS CIRCUITOS PRIV DTU/NTU Y DATA ENL</v>
          </cell>
          <cell r="G524">
            <v>1290.8</v>
          </cell>
          <cell r="AM524">
            <v>502</v>
          </cell>
        </row>
        <row r="525">
          <cell r="B525">
            <v>53101281</v>
          </cell>
          <cell r="C525" t="str">
            <v>ACCS DTU/NT TMX</v>
          </cell>
          <cell r="D525" t="str">
            <v>T</v>
          </cell>
          <cell r="E525" t="str">
            <v>5310-1281</v>
          </cell>
          <cell r="F525" t="str">
            <v>LDN ACCS CIRCUITOS PRIV DTU/NTU Y DA TELMEX</v>
          </cell>
          <cell r="G525">
            <v>0</v>
          </cell>
          <cell r="AM525">
            <v>503</v>
          </cell>
        </row>
        <row r="526">
          <cell r="B526">
            <v>53101282</v>
          </cell>
          <cell r="C526" t="str">
            <v>ACCS DTU/NT SUB</v>
          </cell>
          <cell r="D526" t="str">
            <v>S</v>
          </cell>
          <cell r="E526" t="str">
            <v>5310-1282</v>
          </cell>
          <cell r="F526" t="str">
            <v>LDN ACCS CIRCUITOS PRIV DTU/NTU Y DA SUBSIDIA</v>
          </cell>
          <cell r="G526">
            <v>0</v>
          </cell>
          <cell r="AM526">
            <v>504</v>
          </cell>
        </row>
        <row r="527">
          <cell r="B527">
            <v>53101283</v>
          </cell>
          <cell r="C527" t="str">
            <v>ACCS DTU/NT TER</v>
          </cell>
          <cell r="D527" t="str">
            <v>C</v>
          </cell>
          <cell r="E527" t="str">
            <v>5310-1283</v>
          </cell>
          <cell r="F527" t="str">
            <v>LDN ACCS CIRCUITOS PRIV DTU/NTU Y DA TERCEROS</v>
          </cell>
          <cell r="G527">
            <v>1290.8</v>
          </cell>
          <cell r="AM527">
            <v>505</v>
          </cell>
        </row>
        <row r="528">
          <cell r="B528">
            <v>53101290</v>
          </cell>
          <cell r="C528" t="str">
            <v>ACCS OTROS</v>
          </cell>
          <cell r="D528" t="str">
            <v>A</v>
          </cell>
          <cell r="E528" t="str">
            <v>5310-1290</v>
          </cell>
          <cell r="F528" t="str">
            <v>LDN OTROS CIRCUITOS PRIVADOS</v>
          </cell>
          <cell r="G528">
            <v>-4550029685.1400003</v>
          </cell>
          <cell r="AM528">
            <v>506</v>
          </cell>
        </row>
        <row r="529">
          <cell r="B529">
            <v>53101291</v>
          </cell>
          <cell r="C529" t="str">
            <v>ACCS OTROS TMX</v>
          </cell>
          <cell r="D529" t="str">
            <v>T</v>
          </cell>
          <cell r="E529" t="str">
            <v>5310-1291</v>
          </cell>
          <cell r="F529" t="str">
            <v>LDN OTROS CIRCUITOS PRIVADOS TELMEX</v>
          </cell>
          <cell r="G529">
            <v>-1445234848.5700002</v>
          </cell>
          <cell r="AM529">
            <v>507</v>
          </cell>
        </row>
        <row r="530">
          <cell r="B530">
            <v>53101292</v>
          </cell>
          <cell r="C530" t="str">
            <v>ACCS OTROS SUB</v>
          </cell>
          <cell r="D530" t="str">
            <v>S</v>
          </cell>
          <cell r="E530" t="str">
            <v>5310-1292</v>
          </cell>
          <cell r="F530" t="str">
            <v>LDN OTROS CIRCUITOS PRIVADOS SUBSIDIARIAS</v>
          </cell>
          <cell r="G530">
            <v>-4630216.1100000003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-64605.51</v>
          </cell>
          <cell r="U530">
            <v>0</v>
          </cell>
          <cell r="V530">
            <v>0</v>
          </cell>
          <cell r="W530">
            <v>0</v>
          </cell>
          <cell r="X530">
            <v>-4357270.8</v>
          </cell>
          <cell r="Y530">
            <v>0</v>
          </cell>
          <cell r="Z530">
            <v>0</v>
          </cell>
          <cell r="AA530">
            <v>-208339.8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508</v>
          </cell>
        </row>
        <row r="531">
          <cell r="B531">
            <v>53101293</v>
          </cell>
          <cell r="C531" t="str">
            <v>ACCS OTROS TER</v>
          </cell>
          <cell r="D531" t="str">
            <v>C</v>
          </cell>
          <cell r="E531" t="str">
            <v>5310-1293</v>
          </cell>
          <cell r="F531" t="str">
            <v>LDN OTROS CIRCUITOS PRIVADOS TERCEROS</v>
          </cell>
          <cell r="G531">
            <v>-3100164620.46</v>
          </cell>
          <cell r="AM531">
            <v>509</v>
          </cell>
        </row>
        <row r="532">
          <cell r="B532">
            <v>53101300</v>
          </cell>
          <cell r="C532" t="str">
            <v>RTAS CIR AN</v>
          </cell>
          <cell r="D532" t="str">
            <v>A</v>
          </cell>
          <cell r="E532" t="str">
            <v>5310-1300</v>
          </cell>
          <cell r="F532" t="str">
            <v>LDN RTAS CIRCUITOS PRIV ANALOGICOS</v>
          </cell>
          <cell r="G532">
            <v>0</v>
          </cell>
          <cell r="AM532">
            <v>510</v>
          </cell>
        </row>
        <row r="533">
          <cell r="B533">
            <v>53101301</v>
          </cell>
          <cell r="C533" t="str">
            <v>RTAS CIR AN TMX</v>
          </cell>
          <cell r="D533" t="str">
            <v>T</v>
          </cell>
          <cell r="E533" t="str">
            <v>5310-1301</v>
          </cell>
          <cell r="F533" t="str">
            <v>LDN RTAS CIRCUITOS PRIV ANALOGICOS TELMEX</v>
          </cell>
          <cell r="G533">
            <v>0</v>
          </cell>
          <cell r="AM533">
            <v>511</v>
          </cell>
        </row>
        <row r="534">
          <cell r="B534">
            <v>53101302</v>
          </cell>
          <cell r="C534" t="str">
            <v>RTAS CIR AN SUB</v>
          </cell>
          <cell r="D534" t="str">
            <v>S</v>
          </cell>
          <cell r="E534" t="str">
            <v>5310-1302</v>
          </cell>
          <cell r="F534" t="str">
            <v>LDN RTAS CIRCUITOS PRIV ANALOGICOS SUBSIDIAR</v>
          </cell>
          <cell r="G534">
            <v>0</v>
          </cell>
          <cell r="AM534">
            <v>512</v>
          </cell>
        </row>
        <row r="535">
          <cell r="B535">
            <v>53101303</v>
          </cell>
          <cell r="C535" t="str">
            <v>RTAS CIR AN TER</v>
          </cell>
          <cell r="D535" t="str">
            <v>C</v>
          </cell>
          <cell r="E535" t="str">
            <v>5310-1303</v>
          </cell>
          <cell r="F535" t="str">
            <v>LDN RTAS CIRCUITOS PRIV ANALOGICOS TERCEROS</v>
          </cell>
          <cell r="G535">
            <v>0</v>
          </cell>
          <cell r="AM535">
            <v>513</v>
          </cell>
        </row>
        <row r="536">
          <cell r="B536">
            <v>53101400</v>
          </cell>
          <cell r="C536" t="str">
            <v>CIR P INTXN</v>
          </cell>
          <cell r="D536" t="str">
            <v>A</v>
          </cell>
          <cell r="E536" t="str">
            <v>5310-1400</v>
          </cell>
          <cell r="F536" t="str">
            <v>LDN RTAS CIRCUITOS PRIV INTERCONEXION</v>
          </cell>
          <cell r="G536">
            <v>0</v>
          </cell>
          <cell r="AM536">
            <v>514</v>
          </cell>
        </row>
        <row r="537">
          <cell r="B537">
            <v>53101401</v>
          </cell>
          <cell r="C537" t="str">
            <v>CIR P INTXN TMX</v>
          </cell>
          <cell r="D537" t="str">
            <v>T</v>
          </cell>
          <cell r="E537" t="str">
            <v>5310-1401</v>
          </cell>
          <cell r="F537" t="str">
            <v>LDN RTAS CIRCUITOS PRIV INTERCONEXION TELMEX</v>
          </cell>
          <cell r="G537">
            <v>0</v>
          </cell>
          <cell r="AM537">
            <v>515</v>
          </cell>
        </row>
        <row r="538">
          <cell r="B538">
            <v>53101402</v>
          </cell>
          <cell r="C538" t="str">
            <v>CIR P INTXN SUB</v>
          </cell>
          <cell r="D538" t="str">
            <v>S</v>
          </cell>
          <cell r="E538" t="str">
            <v>5310-1402</v>
          </cell>
          <cell r="F538" t="str">
            <v>LDN RTAS CIRCUITOS PRIV INTERCONEXION SUBSIDI</v>
          </cell>
          <cell r="G538">
            <v>0</v>
          </cell>
          <cell r="AM538">
            <v>516</v>
          </cell>
        </row>
        <row r="539">
          <cell r="B539">
            <v>53101403</v>
          </cell>
          <cell r="C539" t="str">
            <v>CIR P INTXN TER</v>
          </cell>
          <cell r="D539" t="str">
            <v>C</v>
          </cell>
          <cell r="E539" t="str">
            <v>5310-1403</v>
          </cell>
          <cell r="F539" t="str">
            <v>LDN RTAS CIRCUITOS PRIV INTERCONEXION TERCER</v>
          </cell>
          <cell r="G539">
            <v>0</v>
          </cell>
          <cell r="AM539">
            <v>517</v>
          </cell>
        </row>
        <row r="540">
          <cell r="B540">
            <v>53101500</v>
          </cell>
          <cell r="C540" t="str">
            <v>CIR P SATEL</v>
          </cell>
          <cell r="D540" t="str">
            <v>A</v>
          </cell>
          <cell r="E540" t="str">
            <v>5310-1500</v>
          </cell>
          <cell r="F540" t="str">
            <v>LDN RTAS CIRCUITOS PRIV SATELITALES</v>
          </cell>
          <cell r="G540">
            <v>0</v>
          </cell>
          <cell r="AM540">
            <v>518</v>
          </cell>
        </row>
        <row r="541">
          <cell r="B541">
            <v>53101501</v>
          </cell>
          <cell r="C541" t="str">
            <v>CIR P SATEL TMX</v>
          </cell>
          <cell r="D541" t="str">
            <v>T</v>
          </cell>
          <cell r="E541" t="str">
            <v>5310-1501</v>
          </cell>
          <cell r="F541" t="str">
            <v>LDN RTAS CIRCUITOS PRIV SATELITALES TELMEX</v>
          </cell>
          <cell r="G541">
            <v>0</v>
          </cell>
          <cell r="AM541">
            <v>519</v>
          </cell>
        </row>
        <row r="542">
          <cell r="B542">
            <v>53101502</v>
          </cell>
          <cell r="C542" t="str">
            <v>CIR P SATEL SUB</v>
          </cell>
          <cell r="D542" t="str">
            <v>S</v>
          </cell>
          <cell r="E542" t="str">
            <v>5310-1502</v>
          </cell>
          <cell r="F542" t="str">
            <v>LDN RTAS CIRCUITOS PRIV SATELITALES SUBSIDIAR</v>
          </cell>
          <cell r="G542">
            <v>0</v>
          </cell>
          <cell r="AM542">
            <v>520</v>
          </cell>
        </row>
        <row r="543">
          <cell r="B543">
            <v>53101503</v>
          </cell>
          <cell r="C543" t="str">
            <v>CIR P SATEL TER</v>
          </cell>
          <cell r="D543" t="str">
            <v>C</v>
          </cell>
          <cell r="E543" t="str">
            <v>5310-1503</v>
          </cell>
          <cell r="F543" t="str">
            <v>LDN RTAS CIRCUITOS PRIV SATELITALES TERCEROS</v>
          </cell>
          <cell r="G543">
            <v>0</v>
          </cell>
          <cell r="AM543">
            <v>521</v>
          </cell>
        </row>
        <row r="544">
          <cell r="B544">
            <v>53102000</v>
          </cell>
          <cell r="C544" t="str">
            <v>ACCS CIR P</v>
          </cell>
          <cell r="D544" t="str">
            <v>A</v>
          </cell>
          <cell r="E544" t="str">
            <v>5310-2000</v>
          </cell>
          <cell r="F544" t="str">
            <v>LDN ACCS CIRCUITOS PRIV</v>
          </cell>
          <cell r="G544">
            <v>0</v>
          </cell>
          <cell r="AM544">
            <v>522</v>
          </cell>
        </row>
        <row r="545">
          <cell r="B545">
            <v>53102100</v>
          </cell>
          <cell r="C545" t="str">
            <v>ACCS CIR PD</v>
          </cell>
          <cell r="D545" t="str">
            <v>A</v>
          </cell>
          <cell r="E545" t="str">
            <v>5310-2100</v>
          </cell>
          <cell r="F545" t="str">
            <v>LDN ACCS CIRCUITOS PRIV DIGITALES</v>
          </cell>
          <cell r="G545">
            <v>0</v>
          </cell>
          <cell r="AM545">
            <v>523</v>
          </cell>
        </row>
        <row r="546">
          <cell r="B546">
            <v>53102101</v>
          </cell>
          <cell r="C546" t="str">
            <v>ACCS CIR PD TMX</v>
          </cell>
          <cell r="D546" t="str">
            <v>T</v>
          </cell>
          <cell r="E546" t="str">
            <v>5310-2101</v>
          </cell>
          <cell r="F546" t="str">
            <v>LDN ACCS CIRCUITOS PRIV DIGITALES TELMEX</v>
          </cell>
          <cell r="G546">
            <v>0</v>
          </cell>
          <cell r="AM546">
            <v>524</v>
          </cell>
        </row>
        <row r="547">
          <cell r="B547">
            <v>53102102</v>
          </cell>
          <cell r="C547" t="str">
            <v>ACCS CIR PD SUB</v>
          </cell>
          <cell r="D547" t="str">
            <v>S</v>
          </cell>
          <cell r="E547" t="str">
            <v>5310-2102</v>
          </cell>
          <cell r="F547" t="str">
            <v>LDN ACCS CIRCUITOS PRIV DIGITALES SUBSIDIARIA</v>
          </cell>
          <cell r="G547">
            <v>0</v>
          </cell>
          <cell r="AM547">
            <v>525</v>
          </cell>
        </row>
        <row r="548">
          <cell r="B548">
            <v>53102103</v>
          </cell>
          <cell r="C548" t="str">
            <v>ACCS CIR PD TER</v>
          </cell>
          <cell r="D548" t="str">
            <v>C</v>
          </cell>
          <cell r="E548" t="str">
            <v>5310-2103</v>
          </cell>
          <cell r="F548" t="str">
            <v>LDN ACCS CIRCUITOS PRIV DIGITALES TERCEROS</v>
          </cell>
          <cell r="G548">
            <v>0</v>
          </cell>
          <cell r="AM548">
            <v>526</v>
          </cell>
        </row>
        <row r="549">
          <cell r="B549">
            <v>53102200</v>
          </cell>
          <cell r="C549" t="str">
            <v>ACC CIR ITX</v>
          </cell>
          <cell r="D549" t="str">
            <v>A</v>
          </cell>
          <cell r="E549" t="str">
            <v>5310-2200</v>
          </cell>
          <cell r="F549" t="str">
            <v>LDN ACCS CIRCUITOS PRIV INTERCONEXION</v>
          </cell>
          <cell r="G549">
            <v>0</v>
          </cell>
          <cell r="AM549">
            <v>527</v>
          </cell>
        </row>
        <row r="550">
          <cell r="B550">
            <v>53102201</v>
          </cell>
          <cell r="C550" t="str">
            <v>ACC CIR ITX TMX</v>
          </cell>
          <cell r="D550" t="str">
            <v>T</v>
          </cell>
          <cell r="E550" t="str">
            <v>5310-2201</v>
          </cell>
          <cell r="F550" t="str">
            <v>LDN ACCS CIRCUITOS PRIV INTERCONEXION TELMEX</v>
          </cell>
          <cell r="G550">
            <v>0</v>
          </cell>
          <cell r="AM550">
            <v>528</v>
          </cell>
        </row>
        <row r="551">
          <cell r="B551">
            <v>53102202</v>
          </cell>
          <cell r="C551" t="str">
            <v>ACC CIR ITX SUB</v>
          </cell>
          <cell r="D551" t="str">
            <v>S</v>
          </cell>
          <cell r="E551" t="str">
            <v>5310-2202</v>
          </cell>
          <cell r="F551" t="str">
            <v>LDN ACCS CIRCUITOS PRIV INTERCONEXION SUBSIDI</v>
          </cell>
          <cell r="G551">
            <v>0</v>
          </cell>
          <cell r="AM551">
            <v>529</v>
          </cell>
        </row>
        <row r="552">
          <cell r="B552">
            <v>53102203</v>
          </cell>
          <cell r="C552" t="str">
            <v>ACC CIR ITX TER</v>
          </cell>
          <cell r="D552" t="str">
            <v>C</v>
          </cell>
          <cell r="E552" t="str">
            <v>5310-2203</v>
          </cell>
          <cell r="F552" t="str">
            <v>LDN ACCS CIRCUITOS PRIV INTERCONEXION TERCER</v>
          </cell>
          <cell r="G552">
            <v>0</v>
          </cell>
          <cell r="AM552">
            <v>530</v>
          </cell>
        </row>
        <row r="553">
          <cell r="B553">
            <v>53102300</v>
          </cell>
          <cell r="C553" t="str">
            <v>ACC CIR SAT</v>
          </cell>
          <cell r="D553" t="str">
            <v>A</v>
          </cell>
          <cell r="E553" t="str">
            <v>5310-2300</v>
          </cell>
          <cell r="F553" t="str">
            <v>LDN ACCS CIRCUITOS PRIV SATELITALES</v>
          </cell>
          <cell r="G553">
            <v>0</v>
          </cell>
          <cell r="AM553">
            <v>531</v>
          </cell>
        </row>
        <row r="554">
          <cell r="B554">
            <v>53102301</v>
          </cell>
          <cell r="C554" t="str">
            <v>ACC CIR SAT TMX</v>
          </cell>
          <cell r="D554" t="str">
            <v>T</v>
          </cell>
          <cell r="E554" t="str">
            <v>5310-2301</v>
          </cell>
          <cell r="F554" t="str">
            <v>LDN ACCS CIRCUITOS PRIV SATELITALES TELMEX</v>
          </cell>
          <cell r="G554">
            <v>0</v>
          </cell>
          <cell r="AM554">
            <v>532</v>
          </cell>
        </row>
        <row r="555">
          <cell r="B555">
            <v>53102302</v>
          </cell>
          <cell r="C555" t="str">
            <v>ACC CIR SAT SUB</v>
          </cell>
          <cell r="D555" t="str">
            <v>S</v>
          </cell>
          <cell r="E555" t="str">
            <v>5310-2302</v>
          </cell>
          <cell r="F555" t="str">
            <v>LDN ACCS CIRCUITOS PRIV SATELITALES SUBSIDIAR</v>
          </cell>
          <cell r="G555">
            <v>0</v>
          </cell>
          <cell r="AM555">
            <v>533</v>
          </cell>
        </row>
        <row r="556">
          <cell r="B556">
            <v>53102303</v>
          </cell>
          <cell r="C556" t="str">
            <v>ACC CIR SAT TER</v>
          </cell>
          <cell r="D556" t="str">
            <v>C</v>
          </cell>
          <cell r="E556" t="str">
            <v>5310-2303</v>
          </cell>
          <cell r="F556" t="str">
            <v>LDN ACCS CIRCUITOS PRIV SATELITALES TERCEROS</v>
          </cell>
          <cell r="G556">
            <v>0</v>
          </cell>
          <cell r="AM556">
            <v>534</v>
          </cell>
        </row>
        <row r="557">
          <cell r="B557">
            <v>53200000</v>
          </cell>
          <cell r="C557" t="str">
            <v>S-800</v>
          </cell>
          <cell r="D557" t="str">
            <v>A</v>
          </cell>
          <cell r="E557" t="str">
            <v>5320-0000</v>
          </cell>
          <cell r="F557" t="str">
            <v>LDN SERVICIO 800</v>
          </cell>
          <cell r="G557">
            <v>0</v>
          </cell>
          <cell r="AM557">
            <v>535</v>
          </cell>
        </row>
        <row r="558">
          <cell r="B558">
            <v>53201000</v>
          </cell>
          <cell r="C558" t="str">
            <v>S-800 RTAS</v>
          </cell>
          <cell r="D558" t="str">
            <v>A</v>
          </cell>
          <cell r="E558" t="str">
            <v>5320-1000</v>
          </cell>
          <cell r="F558" t="str">
            <v>LDN SERVICIO 800 RENTAS</v>
          </cell>
          <cell r="G558">
            <v>0</v>
          </cell>
          <cell r="AM558">
            <v>536</v>
          </cell>
        </row>
        <row r="559">
          <cell r="B559">
            <v>53201001</v>
          </cell>
          <cell r="C559" t="str">
            <v>S-800 RTAS TMX</v>
          </cell>
          <cell r="D559" t="str">
            <v>T</v>
          </cell>
          <cell r="E559" t="str">
            <v>5320-1001</v>
          </cell>
          <cell r="F559" t="str">
            <v>LDN SERVICIO 800 RENTAS TELMEX</v>
          </cell>
          <cell r="G559">
            <v>0</v>
          </cell>
          <cell r="AM559">
            <v>537</v>
          </cell>
        </row>
        <row r="560">
          <cell r="B560">
            <v>53201002</v>
          </cell>
          <cell r="C560" t="str">
            <v>S-800 RTAS SUB</v>
          </cell>
          <cell r="D560" t="str">
            <v>S</v>
          </cell>
          <cell r="E560" t="str">
            <v>5320-1002</v>
          </cell>
          <cell r="F560" t="str">
            <v>LDN SERVICIO 800 RENTAS SUBSIDIARIAS</v>
          </cell>
          <cell r="G560">
            <v>0</v>
          </cell>
          <cell r="AM560">
            <v>538</v>
          </cell>
        </row>
        <row r="561">
          <cell r="B561">
            <v>53201003</v>
          </cell>
          <cell r="C561" t="str">
            <v>S-800 RTAS TER</v>
          </cell>
          <cell r="D561" t="str">
            <v>C</v>
          </cell>
          <cell r="E561" t="str">
            <v>5320-1003</v>
          </cell>
          <cell r="F561" t="str">
            <v>LDN SERVICIO 800 RENTAS TERCEROS</v>
          </cell>
          <cell r="G561">
            <v>0</v>
          </cell>
          <cell r="AM561">
            <v>539</v>
          </cell>
        </row>
        <row r="562">
          <cell r="B562">
            <v>53202000</v>
          </cell>
          <cell r="C562" t="str">
            <v>S-800 ACCS</v>
          </cell>
          <cell r="D562" t="str">
            <v>A</v>
          </cell>
          <cell r="E562" t="str">
            <v>5320-2000</v>
          </cell>
          <cell r="F562" t="str">
            <v>LDN SERVICIO 800 ACCESOS</v>
          </cell>
          <cell r="G562">
            <v>0</v>
          </cell>
          <cell r="AM562">
            <v>540</v>
          </cell>
        </row>
        <row r="563">
          <cell r="B563">
            <v>53202001</v>
          </cell>
          <cell r="C563" t="str">
            <v>S-800 ACCS TMX</v>
          </cell>
          <cell r="D563" t="str">
            <v>T</v>
          </cell>
          <cell r="E563" t="str">
            <v>5320-2001</v>
          </cell>
          <cell r="F563" t="str">
            <v>LDN SERVICIO 800 ACCESOS TELMEX</v>
          </cell>
          <cell r="G563">
            <v>0</v>
          </cell>
          <cell r="AM563">
            <v>541</v>
          </cell>
        </row>
        <row r="564">
          <cell r="B564">
            <v>53202002</v>
          </cell>
          <cell r="C564" t="str">
            <v>S-800 ACCS SUB</v>
          </cell>
          <cell r="D564" t="str">
            <v>S</v>
          </cell>
          <cell r="E564" t="str">
            <v>5320-2002</v>
          </cell>
          <cell r="F564" t="str">
            <v>LDN SERVICIO 800 ACCESOS SUBSIDIARIAS</v>
          </cell>
          <cell r="G564">
            <v>0</v>
          </cell>
          <cell r="AM564">
            <v>542</v>
          </cell>
        </row>
        <row r="565">
          <cell r="B565">
            <v>53202003</v>
          </cell>
          <cell r="C565" t="str">
            <v>S-800 ACCS TER</v>
          </cell>
          <cell r="D565" t="str">
            <v>C</v>
          </cell>
          <cell r="E565" t="str">
            <v>5320-2003</v>
          </cell>
          <cell r="F565" t="str">
            <v>LDN SERVICIO 800 ACCESOS TERCEROS</v>
          </cell>
          <cell r="G565">
            <v>0</v>
          </cell>
          <cell r="AM565">
            <v>543</v>
          </cell>
        </row>
        <row r="566">
          <cell r="B566">
            <v>53300000</v>
          </cell>
          <cell r="C566" t="str">
            <v>TELF R</v>
          </cell>
          <cell r="D566" t="str">
            <v>A</v>
          </cell>
          <cell r="E566" t="str">
            <v>5330-0000</v>
          </cell>
          <cell r="F566" t="str">
            <v>LDN TELEFONIA RURAL</v>
          </cell>
          <cell r="G566">
            <v>0</v>
          </cell>
          <cell r="AM566">
            <v>544</v>
          </cell>
        </row>
        <row r="567">
          <cell r="B567">
            <v>53301000</v>
          </cell>
          <cell r="C567" t="str">
            <v>TELF R RTAS</v>
          </cell>
          <cell r="D567" t="str">
            <v>A</v>
          </cell>
          <cell r="E567" t="str">
            <v>5330-1000</v>
          </cell>
          <cell r="F567" t="str">
            <v>LDN TELEFONIA RURAL RENTAS</v>
          </cell>
          <cell r="G567">
            <v>0</v>
          </cell>
          <cell r="AM567">
            <v>545</v>
          </cell>
        </row>
        <row r="568">
          <cell r="B568">
            <v>53301001</v>
          </cell>
          <cell r="C568" t="str">
            <v>TELF R RTAS TMX</v>
          </cell>
          <cell r="D568" t="str">
            <v>T</v>
          </cell>
          <cell r="E568" t="str">
            <v>5330-1001</v>
          </cell>
          <cell r="F568" t="str">
            <v>LDN TELEFONIA RURAL RENTAS TELMEX</v>
          </cell>
          <cell r="G568">
            <v>0</v>
          </cell>
          <cell r="AM568">
            <v>546</v>
          </cell>
        </row>
        <row r="569">
          <cell r="B569">
            <v>53301002</v>
          </cell>
          <cell r="C569" t="str">
            <v>TELF R RTAS SUB</v>
          </cell>
          <cell r="D569" t="str">
            <v>S</v>
          </cell>
          <cell r="E569" t="str">
            <v>5330-1002</v>
          </cell>
          <cell r="F569" t="str">
            <v>LDN TELEFONIA RURAL RENTAS SUBSIDIARIAS</v>
          </cell>
          <cell r="G569">
            <v>0</v>
          </cell>
          <cell r="AM569">
            <v>547</v>
          </cell>
        </row>
        <row r="570">
          <cell r="B570">
            <v>53301003</v>
          </cell>
          <cell r="C570" t="str">
            <v>TELF R RTAS TER</v>
          </cell>
          <cell r="D570" t="str">
            <v>C</v>
          </cell>
          <cell r="E570" t="str">
            <v>5330-1003</v>
          </cell>
          <cell r="F570" t="str">
            <v>LDN TELEFONIA RURAL RENTAS TERCEROS</v>
          </cell>
          <cell r="G570">
            <v>0</v>
          </cell>
          <cell r="AM570">
            <v>548</v>
          </cell>
        </row>
        <row r="571">
          <cell r="B571">
            <v>53302000</v>
          </cell>
          <cell r="C571" t="str">
            <v>TELF R ACCS</v>
          </cell>
          <cell r="D571" t="str">
            <v>A</v>
          </cell>
          <cell r="E571" t="str">
            <v>5330-2000</v>
          </cell>
          <cell r="F571" t="str">
            <v>LDN TELEFONIA RURAL ACCESOS</v>
          </cell>
          <cell r="G571">
            <v>0</v>
          </cell>
          <cell r="AM571">
            <v>549</v>
          </cell>
        </row>
        <row r="572">
          <cell r="B572">
            <v>53302001</v>
          </cell>
          <cell r="C572" t="str">
            <v>TELF R ACCS TMX</v>
          </cell>
          <cell r="D572" t="str">
            <v>T</v>
          </cell>
          <cell r="E572" t="str">
            <v>5330-2001</v>
          </cell>
          <cell r="F572" t="str">
            <v>LDN TELEFONIA RURAL ACCESOS TELMEX</v>
          </cell>
          <cell r="G572">
            <v>0</v>
          </cell>
          <cell r="AM572">
            <v>550</v>
          </cell>
        </row>
        <row r="573">
          <cell r="B573">
            <v>53302002</v>
          </cell>
          <cell r="C573" t="str">
            <v>TELF R ACCS SUB</v>
          </cell>
          <cell r="D573" t="str">
            <v>S</v>
          </cell>
          <cell r="E573" t="str">
            <v>5330-2002</v>
          </cell>
          <cell r="F573" t="str">
            <v>LDN TELEFONIA RURAL ACCESOS SUBSIDIARIAS</v>
          </cell>
          <cell r="G573">
            <v>0</v>
          </cell>
          <cell r="AM573">
            <v>551</v>
          </cell>
        </row>
        <row r="574">
          <cell r="B574">
            <v>53302003</v>
          </cell>
          <cell r="C574" t="str">
            <v>TELF R ACCS TER</v>
          </cell>
          <cell r="D574" t="str">
            <v>C</v>
          </cell>
          <cell r="E574" t="str">
            <v>5330-2003</v>
          </cell>
          <cell r="F574" t="str">
            <v>LDN TELEFONIA RURAL ACCESOS TERCEROS</v>
          </cell>
          <cell r="G574">
            <v>0</v>
          </cell>
          <cell r="AM574">
            <v>552</v>
          </cell>
        </row>
        <row r="575">
          <cell r="B575">
            <v>53400000</v>
          </cell>
          <cell r="C575" t="str">
            <v>VIDE ENL D</v>
          </cell>
          <cell r="D575" t="str">
            <v>A</v>
          </cell>
          <cell r="E575" t="str">
            <v>5340-0000</v>
          </cell>
          <cell r="F575" t="str">
            <v>LDN VIDEO ENLACE DIGITAL</v>
          </cell>
          <cell r="G575">
            <v>0</v>
          </cell>
          <cell r="AM575">
            <v>553</v>
          </cell>
        </row>
        <row r="576">
          <cell r="B576">
            <v>53400001</v>
          </cell>
          <cell r="C576" t="str">
            <v>VIDE ENL D TMX</v>
          </cell>
          <cell r="D576" t="str">
            <v>T</v>
          </cell>
          <cell r="E576" t="str">
            <v>5340-0001</v>
          </cell>
          <cell r="F576" t="str">
            <v>LDN VIDEO ENLACE DIGITAL TELMEX</v>
          </cell>
          <cell r="G576">
            <v>0</v>
          </cell>
          <cell r="AM576">
            <v>554</v>
          </cell>
        </row>
        <row r="577">
          <cell r="B577">
            <v>53400002</v>
          </cell>
          <cell r="C577" t="str">
            <v>VIDE ENL D SUB</v>
          </cell>
          <cell r="D577" t="str">
            <v>S</v>
          </cell>
          <cell r="E577" t="str">
            <v>5340-0002</v>
          </cell>
          <cell r="F577" t="str">
            <v>LDN VIDEO ENLACE DIGITAL SUBSIDIARIAS</v>
          </cell>
          <cell r="G577">
            <v>0</v>
          </cell>
          <cell r="AM577">
            <v>555</v>
          </cell>
        </row>
        <row r="578">
          <cell r="B578">
            <v>53400003</v>
          </cell>
          <cell r="C578" t="str">
            <v>VIDE ENL D TER</v>
          </cell>
          <cell r="D578" t="str">
            <v>C</v>
          </cell>
          <cell r="E578" t="str">
            <v>5340-0003</v>
          </cell>
          <cell r="F578" t="str">
            <v>LDN VIDEO ENLACE DIGITAL TERCEROS</v>
          </cell>
          <cell r="G578">
            <v>0</v>
          </cell>
          <cell r="AM578">
            <v>556</v>
          </cell>
        </row>
        <row r="579">
          <cell r="B579">
            <v>53500000</v>
          </cell>
          <cell r="C579" t="str">
            <v>INTNET</v>
          </cell>
          <cell r="D579" t="str">
            <v>A</v>
          </cell>
          <cell r="E579" t="str">
            <v>5350-0000</v>
          </cell>
          <cell r="F579" t="str">
            <v>LDN INTERNET</v>
          </cell>
          <cell r="G579">
            <v>-1031395508.0500001</v>
          </cell>
          <cell r="AM579">
            <v>557</v>
          </cell>
        </row>
        <row r="580">
          <cell r="B580">
            <v>53501000</v>
          </cell>
          <cell r="C580" t="str">
            <v xml:space="preserve">INTNET  RTA </v>
          </cell>
          <cell r="D580" t="str">
            <v>A</v>
          </cell>
          <cell r="E580" t="str">
            <v>5350-1000</v>
          </cell>
          <cell r="F580" t="str">
            <v>LDN INTERNET RENTAS</v>
          </cell>
          <cell r="G580">
            <v>0</v>
          </cell>
          <cell r="AM580">
            <v>558</v>
          </cell>
        </row>
        <row r="581">
          <cell r="B581">
            <v>53501001</v>
          </cell>
          <cell r="C581" t="str">
            <v>INTNET RTA TMX</v>
          </cell>
          <cell r="D581" t="str">
            <v>T</v>
          </cell>
          <cell r="E581" t="str">
            <v>5350-1001</v>
          </cell>
          <cell r="F581" t="str">
            <v>LDN INTERNET RENTAS TELMEX</v>
          </cell>
          <cell r="G581">
            <v>0</v>
          </cell>
          <cell r="AM581">
            <v>559</v>
          </cell>
        </row>
        <row r="582">
          <cell r="B582">
            <v>53501002</v>
          </cell>
          <cell r="C582" t="str">
            <v>INTNET RTA SUB</v>
          </cell>
          <cell r="D582" t="str">
            <v>S</v>
          </cell>
          <cell r="E582" t="str">
            <v>5350-1002</v>
          </cell>
          <cell r="F582" t="str">
            <v>LDN INTERNET RENTAS SUBSIDIARIAS</v>
          </cell>
          <cell r="G582">
            <v>0</v>
          </cell>
          <cell r="AM582">
            <v>560</v>
          </cell>
        </row>
        <row r="583">
          <cell r="B583">
            <v>53501003</v>
          </cell>
          <cell r="C583" t="str">
            <v>INTNET RTA TER</v>
          </cell>
          <cell r="D583" t="str">
            <v>C</v>
          </cell>
          <cell r="E583" t="str">
            <v>5350-1003</v>
          </cell>
          <cell r="F583" t="str">
            <v>LDN INTERNET RENTAS TERCEROS</v>
          </cell>
          <cell r="G583">
            <v>0</v>
          </cell>
          <cell r="AM583">
            <v>561</v>
          </cell>
        </row>
        <row r="584">
          <cell r="B584">
            <v>53502000</v>
          </cell>
          <cell r="C584" t="str">
            <v>INTNET ACC</v>
          </cell>
          <cell r="D584" t="str">
            <v>A</v>
          </cell>
          <cell r="E584" t="str">
            <v>5350-2000</v>
          </cell>
          <cell r="F584" t="str">
            <v>LDN INTERNET ACCESOS</v>
          </cell>
          <cell r="G584">
            <v>0</v>
          </cell>
          <cell r="AM584">
            <v>562</v>
          </cell>
        </row>
        <row r="585">
          <cell r="B585">
            <v>53502001</v>
          </cell>
          <cell r="C585" t="str">
            <v>INTNET  ACC TMX</v>
          </cell>
          <cell r="D585" t="str">
            <v>T</v>
          </cell>
          <cell r="E585" t="str">
            <v>5350-2001</v>
          </cell>
          <cell r="F585" t="str">
            <v>LDN INTERNET ACCESOS TELMEX</v>
          </cell>
          <cell r="G585">
            <v>0</v>
          </cell>
          <cell r="AM585">
            <v>563</v>
          </cell>
        </row>
        <row r="586">
          <cell r="B586">
            <v>53502002</v>
          </cell>
          <cell r="C586" t="str">
            <v>INTNET ACC SUB</v>
          </cell>
          <cell r="D586" t="str">
            <v>S</v>
          </cell>
          <cell r="E586" t="str">
            <v>5350-2002</v>
          </cell>
          <cell r="F586" t="str">
            <v>LDN INTERNET ACCESOS SUBSIDIARIAS</v>
          </cell>
          <cell r="G586">
            <v>0</v>
          </cell>
          <cell r="AM586">
            <v>564</v>
          </cell>
        </row>
        <row r="587">
          <cell r="B587">
            <v>53502003</v>
          </cell>
          <cell r="C587" t="str">
            <v>INTNET ACC TER</v>
          </cell>
          <cell r="D587" t="str">
            <v>C</v>
          </cell>
          <cell r="E587" t="str">
            <v>5350-2003</v>
          </cell>
          <cell r="F587" t="str">
            <v>LDN INTERNET ACCESOS TERCEROS</v>
          </cell>
          <cell r="G587">
            <v>0</v>
          </cell>
          <cell r="AM587">
            <v>565</v>
          </cell>
        </row>
        <row r="588">
          <cell r="B588">
            <v>53502010</v>
          </cell>
          <cell r="C588" t="str">
            <v>SER VOZ IP</v>
          </cell>
          <cell r="D588" t="str">
            <v>A</v>
          </cell>
          <cell r="E588" t="str">
            <v>5350-2010</v>
          </cell>
          <cell r="F588" t="str">
            <v>LDN SERVICIOS DE VOZ POR IP</v>
          </cell>
          <cell r="G588">
            <v>-1031395508.0500001</v>
          </cell>
          <cell r="AM588">
            <v>566</v>
          </cell>
        </row>
        <row r="589">
          <cell r="B589">
            <v>53502011</v>
          </cell>
          <cell r="C589" t="str">
            <v>SER VOZ IP TMX</v>
          </cell>
          <cell r="D589" t="str">
            <v>T</v>
          </cell>
          <cell r="E589" t="str">
            <v>5350-2011</v>
          </cell>
          <cell r="F589" t="str">
            <v>LDN INTERNET ACCESOS TELMEX</v>
          </cell>
          <cell r="G589">
            <v>-966815082</v>
          </cell>
          <cell r="AM589">
            <v>567</v>
          </cell>
        </row>
        <row r="590">
          <cell r="B590">
            <v>53502012</v>
          </cell>
          <cell r="C590" t="str">
            <v>SER VOZ IP SUB</v>
          </cell>
          <cell r="D590" t="str">
            <v>S</v>
          </cell>
          <cell r="E590" t="str">
            <v>5350-2012</v>
          </cell>
          <cell r="F590" t="str">
            <v>LDN INTERNET ACCESOS SUBSIDIARIAS</v>
          </cell>
          <cell r="G590">
            <v>0</v>
          </cell>
          <cell r="AM590">
            <v>568</v>
          </cell>
        </row>
        <row r="591">
          <cell r="B591">
            <v>53502013</v>
          </cell>
          <cell r="C591" t="str">
            <v>SER VOZ IP TER</v>
          </cell>
          <cell r="D591" t="str">
            <v>C</v>
          </cell>
          <cell r="E591" t="str">
            <v>5350-2013</v>
          </cell>
          <cell r="F591" t="str">
            <v>LDN INTERNET ACCESOS TERCEROS</v>
          </cell>
          <cell r="G591">
            <v>-64580426.050000019</v>
          </cell>
          <cell r="AM591">
            <v>569</v>
          </cell>
        </row>
        <row r="592">
          <cell r="B592">
            <v>53600000</v>
          </cell>
          <cell r="C592" t="str">
            <v>LDN REVENTA CEL</v>
          </cell>
          <cell r="D592" t="str">
            <v>A</v>
          </cell>
          <cell r="E592" t="str">
            <v>5360-0000</v>
          </cell>
          <cell r="F592" t="str">
            <v>LDN REVENTA CELULAR</v>
          </cell>
          <cell r="G592">
            <v>0</v>
          </cell>
          <cell r="AM592">
            <v>566</v>
          </cell>
        </row>
        <row r="593">
          <cell r="B593">
            <v>53600001</v>
          </cell>
          <cell r="C593" t="str">
            <v>LDN REV CEL TMX</v>
          </cell>
          <cell r="D593" t="str">
            <v>T</v>
          </cell>
          <cell r="E593" t="str">
            <v>5360-0001</v>
          </cell>
          <cell r="F593" t="str">
            <v>LDN REVENTA CELULAR TELMEX</v>
          </cell>
          <cell r="G593">
            <v>0</v>
          </cell>
          <cell r="AM593">
            <v>567</v>
          </cell>
        </row>
        <row r="594">
          <cell r="B594">
            <v>53600002</v>
          </cell>
          <cell r="C594" t="str">
            <v>LDN REV CEL SUB</v>
          </cell>
          <cell r="D594" t="str">
            <v>S</v>
          </cell>
          <cell r="E594" t="str">
            <v>5360-0002</v>
          </cell>
          <cell r="F594" t="str">
            <v>LDN REVENTA CELULAR SUBSIDIARIAS</v>
          </cell>
          <cell r="G594">
            <v>0</v>
          </cell>
          <cell r="AM594">
            <v>568</v>
          </cell>
        </row>
        <row r="595">
          <cell r="B595">
            <v>53600003</v>
          </cell>
          <cell r="C595" t="str">
            <v>LDN REV CEL TER</v>
          </cell>
          <cell r="D595" t="str">
            <v>C</v>
          </cell>
          <cell r="E595" t="str">
            <v>5360-0003</v>
          </cell>
          <cell r="F595" t="str">
            <v>LDN REVENTA CELULAR TERCEROS</v>
          </cell>
          <cell r="G595">
            <v>0</v>
          </cell>
          <cell r="AM595">
            <v>569</v>
          </cell>
        </row>
        <row r="596">
          <cell r="B596">
            <v>53700000</v>
          </cell>
          <cell r="C596" t="str">
            <v>DES LDN REV CEL</v>
          </cell>
          <cell r="D596" t="str">
            <v>A</v>
          </cell>
          <cell r="E596" t="str">
            <v>5370-0000</v>
          </cell>
          <cell r="F596" t="str">
            <v>DESCUENTOS LDN REVENTA CELULAR</v>
          </cell>
          <cell r="G596">
            <v>0</v>
          </cell>
          <cell r="AM596">
            <v>566</v>
          </cell>
        </row>
        <row r="597">
          <cell r="B597">
            <v>53700001</v>
          </cell>
          <cell r="C597" t="str">
            <v>D LDN R CEL TMX</v>
          </cell>
          <cell r="D597" t="str">
            <v>T</v>
          </cell>
          <cell r="E597" t="str">
            <v>5370-0001</v>
          </cell>
          <cell r="F597" t="str">
            <v>DESCUENTOS LDN REVENTA CELULAR TELMEX</v>
          </cell>
          <cell r="G597">
            <v>0</v>
          </cell>
          <cell r="AM597">
            <v>567</v>
          </cell>
        </row>
        <row r="598">
          <cell r="B598">
            <v>53700002</v>
          </cell>
          <cell r="C598" t="str">
            <v>D LDN R CEL SUB</v>
          </cell>
          <cell r="D598" t="str">
            <v>S</v>
          </cell>
          <cell r="E598" t="str">
            <v>5370-0002</v>
          </cell>
          <cell r="F598" t="str">
            <v>DESCUENTOS LDN REVENTA CELULAR SUBSIDIARIAS</v>
          </cell>
          <cell r="G598">
            <v>0</v>
          </cell>
          <cell r="AM598">
            <v>568</v>
          </cell>
        </row>
        <row r="599">
          <cell r="B599">
            <v>53700003</v>
          </cell>
          <cell r="C599" t="str">
            <v>D LDN R CEL TER</v>
          </cell>
          <cell r="D599" t="str">
            <v>C</v>
          </cell>
          <cell r="E599" t="str">
            <v>5370-0003</v>
          </cell>
          <cell r="F599" t="str">
            <v>DESCUENTOS LDN REVENTA CELULAR TERCEROS</v>
          </cell>
          <cell r="G599">
            <v>0</v>
          </cell>
          <cell r="AM599">
            <v>569</v>
          </cell>
        </row>
        <row r="600">
          <cell r="B600">
            <v>54000000</v>
          </cell>
          <cell r="C600" t="str">
            <v>LDI</v>
          </cell>
          <cell r="D600" t="str">
            <v>A</v>
          </cell>
          <cell r="E600" t="str">
            <v>5400-0000</v>
          </cell>
          <cell r="F600" t="str">
            <v>LARGA DISTANCIA INTERNACIONAL</v>
          </cell>
          <cell r="G600">
            <v>0</v>
          </cell>
          <cell r="AM600">
            <v>570</v>
          </cell>
        </row>
        <row r="601">
          <cell r="B601">
            <v>54001000</v>
          </cell>
          <cell r="C601" t="str">
            <v>LDI SERV</v>
          </cell>
          <cell r="D601" t="str">
            <v>A</v>
          </cell>
          <cell r="E601" t="str">
            <v>5400-1000</v>
          </cell>
          <cell r="F601" t="str">
            <v>LDI SERVICIO INTERNACIONAL</v>
          </cell>
          <cell r="G601">
            <v>0</v>
          </cell>
          <cell r="AM601">
            <v>571</v>
          </cell>
        </row>
        <row r="602">
          <cell r="B602">
            <v>54001001</v>
          </cell>
          <cell r="C602" t="str">
            <v>LDI SERV TMX</v>
          </cell>
          <cell r="D602" t="str">
            <v>T</v>
          </cell>
          <cell r="E602" t="str">
            <v>5400-1001</v>
          </cell>
          <cell r="F602" t="str">
            <v>LDI SERVICIO INTERNACIONAL TELMEX</v>
          </cell>
          <cell r="G602">
            <v>0</v>
          </cell>
          <cell r="AM602">
            <v>572</v>
          </cell>
        </row>
        <row r="603">
          <cell r="B603">
            <v>54001002</v>
          </cell>
          <cell r="C603" t="str">
            <v>LDI SERV SUB</v>
          </cell>
          <cell r="D603" t="str">
            <v>S</v>
          </cell>
          <cell r="E603" t="str">
            <v>5400-1002</v>
          </cell>
          <cell r="F603" t="str">
            <v>LDI SERVICIO INTERNACIONAL SUBSIDIARIAS</v>
          </cell>
          <cell r="G603">
            <v>0</v>
          </cell>
          <cell r="AM603">
            <v>573</v>
          </cell>
        </row>
        <row r="604">
          <cell r="B604">
            <v>54001003</v>
          </cell>
          <cell r="C604" t="str">
            <v>LDI SERV TER</v>
          </cell>
          <cell r="D604" t="str">
            <v>C</v>
          </cell>
          <cell r="E604" t="str">
            <v>5400-1003</v>
          </cell>
          <cell r="F604" t="str">
            <v>LDI SERVICIO INTERNACIONAL TERCEROS</v>
          </cell>
          <cell r="G604">
            <v>0</v>
          </cell>
          <cell r="AM604">
            <v>574</v>
          </cell>
        </row>
        <row r="605">
          <cell r="B605">
            <v>54002000</v>
          </cell>
          <cell r="C605" t="str">
            <v>LDM</v>
          </cell>
          <cell r="D605" t="str">
            <v>A</v>
          </cell>
          <cell r="E605" t="str">
            <v>5400-2000</v>
          </cell>
          <cell r="F605" t="str">
            <v>LDI SERVICIO MUNDIAL</v>
          </cell>
          <cell r="G605">
            <v>0</v>
          </cell>
          <cell r="AM605">
            <v>575</v>
          </cell>
        </row>
        <row r="606">
          <cell r="B606">
            <v>54002001</v>
          </cell>
          <cell r="C606" t="str">
            <v>LDM TMX</v>
          </cell>
          <cell r="D606" t="str">
            <v>T</v>
          </cell>
          <cell r="E606" t="str">
            <v>5400-2001</v>
          </cell>
          <cell r="F606" t="str">
            <v>LDI SERVICIO MUNDIAL TELMEX</v>
          </cell>
          <cell r="G606">
            <v>0</v>
          </cell>
          <cell r="AM606">
            <v>576</v>
          </cell>
        </row>
        <row r="607">
          <cell r="B607">
            <v>54002002</v>
          </cell>
          <cell r="C607" t="str">
            <v>LDM SUB</v>
          </cell>
          <cell r="D607" t="str">
            <v>S</v>
          </cell>
          <cell r="E607" t="str">
            <v>5400-2002</v>
          </cell>
          <cell r="F607" t="str">
            <v>LDI SERVICIO MUNDIAL SUBSIDIARIAS</v>
          </cell>
          <cell r="G607">
            <v>0</v>
          </cell>
          <cell r="AM607">
            <v>577</v>
          </cell>
        </row>
        <row r="608">
          <cell r="B608">
            <v>54002003</v>
          </cell>
          <cell r="C608" t="str">
            <v>LDM TER</v>
          </cell>
          <cell r="D608" t="str">
            <v>C</v>
          </cell>
          <cell r="E608" t="str">
            <v>5400-2003</v>
          </cell>
          <cell r="F608" t="str">
            <v>LDI SERVICIO MUNDIAL TERCEROS</v>
          </cell>
          <cell r="G608">
            <v>0</v>
          </cell>
          <cell r="AM608">
            <v>578</v>
          </cell>
        </row>
        <row r="609">
          <cell r="B609">
            <v>54003000</v>
          </cell>
          <cell r="C609" t="str">
            <v>LDI S-800</v>
          </cell>
          <cell r="D609" t="str">
            <v>A</v>
          </cell>
          <cell r="E609" t="str">
            <v>5400-3000</v>
          </cell>
          <cell r="F609" t="str">
            <v>LDI SERVICIO 800</v>
          </cell>
          <cell r="G609">
            <v>0</v>
          </cell>
          <cell r="AM609">
            <v>579</v>
          </cell>
        </row>
        <row r="610">
          <cell r="B610">
            <v>54003001</v>
          </cell>
          <cell r="C610" t="str">
            <v>LDI S-800 TMX</v>
          </cell>
          <cell r="D610" t="str">
            <v>T</v>
          </cell>
          <cell r="E610" t="str">
            <v>5400-3001</v>
          </cell>
          <cell r="F610" t="str">
            <v>LDI SERVICIO 800 TELMEX</v>
          </cell>
          <cell r="G610">
            <v>0</v>
          </cell>
          <cell r="AM610">
            <v>580</v>
          </cell>
        </row>
        <row r="611">
          <cell r="B611">
            <v>54003002</v>
          </cell>
          <cell r="C611" t="str">
            <v>LDI S-800 SUB</v>
          </cell>
          <cell r="D611" t="str">
            <v>S</v>
          </cell>
          <cell r="E611" t="str">
            <v>5400-3002</v>
          </cell>
          <cell r="F611" t="str">
            <v>LDI SERVICIO 800 SUBSIDIARIAS</v>
          </cell>
          <cell r="G611">
            <v>0</v>
          </cell>
          <cell r="AM611">
            <v>581</v>
          </cell>
        </row>
        <row r="612">
          <cell r="B612">
            <v>54003003</v>
          </cell>
          <cell r="C612" t="str">
            <v>LDI S-800 TER</v>
          </cell>
          <cell r="D612" t="str">
            <v>C</v>
          </cell>
          <cell r="E612" t="str">
            <v>5400-3003</v>
          </cell>
          <cell r="F612" t="str">
            <v>LDI SERVICIO 800 TERCEROS</v>
          </cell>
          <cell r="G612">
            <v>0</v>
          </cell>
          <cell r="AM612">
            <v>582</v>
          </cell>
        </row>
        <row r="613">
          <cell r="B613">
            <v>54004000</v>
          </cell>
          <cell r="C613" t="str">
            <v>LDI RURAL</v>
          </cell>
          <cell r="D613" t="str">
            <v>A</v>
          </cell>
          <cell r="E613" t="str">
            <v>5400-4000</v>
          </cell>
          <cell r="F613" t="str">
            <v>LDI RURAL</v>
          </cell>
          <cell r="G613">
            <v>0</v>
          </cell>
          <cell r="AM613">
            <v>583</v>
          </cell>
        </row>
        <row r="614">
          <cell r="B614">
            <v>54004001</v>
          </cell>
          <cell r="C614" t="str">
            <v>LDI RURAL TMX</v>
          </cell>
          <cell r="D614" t="str">
            <v>T</v>
          </cell>
          <cell r="E614" t="str">
            <v>5400-4001</v>
          </cell>
          <cell r="F614" t="str">
            <v>LDI RURAL TELMEX</v>
          </cell>
          <cell r="G614">
            <v>0</v>
          </cell>
          <cell r="AM614">
            <v>584</v>
          </cell>
        </row>
        <row r="615">
          <cell r="B615">
            <v>54004002</v>
          </cell>
          <cell r="C615" t="str">
            <v>LDI RURAL SUB</v>
          </cell>
          <cell r="D615" t="str">
            <v>S</v>
          </cell>
          <cell r="E615" t="str">
            <v>5400-4002</v>
          </cell>
          <cell r="F615" t="str">
            <v>LDI RURAL SUBSIDIARIAS</v>
          </cell>
          <cell r="G615">
            <v>0</v>
          </cell>
          <cell r="AM615">
            <v>585</v>
          </cell>
        </row>
        <row r="616">
          <cell r="B616">
            <v>54004003</v>
          </cell>
          <cell r="C616" t="str">
            <v>LDI RURAL TER</v>
          </cell>
          <cell r="D616" t="str">
            <v>C</v>
          </cell>
          <cell r="E616" t="str">
            <v>5400-4003</v>
          </cell>
          <cell r="F616" t="str">
            <v>LDI RURAL TERCEROS</v>
          </cell>
          <cell r="G616">
            <v>0</v>
          </cell>
          <cell r="AM616">
            <v>586</v>
          </cell>
        </row>
        <row r="617">
          <cell r="B617">
            <v>54005000</v>
          </cell>
          <cell r="C617" t="str">
            <v>LDI TELF P</v>
          </cell>
          <cell r="D617" t="str">
            <v>A</v>
          </cell>
          <cell r="E617" t="str">
            <v>5400-5000</v>
          </cell>
          <cell r="F617" t="str">
            <v>LDI TELEFONÍA PÚBLICA</v>
          </cell>
          <cell r="G617">
            <v>0</v>
          </cell>
          <cell r="AM617">
            <v>587</v>
          </cell>
        </row>
        <row r="618">
          <cell r="B618">
            <v>54005001</v>
          </cell>
          <cell r="C618" t="str">
            <v>LDI TELF P TMX</v>
          </cell>
          <cell r="D618" t="str">
            <v>T</v>
          </cell>
          <cell r="E618" t="str">
            <v>5400-5001</v>
          </cell>
          <cell r="F618" t="str">
            <v>LDI TELEFONÍA PÚBLICA TELMEX</v>
          </cell>
          <cell r="G618">
            <v>0</v>
          </cell>
          <cell r="AM618">
            <v>588</v>
          </cell>
        </row>
        <row r="619">
          <cell r="B619">
            <v>54005002</v>
          </cell>
          <cell r="C619" t="str">
            <v>LDI TELF P SUB</v>
          </cell>
          <cell r="D619" t="str">
            <v>S</v>
          </cell>
          <cell r="E619" t="str">
            <v>5400-5002</v>
          </cell>
          <cell r="F619" t="str">
            <v>LDI TELEFONÍA PÚBLICA SUBSIDIARIAS</v>
          </cell>
          <cell r="G619">
            <v>0</v>
          </cell>
          <cell r="AM619">
            <v>589</v>
          </cell>
        </row>
        <row r="620">
          <cell r="B620">
            <v>54005003</v>
          </cell>
          <cell r="C620" t="str">
            <v>LDI TELF P TER</v>
          </cell>
          <cell r="D620" t="str">
            <v>C</v>
          </cell>
          <cell r="E620" t="str">
            <v>5400-5003</v>
          </cell>
          <cell r="F620" t="str">
            <v>LDI TELEFONÍA PÚBLICA TERCEROS</v>
          </cell>
          <cell r="G620">
            <v>0</v>
          </cell>
          <cell r="AM620">
            <v>590</v>
          </cell>
        </row>
        <row r="621">
          <cell r="B621">
            <v>54006000</v>
          </cell>
          <cell r="C621" t="str">
            <v>LDI TELF C</v>
          </cell>
          <cell r="D621" t="str">
            <v>A</v>
          </cell>
          <cell r="E621" t="str">
            <v>5400-6000</v>
          </cell>
          <cell r="F621" t="str">
            <v>LDI TELEFONÍA PÚBLICA CELULAR</v>
          </cell>
          <cell r="G621">
            <v>0</v>
          </cell>
          <cell r="AM621">
            <v>591</v>
          </cell>
        </row>
        <row r="622">
          <cell r="B622">
            <v>54006001</v>
          </cell>
          <cell r="C622" t="str">
            <v>LDI TELF C TMX</v>
          </cell>
          <cell r="D622" t="str">
            <v>T</v>
          </cell>
          <cell r="E622" t="str">
            <v>5400-6001</v>
          </cell>
          <cell r="F622" t="str">
            <v>LDI TELEFONÍA PÚBLICA CELULAR TELMEX</v>
          </cell>
          <cell r="G622">
            <v>0</v>
          </cell>
          <cell r="AM622">
            <v>592</v>
          </cell>
        </row>
        <row r="623">
          <cell r="B623">
            <v>54006002</v>
          </cell>
          <cell r="C623" t="str">
            <v>LDI TELF C SUB</v>
          </cell>
          <cell r="D623" t="str">
            <v>S</v>
          </cell>
          <cell r="E623" t="str">
            <v>5400-6002</v>
          </cell>
          <cell r="F623" t="str">
            <v>LDI TELEFONÍA PÚBLICA CELULAR SUBSIDIARIAS</v>
          </cell>
          <cell r="G623">
            <v>0</v>
          </cell>
          <cell r="AM623">
            <v>593</v>
          </cell>
        </row>
        <row r="624">
          <cell r="B624">
            <v>54006003</v>
          </cell>
          <cell r="C624" t="str">
            <v>LDI TELF C TER</v>
          </cell>
          <cell r="D624" t="str">
            <v>C</v>
          </cell>
          <cell r="E624" t="str">
            <v>5400-6003</v>
          </cell>
          <cell r="F624" t="str">
            <v>LDI TELEFONÍA PÚBLICA CELULAR TERCEROS</v>
          </cell>
          <cell r="G624">
            <v>0</v>
          </cell>
          <cell r="AM624">
            <v>594</v>
          </cell>
        </row>
        <row r="625">
          <cell r="B625">
            <v>54007000</v>
          </cell>
          <cell r="C625" t="str">
            <v>RVTA LDI</v>
          </cell>
          <cell r="D625" t="str">
            <v>A</v>
          </cell>
          <cell r="E625" t="str">
            <v>5400-7000</v>
          </cell>
          <cell r="F625" t="str">
            <v>LDI REVENTA INTERNACIONAL</v>
          </cell>
          <cell r="G625">
            <v>0</v>
          </cell>
          <cell r="AM625">
            <v>595</v>
          </cell>
        </row>
        <row r="626">
          <cell r="B626">
            <v>54007001</v>
          </cell>
          <cell r="C626" t="str">
            <v>RVTA LDI TMX</v>
          </cell>
          <cell r="D626" t="str">
            <v>T</v>
          </cell>
          <cell r="E626" t="str">
            <v>5400-7001</v>
          </cell>
          <cell r="F626" t="str">
            <v>LDI REVENTA INTERNACIONAL TELMEX</v>
          </cell>
          <cell r="G626">
            <v>0</v>
          </cell>
          <cell r="AM626">
            <v>596</v>
          </cell>
        </row>
        <row r="627">
          <cell r="B627">
            <v>54007002</v>
          </cell>
          <cell r="C627" t="str">
            <v>RVTA LDI SUB</v>
          </cell>
          <cell r="D627" t="str">
            <v>S</v>
          </cell>
          <cell r="E627" t="str">
            <v>5400-7002</v>
          </cell>
          <cell r="F627" t="str">
            <v>LDI REVENTA INTERNACIONAL SUBSIDIARIAS</v>
          </cell>
          <cell r="G627">
            <v>0</v>
          </cell>
          <cell r="AM627">
            <v>597</v>
          </cell>
        </row>
        <row r="628">
          <cell r="B628">
            <v>54007003</v>
          </cell>
          <cell r="C628" t="str">
            <v>RVTA LDI TER</v>
          </cell>
          <cell r="D628" t="str">
            <v>C</v>
          </cell>
          <cell r="E628" t="str">
            <v>5400-7003</v>
          </cell>
          <cell r="F628" t="str">
            <v>LDI REVENTA INTERNACIONAL TERCEROS</v>
          </cell>
          <cell r="G628">
            <v>0</v>
          </cell>
          <cell r="AM628">
            <v>598</v>
          </cell>
        </row>
        <row r="629">
          <cell r="B629">
            <v>54008000</v>
          </cell>
          <cell r="C629" t="str">
            <v>DESC LDI</v>
          </cell>
          <cell r="D629" t="str">
            <v>A</v>
          </cell>
          <cell r="E629" t="str">
            <v>5400-8000</v>
          </cell>
          <cell r="F629" t="str">
            <v>DESCUENTOS L.D. INTERNACIONAL</v>
          </cell>
          <cell r="G629">
            <v>0</v>
          </cell>
          <cell r="AM629">
            <v>599</v>
          </cell>
        </row>
        <row r="630">
          <cell r="B630">
            <v>54008001</v>
          </cell>
          <cell r="C630" t="str">
            <v>DESC LDI TMX</v>
          </cell>
          <cell r="D630" t="str">
            <v>T</v>
          </cell>
          <cell r="E630" t="str">
            <v>5400-8001</v>
          </cell>
          <cell r="F630" t="str">
            <v>DESCUENTOS L.D. INTERNACIONAL TELMEX</v>
          </cell>
          <cell r="G630">
            <v>0</v>
          </cell>
          <cell r="AM630">
            <v>600</v>
          </cell>
        </row>
        <row r="631">
          <cell r="B631">
            <v>54008002</v>
          </cell>
          <cell r="C631" t="str">
            <v>DESC LDI SUB</v>
          </cell>
          <cell r="D631" t="str">
            <v>S</v>
          </cell>
          <cell r="E631" t="str">
            <v>5400-8002</v>
          </cell>
          <cell r="F631" t="str">
            <v>DESCUENTOS L.D. INTERNACIONAL SUBSIDIARIAS</v>
          </cell>
          <cell r="G631">
            <v>0</v>
          </cell>
          <cell r="AM631">
            <v>601</v>
          </cell>
        </row>
        <row r="632">
          <cell r="B632">
            <v>54008003</v>
          </cell>
          <cell r="C632" t="str">
            <v>DESC LDI TER</v>
          </cell>
          <cell r="D632" t="str">
            <v>C</v>
          </cell>
          <cell r="E632" t="str">
            <v>5400-8003</v>
          </cell>
          <cell r="F632" t="str">
            <v>DESCUENTOS L.D. INTERNACIONAL TERCEROS</v>
          </cell>
          <cell r="G632">
            <v>0</v>
          </cell>
          <cell r="AM632">
            <v>602</v>
          </cell>
        </row>
        <row r="633">
          <cell r="B633">
            <v>54009000</v>
          </cell>
          <cell r="C633" t="str">
            <v>DESC TELF P</v>
          </cell>
          <cell r="D633" t="str">
            <v>A</v>
          </cell>
          <cell r="E633" t="str">
            <v>5400-9000</v>
          </cell>
          <cell r="F633" t="str">
            <v>DESCUENTOS LDI EN TELEFONÍA PÚBLICA</v>
          </cell>
          <cell r="G633">
            <v>0</v>
          </cell>
          <cell r="AM633">
            <v>603</v>
          </cell>
        </row>
        <row r="634">
          <cell r="B634">
            <v>54009001</v>
          </cell>
          <cell r="C634" t="str">
            <v>DESC TELF P TMX</v>
          </cell>
          <cell r="D634" t="str">
            <v>T</v>
          </cell>
          <cell r="E634" t="str">
            <v>5400-9001</v>
          </cell>
          <cell r="F634" t="str">
            <v>DESCUENTOS LDI EN TELEF PÚBLICA TELMEX</v>
          </cell>
          <cell r="G634">
            <v>0</v>
          </cell>
          <cell r="AM634">
            <v>604</v>
          </cell>
        </row>
        <row r="635">
          <cell r="B635">
            <v>54009002</v>
          </cell>
          <cell r="C635" t="str">
            <v>DESC TELF P SUB</v>
          </cell>
          <cell r="D635" t="str">
            <v>S</v>
          </cell>
          <cell r="E635" t="str">
            <v>5400-9002</v>
          </cell>
          <cell r="F635" t="str">
            <v>DESCUENTOS LDI EN TELEF PÚBLICA SUBSIDIARIAS</v>
          </cell>
          <cell r="G635">
            <v>0</v>
          </cell>
          <cell r="AM635">
            <v>605</v>
          </cell>
        </row>
        <row r="636">
          <cell r="B636">
            <v>54009003</v>
          </cell>
          <cell r="C636" t="str">
            <v>DESC TELF P TER</v>
          </cell>
          <cell r="D636" t="str">
            <v>C</v>
          </cell>
          <cell r="E636" t="str">
            <v>5400-9003</v>
          </cell>
          <cell r="F636" t="str">
            <v>DESCUENTOS LDI EN TELEF PÚBLICA TERCEROS</v>
          </cell>
          <cell r="G636">
            <v>0</v>
          </cell>
          <cell r="AM636">
            <v>606</v>
          </cell>
        </row>
        <row r="637">
          <cell r="B637">
            <v>54010000</v>
          </cell>
          <cell r="C637" t="str">
            <v>ROAMING LDI</v>
          </cell>
          <cell r="D637" t="str">
            <v>A</v>
          </cell>
          <cell r="E637" t="str">
            <v>5401-0000</v>
          </cell>
          <cell r="F637" t="str">
            <v>LDI ROAMING INTERNACIONAL</v>
          </cell>
          <cell r="G637">
            <v>0</v>
          </cell>
          <cell r="AM637">
            <v>607</v>
          </cell>
        </row>
        <row r="638">
          <cell r="B638">
            <v>54010001</v>
          </cell>
          <cell r="C638" t="str">
            <v>ROAMING LDI TMX</v>
          </cell>
          <cell r="D638" t="str">
            <v>T</v>
          </cell>
          <cell r="E638" t="str">
            <v>5401-0001</v>
          </cell>
          <cell r="F638" t="str">
            <v>LDI ROAMING INTERNACIONAL TELMEX</v>
          </cell>
          <cell r="G638">
            <v>0</v>
          </cell>
          <cell r="AM638">
            <v>608</v>
          </cell>
        </row>
        <row r="639">
          <cell r="B639">
            <v>54010002</v>
          </cell>
          <cell r="C639" t="str">
            <v>ROAMING LDI SUB</v>
          </cell>
          <cell r="D639" t="str">
            <v>S</v>
          </cell>
          <cell r="E639" t="str">
            <v>5401-0002</v>
          </cell>
          <cell r="F639" t="str">
            <v>LDI ROAMING INTERNACIONAL SUBSIDIARIAS</v>
          </cell>
          <cell r="G639">
            <v>0</v>
          </cell>
          <cell r="AM639">
            <v>609</v>
          </cell>
        </row>
        <row r="640">
          <cell r="B640">
            <v>54010003</v>
          </cell>
          <cell r="C640" t="str">
            <v>ROAMING LDI TER</v>
          </cell>
          <cell r="D640" t="str">
            <v>C</v>
          </cell>
          <cell r="E640" t="str">
            <v>5401-0003</v>
          </cell>
          <cell r="F640" t="str">
            <v>LDI ROAMING INTERNACIONAL TERCEROS</v>
          </cell>
          <cell r="G640">
            <v>0</v>
          </cell>
          <cell r="AM640">
            <v>610</v>
          </cell>
        </row>
        <row r="641">
          <cell r="B641">
            <v>54100000</v>
          </cell>
          <cell r="C641" t="str">
            <v>LADA ENL LDI</v>
          </cell>
          <cell r="D641" t="str">
            <v>A</v>
          </cell>
          <cell r="E641" t="str">
            <v>5410-0000</v>
          </cell>
          <cell r="F641" t="str">
            <v>LADA ENLACES INTERNACIONAL</v>
          </cell>
          <cell r="G641">
            <v>0</v>
          </cell>
          <cell r="AM641">
            <v>611</v>
          </cell>
        </row>
        <row r="642">
          <cell r="B642">
            <v>54101000</v>
          </cell>
          <cell r="C642" t="str">
            <v>LDI CIR RTA</v>
          </cell>
          <cell r="D642" t="str">
            <v>A</v>
          </cell>
          <cell r="E642" t="str">
            <v>5410-1000</v>
          </cell>
          <cell r="F642" t="str">
            <v>ENLACES LDI  RTAS DE CIRCUITOS PRIV. DIG</v>
          </cell>
          <cell r="G642">
            <v>0</v>
          </cell>
          <cell r="AM642">
            <v>612</v>
          </cell>
        </row>
        <row r="643">
          <cell r="B643">
            <v>54101001</v>
          </cell>
          <cell r="C643" t="str">
            <v>LDI CIR RTA TMX</v>
          </cell>
          <cell r="D643" t="str">
            <v>T</v>
          </cell>
          <cell r="E643" t="str">
            <v>5410-1001</v>
          </cell>
          <cell r="F643" t="str">
            <v>ENLACES LDI  RTAS CIRCUITOS PRIV TELMEX</v>
          </cell>
          <cell r="G643">
            <v>0</v>
          </cell>
          <cell r="AM643">
            <v>613</v>
          </cell>
        </row>
        <row r="644">
          <cell r="B644">
            <v>54101002</v>
          </cell>
          <cell r="C644" t="str">
            <v>LDI CIR RTA SUB</v>
          </cell>
          <cell r="D644" t="str">
            <v>S</v>
          </cell>
          <cell r="E644" t="str">
            <v>5410-1002</v>
          </cell>
          <cell r="F644" t="str">
            <v>ENLACES LDI  RTAS CIRCUITOS PRIV SUBSIDIARIAS</v>
          </cell>
          <cell r="G644">
            <v>0</v>
          </cell>
          <cell r="AM644">
            <v>614</v>
          </cell>
        </row>
        <row r="645">
          <cell r="B645">
            <v>54101003</v>
          </cell>
          <cell r="C645" t="str">
            <v>LDI CIR RTA TER</v>
          </cell>
          <cell r="D645" t="str">
            <v>C</v>
          </cell>
          <cell r="E645" t="str">
            <v>5410-1003</v>
          </cell>
          <cell r="F645" t="str">
            <v>ENLACES LDI  RTAS CIRCUITOS PRIV TERCEROS</v>
          </cell>
          <cell r="G645">
            <v>0</v>
          </cell>
          <cell r="AM645">
            <v>615</v>
          </cell>
        </row>
        <row r="646">
          <cell r="B646">
            <v>54102000</v>
          </cell>
          <cell r="C646" t="str">
            <v>LDI CIR ACC</v>
          </cell>
          <cell r="D646" t="str">
            <v>A</v>
          </cell>
          <cell r="E646" t="str">
            <v>5410-2000</v>
          </cell>
          <cell r="F646" t="str">
            <v>LDI ACCS CIRCUITOS PRIV DIGITALES</v>
          </cell>
          <cell r="G646">
            <v>0</v>
          </cell>
          <cell r="AM646">
            <v>616</v>
          </cell>
        </row>
        <row r="647">
          <cell r="B647">
            <v>54102001</v>
          </cell>
          <cell r="C647" t="str">
            <v>LDI CIR ACC TMX</v>
          </cell>
          <cell r="D647" t="str">
            <v>T</v>
          </cell>
          <cell r="E647" t="str">
            <v>5410-2001</v>
          </cell>
          <cell r="F647" t="str">
            <v>LDI ACCS CIRCUITOS PRIV DIGITALES TELMEX</v>
          </cell>
          <cell r="G647">
            <v>0</v>
          </cell>
          <cell r="AM647">
            <v>617</v>
          </cell>
        </row>
        <row r="648">
          <cell r="B648">
            <v>54102002</v>
          </cell>
          <cell r="C648" t="str">
            <v>LDI CIR ACC SUB</v>
          </cell>
          <cell r="D648" t="str">
            <v>S</v>
          </cell>
          <cell r="E648" t="str">
            <v>5410-2002</v>
          </cell>
          <cell r="F648" t="str">
            <v>LDI ACCS CIRCUITOS PRIV DIGITALES SUBSIDIARIA</v>
          </cell>
          <cell r="G648">
            <v>0</v>
          </cell>
          <cell r="AM648">
            <v>618</v>
          </cell>
        </row>
        <row r="649">
          <cell r="B649">
            <v>54102003</v>
          </cell>
          <cell r="C649" t="str">
            <v>LDI CIR ACC TER</v>
          </cell>
          <cell r="D649" t="str">
            <v>C</v>
          </cell>
          <cell r="E649" t="str">
            <v>5410-2003</v>
          </cell>
          <cell r="F649" t="str">
            <v>LDI ACCS CIRCUITOS PRIV DIGITALES TERCEROS</v>
          </cell>
          <cell r="G649">
            <v>0</v>
          </cell>
          <cell r="AM649">
            <v>619</v>
          </cell>
        </row>
        <row r="650">
          <cell r="B650">
            <v>54110000</v>
          </cell>
          <cell r="C650" t="str">
            <v>LDM TEL PUB</v>
          </cell>
          <cell r="D650" t="str">
            <v>A</v>
          </cell>
          <cell r="E650" t="str">
            <v>5411-0000</v>
          </cell>
          <cell r="F650" t="str">
            <v>LDM TELEFONÍA PÚBLICA</v>
          </cell>
          <cell r="G650">
            <v>0</v>
          </cell>
          <cell r="AM650">
            <v>620</v>
          </cell>
        </row>
        <row r="651">
          <cell r="B651">
            <v>54110001</v>
          </cell>
          <cell r="C651" t="str">
            <v>LDM TEL PUB TMX</v>
          </cell>
          <cell r="D651" t="str">
            <v>T</v>
          </cell>
          <cell r="E651" t="str">
            <v>5411-0001</v>
          </cell>
          <cell r="F651" t="str">
            <v>LDM TELEFONÍA PÚBLICA TELMEX</v>
          </cell>
          <cell r="G651">
            <v>0</v>
          </cell>
          <cell r="AM651">
            <v>621</v>
          </cell>
        </row>
        <row r="652">
          <cell r="B652">
            <v>54110002</v>
          </cell>
          <cell r="C652" t="str">
            <v>LDM TEL PUB SUB</v>
          </cell>
          <cell r="D652" t="str">
            <v>S</v>
          </cell>
          <cell r="E652" t="str">
            <v>5411-0002</v>
          </cell>
          <cell r="F652" t="str">
            <v>LDM TELEFONÍA PÚBLICA SUBSIDIARIAS</v>
          </cell>
          <cell r="G652">
            <v>0</v>
          </cell>
          <cell r="AM652">
            <v>622</v>
          </cell>
        </row>
        <row r="653">
          <cell r="B653">
            <v>54110003</v>
          </cell>
          <cell r="C653" t="str">
            <v>LDM TEL PUB TER</v>
          </cell>
          <cell r="D653" t="str">
            <v>C</v>
          </cell>
          <cell r="E653" t="str">
            <v>5411-0003</v>
          </cell>
          <cell r="F653" t="str">
            <v>LDM TELEFONÍA PÚBLICA TERCEROS</v>
          </cell>
          <cell r="G653">
            <v>0</v>
          </cell>
          <cell r="AM653">
            <v>623</v>
          </cell>
        </row>
        <row r="654">
          <cell r="B654">
            <v>54110010</v>
          </cell>
          <cell r="C654" t="str">
            <v>DES LDM TEL PUB</v>
          </cell>
          <cell r="D654" t="str">
            <v>A</v>
          </cell>
          <cell r="E654" t="str">
            <v>5411-0010</v>
          </cell>
          <cell r="F654" t="str">
            <v>DESCUENTOS LDM EN TELEFONÍA PÚBLICA</v>
          </cell>
          <cell r="G654">
            <v>0</v>
          </cell>
          <cell r="AM654">
            <v>624</v>
          </cell>
        </row>
        <row r="655">
          <cell r="B655">
            <v>54110011</v>
          </cell>
          <cell r="C655" t="str">
            <v>DES LDM TP TMX</v>
          </cell>
          <cell r="D655" t="str">
            <v>T</v>
          </cell>
          <cell r="E655" t="str">
            <v>5411-0011</v>
          </cell>
          <cell r="F655" t="str">
            <v>DESCUENTOS LDM EN TELEF PÚBLICA TELMEX</v>
          </cell>
          <cell r="G655">
            <v>0</v>
          </cell>
          <cell r="AM655">
            <v>625</v>
          </cell>
        </row>
        <row r="656">
          <cell r="B656">
            <v>54110012</v>
          </cell>
          <cell r="C656" t="str">
            <v>DES LDM TP SUB</v>
          </cell>
          <cell r="D656" t="str">
            <v>S</v>
          </cell>
          <cell r="E656" t="str">
            <v>5411-0012</v>
          </cell>
          <cell r="F656" t="str">
            <v>DESCUENTOS LDM EN TELEF PÚBLICA SUBSIDIARIAS</v>
          </cell>
          <cell r="G656">
            <v>0</v>
          </cell>
          <cell r="AM656">
            <v>626</v>
          </cell>
        </row>
        <row r="657">
          <cell r="B657">
            <v>54110013</v>
          </cell>
          <cell r="C657" t="str">
            <v>DES LDM TP TER</v>
          </cell>
          <cell r="D657" t="str">
            <v>C</v>
          </cell>
          <cell r="E657" t="str">
            <v>5411-0013</v>
          </cell>
          <cell r="F657" t="str">
            <v>DESCUENTOS LDM EN TELEF PÚBLICA TERCEROS</v>
          </cell>
          <cell r="G657">
            <v>0</v>
          </cell>
          <cell r="AM657">
            <v>627</v>
          </cell>
        </row>
        <row r="658">
          <cell r="B658">
            <v>54120000</v>
          </cell>
          <cell r="C658" t="str">
            <v>LDI REVENTA CEL</v>
          </cell>
          <cell r="D658" t="str">
            <v>A</v>
          </cell>
          <cell r="E658" t="str">
            <v>5412-0000</v>
          </cell>
          <cell r="F658" t="str">
            <v>LDI REVENTA CELULAR</v>
          </cell>
          <cell r="G658">
            <v>0</v>
          </cell>
          <cell r="AM658">
            <v>566</v>
          </cell>
        </row>
        <row r="659">
          <cell r="B659">
            <v>54120001</v>
          </cell>
          <cell r="C659" t="str">
            <v>LDI REV CEL TMX</v>
          </cell>
          <cell r="D659" t="str">
            <v>T</v>
          </cell>
          <cell r="E659" t="str">
            <v>5412-0001</v>
          </cell>
          <cell r="F659" t="str">
            <v>LDI REVENTA CELULAR TELMEX</v>
          </cell>
          <cell r="G659">
            <v>0</v>
          </cell>
          <cell r="AM659">
            <v>567</v>
          </cell>
        </row>
        <row r="660">
          <cell r="B660">
            <v>54120002</v>
          </cell>
          <cell r="C660" t="str">
            <v>LDI REV CEL SUB</v>
          </cell>
          <cell r="D660" t="str">
            <v>S</v>
          </cell>
          <cell r="E660" t="str">
            <v>5412-0002</v>
          </cell>
          <cell r="F660" t="str">
            <v>LDI REVENTA CELULAR SUBSIDIARIAS</v>
          </cell>
          <cell r="G660">
            <v>0</v>
          </cell>
          <cell r="AM660">
            <v>568</v>
          </cell>
        </row>
        <row r="661">
          <cell r="B661">
            <v>54120003</v>
          </cell>
          <cell r="C661" t="str">
            <v>LDI REV CEL TER</v>
          </cell>
          <cell r="D661" t="str">
            <v>C</v>
          </cell>
          <cell r="E661" t="str">
            <v>5412-0003</v>
          </cell>
          <cell r="F661" t="str">
            <v>LDI REVENTA CELULAR TERCEROS</v>
          </cell>
          <cell r="G661">
            <v>0</v>
          </cell>
          <cell r="AM661">
            <v>569</v>
          </cell>
        </row>
        <row r="662">
          <cell r="B662">
            <v>54120010</v>
          </cell>
          <cell r="C662" t="str">
            <v>DES LDI REV CEL</v>
          </cell>
          <cell r="D662" t="str">
            <v>A</v>
          </cell>
          <cell r="E662" t="str">
            <v>5412-0010</v>
          </cell>
          <cell r="F662" t="str">
            <v>DESCUENTOS LDI REVENTA CELULAR</v>
          </cell>
          <cell r="G662">
            <v>0</v>
          </cell>
          <cell r="AM662">
            <v>566</v>
          </cell>
        </row>
        <row r="663">
          <cell r="B663">
            <v>54120011</v>
          </cell>
          <cell r="C663" t="str">
            <v>D LDI R CEL TMX</v>
          </cell>
          <cell r="D663" t="str">
            <v>T</v>
          </cell>
          <cell r="E663" t="str">
            <v>5412-0011</v>
          </cell>
          <cell r="F663" t="str">
            <v>DESCUENTOS LDI REVENTA CELULAR TELMEX</v>
          </cell>
          <cell r="G663">
            <v>0</v>
          </cell>
          <cell r="AM663">
            <v>567</v>
          </cell>
        </row>
        <row r="664">
          <cell r="B664">
            <v>54120012</v>
          </cell>
          <cell r="C664" t="str">
            <v>D LDI R CEL SUB</v>
          </cell>
          <cell r="D664" t="str">
            <v>S</v>
          </cell>
          <cell r="E664" t="str">
            <v>5412-0012</v>
          </cell>
          <cell r="F664" t="str">
            <v>DESCUENTOS LDI REVENTA CELULAR SUBSIDIARIAS</v>
          </cell>
          <cell r="G664">
            <v>0</v>
          </cell>
          <cell r="AM664">
            <v>568</v>
          </cell>
        </row>
        <row r="665">
          <cell r="B665">
            <v>54120013</v>
          </cell>
          <cell r="C665" t="str">
            <v>D LDI R CEL TER</v>
          </cell>
          <cell r="D665" t="str">
            <v>C</v>
          </cell>
          <cell r="E665" t="str">
            <v>5412-0013</v>
          </cell>
          <cell r="F665" t="str">
            <v>DESCUENTOS LDI REVENTA CELULAR TERCEROS</v>
          </cell>
          <cell r="G665">
            <v>0</v>
          </cell>
          <cell r="AM665">
            <v>569</v>
          </cell>
        </row>
        <row r="666">
          <cell r="B666">
            <v>55000000</v>
          </cell>
          <cell r="C666" t="str">
            <v>ENLACES</v>
          </cell>
          <cell r="D666" t="str">
            <v>A</v>
          </cell>
          <cell r="E666" t="str">
            <v>5500-0000</v>
          </cell>
          <cell r="F666" t="str">
            <v>ENLACES</v>
          </cell>
          <cell r="G666">
            <v>0</v>
          </cell>
          <cell r="AM666">
            <v>628</v>
          </cell>
        </row>
        <row r="667">
          <cell r="B667">
            <v>55100000</v>
          </cell>
          <cell r="C667" t="str">
            <v>ENL INTERN</v>
          </cell>
          <cell r="D667" t="str">
            <v>A</v>
          </cell>
          <cell r="E667" t="str">
            <v>5510-0000</v>
          </cell>
          <cell r="F667" t="str">
            <v>ENLACE INTERNACIONAL</v>
          </cell>
          <cell r="G667">
            <v>0</v>
          </cell>
          <cell r="AM667">
            <v>629</v>
          </cell>
        </row>
        <row r="668">
          <cell r="B668">
            <v>55101000</v>
          </cell>
          <cell r="C668" t="str">
            <v>ENLAC INT</v>
          </cell>
          <cell r="D668" t="str">
            <v>A</v>
          </cell>
          <cell r="E668" t="str">
            <v>5510-1000</v>
          </cell>
          <cell r="F668" t="str">
            <v>ENLACE INTERNACIONAL PROD ENLACE INTERNAC</v>
          </cell>
          <cell r="G668">
            <v>0</v>
          </cell>
          <cell r="AM668">
            <v>630</v>
          </cell>
        </row>
        <row r="669">
          <cell r="B669">
            <v>55101001</v>
          </cell>
          <cell r="C669" t="str">
            <v>ENLAC INT TMX</v>
          </cell>
          <cell r="D669" t="str">
            <v>T</v>
          </cell>
          <cell r="E669" t="str">
            <v>5510-1001</v>
          </cell>
          <cell r="F669" t="str">
            <v>ENLACE INTERNACIONAL TELMEX</v>
          </cell>
          <cell r="G669">
            <v>0</v>
          </cell>
          <cell r="AM669">
            <v>631</v>
          </cell>
        </row>
        <row r="670">
          <cell r="B670">
            <v>55101002</v>
          </cell>
          <cell r="C670" t="str">
            <v>ENLAC INT SUB</v>
          </cell>
          <cell r="D670" t="str">
            <v>S</v>
          </cell>
          <cell r="E670" t="str">
            <v>5510-1002</v>
          </cell>
          <cell r="F670" t="str">
            <v>ENLACE INTERNACIONAL SUBSIDIARIAS</v>
          </cell>
          <cell r="G670">
            <v>0</v>
          </cell>
          <cell r="AM670">
            <v>632</v>
          </cell>
        </row>
        <row r="671">
          <cell r="B671">
            <v>55101003</v>
          </cell>
          <cell r="C671" t="str">
            <v>ENLAC INT TER</v>
          </cell>
          <cell r="D671" t="str">
            <v>C</v>
          </cell>
          <cell r="E671" t="str">
            <v>5510-1003</v>
          </cell>
          <cell r="F671" t="str">
            <v>ENLACE INTERNACIONAL TERCEROS</v>
          </cell>
          <cell r="G671">
            <v>0</v>
          </cell>
          <cell r="AM671">
            <v>633</v>
          </cell>
        </row>
        <row r="672">
          <cell r="B672">
            <v>55102000</v>
          </cell>
          <cell r="C672" t="str">
            <v>CTO ENL INT</v>
          </cell>
          <cell r="D672" t="str">
            <v>A</v>
          </cell>
          <cell r="E672" t="str">
            <v>5510-2000</v>
          </cell>
          <cell r="F672" t="str">
            <v>COSTO ENLACE INTERNACIONAL</v>
          </cell>
          <cell r="G672">
            <v>0</v>
          </cell>
          <cell r="AM672">
            <v>634</v>
          </cell>
        </row>
        <row r="673">
          <cell r="B673">
            <v>55102001</v>
          </cell>
          <cell r="C673" t="str">
            <v>CTO ENL INT TMX</v>
          </cell>
          <cell r="D673" t="str">
            <v>T</v>
          </cell>
          <cell r="E673" t="str">
            <v>5510-2001</v>
          </cell>
          <cell r="F673" t="str">
            <v>COSTO ENLACE INTERNACIONAL TELMEX</v>
          </cell>
          <cell r="G673">
            <v>0</v>
          </cell>
          <cell r="AM673">
            <v>635</v>
          </cell>
        </row>
        <row r="674">
          <cell r="B674">
            <v>55102002</v>
          </cell>
          <cell r="C674" t="str">
            <v>CTO ENL INT SUB</v>
          </cell>
          <cell r="D674" t="str">
            <v>S</v>
          </cell>
          <cell r="E674" t="str">
            <v>5510-2002</v>
          </cell>
          <cell r="F674" t="str">
            <v>COSTO ENLACE INTERNACIONAL SUBSIDIARIAS</v>
          </cell>
          <cell r="G674">
            <v>0</v>
          </cell>
          <cell r="AM674">
            <v>636</v>
          </cell>
        </row>
        <row r="675">
          <cell r="B675">
            <v>55102003</v>
          </cell>
          <cell r="C675" t="str">
            <v>CTO ENL INT TER</v>
          </cell>
          <cell r="D675" t="str">
            <v>C</v>
          </cell>
          <cell r="E675" t="str">
            <v>5510-2003</v>
          </cell>
          <cell r="F675" t="str">
            <v>COSTO ENLACE INTERNACIONAL TERCEROS</v>
          </cell>
          <cell r="G675">
            <v>0</v>
          </cell>
          <cell r="AM675">
            <v>637</v>
          </cell>
        </row>
        <row r="676">
          <cell r="B676">
            <v>55200000</v>
          </cell>
          <cell r="C676" t="str">
            <v>ENLACE MUNDIAL</v>
          </cell>
          <cell r="D676" t="str">
            <v>A</v>
          </cell>
          <cell r="E676" t="str">
            <v>5520-0000</v>
          </cell>
          <cell r="F676" t="str">
            <v>ENLACE MUNDIAL</v>
          </cell>
          <cell r="G676">
            <v>0</v>
          </cell>
          <cell r="AM676">
            <v>638</v>
          </cell>
        </row>
        <row r="677">
          <cell r="B677">
            <v>55201000</v>
          </cell>
          <cell r="C677" t="str">
            <v>ENLAC MUND</v>
          </cell>
          <cell r="D677" t="str">
            <v>A</v>
          </cell>
          <cell r="E677" t="str">
            <v>5520-1000</v>
          </cell>
          <cell r="F677" t="str">
            <v>ENLACE MUNDIAL PRODUCTO ENLACE MUNDIAL</v>
          </cell>
          <cell r="G677">
            <v>0</v>
          </cell>
          <cell r="AM677">
            <v>639</v>
          </cell>
        </row>
        <row r="678">
          <cell r="B678">
            <v>55201001</v>
          </cell>
          <cell r="C678" t="str">
            <v>ENLAC MUND TMX</v>
          </cell>
          <cell r="D678" t="str">
            <v>T</v>
          </cell>
          <cell r="E678" t="str">
            <v>5520-1001</v>
          </cell>
          <cell r="F678" t="str">
            <v>ENLACE MUNDIAL TELMEX</v>
          </cell>
          <cell r="G678">
            <v>0</v>
          </cell>
          <cell r="AM678">
            <v>640</v>
          </cell>
        </row>
        <row r="679">
          <cell r="B679">
            <v>55201002</v>
          </cell>
          <cell r="C679" t="str">
            <v>ENLAC MUND SUB</v>
          </cell>
          <cell r="D679" t="str">
            <v>S</v>
          </cell>
          <cell r="E679" t="str">
            <v>5520-1002</v>
          </cell>
          <cell r="F679" t="str">
            <v>ENLACE MUNDIAL SUBSIDIARIAS</v>
          </cell>
          <cell r="G679">
            <v>0</v>
          </cell>
          <cell r="AM679">
            <v>641</v>
          </cell>
        </row>
        <row r="680">
          <cell r="B680">
            <v>55201003</v>
          </cell>
          <cell r="C680" t="str">
            <v>ENLAC MUND TER</v>
          </cell>
          <cell r="D680" t="str">
            <v>C</v>
          </cell>
          <cell r="E680" t="str">
            <v>5520-1003</v>
          </cell>
          <cell r="F680" t="str">
            <v>ENLACE MUNDIAL TERCEROS</v>
          </cell>
          <cell r="G680">
            <v>0</v>
          </cell>
          <cell r="AM680">
            <v>642</v>
          </cell>
        </row>
        <row r="681">
          <cell r="B681">
            <v>55202000</v>
          </cell>
          <cell r="C681" t="str">
            <v>CTO ENLAC M</v>
          </cell>
          <cell r="D681" t="str">
            <v>A</v>
          </cell>
          <cell r="E681" t="str">
            <v>5520-2000</v>
          </cell>
          <cell r="F681" t="str">
            <v>COSTO ENLACE MUNDIAL</v>
          </cell>
          <cell r="G681">
            <v>0</v>
          </cell>
          <cell r="AM681">
            <v>643</v>
          </cell>
        </row>
        <row r="682">
          <cell r="B682">
            <v>55202001</v>
          </cell>
          <cell r="C682" t="str">
            <v>CTO ENLAC M TMX</v>
          </cell>
          <cell r="D682" t="str">
            <v>T</v>
          </cell>
          <cell r="E682" t="str">
            <v>5520-2001</v>
          </cell>
          <cell r="F682" t="str">
            <v>COSTO ENLACE MUNDIAL TELMEX</v>
          </cell>
          <cell r="G682">
            <v>0</v>
          </cell>
          <cell r="AM682">
            <v>644</v>
          </cell>
        </row>
        <row r="683">
          <cell r="B683">
            <v>55202002</v>
          </cell>
          <cell r="C683" t="str">
            <v>CTO ENLAC M TMX</v>
          </cell>
          <cell r="D683" t="str">
            <v>S</v>
          </cell>
          <cell r="E683" t="str">
            <v>5520-2002</v>
          </cell>
          <cell r="F683" t="str">
            <v>COSTO ENLACE MUNDIAL SUBSIDIARIAS</v>
          </cell>
          <cell r="G683">
            <v>0</v>
          </cell>
          <cell r="AM683">
            <v>645</v>
          </cell>
        </row>
        <row r="684">
          <cell r="B684">
            <v>55202003</v>
          </cell>
          <cell r="C684" t="str">
            <v>CTO ENLAC M TMX</v>
          </cell>
          <cell r="D684" t="str">
            <v>C</v>
          </cell>
          <cell r="E684" t="str">
            <v>5520-2003</v>
          </cell>
          <cell r="F684" t="str">
            <v>COSTO ENLACE MUNDIAL TERCEROS</v>
          </cell>
          <cell r="G684">
            <v>0</v>
          </cell>
          <cell r="AM684">
            <v>646</v>
          </cell>
        </row>
        <row r="685">
          <cell r="B685">
            <v>55300000</v>
          </cell>
          <cell r="C685" t="str">
            <v>ENLACE NAC</v>
          </cell>
          <cell r="D685" t="str">
            <v>A</v>
          </cell>
          <cell r="E685" t="str">
            <v>5530-0000</v>
          </cell>
          <cell r="F685" t="str">
            <v>ENLACE NACIONAL</v>
          </cell>
          <cell r="G685">
            <v>0</v>
          </cell>
          <cell r="AM685">
            <v>647</v>
          </cell>
        </row>
        <row r="686">
          <cell r="B686">
            <v>55301000</v>
          </cell>
          <cell r="C686" t="str">
            <v xml:space="preserve">ENLACE NAC </v>
          </cell>
          <cell r="D686" t="str">
            <v>A</v>
          </cell>
          <cell r="E686" t="str">
            <v>5530-1000</v>
          </cell>
          <cell r="F686" t="str">
            <v>ENLACE NACIONAL PRODUCTOS DE ENLACE NACIONAL</v>
          </cell>
          <cell r="G686">
            <v>0</v>
          </cell>
          <cell r="AM686">
            <v>648</v>
          </cell>
        </row>
        <row r="687">
          <cell r="B687">
            <v>55301001</v>
          </cell>
          <cell r="C687" t="str">
            <v>ENLACE NAC TMX</v>
          </cell>
          <cell r="D687" t="str">
            <v>T</v>
          </cell>
          <cell r="E687" t="str">
            <v>5530-1001</v>
          </cell>
          <cell r="F687" t="str">
            <v>ENLACE NACIONAL TELMEX</v>
          </cell>
          <cell r="G687">
            <v>0</v>
          </cell>
          <cell r="AM687">
            <v>649</v>
          </cell>
        </row>
        <row r="688">
          <cell r="B688">
            <v>55301002</v>
          </cell>
          <cell r="C688" t="str">
            <v>ENLACE NAC SUB</v>
          </cell>
          <cell r="D688" t="str">
            <v>S</v>
          </cell>
          <cell r="E688" t="str">
            <v>5530-1002</v>
          </cell>
          <cell r="F688" t="str">
            <v>ENLACE NACIONAL SUBSIDIARIAS</v>
          </cell>
          <cell r="G688">
            <v>0</v>
          </cell>
          <cell r="AM688">
            <v>650</v>
          </cell>
        </row>
        <row r="689">
          <cell r="B689">
            <v>55301003</v>
          </cell>
          <cell r="C689" t="str">
            <v>ENLACE NAC TER</v>
          </cell>
          <cell r="D689" t="str">
            <v>C</v>
          </cell>
          <cell r="E689" t="str">
            <v>5530-1003</v>
          </cell>
          <cell r="F689" t="str">
            <v>ENLACE NACIONAL TERCEROS</v>
          </cell>
          <cell r="G689">
            <v>0</v>
          </cell>
          <cell r="AM689">
            <v>651</v>
          </cell>
        </row>
        <row r="690">
          <cell r="B690">
            <v>55302000</v>
          </cell>
          <cell r="C690" t="str">
            <v>COSTO ENLAC NAC</v>
          </cell>
          <cell r="D690" t="str">
            <v>A</v>
          </cell>
          <cell r="E690" t="str">
            <v>5530-2000</v>
          </cell>
          <cell r="F690" t="str">
            <v>COSTOS DE ENLACE NACIONAL</v>
          </cell>
          <cell r="G690">
            <v>0</v>
          </cell>
          <cell r="AM690">
            <v>652</v>
          </cell>
        </row>
        <row r="691">
          <cell r="B691">
            <v>55302001</v>
          </cell>
          <cell r="C691" t="str">
            <v>CTO ENL NAL TMX</v>
          </cell>
          <cell r="D691" t="str">
            <v>T</v>
          </cell>
          <cell r="E691" t="str">
            <v>5530-2001</v>
          </cell>
          <cell r="F691" t="str">
            <v>COSTOS DE ENLACE NACIONAL TELMEX</v>
          </cell>
          <cell r="G691">
            <v>0</v>
          </cell>
          <cell r="AM691">
            <v>653</v>
          </cell>
        </row>
        <row r="692">
          <cell r="B692">
            <v>55302002</v>
          </cell>
          <cell r="C692" t="str">
            <v>CTO ENL NAL SUB</v>
          </cell>
          <cell r="D692" t="str">
            <v>S</v>
          </cell>
          <cell r="E692" t="str">
            <v>5530-2002</v>
          </cell>
          <cell r="F692" t="str">
            <v>COSTOS DE ENLACE NACIONAL SUBSIDIARIAS</v>
          </cell>
          <cell r="G692">
            <v>0</v>
          </cell>
          <cell r="AM692">
            <v>654</v>
          </cell>
        </row>
        <row r="693">
          <cell r="B693">
            <v>55302003</v>
          </cell>
          <cell r="C693" t="str">
            <v>CTO ENL NAL TER</v>
          </cell>
          <cell r="D693" t="str">
            <v>C</v>
          </cell>
          <cell r="E693" t="str">
            <v>5530-2003</v>
          </cell>
          <cell r="F693" t="str">
            <v>COSTOS DE ENLACE NACIONAL TERCEROS</v>
          </cell>
          <cell r="G693">
            <v>0</v>
          </cell>
          <cell r="AM693">
            <v>655</v>
          </cell>
        </row>
        <row r="694">
          <cell r="B694">
            <v>55600000</v>
          </cell>
          <cell r="C694" t="str">
            <v>COUB-HOSTING</v>
          </cell>
          <cell r="D694" t="str">
            <v>A</v>
          </cell>
          <cell r="E694" t="str">
            <v>5560-0000</v>
          </cell>
          <cell r="F694" t="str">
            <v>COUBICACION - HOSTING</v>
          </cell>
          <cell r="G694">
            <v>0</v>
          </cell>
          <cell r="AM694">
            <v>656</v>
          </cell>
        </row>
        <row r="695">
          <cell r="B695">
            <v>55600010</v>
          </cell>
          <cell r="C695" t="str">
            <v>COUB INTEGRAL</v>
          </cell>
          <cell r="D695" t="str">
            <v>A</v>
          </cell>
          <cell r="E695" t="str">
            <v>5560-0010</v>
          </cell>
          <cell r="F695" t="str">
            <v>COUBICACION INTEGRAL</v>
          </cell>
          <cell r="G695">
            <v>0</v>
          </cell>
          <cell r="AM695">
            <v>657</v>
          </cell>
        </row>
        <row r="696">
          <cell r="B696">
            <v>55600011</v>
          </cell>
          <cell r="C696" t="str">
            <v>COUB INT TMX</v>
          </cell>
          <cell r="D696" t="str">
            <v>T</v>
          </cell>
          <cell r="E696" t="str">
            <v>5560-0011</v>
          </cell>
          <cell r="F696" t="str">
            <v>COUBICACION INTEGRAL TELMEX</v>
          </cell>
          <cell r="G696">
            <v>0</v>
          </cell>
          <cell r="AM696">
            <v>658</v>
          </cell>
        </row>
        <row r="697">
          <cell r="B697">
            <v>55600012</v>
          </cell>
          <cell r="C697" t="str">
            <v>COUB INT SUB</v>
          </cell>
          <cell r="D697" t="str">
            <v>S</v>
          </cell>
          <cell r="E697" t="str">
            <v>5560-0012</v>
          </cell>
          <cell r="F697" t="str">
            <v>COUBICACION INTEGRAL SUBSIDIARIAS</v>
          </cell>
          <cell r="G697">
            <v>0</v>
          </cell>
          <cell r="AM697">
            <v>659</v>
          </cell>
        </row>
        <row r="698">
          <cell r="B698">
            <v>55600013</v>
          </cell>
          <cell r="C698" t="str">
            <v>COUB INT TER</v>
          </cell>
          <cell r="D698" t="str">
            <v>C</v>
          </cell>
          <cell r="E698" t="str">
            <v>5560-0013</v>
          </cell>
          <cell r="F698" t="str">
            <v>COUBICACION INTEGRAL TERCEROS</v>
          </cell>
          <cell r="G698">
            <v>0</v>
          </cell>
          <cell r="AM698">
            <v>660</v>
          </cell>
        </row>
        <row r="699">
          <cell r="B699">
            <v>55600020</v>
          </cell>
          <cell r="C699" t="str">
            <v>WEBHOST - HOSP</v>
          </cell>
          <cell r="D699" t="str">
            <v>A</v>
          </cell>
          <cell r="E699" t="str">
            <v>5560-0020</v>
          </cell>
          <cell r="F699" t="str">
            <v>WEBHOSTING - HOSPEDAJE</v>
          </cell>
          <cell r="G699">
            <v>0</v>
          </cell>
          <cell r="AM699">
            <v>661</v>
          </cell>
        </row>
        <row r="700">
          <cell r="B700">
            <v>55600021</v>
          </cell>
          <cell r="C700" t="str">
            <v>WEB - HOSP TMX</v>
          </cell>
          <cell r="D700" t="str">
            <v>T</v>
          </cell>
          <cell r="E700" t="str">
            <v>5560-0021</v>
          </cell>
          <cell r="F700" t="str">
            <v>WEBHOSTING - HOSPEDAJE TELMEX</v>
          </cell>
          <cell r="G700">
            <v>0</v>
          </cell>
          <cell r="AM700">
            <v>662</v>
          </cell>
        </row>
        <row r="701">
          <cell r="B701">
            <v>55600022</v>
          </cell>
          <cell r="C701" t="str">
            <v>WEB - HOSP SUB</v>
          </cell>
          <cell r="D701" t="str">
            <v>S</v>
          </cell>
          <cell r="E701" t="str">
            <v>5560-0022</v>
          </cell>
          <cell r="F701" t="str">
            <v>WEBHOSTING - HOSPEDAJE SUBSIDIARIAS</v>
          </cell>
          <cell r="G701">
            <v>0</v>
          </cell>
          <cell r="AM701">
            <v>663</v>
          </cell>
        </row>
        <row r="702">
          <cell r="B702">
            <v>55600023</v>
          </cell>
          <cell r="C702" t="str">
            <v>WEB - HOSP TER</v>
          </cell>
          <cell r="D702" t="str">
            <v>C</v>
          </cell>
          <cell r="E702" t="str">
            <v>5560-0023</v>
          </cell>
          <cell r="F702" t="str">
            <v>WEBHOSTING - HOSPEDAJE TERCEROS</v>
          </cell>
          <cell r="G702">
            <v>0</v>
          </cell>
          <cell r="AM702">
            <v>664</v>
          </cell>
        </row>
        <row r="703">
          <cell r="B703">
            <v>55600030</v>
          </cell>
          <cell r="C703" t="str">
            <v>CORR ELCTR</v>
          </cell>
          <cell r="D703" t="str">
            <v>A</v>
          </cell>
          <cell r="E703" t="str">
            <v>5560-0030</v>
          </cell>
          <cell r="F703" t="str">
            <v>CORREO ELECTRONICO</v>
          </cell>
          <cell r="G703">
            <v>0</v>
          </cell>
          <cell r="AM703">
            <v>665</v>
          </cell>
        </row>
        <row r="704">
          <cell r="B704">
            <v>55600031</v>
          </cell>
          <cell r="C704" t="str">
            <v>CORR ELCTR TMX</v>
          </cell>
          <cell r="D704" t="str">
            <v>T</v>
          </cell>
          <cell r="E704" t="str">
            <v>5560-0031</v>
          </cell>
          <cell r="F704" t="str">
            <v>CORREO ELECTRONICO TELMEX</v>
          </cell>
          <cell r="G704">
            <v>0</v>
          </cell>
          <cell r="AM704">
            <v>666</v>
          </cell>
        </row>
        <row r="705">
          <cell r="B705">
            <v>55600032</v>
          </cell>
          <cell r="C705" t="str">
            <v>CORR ELCTR SUB</v>
          </cell>
          <cell r="D705" t="str">
            <v>S</v>
          </cell>
          <cell r="E705" t="str">
            <v>5560-0032</v>
          </cell>
          <cell r="F705" t="str">
            <v>CORREO ELECTRONICO SUBSIDIARIAS</v>
          </cell>
          <cell r="G705">
            <v>0</v>
          </cell>
          <cell r="AM705">
            <v>667</v>
          </cell>
        </row>
        <row r="706">
          <cell r="B706">
            <v>55600033</v>
          </cell>
          <cell r="C706" t="str">
            <v>CORR ELCTR TER</v>
          </cell>
          <cell r="D706" t="str">
            <v>C</v>
          </cell>
          <cell r="E706" t="str">
            <v>5560-0033</v>
          </cell>
          <cell r="F706" t="str">
            <v>CORREO ELECTRONICO TECEROS</v>
          </cell>
          <cell r="G706">
            <v>0</v>
          </cell>
          <cell r="AM706">
            <v>668</v>
          </cell>
        </row>
        <row r="707">
          <cell r="B707">
            <v>55600040</v>
          </cell>
          <cell r="C707" t="str">
            <v>SERVS VAL AGR</v>
          </cell>
          <cell r="D707" t="str">
            <v>A</v>
          </cell>
          <cell r="E707" t="str">
            <v>5560-0040</v>
          </cell>
          <cell r="F707" t="str">
            <v>SERVICIOS DE VALOR AGREGADO DE WEBHOSTING</v>
          </cell>
          <cell r="G707">
            <v>0</v>
          </cell>
          <cell r="AM707">
            <v>669</v>
          </cell>
        </row>
        <row r="708">
          <cell r="B708">
            <v>55600041</v>
          </cell>
          <cell r="C708" t="str">
            <v>SER VAL AGR TMX</v>
          </cell>
          <cell r="D708" t="str">
            <v>T</v>
          </cell>
          <cell r="E708" t="str">
            <v>5560-0041</v>
          </cell>
          <cell r="F708" t="str">
            <v>SERVICIOS DE VALOR AGREGADO DE WEBHOSTING TELMEX</v>
          </cell>
          <cell r="G708">
            <v>0</v>
          </cell>
          <cell r="AM708">
            <v>670</v>
          </cell>
        </row>
        <row r="709">
          <cell r="B709">
            <v>55600042</v>
          </cell>
          <cell r="C709" t="str">
            <v>SER VAL AGR SUB</v>
          </cell>
          <cell r="D709" t="str">
            <v>S</v>
          </cell>
          <cell r="E709" t="str">
            <v>5560-0042</v>
          </cell>
          <cell r="F709" t="str">
            <v>SERVICIOS DE VALOR AGREGADO DE WEBHOSTING SUBSIDIARIAS</v>
          </cell>
          <cell r="G709">
            <v>0</v>
          </cell>
          <cell r="AM709">
            <v>671</v>
          </cell>
        </row>
        <row r="710">
          <cell r="B710">
            <v>55600043</v>
          </cell>
          <cell r="C710" t="str">
            <v>SER VAL AGR TER</v>
          </cell>
          <cell r="D710" t="str">
            <v>C</v>
          </cell>
          <cell r="E710" t="str">
            <v>5560-0043</v>
          </cell>
          <cell r="F710" t="str">
            <v>SERVICIOS DE VALOR AGREGADO DE WEBHOSTING TERCEROS</v>
          </cell>
          <cell r="G710">
            <v>0</v>
          </cell>
          <cell r="AM710">
            <v>672</v>
          </cell>
        </row>
        <row r="711">
          <cell r="B711">
            <v>55601000</v>
          </cell>
          <cell r="C711" t="str">
            <v>COUB-TV DE PAG</v>
          </cell>
          <cell r="D711" t="str">
            <v>A</v>
          </cell>
          <cell r="E711" t="str">
            <v>5560-1000</v>
          </cell>
          <cell r="F711" t="str">
            <v>COUBICACION - HOSTING, SERVICIO DE TV DE PAGA</v>
          </cell>
          <cell r="G711">
            <v>0</v>
          </cell>
          <cell r="AM711">
            <v>673</v>
          </cell>
        </row>
        <row r="712">
          <cell r="B712">
            <v>55601010</v>
          </cell>
          <cell r="C712" t="str">
            <v>TV PAG-COU</v>
          </cell>
          <cell r="D712" t="str">
            <v>A</v>
          </cell>
          <cell r="E712" t="str">
            <v>5560-1010</v>
          </cell>
          <cell r="F712" t="str">
            <v>PROD VARIOS SERVICIO DE TV DE PAGA COUBICACION INTEGRAL</v>
          </cell>
          <cell r="G712">
            <v>0</v>
          </cell>
          <cell r="AM712">
            <v>674</v>
          </cell>
        </row>
        <row r="713">
          <cell r="B713">
            <v>55601011</v>
          </cell>
          <cell r="C713" t="str">
            <v>TV PAG-COU TMX</v>
          </cell>
          <cell r="D713" t="str">
            <v>T</v>
          </cell>
          <cell r="E713" t="str">
            <v>5560-1011</v>
          </cell>
          <cell r="F713" t="str">
            <v>PROD VARIOS SERVICIO DE TV DE PAGA COUBICACION INTEGRAL TELMEX</v>
          </cell>
          <cell r="G713">
            <v>0</v>
          </cell>
          <cell r="AM713">
            <v>675</v>
          </cell>
        </row>
        <row r="714">
          <cell r="B714">
            <v>55601012</v>
          </cell>
          <cell r="C714" t="str">
            <v>TV PAG-COU SUB</v>
          </cell>
          <cell r="D714" t="str">
            <v>S</v>
          </cell>
          <cell r="E714" t="str">
            <v>5560-1012</v>
          </cell>
          <cell r="F714" t="str">
            <v>PROD VARIOS SERVICIO DE TV DE PAGA COUBICACION INTEGRAL SUBSIDIARIAS</v>
          </cell>
          <cell r="G714">
            <v>0</v>
          </cell>
          <cell r="AM714">
            <v>676</v>
          </cell>
        </row>
        <row r="715">
          <cell r="B715">
            <v>55601013</v>
          </cell>
          <cell r="C715" t="str">
            <v>TV PAG-COU TER</v>
          </cell>
          <cell r="D715" t="str">
            <v>C</v>
          </cell>
          <cell r="E715" t="str">
            <v>5560-1013</v>
          </cell>
          <cell r="F715" t="str">
            <v>PROD VARIOS SERVICIO DE TV DE PAGA COUBICACION INTEGRAL TERCEROS</v>
          </cell>
          <cell r="G715">
            <v>0</v>
          </cell>
          <cell r="AM715">
            <v>677</v>
          </cell>
        </row>
        <row r="716">
          <cell r="B716">
            <v>55601020</v>
          </cell>
          <cell r="C716" t="str">
            <v>TV PAG-HOSP</v>
          </cell>
          <cell r="D716" t="str">
            <v>A</v>
          </cell>
          <cell r="E716" t="str">
            <v>5560-1020</v>
          </cell>
          <cell r="F716" t="str">
            <v>PROD VARIOS DE TV DE PAGA WEBHOSTING - HOSPEDAJE</v>
          </cell>
          <cell r="G716">
            <v>0</v>
          </cell>
          <cell r="AM716">
            <v>678</v>
          </cell>
        </row>
        <row r="717">
          <cell r="B717">
            <v>55601021</v>
          </cell>
          <cell r="C717" t="str">
            <v>TV PAG-HOSP TMX</v>
          </cell>
          <cell r="D717" t="str">
            <v>T</v>
          </cell>
          <cell r="E717" t="str">
            <v>5560-1021</v>
          </cell>
          <cell r="F717" t="str">
            <v>PROD VARIOS DE TV DE PAGA WEBHOSTING - HOSPEDAJE TELMEX</v>
          </cell>
          <cell r="G717">
            <v>0</v>
          </cell>
          <cell r="AM717">
            <v>679</v>
          </cell>
        </row>
        <row r="718">
          <cell r="B718">
            <v>55601022</v>
          </cell>
          <cell r="C718" t="str">
            <v>TV PAG-HOSP SUB</v>
          </cell>
          <cell r="D718" t="str">
            <v>S</v>
          </cell>
          <cell r="E718" t="str">
            <v>5560-1022</v>
          </cell>
          <cell r="F718" t="str">
            <v>PROD VARIOS DE TV DE PAGA WEBHOSTING - HOSPEDAJE SUBSIDIARIAS</v>
          </cell>
          <cell r="G718">
            <v>0</v>
          </cell>
          <cell r="AM718">
            <v>680</v>
          </cell>
        </row>
        <row r="719">
          <cell r="B719">
            <v>55601023</v>
          </cell>
          <cell r="C719" t="str">
            <v>TV PAG-HOSP TER</v>
          </cell>
          <cell r="D719" t="str">
            <v>C</v>
          </cell>
          <cell r="E719" t="str">
            <v>5560-1023</v>
          </cell>
          <cell r="F719" t="str">
            <v>PROD VARIOS DE TV DE PAGA WEBHOSTING - HOSPEDAJE TERCEROS</v>
          </cell>
          <cell r="G719">
            <v>0</v>
          </cell>
          <cell r="AM719">
            <v>681</v>
          </cell>
        </row>
        <row r="720">
          <cell r="B720">
            <v>55601030</v>
          </cell>
          <cell r="C720" t="str">
            <v>TV PAG-CORRE</v>
          </cell>
          <cell r="D720" t="str">
            <v>A</v>
          </cell>
          <cell r="E720" t="str">
            <v>5560-1030</v>
          </cell>
          <cell r="F720" t="str">
            <v>PROD VARIOS SERVICIO DE T.V. DE PAGA CORREO ELECTRONICO</v>
          </cell>
          <cell r="G720">
            <v>0</v>
          </cell>
          <cell r="AM720">
            <v>682</v>
          </cell>
        </row>
        <row r="721">
          <cell r="B721">
            <v>55601031</v>
          </cell>
          <cell r="C721" t="str">
            <v>TV PAG-CORR TMX</v>
          </cell>
          <cell r="D721" t="str">
            <v>T</v>
          </cell>
          <cell r="E721" t="str">
            <v>5560-1031</v>
          </cell>
          <cell r="F721" t="str">
            <v>PROD VARIOS SERVICIO DE T.V. DE PAGA CORREO ELECTRONICO TELMEX</v>
          </cell>
          <cell r="G721">
            <v>0</v>
          </cell>
          <cell r="AM721">
            <v>683</v>
          </cell>
        </row>
        <row r="722">
          <cell r="B722">
            <v>55601032</v>
          </cell>
          <cell r="C722" t="str">
            <v>TV PAG-CORR SUB</v>
          </cell>
          <cell r="D722" t="str">
            <v>S</v>
          </cell>
          <cell r="E722" t="str">
            <v>5560-1032</v>
          </cell>
          <cell r="F722" t="str">
            <v>PROD VARIOS SERVICIO DE T.V. DE PAGA CORREO ELECTRONICO SUBSIDIARIAS</v>
          </cell>
          <cell r="G722">
            <v>0</v>
          </cell>
          <cell r="AM722">
            <v>684</v>
          </cell>
        </row>
        <row r="723">
          <cell r="B723">
            <v>55601033</v>
          </cell>
          <cell r="C723" t="str">
            <v>TV PAG-CORR TER</v>
          </cell>
          <cell r="D723" t="str">
            <v>C</v>
          </cell>
          <cell r="E723" t="str">
            <v>5560-1033</v>
          </cell>
          <cell r="F723" t="str">
            <v>PROD VARIOS SERVICIO DE T.V. DE PAGA CORREO ELECTRONICO TERCEROS</v>
          </cell>
          <cell r="G723">
            <v>0</v>
          </cell>
          <cell r="AM723">
            <v>685</v>
          </cell>
        </row>
        <row r="724">
          <cell r="B724">
            <v>55700000</v>
          </cell>
          <cell r="C724" t="str">
            <v>SERV DE TV PAGA</v>
          </cell>
          <cell r="D724" t="str">
            <v>A</v>
          </cell>
          <cell r="E724" t="str">
            <v>5570-0000</v>
          </cell>
          <cell r="F724" t="str">
            <v>SERVICIO DE T.V. DE PAGA</v>
          </cell>
          <cell r="G724">
            <v>0</v>
          </cell>
          <cell r="AM724">
            <v>686</v>
          </cell>
        </row>
        <row r="725">
          <cell r="B725">
            <v>55700010</v>
          </cell>
          <cell r="C725" t="str">
            <v>SER TV BASICA</v>
          </cell>
          <cell r="D725" t="str">
            <v>A</v>
          </cell>
          <cell r="E725" t="str">
            <v>5570-0010</v>
          </cell>
          <cell r="F725" t="str">
            <v>SERVICIO DE T.V. DE PAGA PROGRAMACION BASICA</v>
          </cell>
          <cell r="G725">
            <v>0</v>
          </cell>
          <cell r="AM725">
            <v>687</v>
          </cell>
        </row>
        <row r="726">
          <cell r="B726">
            <v>55700011</v>
          </cell>
          <cell r="C726" t="str">
            <v>SER TV BAS TMX</v>
          </cell>
          <cell r="D726" t="str">
            <v>T</v>
          </cell>
          <cell r="E726" t="str">
            <v>5570-0011</v>
          </cell>
          <cell r="F726" t="str">
            <v>SERVICIO DE T.V. DE PAGA PROGRAMACION BASICA TELMEX</v>
          </cell>
          <cell r="G726">
            <v>0</v>
          </cell>
          <cell r="AM726">
            <v>688</v>
          </cell>
        </row>
        <row r="727">
          <cell r="B727">
            <v>55700012</v>
          </cell>
          <cell r="C727" t="str">
            <v>SER TV BAS SUB</v>
          </cell>
          <cell r="D727" t="str">
            <v>S</v>
          </cell>
          <cell r="E727" t="str">
            <v>5570-0012</v>
          </cell>
          <cell r="F727" t="str">
            <v>SERVICIO DE T.V. DE PAGA PROGRAMACION BASICA SUBSIDIARIAS</v>
          </cell>
          <cell r="G727">
            <v>0</v>
          </cell>
          <cell r="AM727">
            <v>689</v>
          </cell>
        </row>
        <row r="728">
          <cell r="B728">
            <v>55700013</v>
          </cell>
          <cell r="C728" t="str">
            <v>SER TV BAS TER</v>
          </cell>
          <cell r="D728" t="str">
            <v>C</v>
          </cell>
          <cell r="E728" t="str">
            <v>5570-0013</v>
          </cell>
          <cell r="F728" t="str">
            <v>SERVICIO DE T.V. DE PAGA PROGRAMACION BASICA TERCEROS</v>
          </cell>
          <cell r="G728">
            <v>0</v>
          </cell>
          <cell r="AM728">
            <v>690</v>
          </cell>
        </row>
        <row r="729">
          <cell r="B729">
            <v>55700020</v>
          </cell>
          <cell r="C729" t="str">
            <v>SER TV BAS DESC</v>
          </cell>
          <cell r="D729" t="str">
            <v>A</v>
          </cell>
          <cell r="E729" t="str">
            <v>5570-0020</v>
          </cell>
          <cell r="F729" t="str">
            <v>SERVICIO DE T.V. DE PAGA PROGRAMACION BASICA DEV. Y DESC.</v>
          </cell>
          <cell r="G729">
            <v>0</v>
          </cell>
          <cell r="AM729">
            <v>691</v>
          </cell>
        </row>
        <row r="730">
          <cell r="B730">
            <v>55700021</v>
          </cell>
          <cell r="C730" t="str">
            <v>SR TV B DES TMX</v>
          </cell>
          <cell r="D730" t="str">
            <v>T</v>
          </cell>
          <cell r="E730" t="str">
            <v>5570-0021</v>
          </cell>
          <cell r="F730" t="str">
            <v>SERVICIO DE T.V. DE PAGA PROGRAMACION BASICA DEV. Y DESC. TELMEX</v>
          </cell>
          <cell r="G730">
            <v>0</v>
          </cell>
          <cell r="AM730">
            <v>692</v>
          </cell>
        </row>
        <row r="731">
          <cell r="B731">
            <v>55700022</v>
          </cell>
          <cell r="C731" t="str">
            <v>SR TV B DES SUB</v>
          </cell>
          <cell r="D731" t="str">
            <v>S</v>
          </cell>
          <cell r="E731" t="str">
            <v>5570-0022</v>
          </cell>
          <cell r="F731" t="str">
            <v>SERVICIO DE T.V. DE PAGA PROGRAMACION BASICA DEV. Y DESC. SUBSIDIARIAS</v>
          </cell>
          <cell r="G731">
            <v>0</v>
          </cell>
          <cell r="AM731">
            <v>693</v>
          </cell>
        </row>
        <row r="732">
          <cell r="B732">
            <v>55700023</v>
          </cell>
          <cell r="C732" t="str">
            <v>SR TV B DES TER</v>
          </cell>
          <cell r="D732" t="str">
            <v>C</v>
          </cell>
          <cell r="E732" t="str">
            <v>5570-0023</v>
          </cell>
          <cell r="F732" t="str">
            <v>SERVICIO DE T.V. DE PAGA PROGRAMACION BASICA DEV. Y DESC. TERCEROS</v>
          </cell>
          <cell r="G732">
            <v>0</v>
          </cell>
          <cell r="AM732">
            <v>694</v>
          </cell>
        </row>
        <row r="733">
          <cell r="B733">
            <v>55700030</v>
          </cell>
          <cell r="C733" t="str">
            <v>SER TV MEDIANA</v>
          </cell>
          <cell r="D733" t="str">
            <v>A</v>
          </cell>
          <cell r="E733" t="str">
            <v>5570-0030</v>
          </cell>
          <cell r="F733" t="str">
            <v>SERVICIO DE T.V. DE PAGA PROGRAMACION MEDIANA</v>
          </cell>
          <cell r="G733">
            <v>0</v>
          </cell>
          <cell r="AM733">
            <v>695</v>
          </cell>
        </row>
        <row r="734">
          <cell r="B734">
            <v>55700031</v>
          </cell>
          <cell r="C734" t="str">
            <v>SER TV MED TMX</v>
          </cell>
          <cell r="D734" t="str">
            <v>T</v>
          </cell>
          <cell r="E734" t="str">
            <v>5570-0031</v>
          </cell>
          <cell r="F734" t="str">
            <v>SERVICIO DE T.V. DE PAGA PROGRAMACION MEDIANA TELMEX</v>
          </cell>
          <cell r="G734">
            <v>0</v>
          </cell>
          <cell r="AM734">
            <v>696</v>
          </cell>
        </row>
        <row r="735">
          <cell r="B735">
            <v>55700032</v>
          </cell>
          <cell r="C735" t="str">
            <v>SER TV MED SUB</v>
          </cell>
          <cell r="D735" t="str">
            <v>S</v>
          </cell>
          <cell r="E735" t="str">
            <v>5570-0032</v>
          </cell>
          <cell r="F735" t="str">
            <v>SERVICIO DE T.V. DE PAGA PROGRAMACION MEDIANA SUBSIDIARIAS</v>
          </cell>
          <cell r="G735">
            <v>0</v>
          </cell>
          <cell r="AM735">
            <v>697</v>
          </cell>
        </row>
        <row r="736">
          <cell r="B736">
            <v>55700033</v>
          </cell>
          <cell r="C736" t="str">
            <v>SER TV MED TER</v>
          </cell>
          <cell r="D736" t="str">
            <v>C</v>
          </cell>
          <cell r="E736" t="str">
            <v>5570-0033</v>
          </cell>
          <cell r="F736" t="str">
            <v>SERVICIO DE T.V. DE PAGA PROGRAMACION MEDIANA TERCEROS</v>
          </cell>
          <cell r="G736">
            <v>0</v>
          </cell>
          <cell r="AM736">
            <v>698</v>
          </cell>
        </row>
        <row r="737">
          <cell r="B737">
            <v>55700040</v>
          </cell>
          <cell r="C737" t="str">
            <v>SER TV MED DESC</v>
          </cell>
          <cell r="D737" t="str">
            <v>A</v>
          </cell>
          <cell r="E737">
            <v>55700040</v>
          </cell>
          <cell r="F737" t="str">
            <v>SERVICIO DE T.V. DE PAGA PROGRAMACION MEDIANA DEV. Y DESC.</v>
          </cell>
          <cell r="G737">
            <v>0</v>
          </cell>
          <cell r="AM737">
            <v>699</v>
          </cell>
        </row>
        <row r="738">
          <cell r="B738">
            <v>55700041</v>
          </cell>
          <cell r="C738" t="str">
            <v>SR TV M DES TMX</v>
          </cell>
          <cell r="D738" t="str">
            <v>T</v>
          </cell>
          <cell r="E738">
            <v>55700041</v>
          </cell>
          <cell r="F738" t="str">
            <v>SERVICIO DE T.V. DE PAGA PROGRAMACION MEDIANA DEV. Y DESC. TELMEX</v>
          </cell>
          <cell r="G738">
            <v>0</v>
          </cell>
          <cell r="AM738">
            <v>700</v>
          </cell>
        </row>
        <row r="739">
          <cell r="B739">
            <v>55700042</v>
          </cell>
          <cell r="C739" t="str">
            <v>SR TV M DES SUB</v>
          </cell>
          <cell r="D739" t="str">
            <v>S</v>
          </cell>
          <cell r="E739">
            <v>55700042</v>
          </cell>
          <cell r="F739" t="str">
            <v>SERVICIO DE T.V. DE PAGA PROGRAMACION MEDIANA DEV. Y DESC. SUBSIDIARIAS</v>
          </cell>
          <cell r="G739">
            <v>0</v>
          </cell>
          <cell r="AM739">
            <v>701</v>
          </cell>
        </row>
        <row r="740">
          <cell r="B740">
            <v>55700043</v>
          </cell>
          <cell r="C740" t="str">
            <v>SR TV M DES TER</v>
          </cell>
          <cell r="D740" t="str">
            <v>C</v>
          </cell>
          <cell r="E740">
            <v>55700043</v>
          </cell>
          <cell r="F740" t="str">
            <v>SERVICIO DE T.V. DE PAGA PROGRAMACION MEDIANA DEV. Y DESC. TERCEROS</v>
          </cell>
          <cell r="G740">
            <v>0</v>
          </cell>
          <cell r="AM740">
            <v>702</v>
          </cell>
        </row>
        <row r="741">
          <cell r="B741">
            <v>55700050</v>
          </cell>
          <cell r="C741" t="str">
            <v>SER TV PG TOTAL</v>
          </cell>
          <cell r="D741" t="str">
            <v>A</v>
          </cell>
          <cell r="E741" t="str">
            <v>5570-0050</v>
          </cell>
          <cell r="F741" t="str">
            <v>SERVICIO DE T.V. DE PAGA PROGRAMACION TOTAL</v>
          </cell>
          <cell r="G741">
            <v>0</v>
          </cell>
          <cell r="AM741">
            <v>703</v>
          </cell>
        </row>
        <row r="742">
          <cell r="B742">
            <v>55700051</v>
          </cell>
          <cell r="C742" t="str">
            <v>SER TV TOT TMX</v>
          </cell>
          <cell r="D742" t="str">
            <v>T</v>
          </cell>
          <cell r="E742" t="str">
            <v>5570-0051</v>
          </cell>
          <cell r="F742" t="str">
            <v>SERVICIO DE T.V. DE PAGA PROGRAMACION TOTAL TELMEX</v>
          </cell>
          <cell r="G742">
            <v>0</v>
          </cell>
          <cell r="AM742">
            <v>704</v>
          </cell>
        </row>
        <row r="743">
          <cell r="B743">
            <v>55700052</v>
          </cell>
          <cell r="C743" t="str">
            <v>SER TV TOT SUB</v>
          </cell>
          <cell r="D743" t="str">
            <v>S</v>
          </cell>
          <cell r="E743" t="str">
            <v>5570-0052</v>
          </cell>
          <cell r="F743" t="str">
            <v>SERVICIO DE T.V. DE PAGA PROGRAMACION TOTAL SUBSIDIARIAS</v>
          </cell>
          <cell r="G743">
            <v>0</v>
          </cell>
          <cell r="AM743">
            <v>705</v>
          </cell>
        </row>
        <row r="744">
          <cell r="B744">
            <v>55700053</v>
          </cell>
          <cell r="C744" t="str">
            <v>SER TV TOT TER</v>
          </cell>
          <cell r="D744" t="str">
            <v>C</v>
          </cell>
          <cell r="E744" t="str">
            <v>5570-0053</v>
          </cell>
          <cell r="F744" t="str">
            <v>SERVICIO DE T.V. DE PAGA PROGRAMACION TOTAL TERCEROS</v>
          </cell>
          <cell r="G744">
            <v>0</v>
          </cell>
          <cell r="AM744">
            <v>706</v>
          </cell>
        </row>
        <row r="745">
          <cell r="B745">
            <v>55700060</v>
          </cell>
          <cell r="C745" t="str">
            <v>SER TV TOT DES</v>
          </cell>
          <cell r="D745" t="str">
            <v>A</v>
          </cell>
          <cell r="E745" t="str">
            <v>5570-0060</v>
          </cell>
          <cell r="F745" t="str">
            <v>SERVICIO DE T.V. DE PAGA PROGRAMACION TOTAL DEV. Y DESC.</v>
          </cell>
          <cell r="G745">
            <v>0</v>
          </cell>
          <cell r="AM745">
            <v>707</v>
          </cell>
        </row>
        <row r="746">
          <cell r="B746">
            <v>55700061</v>
          </cell>
          <cell r="C746" t="str">
            <v>SR TV TO DS TMX</v>
          </cell>
          <cell r="D746" t="str">
            <v>T</v>
          </cell>
          <cell r="E746" t="str">
            <v>5570-0061</v>
          </cell>
          <cell r="F746" t="str">
            <v>SERVICIO DE T.V. DE PAGA PROGRAMACION TOTAL DEV. Y DESC. TELMEX</v>
          </cell>
          <cell r="G746">
            <v>0</v>
          </cell>
          <cell r="AM746">
            <v>708</v>
          </cell>
        </row>
        <row r="747">
          <cell r="B747">
            <v>55700062</v>
          </cell>
          <cell r="C747" t="str">
            <v>SR TV TO DS SUB</v>
          </cell>
          <cell r="D747" t="str">
            <v>S</v>
          </cell>
          <cell r="E747" t="str">
            <v>5570-0062</v>
          </cell>
          <cell r="F747" t="str">
            <v>SERVICIO DE T.V. DE PAGA PROGRAMACION TOTAL DEV. Y DESC. SUBSIDIARIAS</v>
          </cell>
          <cell r="G747">
            <v>0</v>
          </cell>
          <cell r="AM747">
            <v>709</v>
          </cell>
        </row>
        <row r="748">
          <cell r="B748">
            <v>55700063</v>
          </cell>
          <cell r="C748" t="str">
            <v>SR TV TO DS TER</v>
          </cell>
          <cell r="D748" t="str">
            <v>C</v>
          </cell>
          <cell r="E748" t="str">
            <v>5570-0063</v>
          </cell>
          <cell r="F748" t="str">
            <v>SERVICIO DE T.V. DE PAGA PROGRAMACION TOTAL DEV. Y DESC. TERCEROS</v>
          </cell>
          <cell r="G748">
            <v>0</v>
          </cell>
          <cell r="AM748">
            <v>710</v>
          </cell>
        </row>
        <row r="749">
          <cell r="B749">
            <v>55700070</v>
          </cell>
          <cell r="C749" t="str">
            <v>SER TV PAQ CART</v>
          </cell>
          <cell r="D749" t="str">
            <v>A</v>
          </cell>
          <cell r="E749" t="str">
            <v>5570-0070</v>
          </cell>
          <cell r="F749" t="str">
            <v>SERVICIO DE T.V. DE PAGA PAQUETES A LA CARTA</v>
          </cell>
          <cell r="G749">
            <v>0</v>
          </cell>
          <cell r="AM749">
            <v>711</v>
          </cell>
        </row>
        <row r="750">
          <cell r="B750">
            <v>55700071</v>
          </cell>
          <cell r="C750" t="str">
            <v>SER TV PQ C TMX</v>
          </cell>
          <cell r="D750" t="str">
            <v>T</v>
          </cell>
          <cell r="E750" t="str">
            <v>5570-0071</v>
          </cell>
          <cell r="F750" t="str">
            <v>SERVICIO DE T.V. DE PAGA PAQUETES A LA CARTA TELMEX</v>
          </cell>
          <cell r="G750">
            <v>0</v>
          </cell>
          <cell r="AM750">
            <v>712</v>
          </cell>
        </row>
        <row r="751">
          <cell r="B751">
            <v>55700072</v>
          </cell>
          <cell r="C751" t="str">
            <v>SER TV PQ C SUB</v>
          </cell>
          <cell r="D751" t="str">
            <v>S</v>
          </cell>
          <cell r="E751" t="str">
            <v>5570-0072</v>
          </cell>
          <cell r="F751" t="str">
            <v>SERVICIO DE T.V. DE PAGA PAQUETES A LA CARTA SUBSIDIARIAS</v>
          </cell>
          <cell r="G751">
            <v>0</v>
          </cell>
          <cell r="AM751">
            <v>713</v>
          </cell>
        </row>
        <row r="752">
          <cell r="B752">
            <v>55700073</v>
          </cell>
          <cell r="C752" t="str">
            <v>SER TV PQ C TER</v>
          </cell>
          <cell r="D752" t="str">
            <v>C</v>
          </cell>
          <cell r="E752" t="str">
            <v>5570-0073</v>
          </cell>
          <cell r="F752" t="str">
            <v>SERVICIO DE T.V. DE PAGA PAQUETES A LA CARTA TERCEROS</v>
          </cell>
          <cell r="G752">
            <v>0</v>
          </cell>
          <cell r="AM752">
            <v>714</v>
          </cell>
        </row>
        <row r="753">
          <cell r="B753">
            <v>55700080</v>
          </cell>
          <cell r="C753" t="str">
            <v>SER TV PQ C DES</v>
          </cell>
          <cell r="D753" t="str">
            <v>A</v>
          </cell>
          <cell r="E753" t="str">
            <v>5570-0080</v>
          </cell>
          <cell r="F753" t="str">
            <v>SERVICIO DE T.V. DE PAGA PAQUETES A LA CARTA DEV. Y DESC.</v>
          </cell>
          <cell r="G753">
            <v>0</v>
          </cell>
          <cell r="AM753">
            <v>715</v>
          </cell>
        </row>
        <row r="754">
          <cell r="B754">
            <v>55700081</v>
          </cell>
          <cell r="C754" t="str">
            <v>SER TV PQ D TMX</v>
          </cell>
          <cell r="D754" t="str">
            <v>T</v>
          </cell>
          <cell r="E754" t="str">
            <v>5570-0081</v>
          </cell>
          <cell r="F754" t="str">
            <v>SERVICIO DE T.V. DE PAGA PAQUETES A LA CARTA DEV. Y DESC. TELMEX</v>
          </cell>
          <cell r="G754">
            <v>0</v>
          </cell>
          <cell r="AM754">
            <v>716</v>
          </cell>
        </row>
        <row r="755">
          <cell r="B755">
            <v>55700082</v>
          </cell>
          <cell r="C755" t="str">
            <v>SER TV PQ D SUB</v>
          </cell>
          <cell r="D755" t="str">
            <v>S</v>
          </cell>
          <cell r="E755" t="str">
            <v>5570-0082</v>
          </cell>
          <cell r="F755" t="str">
            <v>SERVICIO DE T.V. DE PAGA PAQUETES A LA CARTA DEV. Y DESC. SUBSIDIARIAS</v>
          </cell>
          <cell r="G755">
            <v>0</v>
          </cell>
          <cell r="AM755">
            <v>717</v>
          </cell>
        </row>
        <row r="756">
          <cell r="B756">
            <v>55700083</v>
          </cell>
          <cell r="C756" t="str">
            <v>SER TV PQ D TER</v>
          </cell>
          <cell r="D756" t="str">
            <v>C</v>
          </cell>
          <cell r="E756" t="str">
            <v>5570-0083</v>
          </cell>
          <cell r="F756" t="str">
            <v>SERVICIO DE T.V. DE PAGA PAQUETES A LA CARTA DEV. Y DESC. TERCEROS</v>
          </cell>
          <cell r="G756">
            <v>0</v>
          </cell>
          <cell r="AM756">
            <v>718</v>
          </cell>
        </row>
        <row r="757">
          <cell r="B757">
            <v>55700090</v>
          </cell>
          <cell r="C757" t="str">
            <v>SER TV PPEV</v>
          </cell>
          <cell r="D757" t="str">
            <v>A</v>
          </cell>
          <cell r="E757" t="str">
            <v>5570-0090</v>
          </cell>
          <cell r="F757" t="str">
            <v>SERVICIO DE T.V. DE PAGA PAGO POR EVENTO</v>
          </cell>
          <cell r="G757">
            <v>0</v>
          </cell>
          <cell r="AM757">
            <v>719</v>
          </cell>
        </row>
        <row r="758">
          <cell r="B758">
            <v>55700091</v>
          </cell>
          <cell r="C758" t="str">
            <v>SER TV PPEV TMX</v>
          </cell>
          <cell r="D758" t="str">
            <v>T</v>
          </cell>
          <cell r="E758" t="str">
            <v>5570-0091</v>
          </cell>
          <cell r="F758" t="str">
            <v>SERVICIO DE T.V. DE PAGA PAGO POR EVENTO TELMEX</v>
          </cell>
          <cell r="G758">
            <v>0</v>
          </cell>
          <cell r="AM758">
            <v>720</v>
          </cell>
        </row>
        <row r="759">
          <cell r="B759">
            <v>55700092</v>
          </cell>
          <cell r="C759" t="str">
            <v>SER TV PPEV SUB</v>
          </cell>
          <cell r="D759" t="str">
            <v>S</v>
          </cell>
          <cell r="E759" t="str">
            <v>5570-0092</v>
          </cell>
          <cell r="F759" t="str">
            <v>SERVICIO DE T.V. DE PAGA PAGO POR EVENTO SUBSIDIARIAS</v>
          </cell>
          <cell r="G759">
            <v>0</v>
          </cell>
          <cell r="AM759">
            <v>721</v>
          </cell>
        </row>
        <row r="760">
          <cell r="B760">
            <v>55700093</v>
          </cell>
          <cell r="C760" t="str">
            <v>SER TV PPEV TER</v>
          </cell>
          <cell r="D760" t="str">
            <v>C</v>
          </cell>
          <cell r="E760" t="str">
            <v>5570-0093</v>
          </cell>
          <cell r="F760" t="str">
            <v>SERVICIO DE T.V. DE PAGA PAGO POR EVENTO TERCEROS</v>
          </cell>
          <cell r="G760">
            <v>0</v>
          </cell>
          <cell r="AM760">
            <v>722</v>
          </cell>
        </row>
        <row r="761">
          <cell r="B761">
            <v>55700100</v>
          </cell>
          <cell r="C761" t="str">
            <v>SER TV PPEV DES</v>
          </cell>
          <cell r="D761" t="str">
            <v>A</v>
          </cell>
          <cell r="E761" t="str">
            <v>5570-0100</v>
          </cell>
          <cell r="F761" t="str">
            <v>SERVICIO DE T.V. DE PAGA PAGO POR EVENTOS DEV. Y DESC.</v>
          </cell>
          <cell r="G761">
            <v>0</v>
          </cell>
          <cell r="AM761">
            <v>723</v>
          </cell>
        </row>
        <row r="762">
          <cell r="B762">
            <v>55700101</v>
          </cell>
          <cell r="C762" t="str">
            <v>SER TV PVDS TMX</v>
          </cell>
          <cell r="D762" t="str">
            <v>T</v>
          </cell>
          <cell r="E762" t="str">
            <v>5570-0101</v>
          </cell>
          <cell r="F762" t="str">
            <v>SERVICIO DE T.V. DE PAGA PAGO POR EVENTOS DEV. Y DESC. TELMEX</v>
          </cell>
          <cell r="G762">
            <v>0</v>
          </cell>
          <cell r="AM762">
            <v>724</v>
          </cell>
        </row>
        <row r="763">
          <cell r="B763">
            <v>55700102</v>
          </cell>
          <cell r="C763" t="str">
            <v>SER TV PVDS SUB</v>
          </cell>
          <cell r="D763" t="str">
            <v>S</v>
          </cell>
          <cell r="E763" t="str">
            <v>5570-0102</v>
          </cell>
          <cell r="F763" t="str">
            <v>SERVICIO DE T.V. DE PAGA PAGO POR EVENTOS DEV. Y DESC. SUBSIDIARIAS</v>
          </cell>
          <cell r="G763">
            <v>0</v>
          </cell>
          <cell r="AM763">
            <v>725</v>
          </cell>
        </row>
        <row r="764">
          <cell r="B764">
            <v>55700103</v>
          </cell>
          <cell r="C764" t="str">
            <v>SER TV PVDS TER</v>
          </cell>
          <cell r="D764" t="str">
            <v>C</v>
          </cell>
          <cell r="E764" t="str">
            <v>5570-0103</v>
          </cell>
          <cell r="F764" t="str">
            <v>SERVICIO DE T.V. DE PAGA PAGO POR EVENTOS DEV. Y DESC. TERCEROS</v>
          </cell>
          <cell r="G764">
            <v>0</v>
          </cell>
          <cell r="AM764">
            <v>726</v>
          </cell>
        </row>
        <row r="765">
          <cell r="B765">
            <v>55700110</v>
          </cell>
          <cell r="C765" t="str">
            <v>SER TV DEMAND</v>
          </cell>
          <cell r="D765" t="str">
            <v>A</v>
          </cell>
          <cell r="E765" t="str">
            <v>5570-0110</v>
          </cell>
          <cell r="F765" t="str">
            <v>SERVICIO DE T.V. DE PAGA VIDEO POR DEMANDA</v>
          </cell>
          <cell r="G765">
            <v>0</v>
          </cell>
          <cell r="AM765">
            <v>727</v>
          </cell>
        </row>
        <row r="766">
          <cell r="B766">
            <v>55700111</v>
          </cell>
          <cell r="C766" t="str">
            <v>SER TV DEM TMX</v>
          </cell>
          <cell r="D766" t="str">
            <v>T</v>
          </cell>
          <cell r="E766" t="str">
            <v>5570-0111</v>
          </cell>
          <cell r="F766" t="str">
            <v>SERVICIO DE T.V. DE PAGA VIDEO POR DEMANDA TELMEX</v>
          </cell>
          <cell r="G766">
            <v>0</v>
          </cell>
          <cell r="AM766">
            <v>728</v>
          </cell>
        </row>
        <row r="767">
          <cell r="B767">
            <v>55700112</v>
          </cell>
          <cell r="C767" t="str">
            <v>SER TV DEM SUB</v>
          </cell>
          <cell r="D767" t="str">
            <v>S</v>
          </cell>
          <cell r="E767" t="str">
            <v>5570-0112</v>
          </cell>
          <cell r="F767" t="str">
            <v>SERVICIO DE T.V. DE PAGA VIDEO POR DEMANDA SUBSIDIARIAS</v>
          </cell>
          <cell r="G767">
            <v>0</v>
          </cell>
          <cell r="AM767">
            <v>729</v>
          </cell>
        </row>
        <row r="768">
          <cell r="B768">
            <v>55700113</v>
          </cell>
          <cell r="C768" t="str">
            <v>SER TV DEM TER</v>
          </cell>
          <cell r="D768" t="str">
            <v>C</v>
          </cell>
          <cell r="E768" t="str">
            <v>5570-0113</v>
          </cell>
          <cell r="F768" t="str">
            <v>SERVICIO DE T.V. DE PAGA VIDEO POR DEMANDA TERCEROS</v>
          </cell>
          <cell r="G768">
            <v>0</v>
          </cell>
          <cell r="AM768">
            <v>730</v>
          </cell>
        </row>
        <row r="769">
          <cell r="B769">
            <v>55700120</v>
          </cell>
          <cell r="C769" t="str">
            <v>SER TV DEM DES</v>
          </cell>
          <cell r="D769" t="str">
            <v>A</v>
          </cell>
          <cell r="E769" t="str">
            <v>5570-0120</v>
          </cell>
          <cell r="F769" t="str">
            <v>SERVICIO DE T.V. DE PAGA VIDEO POR DEMANDA DEV. Y DESC.</v>
          </cell>
          <cell r="G769">
            <v>0</v>
          </cell>
          <cell r="AM769">
            <v>731</v>
          </cell>
        </row>
        <row r="770">
          <cell r="B770">
            <v>55700121</v>
          </cell>
          <cell r="C770" t="str">
            <v>SER TV DMDS TMX</v>
          </cell>
          <cell r="D770" t="str">
            <v>T</v>
          </cell>
          <cell r="E770" t="str">
            <v>5570-0121</v>
          </cell>
          <cell r="F770" t="str">
            <v>SERVICIO DE T.V. DE PAGA VIDEO POR DEMANDA DEV. Y DESC. TELMEX</v>
          </cell>
          <cell r="G770">
            <v>0</v>
          </cell>
          <cell r="AM770">
            <v>732</v>
          </cell>
        </row>
        <row r="771">
          <cell r="B771">
            <v>55700122</v>
          </cell>
          <cell r="C771" t="str">
            <v>SER TV DMDS SUB</v>
          </cell>
          <cell r="D771" t="str">
            <v>S</v>
          </cell>
          <cell r="E771" t="str">
            <v>5570-0122</v>
          </cell>
          <cell r="F771" t="str">
            <v>SERVICIO DE T.V. DE PAGA VIDEO POR DEMANDA DEV. Y DESC. SUBSIDIARIAS</v>
          </cell>
          <cell r="G771">
            <v>0</v>
          </cell>
          <cell r="AM771">
            <v>733</v>
          </cell>
        </row>
        <row r="772">
          <cell r="B772">
            <v>55700123</v>
          </cell>
          <cell r="C772" t="str">
            <v>SER TV DMDS TER</v>
          </cell>
          <cell r="D772" t="str">
            <v>C</v>
          </cell>
          <cell r="E772" t="str">
            <v>5570-0123</v>
          </cell>
          <cell r="F772" t="str">
            <v>SERVICIO DE T.V. DE PAGA VIDEO POR DEMANDA DEV. Y DESC. TERCEROS</v>
          </cell>
          <cell r="G772">
            <v>0</v>
          </cell>
          <cell r="AM772">
            <v>734</v>
          </cell>
        </row>
        <row r="773">
          <cell r="B773">
            <v>55700130</v>
          </cell>
          <cell r="C773" t="str">
            <v>SER TV INSTAL</v>
          </cell>
          <cell r="D773" t="str">
            <v>A</v>
          </cell>
          <cell r="E773" t="str">
            <v>5570-0130</v>
          </cell>
          <cell r="F773" t="str">
            <v>SERVICIO DE T.V. DE PAGA INSTALACIONES</v>
          </cell>
          <cell r="G773">
            <v>0</v>
          </cell>
          <cell r="AM773">
            <v>735</v>
          </cell>
        </row>
        <row r="774">
          <cell r="B774">
            <v>55700131</v>
          </cell>
          <cell r="C774" t="str">
            <v>SER TV INST TMX</v>
          </cell>
          <cell r="D774" t="str">
            <v>T</v>
          </cell>
          <cell r="E774" t="str">
            <v>5570-0131</v>
          </cell>
          <cell r="F774" t="str">
            <v>SERVICIO DE T.V. DE PAGA INSTALACIONES TELMEX</v>
          </cell>
          <cell r="G774">
            <v>0</v>
          </cell>
          <cell r="AM774">
            <v>736</v>
          </cell>
        </row>
        <row r="775">
          <cell r="B775">
            <v>55700132</v>
          </cell>
          <cell r="C775" t="str">
            <v>SER TV INST SUB</v>
          </cell>
          <cell r="D775" t="str">
            <v>S</v>
          </cell>
          <cell r="E775" t="str">
            <v>5570-0132</v>
          </cell>
          <cell r="F775" t="str">
            <v>SERVICIO DE T.V. DE PAGA INSTALACIONES SUBSIDIARIAS</v>
          </cell>
          <cell r="G775">
            <v>0</v>
          </cell>
          <cell r="AM775">
            <v>737</v>
          </cell>
        </row>
        <row r="776">
          <cell r="B776">
            <v>55700133</v>
          </cell>
          <cell r="C776" t="str">
            <v>SER TV INST TER</v>
          </cell>
          <cell r="D776" t="str">
            <v>C</v>
          </cell>
          <cell r="E776" t="str">
            <v>5570-0133</v>
          </cell>
          <cell r="F776" t="str">
            <v>SERVICIO DE T.V. DE PAGA INSTALACIONES TERCEROS</v>
          </cell>
          <cell r="G776">
            <v>0</v>
          </cell>
          <cell r="AM776">
            <v>738</v>
          </cell>
        </row>
        <row r="777">
          <cell r="B777">
            <v>55700140</v>
          </cell>
          <cell r="C777" t="str">
            <v>SER TV INST DES</v>
          </cell>
          <cell r="D777" t="str">
            <v>A</v>
          </cell>
          <cell r="E777" t="str">
            <v>5570-0140</v>
          </cell>
          <cell r="F777" t="str">
            <v>SERVICIO DE T.V. DE PAGA INSTALACIONES DEV. Y DESC.</v>
          </cell>
          <cell r="G777">
            <v>0</v>
          </cell>
          <cell r="AM777">
            <v>739</v>
          </cell>
        </row>
        <row r="778">
          <cell r="B778">
            <v>55700141</v>
          </cell>
          <cell r="C778" t="str">
            <v>SER TV IN D TMX</v>
          </cell>
          <cell r="D778" t="str">
            <v>T</v>
          </cell>
          <cell r="E778" t="str">
            <v>5570-0141</v>
          </cell>
          <cell r="F778" t="str">
            <v>SERVICIO DE T.V. DE PAGA INSTALACIONES DEV. Y DESC. TELMEX</v>
          </cell>
          <cell r="G778">
            <v>0</v>
          </cell>
          <cell r="AM778">
            <v>740</v>
          </cell>
        </row>
        <row r="779">
          <cell r="B779">
            <v>55700142</v>
          </cell>
          <cell r="C779" t="str">
            <v>SER TV IN D SUB</v>
          </cell>
          <cell r="D779" t="str">
            <v>S</v>
          </cell>
          <cell r="E779" t="str">
            <v>5570-0142</v>
          </cell>
          <cell r="F779" t="str">
            <v>SERVICIO DE T.V. DE PAGA INSTALACIONES DEV. Y DESC. SUBSIDIARIAS</v>
          </cell>
          <cell r="G779">
            <v>0</v>
          </cell>
          <cell r="AM779">
            <v>741</v>
          </cell>
        </row>
        <row r="780">
          <cell r="B780">
            <v>55700143</v>
          </cell>
          <cell r="C780" t="str">
            <v>SER TV IN D TER</v>
          </cell>
          <cell r="D780" t="str">
            <v>C</v>
          </cell>
          <cell r="E780" t="str">
            <v>5570-0143</v>
          </cell>
          <cell r="F780" t="str">
            <v>SERVICIO DE T.V. DE PAGA INSTALACIONES DEV. Y DESC. TERCEROS</v>
          </cell>
          <cell r="G780">
            <v>0</v>
          </cell>
          <cell r="AM780">
            <v>742</v>
          </cell>
        </row>
        <row r="781">
          <cell r="B781">
            <v>55700150</v>
          </cell>
          <cell r="C781" t="str">
            <v>SER TV RTA EQ</v>
          </cell>
          <cell r="D781" t="str">
            <v>A</v>
          </cell>
          <cell r="E781" t="str">
            <v>5570-0150</v>
          </cell>
          <cell r="F781" t="str">
            <v>SERVICIO DE T.V. DE PAGA RENTA DE EQUIPOS</v>
          </cell>
          <cell r="G781">
            <v>0</v>
          </cell>
          <cell r="AM781">
            <v>743</v>
          </cell>
        </row>
        <row r="782">
          <cell r="B782">
            <v>55700151</v>
          </cell>
          <cell r="C782" t="str">
            <v>SER TV RTEQ TMX</v>
          </cell>
          <cell r="D782" t="str">
            <v>T</v>
          </cell>
          <cell r="E782" t="str">
            <v>5570-0151</v>
          </cell>
          <cell r="F782" t="str">
            <v>SERVICIO DE T.V. DE PAGA RENTA DE EQUIPOS TELMEX</v>
          </cell>
          <cell r="G782">
            <v>0</v>
          </cell>
          <cell r="AM782">
            <v>744</v>
          </cell>
        </row>
        <row r="783">
          <cell r="B783">
            <v>55700152</v>
          </cell>
          <cell r="C783" t="str">
            <v>SER TV RTEQ SUB</v>
          </cell>
          <cell r="D783" t="str">
            <v>S</v>
          </cell>
          <cell r="E783" t="str">
            <v>5570-0152</v>
          </cell>
          <cell r="F783" t="str">
            <v>SERVICIO DE T.V. DE PAGA RENTA DE EQUIPOS SUBSIDIARIAS</v>
          </cell>
          <cell r="G783">
            <v>0</v>
          </cell>
          <cell r="AM783">
            <v>745</v>
          </cell>
        </row>
        <row r="784">
          <cell r="B784">
            <v>55700153</v>
          </cell>
          <cell r="C784" t="str">
            <v>SER TV RTEQ TER</v>
          </cell>
          <cell r="D784" t="str">
            <v>C</v>
          </cell>
          <cell r="E784" t="str">
            <v>5570-0153</v>
          </cell>
          <cell r="F784" t="str">
            <v>SERVICIO DE T.V. DE PAGA RENTA DE EQUIPOS TERCEROS</v>
          </cell>
          <cell r="G784">
            <v>0</v>
          </cell>
          <cell r="AM784">
            <v>746</v>
          </cell>
        </row>
        <row r="785">
          <cell r="B785">
            <v>55700160</v>
          </cell>
          <cell r="C785" t="str">
            <v>SER TV RTEQ DES</v>
          </cell>
          <cell r="D785" t="str">
            <v>A</v>
          </cell>
          <cell r="E785" t="str">
            <v>5570-0160</v>
          </cell>
          <cell r="F785" t="str">
            <v>SERVICIO DE T.V. DE PAGA RENTA DE EQUIPOS DEV. Y DESC.</v>
          </cell>
          <cell r="G785">
            <v>0</v>
          </cell>
          <cell r="AM785">
            <v>747</v>
          </cell>
        </row>
        <row r="786">
          <cell r="B786">
            <v>55700161</v>
          </cell>
          <cell r="C786" t="str">
            <v>SER TV RTED TMX</v>
          </cell>
          <cell r="D786" t="str">
            <v>T</v>
          </cell>
          <cell r="E786" t="str">
            <v>5570-0161</v>
          </cell>
          <cell r="F786" t="str">
            <v>SERVICIO DE T.V. DE PAGA RENTA DE EQUIPOS DEV. Y DESC. TELMEX</v>
          </cell>
          <cell r="G786">
            <v>0</v>
          </cell>
          <cell r="AM786">
            <v>748</v>
          </cell>
        </row>
        <row r="787">
          <cell r="B787">
            <v>55700162</v>
          </cell>
          <cell r="C787" t="str">
            <v>SER TV RTED SUB</v>
          </cell>
          <cell r="D787" t="str">
            <v>S</v>
          </cell>
          <cell r="E787" t="str">
            <v>5570-0162</v>
          </cell>
          <cell r="F787" t="str">
            <v>SERVICIO DE T.V. DE PAGA RENTA DE EQUIPOS DEV. Y DESC. SUBSIDIARIAS</v>
          </cell>
          <cell r="G787">
            <v>0</v>
          </cell>
          <cell r="AM787">
            <v>749</v>
          </cell>
        </row>
        <row r="788">
          <cell r="B788">
            <v>55700163</v>
          </cell>
          <cell r="C788" t="str">
            <v>SER TV RTED TER</v>
          </cell>
          <cell r="D788" t="str">
            <v>C</v>
          </cell>
          <cell r="E788" t="str">
            <v>5570-0163</v>
          </cell>
          <cell r="F788" t="str">
            <v>SERVICIO DE T.V. DE PAGA RENTA DE EQUIPOS DEV. Y DESC. TERCEROS</v>
          </cell>
          <cell r="G788">
            <v>0</v>
          </cell>
          <cell r="AM788">
            <v>750</v>
          </cell>
        </row>
        <row r="789">
          <cell r="B789">
            <v>55700170</v>
          </cell>
          <cell r="C789" t="str">
            <v>SER TV VTA EQ</v>
          </cell>
          <cell r="D789" t="str">
            <v>A</v>
          </cell>
          <cell r="E789" t="str">
            <v>5570-0170</v>
          </cell>
          <cell r="F789" t="str">
            <v>SERVICIO DE T.V. DE PAGA VENTA DE EQUIPO</v>
          </cell>
          <cell r="G789">
            <v>0</v>
          </cell>
          <cell r="AM789">
            <v>751</v>
          </cell>
        </row>
        <row r="790">
          <cell r="B790">
            <v>55700171</v>
          </cell>
          <cell r="C790" t="str">
            <v>SER TV VTEQ TMX</v>
          </cell>
          <cell r="D790" t="str">
            <v>T</v>
          </cell>
          <cell r="E790" t="str">
            <v>5570-0171</v>
          </cell>
          <cell r="F790" t="str">
            <v>SERVICIO DE T.V. DE PAGA RENTA DE EQUIPOS TELMEX</v>
          </cell>
          <cell r="G790">
            <v>0</v>
          </cell>
          <cell r="AM790">
            <v>752</v>
          </cell>
        </row>
        <row r="791">
          <cell r="B791">
            <v>55700172</v>
          </cell>
          <cell r="C791" t="str">
            <v>SER TV VTEQ SUB</v>
          </cell>
          <cell r="D791" t="str">
            <v>S</v>
          </cell>
          <cell r="E791" t="str">
            <v>5570-0172</v>
          </cell>
          <cell r="F791" t="str">
            <v>SERVICIO DE T.V. DE PAGA RENTA DE EQUIPOS SUBSIDIARIAS</v>
          </cell>
          <cell r="G791">
            <v>0</v>
          </cell>
          <cell r="AM791">
            <v>753</v>
          </cell>
        </row>
        <row r="792">
          <cell r="B792">
            <v>55700173</v>
          </cell>
          <cell r="C792" t="str">
            <v>SER TV VTEQ TER</v>
          </cell>
          <cell r="D792" t="str">
            <v>C</v>
          </cell>
          <cell r="E792" t="str">
            <v>5570-0173</v>
          </cell>
          <cell r="F792" t="str">
            <v>SERVICIO DE T.V. DE PAGA RENTA DE EQUIPOS TERCEROS</v>
          </cell>
          <cell r="G792">
            <v>0</v>
          </cell>
          <cell r="AM792">
            <v>754</v>
          </cell>
        </row>
        <row r="793">
          <cell r="B793">
            <v>55700180</v>
          </cell>
          <cell r="C793" t="str">
            <v>SER TV VTEQ DES</v>
          </cell>
          <cell r="D793" t="str">
            <v>A</v>
          </cell>
          <cell r="E793" t="str">
            <v>5570-0180</v>
          </cell>
          <cell r="F793" t="str">
            <v>SERVICIO DE T.V. DE PAGA VENTA DE EQUIPO DEV. Y DESC.</v>
          </cell>
          <cell r="G793">
            <v>0</v>
          </cell>
          <cell r="AM793">
            <v>755</v>
          </cell>
        </row>
        <row r="794">
          <cell r="B794">
            <v>55700181</v>
          </cell>
          <cell r="C794" t="str">
            <v>SER TV VTED TMX</v>
          </cell>
          <cell r="D794" t="str">
            <v>T</v>
          </cell>
          <cell r="E794" t="str">
            <v>5570-0181</v>
          </cell>
          <cell r="F794" t="str">
            <v>SERVICIO DE T.V. DE PAGA VENTA DE EQUIPO DEV. Y DESC. TELMEX</v>
          </cell>
          <cell r="G794">
            <v>0</v>
          </cell>
          <cell r="AM794">
            <v>756</v>
          </cell>
        </row>
        <row r="795">
          <cell r="B795">
            <v>55700182</v>
          </cell>
          <cell r="C795" t="str">
            <v>SER TV VTED SUB</v>
          </cell>
          <cell r="D795" t="str">
            <v>S</v>
          </cell>
          <cell r="E795" t="str">
            <v>5570-0182</v>
          </cell>
          <cell r="F795" t="str">
            <v>SERVICIO DE T.V. DE PAGA VENTA DE EQUIPO DEV. Y DESC. SUBSIDIARIAS</v>
          </cell>
          <cell r="G795">
            <v>0</v>
          </cell>
          <cell r="AM795">
            <v>757</v>
          </cell>
        </row>
        <row r="796">
          <cell r="B796">
            <v>55700183</v>
          </cell>
          <cell r="C796" t="str">
            <v>SER TV VTED TER</v>
          </cell>
          <cell r="D796" t="str">
            <v>C</v>
          </cell>
          <cell r="E796" t="str">
            <v>5570-0183</v>
          </cell>
          <cell r="F796" t="str">
            <v>SERVICIO DE T.V. DE PAGA VENTA DE EQUIPO DEV. Y DESC. TERCEROS</v>
          </cell>
          <cell r="G796">
            <v>0</v>
          </cell>
          <cell r="AM796">
            <v>758</v>
          </cell>
        </row>
        <row r="797">
          <cell r="B797">
            <v>55700190</v>
          </cell>
          <cell r="C797" t="str">
            <v>SER TV REVISTA</v>
          </cell>
          <cell r="D797" t="str">
            <v>A</v>
          </cell>
          <cell r="E797" t="str">
            <v>5570-0190</v>
          </cell>
          <cell r="F797" t="str">
            <v>SERVICIO DE T.V. DE PAGA REVISTA</v>
          </cell>
          <cell r="G797">
            <v>0</v>
          </cell>
          <cell r="AM797">
            <v>759</v>
          </cell>
        </row>
        <row r="798">
          <cell r="B798">
            <v>55700191</v>
          </cell>
          <cell r="C798" t="str">
            <v>SER TV REV TMX</v>
          </cell>
          <cell r="D798" t="str">
            <v>T</v>
          </cell>
          <cell r="E798" t="str">
            <v>5570-0191</v>
          </cell>
          <cell r="F798" t="str">
            <v>SERVICIO DE T.V. DE PAGA REVISTA TELMEX</v>
          </cell>
          <cell r="G798">
            <v>0</v>
          </cell>
          <cell r="AM798">
            <v>760</v>
          </cell>
        </row>
        <row r="799">
          <cell r="B799">
            <v>55700192</v>
          </cell>
          <cell r="C799" t="str">
            <v>SER TV REV SUB</v>
          </cell>
          <cell r="D799" t="str">
            <v>S</v>
          </cell>
          <cell r="E799" t="str">
            <v>5570-0192</v>
          </cell>
          <cell r="F799" t="str">
            <v>SERVICIO DE T.V. DE PAGA REVISTA SUBSIDIARIAS</v>
          </cell>
          <cell r="G799">
            <v>0</v>
          </cell>
          <cell r="AM799">
            <v>761</v>
          </cell>
        </row>
        <row r="800">
          <cell r="B800">
            <v>55700193</v>
          </cell>
          <cell r="C800" t="str">
            <v>SER TV REV TER</v>
          </cell>
          <cell r="D800" t="str">
            <v>C</v>
          </cell>
          <cell r="E800" t="str">
            <v>5570-0193</v>
          </cell>
          <cell r="F800" t="str">
            <v>SERVICIO DE T.V. DE PAGA REVISTA TERCEROS</v>
          </cell>
          <cell r="G800">
            <v>0</v>
          </cell>
          <cell r="AM800">
            <v>762</v>
          </cell>
        </row>
        <row r="801">
          <cell r="B801">
            <v>55700200</v>
          </cell>
          <cell r="C801" t="str">
            <v>SER TV REV DESC</v>
          </cell>
          <cell r="D801" t="str">
            <v>A</v>
          </cell>
          <cell r="E801" t="str">
            <v>5570-0200</v>
          </cell>
          <cell r="F801" t="str">
            <v>SERVICIO DE T.V. DE PAGA REVISTA DEV. Y DESC.</v>
          </cell>
          <cell r="G801">
            <v>0</v>
          </cell>
          <cell r="AM801">
            <v>763</v>
          </cell>
        </row>
        <row r="802">
          <cell r="B802">
            <v>55700201</v>
          </cell>
          <cell r="C802" t="str">
            <v>SER TV REVD TMX</v>
          </cell>
          <cell r="D802" t="str">
            <v>T</v>
          </cell>
          <cell r="E802" t="str">
            <v>5570-0201</v>
          </cell>
          <cell r="F802" t="str">
            <v>SERVICIO DE T.V. DE PAGA REVISTA DEV. Y DESC. TELMEX</v>
          </cell>
          <cell r="G802">
            <v>0</v>
          </cell>
          <cell r="AM802">
            <v>764</v>
          </cell>
        </row>
        <row r="803">
          <cell r="B803">
            <v>55700202</v>
          </cell>
          <cell r="C803" t="str">
            <v>SER TV REVD SUB</v>
          </cell>
          <cell r="D803" t="str">
            <v>S</v>
          </cell>
          <cell r="E803" t="str">
            <v>5570-0202</v>
          </cell>
          <cell r="F803" t="str">
            <v>SERVICIO DE T.V. DE PAGA REVISTA DEV. Y DESC. SUBSIDIARIAS</v>
          </cell>
          <cell r="G803">
            <v>0</v>
          </cell>
          <cell r="AM803">
            <v>765</v>
          </cell>
        </row>
        <row r="804">
          <cell r="B804">
            <v>55700203</v>
          </cell>
          <cell r="C804" t="str">
            <v>SER TV REVD TER</v>
          </cell>
          <cell r="D804" t="str">
            <v>C</v>
          </cell>
          <cell r="E804" t="str">
            <v>5570-0203</v>
          </cell>
          <cell r="F804" t="str">
            <v>SERVICIO DE T.V. DE PAGA REVISTA DEV. Y DESC. TERCEROS</v>
          </cell>
          <cell r="G804">
            <v>0</v>
          </cell>
          <cell r="AM804">
            <v>766</v>
          </cell>
        </row>
        <row r="805">
          <cell r="B805">
            <v>55700210</v>
          </cell>
          <cell r="C805" t="str">
            <v>SER TV OTROS</v>
          </cell>
          <cell r="D805" t="str">
            <v>A</v>
          </cell>
          <cell r="E805">
            <v>55700210</v>
          </cell>
          <cell r="F805" t="str">
            <v>SERVICIO DE T.V. DE PAGA OTROS</v>
          </cell>
          <cell r="G805">
            <v>0</v>
          </cell>
          <cell r="AM805">
            <v>767</v>
          </cell>
        </row>
        <row r="806">
          <cell r="B806">
            <v>55700211</v>
          </cell>
          <cell r="C806" t="str">
            <v>SER TV OTR TMX</v>
          </cell>
          <cell r="D806" t="str">
            <v>T</v>
          </cell>
          <cell r="E806">
            <v>55700211</v>
          </cell>
          <cell r="F806" t="str">
            <v>SERVICIO DE T.V. DE PAGA OTROS TELMEX</v>
          </cell>
          <cell r="G806">
            <v>0</v>
          </cell>
          <cell r="AM806">
            <v>768</v>
          </cell>
        </row>
        <row r="807">
          <cell r="B807">
            <v>55700212</v>
          </cell>
          <cell r="C807" t="str">
            <v>SER TV OTR SUB</v>
          </cell>
          <cell r="D807" t="str">
            <v>S</v>
          </cell>
          <cell r="E807">
            <v>55700212</v>
          </cell>
          <cell r="F807" t="str">
            <v>SERVICIO DE T.V. DE PAGA OTROS SUBSIDIARIAS</v>
          </cell>
          <cell r="G807">
            <v>0</v>
          </cell>
          <cell r="AM807">
            <v>769</v>
          </cell>
        </row>
        <row r="808">
          <cell r="B808">
            <v>55700213</v>
          </cell>
          <cell r="C808" t="str">
            <v>SER TV OTR TER</v>
          </cell>
          <cell r="D808" t="str">
            <v>C</v>
          </cell>
          <cell r="E808">
            <v>55700213</v>
          </cell>
          <cell r="F808" t="str">
            <v>SERVICIO DE T.V. DE PAGA OTROS TERCEROS</v>
          </cell>
          <cell r="G808">
            <v>0</v>
          </cell>
          <cell r="AM808">
            <v>770</v>
          </cell>
        </row>
        <row r="809">
          <cell r="B809">
            <v>55700220</v>
          </cell>
          <cell r="C809" t="str">
            <v>SER TV OTR DESC</v>
          </cell>
          <cell r="D809" t="str">
            <v>A</v>
          </cell>
          <cell r="E809">
            <v>55700220</v>
          </cell>
          <cell r="F809" t="str">
            <v>SERVICIO DE T.V. DE PAGA OTROS DEV. Y DESC.</v>
          </cell>
          <cell r="G809">
            <v>0</v>
          </cell>
          <cell r="AM809">
            <v>771</v>
          </cell>
        </row>
        <row r="810">
          <cell r="B810">
            <v>55700221</v>
          </cell>
          <cell r="C810" t="str">
            <v>SER TV OT D TMX</v>
          </cell>
          <cell r="D810" t="str">
            <v>T</v>
          </cell>
          <cell r="E810">
            <v>55700221</v>
          </cell>
          <cell r="F810" t="str">
            <v>SERVICIO DE T.V. DE PAGA OTROS DEV. Y DESC. TELMEX</v>
          </cell>
          <cell r="G810">
            <v>0</v>
          </cell>
          <cell r="AM810">
            <v>772</v>
          </cell>
        </row>
        <row r="811">
          <cell r="B811">
            <v>55700222</v>
          </cell>
          <cell r="C811" t="str">
            <v>SER TV OT D SUB</v>
          </cell>
          <cell r="D811" t="str">
            <v>S</v>
          </cell>
          <cell r="E811">
            <v>55700222</v>
          </cell>
          <cell r="F811" t="str">
            <v>SERVICIO DE T.V. DE PAGA OTROS DEV. Y DESC. SUBSIDIARIAS</v>
          </cell>
          <cell r="G811">
            <v>0</v>
          </cell>
          <cell r="AM811">
            <v>773</v>
          </cell>
        </row>
        <row r="812">
          <cell r="B812">
            <v>55700223</v>
          </cell>
          <cell r="C812" t="str">
            <v>SER TV OT D TER</v>
          </cell>
          <cell r="D812" t="str">
            <v>C</v>
          </cell>
          <cell r="E812">
            <v>55700223</v>
          </cell>
          <cell r="F812" t="str">
            <v>SERVICIO DE T.V. DE PAGA OTROS DEV. Y DESC. TERCEROS</v>
          </cell>
          <cell r="G812">
            <v>0</v>
          </cell>
          <cell r="AM812">
            <v>774</v>
          </cell>
        </row>
        <row r="813">
          <cell r="B813">
            <v>56000000</v>
          </cell>
          <cell r="C813" t="str">
            <v>INTERCONEXIÓN</v>
          </cell>
          <cell r="D813" t="str">
            <v>A</v>
          </cell>
          <cell r="E813" t="str">
            <v>5600-0000</v>
          </cell>
          <cell r="F813" t="str">
            <v>INTERCONEXIÓN</v>
          </cell>
          <cell r="G813">
            <v>0</v>
          </cell>
          <cell r="AM813">
            <v>775</v>
          </cell>
        </row>
        <row r="814">
          <cell r="B814">
            <v>56100000</v>
          </cell>
          <cell r="C814" t="str">
            <v>INTERC CEL</v>
          </cell>
          <cell r="D814" t="str">
            <v>A</v>
          </cell>
          <cell r="E814" t="str">
            <v>5610-0000</v>
          </cell>
          <cell r="F814" t="str">
            <v>INTERCONEXIÓN CIAS. CELULARES</v>
          </cell>
          <cell r="G814">
            <v>0</v>
          </cell>
          <cell r="AM814">
            <v>776</v>
          </cell>
        </row>
        <row r="815">
          <cell r="B815">
            <v>56100001</v>
          </cell>
          <cell r="C815" t="str">
            <v>INTERC CEL TMX</v>
          </cell>
          <cell r="D815" t="str">
            <v>T</v>
          </cell>
          <cell r="E815" t="str">
            <v>5610-0001</v>
          </cell>
          <cell r="F815" t="str">
            <v>INTERCONEXIÓN CIAS. CELULARES TELMEX</v>
          </cell>
          <cell r="G815">
            <v>0</v>
          </cell>
          <cell r="AM815">
            <v>777</v>
          </cell>
        </row>
        <row r="816">
          <cell r="B816">
            <v>56100002</v>
          </cell>
          <cell r="C816" t="str">
            <v>INTERC CEL SUB</v>
          </cell>
          <cell r="D816" t="str">
            <v>S</v>
          </cell>
          <cell r="E816" t="str">
            <v>5610-0002</v>
          </cell>
          <cell r="F816" t="str">
            <v>INTERCONEXIÓN CIAS. CELULARES SUBSIDIARIAS</v>
          </cell>
          <cell r="G816">
            <v>0</v>
          </cell>
          <cell r="AM816">
            <v>778</v>
          </cell>
        </row>
        <row r="817">
          <cell r="B817">
            <v>56100003</v>
          </cell>
          <cell r="C817" t="str">
            <v>INTERC CEL TER</v>
          </cell>
          <cell r="D817" t="str">
            <v>C</v>
          </cell>
          <cell r="E817" t="str">
            <v>5610-0003</v>
          </cell>
          <cell r="F817" t="str">
            <v>INTERCONEXIÓN CIAS. CELULARES TERCEROS</v>
          </cell>
          <cell r="G817">
            <v>0</v>
          </cell>
          <cell r="AM817">
            <v>779</v>
          </cell>
        </row>
        <row r="818">
          <cell r="B818">
            <v>56200000</v>
          </cell>
          <cell r="C818" t="str">
            <v>EL Q' LL/P LOC</v>
          </cell>
          <cell r="D818" t="str">
            <v>A</v>
          </cell>
          <cell r="E818" t="str">
            <v>5620-0000</v>
          </cell>
          <cell r="F818" t="str">
            <v>INTERCONEXION EL QUE LLAMA PAGA LOCAL</v>
          </cell>
          <cell r="G818">
            <v>0</v>
          </cell>
          <cell r="AM818">
            <v>780</v>
          </cell>
        </row>
        <row r="819">
          <cell r="B819">
            <v>56200001</v>
          </cell>
          <cell r="C819" t="str">
            <v>EL Q' LL/P TMX</v>
          </cell>
          <cell r="D819" t="str">
            <v>T</v>
          </cell>
          <cell r="E819" t="str">
            <v>5620-0001</v>
          </cell>
          <cell r="F819" t="str">
            <v>INTERCONEXION EL QUE LLAMA PAGA LOCAL TELMEX</v>
          </cell>
          <cell r="G819">
            <v>0</v>
          </cell>
          <cell r="AM819">
            <v>781</v>
          </cell>
        </row>
        <row r="820">
          <cell r="B820">
            <v>56200002</v>
          </cell>
          <cell r="C820" t="str">
            <v xml:space="preserve">EL Q' LL/P SUB </v>
          </cell>
          <cell r="D820" t="str">
            <v>S</v>
          </cell>
          <cell r="E820" t="str">
            <v>5620-0002</v>
          </cell>
          <cell r="F820" t="str">
            <v>INTERCONEXION EL QUE LLAMA PAGA LOCAL SUBSIDIARIAS</v>
          </cell>
          <cell r="G820">
            <v>0</v>
          </cell>
          <cell r="AM820">
            <v>782</v>
          </cell>
        </row>
        <row r="821">
          <cell r="B821">
            <v>56200003</v>
          </cell>
          <cell r="C821" t="str">
            <v>EL Q' LL/P TER</v>
          </cell>
          <cell r="D821" t="str">
            <v>C</v>
          </cell>
          <cell r="E821" t="str">
            <v>5620-0003</v>
          </cell>
          <cell r="F821" t="str">
            <v>INTERCONEXION EL QUE LLAMA PAGA LOCAL TERCEROS</v>
          </cell>
          <cell r="G821">
            <v>0</v>
          </cell>
          <cell r="AM821">
            <v>783</v>
          </cell>
        </row>
        <row r="822">
          <cell r="B822">
            <v>56200010</v>
          </cell>
          <cell r="C822" t="str">
            <v>EL Q' LL/P NAC</v>
          </cell>
          <cell r="D822" t="str">
            <v>A</v>
          </cell>
          <cell r="E822" t="str">
            <v>5620-0010</v>
          </cell>
          <cell r="F822" t="str">
            <v>INTERCONEXION EL QUE LLAMA PAGA LD NACIONAL</v>
          </cell>
          <cell r="G822">
            <v>0</v>
          </cell>
          <cell r="AM822">
            <v>784</v>
          </cell>
        </row>
        <row r="823">
          <cell r="B823">
            <v>56200011</v>
          </cell>
          <cell r="C823" t="str">
            <v>EL Q' LL/PN TMX</v>
          </cell>
          <cell r="D823" t="str">
            <v>T</v>
          </cell>
          <cell r="E823" t="str">
            <v>5620-0011</v>
          </cell>
          <cell r="F823" t="str">
            <v>INTERCONEXION EL QUE LLAMA PAGA LD NACIONAL TELMEX</v>
          </cell>
          <cell r="G823">
            <v>0</v>
          </cell>
          <cell r="AM823">
            <v>785</v>
          </cell>
        </row>
        <row r="824">
          <cell r="B824">
            <v>56200012</v>
          </cell>
          <cell r="C824" t="str">
            <v>EL Q' LL/PN SUB</v>
          </cell>
          <cell r="D824" t="str">
            <v>S</v>
          </cell>
          <cell r="E824" t="str">
            <v>5620-0012</v>
          </cell>
          <cell r="F824" t="str">
            <v>INTERCONEXION EL QUE LLAMA PAGA LD NACIONAL SUBSIDIARIAS</v>
          </cell>
          <cell r="G824">
            <v>0</v>
          </cell>
          <cell r="AM824">
            <v>786</v>
          </cell>
        </row>
        <row r="825">
          <cell r="B825">
            <v>56200013</v>
          </cell>
          <cell r="C825" t="str">
            <v>EL Q' LL/PN TER</v>
          </cell>
          <cell r="D825" t="str">
            <v>C</v>
          </cell>
          <cell r="E825" t="str">
            <v>5620-0013</v>
          </cell>
          <cell r="F825" t="str">
            <v>INTERCONEXION EL QUE LLAMA PAGA LD NACIONAL TERCEROS</v>
          </cell>
          <cell r="G825">
            <v>0</v>
          </cell>
          <cell r="AM825">
            <v>787</v>
          </cell>
        </row>
        <row r="826">
          <cell r="B826">
            <v>56200020</v>
          </cell>
          <cell r="C826" t="str">
            <v>EL Q' LL/PI INT</v>
          </cell>
          <cell r="D826" t="str">
            <v>A</v>
          </cell>
          <cell r="E826" t="str">
            <v>5620-0020</v>
          </cell>
          <cell r="F826" t="str">
            <v>INTERCONEXION EL QUE LLAMA PAGA LD INTERNACIONAL</v>
          </cell>
          <cell r="G826">
            <v>0</v>
          </cell>
          <cell r="AM826">
            <v>788</v>
          </cell>
        </row>
        <row r="827">
          <cell r="B827">
            <v>56200021</v>
          </cell>
          <cell r="C827" t="str">
            <v>EL Q' LL/PI TMX</v>
          </cell>
          <cell r="D827" t="str">
            <v>T</v>
          </cell>
          <cell r="E827">
            <v>56200021</v>
          </cell>
          <cell r="F827" t="str">
            <v>INTERCONEXION EL QUE LLAMA PAGA LD INTERNACIONAL TELMEX</v>
          </cell>
          <cell r="G827">
            <v>0</v>
          </cell>
          <cell r="AM827">
            <v>789</v>
          </cell>
        </row>
        <row r="828">
          <cell r="B828">
            <v>56200022</v>
          </cell>
          <cell r="C828" t="str">
            <v>EL Q' LL/PI SUB</v>
          </cell>
          <cell r="D828" t="str">
            <v>S</v>
          </cell>
          <cell r="E828">
            <v>56200022</v>
          </cell>
          <cell r="F828" t="str">
            <v>INTERCONEXION EL QUE LLAMA PAGA LD INTERNACIONAL SUBSIDIARIAS</v>
          </cell>
          <cell r="G828">
            <v>0</v>
          </cell>
          <cell r="AM828">
            <v>790</v>
          </cell>
        </row>
        <row r="829">
          <cell r="B829">
            <v>56200023</v>
          </cell>
          <cell r="C829" t="str">
            <v>EL Q' LL/PI TER</v>
          </cell>
          <cell r="D829" t="str">
            <v>C</v>
          </cell>
          <cell r="E829">
            <v>56200023</v>
          </cell>
          <cell r="F829" t="str">
            <v>INTERCONEXION EL QUE LLAMA PAGA LD INTERNACIONAL TERCEROS</v>
          </cell>
          <cell r="G829">
            <v>0</v>
          </cell>
          <cell r="AM829">
            <v>791</v>
          </cell>
        </row>
        <row r="830">
          <cell r="B830">
            <v>56300000</v>
          </cell>
          <cell r="C830" t="str">
            <v>EL Q' LL/PL TP</v>
          </cell>
          <cell r="D830" t="str">
            <v>A</v>
          </cell>
          <cell r="E830" t="str">
            <v>5630-0000</v>
          </cell>
          <cell r="F830" t="str">
            <v>INTERCONEXION EL QUE LLAMA PAGA LOCAL-TELEFONÍA PÚBLICA</v>
          </cell>
          <cell r="G830">
            <v>0</v>
          </cell>
          <cell r="AM830">
            <v>792</v>
          </cell>
        </row>
        <row r="831">
          <cell r="B831">
            <v>56300001</v>
          </cell>
          <cell r="C831" t="str">
            <v>EL Q' LL/PL TMX</v>
          </cell>
          <cell r="D831" t="str">
            <v>T</v>
          </cell>
          <cell r="E831" t="str">
            <v>5630-0001</v>
          </cell>
          <cell r="F831" t="str">
            <v>INTERCONEXION EL QUE LLAMA PAGA LOCAL-TELEFONÍA PÚBLICA TELMEX</v>
          </cell>
          <cell r="G831">
            <v>0</v>
          </cell>
          <cell r="AM831">
            <v>793</v>
          </cell>
        </row>
        <row r="832">
          <cell r="B832">
            <v>56300002</v>
          </cell>
          <cell r="C832" t="str">
            <v>EL Q' LL/PL SUB</v>
          </cell>
          <cell r="D832" t="str">
            <v>S</v>
          </cell>
          <cell r="E832" t="str">
            <v>5630-0002</v>
          </cell>
          <cell r="F832" t="str">
            <v>INTERCONEXION EL QUE LLAMA PAGA LOCAL-TELEFONÍA PÚBLICA SUBSIDIARIAS</v>
          </cell>
          <cell r="G832">
            <v>0</v>
          </cell>
          <cell r="AM832">
            <v>794</v>
          </cell>
        </row>
        <row r="833">
          <cell r="B833">
            <v>56300003</v>
          </cell>
          <cell r="C833" t="str">
            <v>EL Q' LL/PL TER</v>
          </cell>
          <cell r="D833" t="str">
            <v>C</v>
          </cell>
          <cell r="E833" t="str">
            <v>5630-0003</v>
          </cell>
          <cell r="F833" t="str">
            <v>INTERCONEXION EL QUE LLAMA PAGA LOCAL-TELEFONÍA PÚBLICA TERCEROS</v>
          </cell>
          <cell r="G833">
            <v>0</v>
          </cell>
          <cell r="AM833">
            <v>795</v>
          </cell>
        </row>
        <row r="834">
          <cell r="B834">
            <v>56300010</v>
          </cell>
          <cell r="C834" t="str">
            <v>EL Q' LL/PN TP</v>
          </cell>
          <cell r="D834" t="str">
            <v>A</v>
          </cell>
          <cell r="E834" t="str">
            <v>5630-0010</v>
          </cell>
          <cell r="F834" t="str">
            <v>INTERCONEXION EL QUE LLAMA PAGA LD NACIONAL-TELEFONÍA PÚBLICA</v>
          </cell>
          <cell r="G834">
            <v>0</v>
          </cell>
          <cell r="AM834">
            <v>796</v>
          </cell>
        </row>
        <row r="835">
          <cell r="B835">
            <v>56300011</v>
          </cell>
          <cell r="C835" t="str">
            <v>EL Q' LL/PN TMX</v>
          </cell>
          <cell r="D835" t="str">
            <v>T</v>
          </cell>
          <cell r="E835" t="str">
            <v>5630-0011</v>
          </cell>
          <cell r="F835" t="str">
            <v>INTERCONEXION EL QUE LLAMA PAGA LD NACIONAL-TELEFONÍA PÚBLICA TELMEX</v>
          </cell>
          <cell r="G835">
            <v>0</v>
          </cell>
          <cell r="AM835">
            <v>797</v>
          </cell>
        </row>
        <row r="836">
          <cell r="B836">
            <v>56300012</v>
          </cell>
          <cell r="C836" t="str">
            <v>EL Q' LL/PN SUB</v>
          </cell>
          <cell r="D836" t="str">
            <v>S</v>
          </cell>
          <cell r="E836" t="str">
            <v>5630-0012</v>
          </cell>
          <cell r="F836" t="str">
            <v>INTERCONEXION EL QUE LLAMA PAGA LD NACIONAL-TELEFONÍA PÚBLICA SUBSIDIARIAS</v>
          </cell>
          <cell r="G836">
            <v>0</v>
          </cell>
          <cell r="AM836">
            <v>798</v>
          </cell>
        </row>
        <row r="837">
          <cell r="B837">
            <v>56300013</v>
          </cell>
          <cell r="C837" t="str">
            <v>EL Q' LL/PN TER</v>
          </cell>
          <cell r="D837" t="str">
            <v>C</v>
          </cell>
          <cell r="E837" t="str">
            <v>5630-0013</v>
          </cell>
          <cell r="F837" t="str">
            <v>INTERCONEXION EL QUE LLAMA PAGA LD NACIONAL-TELEFONÍA PÚBLICA TERCEROS</v>
          </cell>
          <cell r="G837">
            <v>0</v>
          </cell>
          <cell r="AM837">
            <v>799</v>
          </cell>
        </row>
        <row r="838">
          <cell r="B838">
            <v>56400000</v>
          </cell>
          <cell r="C838" t="str">
            <v>INTERC O LD</v>
          </cell>
          <cell r="D838" t="str">
            <v>A</v>
          </cell>
          <cell r="E838" t="str">
            <v>5640-0000</v>
          </cell>
          <cell r="F838" t="str">
            <v>INTERCONEXIÓN CON OPERADORES L.D.</v>
          </cell>
          <cell r="G838">
            <v>0</v>
          </cell>
          <cell r="AM838">
            <v>800</v>
          </cell>
        </row>
        <row r="839">
          <cell r="B839">
            <v>56400001</v>
          </cell>
          <cell r="C839" t="str">
            <v>INTERC O LD TMX</v>
          </cell>
          <cell r="D839" t="str">
            <v>T</v>
          </cell>
          <cell r="E839" t="str">
            <v>5640-0001</v>
          </cell>
          <cell r="F839" t="str">
            <v>INTERCONEXION OPERADORES L.D. TELMEX</v>
          </cell>
          <cell r="G839">
            <v>0</v>
          </cell>
          <cell r="AM839">
            <v>801</v>
          </cell>
        </row>
        <row r="840">
          <cell r="B840">
            <v>56400002</v>
          </cell>
          <cell r="C840" t="str">
            <v>INTERC O LD SUB</v>
          </cell>
          <cell r="D840" t="str">
            <v>S</v>
          </cell>
          <cell r="E840" t="str">
            <v>5640-0002</v>
          </cell>
          <cell r="F840" t="str">
            <v>INTERCONEXION OPERADORES L.D. SUBSIDIARIAS</v>
          </cell>
          <cell r="G840">
            <v>0</v>
          </cell>
          <cell r="AM840">
            <v>802</v>
          </cell>
        </row>
        <row r="841">
          <cell r="B841">
            <v>56400003</v>
          </cell>
          <cell r="C841" t="str">
            <v>INTERC O LD TER</v>
          </cell>
          <cell r="D841" t="str">
            <v>C</v>
          </cell>
          <cell r="E841" t="str">
            <v>5640-0003</v>
          </cell>
          <cell r="F841" t="str">
            <v>INTERCONEXION OPERADORES L.D  TERCEROS</v>
          </cell>
          <cell r="G841">
            <v>0</v>
          </cell>
          <cell r="AM841">
            <v>803</v>
          </cell>
        </row>
        <row r="842">
          <cell r="B842">
            <v>56500000</v>
          </cell>
          <cell r="C842" t="str">
            <v>INTERC LOC</v>
          </cell>
          <cell r="D842" t="str">
            <v>A</v>
          </cell>
          <cell r="E842" t="str">
            <v>5650-0000</v>
          </cell>
          <cell r="F842" t="str">
            <v>INTERCONEXIÓN CON OPERADORES LOCALES</v>
          </cell>
          <cell r="G842">
            <v>0</v>
          </cell>
          <cell r="AM842">
            <v>804</v>
          </cell>
        </row>
        <row r="843">
          <cell r="B843">
            <v>56500001</v>
          </cell>
          <cell r="C843" t="str">
            <v>INTERC LOC TMX</v>
          </cell>
          <cell r="D843" t="str">
            <v>T</v>
          </cell>
          <cell r="E843" t="str">
            <v>5650-0001</v>
          </cell>
          <cell r="F843" t="str">
            <v>INTERCONEXIÓN OPERADORES LOCALES TELMEX</v>
          </cell>
          <cell r="G843">
            <v>0</v>
          </cell>
          <cell r="AM843">
            <v>805</v>
          </cell>
        </row>
        <row r="844">
          <cell r="B844">
            <v>56500002</v>
          </cell>
          <cell r="C844" t="str">
            <v>INTERC LOC SUB</v>
          </cell>
          <cell r="D844" t="str">
            <v>S</v>
          </cell>
          <cell r="E844" t="str">
            <v>5650-0002</v>
          </cell>
          <cell r="F844" t="str">
            <v>INTERCONEXIÓN OPERADORES LOCALES SUBSIDIARIAS</v>
          </cell>
          <cell r="G844">
            <v>0</v>
          </cell>
          <cell r="AM844">
            <v>806</v>
          </cell>
        </row>
        <row r="845">
          <cell r="B845">
            <v>56500003</v>
          </cell>
          <cell r="C845" t="str">
            <v>INTERC LOC TER</v>
          </cell>
          <cell r="D845" t="str">
            <v>C</v>
          </cell>
          <cell r="E845" t="str">
            <v>5650-0003</v>
          </cell>
          <cell r="F845" t="str">
            <v>INTERCONEXIÓN OPERADORES LOCALES TERCEROS</v>
          </cell>
          <cell r="G845">
            <v>0</v>
          </cell>
          <cell r="AM845">
            <v>807</v>
          </cell>
        </row>
        <row r="846">
          <cell r="B846">
            <v>57000000</v>
          </cell>
          <cell r="C846" t="str">
            <v>PROD VAR</v>
          </cell>
          <cell r="D846" t="str">
            <v>A</v>
          </cell>
          <cell r="E846" t="str">
            <v>5700-0000</v>
          </cell>
          <cell r="F846" t="str">
            <v>PRODUCTOS VARIOS</v>
          </cell>
          <cell r="G846">
            <v>-78719193.140000001</v>
          </cell>
          <cell r="AM846">
            <v>808</v>
          </cell>
        </row>
        <row r="847">
          <cell r="B847">
            <v>57010000</v>
          </cell>
          <cell r="C847" t="str">
            <v>PV VTA EQPO</v>
          </cell>
          <cell r="D847" t="str">
            <v>A</v>
          </cell>
          <cell r="E847" t="str">
            <v>5701-0000</v>
          </cell>
          <cell r="F847" t="str">
            <v>PROD VARIOS VTA DE EQPO Y ACCESORIOS</v>
          </cell>
          <cell r="G847">
            <v>0</v>
          </cell>
          <cell r="AM847">
            <v>809</v>
          </cell>
        </row>
        <row r="848">
          <cell r="B848">
            <v>57010001</v>
          </cell>
          <cell r="C848" t="str">
            <v>PV VTA EQPO TMX</v>
          </cell>
          <cell r="D848" t="str">
            <v>T</v>
          </cell>
          <cell r="E848" t="str">
            <v>5701-0001</v>
          </cell>
          <cell r="F848" t="str">
            <v>PROD VARIOS VTA DE EQPO Y ACCS TELMEX</v>
          </cell>
          <cell r="G848">
            <v>0</v>
          </cell>
          <cell r="AM848">
            <v>810</v>
          </cell>
        </row>
        <row r="849">
          <cell r="B849">
            <v>57010002</v>
          </cell>
          <cell r="C849" t="str">
            <v>PV VTA EQPO SUB</v>
          </cell>
          <cell r="D849" t="str">
            <v>S</v>
          </cell>
          <cell r="E849" t="str">
            <v>5701-0002</v>
          </cell>
          <cell r="F849" t="str">
            <v>PROD VARIOS VTA DE EQPO Y ACCS SUBSIDIARIAS</v>
          </cell>
          <cell r="G849">
            <v>0</v>
          </cell>
          <cell r="AM849">
            <v>811</v>
          </cell>
        </row>
        <row r="850">
          <cell r="B850">
            <v>57010003</v>
          </cell>
          <cell r="C850" t="str">
            <v>PV VTA EQPO TER</v>
          </cell>
          <cell r="D850" t="str">
            <v>C</v>
          </cell>
          <cell r="E850" t="str">
            <v>5701-0003</v>
          </cell>
          <cell r="F850" t="str">
            <v>PROD VARIOS VTA DE EQPO Y ACCS TERCEROS</v>
          </cell>
          <cell r="G850">
            <v>0</v>
          </cell>
          <cell r="AM850">
            <v>812</v>
          </cell>
        </row>
        <row r="851">
          <cell r="B851">
            <v>57020000</v>
          </cell>
          <cell r="C851" t="str">
            <v>PV PAR ADSA</v>
          </cell>
          <cell r="D851" t="str">
            <v>A</v>
          </cell>
          <cell r="E851" t="str">
            <v>5702-0000</v>
          </cell>
          <cell r="F851" t="str">
            <v>PROD VARIOS PARTICIP ANUN DIRECT</v>
          </cell>
          <cell r="G851">
            <v>0</v>
          </cell>
          <cell r="AM851">
            <v>813</v>
          </cell>
        </row>
        <row r="852">
          <cell r="B852">
            <v>57020001</v>
          </cell>
          <cell r="C852" t="str">
            <v>PV PAR ADSA TMX</v>
          </cell>
          <cell r="D852" t="str">
            <v>T</v>
          </cell>
          <cell r="E852" t="str">
            <v>5702-0001</v>
          </cell>
          <cell r="F852" t="str">
            <v>PROD VARIOS PARTICIP ANUN DIRECT TELMEX</v>
          </cell>
          <cell r="G852">
            <v>0</v>
          </cell>
          <cell r="AM852">
            <v>814</v>
          </cell>
        </row>
        <row r="853">
          <cell r="B853">
            <v>57020002</v>
          </cell>
          <cell r="C853" t="str">
            <v>PV PAR ADSA SUB</v>
          </cell>
          <cell r="D853" t="str">
            <v>S</v>
          </cell>
          <cell r="E853" t="str">
            <v>5702-0002</v>
          </cell>
          <cell r="F853" t="str">
            <v>PROD VARIOS PARTICIP ANUN DIRECT SUBSIDIARIAS</v>
          </cell>
          <cell r="G853">
            <v>0</v>
          </cell>
          <cell r="AM853">
            <v>815</v>
          </cell>
        </row>
        <row r="854">
          <cell r="B854">
            <v>57020003</v>
          </cell>
          <cell r="C854" t="str">
            <v>PV PAR ADSA TER</v>
          </cell>
          <cell r="D854" t="str">
            <v>C</v>
          </cell>
          <cell r="E854" t="str">
            <v>5702-0003</v>
          </cell>
          <cell r="F854" t="str">
            <v>PROD VARIOS PARTICIP ANUN DIRECT TERCEROS</v>
          </cell>
          <cell r="G854">
            <v>0</v>
          </cell>
          <cell r="AM854">
            <v>816</v>
          </cell>
        </row>
        <row r="855">
          <cell r="B855">
            <v>57030000</v>
          </cell>
          <cell r="C855" t="str">
            <v>PV VTA SERV</v>
          </cell>
          <cell r="D855" t="str">
            <v>A</v>
          </cell>
          <cell r="E855" t="str">
            <v>5703-0000</v>
          </cell>
          <cell r="F855" t="str">
            <v>PROD VARIOS VENTA DE SERVICIOS</v>
          </cell>
          <cell r="G855">
            <v>-10508776.24</v>
          </cell>
          <cell r="AM855">
            <v>817</v>
          </cell>
        </row>
        <row r="856">
          <cell r="B856">
            <v>57030001</v>
          </cell>
          <cell r="C856" t="str">
            <v>PV VTA SERV TMX</v>
          </cell>
          <cell r="D856" t="str">
            <v>T</v>
          </cell>
          <cell r="E856" t="str">
            <v>5703-0001</v>
          </cell>
          <cell r="F856" t="str">
            <v>PROD VARIOS VENTA DE SERVICIOS TELMEX</v>
          </cell>
          <cell r="G856">
            <v>0</v>
          </cell>
          <cell r="AM856">
            <v>818</v>
          </cell>
        </row>
        <row r="857">
          <cell r="B857">
            <v>57030002</v>
          </cell>
          <cell r="C857" t="str">
            <v>PV VTA SERV SUB</v>
          </cell>
          <cell r="D857" t="str">
            <v>S</v>
          </cell>
          <cell r="E857" t="str">
            <v>5703-0002</v>
          </cell>
          <cell r="F857" t="str">
            <v>PROD VARIOS VENTA DE SERVICIOS SUBSIDIARIAS</v>
          </cell>
          <cell r="G857">
            <v>-10706312.59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-10706312.59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819</v>
          </cell>
        </row>
        <row r="858">
          <cell r="B858">
            <v>57030003</v>
          </cell>
          <cell r="C858" t="str">
            <v>PV VTA SERV TER</v>
          </cell>
          <cell r="D858" t="str">
            <v>C</v>
          </cell>
          <cell r="E858" t="str">
            <v>5703-0003</v>
          </cell>
          <cell r="F858" t="str">
            <v>PROD VARIOS VENTA DE SERVICIOS TERCEROS</v>
          </cell>
          <cell r="G858">
            <v>197536.35</v>
          </cell>
          <cell r="AM858">
            <v>820</v>
          </cell>
        </row>
        <row r="859">
          <cell r="B859">
            <v>57030010</v>
          </cell>
          <cell r="C859" t="str">
            <v>PV MTTO RED</v>
          </cell>
          <cell r="D859" t="str">
            <v>A</v>
          </cell>
          <cell r="E859" t="str">
            <v>5703-0010</v>
          </cell>
          <cell r="F859" t="str">
            <v>PROD VARIOS  MANTENIMIENTO A LA RED</v>
          </cell>
          <cell r="G859">
            <v>0</v>
          </cell>
          <cell r="AM859">
            <v>821</v>
          </cell>
        </row>
        <row r="860">
          <cell r="B860">
            <v>57030011</v>
          </cell>
          <cell r="C860" t="str">
            <v>PV MTTO RED TMX</v>
          </cell>
          <cell r="D860" t="str">
            <v>T</v>
          </cell>
          <cell r="E860" t="str">
            <v>5703-0011</v>
          </cell>
          <cell r="F860" t="str">
            <v>PROD VARIOS  MANTENIMIENTO A LA RED TELMEX</v>
          </cell>
          <cell r="G860">
            <v>0</v>
          </cell>
          <cell r="AM860">
            <v>822</v>
          </cell>
        </row>
        <row r="861">
          <cell r="B861">
            <v>57030012</v>
          </cell>
          <cell r="C861" t="str">
            <v>PV MTTO RED SUB</v>
          </cell>
          <cell r="D861" t="str">
            <v>S</v>
          </cell>
          <cell r="E861" t="str">
            <v>5703-0012</v>
          </cell>
          <cell r="F861" t="str">
            <v>PROD VARIOS  MANTENIMIENTO A LA RED SUBSIDIARIAS</v>
          </cell>
          <cell r="G861">
            <v>0</v>
          </cell>
          <cell r="AM861">
            <v>823</v>
          </cell>
        </row>
        <row r="862">
          <cell r="B862">
            <v>57030013</v>
          </cell>
          <cell r="C862" t="str">
            <v>PV MTTO RED TER</v>
          </cell>
          <cell r="D862" t="str">
            <v>C</v>
          </cell>
          <cell r="E862" t="str">
            <v>5703-0013</v>
          </cell>
          <cell r="F862" t="str">
            <v>PROD VARIOS  MANTENIMIENTO A LA RED TERCEROS</v>
          </cell>
          <cell r="G862">
            <v>0</v>
          </cell>
          <cell r="AM862">
            <v>824</v>
          </cell>
        </row>
        <row r="863">
          <cell r="B863">
            <v>57030020</v>
          </cell>
          <cell r="C863" t="str">
            <v>PV SERVS ADMINS</v>
          </cell>
          <cell r="D863" t="str">
            <v>A</v>
          </cell>
          <cell r="E863" t="str">
            <v>5703-0020</v>
          </cell>
          <cell r="F863" t="str">
            <v>PROD VARIOS SERVICIOS ADMINISTRADOS</v>
          </cell>
          <cell r="G863">
            <v>0</v>
          </cell>
          <cell r="AM863">
            <v>825</v>
          </cell>
        </row>
        <row r="864">
          <cell r="B864">
            <v>57030021</v>
          </cell>
          <cell r="C864" t="str">
            <v>PV SRVS ADM TMX</v>
          </cell>
          <cell r="D864" t="str">
            <v>T</v>
          </cell>
          <cell r="E864" t="str">
            <v>5703-0021</v>
          </cell>
          <cell r="F864" t="str">
            <v>PROD VARIOS SERVICIOS ADMINISTRADOS TELMEX</v>
          </cell>
          <cell r="G864">
            <v>0</v>
          </cell>
          <cell r="AM864">
            <v>826</v>
          </cell>
        </row>
        <row r="865">
          <cell r="B865">
            <v>57030022</v>
          </cell>
          <cell r="C865" t="str">
            <v>PV SRVS ADM SUB</v>
          </cell>
          <cell r="D865" t="str">
            <v>S</v>
          </cell>
          <cell r="E865" t="str">
            <v>5703-0022</v>
          </cell>
          <cell r="F865" t="str">
            <v>PROD VARIOS SERVICIOS ADMINISTRADOS SUBSIDIARIAS</v>
          </cell>
          <cell r="G865">
            <v>0</v>
          </cell>
          <cell r="AM865">
            <v>827</v>
          </cell>
        </row>
        <row r="866">
          <cell r="B866">
            <v>57030023</v>
          </cell>
          <cell r="C866" t="str">
            <v>PV SRVS ADM TER</v>
          </cell>
          <cell r="D866" t="str">
            <v>C</v>
          </cell>
          <cell r="E866" t="str">
            <v>5703-0023</v>
          </cell>
          <cell r="F866" t="str">
            <v>PROD VARIOS SERVICIOS ADMINISTRADOS TERCEROS</v>
          </cell>
          <cell r="G866">
            <v>0</v>
          </cell>
          <cell r="AM866">
            <v>828</v>
          </cell>
        </row>
        <row r="867">
          <cell r="B867">
            <v>57030030</v>
          </cell>
          <cell r="C867" t="str">
            <v>PV ACT TECNOL</v>
          </cell>
          <cell r="D867" t="str">
            <v>A</v>
          </cell>
          <cell r="E867" t="str">
            <v>5703-0030</v>
          </cell>
          <cell r="F867" t="str">
            <v>PROD VARIOS  ACTUALIZACION TECNOLOGICA</v>
          </cell>
          <cell r="G867">
            <v>0</v>
          </cell>
          <cell r="AM867">
            <v>829</v>
          </cell>
        </row>
        <row r="868">
          <cell r="B868">
            <v>57030031</v>
          </cell>
          <cell r="C868" t="str">
            <v>PV ACT TEC TMX</v>
          </cell>
          <cell r="D868" t="str">
            <v>T</v>
          </cell>
          <cell r="E868" t="str">
            <v>5703-0031</v>
          </cell>
          <cell r="F868" t="str">
            <v>PROD VARIOS  ACTUALIZACION TECNOLOGICA TELMEX</v>
          </cell>
          <cell r="G868">
            <v>0</v>
          </cell>
          <cell r="AM868">
            <v>830</v>
          </cell>
        </row>
        <row r="869">
          <cell r="B869">
            <v>57030032</v>
          </cell>
          <cell r="C869" t="str">
            <v>PV ACT TEC SUB</v>
          </cell>
          <cell r="D869" t="str">
            <v>S</v>
          </cell>
          <cell r="E869" t="str">
            <v>5703-0032</v>
          </cell>
          <cell r="F869" t="str">
            <v>PROD VARIOS  ACTUALIZACION TECNOLOGICA SUBSIDIARIAS</v>
          </cell>
          <cell r="G869">
            <v>0</v>
          </cell>
          <cell r="AM869">
            <v>831</v>
          </cell>
        </row>
        <row r="870">
          <cell r="B870">
            <v>57030033</v>
          </cell>
          <cell r="C870" t="str">
            <v>PV ACT TEC TER</v>
          </cell>
          <cell r="D870" t="str">
            <v>C</v>
          </cell>
          <cell r="E870" t="str">
            <v>5703-0033</v>
          </cell>
          <cell r="F870" t="str">
            <v>PROD VARIOS  ACTUALIZACION TECNOLOGICA TERCEROS</v>
          </cell>
          <cell r="G870">
            <v>0</v>
          </cell>
          <cell r="AM870">
            <v>832</v>
          </cell>
        </row>
        <row r="871">
          <cell r="B871">
            <v>57030040</v>
          </cell>
          <cell r="C871" t="str">
            <v>PV PLAN HOTEL</v>
          </cell>
          <cell r="D871" t="str">
            <v>A</v>
          </cell>
          <cell r="E871" t="str">
            <v>5703-0040</v>
          </cell>
          <cell r="F871" t="str">
            <v>PROD VARIOS  PLAN HOTELERO</v>
          </cell>
          <cell r="G871">
            <v>0</v>
          </cell>
          <cell r="AM871">
            <v>833</v>
          </cell>
        </row>
        <row r="872">
          <cell r="B872">
            <v>57030041</v>
          </cell>
          <cell r="C872" t="str">
            <v>PV PLAN HOT TMX</v>
          </cell>
          <cell r="D872" t="str">
            <v>T</v>
          </cell>
          <cell r="E872" t="str">
            <v>5703-0041</v>
          </cell>
          <cell r="F872" t="str">
            <v>PROD VARIOS  PLAN HOTELERO TELMEX</v>
          </cell>
          <cell r="G872">
            <v>0</v>
          </cell>
          <cell r="AM872">
            <v>834</v>
          </cell>
        </row>
        <row r="873">
          <cell r="B873">
            <v>57030042</v>
          </cell>
          <cell r="C873" t="str">
            <v>PV PLAN HOT SUB</v>
          </cell>
          <cell r="D873" t="str">
            <v>S</v>
          </cell>
          <cell r="E873" t="str">
            <v>5703-0042</v>
          </cell>
          <cell r="F873" t="str">
            <v>PROD VARIOS  PLAN HOTELERO SUBSIDIARIAS</v>
          </cell>
          <cell r="G873">
            <v>0</v>
          </cell>
          <cell r="AM873">
            <v>835</v>
          </cell>
        </row>
        <row r="874">
          <cell r="B874">
            <v>57030043</v>
          </cell>
          <cell r="C874" t="str">
            <v>PV PLAN HOT TER</v>
          </cell>
          <cell r="D874" t="str">
            <v>C</v>
          </cell>
          <cell r="E874" t="str">
            <v>5703-0043</v>
          </cell>
          <cell r="F874" t="str">
            <v>PROD VARIOS  PLAN HOTELERO TERCEROS</v>
          </cell>
          <cell r="G874">
            <v>0</v>
          </cell>
          <cell r="AM874">
            <v>836</v>
          </cell>
        </row>
        <row r="875">
          <cell r="B875">
            <v>57030050</v>
          </cell>
          <cell r="C875" t="str">
            <v>PV RED PRV VIRT</v>
          </cell>
          <cell r="D875" t="str">
            <v>A</v>
          </cell>
          <cell r="E875" t="str">
            <v>5703-0050</v>
          </cell>
          <cell r="F875" t="str">
            <v>PROD VARIOS VPN - RED PRIVADA VIRTUAL</v>
          </cell>
          <cell r="G875">
            <v>0</v>
          </cell>
          <cell r="AM875">
            <v>837</v>
          </cell>
        </row>
        <row r="876">
          <cell r="B876">
            <v>57030051</v>
          </cell>
          <cell r="C876" t="str">
            <v>PV RED PR V TMX</v>
          </cell>
          <cell r="D876" t="str">
            <v>T</v>
          </cell>
          <cell r="E876" t="str">
            <v>5703-0051</v>
          </cell>
          <cell r="F876" t="str">
            <v>PROD VARIOS VPN - RED PRIVADA VIRTUAL TELMEX</v>
          </cell>
          <cell r="G876">
            <v>0</v>
          </cell>
          <cell r="AM876">
            <v>838</v>
          </cell>
        </row>
        <row r="877">
          <cell r="B877">
            <v>57030052</v>
          </cell>
          <cell r="C877" t="str">
            <v>PV RED PR V SUB</v>
          </cell>
          <cell r="D877" t="str">
            <v>S</v>
          </cell>
          <cell r="E877" t="str">
            <v>5703-0052</v>
          </cell>
          <cell r="F877" t="str">
            <v>PROD VARIOS VPN - RED PRIVADA VIRTUAL SUBSIDIARIAS</v>
          </cell>
          <cell r="G877">
            <v>0</v>
          </cell>
          <cell r="AM877">
            <v>839</v>
          </cell>
        </row>
        <row r="878">
          <cell r="B878">
            <v>57030053</v>
          </cell>
          <cell r="C878" t="str">
            <v>PV RED PR V TER</v>
          </cell>
          <cell r="D878" t="str">
            <v>C</v>
          </cell>
          <cell r="E878" t="str">
            <v>5703-0053</v>
          </cell>
          <cell r="F878" t="str">
            <v>PROD VARIOS VPN - RED PRIVADA VIRTUAL TERCEROS</v>
          </cell>
          <cell r="G878">
            <v>0</v>
          </cell>
          <cell r="AM878">
            <v>840</v>
          </cell>
        </row>
        <row r="879">
          <cell r="B879">
            <v>57040000</v>
          </cell>
          <cell r="C879" t="str">
            <v>PV MAT TELF</v>
          </cell>
          <cell r="D879" t="str">
            <v>A</v>
          </cell>
          <cell r="E879" t="str">
            <v>5704-0000</v>
          </cell>
          <cell r="F879" t="str">
            <v>PROD VARIOS VTA MAT TELEF NUEVO</v>
          </cell>
          <cell r="G879">
            <v>0</v>
          </cell>
          <cell r="AM879">
            <v>841</v>
          </cell>
        </row>
        <row r="880">
          <cell r="B880">
            <v>57040001</v>
          </cell>
          <cell r="C880" t="str">
            <v>PV MAT TELF TMX</v>
          </cell>
          <cell r="D880" t="str">
            <v>T</v>
          </cell>
          <cell r="E880" t="str">
            <v>5704-0001</v>
          </cell>
          <cell r="F880" t="str">
            <v>PROD VARIOS VTA MAT TELEF NUEVO TELMEX</v>
          </cell>
          <cell r="G880">
            <v>0</v>
          </cell>
          <cell r="AM880">
            <v>842</v>
          </cell>
        </row>
        <row r="881">
          <cell r="B881">
            <v>57040002</v>
          </cell>
          <cell r="C881" t="str">
            <v>PV MAT TELF SUB</v>
          </cell>
          <cell r="D881" t="str">
            <v>S</v>
          </cell>
          <cell r="E881" t="str">
            <v>5704-0002</v>
          </cell>
          <cell r="F881" t="str">
            <v>PROD VARIOS VTA MAT TELEF NUEVO SUBSIDIARIAS</v>
          </cell>
          <cell r="G881">
            <v>0</v>
          </cell>
          <cell r="AM881">
            <v>843</v>
          </cell>
        </row>
        <row r="882">
          <cell r="B882">
            <v>57040003</v>
          </cell>
          <cell r="C882" t="str">
            <v>PV MAT TELF TER</v>
          </cell>
          <cell r="D882" t="str">
            <v>C</v>
          </cell>
          <cell r="E882" t="str">
            <v>5704-0003</v>
          </cell>
          <cell r="F882" t="str">
            <v>PROD VARIOS VTA MAT TELEF NUEVO TERCEROS</v>
          </cell>
          <cell r="G882">
            <v>0</v>
          </cell>
          <cell r="AM882">
            <v>844</v>
          </cell>
        </row>
        <row r="883">
          <cell r="B883">
            <v>57050000</v>
          </cell>
          <cell r="C883" t="str">
            <v>PV FACT Y C</v>
          </cell>
          <cell r="D883" t="str">
            <v>A</v>
          </cell>
          <cell r="E883" t="str">
            <v>5705-0000</v>
          </cell>
          <cell r="F883" t="str">
            <v>PROD VARIOS FACTUR Y COBRANZA</v>
          </cell>
          <cell r="G883">
            <v>0</v>
          </cell>
          <cell r="AM883">
            <v>845</v>
          </cell>
        </row>
        <row r="884">
          <cell r="B884">
            <v>57050001</v>
          </cell>
          <cell r="C884" t="str">
            <v>PV FACT Y C TMX</v>
          </cell>
          <cell r="D884" t="str">
            <v>T</v>
          </cell>
          <cell r="E884" t="str">
            <v>5705-0001</v>
          </cell>
          <cell r="F884" t="str">
            <v>PROD VARIOS FACTUR Y COBRANZA TELMEX</v>
          </cell>
          <cell r="G884">
            <v>0</v>
          </cell>
          <cell r="AM884">
            <v>846</v>
          </cell>
        </row>
        <row r="885">
          <cell r="B885">
            <v>57050002</v>
          </cell>
          <cell r="C885" t="str">
            <v>PV FACT Y C SUB</v>
          </cell>
          <cell r="D885" t="str">
            <v>S</v>
          </cell>
          <cell r="E885" t="str">
            <v>5705-0002</v>
          </cell>
          <cell r="F885" t="str">
            <v>PROD VARIOS FACTUR Y COBRANZA SUBSIDIARIAS</v>
          </cell>
          <cell r="G885">
            <v>0</v>
          </cell>
          <cell r="AM885">
            <v>847</v>
          </cell>
        </row>
        <row r="886">
          <cell r="B886">
            <v>57050003</v>
          </cell>
          <cell r="C886" t="str">
            <v>PV FACT Y C TER</v>
          </cell>
          <cell r="D886" t="str">
            <v>C</v>
          </cell>
          <cell r="E886" t="str">
            <v>5705-0003</v>
          </cell>
          <cell r="F886" t="str">
            <v>PROD VARIOS FACTUR Y COBRANZA TERCEROS</v>
          </cell>
          <cell r="G886">
            <v>0</v>
          </cell>
          <cell r="AM886">
            <v>848</v>
          </cell>
        </row>
        <row r="887">
          <cell r="B887">
            <v>57050010</v>
          </cell>
          <cell r="C887" t="str">
            <v>PV CON ESP DISH</v>
          </cell>
          <cell r="D887" t="str">
            <v>A</v>
          </cell>
          <cell r="E887" t="str">
            <v>5705-0010</v>
          </cell>
          <cell r="F887" t="str">
            <v>PROD VARIOS CONTRATOS ESPECIALES "DISH"</v>
          </cell>
          <cell r="G887">
            <v>0</v>
          </cell>
          <cell r="AM887">
            <v>845</v>
          </cell>
        </row>
        <row r="888">
          <cell r="B888">
            <v>57050011</v>
          </cell>
          <cell r="C888" t="str">
            <v>PV ESP DISH TMX</v>
          </cell>
          <cell r="D888" t="str">
            <v>T</v>
          </cell>
          <cell r="E888" t="str">
            <v>5705-0011</v>
          </cell>
          <cell r="F888" t="str">
            <v>PROD VARIOS CONTRATOS ESP "DISH" TELMEX</v>
          </cell>
          <cell r="G888">
            <v>0</v>
          </cell>
          <cell r="AM888">
            <v>846</v>
          </cell>
        </row>
        <row r="889">
          <cell r="B889">
            <v>57050012</v>
          </cell>
          <cell r="C889" t="str">
            <v>PV ESP DISH SUB</v>
          </cell>
          <cell r="D889" t="str">
            <v>S</v>
          </cell>
          <cell r="E889" t="str">
            <v>5705-0012</v>
          </cell>
          <cell r="F889" t="str">
            <v>PROD VARIOS CONTRATOS ESP "DISH" SUBSIDIARIAS</v>
          </cell>
          <cell r="G889">
            <v>0</v>
          </cell>
          <cell r="AM889">
            <v>847</v>
          </cell>
        </row>
        <row r="890">
          <cell r="B890">
            <v>57050013</v>
          </cell>
          <cell r="C890" t="str">
            <v>PV ESP DISH TER</v>
          </cell>
          <cell r="D890" t="str">
            <v>C</v>
          </cell>
          <cell r="E890" t="str">
            <v>5705-0013</v>
          </cell>
          <cell r="F890" t="str">
            <v>PROD VARIOS CONTRATOS ESP "DISH" TERCEROS</v>
          </cell>
          <cell r="G890">
            <v>0</v>
          </cell>
          <cell r="AM890">
            <v>848</v>
          </cell>
        </row>
        <row r="891">
          <cell r="B891">
            <v>57060000</v>
          </cell>
          <cell r="C891" t="str">
            <v>PV PUBL REG</v>
          </cell>
          <cell r="D891" t="str">
            <v>A</v>
          </cell>
          <cell r="E891" t="str">
            <v>5706-0000</v>
          </cell>
          <cell r="F891" t="str">
            <v>PROD VARIOS VTA ESPAC PUBLIC REGIE-T</v>
          </cell>
          <cell r="G891">
            <v>0</v>
          </cell>
          <cell r="AM891">
            <v>849</v>
          </cell>
        </row>
        <row r="892">
          <cell r="B892">
            <v>57060001</v>
          </cell>
          <cell r="C892" t="str">
            <v>PV PUBL REG TMX</v>
          </cell>
          <cell r="D892" t="str">
            <v>T</v>
          </cell>
          <cell r="E892" t="str">
            <v>5706-0001</v>
          </cell>
          <cell r="F892" t="str">
            <v>PROD VARIOS VTA ESPAC PUBLIC REG TELMEX</v>
          </cell>
          <cell r="G892">
            <v>0</v>
          </cell>
          <cell r="AM892">
            <v>850</v>
          </cell>
        </row>
        <row r="893">
          <cell r="B893">
            <v>57060002</v>
          </cell>
          <cell r="C893" t="str">
            <v>PV PUBL REG SUB</v>
          </cell>
          <cell r="D893" t="str">
            <v>S</v>
          </cell>
          <cell r="E893" t="str">
            <v>5706-0002</v>
          </cell>
          <cell r="F893" t="str">
            <v>PROD VARIOS VTA ESPAC PUBLIC REG SUBSIDIARIAS</v>
          </cell>
          <cell r="G893">
            <v>0</v>
          </cell>
          <cell r="AM893">
            <v>851</v>
          </cell>
        </row>
        <row r="894">
          <cell r="B894">
            <v>57060003</v>
          </cell>
          <cell r="C894" t="str">
            <v>PV PUBL REG TER</v>
          </cell>
          <cell r="D894" t="str">
            <v>C</v>
          </cell>
          <cell r="E894" t="str">
            <v>5706-0003</v>
          </cell>
          <cell r="F894" t="str">
            <v>PROD VARIOS VTA ESPAC PUBLIC REG TERCEROS</v>
          </cell>
          <cell r="G894">
            <v>0</v>
          </cell>
          <cell r="AM894">
            <v>852</v>
          </cell>
        </row>
        <row r="895">
          <cell r="B895">
            <v>57070000</v>
          </cell>
          <cell r="C895" t="str">
            <v>PV PUBL</v>
          </cell>
          <cell r="D895" t="str">
            <v>A</v>
          </cell>
          <cell r="E895" t="str">
            <v>5707-0000</v>
          </cell>
          <cell r="F895" t="str">
            <v>PROD VARIOS VTA ESPACIOS PUBLICIDAD</v>
          </cell>
          <cell r="G895">
            <v>0</v>
          </cell>
          <cell r="AM895">
            <v>853</v>
          </cell>
        </row>
        <row r="896">
          <cell r="B896">
            <v>57070001</v>
          </cell>
          <cell r="C896" t="str">
            <v>PV PUBL TMX</v>
          </cell>
          <cell r="D896" t="str">
            <v>T</v>
          </cell>
          <cell r="E896" t="str">
            <v>5707-0001</v>
          </cell>
          <cell r="F896" t="str">
            <v>PROD VARIOS VTA ESPACIOS PUBLICID TELMEX</v>
          </cell>
          <cell r="G896">
            <v>0</v>
          </cell>
          <cell r="AM896">
            <v>854</v>
          </cell>
        </row>
        <row r="897">
          <cell r="B897">
            <v>57070002</v>
          </cell>
          <cell r="C897" t="str">
            <v>PV PUBL TMX</v>
          </cell>
          <cell r="D897" t="str">
            <v>S</v>
          </cell>
          <cell r="E897" t="str">
            <v>5707-0002</v>
          </cell>
          <cell r="F897" t="str">
            <v>PROD VARIOS VTA ESPACIOS PUBLICID SUBSIDARIAS</v>
          </cell>
          <cell r="G897">
            <v>0</v>
          </cell>
          <cell r="AM897">
            <v>855</v>
          </cell>
        </row>
        <row r="898">
          <cell r="B898">
            <v>57070003</v>
          </cell>
          <cell r="C898" t="str">
            <v>PV PUBL TER</v>
          </cell>
          <cell r="D898" t="str">
            <v>C</v>
          </cell>
          <cell r="E898" t="str">
            <v>5707-0003</v>
          </cell>
          <cell r="F898" t="str">
            <v>PROD VARIOS VTA ESPACIOS PUBLICID TERCEROS</v>
          </cell>
          <cell r="G898">
            <v>0</v>
          </cell>
          <cell r="AM898">
            <v>856</v>
          </cell>
        </row>
        <row r="899">
          <cell r="B899">
            <v>57080000</v>
          </cell>
          <cell r="C899" t="str">
            <v>PV VTA DESP</v>
          </cell>
          <cell r="D899" t="str">
            <v>A</v>
          </cell>
          <cell r="E899" t="str">
            <v>5708-0000</v>
          </cell>
          <cell r="F899" t="str">
            <v>PROD VARIOS VTA DE MAT Y DESPERDICIO</v>
          </cell>
          <cell r="G899">
            <v>0</v>
          </cell>
          <cell r="AM899">
            <v>857</v>
          </cell>
        </row>
        <row r="900">
          <cell r="B900">
            <v>57080001</v>
          </cell>
          <cell r="C900" t="str">
            <v>PV VTA DESP TMX</v>
          </cell>
          <cell r="D900" t="str">
            <v>T</v>
          </cell>
          <cell r="E900" t="str">
            <v>5708-0001</v>
          </cell>
          <cell r="F900" t="str">
            <v>PROD VARIOS VTA DE MAT Y DESPERD TELMEX</v>
          </cell>
          <cell r="G900">
            <v>0</v>
          </cell>
          <cell r="AM900">
            <v>858</v>
          </cell>
        </row>
        <row r="901">
          <cell r="B901">
            <v>57080002</v>
          </cell>
          <cell r="C901" t="str">
            <v>PV VTA DESP SUB</v>
          </cell>
          <cell r="D901" t="str">
            <v>S</v>
          </cell>
          <cell r="E901" t="str">
            <v>5708-0002</v>
          </cell>
          <cell r="F901" t="str">
            <v>PROD VARIOS VTA DE MAT Y DESPERD SUBSIDIARIAS</v>
          </cell>
          <cell r="G901">
            <v>0</v>
          </cell>
          <cell r="AM901">
            <v>859</v>
          </cell>
        </row>
        <row r="902">
          <cell r="B902">
            <v>57080003</v>
          </cell>
          <cell r="C902" t="str">
            <v>PV VTA DESP TER</v>
          </cell>
          <cell r="D902" t="str">
            <v>C</v>
          </cell>
          <cell r="E902" t="str">
            <v>5708-0003</v>
          </cell>
          <cell r="F902" t="str">
            <v>PROD VARIOS VTA DE MAT Y DESPERD TERCEROS</v>
          </cell>
          <cell r="G902">
            <v>0</v>
          </cell>
          <cell r="AM902">
            <v>860</v>
          </cell>
        </row>
        <row r="903">
          <cell r="B903">
            <v>57090000</v>
          </cell>
          <cell r="C903" t="str">
            <v>PV RTA EDIF</v>
          </cell>
          <cell r="D903" t="str">
            <v>A</v>
          </cell>
          <cell r="E903" t="str">
            <v>5709-0000</v>
          </cell>
          <cell r="F903" t="str">
            <v>PROD VARIOS ARRENDAMIENTO DE EDIFICIOS</v>
          </cell>
          <cell r="G903">
            <v>0</v>
          </cell>
          <cell r="AM903">
            <v>861</v>
          </cell>
        </row>
        <row r="904">
          <cell r="B904">
            <v>57090001</v>
          </cell>
          <cell r="C904" t="str">
            <v>PV RTA EDIF TMX</v>
          </cell>
          <cell r="D904" t="str">
            <v>T</v>
          </cell>
          <cell r="E904" t="str">
            <v>5709-0001</v>
          </cell>
          <cell r="F904" t="str">
            <v>PROD VARIOS ARRENDAMIENTO D EDIFICIOS TMX</v>
          </cell>
          <cell r="G904">
            <v>0</v>
          </cell>
          <cell r="AM904">
            <v>862</v>
          </cell>
        </row>
        <row r="905">
          <cell r="B905">
            <v>57090002</v>
          </cell>
          <cell r="C905" t="str">
            <v>PV RTA EDIF SUB</v>
          </cell>
          <cell r="D905" t="str">
            <v>S</v>
          </cell>
          <cell r="E905" t="str">
            <v>5709-0002</v>
          </cell>
          <cell r="F905" t="str">
            <v>PROD VARIOS ARRENDAMIENTO D EDIFICIOS SUB</v>
          </cell>
          <cell r="G905">
            <v>0</v>
          </cell>
          <cell r="AM905">
            <v>863</v>
          </cell>
        </row>
        <row r="906">
          <cell r="B906">
            <v>57090003</v>
          </cell>
          <cell r="C906" t="str">
            <v>PV RTA EDIF TER</v>
          </cell>
          <cell r="D906" t="str">
            <v>C</v>
          </cell>
          <cell r="E906" t="str">
            <v>5709-0003</v>
          </cell>
          <cell r="F906" t="str">
            <v>PROD VARIOS ARRENDAMIENTO D EDIFICIOS TER</v>
          </cell>
          <cell r="G906">
            <v>0</v>
          </cell>
          <cell r="AM906">
            <v>864</v>
          </cell>
        </row>
        <row r="907">
          <cell r="B907">
            <v>57100000</v>
          </cell>
          <cell r="C907" t="str">
            <v>PV RTA EQPO</v>
          </cell>
          <cell r="D907" t="str">
            <v>A</v>
          </cell>
          <cell r="E907" t="str">
            <v>5710-0000</v>
          </cell>
          <cell r="F907" t="str">
            <v>PROD VARIOS ARRENDAMIENTO DE EQUIPO</v>
          </cell>
          <cell r="G907">
            <v>-2048156.75</v>
          </cell>
          <cell r="AM907">
            <v>865</v>
          </cell>
        </row>
        <row r="908">
          <cell r="B908">
            <v>57100001</v>
          </cell>
          <cell r="C908" t="str">
            <v>PV RTA EQPO TMX</v>
          </cell>
          <cell r="D908" t="str">
            <v>T</v>
          </cell>
          <cell r="E908" t="str">
            <v>5710-0001</v>
          </cell>
          <cell r="F908" t="str">
            <v>PROD VARIOS ARRENDAMIENTO DE EQUIPO TMX</v>
          </cell>
          <cell r="G908">
            <v>0</v>
          </cell>
          <cell r="AM908">
            <v>866</v>
          </cell>
        </row>
        <row r="909">
          <cell r="B909">
            <v>57100002</v>
          </cell>
          <cell r="C909" t="str">
            <v>PV RTA EQPO SUB</v>
          </cell>
          <cell r="D909" t="str">
            <v>S</v>
          </cell>
          <cell r="E909" t="str">
            <v>5710-0002</v>
          </cell>
          <cell r="F909" t="str">
            <v>PROD VARIOS ARRENDAMIENTO DE EQUIPO SUB</v>
          </cell>
          <cell r="G909">
            <v>0</v>
          </cell>
          <cell r="AM909">
            <v>867</v>
          </cell>
        </row>
        <row r="910">
          <cell r="B910">
            <v>57100003</v>
          </cell>
          <cell r="C910" t="str">
            <v>PV RTA EQPO TER</v>
          </cell>
          <cell r="D910" t="str">
            <v>C</v>
          </cell>
          <cell r="E910" t="str">
            <v>5710-0003</v>
          </cell>
          <cell r="F910" t="str">
            <v>PROD VARIOS ARRENDAMIENTO DE EQUIPO TER</v>
          </cell>
          <cell r="G910">
            <v>-2048156.75</v>
          </cell>
          <cell r="AM910">
            <v>868</v>
          </cell>
        </row>
        <row r="911">
          <cell r="B911">
            <v>57110000</v>
          </cell>
          <cell r="C911" t="str">
            <v>PV RTA VEHI</v>
          </cell>
          <cell r="D911" t="str">
            <v>A</v>
          </cell>
          <cell r="E911" t="str">
            <v>5711-0000</v>
          </cell>
          <cell r="F911" t="str">
            <v>PROD VARIOS ARRENDAMIENTO VEHÍCULOS</v>
          </cell>
          <cell r="G911">
            <v>0</v>
          </cell>
          <cell r="AM911">
            <v>869</v>
          </cell>
        </row>
        <row r="912">
          <cell r="B912">
            <v>57110001</v>
          </cell>
          <cell r="C912" t="str">
            <v>PV RTA VEHI TMX</v>
          </cell>
          <cell r="D912" t="str">
            <v>T</v>
          </cell>
          <cell r="E912" t="str">
            <v>5711-0001</v>
          </cell>
          <cell r="F912" t="str">
            <v>PROD VARIOS ARRENDAMIENTO VEHÍCULOS TMX</v>
          </cell>
          <cell r="G912">
            <v>0</v>
          </cell>
          <cell r="AM912">
            <v>870</v>
          </cell>
        </row>
        <row r="913">
          <cell r="B913">
            <v>57110002</v>
          </cell>
          <cell r="C913" t="str">
            <v>PV RTA VEHI SUB</v>
          </cell>
          <cell r="D913" t="str">
            <v>S</v>
          </cell>
          <cell r="E913" t="str">
            <v>5711-0002</v>
          </cell>
          <cell r="F913" t="str">
            <v>PROD VARIOS ARRENDAMIENTO VEHÍCULOS SUB</v>
          </cell>
          <cell r="G913">
            <v>0</v>
          </cell>
          <cell r="AM913">
            <v>871</v>
          </cell>
        </row>
        <row r="914">
          <cell r="B914">
            <v>57110003</v>
          </cell>
          <cell r="C914" t="str">
            <v>PV RTA VEHI TER</v>
          </cell>
          <cell r="D914" t="str">
            <v>C</v>
          </cell>
          <cell r="E914" t="str">
            <v>5711-0003</v>
          </cell>
          <cell r="F914" t="str">
            <v>PROD VARIOS ARRENDAMIENTO VEHÍCULOS TER</v>
          </cell>
          <cell r="G914">
            <v>0</v>
          </cell>
          <cell r="AM914">
            <v>872</v>
          </cell>
        </row>
        <row r="915">
          <cell r="B915">
            <v>57120000</v>
          </cell>
          <cell r="C915" t="str">
            <v>PV RTA A AC</v>
          </cell>
          <cell r="D915" t="str">
            <v>A</v>
          </cell>
          <cell r="E915" t="str">
            <v>5712-0000</v>
          </cell>
          <cell r="F915" t="str">
            <v>PROD VARIOS RTA AIRE ACONDICIONADO - CLIMAS</v>
          </cell>
          <cell r="G915">
            <v>0</v>
          </cell>
          <cell r="AM915">
            <v>873</v>
          </cell>
        </row>
        <row r="916">
          <cell r="B916">
            <v>57120001</v>
          </cell>
          <cell r="C916" t="str">
            <v>PV RTA A AC TMX</v>
          </cell>
          <cell r="D916" t="str">
            <v>T</v>
          </cell>
          <cell r="E916" t="str">
            <v>5712-0001</v>
          </cell>
          <cell r="F916" t="str">
            <v>PROD VARIOS RTA AIRE ACONDICION-CLIMAS  TELMEX</v>
          </cell>
          <cell r="G916">
            <v>0</v>
          </cell>
          <cell r="AM916">
            <v>874</v>
          </cell>
        </row>
        <row r="917">
          <cell r="B917">
            <v>57120002</v>
          </cell>
          <cell r="C917" t="str">
            <v>PV RTA A AC SUB</v>
          </cell>
          <cell r="D917" t="str">
            <v>S</v>
          </cell>
          <cell r="E917" t="str">
            <v>5712-0002</v>
          </cell>
          <cell r="F917" t="str">
            <v>PROD VARIOS RTA AIRE ACONDICION-CLIMAS SUBSIDIARIAS</v>
          </cell>
          <cell r="G917">
            <v>0</v>
          </cell>
          <cell r="AM917">
            <v>875</v>
          </cell>
        </row>
        <row r="918">
          <cell r="B918">
            <v>57120003</v>
          </cell>
          <cell r="C918" t="str">
            <v>PV RTA A AC TER</v>
          </cell>
          <cell r="D918" t="str">
            <v>C</v>
          </cell>
          <cell r="E918" t="str">
            <v>5712-0003</v>
          </cell>
          <cell r="F918" t="str">
            <v>PROD VARIOS RTA AIRE ACONDICION-CLIMAS TERCEROS</v>
          </cell>
          <cell r="G918">
            <v>0</v>
          </cell>
          <cell r="AM918">
            <v>876</v>
          </cell>
        </row>
        <row r="919">
          <cell r="B919">
            <v>57130000</v>
          </cell>
          <cell r="C919" t="str">
            <v>PV RADIOLOC</v>
          </cell>
          <cell r="D919" t="str">
            <v>A</v>
          </cell>
          <cell r="E919" t="str">
            <v>5713-0000</v>
          </cell>
          <cell r="F919" t="str">
            <v>PROD VARIOS RTA SERV RADIOLOC</v>
          </cell>
          <cell r="G919">
            <v>0</v>
          </cell>
          <cell r="AM919">
            <v>877</v>
          </cell>
        </row>
        <row r="920">
          <cell r="B920">
            <v>57130001</v>
          </cell>
          <cell r="C920" t="str">
            <v>PV RADIOLOC TMX</v>
          </cell>
          <cell r="D920" t="str">
            <v>T</v>
          </cell>
          <cell r="E920" t="str">
            <v>5713-0001</v>
          </cell>
          <cell r="F920" t="str">
            <v>PROD VARIOS RTA SERV RADIOLOCAL TELMEX</v>
          </cell>
          <cell r="G920">
            <v>0</v>
          </cell>
          <cell r="AM920">
            <v>878</v>
          </cell>
        </row>
        <row r="921">
          <cell r="B921">
            <v>57130002</v>
          </cell>
          <cell r="C921" t="str">
            <v>PV RADIOLOC SUB</v>
          </cell>
          <cell r="D921" t="str">
            <v>S</v>
          </cell>
          <cell r="E921" t="str">
            <v>5713-0002</v>
          </cell>
          <cell r="F921" t="str">
            <v>PROD VARIOS RTA SERV RADIOLOCAL SUBSIDIARIAS</v>
          </cell>
          <cell r="G921">
            <v>0</v>
          </cell>
          <cell r="AM921">
            <v>879</v>
          </cell>
        </row>
        <row r="922">
          <cell r="B922">
            <v>57130003</v>
          </cell>
          <cell r="C922" t="str">
            <v>PV RADIOLOC TER</v>
          </cell>
          <cell r="D922" t="str">
            <v>C</v>
          </cell>
          <cell r="E922" t="str">
            <v>5713-0003</v>
          </cell>
          <cell r="F922" t="str">
            <v>PROD VARIOS RTA SERV RADIOLOCAL TERCEROS</v>
          </cell>
          <cell r="G922">
            <v>0</v>
          </cell>
          <cell r="AM922">
            <v>880</v>
          </cell>
        </row>
        <row r="923">
          <cell r="B923">
            <v>57140000</v>
          </cell>
          <cell r="C923" t="str">
            <v>PV SEC BLAN</v>
          </cell>
          <cell r="D923" t="str">
            <v>A</v>
          </cell>
          <cell r="E923" t="str">
            <v>5714-0000</v>
          </cell>
          <cell r="F923" t="str">
            <v>PROD VARIOS SECCIÓN BLANCA</v>
          </cell>
          <cell r="G923">
            <v>0</v>
          </cell>
          <cell r="AM923">
            <v>881</v>
          </cell>
        </row>
        <row r="924">
          <cell r="B924">
            <v>57140001</v>
          </cell>
          <cell r="C924" t="str">
            <v>PV SEC BLAN TMX</v>
          </cell>
          <cell r="D924" t="str">
            <v>T</v>
          </cell>
          <cell r="E924" t="str">
            <v>5714-0001</v>
          </cell>
          <cell r="F924" t="str">
            <v>PROD VARIOS SECCIÓN BLANCA TELMEX</v>
          </cell>
          <cell r="G924">
            <v>0</v>
          </cell>
          <cell r="AM924">
            <v>882</v>
          </cell>
        </row>
        <row r="925">
          <cell r="B925">
            <v>57140002</v>
          </cell>
          <cell r="C925" t="str">
            <v>PV SEC BLAN SUB</v>
          </cell>
          <cell r="D925" t="str">
            <v>S</v>
          </cell>
          <cell r="E925" t="str">
            <v>5714-0002</v>
          </cell>
          <cell r="F925" t="str">
            <v>PROD VARIOS SECCIÓN BLANCA SUBSIDIARIAS</v>
          </cell>
          <cell r="G925">
            <v>0</v>
          </cell>
          <cell r="AM925">
            <v>883</v>
          </cell>
        </row>
        <row r="926">
          <cell r="B926">
            <v>57140003</v>
          </cell>
          <cell r="C926" t="str">
            <v>PV SEC BLAN TER</v>
          </cell>
          <cell r="D926" t="str">
            <v>C</v>
          </cell>
          <cell r="E926" t="str">
            <v>5714-0003</v>
          </cell>
          <cell r="F926" t="str">
            <v>PROD VARIOS SECCIÓN BLANCA TERCEROS</v>
          </cell>
          <cell r="G926">
            <v>0</v>
          </cell>
          <cell r="AM926">
            <v>884</v>
          </cell>
        </row>
        <row r="927">
          <cell r="B927">
            <v>57150000</v>
          </cell>
          <cell r="C927" t="str">
            <v>PV SEC AMA</v>
          </cell>
          <cell r="D927" t="str">
            <v>A</v>
          </cell>
          <cell r="E927" t="str">
            <v>5715-0000</v>
          </cell>
          <cell r="F927" t="str">
            <v>PROD VARIOS ANUNCIOS SECC AMARIL</v>
          </cell>
          <cell r="G927">
            <v>0</v>
          </cell>
          <cell r="AM927">
            <v>885</v>
          </cell>
        </row>
        <row r="928">
          <cell r="B928">
            <v>57150001</v>
          </cell>
          <cell r="C928" t="str">
            <v>PV SEC AMA TMX</v>
          </cell>
          <cell r="D928" t="str">
            <v>T</v>
          </cell>
          <cell r="E928" t="str">
            <v>5715-0001</v>
          </cell>
          <cell r="F928" t="str">
            <v>PROD VARIOS ANUNCIOS SECC AMARIL TELMEX</v>
          </cell>
          <cell r="G928">
            <v>0</v>
          </cell>
          <cell r="AM928">
            <v>886</v>
          </cell>
        </row>
        <row r="929">
          <cell r="B929">
            <v>57150002</v>
          </cell>
          <cell r="C929" t="str">
            <v>PV SEC AMA SUB</v>
          </cell>
          <cell r="D929" t="str">
            <v>S</v>
          </cell>
          <cell r="E929" t="str">
            <v>5715-0002</v>
          </cell>
          <cell r="F929" t="str">
            <v>PROD VARIOS ANUNCIOS SECC AMARIL SUBSIDIARIAS</v>
          </cell>
          <cell r="G929">
            <v>0</v>
          </cell>
          <cell r="AM929">
            <v>887</v>
          </cell>
        </row>
        <row r="930">
          <cell r="B930">
            <v>57150003</v>
          </cell>
          <cell r="C930" t="str">
            <v>PV SEC AMA TER</v>
          </cell>
          <cell r="D930" t="str">
            <v>C</v>
          </cell>
          <cell r="E930" t="str">
            <v>5715-0003</v>
          </cell>
          <cell r="F930" t="str">
            <v>PROD VARIOS ANUNCIOS SECC AMARIL TERCEROS</v>
          </cell>
          <cell r="G930">
            <v>0</v>
          </cell>
          <cell r="AM930">
            <v>888</v>
          </cell>
        </row>
        <row r="931">
          <cell r="B931">
            <v>57160000</v>
          </cell>
          <cell r="C931" t="str">
            <v>PV PGS INFO</v>
          </cell>
          <cell r="D931" t="str">
            <v>A</v>
          </cell>
          <cell r="E931" t="str">
            <v>5716-0000</v>
          </cell>
          <cell r="F931" t="str">
            <v>PROD VARIOS PÁGS INFOR Y LADA800</v>
          </cell>
          <cell r="G931">
            <v>0</v>
          </cell>
          <cell r="AM931">
            <v>889</v>
          </cell>
        </row>
        <row r="932">
          <cell r="B932">
            <v>57160001</v>
          </cell>
          <cell r="C932" t="str">
            <v>PV PGS INFO TMX</v>
          </cell>
          <cell r="D932" t="str">
            <v>T</v>
          </cell>
          <cell r="E932" t="str">
            <v>5716-0001</v>
          </cell>
          <cell r="F932" t="str">
            <v>PROD VARIOS PÁGS INFOR Y LADA800 TELMEX</v>
          </cell>
          <cell r="G932">
            <v>0</v>
          </cell>
          <cell r="AM932">
            <v>890</v>
          </cell>
        </row>
        <row r="933">
          <cell r="B933">
            <v>57160002</v>
          </cell>
          <cell r="C933" t="str">
            <v>PV PGS INFO SUB</v>
          </cell>
          <cell r="D933" t="str">
            <v>S</v>
          </cell>
          <cell r="E933" t="str">
            <v>5716-0002</v>
          </cell>
          <cell r="F933" t="str">
            <v>PROD VARIOS PÁGS INFOR Y LADA800 SUBSIDIARIAS</v>
          </cell>
          <cell r="G933">
            <v>0</v>
          </cell>
          <cell r="AM933">
            <v>891</v>
          </cell>
        </row>
        <row r="934">
          <cell r="B934">
            <v>57160003</v>
          </cell>
          <cell r="C934" t="str">
            <v>PV PGS INFO TER</v>
          </cell>
          <cell r="D934" t="str">
            <v>C</v>
          </cell>
          <cell r="E934" t="str">
            <v>5716-0003</v>
          </cell>
          <cell r="F934" t="str">
            <v>PROD VARIOS PÁGS INFOR Y LADA800 TERCEROS</v>
          </cell>
          <cell r="G934">
            <v>0</v>
          </cell>
          <cell r="AM934">
            <v>892</v>
          </cell>
        </row>
        <row r="935">
          <cell r="B935">
            <v>57170000</v>
          </cell>
          <cell r="C935" t="str">
            <v>PV S CONEX</v>
          </cell>
          <cell r="D935" t="str">
            <v>A</v>
          </cell>
          <cell r="E935" t="str">
            <v>5717-0000</v>
          </cell>
          <cell r="F935" t="str">
            <v>PROD VARIOS SERVICIOS CONEXOS</v>
          </cell>
          <cell r="G935">
            <v>-66162260.149999999</v>
          </cell>
          <cell r="AM935">
            <v>893</v>
          </cell>
        </row>
        <row r="936">
          <cell r="B936">
            <v>57170001</v>
          </cell>
          <cell r="C936" t="str">
            <v>PV S CONEX TMX</v>
          </cell>
          <cell r="D936" t="str">
            <v>T</v>
          </cell>
          <cell r="E936" t="str">
            <v>5717-0001</v>
          </cell>
          <cell r="F936" t="str">
            <v>PROD VARIOS SERVICIOS CONEXOS TELMEX</v>
          </cell>
          <cell r="G936">
            <v>0</v>
          </cell>
          <cell r="AM936">
            <v>894</v>
          </cell>
        </row>
        <row r="937">
          <cell r="B937">
            <v>57170002</v>
          </cell>
          <cell r="C937" t="str">
            <v>PV S CONEX SUB</v>
          </cell>
          <cell r="D937" t="str">
            <v>S</v>
          </cell>
          <cell r="E937" t="str">
            <v>5717-0002</v>
          </cell>
          <cell r="F937" t="str">
            <v>PROD VARIOS SERVICIOS CONEXOS SUBSIDIARIAS</v>
          </cell>
          <cell r="G937">
            <v>-6358399.5099999998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-6358399.5099999998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895</v>
          </cell>
        </row>
        <row r="938">
          <cell r="B938">
            <v>57170003</v>
          </cell>
          <cell r="C938" t="str">
            <v>PV S CONEX TER</v>
          </cell>
          <cell r="D938" t="str">
            <v>C</v>
          </cell>
          <cell r="E938" t="str">
            <v>5717-0003</v>
          </cell>
          <cell r="F938" t="str">
            <v>PROD VARIOS SERVICIOS CONEXOS TERCEROS</v>
          </cell>
          <cell r="G938">
            <v>-59803860.640000001</v>
          </cell>
          <cell r="AM938">
            <v>896</v>
          </cell>
        </row>
        <row r="939">
          <cell r="B939">
            <v>57180000</v>
          </cell>
          <cell r="C939" t="str">
            <v>PV S PERSON</v>
          </cell>
          <cell r="D939" t="str">
            <v>A</v>
          </cell>
          <cell r="E939" t="str">
            <v>5718-0000</v>
          </cell>
          <cell r="F939" t="str">
            <v>PROD VARIOS SERV DE PERSONAL</v>
          </cell>
          <cell r="G939">
            <v>0</v>
          </cell>
          <cell r="AM939">
            <v>897</v>
          </cell>
        </row>
        <row r="940">
          <cell r="B940">
            <v>57180001</v>
          </cell>
          <cell r="C940" t="str">
            <v>PV S PERSON TMX</v>
          </cell>
          <cell r="D940" t="str">
            <v>T</v>
          </cell>
          <cell r="E940" t="str">
            <v>5718-0001</v>
          </cell>
          <cell r="F940" t="str">
            <v>PROD VARIOS SERV DE PERSONAL TELMEX</v>
          </cell>
          <cell r="G940">
            <v>0</v>
          </cell>
          <cell r="AM940">
            <v>898</v>
          </cell>
        </row>
        <row r="941">
          <cell r="B941">
            <v>57180002</v>
          </cell>
          <cell r="C941" t="str">
            <v>PV S PERSON SUB</v>
          </cell>
          <cell r="D941" t="str">
            <v>S</v>
          </cell>
          <cell r="E941" t="str">
            <v>5718-0002</v>
          </cell>
          <cell r="F941" t="str">
            <v>PROD VARIOS SERV DE PERSONAL SUBSIDIARIAS</v>
          </cell>
          <cell r="G941">
            <v>0</v>
          </cell>
          <cell r="AM941">
            <v>899</v>
          </cell>
        </row>
        <row r="942">
          <cell r="B942">
            <v>57180003</v>
          </cell>
          <cell r="C942" t="str">
            <v>PV S PERSON TER</v>
          </cell>
          <cell r="D942" t="str">
            <v>C</v>
          </cell>
          <cell r="E942" t="str">
            <v>5718-0003</v>
          </cell>
          <cell r="F942" t="str">
            <v>PROD VARIOS SERV DE PERSONAL TERCEROS</v>
          </cell>
          <cell r="G942">
            <v>0</v>
          </cell>
          <cell r="AM942">
            <v>900</v>
          </cell>
        </row>
        <row r="943">
          <cell r="B943">
            <v>57190000</v>
          </cell>
          <cell r="C943" t="str">
            <v>PV DIVIDENDOS</v>
          </cell>
          <cell r="D943" t="str">
            <v>A</v>
          </cell>
          <cell r="E943" t="str">
            <v>5719-0000</v>
          </cell>
          <cell r="F943" t="str">
            <v>PROD VARIOS DIVIDENDOS</v>
          </cell>
          <cell r="G943">
            <v>0</v>
          </cell>
          <cell r="AM943">
            <v>901</v>
          </cell>
        </row>
        <row r="944">
          <cell r="B944">
            <v>57190001</v>
          </cell>
          <cell r="C944" t="str">
            <v>PV DIVIDEND TMX</v>
          </cell>
          <cell r="D944" t="str">
            <v>T</v>
          </cell>
          <cell r="E944" t="str">
            <v>5719-0001</v>
          </cell>
          <cell r="F944" t="str">
            <v>PROD VARIOS DIVIDENDOS TELMEX</v>
          </cell>
          <cell r="G944">
            <v>0</v>
          </cell>
          <cell r="AM944">
            <v>902</v>
          </cell>
        </row>
        <row r="945">
          <cell r="B945">
            <v>57190002</v>
          </cell>
          <cell r="C945" t="str">
            <v>PV DIVIDEND SUB</v>
          </cell>
          <cell r="D945" t="str">
            <v>S</v>
          </cell>
          <cell r="E945" t="str">
            <v>5719-0002</v>
          </cell>
          <cell r="F945" t="str">
            <v>PROD VARIOS DIVIDENDOS SUBSIDIARIAS</v>
          </cell>
          <cell r="G945">
            <v>0</v>
          </cell>
          <cell r="AM945">
            <v>903</v>
          </cell>
        </row>
        <row r="946">
          <cell r="B946">
            <v>57190003</v>
          </cell>
          <cell r="C946" t="str">
            <v>PV DIVIDEND TER</v>
          </cell>
          <cell r="D946" t="str">
            <v>C</v>
          </cell>
          <cell r="E946" t="str">
            <v>5719-0003</v>
          </cell>
          <cell r="F946" t="str">
            <v>PROD VARIOS DIVIDENDOS TERCEROS</v>
          </cell>
          <cell r="G946">
            <v>0</v>
          </cell>
          <cell r="AM946">
            <v>904</v>
          </cell>
        </row>
        <row r="947">
          <cell r="B947">
            <v>57200000</v>
          </cell>
          <cell r="C947" t="str">
            <v>PV REM Y AD</v>
          </cell>
          <cell r="D947" t="str">
            <v>A</v>
          </cell>
          <cell r="E947" t="str">
            <v>5720-0000</v>
          </cell>
          <cell r="F947" t="str">
            <v>PROD VARIOS REMODEL Y ADAPTACIO</v>
          </cell>
          <cell r="G947">
            <v>0</v>
          </cell>
          <cell r="AM947">
            <v>905</v>
          </cell>
        </row>
        <row r="948">
          <cell r="B948">
            <v>57200001</v>
          </cell>
          <cell r="C948" t="str">
            <v>PV REM Y AD TMX</v>
          </cell>
          <cell r="D948" t="str">
            <v>T</v>
          </cell>
          <cell r="E948" t="str">
            <v>5720-0001</v>
          </cell>
          <cell r="F948" t="str">
            <v>PROD VARIOS REMODEL Y ADAPTACIO TELMEX</v>
          </cell>
          <cell r="G948">
            <v>0</v>
          </cell>
          <cell r="AM948">
            <v>906</v>
          </cell>
        </row>
        <row r="949">
          <cell r="B949">
            <v>57200002</v>
          </cell>
          <cell r="C949" t="str">
            <v>PV REM Y AD SUB</v>
          </cell>
          <cell r="D949" t="str">
            <v>S</v>
          </cell>
          <cell r="E949" t="str">
            <v>5720-0002</v>
          </cell>
          <cell r="F949" t="str">
            <v>PROD VARIOS REMODEL Y ADAPTACIO SUBSIDIARIAS</v>
          </cell>
          <cell r="G949">
            <v>0</v>
          </cell>
          <cell r="AM949">
            <v>907</v>
          </cell>
        </row>
        <row r="950">
          <cell r="B950">
            <v>57200003</v>
          </cell>
          <cell r="C950" t="str">
            <v>PV REM Y AD TER</v>
          </cell>
          <cell r="D950" t="str">
            <v>C</v>
          </cell>
          <cell r="E950" t="str">
            <v>5720-0003</v>
          </cell>
          <cell r="F950" t="str">
            <v>PROD VARIOS REMODEL Y ADAPTACIO TERCEROS</v>
          </cell>
          <cell r="G950">
            <v>0</v>
          </cell>
          <cell r="AM950">
            <v>908</v>
          </cell>
        </row>
        <row r="951">
          <cell r="B951">
            <v>57210000</v>
          </cell>
          <cell r="C951" t="str">
            <v>PV S ESTACI</v>
          </cell>
          <cell r="D951" t="str">
            <v>A</v>
          </cell>
          <cell r="E951" t="str">
            <v>5721-0000</v>
          </cell>
          <cell r="F951" t="str">
            <v>PROD VARIOS SERV DE ESTACIONAMIENTO</v>
          </cell>
          <cell r="G951">
            <v>0</v>
          </cell>
          <cell r="AM951">
            <v>909</v>
          </cell>
        </row>
        <row r="952">
          <cell r="B952">
            <v>57210001</v>
          </cell>
          <cell r="C952" t="str">
            <v>PV S ESTACI TMX</v>
          </cell>
          <cell r="D952" t="str">
            <v>T</v>
          </cell>
          <cell r="E952" t="str">
            <v>5721-0001</v>
          </cell>
          <cell r="F952" t="str">
            <v>PROD VARIOS SERV DE ESTACIONAMIENTO TMX</v>
          </cell>
          <cell r="G952">
            <v>0</v>
          </cell>
          <cell r="AM952">
            <v>910</v>
          </cell>
        </row>
        <row r="953">
          <cell r="B953">
            <v>57210002</v>
          </cell>
          <cell r="C953" t="str">
            <v>PV S ESTACI SUB</v>
          </cell>
          <cell r="D953" t="str">
            <v>S</v>
          </cell>
          <cell r="E953" t="str">
            <v>5721-0002</v>
          </cell>
          <cell r="F953" t="str">
            <v>PROD VARIOS SERV DE ESTACIONAMIENTO SUB</v>
          </cell>
          <cell r="G953">
            <v>0</v>
          </cell>
          <cell r="AM953">
            <v>911</v>
          </cell>
        </row>
        <row r="954">
          <cell r="B954">
            <v>57210003</v>
          </cell>
          <cell r="C954" t="str">
            <v>PV S ESTACI TER</v>
          </cell>
          <cell r="D954" t="str">
            <v>C</v>
          </cell>
          <cell r="E954" t="str">
            <v>5721-0003</v>
          </cell>
          <cell r="F954" t="str">
            <v>PROD VARIOS SERV DE ESTACIONAMIENTO TER</v>
          </cell>
          <cell r="G954">
            <v>0</v>
          </cell>
          <cell r="AM954">
            <v>912</v>
          </cell>
        </row>
        <row r="955">
          <cell r="B955">
            <v>57220000</v>
          </cell>
          <cell r="C955" t="str">
            <v>PV REF AGUA</v>
          </cell>
          <cell r="D955" t="str">
            <v>A</v>
          </cell>
          <cell r="E955" t="str">
            <v>5722-0000</v>
          </cell>
          <cell r="F955" t="str">
            <v>PROD VARIOS REFACTU SERV DE AGUA, PREDIAL Y OTROS SERVICIOS</v>
          </cell>
          <cell r="G955">
            <v>0</v>
          </cell>
          <cell r="AM955">
            <v>913</v>
          </cell>
        </row>
        <row r="956">
          <cell r="B956">
            <v>57220001</v>
          </cell>
          <cell r="C956" t="str">
            <v>PV REF AGUA TMX</v>
          </cell>
          <cell r="D956" t="str">
            <v>T</v>
          </cell>
          <cell r="E956" t="str">
            <v>5722-0001</v>
          </cell>
          <cell r="F956" t="str">
            <v>PROD VARIOS REFACTU SERV DE AGUA, PREDIAL Y OTROS SERVICIOS TELMEX</v>
          </cell>
          <cell r="G956">
            <v>0</v>
          </cell>
          <cell r="AM956">
            <v>914</v>
          </cell>
        </row>
        <row r="957">
          <cell r="B957">
            <v>57220002</v>
          </cell>
          <cell r="C957" t="str">
            <v>PV REF AGUA SUB</v>
          </cell>
          <cell r="D957" t="str">
            <v>S</v>
          </cell>
          <cell r="E957" t="str">
            <v>5722-0002</v>
          </cell>
          <cell r="F957" t="str">
            <v>PROD VARIOS REFACTU SERV DE AGUA, PREDIAL Y OTROS SERVICIOS SUBSIDIARIAS</v>
          </cell>
          <cell r="G957">
            <v>0</v>
          </cell>
          <cell r="AM957">
            <v>915</v>
          </cell>
        </row>
        <row r="958">
          <cell r="B958">
            <v>57220003</v>
          </cell>
          <cell r="C958" t="str">
            <v>PV REF AGUA TER</v>
          </cell>
          <cell r="D958" t="str">
            <v>C</v>
          </cell>
          <cell r="E958" t="str">
            <v>5722-0003</v>
          </cell>
          <cell r="F958" t="str">
            <v>PROD VARIOS REFACTU SERV DE AGUA, PREDIAL Y OTROS SERVICIOS TERCEROS</v>
          </cell>
          <cell r="G958">
            <v>0</v>
          </cell>
          <cell r="AM958">
            <v>916</v>
          </cell>
        </row>
        <row r="959">
          <cell r="B959">
            <v>57230000</v>
          </cell>
          <cell r="C959" t="str">
            <v>PV M REDES</v>
          </cell>
          <cell r="D959" t="str">
            <v>A</v>
          </cell>
          <cell r="E959" t="str">
            <v>5723-0000</v>
          </cell>
          <cell r="F959" t="str">
            <v>PROD VARIOS MODERNIZAC DE REDES</v>
          </cell>
          <cell r="G959">
            <v>0</v>
          </cell>
          <cell r="AM959">
            <v>917</v>
          </cell>
        </row>
        <row r="960">
          <cell r="B960">
            <v>57230001</v>
          </cell>
          <cell r="C960" t="str">
            <v>PV M REDES TMX</v>
          </cell>
          <cell r="D960" t="str">
            <v>T</v>
          </cell>
          <cell r="E960" t="str">
            <v>5723-0001</v>
          </cell>
          <cell r="F960" t="str">
            <v>PROD VARIOS MODERNIZAC DE REDES TELMEX</v>
          </cell>
          <cell r="G960">
            <v>0</v>
          </cell>
          <cell r="AM960">
            <v>918</v>
          </cell>
        </row>
        <row r="961">
          <cell r="B961">
            <v>57230002</v>
          </cell>
          <cell r="C961" t="str">
            <v>PV M REDES SUB</v>
          </cell>
          <cell r="D961" t="str">
            <v>S</v>
          </cell>
          <cell r="E961" t="str">
            <v>5723-0002</v>
          </cell>
          <cell r="F961" t="str">
            <v>PROD VARIOS MODERNIZAC DE REDES SUBSIDIARIAS</v>
          </cell>
          <cell r="G961">
            <v>0</v>
          </cell>
          <cell r="AM961">
            <v>919</v>
          </cell>
        </row>
        <row r="962">
          <cell r="B962">
            <v>57230003</v>
          </cell>
          <cell r="C962" t="str">
            <v>PV M REDES TER</v>
          </cell>
          <cell r="D962" t="str">
            <v>C</v>
          </cell>
          <cell r="E962" t="str">
            <v>5723-0003</v>
          </cell>
          <cell r="F962" t="str">
            <v>PROD VARIOS MODERNIZAC DE REDES TERCEROS</v>
          </cell>
          <cell r="G962">
            <v>0</v>
          </cell>
          <cell r="AM962">
            <v>920</v>
          </cell>
        </row>
        <row r="963">
          <cell r="B963">
            <v>57230004</v>
          </cell>
          <cell r="C963" t="str">
            <v>PV M RS TMX CON</v>
          </cell>
          <cell r="D963" t="str">
            <v>C</v>
          </cell>
          <cell r="E963" t="str">
            <v>5723-0004</v>
          </cell>
          <cell r="F963" t="str">
            <v>PROD VARIOS MODERNIZAC DE REDES TELMEX CONST.</v>
          </cell>
          <cell r="G963">
            <v>0</v>
          </cell>
          <cell r="AM963">
            <v>921</v>
          </cell>
        </row>
        <row r="964">
          <cell r="B964">
            <v>57240000</v>
          </cell>
          <cell r="C964" t="str">
            <v>PV LD CONST</v>
          </cell>
          <cell r="D964" t="str">
            <v>A</v>
          </cell>
          <cell r="E964" t="str">
            <v>5724-0000</v>
          </cell>
          <cell r="F964" t="str">
            <v>PROD VARIOS L.D. CONSTRUCCIÓN</v>
          </cell>
          <cell r="G964">
            <v>0</v>
          </cell>
          <cell r="AM964">
            <v>922</v>
          </cell>
        </row>
        <row r="965">
          <cell r="B965">
            <v>57240001</v>
          </cell>
          <cell r="C965" t="str">
            <v>PV LD CONST TMX</v>
          </cell>
          <cell r="D965" t="str">
            <v>T</v>
          </cell>
          <cell r="E965" t="str">
            <v>5724-0001</v>
          </cell>
          <cell r="F965" t="str">
            <v>PROD VARIOS L.D. CONSTRUCCIÓN TELMEX</v>
          </cell>
          <cell r="G965">
            <v>0</v>
          </cell>
          <cell r="AM965">
            <v>923</v>
          </cell>
        </row>
        <row r="966">
          <cell r="B966">
            <v>57240002</v>
          </cell>
          <cell r="C966" t="str">
            <v>PV LD CONST SUB</v>
          </cell>
          <cell r="D966" t="str">
            <v>S</v>
          </cell>
          <cell r="E966" t="str">
            <v>5724-0002</v>
          </cell>
          <cell r="F966" t="str">
            <v>PROD VARIOS L.D. CONSTRUCCIÓN SUBSIDIARIAS</v>
          </cell>
          <cell r="G966">
            <v>0</v>
          </cell>
          <cell r="AM966">
            <v>924</v>
          </cell>
        </row>
        <row r="967">
          <cell r="B967">
            <v>57240003</v>
          </cell>
          <cell r="C967" t="str">
            <v>PV LD CONST TER</v>
          </cell>
          <cell r="D967" t="str">
            <v>C</v>
          </cell>
          <cell r="E967" t="str">
            <v>5724-0003</v>
          </cell>
          <cell r="F967" t="str">
            <v>PROD VARIOS L.D. CONSTRUCCIÓN TERCEROS</v>
          </cell>
          <cell r="G967">
            <v>0</v>
          </cell>
          <cell r="AM967">
            <v>925</v>
          </cell>
        </row>
        <row r="968">
          <cell r="B968">
            <v>57240004</v>
          </cell>
          <cell r="C968" t="str">
            <v>PV LD CONST TMX</v>
          </cell>
          <cell r="D968" t="str">
            <v>C</v>
          </cell>
          <cell r="E968" t="str">
            <v>5724-0004</v>
          </cell>
          <cell r="F968" t="str">
            <v>PROD VARIOS L.D. CONSTRUCCIÓN TELMEX CONST.</v>
          </cell>
          <cell r="G968">
            <v>0</v>
          </cell>
          <cell r="AM968">
            <v>926</v>
          </cell>
        </row>
        <row r="969">
          <cell r="B969">
            <v>57250000</v>
          </cell>
          <cell r="C969" t="str">
            <v>PV CANALIZ</v>
          </cell>
          <cell r="D969" t="str">
            <v>A</v>
          </cell>
          <cell r="E969" t="str">
            <v>5725-0000</v>
          </cell>
          <cell r="F969" t="str">
            <v>PROD VARIOS CANALIZACIÓN</v>
          </cell>
          <cell r="G969">
            <v>0</v>
          </cell>
          <cell r="AM969">
            <v>927</v>
          </cell>
        </row>
        <row r="970">
          <cell r="B970">
            <v>57250001</v>
          </cell>
          <cell r="C970" t="str">
            <v>PV CANALIZ TMX</v>
          </cell>
          <cell r="D970" t="str">
            <v>T</v>
          </cell>
          <cell r="E970" t="str">
            <v>5725-0001</v>
          </cell>
          <cell r="F970" t="str">
            <v>PROD VARIOS CANALIZACIÓN TELMEX</v>
          </cell>
          <cell r="G970">
            <v>0</v>
          </cell>
          <cell r="AM970">
            <v>928</v>
          </cell>
        </row>
        <row r="971">
          <cell r="B971">
            <v>57250002</v>
          </cell>
          <cell r="C971" t="str">
            <v>PV CANALIZ SUB</v>
          </cell>
          <cell r="D971" t="str">
            <v>S</v>
          </cell>
          <cell r="E971" t="str">
            <v>5725-0002</v>
          </cell>
          <cell r="F971" t="str">
            <v>PROD VARIOS CANALIZACIÓN SUBSIDIARIAS</v>
          </cell>
          <cell r="G971">
            <v>0</v>
          </cell>
          <cell r="AM971">
            <v>929</v>
          </cell>
        </row>
        <row r="972">
          <cell r="B972">
            <v>57250003</v>
          </cell>
          <cell r="C972" t="str">
            <v>PV CANALIZ TER</v>
          </cell>
          <cell r="D972" t="str">
            <v>C</v>
          </cell>
          <cell r="E972" t="str">
            <v>5725-0003</v>
          </cell>
          <cell r="F972" t="str">
            <v>PROD VARIOS CANALIZACIÓN TERCEROS</v>
          </cell>
          <cell r="G972">
            <v>0</v>
          </cell>
          <cell r="AM972">
            <v>930</v>
          </cell>
        </row>
        <row r="973">
          <cell r="B973">
            <v>57250004</v>
          </cell>
          <cell r="C973" t="str">
            <v>PV CAN TMX CONS</v>
          </cell>
          <cell r="D973" t="str">
            <v>C</v>
          </cell>
          <cell r="E973" t="str">
            <v>5725-0004</v>
          </cell>
          <cell r="F973" t="str">
            <v>PROD VARIOS CANALIZACIÓN TELMEX CONST.</v>
          </cell>
          <cell r="G973">
            <v>0</v>
          </cell>
          <cell r="AM973">
            <v>931</v>
          </cell>
        </row>
        <row r="974">
          <cell r="B974">
            <v>57260000</v>
          </cell>
          <cell r="C974" t="str">
            <v>PV LIM CASE</v>
          </cell>
          <cell r="D974" t="str">
            <v>A</v>
          </cell>
          <cell r="E974" t="str">
            <v>5726-0000</v>
          </cell>
          <cell r="F974" t="str">
            <v>PROD VARIOS LIMPIEZA DE CASETAS</v>
          </cell>
          <cell r="G974">
            <v>0</v>
          </cell>
          <cell r="AM974">
            <v>932</v>
          </cell>
        </row>
        <row r="975">
          <cell r="B975">
            <v>57260001</v>
          </cell>
          <cell r="C975" t="str">
            <v>PV LIM CASE TMX</v>
          </cell>
          <cell r="D975" t="str">
            <v>T</v>
          </cell>
          <cell r="E975" t="str">
            <v>5726-0001</v>
          </cell>
          <cell r="F975" t="str">
            <v>PROD VARIOS LIMPIEZA DE CASETAS TELMEX</v>
          </cell>
          <cell r="G975">
            <v>0</v>
          </cell>
          <cell r="AM975">
            <v>933</v>
          </cell>
        </row>
        <row r="976">
          <cell r="B976">
            <v>57260002</v>
          </cell>
          <cell r="C976" t="str">
            <v>PV LIM CASE SUB</v>
          </cell>
          <cell r="D976" t="str">
            <v>S</v>
          </cell>
          <cell r="E976" t="str">
            <v>5726-0002</v>
          </cell>
          <cell r="F976" t="str">
            <v>PROD VARIOS LIMPIEZA DE CASETAS SUBSIDIARIAS</v>
          </cell>
          <cell r="G976">
            <v>0</v>
          </cell>
          <cell r="AM976">
            <v>934</v>
          </cell>
        </row>
        <row r="977">
          <cell r="B977">
            <v>57260003</v>
          </cell>
          <cell r="C977" t="str">
            <v>PV LIM CASE TER</v>
          </cell>
          <cell r="D977" t="str">
            <v>C</v>
          </cell>
          <cell r="E977" t="str">
            <v>5726-0003</v>
          </cell>
          <cell r="F977" t="str">
            <v>PROD VARIOS LIMPIEZA DE CASETAS TERCEROS</v>
          </cell>
          <cell r="G977">
            <v>0</v>
          </cell>
          <cell r="AM977">
            <v>935</v>
          </cell>
        </row>
        <row r="978">
          <cell r="B978">
            <v>57270000</v>
          </cell>
          <cell r="C978" t="str">
            <v>PV SEG Y F</v>
          </cell>
          <cell r="D978" t="str">
            <v>A</v>
          </cell>
          <cell r="E978" t="str">
            <v>5727-0000</v>
          </cell>
          <cell r="F978" t="str">
            <v>PROD VARIOS SEG Y FZAS EQPOS CEL</v>
          </cell>
          <cell r="G978">
            <v>0</v>
          </cell>
          <cell r="AM978">
            <v>936</v>
          </cell>
        </row>
        <row r="979">
          <cell r="B979">
            <v>57270001</v>
          </cell>
          <cell r="C979" t="str">
            <v>PV SEG Y F TMX</v>
          </cell>
          <cell r="D979" t="str">
            <v>T</v>
          </cell>
          <cell r="E979" t="str">
            <v>5727-0001</v>
          </cell>
          <cell r="F979" t="str">
            <v>PROD VARIOS SEG Y FZAS EQPOS CEL TELMEX</v>
          </cell>
          <cell r="G979">
            <v>0</v>
          </cell>
          <cell r="AM979">
            <v>937</v>
          </cell>
        </row>
        <row r="980">
          <cell r="B980">
            <v>57270002</v>
          </cell>
          <cell r="C980" t="str">
            <v>PV SEG Y F SUB</v>
          </cell>
          <cell r="D980" t="str">
            <v>S</v>
          </cell>
          <cell r="E980" t="str">
            <v>5727-0002</v>
          </cell>
          <cell r="F980" t="str">
            <v>PROD VARIOS SEG Y FZAS EQPOS CEL SUBSIDIARIAS</v>
          </cell>
          <cell r="G980">
            <v>0</v>
          </cell>
          <cell r="AM980">
            <v>938</v>
          </cell>
        </row>
        <row r="981">
          <cell r="B981">
            <v>57270003</v>
          </cell>
          <cell r="C981" t="str">
            <v>PV SEG Y F TER</v>
          </cell>
          <cell r="D981" t="str">
            <v>C</v>
          </cell>
          <cell r="E981" t="str">
            <v>5727-0003</v>
          </cell>
          <cell r="F981" t="str">
            <v>PROD VARIOS SEG Y FZAS EQPOS CEL TERCEROS</v>
          </cell>
          <cell r="G981">
            <v>0</v>
          </cell>
          <cell r="AM981">
            <v>939</v>
          </cell>
        </row>
        <row r="982">
          <cell r="B982">
            <v>57280000</v>
          </cell>
          <cell r="C982" t="str">
            <v>PV COMISIONES</v>
          </cell>
          <cell r="D982" t="str">
            <v>A</v>
          </cell>
          <cell r="E982" t="str">
            <v>5728-0000</v>
          </cell>
          <cell r="F982" t="str">
            <v>PROD VARIOS COMISIONES</v>
          </cell>
          <cell r="G982">
            <v>0</v>
          </cell>
          <cell r="AM982">
            <v>940</v>
          </cell>
        </row>
        <row r="983">
          <cell r="B983">
            <v>57280001</v>
          </cell>
          <cell r="C983" t="str">
            <v>PV COMISION TMX</v>
          </cell>
          <cell r="D983" t="str">
            <v>T</v>
          </cell>
          <cell r="E983" t="str">
            <v>5728-0001</v>
          </cell>
          <cell r="F983" t="str">
            <v>PROD VARIOS COMISIONES TELMEX</v>
          </cell>
          <cell r="G983">
            <v>0</v>
          </cell>
          <cell r="AM983">
            <v>941</v>
          </cell>
        </row>
        <row r="984">
          <cell r="B984">
            <v>57280002</v>
          </cell>
          <cell r="C984" t="str">
            <v>PV COMISION SUB</v>
          </cell>
          <cell r="D984" t="str">
            <v>S</v>
          </cell>
          <cell r="E984" t="str">
            <v>5728-0002</v>
          </cell>
          <cell r="F984" t="str">
            <v>PROD VARIOS COMISIONES SUBSIDIARIAS</v>
          </cell>
          <cell r="G984">
            <v>0</v>
          </cell>
          <cell r="AM984">
            <v>942</v>
          </cell>
        </row>
        <row r="985">
          <cell r="B985">
            <v>57280003</v>
          </cell>
          <cell r="C985" t="str">
            <v>PV COMISION TER</v>
          </cell>
          <cell r="D985" t="str">
            <v>C</v>
          </cell>
          <cell r="E985" t="str">
            <v>5728-0003</v>
          </cell>
          <cell r="F985" t="str">
            <v>PROD VARIOS COMISIONES TERCEROS</v>
          </cell>
          <cell r="G985">
            <v>0</v>
          </cell>
          <cell r="AM985">
            <v>943</v>
          </cell>
        </row>
        <row r="986">
          <cell r="B986">
            <v>57290000</v>
          </cell>
          <cell r="C986" t="str">
            <v xml:space="preserve">PV PLANOS </v>
          </cell>
          <cell r="D986" t="str">
            <v>A</v>
          </cell>
          <cell r="E986" t="str">
            <v>5729-0000</v>
          </cell>
          <cell r="F986" t="str">
            <v>PROD VARIOS PLANOS</v>
          </cell>
          <cell r="G986">
            <v>0</v>
          </cell>
          <cell r="AM986">
            <v>944</v>
          </cell>
        </row>
        <row r="987">
          <cell r="B987">
            <v>57290001</v>
          </cell>
          <cell r="C987" t="str">
            <v>PV PLANOS TMX</v>
          </cell>
          <cell r="D987" t="str">
            <v>T</v>
          </cell>
          <cell r="E987" t="str">
            <v>5729-0001</v>
          </cell>
          <cell r="F987" t="str">
            <v>PROD VARIOS PLANOS TELMEX</v>
          </cell>
          <cell r="G987">
            <v>0</v>
          </cell>
          <cell r="AM987">
            <v>945</v>
          </cell>
        </row>
        <row r="988">
          <cell r="B988">
            <v>57290002</v>
          </cell>
          <cell r="C988" t="str">
            <v>PV PLANOS SUB</v>
          </cell>
          <cell r="D988" t="str">
            <v>S</v>
          </cell>
          <cell r="E988" t="str">
            <v>5729-0002</v>
          </cell>
          <cell r="F988" t="str">
            <v>PROD VARIOS PLANOS SUBSIDIARIAS</v>
          </cell>
          <cell r="G988">
            <v>0</v>
          </cell>
          <cell r="AM988">
            <v>946</v>
          </cell>
        </row>
        <row r="989">
          <cell r="B989">
            <v>57290003</v>
          </cell>
          <cell r="C989" t="str">
            <v>PV PLANOS TER</v>
          </cell>
          <cell r="D989" t="str">
            <v>C</v>
          </cell>
          <cell r="E989" t="str">
            <v>5729-0003</v>
          </cell>
          <cell r="F989" t="str">
            <v>PROD VARIOS PLANOS TERCEROS</v>
          </cell>
          <cell r="G989">
            <v>0</v>
          </cell>
          <cell r="AM989">
            <v>947</v>
          </cell>
        </row>
        <row r="990">
          <cell r="B990">
            <v>57300000</v>
          </cell>
          <cell r="C990" t="str">
            <v>PV CLIMAS</v>
          </cell>
          <cell r="D990" t="str">
            <v>A</v>
          </cell>
          <cell r="E990" t="str">
            <v>5730-0000</v>
          </cell>
          <cell r="F990" t="str">
            <v>PROD VARIOS CLIMAS</v>
          </cell>
          <cell r="G990">
            <v>0</v>
          </cell>
          <cell r="AM990">
            <v>948</v>
          </cell>
        </row>
        <row r="991">
          <cell r="B991">
            <v>57300001</v>
          </cell>
          <cell r="C991" t="str">
            <v>PV CLIMAS TMX</v>
          </cell>
          <cell r="D991" t="str">
            <v>T</v>
          </cell>
          <cell r="E991" t="str">
            <v>5730-0001</v>
          </cell>
          <cell r="F991" t="str">
            <v>PROD VARIOS CLIMAS TELMEX</v>
          </cell>
          <cell r="G991">
            <v>0</v>
          </cell>
          <cell r="AM991">
            <v>949</v>
          </cell>
        </row>
        <row r="992">
          <cell r="B992">
            <v>57300002</v>
          </cell>
          <cell r="C992" t="str">
            <v>PV CLIMAS SUB</v>
          </cell>
          <cell r="D992" t="str">
            <v>S</v>
          </cell>
          <cell r="E992" t="str">
            <v>5730-0002</v>
          </cell>
          <cell r="F992" t="str">
            <v>PROD VARIOS CLIMAS SUBSIDIARIAS</v>
          </cell>
          <cell r="G992">
            <v>0</v>
          </cell>
          <cell r="AM992">
            <v>950</v>
          </cell>
        </row>
        <row r="993">
          <cell r="B993">
            <v>57300003</v>
          </cell>
          <cell r="C993" t="str">
            <v>PV CLIMAS TER</v>
          </cell>
          <cell r="D993" t="str">
            <v>C</v>
          </cell>
          <cell r="E993" t="str">
            <v>5730-0003</v>
          </cell>
          <cell r="F993" t="str">
            <v>PROD VARIOS CLIMAS TERCEROS</v>
          </cell>
          <cell r="G993">
            <v>0</v>
          </cell>
          <cell r="AM993">
            <v>951</v>
          </cell>
        </row>
        <row r="994">
          <cell r="B994">
            <v>57310000</v>
          </cell>
          <cell r="C994" t="str">
            <v>PV COMBUS</v>
          </cell>
          <cell r="D994" t="str">
            <v>A</v>
          </cell>
          <cell r="E994" t="str">
            <v>5731-0000</v>
          </cell>
          <cell r="F994" t="str">
            <v>PROD VARIOS DISTRIB DE COMBUSTIBLE</v>
          </cell>
          <cell r="G994">
            <v>0</v>
          </cell>
          <cell r="AM994">
            <v>952</v>
          </cell>
        </row>
        <row r="995">
          <cell r="B995">
            <v>57310001</v>
          </cell>
          <cell r="C995" t="str">
            <v>PV COMBUS TMX</v>
          </cell>
          <cell r="D995" t="str">
            <v>T</v>
          </cell>
          <cell r="E995" t="str">
            <v>5731-0001</v>
          </cell>
          <cell r="F995" t="str">
            <v>PROD VARIOS DISTRIB DE COMBUSTIBLE TMX</v>
          </cell>
          <cell r="G995">
            <v>0</v>
          </cell>
          <cell r="AM995">
            <v>953</v>
          </cell>
        </row>
        <row r="996">
          <cell r="B996">
            <v>57310002</v>
          </cell>
          <cell r="C996" t="str">
            <v>PV COMBUS SUB</v>
          </cell>
          <cell r="D996" t="str">
            <v>S</v>
          </cell>
          <cell r="E996" t="str">
            <v>5731-0002</v>
          </cell>
          <cell r="F996" t="str">
            <v>PROD VARIOS DISTRIB DE COMBUSTIBLE SUB</v>
          </cell>
          <cell r="G996">
            <v>0</v>
          </cell>
          <cell r="AM996">
            <v>954</v>
          </cell>
        </row>
        <row r="997">
          <cell r="B997">
            <v>57310003</v>
          </cell>
          <cell r="C997" t="str">
            <v>PV COMBUS TER</v>
          </cell>
          <cell r="D997" t="str">
            <v>C</v>
          </cell>
          <cell r="E997" t="str">
            <v>5731-0003</v>
          </cell>
          <cell r="F997" t="str">
            <v>PROD VARIOS DISTRIB DE COMBUSTIBLE TER</v>
          </cell>
          <cell r="G997">
            <v>0</v>
          </cell>
          <cell r="AM997">
            <v>955</v>
          </cell>
        </row>
        <row r="998">
          <cell r="B998">
            <v>57320000</v>
          </cell>
          <cell r="C998" t="str">
            <v>PV ELECTROG</v>
          </cell>
          <cell r="D998" t="str">
            <v>A</v>
          </cell>
          <cell r="E998" t="str">
            <v>5732-0000</v>
          </cell>
          <cell r="F998" t="str">
            <v>PROD VARIOS GRUPOS ELECTROGENOS</v>
          </cell>
          <cell r="G998">
            <v>0</v>
          </cell>
          <cell r="AM998">
            <v>956</v>
          </cell>
        </row>
        <row r="999">
          <cell r="B999">
            <v>57320001</v>
          </cell>
          <cell r="C999" t="str">
            <v>PV ELECTROG TMX</v>
          </cell>
          <cell r="D999" t="str">
            <v>T</v>
          </cell>
          <cell r="E999" t="str">
            <v>5732-0001</v>
          </cell>
          <cell r="F999" t="str">
            <v>PROD VARIOS GRUPOS ELECTROGENOS TELMEX</v>
          </cell>
          <cell r="G999">
            <v>0</v>
          </cell>
          <cell r="AM999">
            <v>957</v>
          </cell>
        </row>
        <row r="1000">
          <cell r="B1000">
            <v>57320002</v>
          </cell>
          <cell r="C1000" t="str">
            <v>PV ELECTROG SUB</v>
          </cell>
          <cell r="D1000" t="str">
            <v>S</v>
          </cell>
          <cell r="E1000" t="str">
            <v>5732-0002</v>
          </cell>
          <cell r="F1000" t="str">
            <v>PROD VARIOS GRUPOS ELECTROGENOS SUBSIDIARIAS</v>
          </cell>
          <cell r="G1000">
            <v>0</v>
          </cell>
          <cell r="AM1000">
            <v>958</v>
          </cell>
        </row>
        <row r="1001">
          <cell r="B1001">
            <v>57320003</v>
          </cell>
          <cell r="C1001" t="str">
            <v>PV ELECTROG TER</v>
          </cell>
          <cell r="D1001" t="str">
            <v>C</v>
          </cell>
          <cell r="E1001" t="str">
            <v>5732-0003</v>
          </cell>
          <cell r="F1001" t="str">
            <v>PROD VARIOS GRUPOS ELECTROGENOS TERCEROS</v>
          </cell>
          <cell r="G1001">
            <v>0</v>
          </cell>
          <cell r="AM1001">
            <v>959</v>
          </cell>
        </row>
        <row r="1002">
          <cell r="B1002">
            <v>57330000</v>
          </cell>
          <cell r="C1002" t="str">
            <v xml:space="preserve">PV. INST EQ </v>
          </cell>
          <cell r="D1002" t="str">
            <v>A</v>
          </cell>
          <cell r="E1002" t="str">
            <v>5733-0000</v>
          </cell>
          <cell r="F1002" t="str">
            <v>PROD VARIOS INSTALACIÓN DE EQPOS</v>
          </cell>
          <cell r="G1002">
            <v>0</v>
          </cell>
          <cell r="AM1002">
            <v>960</v>
          </cell>
        </row>
        <row r="1003">
          <cell r="B1003">
            <v>57330001</v>
          </cell>
          <cell r="C1003" t="str">
            <v>PV. INST EQ TMX</v>
          </cell>
          <cell r="D1003" t="str">
            <v>T</v>
          </cell>
          <cell r="E1003" t="str">
            <v>5733-0001</v>
          </cell>
          <cell r="F1003" t="str">
            <v>PROD VARIOS INSTALACIÓN DE EQPOS TELMEX</v>
          </cell>
          <cell r="G1003">
            <v>0</v>
          </cell>
          <cell r="AM1003">
            <v>961</v>
          </cell>
        </row>
        <row r="1004">
          <cell r="B1004">
            <v>57330002</v>
          </cell>
          <cell r="C1004" t="str">
            <v>PV. INST EQ SUB</v>
          </cell>
          <cell r="D1004" t="str">
            <v>S</v>
          </cell>
          <cell r="E1004" t="str">
            <v>5733-0002</v>
          </cell>
          <cell r="F1004" t="str">
            <v>PROD VARIOS INSTALACIÓN DE EQPOS SUBSIDIARIAS</v>
          </cell>
          <cell r="G1004">
            <v>0</v>
          </cell>
          <cell r="AM1004">
            <v>962</v>
          </cell>
        </row>
        <row r="1005">
          <cell r="B1005">
            <v>57330003</v>
          </cell>
          <cell r="C1005" t="str">
            <v>PV. INST EQ TER</v>
          </cell>
          <cell r="D1005" t="str">
            <v>C</v>
          </cell>
          <cell r="E1005" t="str">
            <v>5733-0003</v>
          </cell>
          <cell r="F1005" t="str">
            <v>INSTALACIÓN DE EQUIPOS TERCEROS TERCEROS</v>
          </cell>
          <cell r="G1005">
            <v>0</v>
          </cell>
          <cell r="AM1005">
            <v>963</v>
          </cell>
        </row>
        <row r="1006">
          <cell r="B1006">
            <v>57340000</v>
          </cell>
          <cell r="C1006" t="str">
            <v>PV VTA REFA</v>
          </cell>
          <cell r="D1006" t="str">
            <v>A</v>
          </cell>
          <cell r="E1006" t="str">
            <v>5734-0000</v>
          </cell>
          <cell r="F1006" t="str">
            <v>PROD VARIOS VENTA DE REFACCIONES</v>
          </cell>
          <cell r="G1006">
            <v>0</v>
          </cell>
          <cell r="AM1006">
            <v>964</v>
          </cell>
        </row>
        <row r="1007">
          <cell r="B1007">
            <v>57340001</v>
          </cell>
          <cell r="C1007" t="str">
            <v>PV VTA REFA TMX</v>
          </cell>
          <cell r="D1007" t="str">
            <v>T</v>
          </cell>
          <cell r="E1007" t="str">
            <v>5734-0001</v>
          </cell>
          <cell r="F1007" t="str">
            <v>PROD VARIOS VENTA DE REFACCIONES TELMEX</v>
          </cell>
          <cell r="G1007">
            <v>0</v>
          </cell>
          <cell r="AM1007">
            <v>965</v>
          </cell>
        </row>
        <row r="1008">
          <cell r="B1008">
            <v>57340002</v>
          </cell>
          <cell r="C1008" t="str">
            <v>PV VTA REFA SUB</v>
          </cell>
          <cell r="D1008" t="str">
            <v>S</v>
          </cell>
          <cell r="E1008" t="str">
            <v>5734-0002</v>
          </cell>
          <cell r="F1008" t="str">
            <v>PROD VARIOS VENTA DE REFACCIONES SUBSIDIARIAS</v>
          </cell>
          <cell r="G1008">
            <v>0</v>
          </cell>
          <cell r="AM1008">
            <v>966</v>
          </cell>
        </row>
        <row r="1009">
          <cell r="B1009">
            <v>57340003</v>
          </cell>
          <cell r="C1009" t="str">
            <v>PV VTA REFA TER</v>
          </cell>
          <cell r="D1009" t="str">
            <v>C</v>
          </cell>
          <cell r="E1009" t="str">
            <v>5734-0003</v>
          </cell>
          <cell r="F1009" t="str">
            <v>PROD VARIOS VENTA DE REFACCIONES TERCEROS</v>
          </cell>
          <cell r="G1009">
            <v>0</v>
          </cell>
          <cell r="AM1009">
            <v>967</v>
          </cell>
        </row>
        <row r="1010">
          <cell r="B1010">
            <v>57350000</v>
          </cell>
          <cell r="C1010" t="str">
            <v>PV REP INTE</v>
          </cell>
          <cell r="D1010" t="str">
            <v>A</v>
          </cell>
          <cell r="E1010" t="str">
            <v>5735-0000</v>
          </cell>
          <cell r="F1010" t="str">
            <v>PROD VARIOS REPARACION  INTERNA</v>
          </cell>
          <cell r="G1010">
            <v>0</v>
          </cell>
          <cell r="AM1010">
            <v>968</v>
          </cell>
        </row>
        <row r="1011">
          <cell r="B1011">
            <v>57350001</v>
          </cell>
          <cell r="C1011" t="str">
            <v>PV REP INTE TMX</v>
          </cell>
          <cell r="D1011" t="str">
            <v>T</v>
          </cell>
          <cell r="E1011" t="str">
            <v>5735-0001</v>
          </cell>
          <cell r="F1011" t="str">
            <v>PROD VARIOS REPARACION  INTERNA TELMEX</v>
          </cell>
          <cell r="G1011">
            <v>0</v>
          </cell>
          <cell r="AM1011">
            <v>969</v>
          </cell>
        </row>
        <row r="1012">
          <cell r="B1012">
            <v>57350002</v>
          </cell>
          <cell r="C1012" t="str">
            <v>PV REP INTE SUB</v>
          </cell>
          <cell r="D1012" t="str">
            <v>S</v>
          </cell>
          <cell r="E1012" t="str">
            <v>5735-0002</v>
          </cell>
          <cell r="F1012" t="str">
            <v>PROD VARIOS REPARACION  INTERNA SUBSIDIARIAS</v>
          </cell>
          <cell r="G1012">
            <v>0</v>
          </cell>
          <cell r="AM1012">
            <v>970</v>
          </cell>
        </row>
        <row r="1013">
          <cell r="B1013">
            <v>57350003</v>
          </cell>
          <cell r="C1013" t="str">
            <v>PV REP INTE TMX</v>
          </cell>
          <cell r="D1013" t="str">
            <v>C</v>
          </cell>
          <cell r="E1013" t="str">
            <v>5735-0003</v>
          </cell>
          <cell r="F1013" t="str">
            <v>PROD VARIOS REPARACION  INTERNA TERCEROS</v>
          </cell>
          <cell r="G1013">
            <v>0</v>
          </cell>
          <cell r="AM1013">
            <v>971</v>
          </cell>
        </row>
        <row r="1014">
          <cell r="B1014">
            <v>57360000</v>
          </cell>
          <cell r="C1014" t="str">
            <v xml:space="preserve">PV RDI CORR </v>
          </cell>
          <cell r="D1014" t="str">
            <v>A</v>
          </cell>
          <cell r="E1014" t="str">
            <v>5736-0000</v>
          </cell>
          <cell r="F1014" t="str">
            <v>PROD VARIOS CORRIENTE DIRECT RDI</v>
          </cell>
          <cell r="G1014">
            <v>0</v>
          </cell>
          <cell r="AM1014">
            <v>972</v>
          </cell>
        </row>
        <row r="1015">
          <cell r="B1015">
            <v>57360001</v>
          </cell>
          <cell r="C1015" t="str">
            <v>PV RDI CORR TMX</v>
          </cell>
          <cell r="D1015" t="str">
            <v>T</v>
          </cell>
          <cell r="E1015" t="str">
            <v>5736-0001</v>
          </cell>
          <cell r="F1015" t="str">
            <v>PROD VARIOS CORRIENTE DIRECT RDI TELMEX</v>
          </cell>
          <cell r="G1015">
            <v>0</v>
          </cell>
          <cell r="AM1015">
            <v>973</v>
          </cell>
        </row>
        <row r="1016">
          <cell r="B1016">
            <v>57360002</v>
          </cell>
          <cell r="C1016" t="str">
            <v>PV RDI CORR SUB</v>
          </cell>
          <cell r="D1016" t="str">
            <v>S</v>
          </cell>
          <cell r="E1016" t="str">
            <v>5736-0002</v>
          </cell>
          <cell r="F1016" t="str">
            <v>PROD VARIOS CORRIENTE DIRECT RDI SUBSIDIARIAS</v>
          </cell>
          <cell r="G1016">
            <v>0</v>
          </cell>
          <cell r="AM1016">
            <v>974</v>
          </cell>
        </row>
        <row r="1017">
          <cell r="B1017">
            <v>57360003</v>
          </cell>
          <cell r="C1017" t="str">
            <v>PV RDI CORR TER</v>
          </cell>
          <cell r="D1017" t="str">
            <v>C</v>
          </cell>
          <cell r="E1017" t="str">
            <v>5736-0003</v>
          </cell>
          <cell r="F1017" t="str">
            <v>PROD VARIOS CORRIENTE DIRECT RDI TERCEROS</v>
          </cell>
          <cell r="G1017">
            <v>0</v>
          </cell>
          <cell r="AM1017">
            <v>975</v>
          </cell>
        </row>
        <row r="1018">
          <cell r="B1018">
            <v>57370000</v>
          </cell>
          <cell r="C1018" t="str">
            <v>PV MTO EQ C</v>
          </cell>
          <cell r="D1018" t="str">
            <v>A</v>
          </cell>
          <cell r="E1018" t="str">
            <v>5737-0000</v>
          </cell>
          <cell r="F1018" t="str">
            <v>PROD VARIOS MANTTO EQPO COMPUTO</v>
          </cell>
          <cell r="G1018">
            <v>0</v>
          </cell>
          <cell r="AM1018">
            <v>976</v>
          </cell>
        </row>
        <row r="1019">
          <cell r="B1019">
            <v>57370001</v>
          </cell>
          <cell r="C1019" t="str">
            <v>PV MTO EQ C TMX</v>
          </cell>
          <cell r="D1019" t="str">
            <v>T</v>
          </cell>
          <cell r="E1019" t="str">
            <v>5737-0001</v>
          </cell>
          <cell r="F1019" t="str">
            <v>PROD VARIOS MANTTO EQPO COMPUTO TELMEX</v>
          </cell>
          <cell r="G1019">
            <v>0</v>
          </cell>
          <cell r="AM1019">
            <v>977</v>
          </cell>
        </row>
        <row r="1020">
          <cell r="B1020">
            <v>57370002</v>
          </cell>
          <cell r="C1020" t="str">
            <v>PV MTO EQ C SUB</v>
          </cell>
          <cell r="D1020" t="str">
            <v>S</v>
          </cell>
          <cell r="E1020" t="str">
            <v>5737-0002</v>
          </cell>
          <cell r="F1020" t="str">
            <v>PROD VARIOS MANTTO EQPO COMPUTO SUBSIDIARIAS</v>
          </cell>
          <cell r="G1020">
            <v>0</v>
          </cell>
          <cell r="AM1020">
            <v>978</v>
          </cell>
        </row>
        <row r="1021">
          <cell r="B1021">
            <v>57370003</v>
          </cell>
          <cell r="C1021" t="str">
            <v>PV MTO EQ C TER</v>
          </cell>
          <cell r="D1021" t="str">
            <v>C</v>
          </cell>
          <cell r="E1021" t="str">
            <v>5737-0003</v>
          </cell>
          <cell r="F1021" t="str">
            <v>PROD VARIOS MANTTO EQPO COMPUTO TERCEROS</v>
          </cell>
          <cell r="G1021">
            <v>0</v>
          </cell>
          <cell r="AM1021">
            <v>979</v>
          </cell>
        </row>
        <row r="1022">
          <cell r="B1022">
            <v>57380000</v>
          </cell>
          <cell r="C1022" t="str">
            <v>PV RAD LDN</v>
          </cell>
          <cell r="D1022" t="str">
            <v>A</v>
          </cell>
          <cell r="E1022" t="str">
            <v>5738-0000</v>
          </cell>
          <cell r="F1022" t="str">
            <v>PROD VARIOS SERV RADIO/AERO- LDN</v>
          </cell>
          <cell r="G1022">
            <v>0</v>
          </cell>
          <cell r="AM1022">
            <v>980</v>
          </cell>
        </row>
        <row r="1023">
          <cell r="B1023">
            <v>57380001</v>
          </cell>
          <cell r="C1023" t="str">
            <v>PV RAD LDN TMX</v>
          </cell>
          <cell r="D1023" t="str">
            <v>T</v>
          </cell>
          <cell r="E1023" t="str">
            <v>5738-0001</v>
          </cell>
          <cell r="F1023" t="str">
            <v>PROD VARIOS SERV RADIO/AERO- LDN TELMEX</v>
          </cell>
          <cell r="G1023">
            <v>0</v>
          </cell>
          <cell r="AM1023">
            <v>981</v>
          </cell>
        </row>
        <row r="1024">
          <cell r="B1024">
            <v>57380002</v>
          </cell>
          <cell r="C1024" t="str">
            <v>PV RAD LDN SUB</v>
          </cell>
          <cell r="D1024" t="str">
            <v>S</v>
          </cell>
          <cell r="E1024" t="str">
            <v>5738-0002</v>
          </cell>
          <cell r="F1024" t="str">
            <v>PROD VARIOS SERV RADIO/AERO- LDN SUBSIDIARIAS</v>
          </cell>
          <cell r="G1024">
            <v>0</v>
          </cell>
          <cell r="AM1024">
            <v>982</v>
          </cell>
        </row>
        <row r="1025">
          <cell r="B1025">
            <v>57380003</v>
          </cell>
          <cell r="C1025" t="str">
            <v>PV RAD LDN TER</v>
          </cell>
          <cell r="D1025" t="str">
            <v>C</v>
          </cell>
          <cell r="E1025" t="str">
            <v>5738-0003</v>
          </cell>
          <cell r="F1025" t="str">
            <v>PROD VARIOS SERV RADIO/AERO- LDN TERCEROS</v>
          </cell>
          <cell r="G1025">
            <v>0</v>
          </cell>
          <cell r="AM1025">
            <v>983</v>
          </cell>
        </row>
        <row r="1026">
          <cell r="B1026">
            <v>57390000</v>
          </cell>
          <cell r="C1026" t="str">
            <v>PV RAD LDI</v>
          </cell>
          <cell r="D1026" t="str">
            <v>A</v>
          </cell>
          <cell r="E1026" t="str">
            <v>5739-0000</v>
          </cell>
          <cell r="F1026" t="str">
            <v>PROD VARIOS SERV RADIO/AERO- LDI</v>
          </cell>
          <cell r="G1026">
            <v>0</v>
          </cell>
          <cell r="AM1026">
            <v>984</v>
          </cell>
        </row>
        <row r="1027">
          <cell r="B1027">
            <v>57390001</v>
          </cell>
          <cell r="C1027" t="str">
            <v>PV RAD LDI TMX</v>
          </cell>
          <cell r="D1027" t="str">
            <v>T</v>
          </cell>
          <cell r="E1027" t="str">
            <v>5739-0001</v>
          </cell>
          <cell r="F1027" t="str">
            <v>PROD VARIOS SERV RADIO/AERO- LDI TELMEX</v>
          </cell>
          <cell r="G1027">
            <v>0</v>
          </cell>
          <cell r="AM1027">
            <v>985</v>
          </cell>
        </row>
        <row r="1028">
          <cell r="B1028">
            <v>57390002</v>
          </cell>
          <cell r="C1028" t="str">
            <v>PV RAD LDI SUB</v>
          </cell>
          <cell r="D1028" t="str">
            <v>S</v>
          </cell>
          <cell r="E1028" t="str">
            <v>5739-0002</v>
          </cell>
          <cell r="F1028" t="str">
            <v>PROD VARIOS SERV RADIO/AERO- LDI SUBSIDIARIAS</v>
          </cell>
          <cell r="G1028">
            <v>0</v>
          </cell>
          <cell r="AM1028">
            <v>986</v>
          </cell>
        </row>
        <row r="1029">
          <cell r="B1029">
            <v>57390003</v>
          </cell>
          <cell r="C1029" t="str">
            <v>PV RAD LDI TER</v>
          </cell>
          <cell r="D1029" t="str">
            <v>C</v>
          </cell>
          <cell r="E1029" t="str">
            <v>5739-0003</v>
          </cell>
          <cell r="F1029" t="str">
            <v>PROD VARIOS SERV RADIO/AERO- LDI TERCEROS</v>
          </cell>
          <cell r="G1029">
            <v>0</v>
          </cell>
          <cell r="AM1029">
            <v>987</v>
          </cell>
        </row>
        <row r="1030">
          <cell r="B1030">
            <v>57400000</v>
          </cell>
          <cell r="C1030" t="str">
            <v>PV TELEMERC</v>
          </cell>
          <cell r="D1030" t="str">
            <v>A</v>
          </cell>
          <cell r="E1030" t="str">
            <v>5740-0000</v>
          </cell>
          <cell r="F1030" t="str">
            <v>PROD VARIOS SERV DE TELEMERCADEO</v>
          </cell>
          <cell r="G1030">
            <v>0</v>
          </cell>
          <cell r="AM1030">
            <v>988</v>
          </cell>
        </row>
        <row r="1031">
          <cell r="B1031">
            <v>57400001</v>
          </cell>
          <cell r="C1031" t="str">
            <v>PV TELEMERC TMX</v>
          </cell>
          <cell r="D1031" t="str">
            <v>T</v>
          </cell>
          <cell r="E1031" t="str">
            <v>5740-0001</v>
          </cell>
          <cell r="F1031" t="str">
            <v>PROD VARIOS SERV DE TELEMERCADEO TELMEX</v>
          </cell>
          <cell r="G1031">
            <v>0</v>
          </cell>
          <cell r="AM1031">
            <v>989</v>
          </cell>
        </row>
        <row r="1032">
          <cell r="B1032">
            <v>57400002</v>
          </cell>
          <cell r="C1032" t="str">
            <v>PV TELEMERC SUB</v>
          </cell>
          <cell r="D1032" t="str">
            <v>S</v>
          </cell>
          <cell r="E1032" t="str">
            <v>5740-0002</v>
          </cell>
          <cell r="F1032" t="str">
            <v>PROD VARIOS SERV DE TELEMERCADEO SUBSIDIARIAS</v>
          </cell>
          <cell r="G1032">
            <v>0</v>
          </cell>
          <cell r="AM1032">
            <v>990</v>
          </cell>
        </row>
        <row r="1033">
          <cell r="B1033">
            <v>57400003</v>
          </cell>
          <cell r="C1033" t="str">
            <v>PV TELEMERC TER</v>
          </cell>
          <cell r="D1033" t="str">
            <v>C</v>
          </cell>
          <cell r="E1033" t="str">
            <v>5740-0003</v>
          </cell>
          <cell r="F1033" t="str">
            <v>PROD VARIOS SERV DE TELEMERCADEO TERCEROS</v>
          </cell>
          <cell r="G1033">
            <v>0</v>
          </cell>
          <cell r="AM1033">
            <v>991</v>
          </cell>
        </row>
        <row r="1034">
          <cell r="B1034">
            <v>57410000</v>
          </cell>
          <cell r="C1034" t="str">
            <v>PV CAPACITA</v>
          </cell>
          <cell r="D1034" t="str">
            <v>A</v>
          </cell>
          <cell r="E1034" t="str">
            <v>5741-0000</v>
          </cell>
          <cell r="F1034" t="str">
            <v>PROD VARIOS CAPACITACIÓN</v>
          </cell>
          <cell r="G1034">
            <v>0</v>
          </cell>
          <cell r="AM1034">
            <v>992</v>
          </cell>
        </row>
        <row r="1035">
          <cell r="B1035">
            <v>57410001</v>
          </cell>
          <cell r="C1035" t="str">
            <v>PV CAPACITA TMX</v>
          </cell>
          <cell r="D1035" t="str">
            <v>T</v>
          </cell>
          <cell r="E1035" t="str">
            <v>5741-0001</v>
          </cell>
          <cell r="F1035" t="str">
            <v>PROD VARIOS CAPACITACIÓN TELMEX</v>
          </cell>
          <cell r="G1035">
            <v>0</v>
          </cell>
          <cell r="AM1035">
            <v>993</v>
          </cell>
        </row>
        <row r="1036">
          <cell r="B1036">
            <v>57410002</v>
          </cell>
          <cell r="C1036" t="str">
            <v>PV CAPACITA SUB</v>
          </cell>
          <cell r="D1036" t="str">
            <v>S</v>
          </cell>
          <cell r="E1036" t="str">
            <v>5741-0002</v>
          </cell>
          <cell r="F1036" t="str">
            <v>PROD VARIOS CAPACITACIÓN SUBSIDIARIAS</v>
          </cell>
          <cell r="G1036">
            <v>0</v>
          </cell>
          <cell r="AM1036">
            <v>994</v>
          </cell>
        </row>
        <row r="1037">
          <cell r="B1037">
            <v>57410003</v>
          </cell>
          <cell r="C1037" t="str">
            <v>PV CAPACITA TER</v>
          </cell>
          <cell r="D1037" t="str">
            <v>C</v>
          </cell>
          <cell r="E1037" t="str">
            <v>5741-0003</v>
          </cell>
          <cell r="F1037" t="str">
            <v>PROD VARIOS CAPACITACIÓN TERCEROS</v>
          </cell>
          <cell r="G1037">
            <v>0</v>
          </cell>
          <cell r="AM1037">
            <v>995</v>
          </cell>
        </row>
        <row r="1038">
          <cell r="B1038">
            <v>57420000</v>
          </cell>
          <cell r="C1038" t="str">
            <v>PV EQ PAGER</v>
          </cell>
          <cell r="D1038" t="str">
            <v>A</v>
          </cell>
          <cell r="E1038" t="str">
            <v>5742-0000</v>
          </cell>
          <cell r="F1038" t="str">
            <v>PROD VARIOS VTA DE EQPOS PAGERS</v>
          </cell>
          <cell r="G1038">
            <v>0</v>
          </cell>
          <cell r="AM1038">
            <v>996</v>
          </cell>
        </row>
        <row r="1039">
          <cell r="B1039">
            <v>57420001</v>
          </cell>
          <cell r="C1039" t="str">
            <v>PV EQ PAGER TMX</v>
          </cell>
          <cell r="D1039" t="str">
            <v>T</v>
          </cell>
          <cell r="E1039" t="str">
            <v>5742-0001</v>
          </cell>
          <cell r="F1039" t="str">
            <v>PROD VARIOS VTA DE EQPOS PAGERS TELMEX</v>
          </cell>
          <cell r="G1039">
            <v>0</v>
          </cell>
          <cell r="AM1039">
            <v>997</v>
          </cell>
        </row>
        <row r="1040">
          <cell r="B1040">
            <v>57420002</v>
          </cell>
          <cell r="C1040" t="str">
            <v>PV EQ PAGER SUB</v>
          </cell>
          <cell r="D1040" t="str">
            <v>S</v>
          </cell>
          <cell r="E1040" t="str">
            <v>5742-0002</v>
          </cell>
          <cell r="F1040" t="str">
            <v>PROD VARIOS VTA DE EQPOS PAGERS SUBSIDIARIAS</v>
          </cell>
          <cell r="G1040">
            <v>0</v>
          </cell>
          <cell r="AM1040">
            <v>998</v>
          </cell>
        </row>
        <row r="1041">
          <cell r="B1041">
            <v>57420003</v>
          </cell>
          <cell r="C1041" t="str">
            <v>PV EQ PAGER TER</v>
          </cell>
          <cell r="D1041" t="str">
            <v>C</v>
          </cell>
          <cell r="E1041" t="str">
            <v>5742-0003</v>
          </cell>
          <cell r="F1041" t="str">
            <v>PROD VARIOS VTA DE EQPOS PAGERS TERCEROS</v>
          </cell>
          <cell r="G1041">
            <v>0</v>
          </cell>
          <cell r="AM1041">
            <v>999</v>
          </cell>
        </row>
        <row r="1042">
          <cell r="B1042">
            <v>57430000</v>
          </cell>
          <cell r="C1042" t="str">
            <v>PV OUTSOURC</v>
          </cell>
          <cell r="D1042" t="str">
            <v>A</v>
          </cell>
          <cell r="E1042" t="str">
            <v>5743-0000</v>
          </cell>
          <cell r="F1042" t="str">
            <v>PROD VARIOS OUTSOURCING</v>
          </cell>
          <cell r="G1042">
            <v>0</v>
          </cell>
          <cell r="AM1042">
            <v>1000</v>
          </cell>
        </row>
        <row r="1043">
          <cell r="B1043">
            <v>57430001</v>
          </cell>
          <cell r="C1043" t="str">
            <v>PV OUTSOURC TMX</v>
          </cell>
          <cell r="D1043" t="str">
            <v>T</v>
          </cell>
          <cell r="E1043" t="str">
            <v>5743-0001</v>
          </cell>
          <cell r="F1043" t="str">
            <v>PROD VARIOS OUTSOURCING TELMEX</v>
          </cell>
          <cell r="G1043">
            <v>0</v>
          </cell>
          <cell r="AM1043">
            <v>1001</v>
          </cell>
        </row>
        <row r="1044">
          <cell r="B1044">
            <v>57430002</v>
          </cell>
          <cell r="C1044" t="str">
            <v>PV OUTSOURC SUB</v>
          </cell>
          <cell r="D1044" t="str">
            <v>S</v>
          </cell>
          <cell r="E1044" t="str">
            <v>5743-0002</v>
          </cell>
          <cell r="F1044" t="str">
            <v>PROD VARIOS OUTSOURCING SUBSIDIARIAS</v>
          </cell>
          <cell r="G1044">
            <v>0</v>
          </cell>
          <cell r="AM1044">
            <v>1002</v>
          </cell>
        </row>
        <row r="1045">
          <cell r="B1045">
            <v>57430003</v>
          </cell>
          <cell r="C1045" t="str">
            <v>PV OUTSOURC TER</v>
          </cell>
          <cell r="D1045" t="str">
            <v>C</v>
          </cell>
          <cell r="E1045" t="str">
            <v>5743-0003</v>
          </cell>
          <cell r="F1045" t="str">
            <v>PROD VARIOS OUTSOURCING TERCEROS</v>
          </cell>
          <cell r="G1045">
            <v>0</v>
          </cell>
          <cell r="AM1045">
            <v>1003</v>
          </cell>
        </row>
        <row r="1046">
          <cell r="B1046">
            <v>57440000</v>
          </cell>
          <cell r="C1046" t="str">
            <v>PV DATOS</v>
          </cell>
          <cell r="D1046" t="str">
            <v>A</v>
          </cell>
          <cell r="E1046" t="str">
            <v>5744-0000</v>
          </cell>
          <cell r="F1046" t="str">
            <v>PROD VARIOS DATOS</v>
          </cell>
          <cell r="G1046">
            <v>0</v>
          </cell>
          <cell r="AM1046">
            <v>1004</v>
          </cell>
        </row>
        <row r="1047">
          <cell r="B1047">
            <v>57440001</v>
          </cell>
          <cell r="C1047" t="str">
            <v>PV DATOS TMX</v>
          </cell>
          <cell r="D1047" t="str">
            <v>T</v>
          </cell>
          <cell r="E1047" t="str">
            <v>5744-0001</v>
          </cell>
          <cell r="F1047" t="str">
            <v>PROD VARIOS DATOS TELMEX</v>
          </cell>
          <cell r="G1047">
            <v>0</v>
          </cell>
          <cell r="AM1047">
            <v>1005</v>
          </cell>
        </row>
        <row r="1048">
          <cell r="B1048">
            <v>57440002</v>
          </cell>
          <cell r="C1048" t="str">
            <v>PV DATOS SUB</v>
          </cell>
          <cell r="D1048" t="str">
            <v>S</v>
          </cell>
          <cell r="E1048" t="str">
            <v>5744-0002</v>
          </cell>
          <cell r="F1048" t="str">
            <v>PROD VARIOS DATOS SUBSIDIARIAS</v>
          </cell>
          <cell r="G1048">
            <v>0</v>
          </cell>
          <cell r="AM1048">
            <v>1006</v>
          </cell>
        </row>
        <row r="1049">
          <cell r="B1049">
            <v>57440003</v>
          </cell>
          <cell r="C1049" t="str">
            <v>PV DATOS TER</v>
          </cell>
          <cell r="D1049" t="str">
            <v>C</v>
          </cell>
          <cell r="E1049" t="str">
            <v>5744-0003</v>
          </cell>
          <cell r="F1049" t="str">
            <v>PROD VARIOS DATOS TERCEROS</v>
          </cell>
          <cell r="G1049">
            <v>0</v>
          </cell>
          <cell r="AM1049">
            <v>1007</v>
          </cell>
        </row>
        <row r="1050">
          <cell r="B1050">
            <v>57440004</v>
          </cell>
          <cell r="C1050" t="str">
            <v>PV LAN CONST</v>
          </cell>
          <cell r="D1050" t="str">
            <v>A</v>
          </cell>
          <cell r="E1050" t="str">
            <v>5744-0004</v>
          </cell>
          <cell r="F1050" t="str">
            <v>PROD VARIOS L.A.N. TELMEX CONSTRUCTORAS</v>
          </cell>
          <cell r="AM1050">
            <v>1008</v>
          </cell>
        </row>
        <row r="1051">
          <cell r="B1051">
            <v>57450000</v>
          </cell>
          <cell r="C1051" t="str">
            <v>PV VOZ</v>
          </cell>
          <cell r="D1051" t="str">
            <v>A</v>
          </cell>
          <cell r="E1051" t="str">
            <v>5745-0000</v>
          </cell>
          <cell r="F1051" t="str">
            <v>PROD VARIOS V.O.Z.</v>
          </cell>
          <cell r="G1051">
            <v>0</v>
          </cell>
          <cell r="AM1051">
            <v>1009</v>
          </cell>
        </row>
        <row r="1052">
          <cell r="B1052">
            <v>57450001</v>
          </cell>
          <cell r="C1052" t="str">
            <v>PV VOZ TMX</v>
          </cell>
          <cell r="D1052" t="str">
            <v>T</v>
          </cell>
          <cell r="E1052" t="str">
            <v>5745-0001</v>
          </cell>
          <cell r="F1052" t="str">
            <v>PROD VARIOS V.O.Z. TELMEX</v>
          </cell>
          <cell r="G1052">
            <v>0</v>
          </cell>
          <cell r="AM1052">
            <v>1010</v>
          </cell>
        </row>
        <row r="1053">
          <cell r="B1053">
            <v>57450002</v>
          </cell>
          <cell r="C1053" t="str">
            <v>PV VOZ SUB</v>
          </cell>
          <cell r="D1053" t="str">
            <v>S</v>
          </cell>
          <cell r="E1053" t="str">
            <v>5745-0002</v>
          </cell>
          <cell r="F1053" t="str">
            <v>PROD VARIOS V.O.Z. SUBSIDIARIAS</v>
          </cell>
          <cell r="G1053">
            <v>0</v>
          </cell>
          <cell r="AM1053">
            <v>1011</v>
          </cell>
        </row>
        <row r="1054">
          <cell r="B1054">
            <v>57450003</v>
          </cell>
          <cell r="C1054" t="str">
            <v>PV VOZ TER</v>
          </cell>
          <cell r="D1054" t="str">
            <v>C</v>
          </cell>
          <cell r="E1054" t="str">
            <v>5745-0003</v>
          </cell>
          <cell r="F1054" t="str">
            <v>PROD VARIOS V.O.Z. TERCEROS</v>
          </cell>
          <cell r="G1054">
            <v>0</v>
          </cell>
          <cell r="AM1054">
            <v>1012</v>
          </cell>
        </row>
        <row r="1055">
          <cell r="B1055">
            <v>57450004</v>
          </cell>
          <cell r="C1055" t="str">
            <v>PV VOZ CONST</v>
          </cell>
          <cell r="D1055" t="str">
            <v>A</v>
          </cell>
          <cell r="E1055" t="str">
            <v>5745-0004</v>
          </cell>
          <cell r="F1055" t="str">
            <v>PROD VARIOS V.O.Z. TELMEX CONSTRUCTORAS</v>
          </cell>
          <cell r="G1055">
            <v>0</v>
          </cell>
          <cell r="AM1055">
            <v>1013</v>
          </cell>
        </row>
        <row r="1056">
          <cell r="B1056">
            <v>57460000</v>
          </cell>
          <cell r="C1056" t="str">
            <v>PV WAN</v>
          </cell>
          <cell r="D1056" t="str">
            <v>A</v>
          </cell>
          <cell r="E1056" t="str">
            <v>5746-0000</v>
          </cell>
          <cell r="F1056" t="str">
            <v>PROD VARIOS W.A.N.</v>
          </cell>
          <cell r="G1056">
            <v>0</v>
          </cell>
          <cell r="AM1056">
            <v>1014</v>
          </cell>
        </row>
        <row r="1057">
          <cell r="B1057">
            <v>57460001</v>
          </cell>
          <cell r="C1057" t="str">
            <v>PV WAN TMX</v>
          </cell>
          <cell r="D1057" t="str">
            <v>T</v>
          </cell>
          <cell r="E1057" t="str">
            <v>5746-0001</v>
          </cell>
          <cell r="F1057" t="str">
            <v>PROD VARIOS W.A.N. TELMEX</v>
          </cell>
          <cell r="G1057">
            <v>0</v>
          </cell>
          <cell r="AM1057">
            <v>1015</v>
          </cell>
        </row>
        <row r="1058">
          <cell r="B1058">
            <v>57460002</v>
          </cell>
          <cell r="C1058" t="str">
            <v>PV WAN SUB</v>
          </cell>
          <cell r="D1058" t="str">
            <v>S</v>
          </cell>
          <cell r="E1058" t="str">
            <v>5746-0002</v>
          </cell>
          <cell r="F1058" t="str">
            <v>PROD VARIOS W.A.N. SUBSIDIARIAS</v>
          </cell>
          <cell r="G1058">
            <v>0</v>
          </cell>
          <cell r="AM1058">
            <v>1016</v>
          </cell>
        </row>
        <row r="1059">
          <cell r="B1059">
            <v>57460003</v>
          </cell>
          <cell r="C1059" t="str">
            <v>PV WAN TER</v>
          </cell>
          <cell r="D1059" t="str">
            <v>C</v>
          </cell>
          <cell r="E1059" t="str">
            <v>5746-0003</v>
          </cell>
          <cell r="F1059" t="str">
            <v>PROD VARIOS W.A.N. TERCEROS</v>
          </cell>
          <cell r="G1059">
            <v>0</v>
          </cell>
          <cell r="AM1059">
            <v>1017</v>
          </cell>
        </row>
        <row r="1060">
          <cell r="B1060">
            <v>57470000</v>
          </cell>
          <cell r="C1060" t="str">
            <v>PV DAN</v>
          </cell>
          <cell r="D1060" t="str">
            <v>A</v>
          </cell>
          <cell r="E1060" t="str">
            <v>5747-0000</v>
          </cell>
          <cell r="F1060" t="str">
            <v>PROD VARIOS D.A.N.</v>
          </cell>
          <cell r="AM1060">
            <v>1018</v>
          </cell>
        </row>
        <row r="1061">
          <cell r="B1061">
            <v>57470001</v>
          </cell>
          <cell r="C1061" t="str">
            <v>PV DAN TMX</v>
          </cell>
          <cell r="D1061" t="str">
            <v>T</v>
          </cell>
          <cell r="E1061" t="str">
            <v>5747-0001</v>
          </cell>
          <cell r="F1061" t="str">
            <v>PROD VARIOS D.A.N. TELMEX</v>
          </cell>
          <cell r="AM1061">
            <v>1019</v>
          </cell>
        </row>
        <row r="1062">
          <cell r="B1062">
            <v>57470002</v>
          </cell>
          <cell r="C1062" t="str">
            <v>PV DAN SUB</v>
          </cell>
          <cell r="D1062" t="str">
            <v>S</v>
          </cell>
          <cell r="E1062" t="str">
            <v>5747-0002</v>
          </cell>
          <cell r="F1062" t="str">
            <v>PROD VARIOS D.A.N. SUBSIDIARIAS</v>
          </cell>
          <cell r="AM1062">
            <v>1020</v>
          </cell>
        </row>
        <row r="1063">
          <cell r="B1063">
            <v>57470003</v>
          </cell>
          <cell r="C1063" t="str">
            <v>PV DAN TER</v>
          </cell>
          <cell r="D1063" t="str">
            <v>C</v>
          </cell>
          <cell r="E1063" t="str">
            <v>5747-0003</v>
          </cell>
          <cell r="F1063" t="str">
            <v>PROD VARIOS D.A.N. TERCEROS</v>
          </cell>
          <cell r="AM1063">
            <v>1021</v>
          </cell>
        </row>
        <row r="1064">
          <cell r="B1064">
            <v>57470004</v>
          </cell>
          <cell r="C1064" t="str">
            <v>PV DAN CONST</v>
          </cell>
          <cell r="D1064" t="str">
            <v>A</v>
          </cell>
          <cell r="E1064" t="str">
            <v>5747-0004</v>
          </cell>
          <cell r="F1064" t="str">
            <v>PROD VARIOS D.A.N. TELMEX CONSTRUCTORAS</v>
          </cell>
          <cell r="AM1064">
            <v>1022</v>
          </cell>
        </row>
        <row r="1065">
          <cell r="B1065">
            <v>57480000</v>
          </cell>
          <cell r="C1065" t="str">
            <v>PV POR VUELO</v>
          </cell>
          <cell r="D1065" t="str">
            <v>A</v>
          </cell>
          <cell r="E1065" t="str">
            <v>5748-0000</v>
          </cell>
          <cell r="F1065" t="str">
            <v>PROD VARIOS POR VUELOS</v>
          </cell>
          <cell r="G1065">
            <v>0</v>
          </cell>
          <cell r="AM1065">
            <v>1023</v>
          </cell>
        </row>
        <row r="1066">
          <cell r="B1066">
            <v>57480100</v>
          </cell>
          <cell r="C1066" t="str">
            <v xml:space="preserve">PV VUELO AV </v>
          </cell>
          <cell r="D1066" t="str">
            <v>A</v>
          </cell>
          <cell r="E1066" t="str">
            <v>5748-0100</v>
          </cell>
          <cell r="F1066" t="str">
            <v xml:space="preserve">PROD VARIOS VUELO AVIONES </v>
          </cell>
          <cell r="G1066">
            <v>0</v>
          </cell>
          <cell r="AM1066">
            <v>1024</v>
          </cell>
        </row>
        <row r="1067">
          <cell r="B1067">
            <v>57480101</v>
          </cell>
          <cell r="C1067" t="str">
            <v>PV VUELO AV TMX</v>
          </cell>
          <cell r="D1067" t="str">
            <v>T</v>
          </cell>
          <cell r="E1067" t="str">
            <v>5748-0101</v>
          </cell>
          <cell r="F1067" t="str">
            <v>PROD VARIOS VUELO AVIONES  TELMEX</v>
          </cell>
          <cell r="G1067">
            <v>0</v>
          </cell>
          <cell r="AM1067">
            <v>1025</v>
          </cell>
        </row>
        <row r="1068">
          <cell r="B1068">
            <v>57480102</v>
          </cell>
          <cell r="C1068" t="str">
            <v>PV VUELO AV SUB</v>
          </cell>
          <cell r="D1068" t="str">
            <v>S</v>
          </cell>
          <cell r="E1068" t="str">
            <v>5748-0102</v>
          </cell>
          <cell r="F1068" t="str">
            <v>PROD VARIOS VUELO AVIONES  SUBISIDIARIAS</v>
          </cell>
          <cell r="G1068">
            <v>0</v>
          </cell>
          <cell r="AM1068">
            <v>1026</v>
          </cell>
        </row>
        <row r="1069">
          <cell r="B1069">
            <v>57480103</v>
          </cell>
          <cell r="C1069" t="str">
            <v>PV VUELO AV TER</v>
          </cell>
          <cell r="D1069" t="str">
            <v>C</v>
          </cell>
          <cell r="E1069" t="str">
            <v>5748-0103</v>
          </cell>
          <cell r="F1069" t="str">
            <v>PROD VARIOS VUELO AVIONES  TERCEROS</v>
          </cell>
          <cell r="G1069">
            <v>0</v>
          </cell>
          <cell r="AM1069">
            <v>1027</v>
          </cell>
        </row>
        <row r="1070">
          <cell r="B1070">
            <v>57480200</v>
          </cell>
          <cell r="C1070" t="str">
            <v>PV VUELO HE</v>
          </cell>
          <cell r="D1070" t="str">
            <v>A</v>
          </cell>
          <cell r="E1070" t="str">
            <v>5748-0200</v>
          </cell>
          <cell r="F1070" t="str">
            <v>PROD VARIOS VUELO HELICOPTERO</v>
          </cell>
          <cell r="G1070">
            <v>0</v>
          </cell>
          <cell r="AM1070">
            <v>1028</v>
          </cell>
        </row>
        <row r="1071">
          <cell r="B1071">
            <v>57480201</v>
          </cell>
          <cell r="C1071" t="str">
            <v>PV VUELO HE TMX</v>
          </cell>
          <cell r="D1071" t="str">
            <v>T</v>
          </cell>
          <cell r="E1071" t="str">
            <v>5748-0201</v>
          </cell>
          <cell r="F1071" t="str">
            <v>PROD VARIOS VUELO HELICOPTERO TELMEX</v>
          </cell>
          <cell r="G1071">
            <v>0</v>
          </cell>
          <cell r="AM1071">
            <v>1029</v>
          </cell>
        </row>
        <row r="1072">
          <cell r="B1072">
            <v>57480202</v>
          </cell>
          <cell r="C1072" t="str">
            <v>PV VUELO HE SUB</v>
          </cell>
          <cell r="D1072" t="str">
            <v>S</v>
          </cell>
          <cell r="E1072" t="str">
            <v>5748-0202</v>
          </cell>
          <cell r="F1072" t="str">
            <v>PROD VARIOS VUELO HELICOPTERO SUBSIDIARIAS</v>
          </cell>
          <cell r="G1072">
            <v>0</v>
          </cell>
          <cell r="AM1072">
            <v>1030</v>
          </cell>
        </row>
        <row r="1073">
          <cell r="B1073">
            <v>57480203</v>
          </cell>
          <cell r="C1073" t="str">
            <v>PV VUELO HE TER</v>
          </cell>
          <cell r="D1073" t="str">
            <v>C</v>
          </cell>
          <cell r="E1073" t="str">
            <v>5748-0203</v>
          </cell>
          <cell r="F1073" t="str">
            <v>PROD VARIOS VUELO HELICOPTERO TERCEROS</v>
          </cell>
          <cell r="G1073">
            <v>0</v>
          </cell>
          <cell r="AM1073">
            <v>1031</v>
          </cell>
        </row>
        <row r="1074">
          <cell r="B1074">
            <v>57490000</v>
          </cell>
          <cell r="C1074" t="str">
            <v>PV REAH DIST</v>
          </cell>
          <cell r="D1074" t="str">
            <v>A</v>
          </cell>
          <cell r="E1074" t="str">
            <v>5749-0000</v>
          </cell>
          <cell r="F1074" t="str">
            <v>PROD VARIOS REHABILITACIÓN DE DISTRITOS</v>
          </cell>
          <cell r="G1074">
            <v>0</v>
          </cell>
          <cell r="AM1074">
            <v>1032</v>
          </cell>
        </row>
        <row r="1075">
          <cell r="B1075">
            <v>57490100</v>
          </cell>
          <cell r="C1075" t="str">
            <v>PV REH DIS TMX</v>
          </cell>
          <cell r="D1075" t="str">
            <v>T</v>
          </cell>
          <cell r="E1075" t="str">
            <v>5749-0100</v>
          </cell>
          <cell r="F1075" t="str">
            <v>PROD VARIOS REHABILITACIÓN DE DISTRITOS TELMEX</v>
          </cell>
          <cell r="G1075">
            <v>0</v>
          </cell>
          <cell r="AM1075">
            <v>1033</v>
          </cell>
        </row>
        <row r="1076">
          <cell r="B1076">
            <v>57490200</v>
          </cell>
          <cell r="C1076" t="str">
            <v>PV REH DIS SUB</v>
          </cell>
          <cell r="D1076" t="str">
            <v>S</v>
          </cell>
          <cell r="E1076" t="str">
            <v>5749-0200</v>
          </cell>
          <cell r="F1076" t="str">
            <v>PROD VARIOS REHABILITACIÓN DE DISTRITOS SUBSIDIARIAS</v>
          </cell>
          <cell r="G1076">
            <v>0</v>
          </cell>
          <cell r="AM1076">
            <v>1034</v>
          </cell>
        </row>
        <row r="1077">
          <cell r="B1077">
            <v>57490300</v>
          </cell>
          <cell r="C1077" t="str">
            <v>PV REH DIS TER</v>
          </cell>
          <cell r="D1077" t="str">
            <v>C</v>
          </cell>
          <cell r="E1077" t="str">
            <v>5749-0300</v>
          </cell>
          <cell r="F1077" t="str">
            <v>PROD VARIOS REHABILITACIÓN DE DISTRITOS TERCEROS</v>
          </cell>
          <cell r="G1077">
            <v>0</v>
          </cell>
          <cell r="AM1077">
            <v>1035</v>
          </cell>
        </row>
        <row r="1078">
          <cell r="B1078">
            <v>57500000</v>
          </cell>
          <cell r="C1078" t="str">
            <v>PV ENERG ELEC</v>
          </cell>
          <cell r="D1078" t="str">
            <v>A</v>
          </cell>
          <cell r="E1078" t="str">
            <v>5750-0000</v>
          </cell>
          <cell r="F1078" t="str">
            <v>PROD VARIOS ENERGIA ELECTRICA</v>
          </cell>
          <cell r="G1078">
            <v>0</v>
          </cell>
          <cell r="AM1078">
            <v>1036</v>
          </cell>
        </row>
        <row r="1079">
          <cell r="B1079">
            <v>57500101</v>
          </cell>
          <cell r="C1079" t="str">
            <v>PV EN ELEC TMX</v>
          </cell>
          <cell r="D1079" t="str">
            <v>T</v>
          </cell>
          <cell r="E1079" t="str">
            <v>5750-0101</v>
          </cell>
          <cell r="F1079" t="str">
            <v>PROD VARIOS ENERGIA ELECTRICA TELMEX</v>
          </cell>
          <cell r="G1079">
            <v>0</v>
          </cell>
          <cell r="AM1079">
            <v>1037</v>
          </cell>
        </row>
        <row r="1080">
          <cell r="B1080">
            <v>57500102</v>
          </cell>
          <cell r="C1080" t="str">
            <v>PV EN ELEC SUB</v>
          </cell>
          <cell r="D1080" t="str">
            <v>S</v>
          </cell>
          <cell r="E1080" t="str">
            <v>5750-0102</v>
          </cell>
          <cell r="F1080" t="str">
            <v>PROD VARIOS ENERGIA ELECTRICA SUBSIDIARIAS</v>
          </cell>
          <cell r="G1080">
            <v>0</v>
          </cell>
          <cell r="AM1080">
            <v>1038</v>
          </cell>
        </row>
        <row r="1081">
          <cell r="B1081">
            <v>57500103</v>
          </cell>
          <cell r="C1081" t="str">
            <v>PV EN ELEC TER</v>
          </cell>
          <cell r="D1081" t="str">
            <v>C</v>
          </cell>
          <cell r="E1081" t="str">
            <v>5750-0103</v>
          </cell>
          <cell r="F1081" t="str">
            <v>PROD VARIOS ENERGIA ELECTRICA TERCEROS</v>
          </cell>
          <cell r="G1081">
            <v>0</v>
          </cell>
          <cell r="AM1081">
            <v>1039</v>
          </cell>
        </row>
        <row r="1082">
          <cell r="B1082">
            <v>57510000</v>
          </cell>
          <cell r="C1082" t="str">
            <v>PV MTTO TORRES</v>
          </cell>
          <cell r="D1082" t="str">
            <v>A</v>
          </cell>
          <cell r="E1082" t="str">
            <v>5751-0000</v>
          </cell>
          <cell r="F1082" t="str">
            <v>PROD VARIOS MANTENIMIENTO DE TORRES</v>
          </cell>
          <cell r="G1082">
            <v>0</v>
          </cell>
          <cell r="AM1082">
            <v>1040</v>
          </cell>
        </row>
        <row r="1083">
          <cell r="B1083">
            <v>57510101</v>
          </cell>
          <cell r="C1083" t="str">
            <v>PV MTTO TOR TMX</v>
          </cell>
          <cell r="D1083" t="str">
            <v>T</v>
          </cell>
          <cell r="E1083" t="str">
            <v>5751-0101</v>
          </cell>
          <cell r="F1083" t="str">
            <v>PROD VARIOS MANTENIMIENTO DE TORRES TELMEX</v>
          </cell>
          <cell r="G1083">
            <v>0</v>
          </cell>
          <cell r="AM1083">
            <v>1041</v>
          </cell>
        </row>
        <row r="1084">
          <cell r="B1084">
            <v>57510102</v>
          </cell>
          <cell r="C1084" t="str">
            <v>PV MTTO TOR SUB</v>
          </cell>
          <cell r="D1084" t="str">
            <v>S</v>
          </cell>
          <cell r="E1084" t="str">
            <v>5751-0102</v>
          </cell>
          <cell r="F1084" t="str">
            <v>PROD VARIOS MANTENIMIENTO DE TORRES SUBSIDIARIAS</v>
          </cell>
          <cell r="G1084">
            <v>0</v>
          </cell>
          <cell r="AM1084">
            <v>1042</v>
          </cell>
        </row>
        <row r="1085">
          <cell r="B1085">
            <v>57510103</v>
          </cell>
          <cell r="C1085" t="str">
            <v>PV MTTO TOR TER</v>
          </cell>
          <cell r="D1085" t="str">
            <v>C</v>
          </cell>
          <cell r="E1085" t="str">
            <v>5751-0103</v>
          </cell>
          <cell r="F1085" t="str">
            <v>PROD VARIOS MANTENIMIENTO DE TORRES TERCEROS</v>
          </cell>
          <cell r="G1085">
            <v>0</v>
          </cell>
          <cell r="AM1085">
            <v>1043</v>
          </cell>
        </row>
        <row r="1086">
          <cell r="B1086">
            <v>57520000</v>
          </cell>
          <cell r="C1086" t="str">
            <v>PV ARRE EQ DAT</v>
          </cell>
          <cell r="D1086" t="str">
            <v>A</v>
          </cell>
          <cell r="E1086" t="str">
            <v>5752-0000</v>
          </cell>
          <cell r="F1086" t="str">
            <v>PROD VARIOS ARRENDAMIENTOS DE EQUIPOS DE DATOS</v>
          </cell>
          <cell r="G1086">
            <v>0</v>
          </cell>
          <cell r="AM1086">
            <v>1044</v>
          </cell>
        </row>
        <row r="1087">
          <cell r="B1087">
            <v>57520101</v>
          </cell>
          <cell r="C1087" t="str">
            <v>PV AR EQ DT TMX</v>
          </cell>
          <cell r="D1087" t="str">
            <v>T</v>
          </cell>
          <cell r="E1087" t="str">
            <v>5752-0101</v>
          </cell>
          <cell r="F1087" t="str">
            <v>PROD VARIOS ARRENDAMIENTOS DE EQUIPOS DE DATOS TELMEX</v>
          </cell>
          <cell r="G1087">
            <v>0</v>
          </cell>
          <cell r="AM1087">
            <v>1045</v>
          </cell>
        </row>
        <row r="1088">
          <cell r="B1088">
            <v>57520102</v>
          </cell>
          <cell r="C1088" t="str">
            <v>PV AR EQ DT SUB</v>
          </cell>
          <cell r="D1088" t="str">
            <v>S</v>
          </cell>
          <cell r="E1088" t="str">
            <v>5752-0102</v>
          </cell>
          <cell r="F1088" t="str">
            <v>PROD VARIOS ARRENDAMIENTOS DE EQUIPOS DE DATOS SUBSIDIARIAS</v>
          </cell>
          <cell r="G1088">
            <v>0</v>
          </cell>
          <cell r="AM1088">
            <v>1046</v>
          </cell>
        </row>
        <row r="1089">
          <cell r="B1089">
            <v>57520103</v>
          </cell>
          <cell r="C1089" t="str">
            <v>PV AR EQ DT TER</v>
          </cell>
          <cell r="D1089" t="str">
            <v>C</v>
          </cell>
          <cell r="E1089" t="str">
            <v>5752-0103</v>
          </cell>
          <cell r="F1089" t="str">
            <v>PROD VARIOS ARRENDAMIENTOS DE EQUIPOS DE DATOS TERCEROS</v>
          </cell>
          <cell r="G1089">
            <v>0</v>
          </cell>
          <cell r="AM1089">
            <v>1047</v>
          </cell>
        </row>
        <row r="1090">
          <cell r="B1090">
            <v>57530100</v>
          </cell>
          <cell r="C1090" t="str">
            <v>PV RAD-TRUNKING</v>
          </cell>
          <cell r="D1090" t="str">
            <v>A</v>
          </cell>
          <cell r="E1090" t="str">
            <v>5753-0100</v>
          </cell>
          <cell r="F1090" t="str">
            <v>PROD VARIOS RADIOCOMUNICACION - TRUNKING</v>
          </cell>
          <cell r="G1090">
            <v>0</v>
          </cell>
          <cell r="AM1090">
            <v>1048</v>
          </cell>
        </row>
        <row r="1091">
          <cell r="B1091">
            <v>57530101</v>
          </cell>
          <cell r="C1091" t="str">
            <v>PV RAD-TRUN TMX</v>
          </cell>
          <cell r="D1091" t="str">
            <v>T</v>
          </cell>
          <cell r="E1091" t="str">
            <v>5753-0101</v>
          </cell>
          <cell r="F1091" t="str">
            <v>PROD VARIOS RADIOCOMUNICACION - TRUNKING TELMEX</v>
          </cell>
          <cell r="G1091">
            <v>0</v>
          </cell>
          <cell r="AM1091">
            <v>1049</v>
          </cell>
        </row>
        <row r="1092">
          <cell r="B1092">
            <v>57530102</v>
          </cell>
          <cell r="C1092" t="str">
            <v>PV RAD-TRUN SUB</v>
          </cell>
          <cell r="D1092" t="str">
            <v>S</v>
          </cell>
          <cell r="E1092" t="str">
            <v>5753-0102</v>
          </cell>
          <cell r="F1092" t="str">
            <v>PROD VARIOS RADIOCOMUNICACION - TRUNKING SUBSIDIARIAS</v>
          </cell>
          <cell r="G1092">
            <v>0</v>
          </cell>
          <cell r="AM1092">
            <v>1050</v>
          </cell>
        </row>
        <row r="1093">
          <cell r="B1093">
            <v>57530103</v>
          </cell>
          <cell r="C1093" t="str">
            <v>PV RAD-TRUN TER</v>
          </cell>
          <cell r="D1093" t="str">
            <v>C</v>
          </cell>
          <cell r="E1093" t="str">
            <v>5753-0103</v>
          </cell>
          <cell r="F1093" t="str">
            <v>PROD VARIOS RADIOCOMUNICACION - TRUNKING TERCEROS</v>
          </cell>
          <cell r="G1093">
            <v>0</v>
          </cell>
          <cell r="AM1093">
            <v>1051</v>
          </cell>
        </row>
        <row r="1094">
          <cell r="B1094">
            <v>57540000</v>
          </cell>
          <cell r="C1094" t="str">
            <v>PV RTA EQ CONM</v>
          </cell>
          <cell r="D1094" t="str">
            <v>A</v>
          </cell>
          <cell r="E1094" t="str">
            <v>5754-0000</v>
          </cell>
          <cell r="F1094" t="str">
            <v>PROD VARIOS RENTA EQUIPO DE CONMUTACION</v>
          </cell>
          <cell r="G1094">
            <v>0</v>
          </cell>
          <cell r="AM1094">
            <v>1052</v>
          </cell>
        </row>
        <row r="1095">
          <cell r="B1095">
            <v>57540001</v>
          </cell>
          <cell r="C1095" t="str">
            <v>PV RT EQ CN TMX</v>
          </cell>
          <cell r="D1095" t="str">
            <v>T</v>
          </cell>
          <cell r="E1095" t="str">
            <v>5754-0001</v>
          </cell>
          <cell r="F1095" t="str">
            <v>PROD VARIOS RENTA EQUIPO DE CONMUTACION TELMEX</v>
          </cell>
          <cell r="G1095">
            <v>0</v>
          </cell>
          <cell r="AM1095">
            <v>1053</v>
          </cell>
        </row>
        <row r="1096">
          <cell r="B1096">
            <v>57540002</v>
          </cell>
          <cell r="C1096" t="str">
            <v>PV RT EQ CN SUB</v>
          </cell>
          <cell r="D1096" t="str">
            <v>S</v>
          </cell>
          <cell r="E1096" t="str">
            <v>5754-0002</v>
          </cell>
          <cell r="F1096" t="str">
            <v>PROD VARIOS RENTA EQUIPO DE CONMUTACION SUBSIDIARIAS</v>
          </cell>
          <cell r="G1096">
            <v>0</v>
          </cell>
          <cell r="AM1096">
            <v>1054</v>
          </cell>
        </row>
        <row r="1097">
          <cell r="B1097">
            <v>57540003</v>
          </cell>
          <cell r="C1097" t="str">
            <v>PV RT EQ CN TER</v>
          </cell>
          <cell r="D1097" t="str">
            <v>C</v>
          </cell>
          <cell r="E1097" t="str">
            <v>5754-0003</v>
          </cell>
          <cell r="F1097" t="str">
            <v>PROD VARIOS RENTA EQUIPO DE CONMUTACION TERCEROS</v>
          </cell>
          <cell r="G1097">
            <v>0</v>
          </cell>
          <cell r="AM1097">
            <v>1055</v>
          </cell>
        </row>
        <row r="1098">
          <cell r="B1098">
            <v>57550000</v>
          </cell>
          <cell r="C1098" t="str">
            <v>PV RTA EQ TRAN</v>
          </cell>
          <cell r="D1098" t="str">
            <v>A</v>
          </cell>
          <cell r="E1098" t="str">
            <v>5755-0000</v>
          </cell>
          <cell r="F1098" t="str">
            <v>PROD VARIOS RENTA DE EQUIPO DE TRANSMISION</v>
          </cell>
          <cell r="G1098">
            <v>0</v>
          </cell>
          <cell r="AM1098">
            <v>1056</v>
          </cell>
        </row>
        <row r="1099">
          <cell r="B1099">
            <v>57550001</v>
          </cell>
          <cell r="C1099" t="str">
            <v>PV RT EQ TR TMX</v>
          </cell>
          <cell r="D1099" t="str">
            <v>T</v>
          </cell>
          <cell r="E1099" t="str">
            <v>5755-0001</v>
          </cell>
          <cell r="F1099" t="str">
            <v>PROD VARIOS RENTA DE EQUIPO DE TRANSMISION TELMEX</v>
          </cell>
          <cell r="G1099">
            <v>0</v>
          </cell>
          <cell r="AM1099">
            <v>1057</v>
          </cell>
        </row>
        <row r="1100">
          <cell r="B1100">
            <v>57550002</v>
          </cell>
          <cell r="C1100" t="str">
            <v>PV RT EQ TR SUB</v>
          </cell>
          <cell r="D1100" t="str">
            <v>S</v>
          </cell>
          <cell r="E1100" t="str">
            <v>5755-0002</v>
          </cell>
          <cell r="F1100" t="str">
            <v>PROD VARIOS RENTA DE EQUIPO DE TRANSMISION SUBSIDIARIAS</v>
          </cell>
          <cell r="G1100">
            <v>0</v>
          </cell>
          <cell r="AM1100">
            <v>1058</v>
          </cell>
        </row>
        <row r="1101">
          <cell r="B1101">
            <v>57550003</v>
          </cell>
          <cell r="C1101" t="str">
            <v>PV RT EQ TR TER</v>
          </cell>
          <cell r="D1101" t="str">
            <v>C</v>
          </cell>
          <cell r="E1101" t="str">
            <v>5755-0003</v>
          </cell>
          <cell r="F1101" t="str">
            <v>PROD VARIOS RENTA DE EQUIPO DE TRANSMISION TERCEROS</v>
          </cell>
          <cell r="G1101">
            <v>0</v>
          </cell>
          <cell r="AM1101">
            <v>1059</v>
          </cell>
        </row>
        <row r="1102">
          <cell r="B1102">
            <v>57560000</v>
          </cell>
          <cell r="C1102" t="str">
            <v>PV RTA EQ FZA</v>
          </cell>
          <cell r="D1102" t="str">
            <v>A</v>
          </cell>
          <cell r="E1102" t="str">
            <v>5756-0000</v>
          </cell>
          <cell r="F1102" t="str">
            <v xml:space="preserve">PROD VARIOS RENTA DE EQUIPO DE FUERZA </v>
          </cell>
          <cell r="G1102">
            <v>0</v>
          </cell>
          <cell r="AM1102">
            <v>1060</v>
          </cell>
        </row>
        <row r="1103">
          <cell r="B1103">
            <v>57560001</v>
          </cell>
          <cell r="C1103" t="str">
            <v>PV RT EQ FZ TMX</v>
          </cell>
          <cell r="D1103" t="str">
            <v>T</v>
          </cell>
          <cell r="E1103" t="str">
            <v>5756-0001</v>
          </cell>
          <cell r="F1103" t="str">
            <v>PROD VARIOS RENTA DE EQUIPO DE FUERZA TELMEX</v>
          </cell>
          <cell r="G1103">
            <v>0</v>
          </cell>
          <cell r="AM1103">
            <v>1061</v>
          </cell>
        </row>
        <row r="1104">
          <cell r="B1104">
            <v>57560002</v>
          </cell>
          <cell r="C1104" t="str">
            <v>PV RT EQ FZ SUB</v>
          </cell>
          <cell r="D1104" t="str">
            <v>S</v>
          </cell>
          <cell r="E1104" t="str">
            <v>5756-0002</v>
          </cell>
          <cell r="F1104" t="str">
            <v>PROD VARIOS RENTA DE EQUIPO DE FUERZA SUBSIDIARIAS</v>
          </cell>
          <cell r="G1104">
            <v>0</v>
          </cell>
          <cell r="AM1104">
            <v>1062</v>
          </cell>
        </row>
        <row r="1105">
          <cell r="B1105">
            <v>57560003</v>
          </cell>
          <cell r="C1105" t="str">
            <v>PV RT EQ FZ TER</v>
          </cell>
          <cell r="D1105" t="str">
            <v>C</v>
          </cell>
          <cell r="E1105" t="str">
            <v>5756-0003</v>
          </cell>
          <cell r="F1105" t="str">
            <v>PROD VARIOS RENTA DE EQUIPO DE FUERZA TERCEROS</v>
          </cell>
          <cell r="G1105">
            <v>0</v>
          </cell>
          <cell r="AM1105">
            <v>1063</v>
          </cell>
        </row>
        <row r="1106">
          <cell r="B1106">
            <v>57570000</v>
          </cell>
          <cell r="C1106" t="str">
            <v>PV RTA EQ MULT</v>
          </cell>
          <cell r="D1106" t="str">
            <v>A</v>
          </cell>
          <cell r="E1106" t="str">
            <v>5757-0000</v>
          </cell>
          <cell r="F1106" t="str">
            <v>PROD VARIOS RENTA DE EQUIPO MULTIMEDIA</v>
          </cell>
          <cell r="G1106">
            <v>0</v>
          </cell>
          <cell r="AM1106">
            <v>1064</v>
          </cell>
        </row>
        <row r="1107">
          <cell r="B1107">
            <v>57570001</v>
          </cell>
          <cell r="C1107" t="str">
            <v>PV RT EQ ML TMX</v>
          </cell>
          <cell r="D1107" t="str">
            <v>T</v>
          </cell>
          <cell r="E1107" t="str">
            <v>5757-0001</v>
          </cell>
          <cell r="F1107" t="str">
            <v>PROD VARIOS RENTA DE EQUIPO MULTIMEDIA TELMEX</v>
          </cell>
          <cell r="G1107">
            <v>0</v>
          </cell>
          <cell r="AM1107">
            <v>1065</v>
          </cell>
        </row>
        <row r="1108">
          <cell r="B1108">
            <v>57570002</v>
          </cell>
          <cell r="C1108" t="str">
            <v>PV RT EQ ML SUB</v>
          </cell>
          <cell r="D1108" t="str">
            <v>S</v>
          </cell>
          <cell r="E1108" t="str">
            <v>5757-0002</v>
          </cell>
          <cell r="F1108" t="str">
            <v>PROD VARIOS RENTA DE EQUIPO MULTIMEDIA SUBSIDIARIAS</v>
          </cell>
          <cell r="G1108">
            <v>0</v>
          </cell>
          <cell r="AM1108">
            <v>1066</v>
          </cell>
        </row>
        <row r="1109">
          <cell r="B1109">
            <v>57570003</v>
          </cell>
          <cell r="C1109" t="str">
            <v>PV RT EQ ML TER</v>
          </cell>
          <cell r="D1109" t="str">
            <v>C</v>
          </cell>
          <cell r="E1109" t="str">
            <v>5757-0003</v>
          </cell>
          <cell r="F1109" t="str">
            <v>PROD VARIOS RENTA DE EQUIPO MULTIMEDIA TERCEROS</v>
          </cell>
          <cell r="G1109">
            <v>0</v>
          </cell>
          <cell r="AM1109">
            <v>1067</v>
          </cell>
        </row>
        <row r="1110">
          <cell r="B1110">
            <v>57580000</v>
          </cell>
          <cell r="C1110" t="str">
            <v>PV OTROS ARREND</v>
          </cell>
          <cell r="D1110" t="str">
            <v>A</v>
          </cell>
          <cell r="E1110" t="str">
            <v>5758-0000</v>
          </cell>
          <cell r="F1110" t="str">
            <v>PROD VARIOS OTROS INGRESOS POR ARRENDAMIENTO</v>
          </cell>
          <cell r="G1110">
            <v>0</v>
          </cell>
          <cell r="AM1110">
            <v>1068</v>
          </cell>
        </row>
        <row r="1111">
          <cell r="B1111">
            <v>57580001</v>
          </cell>
          <cell r="C1111" t="str">
            <v>PV OT ARR TMX</v>
          </cell>
          <cell r="D1111" t="str">
            <v>T</v>
          </cell>
          <cell r="E1111" t="str">
            <v>5758-0001</v>
          </cell>
          <cell r="F1111" t="str">
            <v>PROD VARIOS OTROS INGRESOS POR ARRENDAMIENTO TELMEX</v>
          </cell>
          <cell r="G1111">
            <v>0</v>
          </cell>
          <cell r="AM1111">
            <v>1069</v>
          </cell>
        </row>
        <row r="1112">
          <cell r="B1112">
            <v>57580002</v>
          </cell>
          <cell r="C1112" t="str">
            <v>PV OT ARR SUB</v>
          </cell>
          <cell r="D1112" t="str">
            <v>S</v>
          </cell>
          <cell r="E1112" t="str">
            <v>5758-0002</v>
          </cell>
          <cell r="F1112" t="str">
            <v>PROD VARIOS OTROS INGRESOS POR ARRENDAMIENTO SUBSIDIARIAS</v>
          </cell>
          <cell r="G1112">
            <v>0</v>
          </cell>
          <cell r="AM1112">
            <v>1070</v>
          </cell>
        </row>
        <row r="1113">
          <cell r="B1113">
            <v>57580003</v>
          </cell>
          <cell r="C1113" t="str">
            <v>PV OT ARR TER</v>
          </cell>
          <cell r="D1113" t="str">
            <v>C</v>
          </cell>
          <cell r="E1113" t="str">
            <v>5758-0003</v>
          </cell>
          <cell r="F1113" t="str">
            <v>PROD VARIOS OTROS INGRESOS POR ARRENDAMIENTO TERCEROS</v>
          </cell>
          <cell r="G1113">
            <v>0</v>
          </cell>
          <cell r="AM1113">
            <v>1071</v>
          </cell>
        </row>
        <row r="1114">
          <cell r="B1114">
            <v>57590000</v>
          </cell>
          <cell r="C1114" t="str">
            <v>PV CD SEGURA</v>
          </cell>
          <cell r="D1114" t="str">
            <v>A</v>
          </cell>
          <cell r="E1114" t="str">
            <v>5759-0000</v>
          </cell>
          <cell r="F1114" t="str">
            <v>PROD VARIOS "PROYECTO CD SEGURA"</v>
          </cell>
          <cell r="G1114">
            <v>0</v>
          </cell>
          <cell r="AM1114">
            <v>1068</v>
          </cell>
        </row>
        <row r="1115">
          <cell r="B1115">
            <v>57590001</v>
          </cell>
          <cell r="C1115" t="str">
            <v>PV CD SEG TMX</v>
          </cell>
          <cell r="D1115" t="str">
            <v>T</v>
          </cell>
          <cell r="E1115" t="str">
            <v>5759-0001</v>
          </cell>
          <cell r="F1115" t="str">
            <v>PROD VARIOS "PROYECTO CD SEGURA" TELMEX</v>
          </cell>
          <cell r="G1115">
            <v>0</v>
          </cell>
          <cell r="AM1115">
            <v>1069</v>
          </cell>
        </row>
        <row r="1116">
          <cell r="B1116">
            <v>57590002</v>
          </cell>
          <cell r="C1116" t="str">
            <v>PV CD SEG SUB</v>
          </cell>
          <cell r="D1116" t="str">
            <v>S</v>
          </cell>
          <cell r="E1116" t="str">
            <v>5759-0002</v>
          </cell>
          <cell r="F1116" t="str">
            <v>PROD VARIOS "PROYECTO CD SEGURA" SUBSIDIARIAS</v>
          </cell>
          <cell r="G1116">
            <v>0</v>
          </cell>
          <cell r="AM1116">
            <v>1070</v>
          </cell>
        </row>
        <row r="1117">
          <cell r="B1117">
            <v>57590003</v>
          </cell>
          <cell r="C1117" t="str">
            <v>PV CD SEG TER</v>
          </cell>
          <cell r="D1117" t="str">
            <v>C</v>
          </cell>
          <cell r="E1117" t="str">
            <v>5759-0003</v>
          </cell>
          <cell r="F1117" t="str">
            <v>PROD VARIOS "PROYECTO CD SEGURA" TERCEROS</v>
          </cell>
          <cell r="G1117">
            <v>0</v>
          </cell>
          <cell r="AM1117">
            <v>1071</v>
          </cell>
        </row>
        <row r="1118">
          <cell r="B1118">
            <v>57590004</v>
          </cell>
          <cell r="C1118" t="str">
            <v>PV CD SEG PAR</v>
          </cell>
          <cell r="D1118" t="str">
            <v>C</v>
          </cell>
          <cell r="E1118" t="str">
            <v>5759-0004</v>
          </cell>
          <cell r="F1118" t="str">
            <v>PROD VARIOS "PROYECTO CD SEGURA" PARTES REL.</v>
          </cell>
          <cell r="G1118">
            <v>0</v>
          </cell>
          <cell r="AM1118">
            <v>1071</v>
          </cell>
        </row>
        <row r="1119">
          <cell r="B1119">
            <v>59990000</v>
          </cell>
          <cell r="C1119" t="str">
            <v>PV OTR PROD</v>
          </cell>
          <cell r="D1119" t="str">
            <v>A</v>
          </cell>
          <cell r="E1119" t="str">
            <v>5999-0000</v>
          </cell>
          <cell r="F1119" t="str">
            <v>PROD VARIOS OTROS PRODUCTOS DE OPERACIÓN</v>
          </cell>
          <cell r="G1119">
            <v>0</v>
          </cell>
          <cell r="AM1119">
            <v>1072</v>
          </cell>
        </row>
        <row r="1120">
          <cell r="B1120">
            <v>59990001</v>
          </cell>
          <cell r="C1120" t="str">
            <v>PV OTR PROD TMX</v>
          </cell>
          <cell r="D1120" t="str">
            <v>T</v>
          </cell>
          <cell r="E1120" t="str">
            <v>5999-0001</v>
          </cell>
          <cell r="F1120" t="str">
            <v>PROD VARIOS OTROS PROD. DE OPER. TELMEX</v>
          </cell>
          <cell r="G1120">
            <v>0</v>
          </cell>
          <cell r="AM1120">
            <v>1073</v>
          </cell>
        </row>
        <row r="1121">
          <cell r="B1121">
            <v>59990002</v>
          </cell>
          <cell r="C1121" t="str">
            <v>PV OTR PROD SUB</v>
          </cell>
          <cell r="D1121" t="str">
            <v>S</v>
          </cell>
          <cell r="E1121" t="str">
            <v>5999-0002</v>
          </cell>
          <cell r="F1121" t="str">
            <v>PROD VARIOS OTROS PROD. DE OPER. SUBSIDIARIAS</v>
          </cell>
          <cell r="G1121">
            <v>0</v>
          </cell>
          <cell r="AM1121">
            <v>1074</v>
          </cell>
        </row>
        <row r="1122">
          <cell r="B1122">
            <v>59990003</v>
          </cell>
          <cell r="C1122" t="str">
            <v>PV OTR PROD TER</v>
          </cell>
          <cell r="D1122" t="str">
            <v>C</v>
          </cell>
          <cell r="E1122" t="str">
            <v>5999-0003</v>
          </cell>
          <cell r="F1122" t="str">
            <v>PROD VARIOS OTROS PROD. DE OPER. TERCEROS</v>
          </cell>
          <cell r="G1122">
            <v>0</v>
          </cell>
          <cell r="AM1122">
            <v>1075</v>
          </cell>
        </row>
        <row r="1123">
          <cell r="B1123">
            <v>60000000</v>
          </cell>
          <cell r="C1123" t="str">
            <v>GTOS COM.ADYGRA</v>
          </cell>
          <cell r="D1123" t="str">
            <v>A</v>
          </cell>
          <cell r="E1123" t="str">
            <v>6000-0000</v>
          </cell>
          <cell r="F1123" t="str">
            <v>GASTOS COMERCIALES, ADMINISTRATIVOS Y GRALES.</v>
          </cell>
          <cell r="G1123">
            <v>246804466.51000002</v>
          </cell>
          <cell r="AM1123">
            <v>1076</v>
          </cell>
        </row>
        <row r="1124">
          <cell r="B1124">
            <v>60010000</v>
          </cell>
          <cell r="C1124" t="str">
            <v>SUELDOS Y PREST</v>
          </cell>
          <cell r="D1124" t="str">
            <v>A</v>
          </cell>
          <cell r="E1124" t="str">
            <v>6001-0000</v>
          </cell>
          <cell r="F1124" t="str">
            <v>SUELDOS Y PRESTACIONES</v>
          </cell>
          <cell r="G1124">
            <v>0</v>
          </cell>
          <cell r="AM1124">
            <v>1077</v>
          </cell>
        </row>
        <row r="1125">
          <cell r="B1125">
            <v>60010100</v>
          </cell>
          <cell r="C1125" t="str">
            <v>SUELD EMP PERM.</v>
          </cell>
          <cell r="D1125" t="str">
            <v>D</v>
          </cell>
          <cell r="E1125" t="str">
            <v>6001-0100</v>
          </cell>
          <cell r="F1125" t="str">
            <v>SUELDOS EMPLEADOS PERMANENTES</v>
          </cell>
          <cell r="G1125">
            <v>0</v>
          </cell>
          <cell r="AM1125">
            <v>1078</v>
          </cell>
        </row>
        <row r="1126">
          <cell r="B1126">
            <v>60010200</v>
          </cell>
          <cell r="C1126" t="str">
            <v>GRTIFY O/P EMP.</v>
          </cell>
          <cell r="D1126" t="str">
            <v>D</v>
          </cell>
          <cell r="E1126" t="str">
            <v>6001-0200</v>
          </cell>
          <cell r="F1126" t="str">
            <v>GRATIFICACIONES Y OTROS PAGOS A EMPLEADOS</v>
          </cell>
          <cell r="G1126">
            <v>0</v>
          </cell>
          <cell r="AM1126">
            <v>1079</v>
          </cell>
        </row>
        <row r="1127">
          <cell r="B1127">
            <v>60010300</v>
          </cell>
          <cell r="C1127" t="str">
            <v>SUELD EMP EVENT</v>
          </cell>
          <cell r="D1127" t="str">
            <v>D</v>
          </cell>
          <cell r="E1127" t="str">
            <v>6001-0300</v>
          </cell>
          <cell r="F1127" t="str">
            <v>SUELDOS EMPLEADOS EVENTUALES</v>
          </cell>
          <cell r="G1127">
            <v>0</v>
          </cell>
          <cell r="AM1127">
            <v>1080</v>
          </cell>
        </row>
        <row r="1128">
          <cell r="B1128">
            <v>60010400</v>
          </cell>
          <cell r="C1128" t="str">
            <v>TIEMPO EXTRA</v>
          </cell>
          <cell r="D1128" t="str">
            <v>D</v>
          </cell>
          <cell r="E1128" t="str">
            <v>6001-0400</v>
          </cell>
          <cell r="F1128" t="str">
            <v>TIEMPO EXTRA</v>
          </cell>
          <cell r="G1128">
            <v>0</v>
          </cell>
          <cell r="AM1128">
            <v>1081</v>
          </cell>
        </row>
        <row r="1129">
          <cell r="B1129">
            <v>60010500</v>
          </cell>
          <cell r="C1129" t="str">
            <v>PREMIO AHORRO</v>
          </cell>
          <cell r="D1129" t="str">
            <v>D</v>
          </cell>
          <cell r="E1129" t="str">
            <v>6001-0500</v>
          </cell>
          <cell r="F1129" t="str">
            <v>PREMIO SOBRE AHORRO</v>
          </cell>
          <cell r="G1129">
            <v>0</v>
          </cell>
          <cell r="AM1129">
            <v>1082</v>
          </cell>
        </row>
        <row r="1130">
          <cell r="B1130">
            <v>60010600</v>
          </cell>
          <cell r="C1130" t="str">
            <v>VACACIONES</v>
          </cell>
          <cell r="D1130" t="str">
            <v>D</v>
          </cell>
          <cell r="E1130" t="str">
            <v>6001-0600</v>
          </cell>
          <cell r="F1130" t="str">
            <v>VACACIONES</v>
          </cell>
          <cell r="G1130">
            <v>0</v>
          </cell>
          <cell r="AM1130">
            <v>1083</v>
          </cell>
        </row>
        <row r="1131">
          <cell r="B1131">
            <v>60010700</v>
          </cell>
          <cell r="C1131" t="str">
            <v>PROV. SALARIOS</v>
          </cell>
          <cell r="D1131" t="str">
            <v>D</v>
          </cell>
          <cell r="E1131" t="str">
            <v>6001-0700</v>
          </cell>
          <cell r="F1131" t="str">
            <v>PROVISIÓN SALARIOS</v>
          </cell>
          <cell r="G1131">
            <v>0</v>
          </cell>
          <cell r="AM1131">
            <v>1084</v>
          </cell>
        </row>
        <row r="1132">
          <cell r="B1132">
            <v>60010800</v>
          </cell>
          <cell r="C1132" t="str">
            <v>PROV. AGUINALDO</v>
          </cell>
          <cell r="D1132" t="str">
            <v>D</v>
          </cell>
          <cell r="E1132" t="str">
            <v>6001-0800</v>
          </cell>
          <cell r="F1132" t="str">
            <v>PROVISIÓN AGUINALDO</v>
          </cell>
          <cell r="G1132">
            <v>0</v>
          </cell>
          <cell r="AM1132">
            <v>1085</v>
          </cell>
        </row>
        <row r="1133">
          <cell r="B1133">
            <v>60010900</v>
          </cell>
          <cell r="C1133" t="str">
            <v>PROV.GTOS EDUC</v>
          </cell>
          <cell r="D1133" t="str">
            <v>D</v>
          </cell>
          <cell r="E1133" t="str">
            <v>6001-0900</v>
          </cell>
          <cell r="F1133" t="str">
            <v>PROVISIÓN GASTOS EDUCACIONALES</v>
          </cell>
          <cell r="G1133">
            <v>0</v>
          </cell>
          <cell r="AM1133">
            <v>1086</v>
          </cell>
        </row>
        <row r="1134">
          <cell r="B1134">
            <v>60011000</v>
          </cell>
          <cell r="C1134" t="str">
            <v>PRODUCTIVIDAD</v>
          </cell>
          <cell r="D1134" t="str">
            <v>D</v>
          </cell>
          <cell r="E1134" t="str">
            <v>6001-1000</v>
          </cell>
          <cell r="F1134" t="str">
            <v>PRODUCTIVIDAD</v>
          </cell>
          <cell r="G1134">
            <v>0</v>
          </cell>
          <cell r="AM1134">
            <v>1087</v>
          </cell>
        </row>
        <row r="1135">
          <cell r="B1135">
            <v>60020000</v>
          </cell>
          <cell r="C1135" t="str">
            <v>OBLIG. LABOR</v>
          </cell>
          <cell r="D1135" t="str">
            <v>A</v>
          </cell>
          <cell r="E1135" t="str">
            <v>6002-0000</v>
          </cell>
          <cell r="F1135" t="str">
            <v>OBLIGACIONES LABORALES</v>
          </cell>
          <cell r="G1135">
            <v>0</v>
          </cell>
          <cell r="AM1135">
            <v>1088</v>
          </cell>
        </row>
        <row r="1136">
          <cell r="B1136">
            <v>60020100</v>
          </cell>
          <cell r="C1136" t="str">
            <v>PENSIONES</v>
          </cell>
          <cell r="D1136" t="str">
            <v>D</v>
          </cell>
          <cell r="E1136" t="str">
            <v>6002-0100</v>
          </cell>
          <cell r="F1136" t="str">
            <v>PENSIONES</v>
          </cell>
          <cell r="G1136">
            <v>0</v>
          </cell>
          <cell r="AM1136">
            <v>1089</v>
          </cell>
        </row>
        <row r="1137">
          <cell r="B1137">
            <v>60020200</v>
          </cell>
          <cell r="C1137" t="str">
            <v>PRIMA ANTIG</v>
          </cell>
          <cell r="D1137" t="str">
            <v>D</v>
          </cell>
          <cell r="E1137" t="str">
            <v>6002-0200</v>
          </cell>
          <cell r="F1137" t="str">
            <v>PRIMA DE ANTIGÜEDAD</v>
          </cell>
          <cell r="G1137">
            <v>0</v>
          </cell>
          <cell r="AM1137">
            <v>1090</v>
          </cell>
        </row>
        <row r="1138">
          <cell r="B1138">
            <v>60020300</v>
          </cell>
          <cell r="C1138" t="str">
            <v>TERM. LAB.</v>
          </cell>
          <cell r="D1138" t="str">
            <v>D</v>
          </cell>
          <cell r="E1138" t="str">
            <v>6002-0300</v>
          </cell>
          <cell r="F1138" t="str">
            <v>TERMINACION LABORAL</v>
          </cell>
          <cell r="G1138">
            <v>0</v>
          </cell>
          <cell r="AM1138">
            <v>1091</v>
          </cell>
        </row>
        <row r="1139">
          <cell r="B1139">
            <v>60030000</v>
          </cell>
          <cell r="C1139" t="str">
            <v>PREV S IMSS,INF</v>
          </cell>
          <cell r="D1139" t="str">
            <v>A</v>
          </cell>
          <cell r="E1139" t="str">
            <v>6003-0000</v>
          </cell>
          <cell r="F1139" t="str">
            <v>PREVISIÓN SOCIAL., IMSS E INFONAVIT</v>
          </cell>
          <cell r="G1139">
            <v>0</v>
          </cell>
          <cell r="AM1139">
            <v>1092</v>
          </cell>
        </row>
        <row r="1140">
          <cell r="B1140">
            <v>60030100</v>
          </cell>
          <cell r="C1140" t="str">
            <v>VARS BENEF PERS</v>
          </cell>
          <cell r="D1140" t="str">
            <v>D</v>
          </cell>
          <cell r="E1140" t="str">
            <v>6003-0100</v>
          </cell>
          <cell r="F1140" t="str">
            <v>VARIOS BENEFICIOS AL PERSONAL</v>
          </cell>
          <cell r="G1140">
            <v>0</v>
          </cell>
          <cell r="AM1140">
            <v>1093</v>
          </cell>
        </row>
        <row r="1141">
          <cell r="B1141">
            <v>60030200</v>
          </cell>
          <cell r="C1141" t="str">
            <v>MED ALI Y MED,G</v>
          </cell>
          <cell r="D1141" t="str">
            <v>D</v>
          </cell>
          <cell r="E1141" t="str">
            <v>6003-0200</v>
          </cell>
          <cell r="F1141" t="str">
            <v>GTOS. MED., ALIMENT. Y MEDIC. GUARDERIAS</v>
          </cell>
          <cell r="G1141">
            <v>0</v>
          </cell>
          <cell r="AM1141">
            <v>1094</v>
          </cell>
        </row>
        <row r="1142">
          <cell r="B1142">
            <v>60030300</v>
          </cell>
          <cell r="C1142" t="str">
            <v>PREST.CONT.SIND</v>
          </cell>
          <cell r="D1142" t="str">
            <v>D</v>
          </cell>
          <cell r="E1142" t="str">
            <v>6003-0300</v>
          </cell>
          <cell r="F1142" t="str">
            <v>PRESTACIONES. CONTRACTUALES CON EL SINDICATO</v>
          </cell>
          <cell r="G1142">
            <v>0</v>
          </cell>
          <cell r="AM1142">
            <v>1095</v>
          </cell>
        </row>
        <row r="1143">
          <cell r="B1143">
            <v>60030400</v>
          </cell>
          <cell r="C1143" t="str">
            <v>SEGURO SOCIAL</v>
          </cell>
          <cell r="D1143" t="str">
            <v>D</v>
          </cell>
          <cell r="E1143" t="str">
            <v>6003-0400</v>
          </cell>
          <cell r="F1143" t="str">
            <v>SEGURO SOCIAL</v>
          </cell>
          <cell r="G1143">
            <v>0</v>
          </cell>
          <cell r="AM1143">
            <v>1096</v>
          </cell>
        </row>
        <row r="1144">
          <cell r="B1144">
            <v>60030500</v>
          </cell>
          <cell r="C1144" t="str">
            <v>INFONAVIT</v>
          </cell>
          <cell r="D1144" t="str">
            <v>D</v>
          </cell>
          <cell r="E1144" t="str">
            <v>6003-0500</v>
          </cell>
          <cell r="F1144" t="str">
            <v>INFONAVIT</v>
          </cell>
          <cell r="G1144">
            <v>0</v>
          </cell>
          <cell r="AM1144">
            <v>1097</v>
          </cell>
        </row>
        <row r="1145">
          <cell r="B1145">
            <v>60030600</v>
          </cell>
          <cell r="C1145" t="str">
            <v>RET, CES  VJEZ</v>
          </cell>
          <cell r="D1145" t="str">
            <v>D</v>
          </cell>
          <cell r="E1145" t="str">
            <v>6003-0600</v>
          </cell>
          <cell r="F1145" t="str">
            <v>SEGURO. DE RETIRO, CESANTIA Y VEJEZ</v>
          </cell>
          <cell r="G1145">
            <v>0</v>
          </cell>
          <cell r="AM1145">
            <v>1098</v>
          </cell>
        </row>
        <row r="1146">
          <cell r="B1146">
            <v>60030700</v>
          </cell>
          <cell r="C1146" t="str">
            <v>IMPTO S/ NÓMINA</v>
          </cell>
          <cell r="D1146" t="str">
            <v>D</v>
          </cell>
          <cell r="E1146" t="str">
            <v>6003-0700</v>
          </cell>
          <cell r="F1146" t="str">
            <v>IMPUESTO SOBRE NÓMINA</v>
          </cell>
          <cell r="G1146">
            <v>0</v>
          </cell>
          <cell r="AM1146">
            <v>1099</v>
          </cell>
        </row>
        <row r="1147">
          <cell r="B1147">
            <v>60040000</v>
          </cell>
          <cell r="C1147" t="str">
            <v>GTOS VIAJE-REPR</v>
          </cell>
          <cell r="D1147" t="str">
            <v>A</v>
          </cell>
          <cell r="E1147" t="str">
            <v>6004-0000</v>
          </cell>
          <cell r="F1147" t="str">
            <v>GASTOS DE VIAJE - REPRESENTACIÓN</v>
          </cell>
          <cell r="G1147">
            <v>0</v>
          </cell>
          <cell r="AM1147">
            <v>1100</v>
          </cell>
        </row>
        <row r="1148">
          <cell r="B1148">
            <v>60040100</v>
          </cell>
          <cell r="C1148" t="str">
            <v>GASTOS DE VIAJE</v>
          </cell>
          <cell r="D1148" t="str">
            <v>D</v>
          </cell>
          <cell r="E1148" t="str">
            <v>6004-0100</v>
          </cell>
          <cell r="F1148" t="str">
            <v>GASTOS DE VIAJE</v>
          </cell>
          <cell r="G1148">
            <v>0</v>
          </cell>
          <cell r="AM1148">
            <v>1101</v>
          </cell>
        </row>
        <row r="1149">
          <cell r="B1149">
            <v>60040200</v>
          </cell>
          <cell r="C1149" t="str">
            <v>GS REPRESENT</v>
          </cell>
          <cell r="D1149" t="str">
            <v>D</v>
          </cell>
          <cell r="E1149" t="str">
            <v>6004-0200</v>
          </cell>
          <cell r="F1149" t="str">
            <v>GASTOS DE REPRESENTACIÓN</v>
          </cell>
          <cell r="G1149">
            <v>0</v>
          </cell>
          <cell r="AM1149">
            <v>1102</v>
          </cell>
        </row>
        <row r="1150">
          <cell r="B1150">
            <v>60040300</v>
          </cell>
          <cell r="C1150" t="str">
            <v>GS PRESEN Y CAM</v>
          </cell>
          <cell r="D1150" t="str">
            <v>D</v>
          </cell>
          <cell r="E1150" t="str">
            <v>6004-0300</v>
          </cell>
          <cell r="F1150" t="str">
            <v>GASTOS DE PRESENTACIÓN Y CAMINO</v>
          </cell>
          <cell r="G1150">
            <v>0</v>
          </cell>
          <cell r="AM1150">
            <v>1103</v>
          </cell>
        </row>
        <row r="1151">
          <cell r="B1151">
            <v>60050000</v>
          </cell>
          <cell r="C1151" t="str">
            <v>SERV REC Y HON</v>
          </cell>
          <cell r="D1151" t="str">
            <v>A</v>
          </cell>
          <cell r="E1151" t="str">
            <v>6005-0000</v>
          </cell>
          <cell r="F1151" t="str">
            <v>SERVICIOS RECIBIDOS Y HONORARIOS</v>
          </cell>
          <cell r="G1151">
            <v>115155377.41</v>
          </cell>
          <cell r="AM1151">
            <v>1104</v>
          </cell>
        </row>
        <row r="1152">
          <cell r="B1152">
            <v>60050100</v>
          </cell>
          <cell r="C1152" t="str">
            <v>HONORARIOS</v>
          </cell>
          <cell r="D1152" t="str">
            <v>D</v>
          </cell>
          <cell r="E1152" t="str">
            <v>6005-0100</v>
          </cell>
          <cell r="F1152" t="str">
            <v>HONORARIOS</v>
          </cell>
          <cell r="G1152">
            <v>445212.22</v>
          </cell>
          <cell r="AM1152">
            <v>1105</v>
          </cell>
        </row>
        <row r="1153">
          <cell r="B1153">
            <v>60050200</v>
          </cell>
          <cell r="C1153" t="str">
            <v xml:space="preserve">SERV RECIBIDOS </v>
          </cell>
          <cell r="D1153" t="str">
            <v>A</v>
          </cell>
          <cell r="E1153" t="str">
            <v>6005-0200</v>
          </cell>
          <cell r="F1153" t="str">
            <v>SERVICIOS RECIBIDOS</v>
          </cell>
          <cell r="G1153">
            <v>114710165.19</v>
          </cell>
          <cell r="AM1153">
            <v>1106</v>
          </cell>
        </row>
        <row r="1154">
          <cell r="B1154">
            <v>60050201</v>
          </cell>
          <cell r="C1154" t="str">
            <v>SERV REC TMX</v>
          </cell>
          <cell r="D1154" t="str">
            <v>T</v>
          </cell>
          <cell r="E1154" t="str">
            <v>6005-0201</v>
          </cell>
          <cell r="F1154" t="str">
            <v>SERVICIOS. RECIBIDOS DE TELMEX</v>
          </cell>
          <cell r="G1154">
            <v>0</v>
          </cell>
          <cell r="AM1154">
            <v>1107</v>
          </cell>
        </row>
        <row r="1155">
          <cell r="B1155">
            <v>60050202</v>
          </cell>
          <cell r="C1155" t="str">
            <v>SERV REC SUB</v>
          </cell>
          <cell r="D1155" t="str">
            <v>S</v>
          </cell>
          <cell r="E1155" t="str">
            <v>6005-0202</v>
          </cell>
          <cell r="F1155" t="str">
            <v>SERVICIOS. RECIBIDOS SUBSIDIARIAS</v>
          </cell>
          <cell r="G1155">
            <v>114710165.19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114710165.19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1108</v>
          </cell>
        </row>
        <row r="1156">
          <cell r="B1156">
            <v>60050300</v>
          </cell>
          <cell r="C1156" t="str">
            <v>SERV REC TER</v>
          </cell>
          <cell r="D1156" t="str">
            <v>C</v>
          </cell>
          <cell r="E1156" t="str">
            <v>6005-0300</v>
          </cell>
          <cell r="F1156" t="str">
            <v>SERVICIOS RECIBIDOS DE TERCEROS</v>
          </cell>
          <cell r="G1156">
            <v>0</v>
          </cell>
          <cell r="AM1156">
            <v>1109</v>
          </cell>
        </row>
        <row r="1157">
          <cell r="B1157">
            <v>60050310</v>
          </cell>
          <cell r="C1157" t="str">
            <v>ASESORIA</v>
          </cell>
          <cell r="D1157" t="str">
            <v>A</v>
          </cell>
          <cell r="E1157" t="str">
            <v>6005-0310</v>
          </cell>
          <cell r="F1157" t="str">
            <v>ASESORIA</v>
          </cell>
          <cell r="G1157">
            <v>0</v>
          </cell>
          <cell r="AM1157">
            <v>1110</v>
          </cell>
        </row>
        <row r="1158">
          <cell r="B1158">
            <v>60050311</v>
          </cell>
          <cell r="C1158" t="str">
            <v>ASESORIA TMX</v>
          </cell>
          <cell r="D1158" t="str">
            <v>T</v>
          </cell>
          <cell r="E1158" t="str">
            <v>6005-0311</v>
          </cell>
          <cell r="F1158" t="str">
            <v>ASESORIA TELMEX</v>
          </cell>
          <cell r="G1158">
            <v>0</v>
          </cell>
          <cell r="AM1158">
            <v>1111</v>
          </cell>
        </row>
        <row r="1159">
          <cell r="B1159">
            <v>60050312</v>
          </cell>
          <cell r="C1159" t="str">
            <v>ASESORIA SUB</v>
          </cell>
          <cell r="D1159" t="str">
            <v>S</v>
          </cell>
          <cell r="E1159" t="str">
            <v>6005-0312</v>
          </cell>
          <cell r="F1159" t="str">
            <v>ASESORIA SUBSIDIARIAS</v>
          </cell>
          <cell r="G1159">
            <v>0</v>
          </cell>
          <cell r="AM1159">
            <v>1112</v>
          </cell>
        </row>
        <row r="1160">
          <cell r="B1160">
            <v>60050313</v>
          </cell>
          <cell r="C1160" t="str">
            <v>ASESORIA TER</v>
          </cell>
          <cell r="D1160" t="str">
            <v>C</v>
          </cell>
          <cell r="E1160" t="str">
            <v>6005-0313</v>
          </cell>
          <cell r="F1160" t="str">
            <v>ASESORIA TERCEROS</v>
          </cell>
          <cell r="G1160">
            <v>0</v>
          </cell>
          <cell r="AM1160">
            <v>1113</v>
          </cell>
        </row>
        <row r="1161">
          <cell r="B1161">
            <v>60050323</v>
          </cell>
          <cell r="C1161" t="str">
            <v>TRAS VALORES</v>
          </cell>
          <cell r="D1161" t="str">
            <v>D</v>
          </cell>
          <cell r="E1161" t="str">
            <v>6005-0323</v>
          </cell>
          <cell r="F1161" t="str">
            <v>TRASLADO DE VALORES</v>
          </cell>
          <cell r="G1161">
            <v>0</v>
          </cell>
          <cell r="AM1161">
            <v>1114</v>
          </cell>
        </row>
        <row r="1162">
          <cell r="B1162">
            <v>60050333</v>
          </cell>
          <cell r="C1162" t="str">
            <v>USO INFRAESTR</v>
          </cell>
          <cell r="D1162" t="str">
            <v>D</v>
          </cell>
          <cell r="E1162" t="str">
            <v>6005-0333</v>
          </cell>
          <cell r="F1162" t="str">
            <v>USO DE INFRAESTRUCTURA DE RADIOMOVIL DIPSA</v>
          </cell>
          <cell r="G1162">
            <v>0</v>
          </cell>
          <cell r="AM1162">
            <v>1115</v>
          </cell>
        </row>
        <row r="1163">
          <cell r="B1163">
            <v>60050343</v>
          </cell>
          <cell r="C1163" t="str">
            <v>SERVS TEL CEL</v>
          </cell>
          <cell r="D1163" t="str">
            <v>D</v>
          </cell>
          <cell r="E1163" t="str">
            <v>6005-0343</v>
          </cell>
          <cell r="F1163" t="str">
            <v>SERVICIO DE TELEFONOS CELULARES</v>
          </cell>
          <cell r="G1163">
            <v>0</v>
          </cell>
          <cell r="AM1163">
            <v>1116</v>
          </cell>
        </row>
        <row r="1164">
          <cell r="B1164">
            <v>60050353</v>
          </cell>
          <cell r="C1164" t="str">
            <v>MESAS DE AYUDA</v>
          </cell>
          <cell r="D1164" t="str">
            <v>D</v>
          </cell>
          <cell r="E1164" t="str">
            <v>6005-0353</v>
          </cell>
          <cell r="F1164" t="str">
            <v>MESAS DE AYUDA</v>
          </cell>
          <cell r="G1164">
            <v>0</v>
          </cell>
          <cell r="AM1164">
            <v>1117</v>
          </cell>
        </row>
        <row r="1165">
          <cell r="B1165">
            <v>60050400</v>
          </cell>
          <cell r="C1165" t="str">
            <v>SERV.CONEX Y ED</v>
          </cell>
          <cell r="D1165" t="str">
            <v>A</v>
          </cell>
          <cell r="E1165" t="str">
            <v>6005-0400</v>
          </cell>
          <cell r="F1165" t="str">
            <v>SERVICIOS CONEXOS Y EDIFICIOS</v>
          </cell>
          <cell r="AM1165">
            <v>1118</v>
          </cell>
        </row>
        <row r="1166">
          <cell r="B1166">
            <v>60050401</v>
          </cell>
          <cell r="C1166" t="str">
            <v>SER.CONX.ED TMX</v>
          </cell>
          <cell r="D1166" t="str">
            <v>T</v>
          </cell>
          <cell r="E1166" t="str">
            <v>6005-0401</v>
          </cell>
          <cell r="F1166" t="str">
            <v>SERVICIOS CONEXOS TELMEX</v>
          </cell>
          <cell r="AM1166">
            <v>1119</v>
          </cell>
        </row>
        <row r="1167">
          <cell r="B1167">
            <v>60050402</v>
          </cell>
          <cell r="C1167" t="str">
            <v>SER.CONX.ED SUB</v>
          </cell>
          <cell r="D1167" t="str">
            <v>S</v>
          </cell>
          <cell r="E1167" t="str">
            <v>6005-0402</v>
          </cell>
          <cell r="F1167" t="str">
            <v>SERVICIOS CONEXOS SUBSIDIARIAS</v>
          </cell>
          <cell r="AM1167">
            <v>1120</v>
          </cell>
        </row>
        <row r="1168">
          <cell r="B1168">
            <v>60050403</v>
          </cell>
          <cell r="C1168" t="str">
            <v>SER.CONX.ED TER</v>
          </cell>
          <cell r="D1168" t="str">
            <v>C</v>
          </cell>
          <cell r="E1168" t="str">
            <v>6005-0403</v>
          </cell>
          <cell r="F1168" t="str">
            <v>SERVICIOS.CONEXOS TERCEROS</v>
          </cell>
          <cell r="AM1168">
            <v>1121</v>
          </cell>
        </row>
        <row r="1169">
          <cell r="B1169">
            <v>60050410</v>
          </cell>
          <cell r="C1169" t="str">
            <v>MTTO PTA INT Y EXT</v>
          </cell>
          <cell r="D1169" t="str">
            <v>A</v>
          </cell>
          <cell r="E1169" t="str">
            <v>6005-0410</v>
          </cell>
          <cell r="F1169" t="str">
            <v>MTTO DE PLANTA INTERNA Y EXTERNA</v>
          </cell>
          <cell r="G1169">
            <v>101005753.01000001</v>
          </cell>
          <cell r="AM1169">
            <v>1122</v>
          </cell>
        </row>
        <row r="1170">
          <cell r="B1170">
            <v>60050420</v>
          </cell>
          <cell r="C1170" t="str">
            <v>SERVS SEGURIDAD</v>
          </cell>
          <cell r="D1170" t="str">
            <v>A</v>
          </cell>
          <cell r="E1170" t="str">
            <v>6005-0420</v>
          </cell>
          <cell r="F1170" t="str">
            <v>SERVICIOS DE SEGURIDAD</v>
          </cell>
          <cell r="G1170">
            <v>0</v>
          </cell>
          <cell r="AM1170">
            <v>1123</v>
          </cell>
        </row>
        <row r="1171">
          <cell r="B1171">
            <v>60050421</v>
          </cell>
          <cell r="C1171" t="str">
            <v>SERVS SEG TMX</v>
          </cell>
          <cell r="D1171" t="str">
            <v>T</v>
          </cell>
          <cell r="E1171" t="str">
            <v>6005-0421</v>
          </cell>
          <cell r="F1171" t="str">
            <v>SERVICIOS DE SEGURIDAD TELMEX</v>
          </cell>
          <cell r="G1171">
            <v>0</v>
          </cell>
          <cell r="AM1171">
            <v>1124</v>
          </cell>
        </row>
        <row r="1172">
          <cell r="B1172">
            <v>60050422</v>
          </cell>
          <cell r="C1172" t="str">
            <v>SERVS SEG SUB</v>
          </cell>
          <cell r="D1172" t="str">
            <v>S</v>
          </cell>
          <cell r="E1172" t="str">
            <v>6005-0422</v>
          </cell>
          <cell r="F1172" t="str">
            <v>SERVICIOS DE SEGURIDAD SUBSIDIARIAS</v>
          </cell>
          <cell r="G1172">
            <v>0</v>
          </cell>
          <cell r="AM1172">
            <v>1125</v>
          </cell>
        </row>
        <row r="1173">
          <cell r="B1173">
            <v>60050423</v>
          </cell>
          <cell r="C1173" t="str">
            <v>SERVS SEG TER</v>
          </cell>
          <cell r="D1173" t="str">
            <v>C</v>
          </cell>
          <cell r="E1173" t="str">
            <v>6005-0423</v>
          </cell>
          <cell r="F1173" t="str">
            <v>SERVICIOS DE SEGURIDAD TERCEROS</v>
          </cell>
          <cell r="G1173">
            <v>0</v>
          </cell>
          <cell r="AM1173">
            <v>1126</v>
          </cell>
        </row>
        <row r="1174">
          <cell r="B1174">
            <v>60050430</v>
          </cell>
          <cell r="C1174" t="str">
            <v>SERVS LIMP EDIF</v>
          </cell>
          <cell r="D1174" t="str">
            <v>A</v>
          </cell>
          <cell r="E1174" t="str">
            <v>6005-0430</v>
          </cell>
          <cell r="F1174" t="str">
            <v>SERVICIOS DE LIMPIEZA DE EDIFICIOS</v>
          </cell>
          <cell r="G1174">
            <v>0</v>
          </cell>
          <cell r="AM1174">
            <v>1127</v>
          </cell>
        </row>
        <row r="1175">
          <cell r="B1175">
            <v>60050431</v>
          </cell>
          <cell r="C1175" t="str">
            <v>SVS LIM EDIF TMX</v>
          </cell>
          <cell r="D1175" t="str">
            <v>T</v>
          </cell>
          <cell r="E1175" t="str">
            <v>6005-0431</v>
          </cell>
          <cell r="F1175" t="str">
            <v>SERVICIOS DE LIMPIEZA DE EDIFICIOS TELMEX</v>
          </cell>
          <cell r="G1175">
            <v>0</v>
          </cell>
          <cell r="AM1175">
            <v>1128</v>
          </cell>
        </row>
        <row r="1176">
          <cell r="B1176">
            <v>60050432</v>
          </cell>
          <cell r="C1176" t="str">
            <v>SVS LIM EDIF SUB</v>
          </cell>
          <cell r="D1176" t="str">
            <v>S</v>
          </cell>
          <cell r="E1176" t="str">
            <v>6005-0432</v>
          </cell>
          <cell r="F1176" t="str">
            <v>SERVICIOS DE LIMPIEZA DE EDIFICIOS SUBSIDIARIAS</v>
          </cell>
          <cell r="G1176">
            <v>0</v>
          </cell>
          <cell r="AM1176">
            <v>1129</v>
          </cell>
        </row>
        <row r="1177">
          <cell r="B1177">
            <v>60050433</v>
          </cell>
          <cell r="C1177" t="str">
            <v>SVS LIM EDIF TER</v>
          </cell>
          <cell r="D1177" t="str">
            <v>C</v>
          </cell>
          <cell r="E1177" t="str">
            <v>6005-0433</v>
          </cell>
          <cell r="F1177" t="str">
            <v>SERVICIOS DE LIMPIEZA DE EDIFICIOS TERCEROS</v>
          </cell>
          <cell r="G1177">
            <v>0</v>
          </cell>
          <cell r="AM1177">
            <v>1130</v>
          </cell>
        </row>
        <row r="1178">
          <cell r="B1178">
            <v>60050440</v>
          </cell>
          <cell r="C1178" t="str">
            <v>SERVS MTTO EDIF</v>
          </cell>
          <cell r="D1178" t="str">
            <v>A</v>
          </cell>
          <cell r="E1178" t="str">
            <v>6005-0440</v>
          </cell>
          <cell r="F1178" t="str">
            <v>SERVICIOS DE MTTO DE EDIFICIOS</v>
          </cell>
          <cell r="G1178">
            <v>0</v>
          </cell>
          <cell r="AM1178">
            <v>1131</v>
          </cell>
        </row>
        <row r="1179">
          <cell r="B1179">
            <v>60050441</v>
          </cell>
          <cell r="C1179" t="str">
            <v>SVS MTTO EDIF TMX</v>
          </cell>
          <cell r="D1179" t="str">
            <v>T</v>
          </cell>
          <cell r="E1179" t="str">
            <v>6005-0441</v>
          </cell>
          <cell r="F1179" t="str">
            <v>SERVICIOS DE MTTO DE EDIFICIOS TELMEX</v>
          </cell>
          <cell r="G1179">
            <v>0</v>
          </cell>
          <cell r="AM1179">
            <v>1132</v>
          </cell>
        </row>
        <row r="1180">
          <cell r="B1180">
            <v>60050442</v>
          </cell>
          <cell r="C1180" t="str">
            <v>SVS MTTO EDIF SUB</v>
          </cell>
          <cell r="D1180" t="str">
            <v>S</v>
          </cell>
          <cell r="E1180" t="str">
            <v>6005-0442</v>
          </cell>
          <cell r="F1180" t="str">
            <v>SERVICIOS DE MTTO DE EDIFICIOS SUBSIDIARIAS</v>
          </cell>
          <cell r="G1180">
            <v>0</v>
          </cell>
          <cell r="AM1180">
            <v>1133</v>
          </cell>
        </row>
        <row r="1181">
          <cell r="B1181">
            <v>60050443</v>
          </cell>
          <cell r="C1181" t="str">
            <v>SVS MTTO EDIF TER</v>
          </cell>
          <cell r="D1181" t="str">
            <v>C</v>
          </cell>
          <cell r="E1181" t="str">
            <v>6005-0443</v>
          </cell>
          <cell r="F1181" t="str">
            <v>SERVICIOS DE MTTO DE EDIFICIOS TERCEROS</v>
          </cell>
          <cell r="G1181">
            <v>0</v>
          </cell>
          <cell r="AM1181">
            <v>1134</v>
          </cell>
        </row>
        <row r="1182">
          <cell r="B1182">
            <v>60050450</v>
          </cell>
          <cell r="C1182" t="str">
            <v>MTTO PTA INTERNA</v>
          </cell>
          <cell r="D1182" t="str">
            <v>A</v>
          </cell>
          <cell r="E1182" t="str">
            <v>6005-0450</v>
          </cell>
          <cell r="F1182" t="str">
            <v>MTTO DE PLANTA INTERNA</v>
          </cell>
          <cell r="G1182">
            <v>0</v>
          </cell>
          <cell r="AM1182">
            <v>1135</v>
          </cell>
        </row>
        <row r="1183">
          <cell r="B1183">
            <v>60050451</v>
          </cell>
          <cell r="C1183" t="str">
            <v>MTTO PTA INT TMX</v>
          </cell>
          <cell r="D1183" t="str">
            <v>T</v>
          </cell>
          <cell r="E1183" t="str">
            <v>6005-0451</v>
          </cell>
          <cell r="F1183" t="str">
            <v>MTTO DE PLANTA INTERNA TELMEX</v>
          </cell>
          <cell r="G1183">
            <v>0</v>
          </cell>
          <cell r="AM1183">
            <v>1136</v>
          </cell>
        </row>
        <row r="1184">
          <cell r="B1184">
            <v>60050452</v>
          </cell>
          <cell r="C1184" t="str">
            <v>MTTO PTA INT SUB</v>
          </cell>
          <cell r="D1184" t="str">
            <v>S</v>
          </cell>
          <cell r="E1184" t="str">
            <v>6005-0452</v>
          </cell>
          <cell r="F1184" t="str">
            <v>MTTO DE PLANTA INTERNA SUBSIDIARIAS</v>
          </cell>
          <cell r="G1184">
            <v>0</v>
          </cell>
          <cell r="AM1184">
            <v>1137</v>
          </cell>
        </row>
        <row r="1185">
          <cell r="B1185">
            <v>60050453</v>
          </cell>
          <cell r="C1185" t="str">
            <v>MTTO PTA INT TER</v>
          </cell>
          <cell r="D1185" t="str">
            <v>C</v>
          </cell>
          <cell r="E1185" t="str">
            <v>6005-0453</v>
          </cell>
          <cell r="F1185" t="str">
            <v>MTTO DE PLANTA INTERNA TERCEROS</v>
          </cell>
          <cell r="G1185">
            <v>0</v>
          </cell>
          <cell r="AM1185">
            <v>1138</v>
          </cell>
        </row>
        <row r="1186">
          <cell r="B1186">
            <v>60050460</v>
          </cell>
          <cell r="C1186" t="str">
            <v>MTTO PTA EXTERNA</v>
          </cell>
          <cell r="D1186" t="str">
            <v>A</v>
          </cell>
          <cell r="E1186" t="str">
            <v>6005-0460</v>
          </cell>
          <cell r="F1186" t="str">
            <v>MTTO DE PLANTA EXTERNA</v>
          </cell>
          <cell r="G1186">
            <v>0</v>
          </cell>
          <cell r="AM1186">
            <v>1139</v>
          </cell>
        </row>
        <row r="1187">
          <cell r="B1187">
            <v>60050461</v>
          </cell>
          <cell r="C1187" t="str">
            <v>MTTO PTA EXT TMX</v>
          </cell>
          <cell r="D1187" t="str">
            <v>T</v>
          </cell>
          <cell r="E1187" t="str">
            <v>6005-0461</v>
          </cell>
          <cell r="F1187" t="str">
            <v>MTTO DE PLANTA EXTERNA TELMEX</v>
          </cell>
          <cell r="G1187">
            <v>0</v>
          </cell>
          <cell r="AM1187">
            <v>1140</v>
          </cell>
        </row>
        <row r="1188">
          <cell r="B1188">
            <v>60050462</v>
          </cell>
          <cell r="C1188" t="str">
            <v>MTTO PTA EXT SUB</v>
          </cell>
          <cell r="D1188" t="str">
            <v>S</v>
          </cell>
          <cell r="E1188" t="str">
            <v>6005-0462</v>
          </cell>
          <cell r="F1188" t="str">
            <v>MTTO DE PLANTA EXTERNA SUBSIDIARIAS</v>
          </cell>
          <cell r="G1188">
            <v>0</v>
          </cell>
          <cell r="AM1188">
            <v>1141</v>
          </cell>
        </row>
        <row r="1189">
          <cell r="B1189">
            <v>60050463</v>
          </cell>
          <cell r="C1189" t="str">
            <v>MTTO PTA EXT TER</v>
          </cell>
          <cell r="D1189" t="str">
            <v>C</v>
          </cell>
          <cell r="E1189" t="str">
            <v>6005-0463</v>
          </cell>
          <cell r="F1189" t="str">
            <v>MTTO DE PLANTA EXTERNA TERCEROS</v>
          </cell>
          <cell r="G1189">
            <v>0</v>
          </cell>
          <cell r="AM1189">
            <v>1142</v>
          </cell>
        </row>
        <row r="1190">
          <cell r="B1190">
            <v>60050470</v>
          </cell>
          <cell r="C1190" t="str">
            <v>MTTO RED DATOS</v>
          </cell>
          <cell r="D1190" t="str">
            <v>A</v>
          </cell>
          <cell r="E1190" t="str">
            <v>6005-0470</v>
          </cell>
          <cell r="F1190" t="str">
            <v>MTTO A LA RED DE DATOS</v>
          </cell>
          <cell r="G1190">
            <v>101005753.01000001</v>
          </cell>
          <cell r="AM1190">
            <v>1143</v>
          </cell>
        </row>
        <row r="1191">
          <cell r="B1191">
            <v>60050480</v>
          </cell>
          <cell r="C1191" t="str">
            <v>OUTS RED DATOS</v>
          </cell>
          <cell r="D1191" t="str">
            <v>A</v>
          </cell>
          <cell r="E1191" t="str">
            <v>6005-0480</v>
          </cell>
          <cell r="F1191" t="str">
            <v>OUTSOURCING A LA RED DE DATOS</v>
          </cell>
          <cell r="G1191">
            <v>88435125.450000003</v>
          </cell>
          <cell r="AM1191">
            <v>1144</v>
          </cell>
        </row>
        <row r="1192">
          <cell r="B1192">
            <v>60050481</v>
          </cell>
          <cell r="C1192" t="str">
            <v>OUTS RD DAT TMX</v>
          </cell>
          <cell r="D1192" t="str">
            <v>T</v>
          </cell>
          <cell r="E1192" t="str">
            <v>6005-0481</v>
          </cell>
          <cell r="F1192" t="str">
            <v>OUTSOURCING A LA RED DE DATOS TELMEX</v>
          </cell>
          <cell r="G1192">
            <v>0</v>
          </cell>
          <cell r="AM1192">
            <v>1145</v>
          </cell>
        </row>
        <row r="1193">
          <cell r="B1193">
            <v>60050482</v>
          </cell>
          <cell r="C1193" t="str">
            <v>OUTS RD DAT SUB</v>
          </cell>
          <cell r="D1193" t="str">
            <v>S</v>
          </cell>
          <cell r="E1193" t="str">
            <v>6005-0482</v>
          </cell>
          <cell r="F1193" t="str">
            <v>OUTSOURCING A LA RED DE DATOS SUBSIDIARIAS</v>
          </cell>
          <cell r="G1193">
            <v>88435125.450000003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88435125.450000003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1146</v>
          </cell>
        </row>
        <row r="1194">
          <cell r="B1194">
            <v>60050483</v>
          </cell>
          <cell r="C1194" t="str">
            <v>OUTS RD DAT TER</v>
          </cell>
          <cell r="D1194" t="str">
            <v>C</v>
          </cell>
          <cell r="E1194" t="str">
            <v>6005-0483</v>
          </cell>
          <cell r="F1194" t="str">
            <v>OUTSOURCING A LA RED DE DATOS TERCEROS</v>
          </cell>
          <cell r="G1194">
            <v>0</v>
          </cell>
          <cell r="AM1194">
            <v>1147</v>
          </cell>
        </row>
        <row r="1195">
          <cell r="B1195">
            <v>60050490</v>
          </cell>
          <cell r="C1195" t="str">
            <v>GTIAS MT RED DAT</v>
          </cell>
          <cell r="D1195" t="str">
            <v>A</v>
          </cell>
          <cell r="E1195" t="str">
            <v>6005-0490</v>
          </cell>
          <cell r="F1195" t="str">
            <v>GARANTIAS PARA EL MTTO A LA RED DE DATOS</v>
          </cell>
          <cell r="G1195">
            <v>0</v>
          </cell>
          <cell r="AM1195">
            <v>1148</v>
          </cell>
        </row>
        <row r="1196">
          <cell r="B1196">
            <v>60050491</v>
          </cell>
          <cell r="C1196" t="str">
            <v>GTIAS MT R DAT TMX</v>
          </cell>
          <cell r="D1196" t="str">
            <v>T</v>
          </cell>
          <cell r="E1196" t="str">
            <v>6005-0491</v>
          </cell>
          <cell r="F1196" t="str">
            <v>GARANTIAS PARA EL MTTO A LA RED DE DATOS TELMEX</v>
          </cell>
          <cell r="G1196">
            <v>0</v>
          </cell>
          <cell r="AM1196">
            <v>1149</v>
          </cell>
        </row>
        <row r="1197">
          <cell r="B1197">
            <v>60050492</v>
          </cell>
          <cell r="C1197" t="str">
            <v>GTIAS MT R DAT SUB</v>
          </cell>
          <cell r="D1197" t="str">
            <v>S</v>
          </cell>
          <cell r="E1197" t="str">
            <v>6005-0492</v>
          </cell>
          <cell r="F1197" t="str">
            <v>GARANTIAS PARA EL MTTO A LA RED DE DATOS SUBSIDIARIAS</v>
          </cell>
          <cell r="G1197">
            <v>0</v>
          </cell>
          <cell r="AM1197">
            <v>1150</v>
          </cell>
        </row>
        <row r="1198">
          <cell r="B1198">
            <v>60050493</v>
          </cell>
          <cell r="C1198" t="str">
            <v>GTIAS MT R DAT TER</v>
          </cell>
          <cell r="D1198" t="str">
            <v>C</v>
          </cell>
          <cell r="E1198" t="str">
            <v>6005-0493</v>
          </cell>
          <cell r="F1198" t="str">
            <v>GARANTIAS PARA EL MTTO A LA RED DE DATOS TERCEROS</v>
          </cell>
          <cell r="G1198">
            <v>0</v>
          </cell>
          <cell r="AM1198">
            <v>1151</v>
          </cell>
        </row>
        <row r="1199">
          <cell r="B1199">
            <v>60050540</v>
          </cell>
          <cell r="C1199" t="str">
            <v>MTTO INF RED DATOS</v>
          </cell>
          <cell r="D1199" t="str">
            <v>A</v>
          </cell>
          <cell r="E1199" t="str">
            <v>6005-0540</v>
          </cell>
          <cell r="F1199" t="str">
            <v>MTTO DE INFRAESTRUCTURA A LA RED DE DATOS</v>
          </cell>
          <cell r="G1199">
            <v>0</v>
          </cell>
          <cell r="AM1199">
            <v>1148</v>
          </cell>
        </row>
        <row r="1200">
          <cell r="B1200">
            <v>60050541</v>
          </cell>
          <cell r="C1200" t="str">
            <v>MTTO INF RD TMX</v>
          </cell>
          <cell r="D1200" t="str">
            <v>T</v>
          </cell>
          <cell r="E1200" t="str">
            <v>6005-0541</v>
          </cell>
          <cell r="F1200" t="str">
            <v>MTTO DE INFRAESTRUCTURA A LA RED DE DATOS TELMEX</v>
          </cell>
          <cell r="G1200">
            <v>0</v>
          </cell>
          <cell r="AM1200">
            <v>1149</v>
          </cell>
        </row>
        <row r="1201">
          <cell r="B1201">
            <v>60050542</v>
          </cell>
          <cell r="C1201" t="str">
            <v>MTTO INF RD SUB</v>
          </cell>
          <cell r="D1201" t="str">
            <v>S</v>
          </cell>
          <cell r="E1201" t="str">
            <v>6005-0542</v>
          </cell>
          <cell r="F1201" t="str">
            <v>MTTO DE INFRAESTRUCTURA A LA RED DE DATOS SUBSIDIARIAS</v>
          </cell>
          <cell r="G1201">
            <v>0</v>
          </cell>
          <cell r="AM1201">
            <v>1150</v>
          </cell>
        </row>
        <row r="1202">
          <cell r="B1202">
            <v>60050543</v>
          </cell>
          <cell r="C1202" t="str">
            <v>MTTO INF RD TER</v>
          </cell>
          <cell r="D1202" t="str">
            <v>C</v>
          </cell>
          <cell r="E1202" t="str">
            <v>6005-0543</v>
          </cell>
          <cell r="F1202" t="str">
            <v>MTTO DE INFRAESTRUCTURA A LA RED DE DATOS TERCEROS</v>
          </cell>
          <cell r="G1202">
            <v>0</v>
          </cell>
          <cell r="AM1202">
            <v>1151</v>
          </cell>
        </row>
        <row r="1203">
          <cell r="B1203">
            <v>60050550</v>
          </cell>
          <cell r="C1203" t="str">
            <v>CABL INST EQ RED DAT</v>
          </cell>
          <cell r="D1203" t="str">
            <v>A</v>
          </cell>
          <cell r="E1203" t="str">
            <v>6005-0550</v>
          </cell>
          <cell r="F1203" t="str">
            <v>CABLEADO E INST. DE EQUIPOS A LA RED DE DATOS</v>
          </cell>
          <cell r="G1203">
            <v>0</v>
          </cell>
          <cell r="AM1203">
            <v>1148</v>
          </cell>
        </row>
        <row r="1204">
          <cell r="B1204">
            <v>60050551</v>
          </cell>
          <cell r="C1204" t="str">
            <v>CAB IT EQ RED DAT TMX</v>
          </cell>
          <cell r="D1204" t="str">
            <v>T</v>
          </cell>
          <cell r="E1204" t="str">
            <v>6005-0551</v>
          </cell>
          <cell r="F1204" t="str">
            <v>CABL E INST EQ A LA RED DE DATOS TELMEX</v>
          </cell>
          <cell r="G1204">
            <v>0</v>
          </cell>
          <cell r="AM1204">
            <v>1149</v>
          </cell>
        </row>
        <row r="1205">
          <cell r="B1205">
            <v>60050552</v>
          </cell>
          <cell r="C1205" t="str">
            <v>CAB IT EQ RED DAT SUB</v>
          </cell>
          <cell r="D1205" t="str">
            <v>S</v>
          </cell>
          <cell r="E1205" t="str">
            <v>6005-0552</v>
          </cell>
          <cell r="F1205" t="str">
            <v>CABL E INST EQ A LA RED DE DATOS SUBSIDIARIAS</v>
          </cell>
          <cell r="G1205">
            <v>0</v>
          </cell>
          <cell r="AM1205">
            <v>1150</v>
          </cell>
        </row>
        <row r="1206">
          <cell r="B1206">
            <v>60050553</v>
          </cell>
          <cell r="C1206" t="str">
            <v>CAB IT EQ RED DAT TER</v>
          </cell>
          <cell r="D1206" t="str">
            <v>C</v>
          </cell>
          <cell r="E1206" t="str">
            <v>6005-0553</v>
          </cell>
          <cell r="F1206" t="str">
            <v>CABL E INST EQ A LA RED DE DATOS TERCEROS</v>
          </cell>
          <cell r="G1206">
            <v>0</v>
          </cell>
          <cell r="AM1206">
            <v>1151</v>
          </cell>
        </row>
        <row r="1207">
          <cell r="B1207">
            <v>60050560</v>
          </cell>
          <cell r="C1207" t="str">
            <v>MTTO A LA RCDT</v>
          </cell>
          <cell r="D1207" t="str">
            <v>A</v>
          </cell>
          <cell r="E1207" t="str">
            <v>6005-0560</v>
          </cell>
          <cell r="F1207" t="str">
            <v>MTTO A LA RED RCDT</v>
          </cell>
          <cell r="G1207">
            <v>10579090.16</v>
          </cell>
          <cell r="AM1207">
            <v>1148</v>
          </cell>
        </row>
        <row r="1208">
          <cell r="B1208">
            <v>60050561</v>
          </cell>
          <cell r="C1208" t="str">
            <v>MTTO A LA RCDT TMX</v>
          </cell>
          <cell r="D1208" t="str">
            <v>T</v>
          </cell>
          <cell r="E1208" t="str">
            <v>6005-0561</v>
          </cell>
          <cell r="F1208" t="str">
            <v>MTTO A LA RED RCDT TELMEX</v>
          </cell>
          <cell r="G1208">
            <v>0</v>
          </cell>
          <cell r="AM1208">
            <v>1149</v>
          </cell>
        </row>
        <row r="1209">
          <cell r="B1209">
            <v>60050562</v>
          </cell>
          <cell r="C1209" t="str">
            <v>MTTO A LA RCDT SUB</v>
          </cell>
          <cell r="D1209" t="str">
            <v>S</v>
          </cell>
          <cell r="E1209" t="str">
            <v>6005-0562</v>
          </cell>
          <cell r="F1209" t="str">
            <v>MTTO A LA RED RCDT SUBSIDIARIAS</v>
          </cell>
          <cell r="G1209">
            <v>0</v>
          </cell>
          <cell r="AM1209">
            <v>1150</v>
          </cell>
        </row>
        <row r="1210">
          <cell r="B1210">
            <v>60050563</v>
          </cell>
          <cell r="C1210" t="str">
            <v>MTTO A LA RCDT TER</v>
          </cell>
          <cell r="D1210" t="str">
            <v>C</v>
          </cell>
          <cell r="E1210" t="str">
            <v>6005-0563</v>
          </cell>
          <cell r="F1210" t="str">
            <v>MTTO A LA RED RCDT TERCEROS</v>
          </cell>
          <cell r="G1210">
            <v>10579090.16</v>
          </cell>
          <cell r="AM1210">
            <v>1151</v>
          </cell>
        </row>
        <row r="1211">
          <cell r="B1211">
            <v>60050570</v>
          </cell>
          <cell r="C1211" t="str">
            <v>CABL INST EQ RCDT</v>
          </cell>
          <cell r="D1211" t="str">
            <v>A</v>
          </cell>
          <cell r="E1211" t="str">
            <v>6005-0570</v>
          </cell>
          <cell r="F1211" t="str">
            <v>CABLEADO E INST. DE EQUIPOS A LA RED RDCT</v>
          </cell>
          <cell r="G1211">
            <v>1991537.4</v>
          </cell>
          <cell r="AM1211">
            <v>1148</v>
          </cell>
        </row>
        <row r="1212">
          <cell r="B1212">
            <v>60050571</v>
          </cell>
          <cell r="C1212" t="str">
            <v>CAB IT EQ RCDT TMX</v>
          </cell>
          <cell r="D1212" t="str">
            <v>T</v>
          </cell>
          <cell r="E1212" t="str">
            <v>6005-0571</v>
          </cell>
          <cell r="F1212" t="str">
            <v>CABL E INST DE EQ A LA RED RDCT TELMEX</v>
          </cell>
          <cell r="G1212">
            <v>0</v>
          </cell>
          <cell r="AM1212">
            <v>1149</v>
          </cell>
        </row>
        <row r="1213">
          <cell r="B1213">
            <v>60050572</v>
          </cell>
          <cell r="C1213" t="str">
            <v>CAB IT EQ RCDT SUB</v>
          </cell>
          <cell r="D1213" t="str">
            <v>S</v>
          </cell>
          <cell r="E1213" t="str">
            <v>6005-0572</v>
          </cell>
          <cell r="F1213" t="str">
            <v>CABL E INST DE EQ A LA RED RDCT SUBSIDIARIAS</v>
          </cell>
          <cell r="G1213">
            <v>0</v>
          </cell>
          <cell r="AM1213">
            <v>1150</v>
          </cell>
        </row>
        <row r="1214">
          <cell r="B1214">
            <v>60050573</v>
          </cell>
          <cell r="C1214" t="str">
            <v>CAB IT EQ RDCT TER</v>
          </cell>
          <cell r="D1214" t="str">
            <v>C</v>
          </cell>
          <cell r="E1214" t="str">
            <v>6005-0573</v>
          </cell>
          <cell r="F1214" t="str">
            <v>CABL E INST DE EQ A LA RED RDCT TERCEROS</v>
          </cell>
          <cell r="G1214">
            <v>1991537.4</v>
          </cell>
          <cell r="AM1214">
            <v>1151</v>
          </cell>
        </row>
        <row r="1215">
          <cell r="B1215">
            <v>60050500</v>
          </cell>
          <cell r="C1215" t="str">
            <v>SERVS SISTEMAS</v>
          </cell>
          <cell r="D1215" t="str">
            <v>A</v>
          </cell>
          <cell r="E1215" t="str">
            <v>6005-0500</v>
          </cell>
          <cell r="F1215" t="str">
            <v>SERVICIOS DE SISTEMAS</v>
          </cell>
          <cell r="G1215">
            <v>0</v>
          </cell>
          <cell r="AM1215">
            <v>1152</v>
          </cell>
        </row>
        <row r="1216">
          <cell r="B1216">
            <v>60050510</v>
          </cell>
          <cell r="C1216" t="str">
            <v>DESARR DE SFTW</v>
          </cell>
          <cell r="D1216" t="str">
            <v>A</v>
          </cell>
          <cell r="E1216" t="str">
            <v>6005-0510</v>
          </cell>
          <cell r="F1216" t="str">
            <v>DESARROLLOS DE SOFTWARE</v>
          </cell>
          <cell r="G1216">
            <v>0</v>
          </cell>
          <cell r="AM1216">
            <v>1153</v>
          </cell>
        </row>
        <row r="1217">
          <cell r="B1217">
            <v>60050511</v>
          </cell>
          <cell r="C1217" t="str">
            <v>DES DE SFTW TMX</v>
          </cell>
          <cell r="D1217" t="str">
            <v>T</v>
          </cell>
          <cell r="E1217" t="str">
            <v>6005-0511</v>
          </cell>
          <cell r="F1217" t="str">
            <v>DESARROLLOS DE SOFTWARE TELMEX</v>
          </cell>
          <cell r="G1217">
            <v>0</v>
          </cell>
          <cell r="AM1217">
            <v>1154</v>
          </cell>
        </row>
        <row r="1218">
          <cell r="B1218">
            <v>60050512</v>
          </cell>
          <cell r="C1218" t="str">
            <v>DES DE SFTW SUB</v>
          </cell>
          <cell r="D1218" t="str">
            <v>S</v>
          </cell>
          <cell r="E1218" t="str">
            <v>6005-0512</v>
          </cell>
          <cell r="F1218" t="str">
            <v>DESARROLLOS DE SOFTWARE SUBSIDIARIAS</v>
          </cell>
          <cell r="G1218">
            <v>0</v>
          </cell>
          <cell r="AM1218">
            <v>1155</v>
          </cell>
        </row>
        <row r="1219">
          <cell r="B1219">
            <v>60050513</v>
          </cell>
          <cell r="C1219" t="str">
            <v>DES DE SFTW TER</v>
          </cell>
          <cell r="D1219" t="str">
            <v>C</v>
          </cell>
          <cell r="E1219" t="str">
            <v>6005-0513</v>
          </cell>
          <cell r="F1219" t="str">
            <v>DESARROLLOS DE SOFTWARE TERCEROS</v>
          </cell>
          <cell r="G1219">
            <v>0</v>
          </cell>
          <cell r="AM1219">
            <v>1156</v>
          </cell>
        </row>
        <row r="1220">
          <cell r="B1220">
            <v>60050514</v>
          </cell>
          <cell r="C1220" t="str">
            <v>DES DE SFTW REL</v>
          </cell>
          <cell r="D1220" t="str">
            <v>C</v>
          </cell>
          <cell r="E1220" t="str">
            <v>6005-0514</v>
          </cell>
          <cell r="F1220" t="str">
            <v>DESARROLLOS DE SOFTWARE PARTES RELACIONADAS</v>
          </cell>
          <cell r="G1220">
            <v>0</v>
          </cell>
          <cell r="AM1220">
            <v>1157</v>
          </cell>
        </row>
        <row r="1221">
          <cell r="B1221">
            <v>60050520</v>
          </cell>
          <cell r="C1221" t="str">
            <v>SOPORT TEC SIS</v>
          </cell>
          <cell r="D1221" t="str">
            <v>A</v>
          </cell>
          <cell r="E1221" t="str">
            <v>6005-0520</v>
          </cell>
          <cell r="F1221" t="str">
            <v>SOPORTE TECNICO DE SISTEMAS</v>
          </cell>
          <cell r="G1221">
            <v>0</v>
          </cell>
          <cell r="AM1221">
            <v>1158</v>
          </cell>
        </row>
        <row r="1222">
          <cell r="B1222">
            <v>60050521</v>
          </cell>
          <cell r="C1222" t="str">
            <v>SOP TEC SIS TMX</v>
          </cell>
          <cell r="D1222" t="str">
            <v>T</v>
          </cell>
          <cell r="E1222" t="str">
            <v>6005-0521</v>
          </cell>
          <cell r="F1222" t="str">
            <v>SOPORTE TECNICO DE SISTEMAS TELMEX</v>
          </cell>
          <cell r="G1222">
            <v>0</v>
          </cell>
          <cell r="AM1222">
            <v>1159</v>
          </cell>
        </row>
        <row r="1223">
          <cell r="B1223">
            <v>60050522</v>
          </cell>
          <cell r="C1223" t="str">
            <v>SOP TEC SIS SUB</v>
          </cell>
          <cell r="D1223" t="str">
            <v>S</v>
          </cell>
          <cell r="E1223" t="str">
            <v>6005-0522</v>
          </cell>
          <cell r="F1223" t="str">
            <v>SOPORTE TECNICO DE SISTEMAS SUBSIDIARIAS</v>
          </cell>
          <cell r="G1223">
            <v>0</v>
          </cell>
          <cell r="AM1223">
            <v>1160</v>
          </cell>
        </row>
        <row r="1224">
          <cell r="B1224">
            <v>60050523</v>
          </cell>
          <cell r="C1224" t="str">
            <v>SOP TEC SIS TER</v>
          </cell>
          <cell r="D1224" t="str">
            <v>C</v>
          </cell>
          <cell r="E1224" t="str">
            <v>6005-0523</v>
          </cell>
          <cell r="F1224" t="str">
            <v>SOPORTE TECNICO DE SISTEMAS TERCEROS</v>
          </cell>
          <cell r="G1224">
            <v>0</v>
          </cell>
          <cell r="AM1224">
            <v>1161</v>
          </cell>
        </row>
        <row r="1225">
          <cell r="B1225">
            <v>60050524</v>
          </cell>
          <cell r="C1225" t="str">
            <v>SOP TEC SIS REL</v>
          </cell>
          <cell r="D1225" t="str">
            <v>C</v>
          </cell>
          <cell r="E1225" t="str">
            <v>6005-0524</v>
          </cell>
          <cell r="F1225" t="str">
            <v>SOPORTE TECNICO DE SISTEMAS PARTES RELACIONADAS</v>
          </cell>
          <cell r="G1225">
            <v>0</v>
          </cell>
          <cell r="AM1225">
            <v>1162</v>
          </cell>
        </row>
        <row r="1226">
          <cell r="B1226">
            <v>60050530</v>
          </cell>
          <cell r="C1226" t="str">
            <v>SOPORT TEC SIS</v>
          </cell>
          <cell r="D1226" t="str">
            <v>A</v>
          </cell>
          <cell r="E1226" t="str">
            <v>6005-0530</v>
          </cell>
          <cell r="F1226" t="str">
            <v>OUTSOURCING DE SISTEMAS</v>
          </cell>
          <cell r="G1226">
            <v>0</v>
          </cell>
          <cell r="AM1226">
            <v>1163</v>
          </cell>
        </row>
        <row r="1227">
          <cell r="B1227">
            <v>60050531</v>
          </cell>
          <cell r="C1227" t="str">
            <v>SOP TEC SIS TMX</v>
          </cell>
          <cell r="D1227" t="str">
            <v>T</v>
          </cell>
          <cell r="E1227" t="str">
            <v>6005-0531</v>
          </cell>
          <cell r="F1227" t="str">
            <v>OUTSOURCING DE SISTEMAS TELMEX</v>
          </cell>
          <cell r="G1227">
            <v>0</v>
          </cell>
          <cell r="AM1227">
            <v>1164</v>
          </cell>
        </row>
        <row r="1228">
          <cell r="B1228">
            <v>60050532</v>
          </cell>
          <cell r="C1228" t="str">
            <v>SOP TEC SIS SUB</v>
          </cell>
          <cell r="D1228" t="str">
            <v>S</v>
          </cell>
          <cell r="E1228" t="str">
            <v>6005-0532</v>
          </cell>
          <cell r="F1228" t="str">
            <v>OUTSOURCING DE SISTEMAS SUBSIDIARIAS</v>
          </cell>
          <cell r="G1228">
            <v>0</v>
          </cell>
          <cell r="AM1228">
            <v>1165</v>
          </cell>
        </row>
        <row r="1229">
          <cell r="B1229">
            <v>60050533</v>
          </cell>
          <cell r="C1229" t="str">
            <v>SOP TEC SIS TER</v>
          </cell>
          <cell r="D1229" t="str">
            <v>C</v>
          </cell>
          <cell r="E1229" t="str">
            <v>6005-0533</v>
          </cell>
          <cell r="F1229" t="str">
            <v>OUTSOURCING DE SISTEMAS TERCEROS</v>
          </cell>
          <cell r="G1229">
            <v>0</v>
          </cell>
          <cell r="AM1229">
            <v>1166</v>
          </cell>
        </row>
        <row r="1230">
          <cell r="B1230">
            <v>60050534</v>
          </cell>
          <cell r="C1230" t="str">
            <v>SOP TEC SIS REL</v>
          </cell>
          <cell r="D1230" t="str">
            <v>C</v>
          </cell>
          <cell r="E1230" t="str">
            <v>6005-0534</v>
          </cell>
          <cell r="F1230" t="str">
            <v>OUTSOURCING DE SISTEMAS PARTES RELACIONADAS</v>
          </cell>
          <cell r="G1230">
            <v>0</v>
          </cell>
          <cell r="AM1230">
            <v>1167</v>
          </cell>
        </row>
        <row r="1231">
          <cell r="B1231">
            <v>60060000</v>
          </cell>
          <cell r="C1231" t="str">
            <v>MATERIALES</v>
          </cell>
          <cell r="D1231" t="str">
            <v>A</v>
          </cell>
          <cell r="E1231" t="str">
            <v>6006-0000</v>
          </cell>
          <cell r="F1231" t="str">
            <v>MATERIALES</v>
          </cell>
          <cell r="G1231">
            <v>0</v>
          </cell>
          <cell r="AM1231">
            <v>1168</v>
          </cell>
        </row>
        <row r="1232">
          <cell r="B1232">
            <v>60060100</v>
          </cell>
          <cell r="C1232" t="str">
            <v>MATERIALES</v>
          </cell>
          <cell r="D1232" t="str">
            <v>D</v>
          </cell>
          <cell r="E1232" t="str">
            <v>6006-0100</v>
          </cell>
          <cell r="F1232" t="str">
            <v>MATERIALES</v>
          </cell>
          <cell r="G1232">
            <v>0</v>
          </cell>
          <cell r="AM1232">
            <v>1169</v>
          </cell>
        </row>
        <row r="1233">
          <cell r="B1233">
            <v>60060200</v>
          </cell>
          <cell r="C1233" t="str">
            <v>MAT DE CONSUMO</v>
          </cell>
          <cell r="D1233" t="str">
            <v>A</v>
          </cell>
          <cell r="E1233" t="str">
            <v>6006-0200</v>
          </cell>
          <cell r="F1233" t="str">
            <v>MATERIALES DE CONSUMO</v>
          </cell>
          <cell r="G1233">
            <v>0</v>
          </cell>
          <cell r="AM1233">
            <v>1170</v>
          </cell>
        </row>
        <row r="1234">
          <cell r="B1234">
            <v>60060201</v>
          </cell>
          <cell r="C1234" t="str">
            <v>MAT CONSUM TMX</v>
          </cell>
          <cell r="D1234" t="str">
            <v>T</v>
          </cell>
          <cell r="E1234" t="str">
            <v>6006-0201</v>
          </cell>
          <cell r="F1234" t="str">
            <v>MATERIALES DE CONSUMO TELMEX</v>
          </cell>
          <cell r="G1234">
            <v>0</v>
          </cell>
          <cell r="AM1234">
            <v>1171</v>
          </cell>
        </row>
        <row r="1235">
          <cell r="B1235">
            <v>60060202</v>
          </cell>
          <cell r="C1235" t="str">
            <v>MAT CONSUM SUB</v>
          </cell>
          <cell r="D1235" t="str">
            <v>S</v>
          </cell>
          <cell r="E1235" t="str">
            <v>6006-0202</v>
          </cell>
          <cell r="F1235" t="str">
            <v>MATERIALESCONSUMO SUBSIDIARIAS</v>
          </cell>
          <cell r="G1235">
            <v>0</v>
          </cell>
          <cell r="AM1235">
            <v>1172</v>
          </cell>
        </row>
        <row r="1236">
          <cell r="B1236">
            <v>60060203</v>
          </cell>
          <cell r="C1236" t="str">
            <v>MAT CONSUM TER</v>
          </cell>
          <cell r="D1236" t="str">
            <v>C</v>
          </cell>
          <cell r="E1236" t="str">
            <v>6006-0203</v>
          </cell>
          <cell r="F1236" t="str">
            <v>MATERIALES.CONSUMO TERCEROS</v>
          </cell>
          <cell r="G1236">
            <v>0</v>
          </cell>
          <cell r="AM1236">
            <v>1173</v>
          </cell>
        </row>
        <row r="1237">
          <cell r="B1237">
            <v>60060300</v>
          </cell>
          <cell r="C1237" t="str">
            <v>HERRAMIENTAS</v>
          </cell>
          <cell r="D1237" t="str">
            <v>D</v>
          </cell>
          <cell r="E1237" t="str">
            <v>6006-0300</v>
          </cell>
          <cell r="F1237" t="str">
            <v>HERRAMIENTAS</v>
          </cell>
          <cell r="G1237">
            <v>0</v>
          </cell>
          <cell r="AM1237">
            <v>1174</v>
          </cell>
        </row>
        <row r="1238">
          <cell r="B1238">
            <v>60060400</v>
          </cell>
          <cell r="C1238" t="str">
            <v>CTO.TARJ PREP.</v>
          </cell>
          <cell r="D1238" t="str">
            <v>A</v>
          </cell>
          <cell r="E1238" t="str">
            <v>6006-0400</v>
          </cell>
          <cell r="F1238" t="str">
            <v>COSTO DE TARJETAS PREPAGADAS</v>
          </cell>
          <cell r="G1238">
            <v>0</v>
          </cell>
          <cell r="AM1238">
            <v>1175</v>
          </cell>
        </row>
        <row r="1239">
          <cell r="B1239">
            <v>60060401</v>
          </cell>
          <cell r="C1239" t="str">
            <v>CTO.TAR PREP.TM</v>
          </cell>
          <cell r="D1239" t="str">
            <v>T</v>
          </cell>
          <cell r="E1239" t="str">
            <v>6006-0401</v>
          </cell>
          <cell r="F1239" t="str">
            <v>COSTO DE TARJETAS PREPAGADAS TELMEX</v>
          </cell>
          <cell r="G1239">
            <v>0</v>
          </cell>
          <cell r="AM1239">
            <v>1176</v>
          </cell>
        </row>
        <row r="1240">
          <cell r="B1240">
            <v>60060402</v>
          </cell>
          <cell r="C1240" t="str">
            <v>CTO.TAR PREP.SU</v>
          </cell>
          <cell r="D1240" t="str">
            <v>S</v>
          </cell>
          <cell r="E1240" t="str">
            <v>6006-0402</v>
          </cell>
          <cell r="F1240" t="str">
            <v>COSTO DE TARJETAS PREPAGADAS SUBSIDIARIAS</v>
          </cell>
          <cell r="G1240">
            <v>0</v>
          </cell>
          <cell r="AM1240">
            <v>1177</v>
          </cell>
        </row>
        <row r="1241">
          <cell r="B1241">
            <v>60060403</v>
          </cell>
          <cell r="C1241" t="str">
            <v>CTO.TAR PREP.TR</v>
          </cell>
          <cell r="D1241" t="str">
            <v>C</v>
          </cell>
          <cell r="E1241" t="str">
            <v>6006-0403</v>
          </cell>
          <cell r="F1241" t="str">
            <v>COSTO DE TARJETAS PREPAGADAS TERCEROS</v>
          </cell>
          <cell r="G1241">
            <v>0</v>
          </cell>
          <cell r="AM1241">
            <v>1178</v>
          </cell>
        </row>
        <row r="1242">
          <cell r="B1242">
            <v>60070000</v>
          </cell>
          <cell r="C1242" t="str">
            <v>CANC. CTAS.INC</v>
          </cell>
          <cell r="D1242" t="str">
            <v>D</v>
          </cell>
          <cell r="E1242" t="str">
            <v>6007-0000</v>
          </cell>
          <cell r="F1242" t="str">
            <v>CANCELACIÓN DE CTAS. INCOBRABLES</v>
          </cell>
          <cell r="G1242">
            <v>1216160</v>
          </cell>
          <cell r="AM1242">
            <v>1179</v>
          </cell>
        </row>
        <row r="1243">
          <cell r="B1243">
            <v>60080000</v>
          </cell>
          <cell r="C1243" t="str">
            <v>ENERGÍA ELECTR</v>
          </cell>
          <cell r="D1243" t="str">
            <v>D</v>
          </cell>
          <cell r="E1243" t="str">
            <v>6008-0000</v>
          </cell>
          <cell r="F1243" t="str">
            <v>ENERGÍA ELECTRICA</v>
          </cell>
          <cell r="AM1243">
            <v>1180</v>
          </cell>
        </row>
        <row r="1244">
          <cell r="B1244" t="str">
            <v>60081000</v>
          </cell>
          <cell r="C1244" t="str">
            <v>ENERGÍA ELÉCT</v>
          </cell>
          <cell r="D1244" t="str">
            <v>A</v>
          </cell>
          <cell r="E1244" t="str">
            <v>6008-1000</v>
          </cell>
          <cell r="F1244" t="str">
            <v>ENERGÍA ELÉCTRICA</v>
          </cell>
          <cell r="G1244">
            <v>0</v>
          </cell>
          <cell r="AM1244">
            <v>1181</v>
          </cell>
        </row>
        <row r="1245">
          <cell r="B1245" t="str">
            <v>60081001</v>
          </cell>
          <cell r="C1245" t="str">
            <v>ENER ELÉCT TMX</v>
          </cell>
          <cell r="D1245" t="str">
            <v>T</v>
          </cell>
          <cell r="E1245" t="str">
            <v>6008-1001</v>
          </cell>
          <cell r="F1245" t="str">
            <v>ENERGÍA ELÉCTRICA TELMEX</v>
          </cell>
          <cell r="G1245">
            <v>0</v>
          </cell>
          <cell r="AM1245">
            <v>1182</v>
          </cell>
        </row>
        <row r="1246">
          <cell r="B1246" t="str">
            <v>60081002</v>
          </cell>
          <cell r="C1246" t="str">
            <v>ENER ELÉCT SUB</v>
          </cell>
          <cell r="D1246" t="str">
            <v>S</v>
          </cell>
          <cell r="E1246" t="str">
            <v>6008-1002</v>
          </cell>
          <cell r="F1246" t="str">
            <v>ENERGÍA ELÉCTRICA SUBSIDIARIAS</v>
          </cell>
          <cell r="G1246">
            <v>0</v>
          </cell>
          <cell r="AM1246">
            <v>1183</v>
          </cell>
        </row>
        <row r="1247">
          <cell r="B1247" t="str">
            <v>60081003</v>
          </cell>
          <cell r="C1247" t="str">
            <v>ENER ELÉCT TER</v>
          </cell>
          <cell r="D1247" t="str">
            <v>C</v>
          </cell>
          <cell r="E1247" t="str">
            <v>6008-1003</v>
          </cell>
          <cell r="F1247" t="str">
            <v>ENERGÍA ELÉCTRICA TERCEROS</v>
          </cell>
          <cell r="G1247">
            <v>0</v>
          </cell>
          <cell r="AM1247">
            <v>1184</v>
          </cell>
        </row>
        <row r="1248">
          <cell r="B1248">
            <v>60090000</v>
          </cell>
          <cell r="C1248" t="str">
            <v>DON. FUND.TMX</v>
          </cell>
          <cell r="D1248" t="str">
            <v>D</v>
          </cell>
          <cell r="E1248" t="str">
            <v>6009-0000</v>
          </cell>
          <cell r="F1248" t="str">
            <v>DONATIVOS FUNDACIÓN TELMEX</v>
          </cell>
          <cell r="G1248">
            <v>0</v>
          </cell>
          <cell r="AM1248">
            <v>1185</v>
          </cell>
        </row>
        <row r="1249">
          <cell r="B1249">
            <v>60100000</v>
          </cell>
          <cell r="C1249" t="str">
            <v>PUB.PROSERV.TEL</v>
          </cell>
          <cell r="D1249" t="str">
            <v>A</v>
          </cell>
          <cell r="E1249" t="str">
            <v>6010-0000</v>
          </cell>
          <cell r="F1249" t="str">
            <v>PUBLICIDAD Y PROM. SERV. TELEFONICO</v>
          </cell>
          <cell r="AM1249">
            <v>1186</v>
          </cell>
        </row>
        <row r="1250">
          <cell r="B1250">
            <v>60100100</v>
          </cell>
          <cell r="C1250" t="str">
            <v>PUB.PROSERV.TEL</v>
          </cell>
          <cell r="D1250" t="str">
            <v>A</v>
          </cell>
          <cell r="E1250" t="str">
            <v>6010-0100</v>
          </cell>
          <cell r="F1250" t="str">
            <v>PUBLICIDAD Y PROM. SERV. TELEFONICO</v>
          </cell>
          <cell r="G1250">
            <v>0</v>
          </cell>
          <cell r="AM1250">
            <v>1187</v>
          </cell>
        </row>
        <row r="1251">
          <cell r="B1251">
            <v>60100101</v>
          </cell>
          <cell r="C1251" t="str">
            <v>PUB PROM TMX</v>
          </cell>
          <cell r="D1251" t="str">
            <v>T</v>
          </cell>
          <cell r="E1251" t="str">
            <v>6010-0101</v>
          </cell>
          <cell r="F1251" t="str">
            <v>PUBLICIDAD Y PROM. SERV. TELEFONICO TELMEX</v>
          </cell>
          <cell r="G1251">
            <v>0</v>
          </cell>
          <cell r="AM1251">
            <v>1188</v>
          </cell>
        </row>
        <row r="1252">
          <cell r="B1252">
            <v>60100102</v>
          </cell>
          <cell r="C1252" t="str">
            <v>PUB PROM SUB</v>
          </cell>
          <cell r="D1252" t="str">
            <v>S</v>
          </cell>
          <cell r="E1252" t="str">
            <v>6010-0102</v>
          </cell>
          <cell r="F1252" t="str">
            <v>PUBLICIDAD Y PROM. SERV. TELEFONICO SUBSIDIARIAS</v>
          </cell>
          <cell r="G1252">
            <v>0</v>
          </cell>
          <cell r="AM1252">
            <v>1189</v>
          </cell>
        </row>
        <row r="1253">
          <cell r="B1253">
            <v>60100103</v>
          </cell>
          <cell r="C1253" t="str">
            <v>PUB PROM TER</v>
          </cell>
          <cell r="D1253" t="str">
            <v>C</v>
          </cell>
          <cell r="E1253" t="str">
            <v>6010-0103</v>
          </cell>
          <cell r="F1253" t="str">
            <v>PUBLICIDAD Y PROM. SERV. TELEFONICO TERCEROS</v>
          </cell>
          <cell r="G1253">
            <v>0</v>
          </cell>
          <cell r="AM1253">
            <v>1190</v>
          </cell>
        </row>
        <row r="1254">
          <cell r="B1254">
            <v>60110000</v>
          </cell>
          <cell r="C1254" t="str">
            <v>COMISIONES</v>
          </cell>
          <cell r="D1254" t="str">
            <v>A</v>
          </cell>
          <cell r="E1254" t="str">
            <v>6011-0000</v>
          </cell>
          <cell r="F1254" t="str">
            <v>COMISIONES</v>
          </cell>
          <cell r="G1254">
            <v>0</v>
          </cell>
          <cell r="AM1254">
            <v>1191</v>
          </cell>
        </row>
        <row r="1255">
          <cell r="B1255">
            <v>60110001</v>
          </cell>
          <cell r="C1255" t="str">
            <v>COMISIONES TMX</v>
          </cell>
          <cell r="D1255" t="str">
            <v>T</v>
          </cell>
          <cell r="E1255" t="str">
            <v>6011-0001</v>
          </cell>
          <cell r="F1255" t="str">
            <v>COMISIONES TELMEX</v>
          </cell>
          <cell r="G1255">
            <v>0</v>
          </cell>
          <cell r="AM1255">
            <v>1192</v>
          </cell>
        </row>
        <row r="1256">
          <cell r="B1256">
            <v>60110002</v>
          </cell>
          <cell r="C1256" t="str">
            <v>COMISIONES SUB</v>
          </cell>
          <cell r="D1256" t="str">
            <v>S</v>
          </cell>
          <cell r="E1256" t="str">
            <v>6011-0002</v>
          </cell>
          <cell r="F1256" t="str">
            <v>COMISIONES SUBSIDIARIAS</v>
          </cell>
          <cell r="G1256">
            <v>0</v>
          </cell>
          <cell r="AM1256">
            <v>1193</v>
          </cell>
        </row>
        <row r="1257">
          <cell r="B1257">
            <v>60110003</v>
          </cell>
          <cell r="C1257" t="str">
            <v>COMISIONES TER</v>
          </cell>
          <cell r="D1257" t="str">
            <v>C</v>
          </cell>
          <cell r="E1257" t="str">
            <v>6011-0003</v>
          </cell>
          <cell r="F1257" t="str">
            <v>COMISIONES TERCEROS</v>
          </cell>
          <cell r="G1257">
            <v>0</v>
          </cell>
          <cell r="AM1257">
            <v>1194</v>
          </cell>
        </row>
        <row r="1258">
          <cell r="B1258">
            <v>60120000</v>
          </cell>
          <cell r="C1258" t="str">
            <v>OT.GTOS COMERC</v>
          </cell>
          <cell r="D1258" t="str">
            <v>A</v>
          </cell>
          <cell r="E1258" t="str">
            <v>6012-0000</v>
          </cell>
          <cell r="F1258" t="str">
            <v>OTROS GASTOS COMERCIALES, ADMÓN. Y GENERALES</v>
          </cell>
          <cell r="G1258">
            <v>29427176.09</v>
          </cell>
          <cell r="AM1258">
            <v>1195</v>
          </cell>
        </row>
        <row r="1259">
          <cell r="B1259">
            <v>60120100</v>
          </cell>
          <cell r="C1259" t="str">
            <v>CORR Y MENSJ</v>
          </cell>
          <cell r="D1259" t="str">
            <v>D</v>
          </cell>
          <cell r="E1259" t="str">
            <v>6012-0100</v>
          </cell>
          <cell r="F1259" t="str">
            <v>CORREOS Y MENSAJERÍA</v>
          </cell>
          <cell r="G1259">
            <v>0</v>
          </cell>
          <cell r="AM1259">
            <v>1196</v>
          </cell>
        </row>
        <row r="1260">
          <cell r="B1260">
            <v>60120200</v>
          </cell>
          <cell r="C1260" t="str">
            <v>PAPEL. ACC.P/OF</v>
          </cell>
          <cell r="D1260" t="str">
            <v>D</v>
          </cell>
          <cell r="E1260" t="str">
            <v>6012-0200</v>
          </cell>
          <cell r="F1260" t="str">
            <v>PAPELERÍA, ÚTILES Y ACCESORIOS. DE OFICINA</v>
          </cell>
          <cell r="G1260">
            <v>0</v>
          </cell>
          <cell r="AM1260">
            <v>1197</v>
          </cell>
        </row>
        <row r="1261">
          <cell r="B1261">
            <v>60120300</v>
          </cell>
          <cell r="C1261" t="str">
            <v>MAT CONS EQCOMP</v>
          </cell>
          <cell r="D1261" t="str">
            <v>D</v>
          </cell>
          <cell r="E1261" t="str">
            <v>6012-0300</v>
          </cell>
          <cell r="F1261" t="str">
            <v>MATERIALES. CONSUMIBLES EQUIPO. COMPUTO</v>
          </cell>
          <cell r="G1261">
            <v>0</v>
          </cell>
          <cell r="AM1261">
            <v>1198</v>
          </cell>
        </row>
        <row r="1262">
          <cell r="B1262">
            <v>60120400</v>
          </cell>
          <cell r="C1262" t="str">
            <v>REP EQPO NO TEL</v>
          </cell>
          <cell r="D1262" t="str">
            <v>D</v>
          </cell>
          <cell r="E1262" t="str">
            <v>6012-0400</v>
          </cell>
          <cell r="F1262" t="str">
            <v>REPARACION. Y MTTO. DE EQ. NO TELEFONICO</v>
          </cell>
          <cell r="G1262">
            <v>0</v>
          </cell>
          <cell r="AM1262">
            <v>1199</v>
          </cell>
        </row>
        <row r="1263">
          <cell r="B1263">
            <v>60120500</v>
          </cell>
          <cell r="C1263" t="str">
            <v>REP EQPO COMP</v>
          </cell>
          <cell r="D1263" t="str">
            <v>D</v>
          </cell>
          <cell r="E1263" t="str">
            <v>6012-0500</v>
          </cell>
          <cell r="F1263" t="str">
            <v>REPARACION. Y MTTO. DE EQ. DE COMPUTO</v>
          </cell>
          <cell r="G1263">
            <v>339365.11</v>
          </cell>
          <cell r="AM1263">
            <v>1200</v>
          </cell>
        </row>
        <row r="1264">
          <cell r="B1264">
            <v>60120600</v>
          </cell>
          <cell r="C1264" t="str">
            <v>MTTO SOFTWARE</v>
          </cell>
          <cell r="D1264" t="str">
            <v>D</v>
          </cell>
          <cell r="E1264" t="str">
            <v>6012-0600</v>
          </cell>
          <cell r="F1264" t="str">
            <v>MANTENIMIENTO DE SOFTWARE</v>
          </cell>
          <cell r="G1264">
            <v>25504845.460000001</v>
          </cell>
          <cell r="AM1264">
            <v>1201</v>
          </cell>
        </row>
        <row r="1265">
          <cell r="B1265">
            <v>60120610</v>
          </cell>
          <cell r="C1265" t="str">
            <v>SOFTWARE NO CAP</v>
          </cell>
          <cell r="D1265" t="str">
            <v>D</v>
          </cell>
          <cell r="E1265" t="str">
            <v>6012-0610</v>
          </cell>
          <cell r="F1265" t="str">
            <v>SOFTWARE NO CAPITALIZABLE</v>
          </cell>
          <cell r="G1265">
            <v>0</v>
          </cell>
          <cell r="AM1265">
            <v>1201</v>
          </cell>
        </row>
        <row r="1266">
          <cell r="B1266">
            <v>60120700</v>
          </cell>
          <cell r="C1266" t="str">
            <v>SUSC.Y CUOT PER</v>
          </cell>
          <cell r="D1266" t="str">
            <v>D</v>
          </cell>
          <cell r="E1266" t="str">
            <v>6012-0700</v>
          </cell>
          <cell r="F1266" t="str">
            <v>SUSCRIPCIONES. Y CUOTAS PERIODICAS</v>
          </cell>
          <cell r="G1266">
            <v>1321</v>
          </cell>
          <cell r="AM1266">
            <v>1202</v>
          </cell>
        </row>
        <row r="1267">
          <cell r="B1267">
            <v>60120800</v>
          </cell>
          <cell r="C1267" t="str">
            <v>DONATIVOS</v>
          </cell>
          <cell r="D1267" t="str">
            <v>D</v>
          </cell>
          <cell r="E1267" t="str">
            <v>6012-0800</v>
          </cell>
          <cell r="F1267" t="str">
            <v>DONATIVOS</v>
          </cell>
          <cell r="G1267">
            <v>0</v>
          </cell>
          <cell r="AM1267">
            <v>1203</v>
          </cell>
        </row>
        <row r="1268">
          <cell r="B1268">
            <v>60120900</v>
          </cell>
          <cell r="C1268" t="str">
            <v>FLETES ACARREOS</v>
          </cell>
          <cell r="D1268" t="str">
            <v>D</v>
          </cell>
          <cell r="E1268" t="str">
            <v>6012-0900</v>
          </cell>
          <cell r="F1268" t="str">
            <v>FLETES Y ACARREOS</v>
          </cell>
          <cell r="G1268">
            <v>0</v>
          </cell>
          <cell r="AM1268">
            <v>1204</v>
          </cell>
        </row>
        <row r="1269">
          <cell r="B1269">
            <v>60121000</v>
          </cell>
          <cell r="C1269" t="str">
            <v>ENSEÑANZA</v>
          </cell>
          <cell r="D1269" t="str">
            <v>A</v>
          </cell>
          <cell r="E1269" t="str">
            <v>6012-1000</v>
          </cell>
          <cell r="F1269" t="str">
            <v>ENSEÑANZA</v>
          </cell>
          <cell r="G1269">
            <v>0</v>
          </cell>
          <cell r="AM1269">
            <v>1205</v>
          </cell>
        </row>
        <row r="1270">
          <cell r="B1270">
            <v>60121002</v>
          </cell>
          <cell r="C1270" t="str">
            <v>ENSEÑANZA SUB</v>
          </cell>
          <cell r="D1270" t="str">
            <v>S</v>
          </cell>
          <cell r="E1270" t="str">
            <v>6012-1002</v>
          </cell>
          <cell r="F1270" t="str">
            <v>ENSEÑANZA SUBSIDIARIAS</v>
          </cell>
          <cell r="G1270">
            <v>0</v>
          </cell>
          <cell r="AM1270">
            <v>1206</v>
          </cell>
        </row>
        <row r="1271">
          <cell r="B1271">
            <v>60121003</v>
          </cell>
          <cell r="C1271" t="str">
            <v>ENSEÑANZA TER</v>
          </cell>
          <cell r="D1271" t="str">
            <v>C</v>
          </cell>
          <cell r="E1271" t="str">
            <v>6012-1003</v>
          </cell>
          <cell r="F1271" t="str">
            <v>ENSEÑANZA TERCEROS</v>
          </cell>
          <cell r="G1271">
            <v>0</v>
          </cell>
          <cell r="AM1271">
            <v>1207</v>
          </cell>
        </row>
        <row r="1272">
          <cell r="B1272">
            <v>60121100</v>
          </cell>
          <cell r="C1272" t="str">
            <v>TELEMERCADEO</v>
          </cell>
          <cell r="D1272" t="str">
            <v>A</v>
          </cell>
          <cell r="E1272" t="str">
            <v>6012-1100</v>
          </cell>
          <cell r="F1272" t="str">
            <v>TELEMERCADEO</v>
          </cell>
          <cell r="G1272">
            <v>0</v>
          </cell>
          <cell r="AM1272">
            <v>1208</v>
          </cell>
        </row>
        <row r="1273">
          <cell r="B1273">
            <v>60121101</v>
          </cell>
          <cell r="C1273" t="str">
            <v>TEL. TELMEX</v>
          </cell>
          <cell r="D1273" t="str">
            <v>C</v>
          </cell>
          <cell r="E1273" t="str">
            <v>6012-1101</v>
          </cell>
          <cell r="F1273" t="str">
            <v>TELEMERCADEO TELMEX</v>
          </cell>
          <cell r="G1273">
            <v>0</v>
          </cell>
          <cell r="AM1273">
            <v>1209</v>
          </cell>
        </row>
        <row r="1274">
          <cell r="B1274">
            <v>60121102</v>
          </cell>
          <cell r="C1274" t="str">
            <v>TEL. SUBSIDIA.</v>
          </cell>
          <cell r="D1274" t="str">
            <v>S</v>
          </cell>
          <cell r="E1274" t="str">
            <v>6012-1102</v>
          </cell>
          <cell r="F1274" t="str">
            <v>TELEMERCADEO SUBSIDIARIAS</v>
          </cell>
          <cell r="G1274">
            <v>0</v>
          </cell>
          <cell r="AM1274">
            <v>1210</v>
          </cell>
        </row>
        <row r="1275">
          <cell r="B1275">
            <v>60121103</v>
          </cell>
          <cell r="C1275" t="str">
            <v>TEL. TERCEROS</v>
          </cell>
          <cell r="D1275" t="str">
            <v>C</v>
          </cell>
          <cell r="E1275" t="str">
            <v>6012-1103</v>
          </cell>
          <cell r="F1275" t="str">
            <v>TELEMERCADEO TERCEROS</v>
          </cell>
          <cell r="G1275">
            <v>0</v>
          </cell>
          <cell r="AM1275">
            <v>1211</v>
          </cell>
        </row>
        <row r="1276">
          <cell r="B1276">
            <v>60121200</v>
          </cell>
          <cell r="C1276" t="str">
            <v>MTTO.EQ TRANSP.</v>
          </cell>
          <cell r="D1276" t="str">
            <v>D</v>
          </cell>
          <cell r="E1276" t="str">
            <v>6012-1200</v>
          </cell>
          <cell r="F1276" t="str">
            <v>MANTENIMIENTO. DE EQ. DE TRANSPORTE</v>
          </cell>
          <cell r="G1276">
            <v>0</v>
          </cell>
          <cell r="AM1276">
            <v>1212</v>
          </cell>
        </row>
        <row r="1277">
          <cell r="B1277">
            <v>60121300</v>
          </cell>
          <cell r="C1277" t="str">
            <v>GTOS TRANSP.LOC</v>
          </cell>
          <cell r="D1277" t="str">
            <v>D</v>
          </cell>
          <cell r="E1277" t="str">
            <v>6012-1300</v>
          </cell>
          <cell r="F1277" t="str">
            <v>GASTOS DE AUTO. Y TRANSP. LOCAL</v>
          </cell>
          <cell r="G1277">
            <v>0</v>
          </cell>
          <cell r="AM1277">
            <v>1213</v>
          </cell>
        </row>
        <row r="1278">
          <cell r="B1278">
            <v>60121400</v>
          </cell>
          <cell r="C1278" t="str">
            <v>CGOS VEHÍC.NVOS</v>
          </cell>
          <cell r="D1278" t="str">
            <v>D</v>
          </cell>
          <cell r="E1278" t="str">
            <v>6012-1400</v>
          </cell>
          <cell r="F1278" t="str">
            <v>CARGOS VEHÍCULOS NUEVOS</v>
          </cell>
          <cell r="G1278">
            <v>0</v>
          </cell>
          <cell r="AM1278">
            <v>1214</v>
          </cell>
        </row>
        <row r="1279">
          <cell r="B1279">
            <v>60121500</v>
          </cell>
          <cell r="C1279" t="str">
            <v>EQ.NO CAP GRAL.</v>
          </cell>
          <cell r="D1279" t="str">
            <v>D</v>
          </cell>
          <cell r="E1279" t="str">
            <v>6012-1500</v>
          </cell>
          <cell r="F1279" t="str">
            <v>EQUIPO NO CAPITALIZABLE EN GRAL.</v>
          </cell>
          <cell r="G1279">
            <v>0</v>
          </cell>
          <cell r="AM1279">
            <v>1215</v>
          </cell>
        </row>
        <row r="1280">
          <cell r="B1280">
            <v>60121600</v>
          </cell>
          <cell r="C1280" t="str">
            <v>EQ.NO CAP. COMP</v>
          </cell>
          <cell r="D1280" t="str">
            <v>D</v>
          </cell>
          <cell r="E1280" t="str">
            <v>6012-1600</v>
          </cell>
          <cell r="F1280" t="str">
            <v>EQ. NO CAPITALIZABLE DE COMPUTO</v>
          </cell>
          <cell r="G1280">
            <v>0</v>
          </cell>
          <cell r="AM1280">
            <v>1216</v>
          </cell>
        </row>
        <row r="1281">
          <cell r="B1281">
            <v>60121700</v>
          </cell>
          <cell r="C1281" t="str">
            <v>COMBUSTIBLES</v>
          </cell>
          <cell r="D1281" t="str">
            <v>D</v>
          </cell>
          <cell r="E1281" t="str">
            <v>6012-1700</v>
          </cell>
          <cell r="F1281" t="str">
            <v>COMBUSTIBLES</v>
          </cell>
          <cell r="AM1281">
            <v>1217</v>
          </cell>
        </row>
        <row r="1282">
          <cell r="B1282">
            <v>60121710</v>
          </cell>
          <cell r="C1282" t="str">
            <v>COMBUSTIBLES</v>
          </cell>
          <cell r="D1282" t="str">
            <v>A</v>
          </cell>
          <cell r="E1282" t="str">
            <v>6012-1710</v>
          </cell>
          <cell r="F1282" t="str">
            <v>COMBUSTIBLES</v>
          </cell>
          <cell r="G1282">
            <v>0</v>
          </cell>
          <cell r="AM1282">
            <v>1218</v>
          </cell>
        </row>
        <row r="1283">
          <cell r="B1283">
            <v>60121713</v>
          </cell>
          <cell r="C1283" t="str">
            <v>COMBUST AUT</v>
          </cell>
          <cell r="D1283" t="str">
            <v>D</v>
          </cell>
          <cell r="E1283" t="str">
            <v>6012-1713</v>
          </cell>
          <cell r="F1283" t="str">
            <v>COMBUSTIBLE AUTOMOTRIZ</v>
          </cell>
          <cell r="G1283">
            <v>0</v>
          </cell>
          <cell r="AM1283">
            <v>1219</v>
          </cell>
        </row>
        <row r="1284">
          <cell r="B1284">
            <v>60121723</v>
          </cell>
          <cell r="C1284" t="str">
            <v>COMBUST AVION</v>
          </cell>
          <cell r="D1284" t="str">
            <v>D</v>
          </cell>
          <cell r="E1284" t="str">
            <v>6012-1723</v>
          </cell>
          <cell r="F1284" t="str">
            <v>COMBUSTIBLE DE AVION</v>
          </cell>
          <cell r="G1284">
            <v>0</v>
          </cell>
          <cell r="AM1284">
            <v>1220</v>
          </cell>
        </row>
        <row r="1285">
          <cell r="B1285">
            <v>60121733</v>
          </cell>
          <cell r="C1285" t="str">
            <v>COMBUST HELICOP</v>
          </cell>
          <cell r="D1285" t="str">
            <v>D</v>
          </cell>
          <cell r="E1285" t="str">
            <v>6012-1733</v>
          </cell>
          <cell r="F1285" t="str">
            <v>COMBUSTIBLE DE HELICOPTERO</v>
          </cell>
          <cell r="G1285">
            <v>0</v>
          </cell>
          <cell r="AM1285">
            <v>1221</v>
          </cell>
        </row>
        <row r="1286">
          <cell r="B1286">
            <v>60121743</v>
          </cell>
          <cell r="C1286" t="str">
            <v>COMBUST AUTOAB</v>
          </cell>
          <cell r="D1286" t="str">
            <v>D</v>
          </cell>
          <cell r="E1286" t="str">
            <v>6012-1743</v>
          </cell>
          <cell r="F1286" t="str">
            <v>COMBUSTIBLE PARA AUTOABASTECIMIENTO</v>
          </cell>
          <cell r="G1286">
            <v>0</v>
          </cell>
          <cell r="AM1286">
            <v>1222</v>
          </cell>
        </row>
        <row r="1287">
          <cell r="B1287">
            <v>60121753</v>
          </cell>
          <cell r="C1287" t="str">
            <v>COMBUST EMERG</v>
          </cell>
          <cell r="D1287" t="str">
            <v>D</v>
          </cell>
          <cell r="E1287" t="str">
            <v>6012-1753</v>
          </cell>
          <cell r="F1287" t="str">
            <v>COMBUSTIBLE PARA PLANTAS DE EMERGENCIA</v>
          </cell>
          <cell r="G1287">
            <v>0</v>
          </cell>
          <cell r="AM1287">
            <v>1223</v>
          </cell>
        </row>
        <row r="1288">
          <cell r="B1288">
            <v>60121800</v>
          </cell>
          <cell r="C1288" t="str">
            <v>GTOS SALAS DESC</v>
          </cell>
          <cell r="D1288" t="str">
            <v>D</v>
          </cell>
          <cell r="E1288" t="str">
            <v>6012-1800</v>
          </cell>
          <cell r="F1288" t="str">
            <v>GASTOS DE SALAS DE DESCANSO</v>
          </cell>
          <cell r="G1288">
            <v>0</v>
          </cell>
          <cell r="AM1288">
            <v>1224</v>
          </cell>
        </row>
        <row r="1289">
          <cell r="B1289">
            <v>60121900</v>
          </cell>
          <cell r="C1289" t="str">
            <v>DAÑOS,ACCY PER</v>
          </cell>
          <cell r="D1289" t="str">
            <v>D</v>
          </cell>
          <cell r="E1289" t="str">
            <v>6012-1900</v>
          </cell>
          <cell r="F1289" t="str">
            <v>DAÑOS, ACCIDENTES Y PERJUICIOS</v>
          </cell>
          <cell r="G1289">
            <v>0</v>
          </cell>
          <cell r="AM1289">
            <v>1225</v>
          </cell>
        </row>
        <row r="1290">
          <cell r="B1290">
            <v>60122000</v>
          </cell>
          <cell r="C1290" t="str">
            <v>RTA DE INMUEBLS</v>
          </cell>
          <cell r="D1290" t="str">
            <v>A</v>
          </cell>
          <cell r="E1290" t="str">
            <v>6012-2000</v>
          </cell>
          <cell r="F1290" t="str">
            <v>RENTA DE INMUEBLES A TELMEX Y SUBSIDIARIAS</v>
          </cell>
          <cell r="G1290">
            <v>0</v>
          </cell>
          <cell r="AM1290">
            <v>1226</v>
          </cell>
        </row>
        <row r="1291">
          <cell r="B1291">
            <v>60122001</v>
          </cell>
          <cell r="C1291" t="str">
            <v>RTA INMUEB TMX</v>
          </cell>
          <cell r="D1291" t="str">
            <v>T</v>
          </cell>
          <cell r="E1291" t="str">
            <v>6012-2001</v>
          </cell>
          <cell r="F1291" t="str">
            <v>RENTA DE INMUEBLES A TELMEX</v>
          </cell>
          <cell r="G1291">
            <v>0</v>
          </cell>
          <cell r="AM1291">
            <v>1227</v>
          </cell>
        </row>
        <row r="1292">
          <cell r="B1292">
            <v>60122002</v>
          </cell>
          <cell r="C1292" t="str">
            <v>RTA INMUEB SUB</v>
          </cell>
          <cell r="D1292" t="str">
            <v>S</v>
          </cell>
          <cell r="E1292" t="str">
            <v>6012-2002</v>
          </cell>
          <cell r="F1292" t="str">
            <v>RENTA DE INMUEBLES A SUBSIDIARIAS</v>
          </cell>
          <cell r="G1292">
            <v>0</v>
          </cell>
          <cell r="AM1292">
            <v>1228</v>
          </cell>
        </row>
        <row r="1293">
          <cell r="B1293">
            <v>60122100</v>
          </cell>
          <cell r="C1293" t="str">
            <v>RTA INMUEB TER</v>
          </cell>
          <cell r="D1293" t="str">
            <v>C</v>
          </cell>
          <cell r="E1293" t="str">
            <v>6012-2100</v>
          </cell>
          <cell r="F1293" t="str">
            <v>RENTA DE INMUEBLES A TERCEROS</v>
          </cell>
          <cell r="G1293">
            <v>0</v>
          </cell>
          <cell r="AM1293">
            <v>1229</v>
          </cell>
        </row>
        <row r="1294">
          <cell r="B1294">
            <v>60122200</v>
          </cell>
          <cell r="C1294" t="str">
            <v>RTA EQPO TELEF</v>
          </cell>
          <cell r="D1294" t="str">
            <v>A</v>
          </cell>
          <cell r="E1294" t="str">
            <v>6012-2200</v>
          </cell>
          <cell r="F1294" t="str">
            <v>RENTA DE EQUIPO TELEFÓNICO</v>
          </cell>
          <cell r="G1294">
            <v>0</v>
          </cell>
          <cell r="AM1294">
            <v>1230</v>
          </cell>
        </row>
        <row r="1295">
          <cell r="B1295">
            <v>60122201</v>
          </cell>
          <cell r="C1295" t="str">
            <v>RTA EQPO TMX</v>
          </cell>
          <cell r="D1295" t="str">
            <v>T</v>
          </cell>
          <cell r="E1295" t="str">
            <v>6012-2201</v>
          </cell>
          <cell r="F1295" t="str">
            <v>RENTA DE EQUIPO TELEFÓNICO TELMEX</v>
          </cell>
          <cell r="G1295">
            <v>0</v>
          </cell>
          <cell r="AM1295">
            <v>1231</v>
          </cell>
        </row>
        <row r="1296">
          <cell r="B1296">
            <v>60122202</v>
          </cell>
          <cell r="C1296" t="str">
            <v>RTA EQPO SUBS.</v>
          </cell>
          <cell r="D1296" t="str">
            <v>S</v>
          </cell>
          <cell r="E1296" t="str">
            <v>6012-2202</v>
          </cell>
          <cell r="F1296" t="str">
            <v>RENTA DE EQUIPO TELEFÓNICO SUBSIDIARIAS</v>
          </cell>
          <cell r="G1296">
            <v>0</v>
          </cell>
          <cell r="AM1296">
            <v>1232</v>
          </cell>
        </row>
        <row r="1297">
          <cell r="B1297">
            <v>60122203</v>
          </cell>
          <cell r="C1297" t="str">
            <v>RTA EQPO TERC.</v>
          </cell>
          <cell r="D1297" t="str">
            <v>C</v>
          </cell>
          <cell r="E1297" t="str">
            <v>6012-2203</v>
          </cell>
          <cell r="F1297" t="str">
            <v>RENTA DE EQUIPO TELEFÓNICO TERCEROS</v>
          </cell>
          <cell r="G1297">
            <v>0</v>
          </cell>
          <cell r="AM1297">
            <v>1233</v>
          </cell>
        </row>
        <row r="1298">
          <cell r="B1298">
            <v>60122300</v>
          </cell>
          <cell r="C1298" t="str">
            <v>RTA APOY POST</v>
          </cell>
          <cell r="D1298" t="str">
            <v>A</v>
          </cell>
          <cell r="E1298" t="str">
            <v>6012-2300</v>
          </cell>
          <cell r="F1298" t="str">
            <v>RENTA APOYO EN POSTERIA - LÍNEAS TELEFÓNICAS</v>
          </cell>
          <cell r="G1298">
            <v>0</v>
          </cell>
          <cell r="AM1298">
            <v>1234</v>
          </cell>
        </row>
        <row r="1299">
          <cell r="B1299">
            <v>60122301</v>
          </cell>
          <cell r="C1299" t="str">
            <v>RTA APY POSTTMX</v>
          </cell>
          <cell r="D1299" t="str">
            <v>T</v>
          </cell>
          <cell r="E1299" t="str">
            <v>6012-2301</v>
          </cell>
          <cell r="F1299" t="str">
            <v>RENTA APOYO EN POSTERIA - LÍNEAS TELEFÓNICAS TMX</v>
          </cell>
          <cell r="G1299">
            <v>0</v>
          </cell>
          <cell r="AM1299">
            <v>1235</v>
          </cell>
        </row>
        <row r="1300">
          <cell r="B1300">
            <v>60122302</v>
          </cell>
          <cell r="C1300" t="str">
            <v>RTA APY POSTSUB</v>
          </cell>
          <cell r="D1300" t="str">
            <v>S</v>
          </cell>
          <cell r="E1300" t="str">
            <v>6012-2302</v>
          </cell>
          <cell r="F1300" t="str">
            <v>RENTA APOYO EN POSTERIA - LÍNEAS TELEFÓNICAS SUBS.</v>
          </cell>
          <cell r="G1300">
            <v>0</v>
          </cell>
          <cell r="AM1300">
            <v>1236</v>
          </cell>
        </row>
        <row r="1301">
          <cell r="B1301">
            <v>60122303</v>
          </cell>
          <cell r="C1301" t="str">
            <v>RTA APY POSTTER</v>
          </cell>
          <cell r="D1301" t="str">
            <v>C</v>
          </cell>
          <cell r="E1301" t="str">
            <v>6012-2303</v>
          </cell>
          <cell r="F1301" t="str">
            <v>RENTA APOYO EN POSTERIA - LÍNEAS TELEFÓNICAS TERC.</v>
          </cell>
          <cell r="G1301">
            <v>0</v>
          </cell>
          <cell r="AM1301">
            <v>1237</v>
          </cell>
        </row>
        <row r="1302">
          <cell r="B1302">
            <v>60122400</v>
          </cell>
          <cell r="C1302" t="str">
            <v>RTA DE VEHÍCULS</v>
          </cell>
          <cell r="D1302" t="str">
            <v>D</v>
          </cell>
          <cell r="E1302" t="str">
            <v>6012-2400</v>
          </cell>
          <cell r="F1302" t="str">
            <v>RENTA DE VEHÍCULOS</v>
          </cell>
          <cell r="AM1302">
            <v>1238</v>
          </cell>
        </row>
        <row r="1303">
          <cell r="B1303">
            <v>60122410</v>
          </cell>
          <cell r="C1303" t="str">
            <v>RTA DE VEHÍCULS</v>
          </cell>
          <cell r="D1303" t="str">
            <v>A</v>
          </cell>
          <cell r="E1303" t="str">
            <v>6012-2410</v>
          </cell>
          <cell r="F1303" t="str">
            <v>RENTA DE VEHÍCULOS</v>
          </cell>
          <cell r="G1303">
            <v>0</v>
          </cell>
          <cell r="AM1303">
            <v>1239</v>
          </cell>
        </row>
        <row r="1304">
          <cell r="B1304">
            <v>60122411</v>
          </cell>
          <cell r="C1304" t="str">
            <v>RTA DE VEHI TMX</v>
          </cell>
          <cell r="D1304" t="str">
            <v>T</v>
          </cell>
          <cell r="E1304" t="str">
            <v>6012-2411</v>
          </cell>
          <cell r="F1304" t="str">
            <v>RENTA DE VEHICULOS TELMEX</v>
          </cell>
          <cell r="G1304">
            <v>0</v>
          </cell>
          <cell r="AM1304">
            <v>1240</v>
          </cell>
        </row>
        <row r="1305">
          <cell r="B1305">
            <v>60122412</v>
          </cell>
          <cell r="C1305" t="str">
            <v>RTA DE VEHI SUB</v>
          </cell>
          <cell r="D1305" t="str">
            <v>S</v>
          </cell>
          <cell r="E1305" t="str">
            <v>6012-2412</v>
          </cell>
          <cell r="F1305" t="str">
            <v>RENTA DE VEHICULOS SUBSIDIARIAS</v>
          </cell>
          <cell r="G1305">
            <v>0</v>
          </cell>
          <cell r="AM1305">
            <v>1241</v>
          </cell>
        </row>
        <row r="1306">
          <cell r="B1306">
            <v>60122413</v>
          </cell>
          <cell r="C1306" t="str">
            <v>RTA DE VEHI TER</v>
          </cell>
          <cell r="D1306" t="str">
            <v>C</v>
          </cell>
          <cell r="E1306" t="str">
            <v>6012-2413</v>
          </cell>
          <cell r="F1306" t="str">
            <v>RENTA DE VEHICULOS TERCEROS</v>
          </cell>
          <cell r="G1306">
            <v>0</v>
          </cell>
          <cell r="AM1306">
            <v>1242</v>
          </cell>
        </row>
        <row r="1307">
          <cell r="B1307">
            <v>60122500</v>
          </cell>
          <cell r="C1307" t="str">
            <v>RTA.MAQ/E.GRAL.</v>
          </cell>
          <cell r="D1307" t="str">
            <v>D</v>
          </cell>
          <cell r="E1307" t="str">
            <v>6012-2500</v>
          </cell>
          <cell r="F1307" t="str">
            <v>RENTA DE MAQ. Y EQUIPO EN GENERAL</v>
          </cell>
          <cell r="G1307">
            <v>0</v>
          </cell>
          <cell r="AM1307">
            <v>1243</v>
          </cell>
        </row>
        <row r="1308">
          <cell r="B1308">
            <v>60122600</v>
          </cell>
          <cell r="C1308" t="str">
            <v>RTA.MAQ/E.COMP</v>
          </cell>
          <cell r="D1308" t="str">
            <v>D</v>
          </cell>
          <cell r="E1308" t="str">
            <v>6012-2600</v>
          </cell>
          <cell r="F1308" t="str">
            <v>RENTA DE MAQ. Y EQUIPO DE COMPUTO</v>
          </cell>
          <cell r="G1308">
            <v>0</v>
          </cell>
          <cell r="AM1308">
            <v>1244</v>
          </cell>
        </row>
        <row r="1309">
          <cell r="B1309">
            <v>60122700</v>
          </cell>
          <cell r="C1309" t="str">
            <v>RTA EQ. AIRE AC</v>
          </cell>
          <cell r="D1309" t="str">
            <v>A</v>
          </cell>
          <cell r="E1309" t="str">
            <v>6012-2700</v>
          </cell>
          <cell r="F1309" t="str">
            <v>RENTA EQ. AIRE ACONDICIONADO</v>
          </cell>
          <cell r="G1309">
            <v>0</v>
          </cell>
          <cell r="AM1309">
            <v>1245</v>
          </cell>
        </row>
        <row r="1310">
          <cell r="B1310">
            <v>60122702</v>
          </cell>
          <cell r="C1310" t="str">
            <v>RTA.E/AIREACSUB</v>
          </cell>
          <cell r="D1310" t="str">
            <v>S</v>
          </cell>
          <cell r="E1310" t="str">
            <v>6012-2702</v>
          </cell>
          <cell r="F1310" t="str">
            <v>RENTA EQ. AIRE ACONDICIONADO SUBSIDIARIAS</v>
          </cell>
          <cell r="G1310">
            <v>0</v>
          </cell>
          <cell r="AM1310">
            <v>1246</v>
          </cell>
        </row>
        <row r="1311">
          <cell r="B1311">
            <v>60122703</v>
          </cell>
          <cell r="C1311" t="str">
            <v>RTA.E/AIREACTER</v>
          </cell>
          <cell r="D1311" t="str">
            <v>C</v>
          </cell>
          <cell r="E1311" t="str">
            <v>6012-2703</v>
          </cell>
          <cell r="F1311" t="str">
            <v>RENTA EQ. AIRE ACONDICIONADO TERCEROS</v>
          </cell>
          <cell r="G1311">
            <v>0</v>
          </cell>
          <cell r="AM1311">
            <v>1247</v>
          </cell>
        </row>
        <row r="1312">
          <cell r="B1312">
            <v>60122800</v>
          </cell>
          <cell r="C1312" t="str">
            <v>RTA ESPAC FÍSIC</v>
          </cell>
          <cell r="D1312" t="str">
            <v>D</v>
          </cell>
          <cell r="E1312" t="str">
            <v>6012-2800</v>
          </cell>
          <cell r="F1312" t="str">
            <v>RENTA DE ESPACIOS FÍSICOS</v>
          </cell>
          <cell r="G1312">
            <v>0</v>
          </cell>
          <cell r="AM1312">
            <v>1248</v>
          </cell>
        </row>
        <row r="1313">
          <cell r="B1313">
            <v>60122900</v>
          </cell>
          <cell r="C1313" t="str">
            <v>MANO OBRA PRES</v>
          </cell>
          <cell r="D1313" t="str">
            <v>D</v>
          </cell>
          <cell r="E1313" t="str">
            <v>6012-2900</v>
          </cell>
          <cell r="F1313" t="str">
            <v>MANO DE OBRA  PRESTACIONES-TRASPASOS</v>
          </cell>
          <cell r="G1313">
            <v>0</v>
          </cell>
          <cell r="AM1313">
            <v>1249</v>
          </cell>
        </row>
        <row r="1314">
          <cell r="B1314">
            <v>60123000</v>
          </cell>
          <cell r="C1314" t="str">
            <v>IMPTO PREDIAL</v>
          </cell>
          <cell r="D1314" t="str">
            <v>D</v>
          </cell>
          <cell r="E1314" t="str">
            <v>6012-3000</v>
          </cell>
          <cell r="F1314" t="str">
            <v>IMPUESTO PREDIAL</v>
          </cell>
          <cell r="G1314">
            <v>0</v>
          </cell>
          <cell r="AM1314">
            <v>1250</v>
          </cell>
        </row>
        <row r="1315">
          <cell r="B1315">
            <v>60123100</v>
          </cell>
          <cell r="C1315" t="str">
            <v>IMPTO DER AUTOM</v>
          </cell>
          <cell r="D1315" t="str">
            <v>D</v>
          </cell>
          <cell r="E1315" t="str">
            <v>6012-3100</v>
          </cell>
          <cell r="F1315" t="str">
            <v>IMPUESTOS Y DER. AUTOMOTRICES</v>
          </cell>
          <cell r="G1315">
            <v>0</v>
          </cell>
          <cell r="AM1315">
            <v>1251</v>
          </cell>
        </row>
        <row r="1316">
          <cell r="B1316">
            <v>60123110</v>
          </cell>
          <cell r="C1316" t="str">
            <v>IMPTOS IMPORT.</v>
          </cell>
          <cell r="D1316" t="str">
            <v>D</v>
          </cell>
          <cell r="E1316" t="str">
            <v>6012-3110</v>
          </cell>
          <cell r="F1316" t="str">
            <v>IMPUESTOS DE IMPORTACION</v>
          </cell>
          <cell r="G1316">
            <v>0</v>
          </cell>
          <cell r="AM1316">
            <v>1251</v>
          </cell>
        </row>
        <row r="1317">
          <cell r="B1317">
            <v>60123120</v>
          </cell>
          <cell r="C1317" t="str">
            <v>DER CONC. FREC.</v>
          </cell>
          <cell r="D1317" t="str">
            <v>D</v>
          </cell>
          <cell r="E1317" t="str">
            <v>6012-3120</v>
          </cell>
          <cell r="F1317" t="str">
            <v>DERECHOS DE CONCESIONES, FRECUENCIAS Y ESPECTRO RADIOLECTRICO</v>
          </cell>
          <cell r="G1317">
            <v>0</v>
          </cell>
          <cell r="AM1317">
            <v>1251</v>
          </cell>
        </row>
        <row r="1318">
          <cell r="B1318">
            <v>60123130</v>
          </cell>
          <cell r="C1318" t="str">
            <v>IMPTOS AGUA</v>
          </cell>
          <cell r="D1318" t="str">
            <v>D</v>
          </cell>
          <cell r="E1318" t="str">
            <v>6012-3130</v>
          </cell>
          <cell r="F1318" t="str">
            <v>IMPUESTOS Y DER. POR CONSUMO DE AGUA</v>
          </cell>
          <cell r="G1318">
            <v>0</v>
          </cell>
          <cell r="AM1318">
            <v>1251</v>
          </cell>
        </row>
        <row r="1319">
          <cell r="B1319">
            <v>60123140</v>
          </cell>
          <cell r="C1319" t="str">
            <v>IMPTOS AERO</v>
          </cell>
          <cell r="D1319" t="str">
            <v>D</v>
          </cell>
          <cell r="E1319" t="str">
            <v>6012-3140</v>
          </cell>
          <cell r="F1319" t="str">
            <v>IMPUESTOS Y DER. AERONAVES</v>
          </cell>
          <cell r="G1319">
            <v>0</v>
          </cell>
          <cell r="AM1319">
            <v>1251</v>
          </cell>
        </row>
        <row r="1320">
          <cell r="B1320">
            <v>60123150</v>
          </cell>
          <cell r="C1320" t="str">
            <v>DER. POSTERIA</v>
          </cell>
          <cell r="D1320" t="str">
            <v>D</v>
          </cell>
          <cell r="E1320" t="str">
            <v>6012-3150</v>
          </cell>
          <cell r="F1320" t="str">
            <v>DERECHOS DE USO DE POSTERIA</v>
          </cell>
          <cell r="G1320">
            <v>0</v>
          </cell>
          <cell r="AM1320">
            <v>1251</v>
          </cell>
        </row>
        <row r="1321">
          <cell r="B1321">
            <v>60123160</v>
          </cell>
          <cell r="C1321" t="str">
            <v>DER. ALUMB. PUB</v>
          </cell>
          <cell r="D1321" t="str">
            <v>D</v>
          </cell>
          <cell r="E1321" t="str">
            <v>6012-3160</v>
          </cell>
          <cell r="F1321" t="str">
            <v>DERECHOS DE ALUMBRADO PUBLICO</v>
          </cell>
          <cell r="G1321">
            <v>0</v>
          </cell>
          <cell r="AM1321">
            <v>1251</v>
          </cell>
        </row>
        <row r="1322">
          <cell r="B1322">
            <v>60123200</v>
          </cell>
          <cell r="C1322" t="str">
            <v>DER. DE INSP</v>
          </cell>
          <cell r="D1322" t="str">
            <v>D</v>
          </cell>
          <cell r="E1322" t="str">
            <v>6012-3200</v>
          </cell>
          <cell r="F1322" t="str">
            <v>DERECHOS DE INSPECCIÓN</v>
          </cell>
          <cell r="G1322">
            <v>0</v>
          </cell>
          <cell r="AM1322">
            <v>1252</v>
          </cell>
        </row>
        <row r="1323">
          <cell r="B1323">
            <v>60123300</v>
          </cell>
          <cell r="C1323" t="str">
            <v>DER.VÍAY/O CONS</v>
          </cell>
          <cell r="D1323" t="str">
            <v>D</v>
          </cell>
          <cell r="E1323" t="str">
            <v>6012-3300</v>
          </cell>
          <cell r="F1323" t="str">
            <v>DERECHOS DE VÍA Y/O CONSTRUCCIÓN</v>
          </cell>
          <cell r="G1323">
            <v>0</v>
          </cell>
          <cell r="AM1323">
            <v>1253</v>
          </cell>
        </row>
        <row r="1324">
          <cell r="B1324">
            <v>60123400</v>
          </cell>
          <cell r="C1324" t="str">
            <v>DER. MCAS Y PAT</v>
          </cell>
          <cell r="D1324" t="str">
            <v>D</v>
          </cell>
          <cell r="E1324" t="str">
            <v>6012-3400</v>
          </cell>
          <cell r="F1324" t="str">
            <v>DERECHOS DE MARCAS Y PATENTES</v>
          </cell>
          <cell r="G1324">
            <v>0</v>
          </cell>
          <cell r="AM1324">
            <v>1254</v>
          </cell>
        </row>
        <row r="1325">
          <cell r="B1325">
            <v>60123500</v>
          </cell>
          <cell r="C1325" t="str">
            <v>TAR SER TELEC</v>
          </cell>
          <cell r="D1325" t="str">
            <v>D</v>
          </cell>
          <cell r="E1325" t="str">
            <v>6012-3500</v>
          </cell>
          <cell r="F1325" t="str">
            <v>TARIFAS DE SERV TELECOM.</v>
          </cell>
          <cell r="G1325">
            <v>0</v>
          </cell>
          <cell r="AM1325">
            <v>1255</v>
          </cell>
        </row>
        <row r="1326">
          <cell r="B1326">
            <v>60123600</v>
          </cell>
          <cell r="C1326" t="str">
            <v>IMP.Y MULT.NO D</v>
          </cell>
          <cell r="D1326" t="str">
            <v>D</v>
          </cell>
          <cell r="E1326" t="str">
            <v>6012-3600</v>
          </cell>
          <cell r="F1326" t="str">
            <v>IMPUESTOS. Y MULTAS NO DEDUCIBLES</v>
          </cell>
          <cell r="G1326">
            <v>5</v>
          </cell>
          <cell r="AM1326">
            <v>1256</v>
          </cell>
        </row>
        <row r="1327">
          <cell r="B1327">
            <v>60123700</v>
          </cell>
          <cell r="C1327" t="str">
            <v>REC DEDUCIBLES</v>
          </cell>
          <cell r="D1327" t="str">
            <v>D</v>
          </cell>
          <cell r="E1327" t="str">
            <v>6012-3700</v>
          </cell>
          <cell r="F1327" t="str">
            <v>RECARGOS DEDUCIBLES</v>
          </cell>
          <cell r="G1327">
            <v>10</v>
          </cell>
          <cell r="AM1327">
            <v>1257</v>
          </cell>
        </row>
        <row r="1328">
          <cell r="B1328">
            <v>60123800</v>
          </cell>
          <cell r="C1328" t="str">
            <v>IVA NO ACREDIT</v>
          </cell>
          <cell r="D1328" t="str">
            <v>D</v>
          </cell>
          <cell r="E1328" t="str">
            <v>6012-3800</v>
          </cell>
          <cell r="F1328" t="str">
            <v>IVA NO ACREDITABLE</v>
          </cell>
          <cell r="G1328">
            <v>0</v>
          </cell>
          <cell r="AM1328">
            <v>1258</v>
          </cell>
        </row>
        <row r="1329">
          <cell r="B1329">
            <v>60123900</v>
          </cell>
          <cell r="C1329" t="str">
            <v>OTRS IMPS Y DER</v>
          </cell>
          <cell r="D1329" t="str">
            <v>D</v>
          </cell>
          <cell r="E1329" t="str">
            <v>6012-3900</v>
          </cell>
          <cell r="F1329" t="str">
            <v>OTROS IMPUESTOS Y DERECHOS</v>
          </cell>
          <cell r="G1329">
            <v>2144</v>
          </cell>
          <cell r="AM1329">
            <v>1259</v>
          </cell>
        </row>
        <row r="1330">
          <cell r="B1330">
            <v>60124000</v>
          </cell>
          <cell r="C1330" t="str">
            <v>ACC S/RESP COND</v>
          </cell>
          <cell r="D1330" t="str">
            <v>D</v>
          </cell>
          <cell r="E1330" t="str">
            <v>6012-4000</v>
          </cell>
          <cell r="F1330" t="str">
            <v>ACCIDENTES EQ. TRANSP. S/RESP. CONDUCTOR</v>
          </cell>
          <cell r="G1330">
            <v>0</v>
          </cell>
          <cell r="AM1330">
            <v>1260</v>
          </cell>
        </row>
        <row r="1331">
          <cell r="B1331">
            <v>60124100</v>
          </cell>
          <cell r="C1331" t="str">
            <v>ACC C/RESP COND</v>
          </cell>
          <cell r="D1331" t="str">
            <v>D</v>
          </cell>
          <cell r="E1331" t="str">
            <v>6012-4100</v>
          </cell>
          <cell r="F1331" t="str">
            <v>ACCIDENTES EQ. TRANSP. C/RESP. CONDUCTOR</v>
          </cell>
          <cell r="G1331">
            <v>0</v>
          </cell>
          <cell r="AM1331">
            <v>1261</v>
          </cell>
        </row>
        <row r="1332">
          <cell r="B1332">
            <v>60124200</v>
          </cell>
          <cell r="C1332" t="str">
            <v>SEG Y FIANZAS</v>
          </cell>
          <cell r="D1332" t="str">
            <v>A</v>
          </cell>
          <cell r="E1332" t="str">
            <v>6012-4200</v>
          </cell>
          <cell r="F1332" t="str">
            <v>SEGUROS Y FIANZAS</v>
          </cell>
          <cell r="G1332">
            <v>3579485.52</v>
          </cell>
          <cell r="AM1332">
            <v>1262</v>
          </cell>
        </row>
        <row r="1333">
          <cell r="B1333">
            <v>60124201</v>
          </cell>
          <cell r="C1333" t="str">
            <v>SEG Y FIANZ.TMX</v>
          </cell>
          <cell r="D1333" t="str">
            <v>T</v>
          </cell>
          <cell r="E1333" t="str">
            <v>6012-4201</v>
          </cell>
          <cell r="F1333" t="str">
            <v>SEGUROS Y FIANZAS TELMEX</v>
          </cell>
          <cell r="G1333">
            <v>0</v>
          </cell>
          <cell r="AM1333">
            <v>1263</v>
          </cell>
        </row>
        <row r="1334">
          <cell r="B1334">
            <v>60124202</v>
          </cell>
          <cell r="C1334" t="str">
            <v>SEG Y FIANZ.SUB</v>
          </cell>
          <cell r="D1334" t="str">
            <v>S</v>
          </cell>
          <cell r="E1334" t="str">
            <v>6012-4202</v>
          </cell>
          <cell r="F1334" t="str">
            <v>SEGUROS Y FIANZAS SUBSIDIARIAS</v>
          </cell>
          <cell r="G1334">
            <v>0</v>
          </cell>
          <cell r="AM1334">
            <v>1264</v>
          </cell>
        </row>
        <row r="1335">
          <cell r="B1335">
            <v>60124203</v>
          </cell>
          <cell r="C1335" t="str">
            <v>SEG Y FIANZ TER</v>
          </cell>
          <cell r="D1335" t="str">
            <v>C</v>
          </cell>
          <cell r="E1335" t="str">
            <v>6012-4203</v>
          </cell>
          <cell r="F1335" t="str">
            <v>SEGUROS Y FIANZAS TERCEROS</v>
          </cell>
          <cell r="G1335">
            <v>3579485.52</v>
          </cell>
          <cell r="AM1335">
            <v>1265</v>
          </cell>
        </row>
        <row r="1336">
          <cell r="B1336">
            <v>60124300</v>
          </cell>
          <cell r="C1336" t="str">
            <v>PROV VARIAS</v>
          </cell>
          <cell r="D1336" t="str">
            <v>D</v>
          </cell>
          <cell r="E1336" t="str">
            <v>6012-4300</v>
          </cell>
          <cell r="F1336" t="str">
            <v>PROVISIONES VARIAS</v>
          </cell>
          <cell r="G1336">
            <v>0</v>
          </cell>
          <cell r="AM1336">
            <v>1266</v>
          </cell>
        </row>
        <row r="1337">
          <cell r="B1337">
            <v>60124400</v>
          </cell>
          <cell r="C1337" t="str">
            <v>RECUP GS VARIOS</v>
          </cell>
          <cell r="D1337" t="str">
            <v>D</v>
          </cell>
          <cell r="E1337" t="str">
            <v>6012-4400</v>
          </cell>
          <cell r="F1337" t="str">
            <v>RECUP. GASTOS VARIOS</v>
          </cell>
          <cell r="G1337">
            <v>0</v>
          </cell>
          <cell r="AM1337">
            <v>1267</v>
          </cell>
        </row>
        <row r="1338">
          <cell r="B1338">
            <v>60124500</v>
          </cell>
          <cell r="C1338" t="str">
            <v>TARIFA PRESUSC</v>
          </cell>
          <cell r="D1338" t="str">
            <v>D</v>
          </cell>
          <cell r="E1338" t="str">
            <v>6012-4500</v>
          </cell>
          <cell r="F1338" t="str">
            <v>TARIFAS DE PRESUSCRIPCIÓN</v>
          </cell>
          <cell r="G1338">
            <v>0</v>
          </cell>
          <cell r="AM1338">
            <v>1268</v>
          </cell>
        </row>
        <row r="1339">
          <cell r="B1339">
            <v>60124600</v>
          </cell>
          <cell r="C1339" t="str">
            <v>VAR GTOS GRALES</v>
          </cell>
          <cell r="D1339" t="str">
            <v>A</v>
          </cell>
          <cell r="E1339" t="str">
            <v>6012-4600</v>
          </cell>
          <cell r="F1339" t="str">
            <v>VARIOS GASTOS GENERALES</v>
          </cell>
          <cell r="AM1339">
            <v>1269</v>
          </cell>
        </row>
        <row r="1340">
          <cell r="B1340">
            <v>60124601</v>
          </cell>
          <cell r="C1340" t="str">
            <v>VAR.GTOGRAL.TM</v>
          </cell>
          <cell r="D1340" t="str">
            <v>T</v>
          </cell>
          <cell r="E1340" t="str">
            <v>6012-4601</v>
          </cell>
          <cell r="F1340" t="str">
            <v>VARIOS GASTOS GENERALES TELMEX</v>
          </cell>
          <cell r="AM1340">
            <v>1270</v>
          </cell>
        </row>
        <row r="1341">
          <cell r="B1341">
            <v>60124602</v>
          </cell>
          <cell r="C1341" t="str">
            <v>VAR.GTOGRAL.SU</v>
          </cell>
          <cell r="D1341" t="str">
            <v>S</v>
          </cell>
          <cell r="E1341" t="str">
            <v>6012-4602</v>
          </cell>
          <cell r="F1341" t="str">
            <v>VARIOS GASTOS GENERALES SUBSIDIARIAS</v>
          </cell>
          <cell r="AM1341">
            <v>1271</v>
          </cell>
        </row>
        <row r="1342">
          <cell r="B1342">
            <v>60124603</v>
          </cell>
          <cell r="C1342" t="str">
            <v>VAR.GTOGRAL.TR</v>
          </cell>
          <cell r="D1342" t="str">
            <v>C</v>
          </cell>
          <cell r="E1342" t="str">
            <v>6012-4603</v>
          </cell>
          <cell r="F1342" t="str">
            <v>VARIOS GASTOS GENERALES TERCEROS</v>
          </cell>
          <cell r="AM1342">
            <v>1272</v>
          </cell>
        </row>
        <row r="1343">
          <cell r="B1343">
            <v>60124700</v>
          </cell>
          <cell r="C1343" t="str">
            <v>VAR.GTO NO DED.</v>
          </cell>
          <cell r="D1343" t="str">
            <v>D</v>
          </cell>
          <cell r="E1343" t="str">
            <v>6012-4700</v>
          </cell>
          <cell r="F1343" t="str">
            <v>VARIOS GASTOS NO DEDUCIBLES</v>
          </cell>
          <cell r="G1343">
            <v>0</v>
          </cell>
          <cell r="AM1343">
            <v>1273</v>
          </cell>
        </row>
        <row r="1344">
          <cell r="B1344" t="str">
            <v>60125300</v>
          </cell>
          <cell r="C1344" t="str">
            <v>SERV TELEFONICO</v>
          </cell>
          <cell r="D1344" t="str">
            <v>A</v>
          </cell>
          <cell r="E1344" t="str">
            <v>6012-5300</v>
          </cell>
          <cell r="F1344" t="str">
            <v>SERVICIO TELEFONICO</v>
          </cell>
          <cell r="G1344">
            <v>0</v>
          </cell>
          <cell r="AM1344">
            <v>1274</v>
          </cell>
        </row>
        <row r="1345">
          <cell r="B1345">
            <v>60125301</v>
          </cell>
          <cell r="C1345" t="str">
            <v>SERV TELEF TMX</v>
          </cell>
          <cell r="D1345" t="str">
            <v>T</v>
          </cell>
          <cell r="E1345" t="str">
            <v>6012-5301</v>
          </cell>
          <cell r="F1345" t="str">
            <v>SERVICIO TELEFONICO TELMEX</v>
          </cell>
          <cell r="G1345">
            <v>0</v>
          </cell>
          <cell r="AM1345">
            <v>1275</v>
          </cell>
        </row>
        <row r="1346">
          <cell r="B1346">
            <v>60125302</v>
          </cell>
          <cell r="C1346" t="str">
            <v>SERV TELEF SUB</v>
          </cell>
          <cell r="D1346" t="str">
            <v>S</v>
          </cell>
          <cell r="E1346" t="str">
            <v>6012-5302</v>
          </cell>
          <cell r="F1346" t="str">
            <v>SERVICIO TELEFONICO SUBSIDIARIAS</v>
          </cell>
          <cell r="G1346">
            <v>0</v>
          </cell>
          <cell r="AM1346">
            <v>1276</v>
          </cell>
        </row>
        <row r="1347">
          <cell r="B1347">
            <v>60125303</v>
          </cell>
          <cell r="C1347" t="str">
            <v>SERV TELEF TER</v>
          </cell>
          <cell r="D1347" t="str">
            <v>C</v>
          </cell>
          <cell r="E1347" t="str">
            <v>6012-5303</v>
          </cell>
          <cell r="F1347" t="str">
            <v>SERVICIO TELEFONICO TERCEROS</v>
          </cell>
          <cell r="G1347">
            <v>0</v>
          </cell>
          <cell r="AM1347">
            <v>1277</v>
          </cell>
        </row>
        <row r="1348">
          <cell r="B1348">
            <v>60125310</v>
          </cell>
          <cell r="C1348" t="str">
            <v>TELFONIA PUB</v>
          </cell>
          <cell r="D1348" t="str">
            <v>A</v>
          </cell>
          <cell r="E1348" t="str">
            <v>6012-5310</v>
          </cell>
          <cell r="F1348" t="str">
            <v>TELEFONIA PUBLICA</v>
          </cell>
          <cell r="G1348">
            <v>0</v>
          </cell>
          <cell r="AM1348">
            <v>1278</v>
          </cell>
        </row>
        <row r="1349">
          <cell r="B1349">
            <v>60125311</v>
          </cell>
          <cell r="C1349" t="str">
            <v>TELF PUB TMX</v>
          </cell>
          <cell r="D1349" t="str">
            <v>T</v>
          </cell>
          <cell r="E1349" t="str">
            <v>6012-5311</v>
          </cell>
          <cell r="F1349" t="str">
            <v>TELEFONIA PUBLICA TELMEX</v>
          </cell>
          <cell r="G1349">
            <v>0</v>
          </cell>
          <cell r="AM1349">
            <v>1279</v>
          </cell>
        </row>
        <row r="1350">
          <cell r="B1350">
            <v>60125312</v>
          </cell>
          <cell r="C1350" t="str">
            <v>TELF PUB SUB</v>
          </cell>
          <cell r="D1350" t="str">
            <v>S</v>
          </cell>
          <cell r="E1350" t="str">
            <v>6012-5312</v>
          </cell>
          <cell r="F1350" t="str">
            <v>TELEFONIA PUBLICA SUBSIDIARIAS</v>
          </cell>
          <cell r="G1350">
            <v>0</v>
          </cell>
          <cell r="AM1350">
            <v>1280</v>
          </cell>
        </row>
        <row r="1351">
          <cell r="B1351">
            <v>60125313</v>
          </cell>
          <cell r="C1351" t="str">
            <v>TELF PUB TER</v>
          </cell>
          <cell r="D1351" t="str">
            <v>C</v>
          </cell>
          <cell r="E1351" t="str">
            <v>6012-5313</v>
          </cell>
          <cell r="F1351" t="str">
            <v>TELEFONIA PUBLICA TERCEROS</v>
          </cell>
          <cell r="G1351">
            <v>0</v>
          </cell>
          <cell r="AM1351">
            <v>1281</v>
          </cell>
        </row>
        <row r="1352">
          <cell r="B1352">
            <v>60125320</v>
          </cell>
          <cell r="C1352" t="str">
            <v>CABLEAD ESTRUCT</v>
          </cell>
          <cell r="D1352" t="str">
            <v>A</v>
          </cell>
          <cell r="E1352" t="str">
            <v>6012-5320</v>
          </cell>
          <cell r="F1352" t="str">
            <v>CABLEADO ESTRUCTURADO</v>
          </cell>
          <cell r="G1352">
            <v>0</v>
          </cell>
          <cell r="AM1352">
            <v>1278</v>
          </cell>
        </row>
        <row r="1353">
          <cell r="B1353">
            <v>60125321</v>
          </cell>
          <cell r="C1353" t="str">
            <v>CABL EST TMX</v>
          </cell>
          <cell r="D1353" t="str">
            <v>T</v>
          </cell>
          <cell r="E1353" t="str">
            <v>6012-5321</v>
          </cell>
          <cell r="F1353" t="str">
            <v>CABLEADO ESTRUCTURADO TELMEX</v>
          </cell>
          <cell r="G1353">
            <v>0</v>
          </cell>
          <cell r="AM1353">
            <v>1279</v>
          </cell>
        </row>
        <row r="1354">
          <cell r="B1354">
            <v>60125322</v>
          </cell>
          <cell r="C1354" t="str">
            <v>CABL EST SUB</v>
          </cell>
          <cell r="D1354" t="str">
            <v>S</v>
          </cell>
          <cell r="E1354" t="str">
            <v>6012-5322</v>
          </cell>
          <cell r="F1354" t="str">
            <v>CABLEADO ESTRUCTURADO SUBSIDIARIAS</v>
          </cell>
          <cell r="G1354">
            <v>0</v>
          </cell>
          <cell r="AM1354">
            <v>1280</v>
          </cell>
        </row>
        <row r="1355">
          <cell r="B1355">
            <v>60125323</v>
          </cell>
          <cell r="C1355" t="str">
            <v>CABL EST TER</v>
          </cell>
          <cell r="D1355" t="str">
            <v>C</v>
          </cell>
          <cell r="E1355" t="str">
            <v>6012-5323</v>
          </cell>
          <cell r="F1355" t="str">
            <v>CABLEADO ESTRUCTURADO TERCEROS</v>
          </cell>
          <cell r="G1355">
            <v>0</v>
          </cell>
          <cell r="AM1355">
            <v>1281</v>
          </cell>
        </row>
        <row r="1356">
          <cell r="B1356">
            <v>60125330</v>
          </cell>
          <cell r="C1356" t="str">
            <v>PROY CD SEGURA</v>
          </cell>
          <cell r="D1356" t="str">
            <v>A</v>
          </cell>
          <cell r="E1356" t="str">
            <v>6012-5330</v>
          </cell>
          <cell r="F1356" t="str">
            <v>PROYECTO CD SEGURA</v>
          </cell>
          <cell r="G1356">
            <v>0</v>
          </cell>
          <cell r="AM1356">
            <v>1278</v>
          </cell>
        </row>
        <row r="1357">
          <cell r="B1357">
            <v>60125331</v>
          </cell>
          <cell r="C1357" t="str">
            <v>PROY CD SEG TMX</v>
          </cell>
          <cell r="D1357" t="str">
            <v>T</v>
          </cell>
          <cell r="E1357" t="str">
            <v>6012-5331</v>
          </cell>
          <cell r="F1357" t="str">
            <v>PROYECTO CD SEGURA TELMEX</v>
          </cell>
          <cell r="G1357">
            <v>0</v>
          </cell>
          <cell r="AM1357">
            <v>1279</v>
          </cell>
        </row>
        <row r="1358">
          <cell r="B1358">
            <v>60125332</v>
          </cell>
          <cell r="C1358" t="str">
            <v>PROY CD SEG SUB</v>
          </cell>
          <cell r="D1358" t="str">
            <v>S</v>
          </cell>
          <cell r="E1358" t="str">
            <v>6012-5332</v>
          </cell>
          <cell r="F1358" t="str">
            <v>PROYECTO CD SEGURA SUBSIDIARIAS</v>
          </cell>
          <cell r="G1358">
            <v>0</v>
          </cell>
          <cell r="AM1358">
            <v>1280</v>
          </cell>
        </row>
        <row r="1359">
          <cell r="B1359">
            <v>60125333</v>
          </cell>
          <cell r="C1359" t="str">
            <v>PROY CD SEG TER</v>
          </cell>
          <cell r="D1359" t="str">
            <v>C</v>
          </cell>
          <cell r="E1359" t="str">
            <v>6012-5333</v>
          </cell>
          <cell r="F1359" t="str">
            <v>PROYECTO CD SEGURA TERCEROS</v>
          </cell>
          <cell r="G1359">
            <v>0</v>
          </cell>
          <cell r="AM1359">
            <v>1281</v>
          </cell>
        </row>
        <row r="1360">
          <cell r="B1360">
            <v>60125334</v>
          </cell>
          <cell r="C1360" t="str">
            <v>PROY CD SEG PAR</v>
          </cell>
          <cell r="D1360" t="str">
            <v>C</v>
          </cell>
          <cell r="E1360" t="str">
            <v>6012-5334</v>
          </cell>
          <cell r="F1360" t="str">
            <v>PROYECTO CD SEGURA PARTES RELACIONADAS</v>
          </cell>
          <cell r="G1360">
            <v>0</v>
          </cell>
          <cell r="AM1360">
            <v>1281</v>
          </cell>
        </row>
        <row r="1361">
          <cell r="B1361">
            <v>60140000</v>
          </cell>
          <cell r="C1361" t="str">
            <v>GTOS TV DE PAGA</v>
          </cell>
          <cell r="D1361" t="str">
            <v>A</v>
          </cell>
          <cell r="E1361" t="str">
            <v>6014-0000</v>
          </cell>
          <cell r="F1361" t="str">
            <v>GASTOS POR TV DE PAGA</v>
          </cell>
          <cell r="G1361">
            <v>0</v>
          </cell>
          <cell r="AM1361">
            <v>1282</v>
          </cell>
        </row>
        <row r="1362">
          <cell r="B1362">
            <v>60140100</v>
          </cell>
          <cell r="C1362" t="str">
            <v>SERVS PUB TVPAG</v>
          </cell>
          <cell r="D1362" t="str">
            <v>A</v>
          </cell>
          <cell r="E1362" t="str">
            <v>6014-0100</v>
          </cell>
          <cell r="F1362" t="str">
            <v>SERVICIOS DE PUBLICIDAD TV DE PAGA</v>
          </cell>
          <cell r="G1362">
            <v>0</v>
          </cell>
          <cell r="AM1362">
            <v>1283</v>
          </cell>
        </row>
        <row r="1363">
          <cell r="B1363">
            <v>60140101</v>
          </cell>
          <cell r="C1363" t="str">
            <v>SRVS PUB TV TMX</v>
          </cell>
          <cell r="D1363" t="str">
            <v>T</v>
          </cell>
          <cell r="E1363" t="str">
            <v>6014-0101</v>
          </cell>
          <cell r="F1363" t="str">
            <v>SERVICIOS DE PUBLICIDAD TV DE PAGA TELMEX</v>
          </cell>
          <cell r="G1363">
            <v>0</v>
          </cell>
          <cell r="AM1363">
            <v>1284</v>
          </cell>
        </row>
        <row r="1364">
          <cell r="B1364">
            <v>60140102</v>
          </cell>
          <cell r="C1364" t="str">
            <v>SRVS PUB TV SUB</v>
          </cell>
          <cell r="D1364" t="str">
            <v>S</v>
          </cell>
          <cell r="E1364" t="str">
            <v>6014-0102</v>
          </cell>
          <cell r="F1364" t="str">
            <v>SERVICIOS DE PUBLICIDAD TV DE PAGA SUBSIDIARIAS</v>
          </cell>
          <cell r="G1364">
            <v>0</v>
          </cell>
          <cell r="AM1364">
            <v>1285</v>
          </cell>
        </row>
        <row r="1365">
          <cell r="B1365">
            <v>60140103</v>
          </cell>
          <cell r="C1365" t="str">
            <v>SRVS PUB TV TER</v>
          </cell>
          <cell r="D1365" t="str">
            <v>C</v>
          </cell>
          <cell r="E1365" t="str">
            <v>6014-0103</v>
          </cell>
          <cell r="F1365" t="str">
            <v>SERVICIOS DE PUBLICIDAD TV DE PAGA TERCEROS</v>
          </cell>
          <cell r="G1365">
            <v>0</v>
          </cell>
          <cell r="AM1365">
            <v>1286</v>
          </cell>
        </row>
        <row r="1366">
          <cell r="B1366">
            <v>60140200</v>
          </cell>
          <cell r="C1366" t="str">
            <v>SERVS TEL TVPAG</v>
          </cell>
          <cell r="D1366" t="str">
            <v>A</v>
          </cell>
          <cell r="E1366" t="str">
            <v>6014-0200</v>
          </cell>
          <cell r="F1366" t="str">
            <v>SERVICIOS DE TELEMERCADEO TV DE PAGA</v>
          </cell>
          <cell r="G1366">
            <v>0</v>
          </cell>
          <cell r="AM1366">
            <v>1287</v>
          </cell>
        </row>
        <row r="1367">
          <cell r="B1367">
            <v>60140201</v>
          </cell>
          <cell r="C1367" t="str">
            <v>SRVS TEL TV TMX</v>
          </cell>
          <cell r="D1367" t="str">
            <v>T</v>
          </cell>
          <cell r="E1367" t="str">
            <v>6014-0201</v>
          </cell>
          <cell r="F1367" t="str">
            <v>SERVICIOS DE TELEMERCADEO TV DE PAGA TELMEX</v>
          </cell>
          <cell r="G1367">
            <v>0</v>
          </cell>
          <cell r="AM1367">
            <v>1288</v>
          </cell>
        </row>
        <row r="1368">
          <cell r="B1368">
            <v>60140202</v>
          </cell>
          <cell r="C1368" t="str">
            <v>SRVS TEL TV SUB</v>
          </cell>
          <cell r="D1368" t="str">
            <v>S</v>
          </cell>
          <cell r="E1368" t="str">
            <v>6014-0202</v>
          </cell>
          <cell r="F1368" t="str">
            <v>SERVICIOS DE TELEMERCADEO TV DE PAGA SUBSIDIARIAS</v>
          </cell>
          <cell r="G1368">
            <v>0</v>
          </cell>
          <cell r="AM1368">
            <v>1289</v>
          </cell>
        </row>
        <row r="1369">
          <cell r="B1369">
            <v>60140203</v>
          </cell>
          <cell r="C1369" t="str">
            <v>SRVS TEL TV TER</v>
          </cell>
          <cell r="D1369" t="str">
            <v>C</v>
          </cell>
          <cell r="E1369" t="str">
            <v>6014-0203</v>
          </cell>
          <cell r="F1369" t="str">
            <v>SERVICIOS DE TELEMERCADEO TV DE PAGA TERCEROS</v>
          </cell>
          <cell r="G1369">
            <v>0</v>
          </cell>
          <cell r="AM1369">
            <v>1290</v>
          </cell>
        </row>
        <row r="1370">
          <cell r="B1370">
            <v>60140900</v>
          </cell>
          <cell r="C1370" t="str">
            <v>OTROS GTS TVPAG</v>
          </cell>
          <cell r="D1370" t="str">
            <v>A</v>
          </cell>
          <cell r="E1370" t="str">
            <v>6014-0900</v>
          </cell>
          <cell r="F1370" t="str">
            <v>OTROS GASTOS DE TV DE PAGA</v>
          </cell>
          <cell r="G1370">
            <v>0</v>
          </cell>
          <cell r="AM1370">
            <v>1291</v>
          </cell>
        </row>
        <row r="1371">
          <cell r="B1371">
            <v>60140901</v>
          </cell>
          <cell r="C1371" t="str">
            <v>OTRS GTS TV TMX</v>
          </cell>
          <cell r="D1371" t="str">
            <v>T</v>
          </cell>
          <cell r="E1371" t="str">
            <v>6014-0901</v>
          </cell>
          <cell r="F1371" t="str">
            <v>OTROS GASTOS DE TV DE PAGA TELMEX</v>
          </cell>
          <cell r="G1371">
            <v>0</v>
          </cell>
          <cell r="AM1371">
            <v>1292</v>
          </cell>
        </row>
        <row r="1372">
          <cell r="B1372">
            <v>60140902</v>
          </cell>
          <cell r="C1372" t="str">
            <v>OTRS GTS TV SUB</v>
          </cell>
          <cell r="D1372" t="str">
            <v>S</v>
          </cell>
          <cell r="E1372" t="str">
            <v>6014-0902</v>
          </cell>
          <cell r="F1372" t="str">
            <v>OTROS GASTOS DE TV DE PAGA SUBSIDARIAS</v>
          </cell>
          <cell r="G1372">
            <v>0</v>
          </cell>
          <cell r="AM1372">
            <v>1293</v>
          </cell>
        </row>
        <row r="1373">
          <cell r="B1373">
            <v>60140903</v>
          </cell>
          <cell r="C1373" t="str">
            <v>OTRS GTS TV TER</v>
          </cell>
          <cell r="D1373" t="str">
            <v>C</v>
          </cell>
          <cell r="E1373" t="str">
            <v>6014-0903</v>
          </cell>
          <cell r="F1373" t="str">
            <v>OTROS GASTOS DE TV DE PAGA TERCEROS</v>
          </cell>
          <cell r="G1373">
            <v>0</v>
          </cell>
          <cell r="AM1373">
            <v>1294</v>
          </cell>
        </row>
        <row r="1374">
          <cell r="B1374">
            <v>60200000</v>
          </cell>
          <cell r="C1374" t="str">
            <v>DEP. Y AMORT AD</v>
          </cell>
          <cell r="D1374" t="str">
            <v>A</v>
          </cell>
          <cell r="E1374" t="str">
            <v>6020-0000</v>
          </cell>
          <cell r="F1374" t="str">
            <v>DEPRECIACIÓN Y AMORTIZACIÓN ADMINISTRATIVA</v>
          </cell>
          <cell r="G1374">
            <v>0</v>
          </cell>
          <cell r="AM1374">
            <v>1295</v>
          </cell>
        </row>
        <row r="1375">
          <cell r="B1375">
            <v>60200100</v>
          </cell>
          <cell r="C1375" t="str">
            <v>DEPREC  ADMVA</v>
          </cell>
          <cell r="D1375" t="str">
            <v>D</v>
          </cell>
          <cell r="E1375" t="str">
            <v>6020-0100</v>
          </cell>
          <cell r="F1375" t="str">
            <v>DEPRECIACION ADMINISTRATIVA</v>
          </cell>
          <cell r="G1375">
            <v>0</v>
          </cell>
          <cell r="AM1375">
            <v>1296</v>
          </cell>
        </row>
        <row r="1376">
          <cell r="B1376">
            <v>60200200</v>
          </cell>
          <cell r="C1376" t="str">
            <v>AMORTS ADMVA</v>
          </cell>
          <cell r="D1376" t="str">
            <v>A</v>
          </cell>
          <cell r="E1376" t="str">
            <v>6020-0200</v>
          </cell>
          <cell r="F1376" t="str">
            <v>AMORTIZACION ADMINISTRATIVA</v>
          </cell>
          <cell r="G1376">
            <v>0</v>
          </cell>
          <cell r="AM1376">
            <v>1297</v>
          </cell>
        </row>
        <row r="1377">
          <cell r="B1377">
            <v>60200205</v>
          </cell>
          <cell r="C1377" t="str">
            <v>AMORT.CON.</v>
          </cell>
          <cell r="D1377" t="str">
            <v>D</v>
          </cell>
          <cell r="E1377" t="str">
            <v>6020-0205</v>
          </cell>
          <cell r="F1377" t="str">
            <v>AMORTIZACIÓN CONCESIONES</v>
          </cell>
          <cell r="G1377">
            <v>0</v>
          </cell>
          <cell r="AM1377">
            <v>1298</v>
          </cell>
        </row>
        <row r="1378">
          <cell r="B1378">
            <v>60200206</v>
          </cell>
          <cell r="C1378" t="str">
            <v>AMORT.CRE.</v>
          </cell>
          <cell r="D1378" t="str">
            <v>D</v>
          </cell>
          <cell r="E1378" t="str">
            <v>6020-0206</v>
          </cell>
          <cell r="F1378" t="str">
            <v>AMORTIZACIÓN CRÉDITO MERCANTIL</v>
          </cell>
          <cell r="G1378">
            <v>0</v>
          </cell>
          <cell r="AM1378">
            <v>1299</v>
          </cell>
        </row>
        <row r="1379">
          <cell r="B1379">
            <v>60200207</v>
          </cell>
          <cell r="C1379" t="str">
            <v>OTRAS AMORTZ</v>
          </cell>
          <cell r="D1379" t="str">
            <v>D</v>
          </cell>
          <cell r="E1379" t="str">
            <v>6020-0207</v>
          </cell>
          <cell r="F1379" t="str">
            <v>OTRAS AMORTIZACIONES</v>
          </cell>
          <cell r="G1379">
            <v>0</v>
          </cell>
          <cell r="AM1379">
            <v>1300</v>
          </cell>
        </row>
        <row r="1380">
          <cell r="B1380">
            <v>60200208</v>
          </cell>
          <cell r="C1380" t="str">
            <v>AMORT LIC.SOFT.</v>
          </cell>
          <cell r="D1380" t="str">
            <v>D</v>
          </cell>
          <cell r="E1380" t="str">
            <v>6020-0208</v>
          </cell>
          <cell r="F1380" t="str">
            <v>AMORTIZACION DE LICENCIAS DE SOFTWARE Y USO DE DERECHOS</v>
          </cell>
          <cell r="G1380">
            <v>0</v>
          </cell>
          <cell r="AM1380">
            <v>1301</v>
          </cell>
        </row>
        <row r="1381">
          <cell r="B1381">
            <v>60200209</v>
          </cell>
          <cell r="C1381" t="str">
            <v>AMORT CARG DIF</v>
          </cell>
          <cell r="D1381" t="str">
            <v>D</v>
          </cell>
          <cell r="E1381" t="str">
            <v>6020-0209</v>
          </cell>
          <cell r="F1381" t="str">
            <v>AMORTIZACION DE CARGOS DIFERIDOS</v>
          </cell>
          <cell r="G1381">
            <v>0</v>
          </cell>
          <cell r="AM1381">
            <v>1301</v>
          </cell>
        </row>
        <row r="1382">
          <cell r="B1382">
            <v>60300000</v>
          </cell>
          <cell r="C1382" t="str">
            <v>V GTOS GRALES</v>
          </cell>
          <cell r="D1382" t="str">
            <v>A</v>
          </cell>
          <cell r="E1382" t="str">
            <v>6030-0000</v>
          </cell>
          <cell r="F1382" t="str">
            <v>VARIOS GASTOS DE OPERACIÓN GENERALES</v>
          </cell>
          <cell r="G1382">
            <v>0</v>
          </cell>
          <cell r="AM1382">
            <v>1302</v>
          </cell>
        </row>
        <row r="1383">
          <cell r="B1383">
            <v>60300001</v>
          </cell>
          <cell r="C1383" t="str">
            <v>V GTOS GRALS TM</v>
          </cell>
          <cell r="D1383" t="str">
            <v>T</v>
          </cell>
          <cell r="E1383" t="str">
            <v>6030-0001</v>
          </cell>
          <cell r="F1383" t="str">
            <v>VARIOS GASTOS DE OPERACIÓN GENERALES TELMEX</v>
          </cell>
          <cell r="G1383">
            <v>0</v>
          </cell>
          <cell r="AM1383">
            <v>1303</v>
          </cell>
        </row>
        <row r="1384">
          <cell r="B1384">
            <v>60300002</v>
          </cell>
          <cell r="C1384" t="str">
            <v>V GTOS GRALS SU</v>
          </cell>
          <cell r="D1384" t="str">
            <v>S</v>
          </cell>
          <cell r="E1384" t="str">
            <v>6030-0002</v>
          </cell>
          <cell r="F1384" t="str">
            <v>VARIOS GASTOS DE OPERACIÓN GENERALES SUBSIDIARIAS</v>
          </cell>
          <cell r="G1384">
            <v>0</v>
          </cell>
          <cell r="AM1384">
            <v>1304</v>
          </cell>
        </row>
        <row r="1385">
          <cell r="B1385">
            <v>60300003</v>
          </cell>
          <cell r="C1385" t="str">
            <v>V GTOS GRALS TE</v>
          </cell>
          <cell r="D1385" t="str">
            <v>C</v>
          </cell>
          <cell r="E1385" t="str">
            <v>6030-0003</v>
          </cell>
          <cell r="F1385" t="str">
            <v>VARIOS GASTOS DE OPERACIÓN GENERALES TERCEROS</v>
          </cell>
          <cell r="G1385">
            <v>0</v>
          </cell>
          <cell r="AM1385">
            <v>1305</v>
          </cell>
        </row>
        <row r="1386">
          <cell r="B1386">
            <v>70000000</v>
          </cell>
          <cell r="C1386" t="str">
            <v>CTOS VTA Y SERV</v>
          </cell>
          <cell r="D1386" t="str">
            <v>A</v>
          </cell>
          <cell r="E1386" t="str">
            <v>7000-0000</v>
          </cell>
          <cell r="F1386" t="str">
            <v>COSTOS DE VENTA Y SERVICIOS</v>
          </cell>
          <cell r="G1386">
            <v>11089991504.819998</v>
          </cell>
          <cell r="AM1386">
            <v>1306</v>
          </cell>
        </row>
        <row r="1387">
          <cell r="B1387">
            <v>70010000</v>
          </cell>
          <cell r="C1387" t="str">
            <v>SUELDOS Y PREST</v>
          </cell>
          <cell r="D1387" t="str">
            <v>A</v>
          </cell>
          <cell r="E1387" t="str">
            <v>7001-0000</v>
          </cell>
          <cell r="F1387" t="str">
            <v>SUELDOS Y PRESTACIONES</v>
          </cell>
          <cell r="G1387">
            <v>0</v>
          </cell>
          <cell r="AM1387">
            <v>1307</v>
          </cell>
        </row>
        <row r="1388">
          <cell r="B1388">
            <v>70010100</v>
          </cell>
          <cell r="C1388" t="str">
            <v>SUELD EMP PERM.</v>
          </cell>
          <cell r="D1388" t="str">
            <v>D</v>
          </cell>
          <cell r="E1388" t="str">
            <v>7001-0100</v>
          </cell>
          <cell r="F1388" t="str">
            <v>SUELDOS EMPLEADOS PERMANENTES</v>
          </cell>
          <cell r="G1388">
            <v>0</v>
          </cell>
          <cell r="AM1388">
            <v>1308</v>
          </cell>
        </row>
        <row r="1389">
          <cell r="B1389">
            <v>70010200</v>
          </cell>
          <cell r="C1389" t="str">
            <v>GRTIFY O/P EMP.</v>
          </cell>
          <cell r="D1389" t="str">
            <v>D</v>
          </cell>
          <cell r="E1389" t="str">
            <v>7001-0200</v>
          </cell>
          <cell r="F1389" t="str">
            <v>GRATIFICACIONES Y OTROS PAGO A EMPLEADOS</v>
          </cell>
          <cell r="G1389">
            <v>0</v>
          </cell>
          <cell r="AM1389">
            <v>1309</v>
          </cell>
        </row>
        <row r="1390">
          <cell r="B1390">
            <v>70010300</v>
          </cell>
          <cell r="C1390" t="str">
            <v>SUELD EMP EVENT</v>
          </cell>
          <cell r="D1390" t="str">
            <v>D</v>
          </cell>
          <cell r="E1390" t="str">
            <v>7001-0300</v>
          </cell>
          <cell r="F1390" t="str">
            <v>SUELDOS EMPLEADOS EVENTUALES</v>
          </cell>
          <cell r="G1390">
            <v>0</v>
          </cell>
          <cell r="AM1390">
            <v>1310</v>
          </cell>
        </row>
        <row r="1391">
          <cell r="B1391">
            <v>70010400</v>
          </cell>
          <cell r="C1391" t="str">
            <v>TIEMPO EXTRA</v>
          </cell>
          <cell r="D1391" t="str">
            <v>D</v>
          </cell>
          <cell r="E1391" t="str">
            <v>7001-0400</v>
          </cell>
          <cell r="F1391" t="str">
            <v>TIEMPO EXTRA</v>
          </cell>
          <cell r="G1391">
            <v>0</v>
          </cell>
          <cell r="AM1391">
            <v>1311</v>
          </cell>
        </row>
        <row r="1392">
          <cell r="B1392">
            <v>70010500</v>
          </cell>
          <cell r="C1392" t="str">
            <v>PREMIO S/AHORRO</v>
          </cell>
          <cell r="D1392" t="str">
            <v>D</v>
          </cell>
          <cell r="E1392" t="str">
            <v>7001-0500</v>
          </cell>
          <cell r="F1392" t="str">
            <v>PREMIO SOBRE AHORRO</v>
          </cell>
          <cell r="G1392">
            <v>0</v>
          </cell>
          <cell r="AM1392">
            <v>1312</v>
          </cell>
        </row>
        <row r="1393">
          <cell r="B1393">
            <v>70010600</v>
          </cell>
          <cell r="C1393" t="str">
            <v>VACACIONES</v>
          </cell>
          <cell r="D1393" t="str">
            <v>D</v>
          </cell>
          <cell r="E1393" t="str">
            <v>7001-0600</v>
          </cell>
          <cell r="F1393" t="str">
            <v>VACACIONES</v>
          </cell>
          <cell r="G1393">
            <v>0</v>
          </cell>
          <cell r="AM1393">
            <v>1313</v>
          </cell>
        </row>
        <row r="1394">
          <cell r="B1394">
            <v>70010700</v>
          </cell>
          <cell r="C1394" t="str">
            <v>PROV SALARIOS</v>
          </cell>
          <cell r="D1394" t="str">
            <v>D</v>
          </cell>
          <cell r="E1394" t="str">
            <v>7001-0700</v>
          </cell>
          <cell r="F1394" t="str">
            <v>PROVISIÓN SALARIOS</v>
          </cell>
          <cell r="G1394">
            <v>0</v>
          </cell>
          <cell r="AM1394">
            <v>1314</v>
          </cell>
        </row>
        <row r="1395">
          <cell r="B1395">
            <v>70010800</v>
          </cell>
          <cell r="C1395" t="str">
            <v>PROV AGUINALDO</v>
          </cell>
          <cell r="D1395" t="str">
            <v>D</v>
          </cell>
          <cell r="E1395" t="str">
            <v>7001-0800</v>
          </cell>
          <cell r="F1395" t="str">
            <v>PROVISIÓN AGUINALDO</v>
          </cell>
          <cell r="G1395">
            <v>0</v>
          </cell>
          <cell r="AM1395">
            <v>1315</v>
          </cell>
        </row>
        <row r="1396">
          <cell r="B1396">
            <v>70010900</v>
          </cell>
          <cell r="C1396" t="str">
            <v>PROV GTOS.EDUC</v>
          </cell>
          <cell r="D1396" t="str">
            <v>D</v>
          </cell>
          <cell r="E1396" t="str">
            <v>7001-0900</v>
          </cell>
          <cell r="F1396" t="str">
            <v>PROVISIÓN GASTOS EDUCACIONALES</v>
          </cell>
          <cell r="G1396">
            <v>0</v>
          </cell>
          <cell r="AM1396">
            <v>1316</v>
          </cell>
        </row>
        <row r="1397">
          <cell r="B1397">
            <v>70011000</v>
          </cell>
          <cell r="C1397" t="str">
            <v>PRODUCTIVIDAD</v>
          </cell>
          <cell r="D1397" t="str">
            <v>D</v>
          </cell>
          <cell r="E1397" t="str">
            <v>7001-1000</v>
          </cell>
          <cell r="F1397" t="str">
            <v>PRODUCTIVIDAD</v>
          </cell>
          <cell r="G1397">
            <v>0</v>
          </cell>
          <cell r="AM1397">
            <v>1317</v>
          </cell>
        </row>
        <row r="1398">
          <cell r="B1398">
            <v>70020000</v>
          </cell>
          <cell r="C1398" t="str">
            <v>OBLIG. LABOR</v>
          </cell>
          <cell r="D1398" t="str">
            <v>A</v>
          </cell>
          <cell r="E1398" t="str">
            <v>7002-0000</v>
          </cell>
          <cell r="F1398" t="str">
            <v>OBLIGACIONES LABORALES</v>
          </cell>
          <cell r="G1398">
            <v>0</v>
          </cell>
          <cell r="AM1398">
            <v>1318</v>
          </cell>
        </row>
        <row r="1399">
          <cell r="B1399">
            <v>70020100</v>
          </cell>
          <cell r="C1399" t="str">
            <v>PENSIONES</v>
          </cell>
          <cell r="D1399" t="str">
            <v>D</v>
          </cell>
          <cell r="E1399" t="str">
            <v>7002-0100</v>
          </cell>
          <cell r="F1399" t="str">
            <v>PENSIONES</v>
          </cell>
          <cell r="G1399">
            <v>0</v>
          </cell>
          <cell r="AM1399">
            <v>1319</v>
          </cell>
        </row>
        <row r="1400">
          <cell r="B1400">
            <v>70020200</v>
          </cell>
          <cell r="C1400" t="str">
            <v>PRIMA ANTIG</v>
          </cell>
          <cell r="D1400" t="str">
            <v>D</v>
          </cell>
          <cell r="E1400" t="str">
            <v>7002-0200</v>
          </cell>
          <cell r="F1400" t="str">
            <v>PRIMA DE ANTIGÜEDAD</v>
          </cell>
          <cell r="G1400">
            <v>0</v>
          </cell>
          <cell r="AM1400">
            <v>1320</v>
          </cell>
        </row>
        <row r="1401">
          <cell r="B1401">
            <v>70020300</v>
          </cell>
          <cell r="C1401" t="str">
            <v>TERM. LAB.</v>
          </cell>
          <cell r="D1401" t="str">
            <v>D</v>
          </cell>
          <cell r="E1401" t="str">
            <v>7002-0300</v>
          </cell>
          <cell r="F1401" t="str">
            <v>TERMINACION LABORAL</v>
          </cell>
          <cell r="G1401">
            <v>0</v>
          </cell>
          <cell r="AM1401">
            <v>1321</v>
          </cell>
        </row>
        <row r="1402">
          <cell r="B1402">
            <v>70030000</v>
          </cell>
          <cell r="C1402" t="str">
            <v>PREV S IMSS,INF</v>
          </cell>
          <cell r="D1402" t="str">
            <v>A</v>
          </cell>
          <cell r="E1402" t="str">
            <v>7003-0000</v>
          </cell>
          <cell r="F1402" t="str">
            <v>PREVISIÓN SOC., IMSS E INFONAVIT</v>
          </cell>
          <cell r="G1402">
            <v>0</v>
          </cell>
          <cell r="AM1402">
            <v>1322</v>
          </cell>
        </row>
        <row r="1403">
          <cell r="B1403">
            <v>70030100</v>
          </cell>
          <cell r="C1403" t="str">
            <v>VARS BENEF PERS</v>
          </cell>
          <cell r="D1403" t="str">
            <v>D</v>
          </cell>
          <cell r="E1403" t="str">
            <v>7003-0100</v>
          </cell>
          <cell r="F1403" t="str">
            <v>VARIOS BENEFICIOS AL PERSONAL</v>
          </cell>
          <cell r="G1403">
            <v>0</v>
          </cell>
          <cell r="AM1403">
            <v>1323</v>
          </cell>
        </row>
        <row r="1404">
          <cell r="B1404">
            <v>70030200</v>
          </cell>
          <cell r="C1404" t="str">
            <v>MED ALI Y MED,G</v>
          </cell>
          <cell r="D1404" t="str">
            <v>D</v>
          </cell>
          <cell r="E1404" t="str">
            <v>7003-0200</v>
          </cell>
          <cell r="F1404" t="str">
            <v>GTOS. MED., ALIMENT. Y MEDIC. GUARDERIAS</v>
          </cell>
          <cell r="G1404">
            <v>0</v>
          </cell>
          <cell r="AM1404">
            <v>1324</v>
          </cell>
        </row>
        <row r="1405">
          <cell r="B1405">
            <v>70030300</v>
          </cell>
          <cell r="C1405" t="str">
            <v>PREST CONT SIND</v>
          </cell>
          <cell r="D1405" t="str">
            <v>D</v>
          </cell>
          <cell r="E1405" t="str">
            <v>7003-0300</v>
          </cell>
          <cell r="F1405" t="str">
            <v>PRESTAC. CONTRACTUALES CON EL SINDICATO</v>
          </cell>
          <cell r="G1405">
            <v>0</v>
          </cell>
          <cell r="AM1405">
            <v>1325</v>
          </cell>
        </row>
        <row r="1406">
          <cell r="B1406">
            <v>70030400</v>
          </cell>
          <cell r="C1406" t="str">
            <v>SEGURO SOCIAL</v>
          </cell>
          <cell r="D1406" t="str">
            <v>D</v>
          </cell>
          <cell r="E1406" t="str">
            <v>7003-0400</v>
          </cell>
          <cell r="F1406" t="str">
            <v>SEGURO SOCIAL</v>
          </cell>
          <cell r="G1406">
            <v>0</v>
          </cell>
          <cell r="AM1406">
            <v>1326</v>
          </cell>
        </row>
        <row r="1407">
          <cell r="B1407">
            <v>70030500</v>
          </cell>
          <cell r="C1407" t="str">
            <v>INFONAVIT</v>
          </cell>
          <cell r="D1407" t="str">
            <v>D</v>
          </cell>
          <cell r="E1407" t="str">
            <v>7003-0500</v>
          </cell>
          <cell r="F1407" t="str">
            <v>INFONAVIT</v>
          </cell>
          <cell r="G1407">
            <v>0</v>
          </cell>
          <cell r="AM1407">
            <v>1327</v>
          </cell>
        </row>
        <row r="1408">
          <cell r="B1408">
            <v>70030600</v>
          </cell>
          <cell r="C1408" t="str">
            <v>RET, CES  VJEZ</v>
          </cell>
          <cell r="D1408" t="str">
            <v>D</v>
          </cell>
          <cell r="E1408" t="str">
            <v>7003-0600</v>
          </cell>
          <cell r="F1408" t="str">
            <v>SEG. DE RETIRO, CESANTIA Y VEJEZ</v>
          </cell>
          <cell r="G1408">
            <v>0</v>
          </cell>
          <cell r="AM1408">
            <v>1328</v>
          </cell>
        </row>
        <row r="1409">
          <cell r="B1409">
            <v>70030700</v>
          </cell>
          <cell r="C1409" t="str">
            <v>IMPTO S/ NÓMINA</v>
          </cell>
          <cell r="D1409" t="str">
            <v>D</v>
          </cell>
          <cell r="E1409" t="str">
            <v>7003-0700</v>
          </cell>
          <cell r="F1409" t="str">
            <v>IMPUESTO SOBRE NÓMINA</v>
          </cell>
          <cell r="G1409">
            <v>0</v>
          </cell>
          <cell r="AM1409">
            <v>1329</v>
          </cell>
        </row>
        <row r="1410">
          <cell r="B1410">
            <v>70040000</v>
          </cell>
          <cell r="C1410" t="str">
            <v>GTOS VIAJE-REPR</v>
          </cell>
          <cell r="D1410" t="str">
            <v>A</v>
          </cell>
          <cell r="E1410" t="str">
            <v>7004-0000</v>
          </cell>
          <cell r="F1410" t="str">
            <v>GASTOS DE VIAJE - REPRESENTACIÓN</v>
          </cell>
          <cell r="G1410">
            <v>0</v>
          </cell>
          <cell r="AM1410">
            <v>1330</v>
          </cell>
        </row>
        <row r="1411">
          <cell r="B1411">
            <v>70040100</v>
          </cell>
          <cell r="C1411" t="str">
            <v>GASTOS DE VIAJE</v>
          </cell>
          <cell r="D1411" t="str">
            <v>D</v>
          </cell>
          <cell r="E1411" t="str">
            <v>7004-0100</v>
          </cell>
          <cell r="F1411" t="str">
            <v>GASTOS DE VIAJE</v>
          </cell>
          <cell r="G1411">
            <v>0</v>
          </cell>
          <cell r="AM1411">
            <v>1331</v>
          </cell>
        </row>
        <row r="1412">
          <cell r="B1412">
            <v>70040200</v>
          </cell>
          <cell r="C1412" t="str">
            <v>GS REPRESENT</v>
          </cell>
          <cell r="D1412" t="str">
            <v>D</v>
          </cell>
          <cell r="E1412" t="str">
            <v>7004-0200</v>
          </cell>
          <cell r="F1412" t="str">
            <v>GASTOS DE REPRESENTACIÓN</v>
          </cell>
          <cell r="G1412">
            <v>0</v>
          </cell>
          <cell r="AM1412">
            <v>1332</v>
          </cell>
        </row>
        <row r="1413">
          <cell r="B1413">
            <v>70040300</v>
          </cell>
          <cell r="C1413" t="str">
            <v>GS PRESEN Y CAM</v>
          </cell>
          <cell r="D1413" t="str">
            <v>D</v>
          </cell>
          <cell r="E1413" t="str">
            <v>7004-0300</v>
          </cell>
          <cell r="F1413" t="str">
            <v>GASTOS DE PRESENTACIÓN Y CAMINO</v>
          </cell>
          <cell r="G1413">
            <v>0</v>
          </cell>
          <cell r="AM1413">
            <v>1333</v>
          </cell>
        </row>
        <row r="1414">
          <cell r="B1414">
            <v>70050000</v>
          </cell>
          <cell r="C1414" t="str">
            <v>SERV REC Y HON</v>
          </cell>
          <cell r="D1414" t="str">
            <v>A</v>
          </cell>
          <cell r="E1414" t="str">
            <v>7005-0000</v>
          </cell>
          <cell r="F1414" t="str">
            <v>SERVICIOS RECIBIDOS Y HONORARIOS</v>
          </cell>
          <cell r="G1414">
            <v>854701638.44999993</v>
          </cell>
          <cell r="AM1414">
            <v>1334</v>
          </cell>
        </row>
        <row r="1415">
          <cell r="B1415">
            <v>70050100</v>
          </cell>
          <cell r="C1415" t="str">
            <v>HONORARIOS</v>
          </cell>
          <cell r="D1415" t="str">
            <v>D</v>
          </cell>
          <cell r="E1415" t="str">
            <v>7005-0100</v>
          </cell>
          <cell r="F1415" t="str">
            <v>HONORARIOS</v>
          </cell>
          <cell r="G1415">
            <v>0</v>
          </cell>
          <cell r="AM1415">
            <v>1335</v>
          </cell>
        </row>
        <row r="1416">
          <cell r="B1416">
            <v>70050200</v>
          </cell>
          <cell r="C1416" t="str">
            <v xml:space="preserve">SERV RECIBIDOS </v>
          </cell>
          <cell r="D1416" t="str">
            <v>A</v>
          </cell>
          <cell r="E1416" t="str">
            <v>7005-0200</v>
          </cell>
          <cell r="F1416" t="str">
            <v>SERVICIOS RECIBIDOS</v>
          </cell>
          <cell r="G1416">
            <v>853085981.78999996</v>
          </cell>
          <cell r="AM1416">
            <v>1336</v>
          </cell>
        </row>
        <row r="1417">
          <cell r="B1417">
            <v>70050201</v>
          </cell>
          <cell r="C1417" t="str">
            <v>SERV REC TMX</v>
          </cell>
          <cell r="D1417" t="str">
            <v>T</v>
          </cell>
          <cell r="E1417" t="str">
            <v>7005-0201</v>
          </cell>
          <cell r="F1417" t="str">
            <v xml:space="preserve">SERV. RECIBIDOS DE TELMEX </v>
          </cell>
          <cell r="G1417">
            <v>24306256.800000001</v>
          </cell>
          <cell r="AM1417">
            <v>1337</v>
          </cell>
        </row>
        <row r="1418">
          <cell r="B1418">
            <v>70050202</v>
          </cell>
          <cell r="C1418" t="str">
            <v>SERV REC SUB</v>
          </cell>
          <cell r="D1418" t="str">
            <v>S</v>
          </cell>
          <cell r="E1418" t="str">
            <v>7005-0202</v>
          </cell>
          <cell r="F1418" t="str">
            <v xml:space="preserve">SERV. RECIBIDOS DE SUBSIDIARIAS </v>
          </cell>
          <cell r="G1418">
            <v>828779724.99000001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828779724.99000001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1338</v>
          </cell>
        </row>
        <row r="1419">
          <cell r="B1419">
            <v>70050203</v>
          </cell>
          <cell r="C1419" t="str">
            <v>S/REC TMX CONS</v>
          </cell>
          <cell r="D1419" t="str">
            <v>A</v>
          </cell>
          <cell r="E1419" t="str">
            <v>7005-0203</v>
          </cell>
          <cell r="F1419" t="str">
            <v>SERV. RECIBIDOS DE TELMEX CONSTRUCTORAS</v>
          </cell>
          <cell r="AM1419">
            <v>1339</v>
          </cell>
        </row>
        <row r="1420">
          <cell r="B1420">
            <v>70050300</v>
          </cell>
          <cell r="C1420" t="str">
            <v>SERV REC TER</v>
          </cell>
          <cell r="D1420" t="str">
            <v>C</v>
          </cell>
          <cell r="E1420" t="str">
            <v>7005-0300</v>
          </cell>
          <cell r="F1420" t="str">
            <v>SERVICIOS RECIBIDOS DE TERCEROS</v>
          </cell>
          <cell r="G1420">
            <v>0</v>
          </cell>
          <cell r="AM1420">
            <v>1340</v>
          </cell>
        </row>
        <row r="1421">
          <cell r="B1421">
            <v>70050310</v>
          </cell>
          <cell r="C1421" t="str">
            <v>ASESORIA</v>
          </cell>
          <cell r="D1421" t="str">
            <v>A</v>
          </cell>
          <cell r="E1421" t="str">
            <v>7005-0310</v>
          </cell>
          <cell r="F1421" t="str">
            <v>ASESORIA</v>
          </cell>
          <cell r="G1421">
            <v>0</v>
          </cell>
          <cell r="AM1421">
            <v>1341</v>
          </cell>
        </row>
        <row r="1422">
          <cell r="B1422">
            <v>70050311</v>
          </cell>
          <cell r="C1422" t="str">
            <v>SERV REC TMX</v>
          </cell>
          <cell r="D1422" t="str">
            <v>T</v>
          </cell>
          <cell r="E1422" t="str">
            <v>7005-0311</v>
          </cell>
          <cell r="F1422" t="str">
            <v>ASESORIA TELMEX</v>
          </cell>
          <cell r="G1422">
            <v>0</v>
          </cell>
          <cell r="AM1422">
            <v>1342</v>
          </cell>
        </row>
        <row r="1423">
          <cell r="B1423">
            <v>70050312</v>
          </cell>
          <cell r="C1423" t="str">
            <v>SERV REC SUB</v>
          </cell>
          <cell r="D1423" t="str">
            <v>S</v>
          </cell>
          <cell r="E1423" t="str">
            <v>7005-0312</v>
          </cell>
          <cell r="F1423" t="str">
            <v>ASESORIA SUBSIDIARIAS</v>
          </cell>
          <cell r="G1423">
            <v>0</v>
          </cell>
          <cell r="AM1423">
            <v>1343</v>
          </cell>
        </row>
        <row r="1424">
          <cell r="B1424">
            <v>70050313</v>
          </cell>
          <cell r="C1424" t="str">
            <v>SERV REC TER</v>
          </cell>
          <cell r="D1424" t="str">
            <v>C</v>
          </cell>
          <cell r="E1424" t="str">
            <v>7005-0313</v>
          </cell>
          <cell r="F1424" t="str">
            <v>ASESORIA TERCEROS</v>
          </cell>
          <cell r="G1424">
            <v>0</v>
          </cell>
          <cell r="AM1424">
            <v>1344</v>
          </cell>
        </row>
        <row r="1425">
          <cell r="B1425">
            <v>70050323</v>
          </cell>
          <cell r="C1425" t="str">
            <v>TRAS VALORES</v>
          </cell>
          <cell r="D1425" t="str">
            <v>D</v>
          </cell>
          <cell r="E1425" t="str">
            <v>7005-0323</v>
          </cell>
          <cell r="F1425" t="str">
            <v>TRASLADO DE VALORES</v>
          </cell>
          <cell r="G1425">
            <v>0</v>
          </cell>
          <cell r="AM1425">
            <v>1345</v>
          </cell>
        </row>
        <row r="1426">
          <cell r="B1426">
            <v>70050333</v>
          </cell>
          <cell r="C1426" t="str">
            <v>USO INFRAESTR</v>
          </cell>
          <cell r="D1426" t="str">
            <v>D</v>
          </cell>
          <cell r="E1426" t="str">
            <v>7005-0333</v>
          </cell>
          <cell r="F1426" t="str">
            <v>USO DE INFRAESTRUCTURA DE RADIOMOVIL DIPSA</v>
          </cell>
          <cell r="G1426">
            <v>0</v>
          </cell>
          <cell r="AM1426">
            <v>1346</v>
          </cell>
        </row>
        <row r="1427">
          <cell r="B1427">
            <v>70050343</v>
          </cell>
          <cell r="C1427" t="str">
            <v>SERVS TEL CEL</v>
          </cell>
          <cell r="D1427" t="str">
            <v>D</v>
          </cell>
          <cell r="E1427" t="str">
            <v>7005-0343</v>
          </cell>
          <cell r="F1427" t="str">
            <v>SERVICIO DE TELEFONOS CELULARES</v>
          </cell>
          <cell r="G1427">
            <v>0</v>
          </cell>
          <cell r="AM1427">
            <v>1347</v>
          </cell>
        </row>
        <row r="1428">
          <cell r="B1428">
            <v>70050353</v>
          </cell>
          <cell r="C1428" t="str">
            <v>MESAS DE AYUDA</v>
          </cell>
          <cell r="D1428" t="str">
            <v>D</v>
          </cell>
          <cell r="E1428" t="str">
            <v>7005-0353</v>
          </cell>
          <cell r="F1428" t="str">
            <v>MESAS DE AYUDA</v>
          </cell>
          <cell r="G1428">
            <v>1615656.66</v>
          </cell>
          <cell r="AM1428">
            <v>1348</v>
          </cell>
        </row>
        <row r="1429">
          <cell r="B1429">
            <v>70050400</v>
          </cell>
          <cell r="C1429" t="str">
            <v>SERV.CONEX Y ED</v>
          </cell>
          <cell r="D1429" t="str">
            <v>A</v>
          </cell>
          <cell r="E1429" t="str">
            <v>7005-0400</v>
          </cell>
          <cell r="F1429" t="str">
            <v>SERVICIOS CONEXOS Y EDIFICIOS</v>
          </cell>
          <cell r="AM1429">
            <v>1349</v>
          </cell>
        </row>
        <row r="1430">
          <cell r="B1430">
            <v>70050401</v>
          </cell>
          <cell r="C1430" t="str">
            <v>SER.CONX.ED TMX</v>
          </cell>
          <cell r="D1430" t="str">
            <v>T</v>
          </cell>
          <cell r="E1430" t="str">
            <v>7005-0401</v>
          </cell>
          <cell r="F1430" t="str">
            <v>SERVICIOS CONEXOS TELMEX</v>
          </cell>
          <cell r="AM1430">
            <v>1350</v>
          </cell>
        </row>
        <row r="1431">
          <cell r="B1431">
            <v>70050402</v>
          </cell>
          <cell r="C1431" t="str">
            <v>SER.CONX.ED SUB</v>
          </cell>
          <cell r="D1431" t="str">
            <v>S</v>
          </cell>
          <cell r="E1431" t="str">
            <v>7005-0402</v>
          </cell>
          <cell r="F1431" t="str">
            <v>SERVICIOS CONEXOS SUBSIDIARIAS</v>
          </cell>
          <cell r="AM1431">
            <v>1351</v>
          </cell>
        </row>
        <row r="1432">
          <cell r="B1432">
            <v>70050403</v>
          </cell>
          <cell r="C1432" t="str">
            <v>SER.CONX.ED TER</v>
          </cell>
          <cell r="D1432" t="str">
            <v>C</v>
          </cell>
          <cell r="E1432" t="str">
            <v>7005-0403</v>
          </cell>
          <cell r="F1432" t="str">
            <v>SERVICIOS CONEXOS Y EDIFICIOS TERCEROS</v>
          </cell>
          <cell r="AM1432">
            <v>1352</v>
          </cell>
        </row>
        <row r="1433">
          <cell r="B1433">
            <v>70050410</v>
          </cell>
          <cell r="C1433" t="str">
            <v>MTTO PTA INT Y EXT</v>
          </cell>
          <cell r="D1433" t="str">
            <v>A</v>
          </cell>
          <cell r="E1433" t="str">
            <v>7005-0410</v>
          </cell>
          <cell r="F1433" t="str">
            <v>MTTO DE PLANTA INTERNA Y EXTERNA</v>
          </cell>
          <cell r="G1433">
            <v>144827037.19</v>
          </cell>
          <cell r="AM1433">
            <v>1353</v>
          </cell>
        </row>
        <row r="1434">
          <cell r="B1434">
            <v>70050420</v>
          </cell>
          <cell r="C1434" t="str">
            <v>SERVS SEGURIDAD</v>
          </cell>
          <cell r="D1434" t="str">
            <v>A</v>
          </cell>
          <cell r="E1434" t="str">
            <v>7005-0420</v>
          </cell>
          <cell r="F1434" t="str">
            <v>SERVICIOS DE SEGURIDAD</v>
          </cell>
          <cell r="G1434">
            <v>0</v>
          </cell>
          <cell r="AM1434">
            <v>1354</v>
          </cell>
        </row>
        <row r="1435">
          <cell r="B1435">
            <v>70050421</v>
          </cell>
          <cell r="C1435" t="str">
            <v>SERVS SEG TMX</v>
          </cell>
          <cell r="D1435" t="str">
            <v>T</v>
          </cell>
          <cell r="E1435" t="str">
            <v>7005-0421</v>
          </cell>
          <cell r="F1435" t="str">
            <v>SERVICIOS DE SEGURIDAD TELMEX</v>
          </cell>
          <cell r="G1435">
            <v>0</v>
          </cell>
          <cell r="AM1435">
            <v>1355</v>
          </cell>
        </row>
        <row r="1436">
          <cell r="B1436">
            <v>70050422</v>
          </cell>
          <cell r="C1436" t="str">
            <v>SERVS SEG SUB</v>
          </cell>
          <cell r="D1436" t="str">
            <v>S</v>
          </cell>
          <cell r="E1436" t="str">
            <v>7005-0422</v>
          </cell>
          <cell r="F1436" t="str">
            <v>SERVICIOS DE SEGURIDAD SUBSIDIARIAS</v>
          </cell>
          <cell r="G1436">
            <v>0</v>
          </cell>
          <cell r="AM1436">
            <v>1356</v>
          </cell>
        </row>
        <row r="1437">
          <cell r="B1437">
            <v>70050423</v>
          </cell>
          <cell r="C1437" t="str">
            <v>SERVS SEG TER</v>
          </cell>
          <cell r="D1437" t="str">
            <v>C</v>
          </cell>
          <cell r="E1437" t="str">
            <v>7005-0423</v>
          </cell>
          <cell r="F1437" t="str">
            <v>SERVICIOS DE SEGURIDAD TERCEROS</v>
          </cell>
          <cell r="G1437">
            <v>0</v>
          </cell>
          <cell r="AM1437">
            <v>1357</v>
          </cell>
        </row>
        <row r="1438">
          <cell r="B1438">
            <v>70050430</v>
          </cell>
          <cell r="C1438" t="str">
            <v>SERVS LIMP EDIF</v>
          </cell>
          <cell r="D1438" t="str">
            <v>A</v>
          </cell>
          <cell r="E1438" t="str">
            <v>7005-0430</v>
          </cell>
          <cell r="F1438" t="str">
            <v>SERVICIOS DE LIMPIEZA DE EDIFICIOS</v>
          </cell>
          <cell r="G1438">
            <v>0</v>
          </cell>
          <cell r="AM1438">
            <v>1358</v>
          </cell>
        </row>
        <row r="1439">
          <cell r="B1439">
            <v>70050431</v>
          </cell>
          <cell r="C1439" t="str">
            <v>SVS LIM EDIF TMX</v>
          </cell>
          <cell r="D1439" t="str">
            <v>T</v>
          </cell>
          <cell r="E1439" t="str">
            <v>7005-0431</v>
          </cell>
          <cell r="F1439" t="str">
            <v>SERVICIOS DE LIMPIEZA DE EDIFICIOS TELMEX</v>
          </cell>
          <cell r="G1439">
            <v>0</v>
          </cell>
          <cell r="AM1439">
            <v>1359</v>
          </cell>
        </row>
        <row r="1440">
          <cell r="B1440">
            <v>70050432</v>
          </cell>
          <cell r="C1440" t="str">
            <v>SVS LIM EDIF SUB</v>
          </cell>
          <cell r="D1440" t="str">
            <v>S</v>
          </cell>
          <cell r="E1440" t="str">
            <v>7005-0432</v>
          </cell>
          <cell r="F1440" t="str">
            <v>SERVICIOS DE LIMPIEZA DE EDIFICIOS SUBSIDIARIAS</v>
          </cell>
          <cell r="G1440">
            <v>0</v>
          </cell>
          <cell r="AM1440">
            <v>1360</v>
          </cell>
        </row>
        <row r="1441">
          <cell r="B1441">
            <v>70050433</v>
          </cell>
          <cell r="C1441" t="str">
            <v>SVS LIM EDIF TER</v>
          </cell>
          <cell r="D1441" t="str">
            <v>C</v>
          </cell>
          <cell r="E1441" t="str">
            <v>7005-0433</v>
          </cell>
          <cell r="F1441" t="str">
            <v>SERVICIOS DE LIMPIEZA DE EDIFICIOS TERCEROS</v>
          </cell>
          <cell r="G1441">
            <v>0</v>
          </cell>
          <cell r="AM1441">
            <v>1361</v>
          </cell>
        </row>
        <row r="1442">
          <cell r="B1442">
            <v>70050440</v>
          </cell>
          <cell r="C1442" t="str">
            <v>SERVS MTTO EDIF</v>
          </cell>
          <cell r="D1442" t="str">
            <v>A</v>
          </cell>
          <cell r="E1442" t="str">
            <v>7005-0440</v>
          </cell>
          <cell r="F1442" t="str">
            <v>SERVICIOS DE MTTO DE EDIFICIOS</v>
          </cell>
          <cell r="G1442">
            <v>0</v>
          </cell>
          <cell r="AM1442">
            <v>1362</v>
          </cell>
        </row>
        <row r="1443">
          <cell r="B1443">
            <v>70050441</v>
          </cell>
          <cell r="C1443" t="str">
            <v>SVS MTTO EDIF TMX</v>
          </cell>
          <cell r="D1443" t="str">
            <v>T</v>
          </cell>
          <cell r="E1443" t="str">
            <v>7005-0441</v>
          </cell>
          <cell r="F1443" t="str">
            <v>SERVICIOS DE MTTO DE EDIFICIOS TELMEX</v>
          </cell>
          <cell r="G1443">
            <v>0</v>
          </cell>
          <cell r="AM1443">
            <v>1363</v>
          </cell>
        </row>
        <row r="1444">
          <cell r="B1444">
            <v>70050442</v>
          </cell>
          <cell r="C1444" t="str">
            <v>SVS MTTO EDIF SUB</v>
          </cell>
          <cell r="D1444" t="str">
            <v>S</v>
          </cell>
          <cell r="E1444" t="str">
            <v>7005-0442</v>
          </cell>
          <cell r="F1444" t="str">
            <v>SERVICIOS DE MTTO DE EDIFICIOS SUBSIDIARIAS</v>
          </cell>
          <cell r="G1444">
            <v>0</v>
          </cell>
          <cell r="AM1444">
            <v>1364</v>
          </cell>
        </row>
        <row r="1445">
          <cell r="B1445">
            <v>70050443</v>
          </cell>
          <cell r="C1445" t="str">
            <v>SVS MTTO EDIF TER</v>
          </cell>
          <cell r="D1445" t="str">
            <v>C</v>
          </cell>
          <cell r="E1445" t="str">
            <v>7005-0443</v>
          </cell>
          <cell r="F1445" t="str">
            <v>SERVICIOS DE MTTO DE EDIFICIOS TERCEROS</v>
          </cell>
          <cell r="G1445">
            <v>0</v>
          </cell>
          <cell r="AM1445">
            <v>1365</v>
          </cell>
        </row>
        <row r="1446">
          <cell r="B1446">
            <v>70050450</v>
          </cell>
          <cell r="C1446" t="str">
            <v>MTTO PTA INTERNA</v>
          </cell>
          <cell r="D1446" t="str">
            <v>A</v>
          </cell>
          <cell r="E1446" t="str">
            <v>7005-0450</v>
          </cell>
          <cell r="F1446" t="str">
            <v>MTTO DE PLANTA INTERNA</v>
          </cell>
          <cell r="G1446">
            <v>0</v>
          </cell>
          <cell r="AM1446">
            <v>1366</v>
          </cell>
        </row>
        <row r="1447">
          <cell r="B1447">
            <v>70050451</v>
          </cell>
          <cell r="C1447" t="str">
            <v>MTTO PTA INT TMX</v>
          </cell>
          <cell r="D1447" t="str">
            <v>T</v>
          </cell>
          <cell r="E1447" t="str">
            <v>7005-0451</v>
          </cell>
          <cell r="F1447" t="str">
            <v>MTTO DE PLANTA INTERNA TELMEX</v>
          </cell>
          <cell r="G1447">
            <v>0</v>
          </cell>
          <cell r="AM1447">
            <v>1367</v>
          </cell>
        </row>
        <row r="1448">
          <cell r="B1448">
            <v>70050452</v>
          </cell>
          <cell r="C1448" t="str">
            <v>MTTO PTA INT SUB</v>
          </cell>
          <cell r="D1448" t="str">
            <v>S</v>
          </cell>
          <cell r="E1448" t="str">
            <v>7005-0452</v>
          </cell>
          <cell r="F1448" t="str">
            <v>MTTO DE PLANTA INTERNA SUBSIDIARIAS</v>
          </cell>
          <cell r="G1448">
            <v>0</v>
          </cell>
          <cell r="AM1448">
            <v>1368</v>
          </cell>
        </row>
        <row r="1449">
          <cell r="B1449">
            <v>70050453</v>
          </cell>
          <cell r="C1449" t="str">
            <v>MTTO PTA INT TER</v>
          </cell>
          <cell r="D1449" t="str">
            <v>C</v>
          </cell>
          <cell r="E1449" t="str">
            <v>7005-0453</v>
          </cell>
          <cell r="F1449" t="str">
            <v>MTTO DE PLANTA INTERNA TERCEROS</v>
          </cell>
          <cell r="G1449">
            <v>0</v>
          </cell>
          <cell r="AM1449">
            <v>1369</v>
          </cell>
        </row>
        <row r="1450">
          <cell r="B1450">
            <v>70050460</v>
          </cell>
          <cell r="C1450" t="str">
            <v>MTTO PTA EXTERNA</v>
          </cell>
          <cell r="D1450" t="str">
            <v>A</v>
          </cell>
          <cell r="E1450" t="str">
            <v>7005-0460</v>
          </cell>
          <cell r="F1450" t="str">
            <v>MTTO DE PLANTA EXTERNA</v>
          </cell>
          <cell r="G1450">
            <v>0</v>
          </cell>
          <cell r="AM1450">
            <v>1370</v>
          </cell>
        </row>
        <row r="1451">
          <cell r="B1451">
            <v>70050461</v>
          </cell>
          <cell r="C1451" t="str">
            <v>MTTO PTA EXT TMX</v>
          </cell>
          <cell r="D1451" t="str">
            <v>T</v>
          </cell>
          <cell r="E1451" t="str">
            <v>7005-0461</v>
          </cell>
          <cell r="F1451" t="str">
            <v>MTTO DE PLANTA EXTERNA TELMEX</v>
          </cell>
          <cell r="G1451">
            <v>0</v>
          </cell>
          <cell r="AM1451">
            <v>1371</v>
          </cell>
        </row>
        <row r="1452">
          <cell r="B1452">
            <v>70050462</v>
          </cell>
          <cell r="C1452" t="str">
            <v>MTTO PTA EXT SUB</v>
          </cell>
          <cell r="D1452" t="str">
            <v>S</v>
          </cell>
          <cell r="E1452" t="str">
            <v>7005-0462</v>
          </cell>
          <cell r="F1452" t="str">
            <v>MTTO DE PLANTA EXTERNA SUBSIDIARIAS</v>
          </cell>
          <cell r="G1452">
            <v>0</v>
          </cell>
          <cell r="AM1452">
            <v>1372</v>
          </cell>
        </row>
        <row r="1453">
          <cell r="B1453">
            <v>70050463</v>
          </cell>
          <cell r="C1453" t="str">
            <v>MTTO PTA EXT TER</v>
          </cell>
          <cell r="D1453" t="str">
            <v>C</v>
          </cell>
          <cell r="E1453" t="str">
            <v>7005-0463</v>
          </cell>
          <cell r="F1453" t="str">
            <v>MTTO DE PLANTA EXTERNA TERCEROS</v>
          </cell>
          <cell r="G1453">
            <v>0</v>
          </cell>
          <cell r="AM1453">
            <v>1373</v>
          </cell>
        </row>
        <row r="1454">
          <cell r="B1454">
            <v>70050470</v>
          </cell>
          <cell r="C1454" t="str">
            <v>MTTO RED DATOS</v>
          </cell>
          <cell r="D1454" t="str">
            <v>A</v>
          </cell>
          <cell r="E1454" t="str">
            <v>7005-0470</v>
          </cell>
          <cell r="F1454" t="str">
            <v>MTTO A LA RED DE DATOS</v>
          </cell>
          <cell r="G1454">
            <v>144827037.19</v>
          </cell>
          <cell r="AM1454">
            <v>1374</v>
          </cell>
        </row>
        <row r="1455">
          <cell r="B1455">
            <v>70050480</v>
          </cell>
          <cell r="C1455" t="str">
            <v>OUTS RED DATOS</v>
          </cell>
          <cell r="D1455" t="str">
            <v>A</v>
          </cell>
          <cell r="E1455" t="str">
            <v>7005-0480</v>
          </cell>
          <cell r="F1455" t="str">
            <v>OUTSOURCING A LA RED DE DATOS</v>
          </cell>
          <cell r="G1455">
            <v>0</v>
          </cell>
          <cell r="AM1455">
            <v>1375</v>
          </cell>
        </row>
        <row r="1456">
          <cell r="B1456">
            <v>70050481</v>
          </cell>
          <cell r="C1456" t="str">
            <v>OUTS RD DAT TMX</v>
          </cell>
          <cell r="D1456" t="str">
            <v>T</v>
          </cell>
          <cell r="E1456" t="str">
            <v>7005-0481</v>
          </cell>
          <cell r="F1456" t="str">
            <v>OUTSOURCING A LA RED DE DATOS TELMEX</v>
          </cell>
          <cell r="G1456">
            <v>0</v>
          </cell>
          <cell r="AM1456">
            <v>1376</v>
          </cell>
        </row>
        <row r="1457">
          <cell r="B1457">
            <v>70050482</v>
          </cell>
          <cell r="C1457" t="str">
            <v>OUTS RD DAT SUB</v>
          </cell>
          <cell r="D1457" t="str">
            <v>S</v>
          </cell>
          <cell r="E1457" t="str">
            <v>7005-0482</v>
          </cell>
          <cell r="F1457" t="str">
            <v>OUTSOURCING A LA RED DE DATOS SUBSIDIARIAS</v>
          </cell>
          <cell r="G1457">
            <v>0</v>
          </cell>
          <cell r="AM1457">
            <v>1377</v>
          </cell>
        </row>
        <row r="1458">
          <cell r="B1458">
            <v>70050483</v>
          </cell>
          <cell r="C1458" t="str">
            <v>OUTS RD DAT TER</v>
          </cell>
          <cell r="D1458" t="str">
            <v>C</v>
          </cell>
          <cell r="E1458" t="str">
            <v>7005-0483</v>
          </cell>
          <cell r="F1458" t="str">
            <v>OUTSOURCING A LA RED DE DATOS TERCEROS</v>
          </cell>
          <cell r="G1458">
            <v>0</v>
          </cell>
          <cell r="AM1458">
            <v>1378</v>
          </cell>
        </row>
        <row r="1459">
          <cell r="B1459">
            <v>70050490</v>
          </cell>
          <cell r="C1459" t="str">
            <v>GTIAS MT RED DAT</v>
          </cell>
          <cell r="D1459" t="str">
            <v>A</v>
          </cell>
          <cell r="E1459" t="str">
            <v>7005-0490</v>
          </cell>
          <cell r="F1459" t="str">
            <v>GARANTIAS PARA EL MTTO A LA RED DE DATOS</v>
          </cell>
          <cell r="G1459">
            <v>106720712.63</v>
          </cell>
          <cell r="AM1459">
            <v>1379</v>
          </cell>
        </row>
        <row r="1460">
          <cell r="B1460">
            <v>70050491</v>
          </cell>
          <cell r="C1460" t="str">
            <v>GTIAS MT R DAT TMX</v>
          </cell>
          <cell r="D1460" t="str">
            <v>T</v>
          </cell>
          <cell r="E1460" t="str">
            <v>7005-0491</v>
          </cell>
          <cell r="F1460" t="str">
            <v>GARANTIAS PARA EL MTTO A LA RED DE DATOS TELMEX</v>
          </cell>
          <cell r="G1460">
            <v>0</v>
          </cell>
          <cell r="AM1460">
            <v>1380</v>
          </cell>
        </row>
        <row r="1461">
          <cell r="B1461">
            <v>70050492</v>
          </cell>
          <cell r="C1461" t="str">
            <v>GTIAS MT R DAT SUB</v>
          </cell>
          <cell r="D1461" t="str">
            <v>S</v>
          </cell>
          <cell r="E1461" t="str">
            <v>7005-0492</v>
          </cell>
          <cell r="F1461" t="str">
            <v>GARANTIAS PARA EL MTTO A LA RED DE DATOS SUBSIDIARIAS</v>
          </cell>
          <cell r="G1461">
            <v>0</v>
          </cell>
          <cell r="AM1461">
            <v>1381</v>
          </cell>
        </row>
        <row r="1462">
          <cell r="B1462">
            <v>70050493</v>
          </cell>
          <cell r="C1462" t="str">
            <v>GTIAS MT R DAT TER</v>
          </cell>
          <cell r="D1462" t="str">
            <v>C</v>
          </cell>
          <cell r="E1462" t="str">
            <v>7005-0493</v>
          </cell>
          <cell r="F1462" t="str">
            <v>GARANTIAS PARA EL MTTO A LA RED DE DATOS TERCEROS</v>
          </cell>
          <cell r="G1462">
            <v>106720712.63</v>
          </cell>
          <cell r="AM1462">
            <v>1382</v>
          </cell>
        </row>
        <row r="1463">
          <cell r="B1463">
            <v>70050540</v>
          </cell>
          <cell r="C1463" t="str">
            <v>MTTO INF RED DATOS</v>
          </cell>
          <cell r="D1463" t="str">
            <v>A</v>
          </cell>
          <cell r="E1463" t="str">
            <v>7005-0540</v>
          </cell>
          <cell r="F1463" t="str">
            <v>MTTO DE INFRAESTRUCTURA A LA RED DE DATOS</v>
          </cell>
          <cell r="G1463">
            <v>30482732.789999999</v>
          </cell>
          <cell r="AM1463">
            <v>1148</v>
          </cell>
        </row>
        <row r="1464">
          <cell r="B1464">
            <v>70050541</v>
          </cell>
          <cell r="C1464" t="str">
            <v>MTTO INF RD TMX</v>
          </cell>
          <cell r="D1464" t="str">
            <v>T</v>
          </cell>
          <cell r="E1464" t="str">
            <v>7005-0541</v>
          </cell>
          <cell r="F1464" t="str">
            <v>MTTO DE INFRAESTRUCTURA A LA RED DE DATOS TELMEX</v>
          </cell>
          <cell r="G1464">
            <v>0</v>
          </cell>
          <cell r="AM1464">
            <v>1149</v>
          </cell>
        </row>
        <row r="1465">
          <cell r="B1465">
            <v>70050542</v>
          </cell>
          <cell r="C1465" t="str">
            <v>MTTO INF RD SUB</v>
          </cell>
          <cell r="D1465" t="str">
            <v>S</v>
          </cell>
          <cell r="E1465" t="str">
            <v>7005-0542</v>
          </cell>
          <cell r="F1465" t="str">
            <v>MTTO DE INFRAESTRUCTURA A LA RED DE DATOS SUBSIDIARIAS</v>
          </cell>
          <cell r="G1465">
            <v>0</v>
          </cell>
          <cell r="AM1465">
            <v>1150</v>
          </cell>
        </row>
        <row r="1466">
          <cell r="B1466">
            <v>70050543</v>
          </cell>
          <cell r="C1466" t="str">
            <v>MTTO INF RD TER</v>
          </cell>
          <cell r="D1466" t="str">
            <v>C</v>
          </cell>
          <cell r="E1466" t="str">
            <v>7005-0543</v>
          </cell>
          <cell r="F1466" t="str">
            <v>MTTO DE INFRAESTRUCTURA A LA RED DE DATOS TERCEROS</v>
          </cell>
          <cell r="G1466">
            <v>30482732.789999999</v>
          </cell>
          <cell r="AM1466">
            <v>1151</v>
          </cell>
        </row>
        <row r="1467">
          <cell r="B1467">
            <v>70050550</v>
          </cell>
          <cell r="C1467" t="str">
            <v>CABL INST EQ RED DAT</v>
          </cell>
          <cell r="D1467" t="str">
            <v>A</v>
          </cell>
          <cell r="E1467" t="str">
            <v>7005-0550</v>
          </cell>
          <cell r="F1467" t="str">
            <v>CABLEADO E INST. DE EQUIPOS A LA RED DE DATOS</v>
          </cell>
          <cell r="G1467">
            <v>7623591.7699999996</v>
          </cell>
          <cell r="AM1467">
            <v>1148</v>
          </cell>
        </row>
        <row r="1468">
          <cell r="B1468">
            <v>70050551</v>
          </cell>
          <cell r="C1468" t="str">
            <v>CAB IT EQ RED DAT TMX</v>
          </cell>
          <cell r="D1468" t="str">
            <v>T</v>
          </cell>
          <cell r="E1468" t="str">
            <v>7005-0551</v>
          </cell>
          <cell r="F1468" t="str">
            <v>CABL E INST EQ A LA RED DE DATOS TELMEX</v>
          </cell>
          <cell r="G1468">
            <v>0</v>
          </cell>
          <cell r="AM1468">
            <v>1149</v>
          </cell>
        </row>
        <row r="1469">
          <cell r="B1469">
            <v>70050552</v>
          </cell>
          <cell r="C1469" t="str">
            <v>CAB IT EQ RED DAT SUB</v>
          </cell>
          <cell r="D1469" t="str">
            <v>S</v>
          </cell>
          <cell r="E1469" t="str">
            <v>7005-0552</v>
          </cell>
          <cell r="F1469" t="str">
            <v>CABL E INST EQ A LA RED DE DATOS SUBSIDIARIAS</v>
          </cell>
          <cell r="G1469">
            <v>0</v>
          </cell>
          <cell r="AM1469">
            <v>1150</v>
          </cell>
        </row>
        <row r="1470">
          <cell r="B1470">
            <v>70050553</v>
          </cell>
          <cell r="C1470" t="str">
            <v>CAB IT EQ RED DAT TER</v>
          </cell>
          <cell r="D1470" t="str">
            <v>C</v>
          </cell>
          <cell r="E1470" t="str">
            <v>7005-0553</v>
          </cell>
          <cell r="F1470" t="str">
            <v>CABL E INST EQ A LA RED DE DATOS TERCEROS</v>
          </cell>
          <cell r="G1470">
            <v>7623591.7699999996</v>
          </cell>
          <cell r="AM1470">
            <v>1151</v>
          </cell>
        </row>
        <row r="1471">
          <cell r="B1471">
            <v>70050560</v>
          </cell>
          <cell r="C1471" t="str">
            <v>MTTO A LA RCDT</v>
          </cell>
          <cell r="D1471" t="str">
            <v>A</v>
          </cell>
          <cell r="E1471" t="str">
            <v>7005-0560</v>
          </cell>
          <cell r="F1471" t="str">
            <v>MTTO A LA RED RCDT</v>
          </cell>
          <cell r="G1471">
            <v>0</v>
          </cell>
          <cell r="AM1471">
            <v>1148</v>
          </cell>
        </row>
        <row r="1472">
          <cell r="B1472">
            <v>70050561</v>
          </cell>
          <cell r="C1472" t="str">
            <v>MTTO A LA RCDT TMX</v>
          </cell>
          <cell r="D1472" t="str">
            <v>T</v>
          </cell>
          <cell r="E1472" t="str">
            <v>7005-0561</v>
          </cell>
          <cell r="F1472" t="str">
            <v>MTTO A LA RED RCDT TELMEX</v>
          </cell>
          <cell r="G1472">
            <v>0</v>
          </cell>
          <cell r="AM1472">
            <v>1149</v>
          </cell>
        </row>
        <row r="1473">
          <cell r="B1473">
            <v>70050562</v>
          </cell>
          <cell r="C1473" t="str">
            <v>MTTO A LA RCDT SUB</v>
          </cell>
          <cell r="D1473" t="str">
            <v>S</v>
          </cell>
          <cell r="E1473" t="str">
            <v>7005-0562</v>
          </cell>
          <cell r="F1473" t="str">
            <v>MTTO A LA RED RCDT SUBSIDIARIAS</v>
          </cell>
          <cell r="G1473">
            <v>0</v>
          </cell>
          <cell r="AM1473">
            <v>1150</v>
          </cell>
        </row>
        <row r="1474">
          <cell r="B1474">
            <v>70050563</v>
          </cell>
          <cell r="C1474" t="str">
            <v>MTTO A LA RCDT TER</v>
          </cell>
          <cell r="D1474" t="str">
            <v>C</v>
          </cell>
          <cell r="E1474" t="str">
            <v>7005-0563</v>
          </cell>
          <cell r="F1474" t="str">
            <v>MTTO A LA RED RCDT TERCEROS</v>
          </cell>
          <cell r="G1474">
            <v>0</v>
          </cell>
          <cell r="AM1474">
            <v>1151</v>
          </cell>
        </row>
        <row r="1475">
          <cell r="B1475">
            <v>70050570</v>
          </cell>
          <cell r="C1475" t="str">
            <v>CABL INST EQ RCDT</v>
          </cell>
          <cell r="D1475" t="str">
            <v>A</v>
          </cell>
          <cell r="E1475" t="str">
            <v>7005-0570</v>
          </cell>
          <cell r="F1475" t="str">
            <v>CABLEADO E INST. DE EQUIPOS A LA RED RDCT</v>
          </cell>
          <cell r="G1475">
            <v>0</v>
          </cell>
          <cell r="AM1475">
            <v>1148</v>
          </cell>
        </row>
        <row r="1476">
          <cell r="B1476">
            <v>70050571</v>
          </cell>
          <cell r="C1476" t="str">
            <v>CAB IT EQ RCDT TMX</v>
          </cell>
          <cell r="D1476" t="str">
            <v>T</v>
          </cell>
          <cell r="E1476" t="str">
            <v>7005-0571</v>
          </cell>
          <cell r="F1476" t="str">
            <v>CABL E INST DE EQ A LA RED RDCT TELMEX</v>
          </cell>
          <cell r="G1476">
            <v>0</v>
          </cell>
          <cell r="AM1476">
            <v>1149</v>
          </cell>
        </row>
        <row r="1477">
          <cell r="B1477">
            <v>70050572</v>
          </cell>
          <cell r="C1477" t="str">
            <v>CAB IT EQ RCDT SUB</v>
          </cell>
          <cell r="D1477" t="str">
            <v>S</v>
          </cell>
          <cell r="E1477" t="str">
            <v>7005-0572</v>
          </cell>
          <cell r="F1477" t="str">
            <v>CABL E INST DE EQ A LA RED RDCT SUBSIDIARIAS</v>
          </cell>
          <cell r="G1477">
            <v>0</v>
          </cell>
          <cell r="AM1477">
            <v>1150</v>
          </cell>
        </row>
        <row r="1478">
          <cell r="B1478">
            <v>70050573</v>
          </cell>
          <cell r="C1478" t="str">
            <v>CAB IT EQ RDCT TER</v>
          </cell>
          <cell r="D1478" t="str">
            <v>C</v>
          </cell>
          <cell r="E1478" t="str">
            <v>7005-0573</v>
          </cell>
          <cell r="F1478" t="str">
            <v>CABL E INST DE EQ A LA RED RDCT TERCEROS</v>
          </cell>
          <cell r="G1478">
            <v>0</v>
          </cell>
          <cell r="AM1478">
            <v>1151</v>
          </cell>
        </row>
        <row r="1479">
          <cell r="B1479">
            <v>70050500</v>
          </cell>
          <cell r="C1479" t="str">
            <v>SERVS SISTEMAS</v>
          </cell>
          <cell r="D1479" t="str">
            <v>A</v>
          </cell>
          <cell r="E1479" t="str">
            <v>7005-0500</v>
          </cell>
          <cell r="F1479" t="str">
            <v>SERVICIOS DE SISTEMAS</v>
          </cell>
          <cell r="G1479">
            <v>0</v>
          </cell>
          <cell r="AM1479">
            <v>1383</v>
          </cell>
        </row>
        <row r="1480">
          <cell r="B1480">
            <v>70050510</v>
          </cell>
          <cell r="C1480" t="str">
            <v>DESARR DE SFTW</v>
          </cell>
          <cell r="D1480" t="str">
            <v>A</v>
          </cell>
          <cell r="E1480" t="str">
            <v>7005-0510</v>
          </cell>
          <cell r="F1480" t="str">
            <v>DESARROLLOS DE SOFTWARE</v>
          </cell>
          <cell r="G1480">
            <v>0</v>
          </cell>
          <cell r="AM1480">
            <v>1384</v>
          </cell>
        </row>
        <row r="1481">
          <cell r="B1481">
            <v>70050511</v>
          </cell>
          <cell r="C1481" t="str">
            <v>DES DE SFTW TMX</v>
          </cell>
          <cell r="D1481" t="str">
            <v>T</v>
          </cell>
          <cell r="E1481" t="str">
            <v>7005-0511</v>
          </cell>
          <cell r="F1481" t="str">
            <v>DESARROLLOS DE SOFTWARE TELMEX</v>
          </cell>
          <cell r="G1481">
            <v>0</v>
          </cell>
          <cell r="AM1481">
            <v>1385</v>
          </cell>
        </row>
        <row r="1482">
          <cell r="B1482">
            <v>70050512</v>
          </cell>
          <cell r="C1482" t="str">
            <v>DES DE SFTW SUB</v>
          </cell>
          <cell r="D1482" t="str">
            <v>S</v>
          </cell>
          <cell r="E1482" t="str">
            <v>7005-0512</v>
          </cell>
          <cell r="F1482" t="str">
            <v>DESARROLLOS DE SOFTWARE SUBSIDIARIAS</v>
          </cell>
          <cell r="G1482">
            <v>0</v>
          </cell>
          <cell r="AM1482">
            <v>1386</v>
          </cell>
        </row>
        <row r="1483">
          <cell r="B1483">
            <v>70050513</v>
          </cell>
          <cell r="C1483" t="str">
            <v>DES DE SFTW TER</v>
          </cell>
          <cell r="D1483" t="str">
            <v>C</v>
          </cell>
          <cell r="E1483" t="str">
            <v>7005-0513</v>
          </cell>
          <cell r="F1483" t="str">
            <v>DESARROLLOS DE SOFTWARE TERCEROS</v>
          </cell>
          <cell r="G1483">
            <v>0</v>
          </cell>
          <cell r="AM1483">
            <v>1387</v>
          </cell>
        </row>
        <row r="1484">
          <cell r="B1484">
            <v>70050514</v>
          </cell>
          <cell r="C1484" t="str">
            <v>DES DE SFTW REL</v>
          </cell>
          <cell r="D1484" t="str">
            <v>C</v>
          </cell>
          <cell r="E1484" t="str">
            <v>7005-0514</v>
          </cell>
          <cell r="F1484" t="str">
            <v>DESARROLLOS DE SOFTWARE PARTES RELACIONADAS</v>
          </cell>
          <cell r="G1484">
            <v>0</v>
          </cell>
          <cell r="AM1484">
            <v>1388</v>
          </cell>
        </row>
        <row r="1485">
          <cell r="B1485">
            <v>70050520</v>
          </cell>
          <cell r="C1485" t="str">
            <v>SOPORT TEC SIS</v>
          </cell>
          <cell r="D1485" t="str">
            <v>A</v>
          </cell>
          <cell r="E1485" t="str">
            <v>7005-0520</v>
          </cell>
          <cell r="F1485" t="str">
            <v>SOPORTE TECNICO DE SISTEMAS</v>
          </cell>
          <cell r="G1485">
            <v>0</v>
          </cell>
          <cell r="AM1485">
            <v>1389</v>
          </cell>
        </row>
        <row r="1486">
          <cell r="B1486">
            <v>70050521</v>
          </cell>
          <cell r="C1486" t="str">
            <v>SOP TEC SIS TMX</v>
          </cell>
          <cell r="D1486" t="str">
            <v>T</v>
          </cell>
          <cell r="E1486" t="str">
            <v>7005-0521</v>
          </cell>
          <cell r="F1486" t="str">
            <v>SOPORTE TECNICO DE SISTEMAS TELMEX</v>
          </cell>
          <cell r="G1486">
            <v>0</v>
          </cell>
          <cell r="AM1486">
            <v>1390</v>
          </cell>
        </row>
        <row r="1487">
          <cell r="B1487">
            <v>70050522</v>
          </cell>
          <cell r="C1487" t="str">
            <v>SOP TEC SIS SUB</v>
          </cell>
          <cell r="D1487" t="str">
            <v>S</v>
          </cell>
          <cell r="E1487" t="str">
            <v>7005-0522</v>
          </cell>
          <cell r="F1487" t="str">
            <v>SOPORTE TECNICO DE SISTEMAS SUBSIDIARIAS</v>
          </cell>
          <cell r="G1487">
            <v>0</v>
          </cell>
          <cell r="AM1487">
            <v>1391</v>
          </cell>
        </row>
        <row r="1488">
          <cell r="B1488">
            <v>70050523</v>
          </cell>
          <cell r="C1488" t="str">
            <v>SOP TEC SIS TER</v>
          </cell>
          <cell r="D1488" t="str">
            <v>C</v>
          </cell>
          <cell r="E1488" t="str">
            <v>7005-0523</v>
          </cell>
          <cell r="F1488" t="str">
            <v>SOPORTE TECNICO DE SISTEMAS TERCEROS</v>
          </cell>
          <cell r="G1488">
            <v>0</v>
          </cell>
          <cell r="AM1488">
            <v>1392</v>
          </cell>
        </row>
        <row r="1489">
          <cell r="B1489">
            <v>70050524</v>
          </cell>
          <cell r="C1489" t="str">
            <v>SOP TEC SIS REL</v>
          </cell>
          <cell r="D1489" t="str">
            <v>C</v>
          </cell>
          <cell r="E1489" t="str">
            <v>7005-0524</v>
          </cell>
          <cell r="F1489" t="str">
            <v>SOPORTE TECNICO DE SISTEMAS PARTES RELACIONADAS</v>
          </cell>
          <cell r="G1489">
            <v>0</v>
          </cell>
          <cell r="AM1489">
            <v>1393</v>
          </cell>
        </row>
        <row r="1490">
          <cell r="B1490">
            <v>70050530</v>
          </cell>
          <cell r="C1490" t="str">
            <v>SOPORT TEC SIS</v>
          </cell>
          <cell r="D1490" t="str">
            <v>A</v>
          </cell>
          <cell r="E1490" t="str">
            <v>7005-0530</v>
          </cell>
          <cell r="F1490" t="str">
            <v>OUTSOURCING DE SISTEMAS</v>
          </cell>
          <cell r="G1490">
            <v>0</v>
          </cell>
          <cell r="AM1490">
            <v>1394</v>
          </cell>
        </row>
        <row r="1491">
          <cell r="B1491">
            <v>70050531</v>
          </cell>
          <cell r="C1491" t="str">
            <v>SOP TEC SIS TMX</v>
          </cell>
          <cell r="D1491" t="str">
            <v>T</v>
          </cell>
          <cell r="E1491" t="str">
            <v>7005-0531</v>
          </cell>
          <cell r="F1491" t="str">
            <v>OUTSOURCING DE SISTEMAS TELMEX</v>
          </cell>
          <cell r="G1491">
            <v>0</v>
          </cell>
          <cell r="AM1491">
            <v>1395</v>
          </cell>
        </row>
        <row r="1492">
          <cell r="B1492">
            <v>70050532</v>
          </cell>
          <cell r="C1492" t="str">
            <v>SOP TEC SIS SUB</v>
          </cell>
          <cell r="D1492" t="str">
            <v>S</v>
          </cell>
          <cell r="E1492" t="str">
            <v>7005-0532</v>
          </cell>
          <cell r="F1492" t="str">
            <v>OUTSOURCING DE SISTEMAS SUBSIDIARIAS</v>
          </cell>
          <cell r="G1492">
            <v>0</v>
          </cell>
          <cell r="AM1492">
            <v>1396</v>
          </cell>
        </row>
        <row r="1493">
          <cell r="B1493">
            <v>70050533</v>
          </cell>
          <cell r="C1493" t="str">
            <v>SOP TEC SIS TER</v>
          </cell>
          <cell r="D1493" t="str">
            <v>C</v>
          </cell>
          <cell r="E1493" t="str">
            <v>7005-0533</v>
          </cell>
          <cell r="F1493" t="str">
            <v>OUTSOURCING DE SISTEMAS TERCEROS</v>
          </cell>
          <cell r="G1493">
            <v>0</v>
          </cell>
          <cell r="AM1493">
            <v>1397</v>
          </cell>
        </row>
        <row r="1494">
          <cell r="B1494">
            <v>70050534</v>
          </cell>
          <cell r="C1494" t="str">
            <v>SOP TEC SIS REL</v>
          </cell>
          <cell r="D1494" t="str">
            <v>C</v>
          </cell>
          <cell r="E1494" t="str">
            <v>7005-0534</v>
          </cell>
          <cell r="F1494" t="str">
            <v>OUTSOURCING DE SISTEMAS PARTES RELACIONADAS</v>
          </cell>
          <cell r="G1494">
            <v>0</v>
          </cell>
          <cell r="AM1494">
            <v>1398</v>
          </cell>
        </row>
        <row r="1495">
          <cell r="B1495">
            <v>70060000</v>
          </cell>
          <cell r="C1495" t="str">
            <v>MATERIALES</v>
          </cell>
          <cell r="D1495" t="str">
            <v>A</v>
          </cell>
          <cell r="E1495" t="str">
            <v>7006-0000</v>
          </cell>
          <cell r="F1495" t="str">
            <v>MATERIALES</v>
          </cell>
          <cell r="G1495">
            <v>828936.38</v>
          </cell>
          <cell r="AM1495">
            <v>1399</v>
          </cell>
        </row>
        <row r="1496">
          <cell r="B1496">
            <v>70060100</v>
          </cell>
          <cell r="C1496" t="str">
            <v>MATERIALES</v>
          </cell>
          <cell r="D1496" t="str">
            <v>D</v>
          </cell>
          <cell r="E1496" t="str">
            <v>7006-0100</v>
          </cell>
          <cell r="F1496" t="str">
            <v>MATERIALES</v>
          </cell>
          <cell r="G1496">
            <v>710046.38</v>
          </cell>
          <cell r="AM1496">
            <v>1400</v>
          </cell>
        </row>
        <row r="1497">
          <cell r="B1497">
            <v>70060200</v>
          </cell>
          <cell r="C1497" t="str">
            <v>PROV.OBSOL MAT</v>
          </cell>
          <cell r="D1497" t="str">
            <v>D</v>
          </cell>
          <cell r="E1497" t="str">
            <v>7006-0200</v>
          </cell>
          <cell r="F1497" t="str">
            <v>PROVISIÓN OBSOLECENCIA MATERIALES</v>
          </cell>
          <cell r="AM1497">
            <v>1401</v>
          </cell>
        </row>
        <row r="1498">
          <cell r="B1498">
            <v>70060210</v>
          </cell>
          <cell r="C1498" t="str">
            <v>PROV.OB MAT VTA</v>
          </cell>
          <cell r="D1498" t="str">
            <v>D</v>
          </cell>
          <cell r="E1498" t="str">
            <v>7006-0210</v>
          </cell>
          <cell r="F1498" t="str">
            <v>PROVISIÓN OBSOLECENCIA MATERIALES PARA VTA</v>
          </cell>
          <cell r="G1498">
            <v>0</v>
          </cell>
          <cell r="AM1498">
            <v>1401</v>
          </cell>
        </row>
        <row r="1499">
          <cell r="B1499">
            <v>70060220</v>
          </cell>
          <cell r="C1499" t="str">
            <v>PROV.OB MAT CON</v>
          </cell>
          <cell r="D1499" t="str">
            <v>D</v>
          </cell>
          <cell r="E1499" t="str">
            <v>7006-0220</v>
          </cell>
          <cell r="F1499" t="str">
            <v>PROVISIÓN OBSOLECENCIA MATERIALES PARA CONSTRUCCION</v>
          </cell>
          <cell r="G1499">
            <v>118890</v>
          </cell>
          <cell r="AM1499">
            <v>1401</v>
          </cell>
        </row>
        <row r="1500">
          <cell r="B1500">
            <v>70060300</v>
          </cell>
          <cell r="C1500" t="str">
            <v>MAT DE CONSUMO</v>
          </cell>
          <cell r="D1500" t="str">
            <v>A</v>
          </cell>
          <cell r="E1500" t="str">
            <v>7006-0300</v>
          </cell>
          <cell r="F1500" t="str">
            <v>MATERIALES DE CONSUMO</v>
          </cell>
          <cell r="G1500">
            <v>0</v>
          </cell>
          <cell r="AM1500">
            <v>1402</v>
          </cell>
        </row>
        <row r="1501">
          <cell r="B1501">
            <v>70060301</v>
          </cell>
          <cell r="C1501" t="str">
            <v>MAT CONSUM TMX</v>
          </cell>
          <cell r="D1501" t="str">
            <v>T</v>
          </cell>
          <cell r="E1501" t="str">
            <v>7006-0301</v>
          </cell>
          <cell r="F1501" t="str">
            <v>MATERIALES DE CONSUMO TELMEX</v>
          </cell>
          <cell r="G1501">
            <v>0</v>
          </cell>
          <cell r="AM1501">
            <v>1403</v>
          </cell>
        </row>
        <row r="1502">
          <cell r="B1502">
            <v>70060302</v>
          </cell>
          <cell r="C1502" t="str">
            <v>MAT CONSUM SUB</v>
          </cell>
          <cell r="D1502" t="str">
            <v>S</v>
          </cell>
          <cell r="E1502" t="str">
            <v>7006-0302</v>
          </cell>
          <cell r="F1502" t="str">
            <v>MATERIALES DE CONSUMO SUBSIDIARIAS</v>
          </cell>
          <cell r="G1502">
            <v>0</v>
          </cell>
          <cell r="AM1502">
            <v>1404</v>
          </cell>
        </row>
        <row r="1503">
          <cell r="B1503">
            <v>70060303</v>
          </cell>
          <cell r="C1503" t="str">
            <v>MAT CONSUM TER</v>
          </cell>
          <cell r="D1503" t="str">
            <v>C</v>
          </cell>
          <cell r="E1503" t="str">
            <v>7006-0303</v>
          </cell>
          <cell r="F1503" t="str">
            <v>MATERIALES DE CONSUMO TERCEROS</v>
          </cell>
          <cell r="G1503">
            <v>0</v>
          </cell>
          <cell r="AM1503">
            <v>1405</v>
          </cell>
        </row>
        <row r="1504">
          <cell r="B1504">
            <v>70060304</v>
          </cell>
          <cell r="C1504" t="str">
            <v>MAT CON TMX CON</v>
          </cell>
          <cell r="D1504" t="str">
            <v>C</v>
          </cell>
          <cell r="E1504" t="str">
            <v>7006-0304</v>
          </cell>
          <cell r="F1504" t="str">
            <v>MATERIALES DE CONSUMO TELMEX CONSTRUCTORAS</v>
          </cell>
          <cell r="AM1504">
            <v>1406</v>
          </cell>
        </row>
        <row r="1505">
          <cell r="B1505">
            <v>70060400</v>
          </cell>
          <cell r="C1505" t="str">
            <v>HERRAMIENTAS</v>
          </cell>
          <cell r="D1505" t="str">
            <v>D</v>
          </cell>
          <cell r="E1505" t="str">
            <v>7006-0400</v>
          </cell>
          <cell r="F1505" t="str">
            <v>HERRAMIENTAS</v>
          </cell>
          <cell r="G1505">
            <v>0</v>
          </cell>
          <cell r="AM1505">
            <v>1407</v>
          </cell>
        </row>
        <row r="1506">
          <cell r="B1506">
            <v>70060410</v>
          </cell>
          <cell r="C1506" t="str">
            <v>CTO TARJ PREPAG</v>
          </cell>
          <cell r="D1506" t="str">
            <v>A</v>
          </cell>
          <cell r="E1506" t="str">
            <v>7006-0410</v>
          </cell>
          <cell r="F1506" t="str">
            <v>COSTO DE TARJETAS PREPAGADAS</v>
          </cell>
          <cell r="G1506">
            <v>0</v>
          </cell>
          <cell r="AM1506">
            <v>1408</v>
          </cell>
        </row>
        <row r="1507">
          <cell r="B1507">
            <v>70060411</v>
          </cell>
          <cell r="C1507" t="str">
            <v>CTO TAJ PRE TMX</v>
          </cell>
          <cell r="D1507" t="str">
            <v>T</v>
          </cell>
          <cell r="E1507" t="str">
            <v>7006-0411</v>
          </cell>
          <cell r="F1507" t="str">
            <v>COSTO DE TARJETAS PREPAGADAS TELMEX</v>
          </cell>
          <cell r="G1507">
            <v>0</v>
          </cell>
          <cell r="AM1507">
            <v>1409</v>
          </cell>
        </row>
        <row r="1508">
          <cell r="B1508">
            <v>70060412</v>
          </cell>
          <cell r="C1508" t="str">
            <v>CTO TAJ PRE SUB</v>
          </cell>
          <cell r="D1508" t="str">
            <v>S</v>
          </cell>
          <cell r="E1508" t="str">
            <v>7006-0412</v>
          </cell>
          <cell r="F1508" t="str">
            <v>COSTO DE TARJETAS PREPAGADAS SUBSIDIARIAS</v>
          </cell>
          <cell r="G1508">
            <v>0</v>
          </cell>
          <cell r="AM1508">
            <v>1410</v>
          </cell>
        </row>
        <row r="1509">
          <cell r="B1509">
            <v>70060413</v>
          </cell>
          <cell r="C1509" t="str">
            <v>CTO TAJ PRE TER</v>
          </cell>
          <cell r="D1509" t="str">
            <v>C</v>
          </cell>
          <cell r="E1509" t="str">
            <v>7006-0413</v>
          </cell>
          <cell r="F1509" t="str">
            <v>COSTO DE TARJETAS PREPAGADAS TERCEROS</v>
          </cell>
          <cell r="G1509">
            <v>0</v>
          </cell>
          <cell r="AM1509">
            <v>1411</v>
          </cell>
        </row>
        <row r="1510">
          <cell r="B1510">
            <v>70060500</v>
          </cell>
          <cell r="C1510" t="str">
            <v>CTOKIT INTERNET</v>
          </cell>
          <cell r="D1510" t="str">
            <v>A</v>
          </cell>
          <cell r="E1510" t="str">
            <v>7006-0500</v>
          </cell>
          <cell r="F1510" t="str">
            <v>COSTO KIT INTERNET</v>
          </cell>
          <cell r="AM1510">
            <v>1412</v>
          </cell>
        </row>
        <row r="1511">
          <cell r="B1511">
            <v>70060501</v>
          </cell>
          <cell r="C1511" t="str">
            <v>CTOKIT INET TMX</v>
          </cell>
          <cell r="D1511" t="str">
            <v>T</v>
          </cell>
          <cell r="E1511" t="str">
            <v>7006-0501</v>
          </cell>
          <cell r="F1511" t="str">
            <v>COSTO KIT INTERNET TELMEX</v>
          </cell>
          <cell r="AM1511">
            <v>1413</v>
          </cell>
        </row>
        <row r="1512">
          <cell r="B1512">
            <v>70060502</v>
          </cell>
          <cell r="C1512" t="str">
            <v>CTOKIT INET SUB</v>
          </cell>
          <cell r="D1512" t="str">
            <v>S</v>
          </cell>
          <cell r="E1512" t="str">
            <v>7006-0502</v>
          </cell>
          <cell r="F1512" t="str">
            <v>COSTO KIT INTERNET SUBSIDIARIAS</v>
          </cell>
          <cell r="AM1512">
            <v>1414</v>
          </cell>
        </row>
        <row r="1513">
          <cell r="B1513">
            <v>70060503</v>
          </cell>
          <cell r="C1513" t="str">
            <v>CTOKIT INET TER</v>
          </cell>
          <cell r="D1513" t="str">
            <v>C</v>
          </cell>
          <cell r="E1513" t="str">
            <v>7006-0503</v>
          </cell>
          <cell r="F1513" t="str">
            <v>COSTO KIT INTERNET TERCEROS</v>
          </cell>
          <cell r="AM1513">
            <v>1415</v>
          </cell>
        </row>
        <row r="1514">
          <cell r="B1514">
            <v>70060600</v>
          </cell>
          <cell r="C1514" t="str">
            <v>CTO AP ACCS VTA</v>
          </cell>
          <cell r="D1514" t="str">
            <v>A</v>
          </cell>
          <cell r="E1514" t="str">
            <v>7006-0600</v>
          </cell>
          <cell r="F1514" t="str">
            <v>COSTO DE APARATOS Y ACCES. PARA VENTA</v>
          </cell>
          <cell r="G1514">
            <v>0</v>
          </cell>
          <cell r="AM1514">
            <v>1416</v>
          </cell>
        </row>
        <row r="1515">
          <cell r="B1515">
            <v>70060601</v>
          </cell>
          <cell r="C1515" t="str">
            <v>CTO ACC VTA TMX</v>
          </cell>
          <cell r="D1515" t="str">
            <v>T</v>
          </cell>
          <cell r="E1515" t="str">
            <v>7006-0601</v>
          </cell>
          <cell r="F1515" t="str">
            <v>COSTO DE APARATOS Y ACCES. PARA VENTA TELMEX</v>
          </cell>
          <cell r="G1515">
            <v>0</v>
          </cell>
          <cell r="AM1515">
            <v>1417</v>
          </cell>
        </row>
        <row r="1516">
          <cell r="B1516">
            <v>70060602</v>
          </cell>
          <cell r="C1516" t="str">
            <v>CTO ACC VTA SUB</v>
          </cell>
          <cell r="D1516" t="str">
            <v>S</v>
          </cell>
          <cell r="E1516" t="str">
            <v>7006-0602</v>
          </cell>
          <cell r="F1516" t="str">
            <v>COSTO DE APARATOS Y ACCES. PARA VENTA SUBS</v>
          </cell>
          <cell r="G1516">
            <v>0</v>
          </cell>
          <cell r="AM1516">
            <v>1418</v>
          </cell>
        </row>
        <row r="1517">
          <cell r="B1517">
            <v>70060603</v>
          </cell>
          <cell r="C1517" t="str">
            <v>CTO ACC VTA TER</v>
          </cell>
          <cell r="D1517" t="str">
            <v>C</v>
          </cell>
          <cell r="E1517" t="str">
            <v>7006-0603</v>
          </cell>
          <cell r="F1517" t="str">
            <v>COSTO DE APARATOS Y ACCES. PARA VENTA  TERC</v>
          </cell>
          <cell r="G1517">
            <v>0</v>
          </cell>
          <cell r="AM1517">
            <v>1419</v>
          </cell>
        </row>
        <row r="1518">
          <cell r="B1518">
            <v>70060604</v>
          </cell>
          <cell r="C1518" t="str">
            <v>CTO ACC VTA TMX</v>
          </cell>
          <cell r="D1518" t="str">
            <v>A</v>
          </cell>
          <cell r="E1518" t="str">
            <v>7006-0604</v>
          </cell>
          <cell r="F1518" t="str">
            <v>CTO DE APAR. Y ACCES. P/VENTA TELMEX CONSTR.</v>
          </cell>
          <cell r="G1518">
            <v>0</v>
          </cell>
          <cell r="AM1518">
            <v>1420</v>
          </cell>
        </row>
        <row r="1519">
          <cell r="B1519">
            <v>70060700</v>
          </cell>
          <cell r="C1519" t="str">
            <v>CTO  MAT. CONS</v>
          </cell>
          <cell r="D1519" t="str">
            <v>A</v>
          </cell>
          <cell r="E1519" t="str">
            <v>7006-0700</v>
          </cell>
          <cell r="F1519" t="str">
            <v>COSTO DE VENTA MATERIALES P/ CONTRUCCIÓN</v>
          </cell>
          <cell r="G1519">
            <v>0</v>
          </cell>
          <cell r="AM1519">
            <v>1421</v>
          </cell>
        </row>
        <row r="1520">
          <cell r="B1520">
            <v>70060701</v>
          </cell>
          <cell r="C1520" t="str">
            <v>CTO  MAT/CONS T</v>
          </cell>
          <cell r="D1520" t="str">
            <v>T</v>
          </cell>
          <cell r="E1520" t="str">
            <v>7006-0701</v>
          </cell>
          <cell r="F1520" t="str">
            <v>COSTO DE VENTA MATERIALES P/ CONTRUCCIÓN  TMX</v>
          </cell>
          <cell r="G1520">
            <v>0</v>
          </cell>
          <cell r="AM1520">
            <v>1422</v>
          </cell>
        </row>
        <row r="1521">
          <cell r="B1521">
            <v>70060702</v>
          </cell>
          <cell r="C1521" t="str">
            <v>CTO  MAT/CONS S</v>
          </cell>
          <cell r="D1521" t="str">
            <v>S</v>
          </cell>
          <cell r="E1521" t="str">
            <v>7006-0702</v>
          </cell>
          <cell r="F1521" t="str">
            <v>COSTO DE VENTA MATERIALES P/ CONTRUCCIÓN SUBS</v>
          </cell>
          <cell r="G1521">
            <v>0</v>
          </cell>
          <cell r="AM1521">
            <v>1423</v>
          </cell>
        </row>
        <row r="1522">
          <cell r="B1522">
            <v>70060703</v>
          </cell>
          <cell r="C1522" t="str">
            <v>CTO  MAT/CONSTE</v>
          </cell>
          <cell r="D1522" t="str">
            <v>C</v>
          </cell>
          <cell r="E1522" t="str">
            <v>7006-0703</v>
          </cell>
          <cell r="F1522" t="str">
            <v>COSTO DE VENTA MATERIALES P/ CONTRUCCIÓN  TER</v>
          </cell>
          <cell r="G1522">
            <v>0</v>
          </cell>
          <cell r="AM1522">
            <v>1424</v>
          </cell>
        </row>
        <row r="1523">
          <cell r="B1523">
            <v>70060800</v>
          </cell>
          <cell r="C1523" t="str">
            <v>CONTRATISTAS</v>
          </cell>
          <cell r="D1523" t="str">
            <v>A</v>
          </cell>
          <cell r="E1523" t="str">
            <v>7006-0800</v>
          </cell>
          <cell r="F1523" t="str">
            <v>CONTRATISTAS</v>
          </cell>
          <cell r="G1523">
            <v>0</v>
          </cell>
          <cell r="AM1523">
            <v>1425</v>
          </cell>
        </row>
        <row r="1524">
          <cell r="B1524">
            <v>70060801</v>
          </cell>
          <cell r="C1524" t="str">
            <v>CONT TMX</v>
          </cell>
          <cell r="D1524" t="str">
            <v>T</v>
          </cell>
          <cell r="E1524" t="str">
            <v>7006-0801</v>
          </cell>
          <cell r="F1524" t="str">
            <v>CONTRATISTAS TELMEX</v>
          </cell>
          <cell r="G1524">
            <v>0</v>
          </cell>
          <cell r="AM1524">
            <v>1426</v>
          </cell>
        </row>
        <row r="1525">
          <cell r="B1525">
            <v>70060802</v>
          </cell>
          <cell r="C1525" t="str">
            <v>CONT SUBS.</v>
          </cell>
          <cell r="D1525" t="str">
            <v>S</v>
          </cell>
          <cell r="E1525" t="str">
            <v>7006-0802</v>
          </cell>
          <cell r="F1525" t="str">
            <v>CONTRATISTAS SUBSIDIARIAS</v>
          </cell>
          <cell r="G1525">
            <v>0</v>
          </cell>
          <cell r="AM1525">
            <v>1427</v>
          </cell>
        </row>
        <row r="1526">
          <cell r="B1526">
            <v>70060803</v>
          </cell>
          <cell r="C1526" t="str">
            <v>CONT TERC.</v>
          </cell>
          <cell r="D1526" t="str">
            <v>C</v>
          </cell>
          <cell r="E1526" t="str">
            <v>7006-0803</v>
          </cell>
          <cell r="F1526" t="str">
            <v>CONTRATISTAS TERCEROS</v>
          </cell>
          <cell r="G1526">
            <v>0</v>
          </cell>
          <cell r="AM1526">
            <v>1428</v>
          </cell>
        </row>
        <row r="1527">
          <cell r="B1527" t="str">
            <v>70060900</v>
          </cell>
          <cell r="C1527" t="str">
            <v>COSTO COM INTER</v>
          </cell>
          <cell r="D1527" t="str">
            <v>A</v>
          </cell>
          <cell r="E1527" t="str">
            <v>7006-0900</v>
          </cell>
          <cell r="F1527" t="str">
            <v>COSTO PROMOCIÓN COMPUTADORA INTERNET</v>
          </cell>
          <cell r="G1527">
            <v>0</v>
          </cell>
          <cell r="AM1527">
            <v>1429</v>
          </cell>
        </row>
        <row r="1528">
          <cell r="B1528" t="str">
            <v>70060901</v>
          </cell>
          <cell r="C1528" t="str">
            <v>COST COM IN TMX</v>
          </cell>
          <cell r="D1528" t="str">
            <v>T</v>
          </cell>
          <cell r="E1528" t="str">
            <v>7006-0901</v>
          </cell>
          <cell r="F1528" t="str">
            <v>COSTO PROMOCIÓN COMPUTADORA INTERNET TELMEX</v>
          </cell>
          <cell r="G1528">
            <v>0</v>
          </cell>
          <cell r="AM1528">
            <v>1430</v>
          </cell>
        </row>
        <row r="1529">
          <cell r="B1529" t="str">
            <v>70060902</v>
          </cell>
          <cell r="C1529" t="str">
            <v>COST COM IN SUB</v>
          </cell>
          <cell r="D1529" t="str">
            <v>S</v>
          </cell>
          <cell r="E1529" t="str">
            <v>7006-0902</v>
          </cell>
          <cell r="F1529" t="str">
            <v>COSTO PROMOCIÓN COMPUTADORA INTERNET SUBSIDI</v>
          </cell>
          <cell r="G1529">
            <v>0</v>
          </cell>
          <cell r="AM1529">
            <v>1431</v>
          </cell>
        </row>
        <row r="1530">
          <cell r="B1530" t="str">
            <v>70060903</v>
          </cell>
          <cell r="C1530" t="str">
            <v>COST COM IN TER</v>
          </cell>
          <cell r="D1530" t="str">
            <v>C</v>
          </cell>
          <cell r="E1530" t="str">
            <v>7006-0903</v>
          </cell>
          <cell r="F1530" t="str">
            <v>COSTO PROMOCIÓN COMPUTADORA INTERNET TROS</v>
          </cell>
          <cell r="G1530">
            <v>0</v>
          </cell>
          <cell r="AM1530">
            <v>1432</v>
          </cell>
        </row>
        <row r="1531">
          <cell r="B1531">
            <v>70070000</v>
          </cell>
          <cell r="C1531" t="str">
            <v>CTO  VAR SERV.</v>
          </cell>
          <cell r="D1531" t="str">
            <v>A</v>
          </cell>
          <cell r="E1531" t="str">
            <v>7007-0000</v>
          </cell>
          <cell r="F1531" t="str">
            <v>COSTO DE VARIOS SERVICIOS</v>
          </cell>
          <cell r="G1531">
            <v>123021372.65000001</v>
          </cell>
          <cell r="AM1531">
            <v>1433</v>
          </cell>
        </row>
        <row r="1532">
          <cell r="B1532">
            <v>70070001</v>
          </cell>
          <cell r="C1532" t="str">
            <v>CTO V SERV.TMX</v>
          </cell>
          <cell r="D1532" t="str">
            <v>T</v>
          </cell>
          <cell r="E1532" t="str">
            <v>7007-0001</v>
          </cell>
          <cell r="F1532" t="str">
            <v>COSTO DE VARIOS SERVICIOS TELMEX</v>
          </cell>
          <cell r="G1532">
            <v>120972066.37</v>
          </cell>
          <cell r="AM1532">
            <v>1434</v>
          </cell>
        </row>
        <row r="1533">
          <cell r="B1533">
            <v>70070002</v>
          </cell>
          <cell r="C1533" t="str">
            <v>CTO V SERV.SUB</v>
          </cell>
          <cell r="D1533" t="str">
            <v>S</v>
          </cell>
          <cell r="E1533" t="str">
            <v>7007-0002</v>
          </cell>
          <cell r="F1533" t="str">
            <v>COSTO DE VARIOS SERVICIOS SUBSIDIARIAS</v>
          </cell>
          <cell r="G1533">
            <v>2049306.28</v>
          </cell>
          <cell r="T1533">
            <v>2049306.28</v>
          </cell>
          <cell r="AM1533">
            <v>1435</v>
          </cell>
        </row>
        <row r="1534">
          <cell r="B1534">
            <v>70070003</v>
          </cell>
          <cell r="C1534" t="str">
            <v>CTO V SERV.TER</v>
          </cell>
          <cell r="D1534" t="str">
            <v>C</v>
          </cell>
          <cell r="E1534" t="str">
            <v>7007-0003</v>
          </cell>
          <cell r="F1534" t="str">
            <v>COSTO DE VARIOS SERVICIOS TERCEROS</v>
          </cell>
          <cell r="G1534">
            <v>0</v>
          </cell>
          <cell r="AM1534">
            <v>1436</v>
          </cell>
        </row>
        <row r="1535">
          <cell r="B1535">
            <v>70080000</v>
          </cell>
          <cell r="C1535" t="str">
            <v>CTOS ANUN DIREC</v>
          </cell>
          <cell r="D1535" t="str">
            <v>A</v>
          </cell>
          <cell r="E1535" t="str">
            <v>7008-0000</v>
          </cell>
          <cell r="F1535" t="str">
            <v>COSTOS ANUNCIOS EN DIRECTORIO</v>
          </cell>
          <cell r="G1535">
            <v>0</v>
          </cell>
          <cell r="AM1535">
            <v>1437</v>
          </cell>
        </row>
        <row r="1536">
          <cell r="B1536">
            <v>70080001</v>
          </cell>
          <cell r="C1536" t="str">
            <v>CTO AN DIRE TMX</v>
          </cell>
          <cell r="D1536" t="str">
            <v>T</v>
          </cell>
          <cell r="E1536" t="str">
            <v>7008-0001</v>
          </cell>
          <cell r="F1536" t="str">
            <v>COSTOS ANUNCIOS EN DIRECTORIO TELMEX</v>
          </cell>
          <cell r="G1536">
            <v>0</v>
          </cell>
          <cell r="AM1536">
            <v>1438</v>
          </cell>
        </row>
        <row r="1537">
          <cell r="B1537">
            <v>70080002</v>
          </cell>
          <cell r="C1537" t="str">
            <v>CTO AN DIRE SUB</v>
          </cell>
          <cell r="D1537" t="str">
            <v>S</v>
          </cell>
          <cell r="E1537" t="str">
            <v>7008-0002</v>
          </cell>
          <cell r="F1537" t="str">
            <v>COSTOS ANUNCIOS EN DIRECTORIO SUBSIDIARIAS</v>
          </cell>
          <cell r="G1537">
            <v>0</v>
          </cell>
          <cell r="AM1537">
            <v>1439</v>
          </cell>
        </row>
        <row r="1538">
          <cell r="B1538">
            <v>70080003</v>
          </cell>
          <cell r="C1538" t="str">
            <v>CTO AN DIRE TER</v>
          </cell>
          <cell r="D1538" t="str">
            <v>C</v>
          </cell>
          <cell r="E1538" t="str">
            <v>7008-0003</v>
          </cell>
          <cell r="F1538" t="str">
            <v>COSTOS ANUNCIOS EN DIRECTORIO TERCEROS</v>
          </cell>
          <cell r="G1538">
            <v>0</v>
          </cell>
          <cell r="AM1538">
            <v>1440</v>
          </cell>
        </row>
        <row r="1539">
          <cell r="B1539" t="str">
            <v>70090000</v>
          </cell>
          <cell r="C1539" t="str">
            <v>COSTOS DE ENLACE</v>
          </cell>
          <cell r="D1539" t="str">
            <v>A</v>
          </cell>
          <cell r="E1539" t="str">
            <v>7009-0000</v>
          </cell>
          <cell r="F1539" t="str">
            <v>COSTOS DE ENLACE</v>
          </cell>
          <cell r="G1539">
            <v>0</v>
          </cell>
          <cell r="AM1539">
            <v>1441</v>
          </cell>
        </row>
        <row r="1540">
          <cell r="B1540" t="str">
            <v>70090010</v>
          </cell>
          <cell r="C1540" t="str">
            <v>CTO ENLACE INT</v>
          </cell>
          <cell r="D1540" t="str">
            <v>A</v>
          </cell>
          <cell r="E1540" t="str">
            <v>7009-0010</v>
          </cell>
          <cell r="F1540" t="str">
            <v>COSTO ENLACE INTERNACIONAL</v>
          </cell>
          <cell r="G1540">
            <v>0</v>
          </cell>
          <cell r="AM1540">
            <v>1442</v>
          </cell>
        </row>
        <row r="1541">
          <cell r="B1541" t="str">
            <v>70090011</v>
          </cell>
          <cell r="C1541" t="str">
            <v>CTO ENL INT TMX</v>
          </cell>
          <cell r="D1541" t="str">
            <v>T</v>
          </cell>
          <cell r="E1541" t="str">
            <v>7009-0011</v>
          </cell>
          <cell r="F1541" t="str">
            <v>COSTO ENLACE INTERNACIONAL TELMEX</v>
          </cell>
          <cell r="G1541">
            <v>0</v>
          </cell>
          <cell r="AM1541">
            <v>1443</v>
          </cell>
        </row>
        <row r="1542">
          <cell r="B1542" t="str">
            <v>70090012</v>
          </cell>
          <cell r="C1542" t="str">
            <v>CTO ENL INT SUB</v>
          </cell>
          <cell r="D1542" t="str">
            <v>S</v>
          </cell>
          <cell r="E1542" t="str">
            <v>7009-0012</v>
          </cell>
          <cell r="F1542" t="str">
            <v>COSTO ENLACE INTERNACIONAL SUBSIDIARIAS</v>
          </cell>
          <cell r="G1542">
            <v>0</v>
          </cell>
          <cell r="AM1542">
            <v>1444</v>
          </cell>
        </row>
        <row r="1543">
          <cell r="B1543" t="str">
            <v>70090013</v>
          </cell>
          <cell r="C1543" t="str">
            <v>CTO ENL INT TER</v>
          </cell>
          <cell r="D1543" t="str">
            <v>C</v>
          </cell>
          <cell r="E1543" t="str">
            <v>7009-0013</v>
          </cell>
          <cell r="F1543" t="str">
            <v>COSTO ENLACE INTERNACIONAL TERCEROS</v>
          </cell>
          <cell r="G1543">
            <v>0</v>
          </cell>
          <cell r="AM1543">
            <v>1445</v>
          </cell>
        </row>
        <row r="1544">
          <cell r="B1544" t="str">
            <v>70090020</v>
          </cell>
          <cell r="C1544" t="str">
            <v>CTO ENLACE MUND</v>
          </cell>
          <cell r="D1544" t="str">
            <v>A</v>
          </cell>
          <cell r="E1544" t="str">
            <v>7009-0020</v>
          </cell>
          <cell r="F1544" t="str">
            <v>COSTO ENLACE MUNDIAL</v>
          </cell>
          <cell r="G1544">
            <v>0</v>
          </cell>
          <cell r="AM1544">
            <v>1446</v>
          </cell>
        </row>
        <row r="1545">
          <cell r="B1545" t="str">
            <v>70090021</v>
          </cell>
          <cell r="C1545" t="str">
            <v>CTO ENL MUN TMX</v>
          </cell>
          <cell r="D1545" t="str">
            <v>T</v>
          </cell>
          <cell r="E1545" t="str">
            <v>7009-0021</v>
          </cell>
          <cell r="F1545" t="str">
            <v>COSTO ENLACE MUNDIAL TELMEX</v>
          </cell>
          <cell r="G1545">
            <v>0</v>
          </cell>
          <cell r="AM1545">
            <v>1447</v>
          </cell>
        </row>
        <row r="1546">
          <cell r="B1546" t="str">
            <v>70090022</v>
          </cell>
          <cell r="C1546" t="str">
            <v>CTO ENL MUN SUB</v>
          </cell>
          <cell r="D1546" t="str">
            <v>S</v>
          </cell>
          <cell r="E1546" t="str">
            <v>7009-0022</v>
          </cell>
          <cell r="F1546" t="str">
            <v>COSTO ENLACE MUNDIAL SUBSIDIARIAS</v>
          </cell>
          <cell r="G1546">
            <v>0</v>
          </cell>
          <cell r="AM1546">
            <v>1448</v>
          </cell>
        </row>
        <row r="1547">
          <cell r="B1547" t="str">
            <v>70090023</v>
          </cell>
          <cell r="C1547" t="str">
            <v>CTO ENL MUN TER</v>
          </cell>
          <cell r="D1547" t="str">
            <v>C</v>
          </cell>
          <cell r="E1547" t="str">
            <v>7009-0023</v>
          </cell>
          <cell r="F1547" t="str">
            <v>COSTO ENLACE MUNDIAL TERCEROSS</v>
          </cell>
          <cell r="G1547">
            <v>0</v>
          </cell>
          <cell r="AM1547">
            <v>1449</v>
          </cell>
        </row>
        <row r="1548">
          <cell r="B1548" t="str">
            <v>70090030</v>
          </cell>
          <cell r="C1548" t="str">
            <v>CTO ENLACE NAC</v>
          </cell>
          <cell r="D1548" t="str">
            <v>A</v>
          </cell>
          <cell r="E1548" t="str">
            <v>7009-0030</v>
          </cell>
          <cell r="F1548" t="str">
            <v>COSTO ENLACE NACIONAL</v>
          </cell>
          <cell r="G1548">
            <v>0</v>
          </cell>
          <cell r="AM1548">
            <v>1450</v>
          </cell>
        </row>
        <row r="1549">
          <cell r="B1549" t="str">
            <v>70090031</v>
          </cell>
          <cell r="C1549" t="str">
            <v>CTO ENL NAL TMX</v>
          </cell>
          <cell r="D1549" t="str">
            <v>T</v>
          </cell>
          <cell r="E1549" t="str">
            <v>7009-0031</v>
          </cell>
          <cell r="F1549" t="str">
            <v>COSTO ENLACE NACIONAL TELMEX</v>
          </cell>
          <cell r="G1549">
            <v>0</v>
          </cell>
          <cell r="AM1549">
            <v>1451</v>
          </cell>
        </row>
        <row r="1550">
          <cell r="B1550" t="str">
            <v>70090032</v>
          </cell>
          <cell r="C1550" t="str">
            <v>CTO ENL NAL SUB</v>
          </cell>
          <cell r="D1550" t="str">
            <v>S</v>
          </cell>
          <cell r="E1550" t="str">
            <v>7009-0032</v>
          </cell>
          <cell r="F1550" t="str">
            <v>COSTO ENLACE NACIONAL SUBSIDIARIAS</v>
          </cell>
          <cell r="G1550">
            <v>0</v>
          </cell>
          <cell r="AM1550">
            <v>1452</v>
          </cell>
        </row>
        <row r="1551">
          <cell r="B1551" t="str">
            <v>70090033</v>
          </cell>
          <cell r="C1551" t="str">
            <v>CTO ENL NAL TER</v>
          </cell>
          <cell r="D1551" t="str">
            <v>C</v>
          </cell>
          <cell r="E1551" t="str">
            <v>7009-0033</v>
          </cell>
          <cell r="F1551" t="str">
            <v>COSTO ENLACE NACIONAL TERCEROS</v>
          </cell>
          <cell r="G1551">
            <v>0</v>
          </cell>
          <cell r="AM1551">
            <v>1453</v>
          </cell>
        </row>
        <row r="1552">
          <cell r="B1552" t="str">
            <v>70101000</v>
          </cell>
          <cell r="C1552" t="str">
            <v>ENERGÍA ELECTR</v>
          </cell>
          <cell r="D1552" t="str">
            <v>A</v>
          </cell>
          <cell r="E1552" t="str">
            <v>7010-1000</v>
          </cell>
          <cell r="F1552" t="str">
            <v>ENERGÍA ELECTRICA</v>
          </cell>
          <cell r="G1552">
            <v>0</v>
          </cell>
          <cell r="AM1552">
            <v>1454</v>
          </cell>
        </row>
        <row r="1553">
          <cell r="B1553">
            <v>70100000</v>
          </cell>
          <cell r="C1553" t="str">
            <v>ENERGÍA ELECTR</v>
          </cell>
          <cell r="D1553" t="str">
            <v>D</v>
          </cell>
          <cell r="E1553" t="str">
            <v>7010-0000</v>
          </cell>
          <cell r="F1553" t="str">
            <v>ENERGÍA ELECTRICA</v>
          </cell>
          <cell r="AM1553">
            <v>1455</v>
          </cell>
        </row>
        <row r="1554">
          <cell r="B1554" t="str">
            <v>70101001</v>
          </cell>
          <cell r="C1554" t="str">
            <v>CTO AN DIRE TMX</v>
          </cell>
          <cell r="D1554" t="str">
            <v>T</v>
          </cell>
          <cell r="E1554" t="str">
            <v>7010-1001</v>
          </cell>
          <cell r="F1554" t="str">
            <v>ENERGÍA ELÉCTRICA TELMEX</v>
          </cell>
          <cell r="G1554">
            <v>0</v>
          </cell>
          <cell r="AM1554">
            <v>1456</v>
          </cell>
        </row>
        <row r="1555">
          <cell r="B1555" t="str">
            <v>70101002</v>
          </cell>
          <cell r="C1555" t="str">
            <v>CTO AN DIRE SUB</v>
          </cell>
          <cell r="D1555" t="str">
            <v>S</v>
          </cell>
          <cell r="E1555" t="str">
            <v>7010-1002</v>
          </cell>
          <cell r="F1555" t="str">
            <v>ENERGÍA ELÉCTRICA SUBSIDIARIAS</v>
          </cell>
          <cell r="G1555">
            <v>0</v>
          </cell>
          <cell r="AM1555">
            <v>1457</v>
          </cell>
        </row>
        <row r="1556">
          <cell r="B1556" t="str">
            <v>70101003</v>
          </cell>
          <cell r="C1556" t="str">
            <v>CTO AN DIRE TER</v>
          </cell>
          <cell r="D1556" t="str">
            <v>C</v>
          </cell>
          <cell r="E1556" t="str">
            <v>7010-1003</v>
          </cell>
          <cell r="F1556" t="str">
            <v>ENERGÍA ELÉCTRICA TERCEROS</v>
          </cell>
          <cell r="G1556">
            <v>0</v>
          </cell>
          <cell r="AM1556">
            <v>1458</v>
          </cell>
        </row>
        <row r="1557">
          <cell r="B1557">
            <v>70110000</v>
          </cell>
          <cell r="C1557" t="str">
            <v>CTOS.INTERC CEL</v>
          </cell>
          <cell r="D1557" t="str">
            <v>A</v>
          </cell>
          <cell r="E1557" t="str">
            <v>7011-0000</v>
          </cell>
          <cell r="F1557" t="str">
            <v>COSTOS DE INTERCONEXIÓN CELULAR</v>
          </cell>
          <cell r="G1557">
            <v>0</v>
          </cell>
          <cell r="AM1557">
            <v>1459</v>
          </cell>
        </row>
        <row r="1558">
          <cell r="B1558">
            <v>70110001</v>
          </cell>
          <cell r="C1558" t="str">
            <v>CTO INTX CELTMX</v>
          </cell>
          <cell r="D1558" t="str">
            <v>T</v>
          </cell>
          <cell r="E1558" t="str">
            <v>7011-0001</v>
          </cell>
          <cell r="F1558" t="str">
            <v>COSTOS DE INTERCONEXIÓN CELULAR TELMEX</v>
          </cell>
          <cell r="G1558">
            <v>0</v>
          </cell>
          <cell r="AM1558">
            <v>1460</v>
          </cell>
        </row>
        <row r="1559">
          <cell r="B1559">
            <v>70110002</v>
          </cell>
          <cell r="C1559" t="str">
            <v>CTO INTX CELSUB</v>
          </cell>
          <cell r="D1559" t="str">
            <v>S</v>
          </cell>
          <cell r="E1559" t="str">
            <v>7011-0002</v>
          </cell>
          <cell r="F1559" t="str">
            <v>COSTOS DE INTERCONEXIÓN CELULAR SUBSIDIARIAS</v>
          </cell>
          <cell r="G1559">
            <v>0</v>
          </cell>
          <cell r="AM1559">
            <v>1461</v>
          </cell>
        </row>
        <row r="1560">
          <cell r="B1560">
            <v>70110003</v>
          </cell>
          <cell r="C1560" t="str">
            <v>CTO INTX CELTER</v>
          </cell>
          <cell r="D1560" t="str">
            <v>C</v>
          </cell>
          <cell r="E1560" t="str">
            <v>7011-0003</v>
          </cell>
          <cell r="F1560" t="str">
            <v>COSTOS DE INTERCONEXIÓN CELULAR TERCEROS</v>
          </cell>
          <cell r="G1560">
            <v>0</v>
          </cell>
          <cell r="AM1560">
            <v>1462</v>
          </cell>
        </row>
        <row r="1561">
          <cell r="B1561">
            <v>70120000</v>
          </cell>
          <cell r="C1561" t="str">
            <v>OTROS CTOS.VTA.</v>
          </cell>
          <cell r="D1561" t="str">
            <v>A</v>
          </cell>
          <cell r="E1561" t="str">
            <v>7012-0000</v>
          </cell>
          <cell r="F1561" t="str">
            <v>OTROS COSTOS DE VENTA Y SERVICIO</v>
          </cell>
          <cell r="G1561">
            <v>9376580872.9599972</v>
          </cell>
          <cell r="AM1561">
            <v>1463</v>
          </cell>
        </row>
        <row r="1562">
          <cell r="B1562">
            <v>70120100</v>
          </cell>
          <cell r="C1562" t="str">
            <v>CORR Y MENSJ</v>
          </cell>
          <cell r="D1562" t="str">
            <v>D</v>
          </cell>
          <cell r="E1562" t="str">
            <v>7012-0100</v>
          </cell>
          <cell r="F1562" t="str">
            <v>CORREOS Y MENSAJERÍA</v>
          </cell>
          <cell r="G1562">
            <v>0</v>
          </cell>
          <cell r="AM1562">
            <v>1464</v>
          </cell>
        </row>
        <row r="1563">
          <cell r="B1563">
            <v>70120200</v>
          </cell>
          <cell r="C1563" t="str">
            <v>PAPEL. ACC.P/OF</v>
          </cell>
          <cell r="D1563" t="str">
            <v>D</v>
          </cell>
          <cell r="E1563" t="str">
            <v>7012-0200</v>
          </cell>
          <cell r="F1563" t="str">
            <v>PAPELERÍA, ÚTILES Y ACC. DE OFICINA</v>
          </cell>
          <cell r="G1563">
            <v>0</v>
          </cell>
          <cell r="AM1563">
            <v>1465</v>
          </cell>
        </row>
        <row r="1564">
          <cell r="B1564">
            <v>70120300</v>
          </cell>
          <cell r="C1564" t="str">
            <v>MAT CONS EQCOMP</v>
          </cell>
          <cell r="D1564" t="str">
            <v>D</v>
          </cell>
          <cell r="E1564" t="str">
            <v>7012-0300</v>
          </cell>
          <cell r="F1564" t="str">
            <v>MATERIALES CONSUMIBLES EQ. COMPUTO</v>
          </cell>
          <cell r="G1564">
            <v>0</v>
          </cell>
          <cell r="AM1564">
            <v>1466</v>
          </cell>
        </row>
        <row r="1565">
          <cell r="B1565">
            <v>70120400</v>
          </cell>
          <cell r="C1565" t="str">
            <v>REP EQPO NO TEL</v>
          </cell>
          <cell r="D1565" t="str">
            <v>D</v>
          </cell>
          <cell r="E1565" t="str">
            <v>7012-0400</v>
          </cell>
          <cell r="F1565" t="str">
            <v>REPARAC. Y MTTO. DE EQ. NO TELEFONICO</v>
          </cell>
          <cell r="G1565">
            <v>0</v>
          </cell>
          <cell r="AM1565">
            <v>1467</v>
          </cell>
        </row>
        <row r="1566">
          <cell r="B1566">
            <v>70120500</v>
          </cell>
          <cell r="C1566" t="str">
            <v>REP EQPO COMP</v>
          </cell>
          <cell r="D1566" t="str">
            <v>D</v>
          </cell>
          <cell r="E1566" t="str">
            <v>7012-0500</v>
          </cell>
          <cell r="F1566" t="str">
            <v>REP. Y MTTO. DE EQ. DE COMPUTO</v>
          </cell>
          <cell r="G1566">
            <v>0</v>
          </cell>
          <cell r="AM1566">
            <v>1468</v>
          </cell>
        </row>
        <row r="1567">
          <cell r="B1567">
            <v>70120600</v>
          </cell>
          <cell r="C1567" t="str">
            <v>MTTO SOFTWARE</v>
          </cell>
          <cell r="D1567" t="str">
            <v>D</v>
          </cell>
          <cell r="E1567" t="str">
            <v>7012-0600</v>
          </cell>
          <cell r="F1567" t="str">
            <v>MANTENIMIENTO  DE SOFTWARE</v>
          </cell>
          <cell r="G1567">
            <v>0</v>
          </cell>
          <cell r="AM1567">
            <v>1469</v>
          </cell>
        </row>
        <row r="1568">
          <cell r="B1568">
            <v>70120610</v>
          </cell>
          <cell r="C1568" t="str">
            <v>SOFTWARE NO CAP</v>
          </cell>
          <cell r="D1568" t="str">
            <v>D</v>
          </cell>
          <cell r="E1568" t="str">
            <v>7012-0610</v>
          </cell>
          <cell r="F1568" t="str">
            <v>SOFTWARE NO CAPITALIZABLE</v>
          </cell>
          <cell r="G1568">
            <v>0</v>
          </cell>
          <cell r="AM1568">
            <v>1469</v>
          </cell>
        </row>
        <row r="1569">
          <cell r="B1569">
            <v>70120700</v>
          </cell>
          <cell r="C1569" t="str">
            <v>MTTO TELEF CEL</v>
          </cell>
          <cell r="D1569" t="str">
            <v>D</v>
          </cell>
          <cell r="E1569" t="str">
            <v>7012-0700</v>
          </cell>
          <cell r="F1569" t="str">
            <v>MANTENIMIENTO DE TELÉFONO CELULAR</v>
          </cell>
          <cell r="AM1569">
            <v>1470</v>
          </cell>
        </row>
        <row r="1570">
          <cell r="B1570">
            <v>70120800</v>
          </cell>
          <cell r="C1570" t="str">
            <v>RESCATEL TELCEL</v>
          </cell>
          <cell r="D1570" t="str">
            <v>D</v>
          </cell>
          <cell r="E1570" t="str">
            <v>7012-0800</v>
          </cell>
          <cell r="F1570" t="str">
            <v>RESCATEL (DIPSA-TELCEL)</v>
          </cell>
          <cell r="AM1570">
            <v>1471</v>
          </cell>
        </row>
        <row r="1571">
          <cell r="B1571">
            <v>70120900</v>
          </cell>
          <cell r="C1571" t="str">
            <v>AUDIOTEX TELCEL</v>
          </cell>
          <cell r="D1571" t="str">
            <v>D</v>
          </cell>
          <cell r="E1571" t="str">
            <v>7012-0900</v>
          </cell>
          <cell r="F1571" t="str">
            <v>AUDIOTEXTO (DIPSA-TELCEL)</v>
          </cell>
          <cell r="AM1571">
            <v>1472</v>
          </cell>
        </row>
        <row r="1572">
          <cell r="B1572">
            <v>70121000</v>
          </cell>
          <cell r="C1572" t="str">
            <v>SUSC Y CUO PERI</v>
          </cell>
          <cell r="D1572" t="str">
            <v>D</v>
          </cell>
          <cell r="E1572" t="str">
            <v>7012-1000</v>
          </cell>
          <cell r="F1572" t="str">
            <v>SUSCRIP. Y CUOTAS PERIODICAS</v>
          </cell>
          <cell r="G1572">
            <v>0</v>
          </cell>
          <cell r="AM1572">
            <v>1473</v>
          </cell>
        </row>
        <row r="1573">
          <cell r="B1573">
            <v>70121100</v>
          </cell>
          <cell r="C1573" t="str">
            <v>FLETES ACARREOS</v>
          </cell>
          <cell r="D1573" t="str">
            <v>D</v>
          </cell>
          <cell r="E1573" t="str">
            <v>7012-1100</v>
          </cell>
          <cell r="F1573" t="str">
            <v>FLETES Y ACARREOS</v>
          </cell>
          <cell r="G1573">
            <v>19231883.030000001</v>
          </cell>
          <cell r="AM1573">
            <v>1474</v>
          </cell>
        </row>
        <row r="1574">
          <cell r="B1574">
            <v>70121200</v>
          </cell>
          <cell r="C1574" t="str">
            <v>ENSEÑANZA</v>
          </cell>
          <cell r="D1574" t="str">
            <v>A</v>
          </cell>
          <cell r="E1574" t="str">
            <v>7012-1200</v>
          </cell>
          <cell r="F1574" t="str">
            <v>ENSEÑANZA</v>
          </cell>
          <cell r="G1574">
            <v>0</v>
          </cell>
          <cell r="AM1574">
            <v>1475</v>
          </cell>
        </row>
        <row r="1575">
          <cell r="B1575">
            <v>70121201</v>
          </cell>
          <cell r="C1575" t="str">
            <v>INTTEL TMX</v>
          </cell>
          <cell r="D1575" t="str">
            <v>T</v>
          </cell>
          <cell r="E1575" t="str">
            <v>7012-1201</v>
          </cell>
          <cell r="F1575" t="str">
            <v>ENSEÑANZA INTTELMEX TELMEX</v>
          </cell>
          <cell r="G1575">
            <v>0</v>
          </cell>
          <cell r="AM1575">
            <v>1476</v>
          </cell>
        </row>
        <row r="1576">
          <cell r="B1576">
            <v>70121202</v>
          </cell>
          <cell r="C1576" t="str">
            <v>INTTEL SUBS</v>
          </cell>
          <cell r="D1576" t="str">
            <v>S</v>
          </cell>
          <cell r="E1576" t="str">
            <v>7012-1202</v>
          </cell>
          <cell r="F1576" t="str">
            <v>ENSEÑANZA INTTELMEX SUBSIDIARIAS</v>
          </cell>
          <cell r="G1576">
            <v>0</v>
          </cell>
          <cell r="AM1576">
            <v>1477</v>
          </cell>
        </row>
        <row r="1577">
          <cell r="B1577">
            <v>70121203</v>
          </cell>
          <cell r="C1577" t="str">
            <v>INTTEL TERC</v>
          </cell>
          <cell r="D1577" t="str">
            <v>C</v>
          </cell>
          <cell r="E1577" t="str">
            <v>7012-1203</v>
          </cell>
          <cell r="F1577" t="str">
            <v>ENSEÑANZA INTTELMEX TERCEROS</v>
          </cell>
          <cell r="G1577">
            <v>0</v>
          </cell>
          <cell r="AM1577">
            <v>1478</v>
          </cell>
        </row>
        <row r="1578">
          <cell r="B1578">
            <v>70121300</v>
          </cell>
          <cell r="C1578" t="str">
            <v>MTTO EQ TRANSP</v>
          </cell>
          <cell r="D1578" t="str">
            <v>D</v>
          </cell>
          <cell r="E1578" t="str">
            <v>7012-1300</v>
          </cell>
          <cell r="F1578" t="str">
            <v>MANTENIMIENTO. DE EQ. DE TRANSPORTE</v>
          </cell>
          <cell r="G1578">
            <v>0</v>
          </cell>
          <cell r="AM1578">
            <v>1479</v>
          </cell>
        </row>
        <row r="1579">
          <cell r="B1579">
            <v>70121400</v>
          </cell>
          <cell r="C1579" t="str">
            <v>GTOS TRANSP.LOC</v>
          </cell>
          <cell r="D1579" t="str">
            <v>D</v>
          </cell>
          <cell r="E1579" t="str">
            <v>7012-1400</v>
          </cell>
          <cell r="F1579" t="str">
            <v>GASTOS DE AUTO. Y TRANSP. LOCAL</v>
          </cell>
          <cell r="G1579">
            <v>0</v>
          </cell>
          <cell r="AM1579">
            <v>1480</v>
          </cell>
        </row>
        <row r="1580">
          <cell r="B1580">
            <v>70121500</v>
          </cell>
          <cell r="C1580" t="str">
            <v>CGOS VEHÍC.NVOS</v>
          </cell>
          <cell r="D1580" t="str">
            <v>D</v>
          </cell>
          <cell r="E1580" t="str">
            <v>7012-1500</v>
          </cell>
          <cell r="F1580" t="str">
            <v>CARGOS VEHÍCULOS NUEVOS</v>
          </cell>
          <cell r="G1580">
            <v>0</v>
          </cell>
          <cell r="AM1580">
            <v>1481</v>
          </cell>
        </row>
        <row r="1581">
          <cell r="B1581">
            <v>70121600</v>
          </cell>
          <cell r="C1581" t="str">
            <v>EQ.NO CAP GRAL.</v>
          </cell>
          <cell r="D1581" t="str">
            <v>D</v>
          </cell>
          <cell r="E1581" t="str">
            <v>7012-1600</v>
          </cell>
          <cell r="F1581" t="str">
            <v>EQUIPO NO CAPITALIZABLE EN GRAL.</v>
          </cell>
          <cell r="G1581">
            <v>0</v>
          </cell>
          <cell r="AM1581">
            <v>1482</v>
          </cell>
        </row>
        <row r="1582">
          <cell r="B1582">
            <v>70121700</v>
          </cell>
          <cell r="C1582" t="str">
            <v>EQ.NO CAP. COMP</v>
          </cell>
          <cell r="D1582" t="str">
            <v>D</v>
          </cell>
          <cell r="E1582" t="str">
            <v>7012-1700</v>
          </cell>
          <cell r="F1582" t="str">
            <v>EQ. NO CAPITALIZABLE DE COMPUTO</v>
          </cell>
          <cell r="G1582">
            <v>0</v>
          </cell>
          <cell r="AM1582">
            <v>1483</v>
          </cell>
        </row>
        <row r="1583">
          <cell r="B1583">
            <v>70121800</v>
          </cell>
          <cell r="C1583" t="str">
            <v>COMBUSTIBLES</v>
          </cell>
          <cell r="D1583" t="str">
            <v>D</v>
          </cell>
          <cell r="E1583" t="str">
            <v>7012-1800</v>
          </cell>
          <cell r="F1583" t="str">
            <v>COMBUSTIBLES</v>
          </cell>
          <cell r="AM1583">
            <v>1484</v>
          </cell>
        </row>
        <row r="1584">
          <cell r="B1584">
            <v>70121810</v>
          </cell>
          <cell r="C1584" t="str">
            <v>COMBUSTIBLES</v>
          </cell>
          <cell r="D1584" t="str">
            <v>A</v>
          </cell>
          <cell r="E1584" t="str">
            <v>7012-1810</v>
          </cell>
          <cell r="F1584" t="str">
            <v>COMBUSTIBLES</v>
          </cell>
          <cell r="G1584">
            <v>0</v>
          </cell>
          <cell r="AM1584">
            <v>1485</v>
          </cell>
        </row>
        <row r="1585">
          <cell r="B1585">
            <v>70121813</v>
          </cell>
          <cell r="C1585" t="str">
            <v>COMBUST AUT</v>
          </cell>
          <cell r="D1585" t="str">
            <v>D</v>
          </cell>
          <cell r="E1585" t="str">
            <v>7012-1813</v>
          </cell>
          <cell r="F1585" t="str">
            <v>COMBUSTIBLE AUTOMOTRIZ</v>
          </cell>
          <cell r="G1585">
            <v>0</v>
          </cell>
          <cell r="AM1585">
            <v>1486</v>
          </cell>
        </row>
        <row r="1586">
          <cell r="B1586">
            <v>70121823</v>
          </cell>
          <cell r="C1586" t="str">
            <v>COMBUST AVION</v>
          </cell>
          <cell r="D1586" t="str">
            <v>D</v>
          </cell>
          <cell r="E1586" t="str">
            <v>7012-1823</v>
          </cell>
          <cell r="F1586" t="str">
            <v>COMBUSTIBLE DE AVION</v>
          </cell>
          <cell r="G1586">
            <v>0</v>
          </cell>
          <cell r="AM1586">
            <v>1487</v>
          </cell>
        </row>
        <row r="1587">
          <cell r="B1587">
            <v>70121833</v>
          </cell>
          <cell r="C1587" t="str">
            <v>COMBUST HELICOP</v>
          </cell>
          <cell r="D1587" t="str">
            <v>D</v>
          </cell>
          <cell r="E1587" t="str">
            <v>7012-1833</v>
          </cell>
          <cell r="F1587" t="str">
            <v>COMBUSTIBLE DE HELICOPTERO</v>
          </cell>
          <cell r="G1587">
            <v>0</v>
          </cell>
          <cell r="AM1587">
            <v>1488</v>
          </cell>
        </row>
        <row r="1588">
          <cell r="B1588">
            <v>70121843</v>
          </cell>
          <cell r="C1588" t="str">
            <v>COMBUST AUTOAB</v>
          </cell>
          <cell r="D1588" t="str">
            <v>D</v>
          </cell>
          <cell r="E1588" t="str">
            <v>7012-1843</v>
          </cell>
          <cell r="F1588" t="str">
            <v>COMBUSTIBLE PARA AUTOABASTECIMIENTO</v>
          </cell>
          <cell r="G1588">
            <v>0</v>
          </cell>
          <cell r="AM1588">
            <v>1489</v>
          </cell>
        </row>
        <row r="1589">
          <cell r="B1589">
            <v>70121853</v>
          </cell>
          <cell r="C1589" t="str">
            <v>COMBUST EMERG</v>
          </cell>
          <cell r="D1589" t="str">
            <v>D</v>
          </cell>
          <cell r="E1589" t="str">
            <v>7012-1853</v>
          </cell>
          <cell r="F1589" t="str">
            <v>COMBUSTIBLE PARA PLANTAS DE EMERGENCIA</v>
          </cell>
          <cell r="G1589">
            <v>0</v>
          </cell>
          <cell r="AM1589">
            <v>1490</v>
          </cell>
        </row>
        <row r="1590">
          <cell r="B1590">
            <v>70121900</v>
          </cell>
          <cell r="C1590" t="str">
            <v>GTOS SALAS DESC</v>
          </cell>
          <cell r="D1590" t="str">
            <v>D</v>
          </cell>
          <cell r="E1590" t="str">
            <v>7012-1900</v>
          </cell>
          <cell r="F1590" t="str">
            <v>GASTOS DE SALAS DE DESCANSO</v>
          </cell>
          <cell r="G1590">
            <v>0</v>
          </cell>
          <cell r="AM1590">
            <v>1491</v>
          </cell>
        </row>
        <row r="1591">
          <cell r="B1591">
            <v>70122000</v>
          </cell>
          <cell r="C1591" t="str">
            <v>DAÑOS,ACCY PER</v>
          </cell>
          <cell r="D1591" t="str">
            <v>D</v>
          </cell>
          <cell r="E1591" t="str">
            <v>7012-2000</v>
          </cell>
          <cell r="F1591" t="str">
            <v>DAÑOS, ACCIDENTES Y PERJUICIOS</v>
          </cell>
          <cell r="G1591">
            <v>0</v>
          </cell>
          <cell r="AM1591">
            <v>1492</v>
          </cell>
        </row>
        <row r="1592">
          <cell r="B1592">
            <v>70122100</v>
          </cell>
          <cell r="C1592" t="str">
            <v>RTA DE INMUEBLS</v>
          </cell>
          <cell r="D1592" t="str">
            <v>A</v>
          </cell>
          <cell r="E1592" t="str">
            <v>7012-2100</v>
          </cell>
          <cell r="F1592" t="str">
            <v>RENTA DE INMUEBLES</v>
          </cell>
          <cell r="G1592">
            <v>78023907.680000007</v>
          </cell>
          <cell r="AM1592">
            <v>1493</v>
          </cell>
        </row>
        <row r="1593">
          <cell r="B1593">
            <v>70122101</v>
          </cell>
          <cell r="C1593" t="str">
            <v>RTA INMUEB TMX</v>
          </cell>
          <cell r="D1593" t="str">
            <v>T</v>
          </cell>
          <cell r="E1593" t="str">
            <v>7012-2101</v>
          </cell>
          <cell r="F1593" t="str">
            <v>RENTA DE INMUEBLES TELMEX</v>
          </cell>
          <cell r="G1593">
            <v>0</v>
          </cell>
          <cell r="AM1593">
            <v>1494</v>
          </cell>
        </row>
        <row r="1594">
          <cell r="B1594">
            <v>70122102</v>
          </cell>
          <cell r="C1594" t="str">
            <v>RTA INMUEB SUB</v>
          </cell>
          <cell r="D1594" t="str">
            <v>S</v>
          </cell>
          <cell r="E1594" t="str">
            <v>7012-2102</v>
          </cell>
          <cell r="F1594" t="str">
            <v>RENTA DE INMUEBLES SUBSIDIARIAS</v>
          </cell>
          <cell r="G1594">
            <v>78023907.680000007</v>
          </cell>
          <cell r="H1594">
            <v>0</v>
          </cell>
          <cell r="I1594">
            <v>40745890.200000003</v>
          </cell>
          <cell r="J1594">
            <v>16325268.899999999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5393410</v>
          </cell>
          <cell r="AA1594">
            <v>15559338.58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1495</v>
          </cell>
        </row>
        <row r="1595">
          <cell r="B1595">
            <v>70122200</v>
          </cell>
          <cell r="C1595" t="str">
            <v>RTA INMUEB TER</v>
          </cell>
          <cell r="D1595" t="str">
            <v>C</v>
          </cell>
          <cell r="E1595" t="str">
            <v>7012-2200</v>
          </cell>
          <cell r="F1595" t="str">
            <v>RENTA DE INMUEBLES A TERCEROS</v>
          </cell>
          <cell r="G1595">
            <v>0</v>
          </cell>
          <cell r="AM1595">
            <v>1496</v>
          </cell>
        </row>
        <row r="1596">
          <cell r="B1596">
            <v>70122300</v>
          </cell>
          <cell r="C1596" t="str">
            <v>RTA DE ESP FÍS</v>
          </cell>
          <cell r="D1596" t="str">
            <v>D</v>
          </cell>
          <cell r="E1596" t="str">
            <v>7012-2300</v>
          </cell>
          <cell r="F1596" t="str">
            <v>RENTA DE ESPACIOS FÍSICOS</v>
          </cell>
          <cell r="G1596">
            <v>0</v>
          </cell>
          <cell r="AM1596">
            <v>1497</v>
          </cell>
        </row>
        <row r="1597">
          <cell r="B1597">
            <v>70122400</v>
          </cell>
          <cell r="C1597" t="str">
            <v>RTA D/EQPO TELF</v>
          </cell>
          <cell r="D1597" t="str">
            <v>A</v>
          </cell>
          <cell r="E1597" t="str">
            <v>7012-2400</v>
          </cell>
          <cell r="F1597" t="str">
            <v>RENTA DE EQUIPO TELEFÓNICO</v>
          </cell>
          <cell r="G1597">
            <v>413603494.73000002</v>
          </cell>
          <cell r="AM1597">
            <v>1498</v>
          </cell>
        </row>
        <row r="1598">
          <cell r="B1598">
            <v>70122401</v>
          </cell>
          <cell r="C1598" t="str">
            <v>RTA EQPO TMX</v>
          </cell>
          <cell r="D1598" t="str">
            <v>T</v>
          </cell>
          <cell r="E1598" t="str">
            <v>7012-2401</v>
          </cell>
          <cell r="F1598" t="str">
            <v>RENTA DE EQUIPO TELEFÓNICO TELMEX</v>
          </cell>
          <cell r="G1598">
            <v>0</v>
          </cell>
          <cell r="AM1598">
            <v>1499</v>
          </cell>
        </row>
        <row r="1599">
          <cell r="B1599">
            <v>70122402</v>
          </cell>
          <cell r="C1599" t="str">
            <v>RTA EQPO SUBS.</v>
          </cell>
          <cell r="D1599" t="str">
            <v>S</v>
          </cell>
          <cell r="E1599" t="str">
            <v>7012-2402</v>
          </cell>
          <cell r="F1599" t="str">
            <v>RENTA DE EQUIPO TELEFÓNICO SUBSIDIARIAS</v>
          </cell>
          <cell r="G1599">
            <v>6846422.0599999996</v>
          </cell>
          <cell r="M1599">
            <v>6846422.0599999996</v>
          </cell>
          <cell r="AM1599">
            <v>1500</v>
          </cell>
        </row>
        <row r="1600">
          <cell r="B1600">
            <v>70122403</v>
          </cell>
          <cell r="C1600" t="str">
            <v>RTA EQPO TERC.</v>
          </cell>
          <cell r="D1600" t="str">
            <v>C</v>
          </cell>
          <cell r="E1600" t="str">
            <v>7012-2403</v>
          </cell>
          <cell r="F1600" t="str">
            <v>RENTA DE EQUIPO TELEFÓNICO TERCEROS</v>
          </cell>
          <cell r="G1600">
            <v>406757072.67000002</v>
          </cell>
          <cell r="AM1600">
            <v>1501</v>
          </cell>
        </row>
        <row r="1601">
          <cell r="B1601">
            <v>70122500</v>
          </cell>
          <cell r="C1601" t="str">
            <v>RTA APOY POST</v>
          </cell>
          <cell r="D1601" t="str">
            <v>A</v>
          </cell>
          <cell r="E1601" t="str">
            <v>7012-2500</v>
          </cell>
          <cell r="F1601" t="str">
            <v>RENTA APOYO EN POSTERIA - LÍNEAS TELEFÓNICAS</v>
          </cell>
          <cell r="G1601">
            <v>0</v>
          </cell>
          <cell r="AM1601">
            <v>1502</v>
          </cell>
        </row>
        <row r="1602">
          <cell r="B1602">
            <v>70122501</v>
          </cell>
          <cell r="C1602" t="str">
            <v>RTA APY POSTTMX</v>
          </cell>
          <cell r="D1602" t="str">
            <v>T</v>
          </cell>
          <cell r="E1602" t="str">
            <v>7012-2501</v>
          </cell>
          <cell r="F1602" t="str">
            <v>RENTA APOYO POSTERIA - LÍNEAS TELEFONICAS TMX</v>
          </cell>
          <cell r="G1602">
            <v>0</v>
          </cell>
          <cell r="AM1602">
            <v>1503</v>
          </cell>
        </row>
        <row r="1603">
          <cell r="B1603">
            <v>70122502</v>
          </cell>
          <cell r="C1603" t="str">
            <v>RTA APY POSTSUB</v>
          </cell>
          <cell r="D1603" t="str">
            <v>S</v>
          </cell>
          <cell r="E1603" t="str">
            <v>7012-2502</v>
          </cell>
          <cell r="F1603" t="str">
            <v>RENTA APOYO POSTERIA - LÍNEAS TELEFÓNICAS SUB</v>
          </cell>
          <cell r="G1603">
            <v>0</v>
          </cell>
          <cell r="AM1603">
            <v>1504</v>
          </cell>
        </row>
        <row r="1604">
          <cell r="B1604">
            <v>70122503</v>
          </cell>
          <cell r="C1604" t="str">
            <v>RTA APY POSTTER</v>
          </cell>
          <cell r="D1604" t="str">
            <v>C</v>
          </cell>
          <cell r="E1604" t="str">
            <v>7012-2503</v>
          </cell>
          <cell r="F1604" t="str">
            <v>RENTA APOYO POSTERIA - LÍNEAS TELEFÓNICAS TER</v>
          </cell>
          <cell r="G1604">
            <v>0</v>
          </cell>
          <cell r="AM1604">
            <v>1505</v>
          </cell>
        </row>
        <row r="1605">
          <cell r="B1605" t="str">
            <v>70122600</v>
          </cell>
          <cell r="C1605" t="str">
            <v>RTA.MAQ/E.GRAL.</v>
          </cell>
          <cell r="D1605" t="str">
            <v>D</v>
          </cell>
          <cell r="E1605" t="str">
            <v>7012-2600</v>
          </cell>
          <cell r="F1605" t="str">
            <v>RENTA DE VEHÍCULOS  CON SUBSIDIARIAS</v>
          </cell>
          <cell r="AM1605">
            <v>1506</v>
          </cell>
        </row>
        <row r="1606">
          <cell r="B1606" t="str">
            <v>70122610</v>
          </cell>
          <cell r="C1606" t="str">
            <v>RTA DE VEHÍCULS</v>
          </cell>
          <cell r="D1606" t="str">
            <v>A</v>
          </cell>
          <cell r="E1606" t="str">
            <v>7012-2610</v>
          </cell>
          <cell r="F1606" t="str">
            <v>RENTA DE VEHÍCULOS</v>
          </cell>
          <cell r="G1606">
            <v>0</v>
          </cell>
          <cell r="AM1606">
            <v>1507</v>
          </cell>
        </row>
        <row r="1607">
          <cell r="B1607">
            <v>70122611</v>
          </cell>
          <cell r="C1607" t="str">
            <v>RTA DE VEHI TMX</v>
          </cell>
          <cell r="D1607" t="str">
            <v>T</v>
          </cell>
          <cell r="E1607" t="str">
            <v>7012-2611</v>
          </cell>
          <cell r="F1607" t="str">
            <v>RENTA DE VEHICULOS TELMEX</v>
          </cell>
          <cell r="G1607">
            <v>0</v>
          </cell>
          <cell r="AM1607">
            <v>1508</v>
          </cell>
        </row>
        <row r="1608">
          <cell r="B1608">
            <v>70122612</v>
          </cell>
          <cell r="C1608" t="str">
            <v>RTA DE VEHI SUB</v>
          </cell>
          <cell r="D1608" t="str">
            <v>S</v>
          </cell>
          <cell r="E1608" t="str">
            <v>7012-2612</v>
          </cell>
          <cell r="F1608" t="str">
            <v>RENTA DE VEHICULOS SUBSIDIARIAS</v>
          </cell>
          <cell r="G1608">
            <v>0</v>
          </cell>
          <cell r="AM1608">
            <v>1509</v>
          </cell>
        </row>
        <row r="1609">
          <cell r="B1609">
            <v>70122613</v>
          </cell>
          <cell r="C1609" t="str">
            <v>RTA DE VEHI TER</v>
          </cell>
          <cell r="D1609" t="str">
            <v>C</v>
          </cell>
          <cell r="E1609" t="str">
            <v>7012-2613</v>
          </cell>
          <cell r="F1609" t="str">
            <v>RENTA DE VEHICULOS TERCEROS</v>
          </cell>
          <cell r="G1609">
            <v>0</v>
          </cell>
          <cell r="AM1609">
            <v>1510</v>
          </cell>
        </row>
        <row r="1610">
          <cell r="B1610">
            <v>70122700</v>
          </cell>
          <cell r="C1610" t="str">
            <v>RTA.MAQ/E.GRAL.</v>
          </cell>
          <cell r="D1610" t="str">
            <v>D</v>
          </cell>
          <cell r="E1610" t="str">
            <v>7012-2700</v>
          </cell>
          <cell r="F1610" t="str">
            <v>RENTA DE MAQ. Y EQUIPO EN GENERAL</v>
          </cell>
          <cell r="G1610">
            <v>0</v>
          </cell>
          <cell r="AM1610">
            <v>1511</v>
          </cell>
        </row>
        <row r="1611">
          <cell r="B1611">
            <v>70122800</v>
          </cell>
          <cell r="C1611" t="str">
            <v>RTA.MAQ/E.COMP</v>
          </cell>
          <cell r="D1611" t="str">
            <v>D</v>
          </cell>
          <cell r="E1611" t="str">
            <v>7012-2800</v>
          </cell>
          <cell r="F1611" t="str">
            <v>RENTA DE MAQ. Y EQUIPO DE COMPUTO</v>
          </cell>
          <cell r="G1611">
            <v>0</v>
          </cell>
          <cell r="AM1611">
            <v>1512</v>
          </cell>
        </row>
        <row r="1612">
          <cell r="B1612">
            <v>70122900</v>
          </cell>
          <cell r="C1612" t="str">
            <v>RTA EQ. AIRE AC</v>
          </cell>
          <cell r="D1612" t="str">
            <v>A</v>
          </cell>
          <cell r="E1612" t="str">
            <v>7012-2900</v>
          </cell>
          <cell r="F1612" t="str">
            <v>RENTA EQ. AIRE ACONDICIONADO</v>
          </cell>
          <cell r="G1612">
            <v>0</v>
          </cell>
          <cell r="AM1612">
            <v>1513</v>
          </cell>
        </row>
        <row r="1613">
          <cell r="B1613">
            <v>70122902</v>
          </cell>
          <cell r="C1613" t="str">
            <v>RTA.E/AIREACSUB</v>
          </cell>
          <cell r="D1613" t="str">
            <v>S</v>
          </cell>
          <cell r="E1613" t="str">
            <v>7012-2902</v>
          </cell>
          <cell r="F1613" t="str">
            <v>RENTA EQ. AIRE ACONDICIONADO SUBSIDIARIAS</v>
          </cell>
          <cell r="G1613">
            <v>0</v>
          </cell>
          <cell r="AM1613">
            <v>1514</v>
          </cell>
        </row>
        <row r="1614">
          <cell r="B1614">
            <v>70122903</v>
          </cell>
          <cell r="C1614" t="str">
            <v>RTA.E/AIREACTER</v>
          </cell>
          <cell r="D1614" t="str">
            <v>C</v>
          </cell>
          <cell r="E1614" t="str">
            <v>7012-2903</v>
          </cell>
          <cell r="F1614" t="str">
            <v>RENTA EQ. AIRE ACONDICIONADO TERCEROS</v>
          </cell>
          <cell r="G1614">
            <v>0</v>
          </cell>
          <cell r="AM1614">
            <v>1515</v>
          </cell>
        </row>
        <row r="1615">
          <cell r="B1615">
            <v>70123000</v>
          </cell>
          <cell r="C1615" t="str">
            <v>RTA DE CAB SUBM</v>
          </cell>
          <cell r="D1615" t="str">
            <v>D</v>
          </cell>
          <cell r="E1615" t="str">
            <v>7012-3000</v>
          </cell>
          <cell r="F1615" t="str">
            <v>RENTA DE CABLE SUBMARINO</v>
          </cell>
          <cell r="G1615">
            <v>0</v>
          </cell>
          <cell r="AM1615">
            <v>1516</v>
          </cell>
        </row>
        <row r="1616">
          <cell r="B1616">
            <v>70123100</v>
          </cell>
          <cell r="C1616" t="str">
            <v>MANO OBRA PRES</v>
          </cell>
          <cell r="D1616" t="str">
            <v>D</v>
          </cell>
          <cell r="E1616" t="str">
            <v>7012-3100</v>
          </cell>
          <cell r="F1616" t="str">
            <v>MANO DE OBRA PRESTACIONES-TRASPASOS</v>
          </cell>
          <cell r="G1616">
            <v>0</v>
          </cell>
          <cell r="AM1616">
            <v>1517</v>
          </cell>
        </row>
        <row r="1617">
          <cell r="B1617">
            <v>70123110</v>
          </cell>
          <cell r="C1617" t="str">
            <v>IMPTOS IMPORT.</v>
          </cell>
          <cell r="D1617" t="str">
            <v>D</v>
          </cell>
          <cell r="E1617" t="str">
            <v>7012-3110</v>
          </cell>
          <cell r="F1617" t="str">
            <v>IMPUESTOS DE IMPORTACION</v>
          </cell>
          <cell r="G1617">
            <v>999672.22</v>
          </cell>
        </row>
        <row r="1618">
          <cell r="B1618">
            <v>70123120</v>
          </cell>
          <cell r="C1618" t="str">
            <v>DER CONC. FREC.</v>
          </cell>
          <cell r="D1618" t="str">
            <v>D</v>
          </cell>
          <cell r="E1618" t="str">
            <v>7012-3120</v>
          </cell>
          <cell r="F1618" t="str">
            <v>DERECHOS DE CONCESIONES, FRECUENCIAS Y ESPECTRO RADIOLECTRICO</v>
          </cell>
          <cell r="G1618">
            <v>0</v>
          </cell>
        </row>
        <row r="1619">
          <cell r="B1619">
            <v>70123130</v>
          </cell>
          <cell r="C1619" t="str">
            <v>IMPTOS AGUA</v>
          </cell>
          <cell r="D1619" t="str">
            <v>D</v>
          </cell>
          <cell r="E1619" t="str">
            <v>7012-3130</v>
          </cell>
          <cell r="F1619" t="str">
            <v>IMPUESTOS Y DER. POR CONSUMO DE AGUA</v>
          </cell>
          <cell r="G1619">
            <v>0</v>
          </cell>
        </row>
        <row r="1620">
          <cell r="B1620">
            <v>70123140</v>
          </cell>
          <cell r="C1620" t="str">
            <v>IMPTOS AERO</v>
          </cell>
          <cell r="D1620" t="str">
            <v>D</v>
          </cell>
          <cell r="E1620" t="str">
            <v>7012-3140</v>
          </cell>
          <cell r="F1620" t="str">
            <v>IMPUESTOS Y DER. AERONAVES</v>
          </cell>
          <cell r="G1620">
            <v>0</v>
          </cell>
        </row>
        <row r="1621">
          <cell r="B1621">
            <v>70123150</v>
          </cell>
          <cell r="C1621" t="str">
            <v>DER. POSTERIA</v>
          </cell>
          <cell r="D1621" t="str">
            <v>D</v>
          </cell>
          <cell r="E1621" t="str">
            <v>7012-3150</v>
          </cell>
          <cell r="F1621" t="str">
            <v>DERECHOS DE USO DE POSTERIA</v>
          </cell>
          <cell r="G1621">
            <v>0</v>
          </cell>
        </row>
        <row r="1622">
          <cell r="B1622">
            <v>70123160</v>
          </cell>
          <cell r="C1622" t="str">
            <v>DER. ALUMB. PUB</v>
          </cell>
          <cell r="D1622" t="str">
            <v>D</v>
          </cell>
          <cell r="E1622" t="str">
            <v>7012-3160</v>
          </cell>
          <cell r="F1622" t="str">
            <v>DERECHOS DE ALUMBRADO PUBLICO</v>
          </cell>
          <cell r="G1622">
            <v>0</v>
          </cell>
        </row>
        <row r="1623">
          <cell r="B1623">
            <v>70123200</v>
          </cell>
          <cell r="C1623" t="str">
            <v>IMPTO PREDIAL</v>
          </cell>
          <cell r="D1623" t="str">
            <v>D</v>
          </cell>
          <cell r="E1623" t="str">
            <v>7012-3200</v>
          </cell>
          <cell r="F1623" t="str">
            <v>IMPUESTO PREDIAL</v>
          </cell>
          <cell r="G1623">
            <v>0</v>
          </cell>
          <cell r="AM1623">
            <v>1518</v>
          </cell>
        </row>
        <row r="1624">
          <cell r="B1624">
            <v>70123300</v>
          </cell>
          <cell r="C1624" t="str">
            <v>IMPTO DER AUTOM</v>
          </cell>
          <cell r="D1624" t="str">
            <v>D</v>
          </cell>
          <cell r="E1624" t="str">
            <v>7012-3300</v>
          </cell>
          <cell r="F1624" t="str">
            <v>IMPUESTOS Y DERECHOS AUTOMOTRICES</v>
          </cell>
          <cell r="G1624">
            <v>0</v>
          </cell>
          <cell r="AM1624">
            <v>1519</v>
          </cell>
        </row>
        <row r="1625">
          <cell r="B1625">
            <v>70123400</v>
          </cell>
          <cell r="C1625" t="str">
            <v>DER. DE INSP</v>
          </cell>
          <cell r="D1625" t="str">
            <v>D</v>
          </cell>
          <cell r="E1625" t="str">
            <v>7012-3400</v>
          </cell>
          <cell r="F1625" t="str">
            <v>DERECHOS DE INSPECCIÓN</v>
          </cell>
          <cell r="G1625">
            <v>0</v>
          </cell>
          <cell r="AM1625">
            <v>1520</v>
          </cell>
        </row>
        <row r="1626">
          <cell r="B1626">
            <v>70123500</v>
          </cell>
          <cell r="C1626" t="str">
            <v>DER.VÍAY/O CONS</v>
          </cell>
          <cell r="D1626" t="str">
            <v>D</v>
          </cell>
          <cell r="E1626" t="str">
            <v>7012-3500</v>
          </cell>
          <cell r="F1626" t="str">
            <v>DERECHOS DE VÍA Y/O CONSTRUCCIÓN</v>
          </cell>
          <cell r="G1626">
            <v>0</v>
          </cell>
          <cell r="AM1626">
            <v>1521</v>
          </cell>
        </row>
        <row r="1627">
          <cell r="B1627">
            <v>70123600</v>
          </cell>
          <cell r="C1627" t="str">
            <v>DER. MCAS Y PAT</v>
          </cell>
          <cell r="D1627" t="str">
            <v>D</v>
          </cell>
          <cell r="E1627" t="str">
            <v>7012-3600</v>
          </cell>
          <cell r="F1627" t="str">
            <v>DERECHOS DE MARCAS Y PATENTES</v>
          </cell>
          <cell r="G1627">
            <v>0</v>
          </cell>
          <cell r="AM1627">
            <v>1522</v>
          </cell>
        </row>
        <row r="1628">
          <cell r="B1628">
            <v>70123700</v>
          </cell>
          <cell r="C1628" t="str">
            <v>TAR SER TELEC</v>
          </cell>
          <cell r="D1628" t="str">
            <v>D</v>
          </cell>
          <cell r="E1628" t="str">
            <v>7012-3700</v>
          </cell>
          <cell r="F1628" t="str">
            <v>TARIFAS DE SERV TELECOM.</v>
          </cell>
          <cell r="G1628">
            <v>0</v>
          </cell>
          <cell r="AM1628">
            <v>1523</v>
          </cell>
        </row>
        <row r="1629">
          <cell r="B1629">
            <v>70123800</v>
          </cell>
          <cell r="C1629" t="str">
            <v>IMP.Y MULT.NO D</v>
          </cell>
          <cell r="D1629" t="str">
            <v>D</v>
          </cell>
          <cell r="E1629" t="str">
            <v>7012-3800</v>
          </cell>
          <cell r="F1629" t="str">
            <v>IMPUESTOS Y MULTAS NO DEDUCIBLES</v>
          </cell>
          <cell r="G1629">
            <v>133444.46</v>
          </cell>
          <cell r="AM1629">
            <v>1524</v>
          </cell>
        </row>
        <row r="1630">
          <cell r="B1630">
            <v>70123900</v>
          </cell>
          <cell r="C1630" t="str">
            <v>REC DEDUCIBLES</v>
          </cell>
          <cell r="D1630" t="str">
            <v>D</v>
          </cell>
          <cell r="E1630" t="str">
            <v>7012-3900</v>
          </cell>
          <cell r="F1630" t="str">
            <v>RECARGOS DEDUCIBLES</v>
          </cell>
          <cell r="G1630">
            <v>0</v>
          </cell>
          <cell r="AM1630">
            <v>1525</v>
          </cell>
        </row>
        <row r="1631">
          <cell r="B1631">
            <v>70124000</v>
          </cell>
          <cell r="C1631" t="str">
            <v>IVA NO ACREDIT</v>
          </cell>
          <cell r="D1631" t="str">
            <v>D</v>
          </cell>
          <cell r="E1631" t="str">
            <v>7012-4000</v>
          </cell>
          <cell r="F1631" t="str">
            <v>IVA NO ACREDITABLE</v>
          </cell>
          <cell r="G1631">
            <v>0</v>
          </cell>
          <cell r="AM1631">
            <v>1526</v>
          </cell>
        </row>
        <row r="1632">
          <cell r="B1632">
            <v>70124100</v>
          </cell>
          <cell r="C1632" t="str">
            <v>OTRS IMPS Y DER</v>
          </cell>
          <cell r="D1632" t="str">
            <v>D</v>
          </cell>
          <cell r="E1632" t="str">
            <v>7012-4100</v>
          </cell>
          <cell r="F1632" t="str">
            <v>OTROS IMPUESTOS Y DERECHOS</v>
          </cell>
          <cell r="G1632">
            <v>9890.08</v>
          </cell>
          <cell r="AM1632">
            <v>1527</v>
          </cell>
          <cell r="AO1632">
            <v>-999672.22</v>
          </cell>
        </row>
        <row r="1633">
          <cell r="B1633">
            <v>70124200</v>
          </cell>
          <cell r="C1633" t="str">
            <v>ACC S/RESP COND</v>
          </cell>
          <cell r="D1633" t="str">
            <v>D</v>
          </cell>
          <cell r="E1633" t="str">
            <v>7012-4200</v>
          </cell>
          <cell r="F1633" t="str">
            <v>ACCIDENTES EQ. TRANSP. S/RESP. CONDUCTOR</v>
          </cell>
          <cell r="G1633">
            <v>0</v>
          </cell>
          <cell r="AM1633">
            <v>1528</v>
          </cell>
        </row>
        <row r="1634">
          <cell r="B1634">
            <v>70124300</v>
          </cell>
          <cell r="C1634" t="str">
            <v>ACC C/RESP COND</v>
          </cell>
          <cell r="D1634" t="str">
            <v>D</v>
          </cell>
          <cell r="E1634" t="str">
            <v>7012-4300</v>
          </cell>
          <cell r="F1634" t="str">
            <v>ACCIDENTES EQ. TRANSP. C/RESP. CONDUCTOR</v>
          </cell>
          <cell r="G1634">
            <v>0</v>
          </cell>
          <cell r="AM1634">
            <v>1529</v>
          </cell>
        </row>
        <row r="1635">
          <cell r="B1635">
            <v>70124400</v>
          </cell>
          <cell r="C1635" t="str">
            <v>SEG Y FIANZAS</v>
          </cell>
          <cell r="D1635" t="str">
            <v>A</v>
          </cell>
          <cell r="E1635" t="str">
            <v>7012-4400</v>
          </cell>
          <cell r="F1635" t="str">
            <v>SEGUROS Y FIANZAS</v>
          </cell>
          <cell r="G1635">
            <v>0</v>
          </cell>
          <cell r="AM1635">
            <v>1530</v>
          </cell>
        </row>
        <row r="1636">
          <cell r="B1636">
            <v>70124401</v>
          </cell>
          <cell r="C1636" t="str">
            <v>SEG Y FIANZ.TMX</v>
          </cell>
          <cell r="D1636" t="str">
            <v>T</v>
          </cell>
          <cell r="E1636" t="str">
            <v>7012-4401</v>
          </cell>
          <cell r="F1636" t="str">
            <v>SEGUROS Y FIANZAS TELMEX</v>
          </cell>
          <cell r="G1636">
            <v>0</v>
          </cell>
          <cell r="AM1636">
            <v>1531</v>
          </cell>
        </row>
        <row r="1637">
          <cell r="B1637">
            <v>70124402</v>
          </cell>
          <cell r="C1637" t="str">
            <v>SEG Y FIANZ.SUB</v>
          </cell>
          <cell r="D1637" t="str">
            <v>S</v>
          </cell>
          <cell r="E1637" t="str">
            <v>7012-4402</v>
          </cell>
          <cell r="F1637" t="str">
            <v>SEGUROS Y FIANZAS SUBSIDIARIAS</v>
          </cell>
          <cell r="G1637">
            <v>0</v>
          </cell>
          <cell r="AM1637">
            <v>1532</v>
          </cell>
        </row>
        <row r="1638">
          <cell r="B1638">
            <v>70124403</v>
          </cell>
          <cell r="C1638" t="str">
            <v>SEG Y FIANZ TER</v>
          </cell>
          <cell r="D1638" t="str">
            <v>C</v>
          </cell>
          <cell r="E1638" t="str">
            <v>7012-4403</v>
          </cell>
          <cell r="F1638" t="str">
            <v>SEGUROS Y FIANZAS TERCEROS</v>
          </cell>
          <cell r="G1638">
            <v>0</v>
          </cell>
          <cell r="AM1638">
            <v>1533</v>
          </cell>
        </row>
        <row r="1639">
          <cell r="B1639">
            <v>70124500</v>
          </cell>
          <cell r="C1639" t="str">
            <v>RECUP GS VARIOS</v>
          </cell>
          <cell r="D1639" t="str">
            <v>D</v>
          </cell>
          <cell r="E1639" t="str">
            <v>7012-4500</v>
          </cell>
          <cell r="F1639" t="str">
            <v>RECUPERACIÓN DE GASTOS VARIOS</v>
          </cell>
          <cell r="G1639">
            <v>0</v>
          </cell>
          <cell r="AM1639">
            <v>1534</v>
          </cell>
        </row>
        <row r="1640">
          <cell r="B1640">
            <v>70124600</v>
          </cell>
          <cell r="C1640" t="str">
            <v>PART.GOB FED</v>
          </cell>
          <cell r="D1640" t="str">
            <v>D</v>
          </cell>
          <cell r="E1640" t="str">
            <v>7012-4600</v>
          </cell>
          <cell r="F1640" t="str">
            <v>PARTICIPACIÓN GOBIERNO FEDERAL</v>
          </cell>
          <cell r="G1640">
            <v>0</v>
          </cell>
          <cell r="AM1640">
            <v>1535</v>
          </cell>
        </row>
        <row r="1641">
          <cell r="B1641">
            <v>70124700</v>
          </cell>
          <cell r="C1641" t="str">
            <v>USO DE FRECUENC</v>
          </cell>
          <cell r="D1641" t="str">
            <v>D</v>
          </cell>
          <cell r="E1641" t="str">
            <v>7012-4700</v>
          </cell>
          <cell r="F1641" t="str">
            <v>USO DE FRECUENCIAS</v>
          </cell>
          <cell r="G1641">
            <v>0</v>
          </cell>
          <cell r="AM1641">
            <v>1536</v>
          </cell>
        </row>
        <row r="1642">
          <cell r="B1642">
            <v>70124800</v>
          </cell>
          <cell r="C1642" t="str">
            <v>INTERCONEXIÓN</v>
          </cell>
          <cell r="D1642" t="str">
            <v>A</v>
          </cell>
          <cell r="E1642" t="str">
            <v>7012-4800</v>
          </cell>
          <cell r="F1642" t="str">
            <v>INTERCONEXIÓN</v>
          </cell>
          <cell r="G1642">
            <v>7502363229.4999981</v>
          </cell>
          <cell r="AM1642">
            <v>1537</v>
          </cell>
        </row>
        <row r="1643">
          <cell r="B1643">
            <v>70124810</v>
          </cell>
          <cell r="C1643" t="str">
            <v>INTXION CIA CEL</v>
          </cell>
          <cell r="D1643" t="str">
            <v>A</v>
          </cell>
          <cell r="E1643" t="str">
            <v>7012-4810</v>
          </cell>
          <cell r="F1643" t="str">
            <v>INTERCONEXIÓN CON COMPAÑÍAS CELULARES</v>
          </cell>
          <cell r="G1643">
            <v>0</v>
          </cell>
          <cell r="AM1643">
            <v>1538</v>
          </cell>
        </row>
        <row r="1644">
          <cell r="B1644">
            <v>70124811</v>
          </cell>
          <cell r="C1644" t="str">
            <v>INTXION CEL TMX</v>
          </cell>
          <cell r="D1644" t="str">
            <v>T</v>
          </cell>
          <cell r="E1644" t="str">
            <v>7012-4811</v>
          </cell>
          <cell r="F1644" t="str">
            <v>INTERCONEXIÓN CON COMPAÑÍAS CELULARES TELMEX</v>
          </cell>
          <cell r="G1644">
            <v>0</v>
          </cell>
          <cell r="AM1644">
            <v>1539</v>
          </cell>
        </row>
        <row r="1645">
          <cell r="B1645">
            <v>70124812</v>
          </cell>
          <cell r="C1645" t="str">
            <v>INTXION CEL SUB</v>
          </cell>
          <cell r="D1645" t="str">
            <v>S</v>
          </cell>
          <cell r="E1645" t="str">
            <v>7012-4812</v>
          </cell>
          <cell r="F1645" t="str">
            <v>INTERCONEXIÓN CON COMPAÑÍAS CELULARES SUBS</v>
          </cell>
          <cell r="G1645">
            <v>0</v>
          </cell>
          <cell r="AM1645">
            <v>1540</v>
          </cell>
        </row>
        <row r="1646">
          <cell r="B1646">
            <v>70124813</v>
          </cell>
          <cell r="C1646" t="str">
            <v>INTXION CEL TER</v>
          </cell>
          <cell r="D1646" t="str">
            <v>C</v>
          </cell>
          <cell r="E1646" t="str">
            <v>7012-4813</v>
          </cell>
          <cell r="F1646" t="str">
            <v>INTERCONEXIÓN CON COMPAÑÍAS CELULARES TERCERS</v>
          </cell>
          <cell r="G1646">
            <v>0</v>
          </cell>
          <cell r="AM1646">
            <v>1541</v>
          </cell>
        </row>
        <row r="1647">
          <cell r="B1647">
            <v>70124820</v>
          </cell>
          <cell r="C1647" t="str">
            <v>INTXION Q.LLA/P</v>
          </cell>
          <cell r="D1647" t="str">
            <v>A</v>
          </cell>
          <cell r="E1647" t="str">
            <v>7012-4820</v>
          </cell>
          <cell r="F1647" t="str">
            <v>INTERCONEXIÓN EL QUE LLAMA PAGA</v>
          </cell>
          <cell r="AM1647">
            <v>1542</v>
          </cell>
        </row>
        <row r="1648">
          <cell r="B1648">
            <v>70124821</v>
          </cell>
          <cell r="C1648" t="str">
            <v>INT QLLA/PA.TMX</v>
          </cell>
          <cell r="D1648" t="str">
            <v>T</v>
          </cell>
          <cell r="E1648" t="str">
            <v>7012-4821</v>
          </cell>
          <cell r="F1648" t="str">
            <v>INTERCONEXIÓN EL QUE LLAMA PAGA TELMEX</v>
          </cell>
          <cell r="AM1648">
            <v>1543</v>
          </cell>
        </row>
        <row r="1649">
          <cell r="B1649">
            <v>70124822</v>
          </cell>
          <cell r="C1649" t="str">
            <v>INT QLLA/PA.SUB</v>
          </cell>
          <cell r="D1649" t="str">
            <v>S</v>
          </cell>
          <cell r="E1649" t="str">
            <v>7012-4822</v>
          </cell>
          <cell r="F1649" t="str">
            <v>INTERCONEXIÓN EL QUE LLAMA PAGA SUBSIDIARIAS</v>
          </cell>
          <cell r="AM1649">
            <v>1544</v>
          </cell>
        </row>
        <row r="1650">
          <cell r="B1650">
            <v>70124823</v>
          </cell>
          <cell r="C1650" t="str">
            <v>INT QLLA/PA.TER</v>
          </cell>
          <cell r="D1650" t="str">
            <v>C</v>
          </cell>
          <cell r="E1650" t="str">
            <v>7012-4823</v>
          </cell>
          <cell r="F1650" t="str">
            <v>INTERCONEXIÓN EL QUE LLAMA PAGA TERCEROS</v>
          </cell>
          <cell r="AM1650">
            <v>1545</v>
          </cell>
        </row>
        <row r="1651">
          <cell r="B1651">
            <v>70124830</v>
          </cell>
          <cell r="C1651" t="str">
            <v>INTXION OP LOC</v>
          </cell>
          <cell r="D1651" t="str">
            <v>A</v>
          </cell>
          <cell r="E1651" t="str">
            <v>7012-4830</v>
          </cell>
          <cell r="F1651" t="str">
            <v>INTERCONEXIÓN CON OPERADORES LOCALES</v>
          </cell>
          <cell r="G1651">
            <v>7502363229.4999981</v>
          </cell>
          <cell r="AM1651">
            <v>1546</v>
          </cell>
        </row>
        <row r="1652">
          <cell r="B1652">
            <v>70124831</v>
          </cell>
          <cell r="C1652" t="str">
            <v>INTXION OP LTMX</v>
          </cell>
          <cell r="D1652" t="str">
            <v>T</v>
          </cell>
          <cell r="E1652" t="str">
            <v>7012-4831</v>
          </cell>
          <cell r="F1652" t="str">
            <v>INTERCONEXIÓN CON OPERADORES LOCALES TELMEX</v>
          </cell>
          <cell r="G1652">
            <v>6873597702.7399988</v>
          </cell>
          <cell r="AM1652">
            <v>1547</v>
          </cell>
        </row>
        <row r="1653">
          <cell r="B1653">
            <v>70124832</v>
          </cell>
          <cell r="C1653" t="str">
            <v>INTXION OP LSUB</v>
          </cell>
          <cell r="D1653" t="str">
            <v>S</v>
          </cell>
          <cell r="E1653" t="str">
            <v>7012-4832</v>
          </cell>
          <cell r="F1653" t="str">
            <v>INTERCONEXIÓN CON OPERADORES LOCALES SUBS</v>
          </cell>
          <cell r="G1653">
            <v>519319169.51999998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142932259.24000001</v>
          </cell>
          <cell r="U1653">
            <v>0</v>
          </cell>
          <cell r="V1653">
            <v>0</v>
          </cell>
          <cell r="W1653">
            <v>0</v>
          </cell>
          <cell r="X1653">
            <v>376386910.27999997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1548</v>
          </cell>
        </row>
        <row r="1654">
          <cell r="B1654">
            <v>70124833</v>
          </cell>
          <cell r="C1654" t="str">
            <v>INTXION OP LTER</v>
          </cell>
          <cell r="D1654" t="str">
            <v>C</v>
          </cell>
          <cell r="E1654" t="str">
            <v>7012-4833</v>
          </cell>
          <cell r="F1654" t="str">
            <v>INTERCONEXIÓN CON OPERADORES LOCALES TERCEROS</v>
          </cell>
          <cell r="G1654">
            <v>109446357.24000019</v>
          </cell>
          <cell r="AM1654">
            <v>1549</v>
          </cell>
        </row>
        <row r="1655">
          <cell r="B1655">
            <v>70124840</v>
          </cell>
          <cell r="C1655" t="str">
            <v>INTXION RADIOMO</v>
          </cell>
          <cell r="D1655" t="str">
            <v>A</v>
          </cell>
          <cell r="E1655" t="str">
            <v>7012-4840</v>
          </cell>
          <cell r="F1655" t="str">
            <v>INTERCONEXIÓN RADIOMOVIL</v>
          </cell>
          <cell r="G1655">
            <v>0</v>
          </cell>
          <cell r="AM1655">
            <v>1550</v>
          </cell>
        </row>
        <row r="1656">
          <cell r="B1656">
            <v>70124843</v>
          </cell>
          <cell r="C1656" t="str">
            <v>INTXION RAD TER</v>
          </cell>
          <cell r="D1656" t="str">
            <v>C</v>
          </cell>
          <cell r="E1656" t="str">
            <v>7012-4843</v>
          </cell>
          <cell r="F1656" t="str">
            <v>INTERCONEXIÓN RADIOMOVIL TERCEROS</v>
          </cell>
          <cell r="G1656">
            <v>0</v>
          </cell>
          <cell r="AM1656">
            <v>1551</v>
          </cell>
        </row>
        <row r="1657">
          <cell r="B1657">
            <v>70124850</v>
          </cell>
          <cell r="C1657" t="str">
            <v>INTX Q./P LOCAL</v>
          </cell>
          <cell r="D1657" t="str">
            <v>A</v>
          </cell>
          <cell r="E1657" t="str">
            <v>7012-4850</v>
          </cell>
          <cell r="F1657" t="str">
            <v>INTERCONEXION EL QUE LLAMA PAGA LOCAL</v>
          </cell>
          <cell r="G1657">
            <v>0</v>
          </cell>
          <cell r="AM1657">
            <v>1552</v>
          </cell>
        </row>
        <row r="1658">
          <cell r="B1658">
            <v>70124851</v>
          </cell>
          <cell r="C1658" t="str">
            <v>INTX QP LOC TMX</v>
          </cell>
          <cell r="D1658" t="str">
            <v>T</v>
          </cell>
          <cell r="E1658" t="str">
            <v>7012-4851</v>
          </cell>
          <cell r="F1658" t="str">
            <v>INTERCONEXION EL QUE LLAMA PAGA LOCAL TELMEX</v>
          </cell>
          <cell r="G1658">
            <v>0</v>
          </cell>
          <cell r="AM1658">
            <v>1553</v>
          </cell>
        </row>
        <row r="1659">
          <cell r="B1659">
            <v>70124852</v>
          </cell>
          <cell r="C1659" t="str">
            <v>INTX QP LOC SUB</v>
          </cell>
          <cell r="D1659" t="str">
            <v>S</v>
          </cell>
          <cell r="E1659" t="str">
            <v>7012-4852</v>
          </cell>
          <cell r="F1659" t="str">
            <v>INTERCONEXION EL QUE LLAMA PAGA LOCAL SUBSIDIARIAS</v>
          </cell>
          <cell r="G1659">
            <v>0</v>
          </cell>
          <cell r="AM1659">
            <v>1554</v>
          </cell>
        </row>
        <row r="1660">
          <cell r="B1660">
            <v>70124853</v>
          </cell>
          <cell r="C1660" t="str">
            <v>INTX QP LOC TER</v>
          </cell>
          <cell r="D1660" t="str">
            <v>C</v>
          </cell>
          <cell r="E1660" t="str">
            <v>7012-4853</v>
          </cell>
          <cell r="F1660" t="str">
            <v>INTERCONEXION EL QUE LLAMA PAGA LOCAL TERCEROS</v>
          </cell>
          <cell r="G1660">
            <v>0</v>
          </cell>
          <cell r="AM1660">
            <v>1555</v>
          </cell>
        </row>
        <row r="1661">
          <cell r="B1661">
            <v>70124860</v>
          </cell>
          <cell r="C1661" t="str">
            <v>INTX Q./P LDN</v>
          </cell>
          <cell r="D1661" t="str">
            <v>A</v>
          </cell>
          <cell r="E1661" t="str">
            <v>7012-4860</v>
          </cell>
          <cell r="F1661" t="str">
            <v>INTERCONEXION EL QUE LLAMA PAGA LD NACIONAL</v>
          </cell>
          <cell r="G1661">
            <v>0</v>
          </cell>
          <cell r="AM1661">
            <v>1552</v>
          </cell>
        </row>
        <row r="1662">
          <cell r="B1662">
            <v>70124861</v>
          </cell>
          <cell r="C1662" t="str">
            <v>INTX QP LDN TMX</v>
          </cell>
          <cell r="D1662" t="str">
            <v>T</v>
          </cell>
          <cell r="E1662" t="str">
            <v>7012-4861</v>
          </cell>
          <cell r="F1662" t="str">
            <v>INTERCONEXION EL QUE LLAMA PAGA LD NACIONAL TELMEX</v>
          </cell>
          <cell r="G1662">
            <v>0</v>
          </cell>
          <cell r="AM1662">
            <v>1553</v>
          </cell>
        </row>
        <row r="1663">
          <cell r="B1663">
            <v>70124862</v>
          </cell>
          <cell r="C1663" t="str">
            <v>INTX QP LDN SUB</v>
          </cell>
          <cell r="D1663" t="str">
            <v>S</v>
          </cell>
          <cell r="E1663" t="str">
            <v>7012-4862</v>
          </cell>
          <cell r="F1663" t="str">
            <v>INTERCONEXION EL QUE LLAMA PAGA LD NACIONAL SUBSIDIARIAS</v>
          </cell>
          <cell r="G1663">
            <v>0</v>
          </cell>
          <cell r="AM1663">
            <v>1554</v>
          </cell>
        </row>
        <row r="1664">
          <cell r="B1664">
            <v>70124863</v>
          </cell>
          <cell r="C1664" t="str">
            <v>INTX QP LDN TER</v>
          </cell>
          <cell r="D1664" t="str">
            <v>C</v>
          </cell>
          <cell r="E1664" t="str">
            <v>7012-4863</v>
          </cell>
          <cell r="F1664" t="str">
            <v>INTERCONEXION EL QUE LLAMA PAGA LD NACIONAL TERCEROS</v>
          </cell>
          <cell r="G1664">
            <v>0</v>
          </cell>
          <cell r="AM1664">
            <v>1555</v>
          </cell>
        </row>
        <row r="1665">
          <cell r="B1665">
            <v>70124870</v>
          </cell>
          <cell r="C1665" t="str">
            <v>INTX Q./P LDI</v>
          </cell>
          <cell r="D1665" t="str">
            <v>A</v>
          </cell>
          <cell r="E1665" t="str">
            <v>7012-4870</v>
          </cell>
          <cell r="F1665" t="str">
            <v>INTERCONEXION EL QUE LLAMA PAGA LD INTERNACIONAL</v>
          </cell>
          <cell r="G1665">
            <v>0</v>
          </cell>
          <cell r="AM1665">
            <v>1552</v>
          </cell>
        </row>
        <row r="1666">
          <cell r="B1666">
            <v>70124871</v>
          </cell>
          <cell r="C1666" t="str">
            <v>INTX QP LDI TMX</v>
          </cell>
          <cell r="D1666" t="str">
            <v>T</v>
          </cell>
          <cell r="E1666" t="str">
            <v>7012-4871</v>
          </cell>
          <cell r="F1666" t="str">
            <v>INTERCONEXION EL QUE LLAMA PAGA LD INTERNACIONAL TELMEX</v>
          </cell>
          <cell r="G1666">
            <v>0</v>
          </cell>
          <cell r="AM1666">
            <v>1553</v>
          </cell>
        </row>
        <row r="1667">
          <cell r="B1667">
            <v>70124872</v>
          </cell>
          <cell r="C1667" t="str">
            <v>INTX QP LDI SUB</v>
          </cell>
          <cell r="D1667" t="str">
            <v>S</v>
          </cell>
          <cell r="E1667" t="str">
            <v>7012-4872</v>
          </cell>
          <cell r="F1667" t="str">
            <v>INTERCONEXION EL QUE LLAMA PAGA LD INTERNACIONAL SUBSIDIARIAS</v>
          </cell>
          <cell r="G1667">
            <v>0</v>
          </cell>
          <cell r="AM1667">
            <v>1554</v>
          </cell>
        </row>
        <row r="1668">
          <cell r="B1668">
            <v>70124873</v>
          </cell>
          <cell r="C1668" t="str">
            <v>INTX QP LDI TER</v>
          </cell>
          <cell r="D1668" t="str">
            <v>C</v>
          </cell>
          <cell r="E1668" t="str">
            <v>7012-4873</v>
          </cell>
          <cell r="F1668" t="str">
            <v>INTERCONEXION EL QUE LLAMA PAGA LD INTERNACIONAL TERCEROS</v>
          </cell>
          <cell r="G1668">
            <v>0</v>
          </cell>
          <cell r="AM1668">
            <v>1555</v>
          </cell>
        </row>
        <row r="1669">
          <cell r="B1669">
            <v>70124900</v>
          </cell>
          <cell r="C1669" t="str">
            <v>ÚLTIMA MILLA</v>
          </cell>
          <cell r="D1669" t="str">
            <v>A</v>
          </cell>
          <cell r="E1669" t="str">
            <v>7012-4900</v>
          </cell>
          <cell r="F1669" t="str">
            <v>ÚLTIMA MILLA</v>
          </cell>
          <cell r="G1669">
            <v>1315851420.01</v>
          </cell>
          <cell r="AM1669">
            <v>1552</v>
          </cell>
        </row>
        <row r="1670">
          <cell r="B1670">
            <v>70124901</v>
          </cell>
          <cell r="C1670" t="str">
            <v>ÚLTIMA MILL TMX</v>
          </cell>
          <cell r="D1670" t="str">
            <v>T</v>
          </cell>
          <cell r="E1670" t="str">
            <v>7012-4901</v>
          </cell>
          <cell r="F1670" t="str">
            <v>ÚLTIMA MILLA TELMEX</v>
          </cell>
          <cell r="G1670">
            <v>1315851420.01</v>
          </cell>
          <cell r="AM1670">
            <v>1553</v>
          </cell>
        </row>
        <row r="1671">
          <cell r="B1671">
            <v>70124902</v>
          </cell>
          <cell r="C1671" t="str">
            <v>ÚLTIMA MILL SUB</v>
          </cell>
          <cell r="D1671" t="str">
            <v>S</v>
          </cell>
          <cell r="E1671" t="str">
            <v>7012-4902</v>
          </cell>
          <cell r="F1671" t="str">
            <v>ÚLTIMA MILLA SUBSIDIARIAS</v>
          </cell>
          <cell r="G1671">
            <v>0</v>
          </cell>
          <cell r="AM1671">
            <v>1554</v>
          </cell>
        </row>
        <row r="1672">
          <cell r="B1672">
            <v>70124903</v>
          </cell>
          <cell r="C1672" t="str">
            <v>ÚLTIMA MILL TER</v>
          </cell>
          <cell r="D1672" t="str">
            <v>C</v>
          </cell>
          <cell r="E1672" t="str">
            <v>7012-4903</v>
          </cell>
          <cell r="F1672" t="str">
            <v>ÚLTIMA MILLA TERCEROS</v>
          </cell>
          <cell r="G1672">
            <v>0</v>
          </cell>
          <cell r="AM1672">
            <v>1555</v>
          </cell>
        </row>
        <row r="1673">
          <cell r="B1673">
            <v>70125000</v>
          </cell>
          <cell r="C1673" t="str">
            <v>V CTOS GRALES</v>
          </cell>
          <cell r="D1673" t="str">
            <v>A</v>
          </cell>
          <cell r="E1673" t="str">
            <v>7012-5000</v>
          </cell>
          <cell r="F1673" t="str">
            <v>VARIOS COSTOS DE OPERACIÓN GENERALES</v>
          </cell>
          <cell r="G1673">
            <v>0</v>
          </cell>
          <cell r="AM1673">
            <v>1556</v>
          </cell>
        </row>
        <row r="1674">
          <cell r="B1674">
            <v>70125001</v>
          </cell>
          <cell r="C1674" t="str">
            <v>V CTOS GRALS TM</v>
          </cell>
          <cell r="D1674" t="str">
            <v>T</v>
          </cell>
          <cell r="E1674" t="str">
            <v>7012-5001</v>
          </cell>
          <cell r="F1674" t="str">
            <v>VARIOS COSTOS DE OPERACIÓN GENERALES TELMEX</v>
          </cell>
          <cell r="G1674">
            <v>0</v>
          </cell>
          <cell r="AM1674">
            <v>1557</v>
          </cell>
        </row>
        <row r="1675">
          <cell r="B1675">
            <v>70125002</v>
          </cell>
          <cell r="C1675" t="str">
            <v>V CTOS GRALS SU</v>
          </cell>
          <cell r="D1675" t="str">
            <v>S</v>
          </cell>
          <cell r="E1675" t="str">
            <v>7012-5002</v>
          </cell>
          <cell r="F1675" t="str">
            <v>VARIOS COSTOS DE OPERACIÓN GENERALES SUBSIDIARIAS</v>
          </cell>
          <cell r="G1675">
            <v>0</v>
          </cell>
          <cell r="AM1675">
            <v>1558</v>
          </cell>
        </row>
        <row r="1676">
          <cell r="B1676">
            <v>70125003</v>
          </cell>
          <cell r="C1676" t="str">
            <v>V CTOS GRALS TE</v>
          </cell>
          <cell r="D1676" t="str">
            <v>C</v>
          </cell>
          <cell r="E1676" t="str">
            <v>7012-5003</v>
          </cell>
          <cell r="F1676" t="str">
            <v>VARIOS COSTOS DE OPERACIÓN GENERALES TERCEROS</v>
          </cell>
          <cell r="G1676">
            <v>0</v>
          </cell>
          <cell r="AM1676">
            <v>1559</v>
          </cell>
        </row>
        <row r="1677">
          <cell r="B1677">
            <v>70125004</v>
          </cell>
          <cell r="C1677" t="str">
            <v>V CTO GRALS TMX</v>
          </cell>
          <cell r="D1677" t="str">
            <v>C</v>
          </cell>
          <cell r="E1677" t="str">
            <v>7012-5004</v>
          </cell>
          <cell r="F1677" t="str">
            <v>VARIOS COSTOS DE OPERACIÓN GENERALES CONSTRUCTORAS</v>
          </cell>
          <cell r="G1677">
            <v>0</v>
          </cell>
          <cell r="AM1677">
            <v>1560</v>
          </cell>
        </row>
        <row r="1678">
          <cell r="B1678">
            <v>70125100</v>
          </cell>
          <cell r="C1678" t="str">
            <v>V CTO NO DED.</v>
          </cell>
          <cell r="D1678" t="str">
            <v>D</v>
          </cell>
          <cell r="E1678" t="str">
            <v>7012-5100</v>
          </cell>
          <cell r="F1678" t="str">
            <v>VARIOS COSTOS NO DEDUCIBLES</v>
          </cell>
          <cell r="G1678">
            <v>0</v>
          </cell>
          <cell r="AM1678">
            <v>1561</v>
          </cell>
        </row>
        <row r="1679">
          <cell r="B1679">
            <v>70125200</v>
          </cell>
          <cell r="C1679" t="str">
            <v>PROV VARIAS</v>
          </cell>
          <cell r="D1679" t="str">
            <v>D</v>
          </cell>
          <cell r="E1679" t="str">
            <v>7012-5200</v>
          </cell>
          <cell r="F1679" t="str">
            <v>COSTOS FILIALES EN TELMEX PLANTA</v>
          </cell>
          <cell r="AM1679">
            <v>1562</v>
          </cell>
        </row>
        <row r="1680">
          <cell r="B1680" t="str">
            <v>70125300</v>
          </cell>
          <cell r="C1680" t="str">
            <v>SERV TELEFONICO</v>
          </cell>
          <cell r="D1680" t="str">
            <v>A</v>
          </cell>
          <cell r="E1680" t="str">
            <v>7012-5300</v>
          </cell>
          <cell r="F1680" t="str">
            <v>SERVICIO TELEFONICO</v>
          </cell>
          <cell r="G1680">
            <v>0</v>
          </cell>
          <cell r="AM1680">
            <v>1563</v>
          </cell>
        </row>
        <row r="1681">
          <cell r="B1681" t="str">
            <v>70125301</v>
          </cell>
          <cell r="C1681" t="str">
            <v>SERV TELEF TMX</v>
          </cell>
          <cell r="D1681" t="str">
            <v>T</v>
          </cell>
          <cell r="E1681" t="str">
            <v>7012-5301</v>
          </cell>
          <cell r="F1681" t="str">
            <v>SERVICIO TELEFONICO TELMEX</v>
          </cell>
          <cell r="G1681">
            <v>0</v>
          </cell>
          <cell r="AM1681">
            <v>1564</v>
          </cell>
        </row>
        <row r="1682">
          <cell r="B1682" t="str">
            <v>70125302</v>
          </cell>
          <cell r="C1682" t="str">
            <v>SERV TELEF SUB</v>
          </cell>
          <cell r="D1682" t="str">
            <v>S</v>
          </cell>
          <cell r="E1682" t="str">
            <v>7012-5302</v>
          </cell>
          <cell r="F1682" t="str">
            <v>SERVICIO TELEFONICO SUBSIDIARIAS</v>
          </cell>
          <cell r="G1682">
            <v>0</v>
          </cell>
          <cell r="AM1682">
            <v>1565</v>
          </cell>
        </row>
        <row r="1683">
          <cell r="B1683" t="str">
            <v>70125303</v>
          </cell>
          <cell r="C1683" t="str">
            <v>SERV TELEF TER</v>
          </cell>
          <cell r="D1683" t="str">
            <v>C</v>
          </cell>
          <cell r="E1683" t="str">
            <v>7012-5303</v>
          </cell>
          <cell r="F1683" t="str">
            <v>SERVICIO TELEFONICO TERCEROS</v>
          </cell>
          <cell r="G1683">
            <v>0</v>
          </cell>
          <cell r="AM1683">
            <v>1566</v>
          </cell>
        </row>
        <row r="1684">
          <cell r="B1684">
            <v>70125400</v>
          </cell>
          <cell r="C1684" t="str">
            <v>CABLE ESTRUCT</v>
          </cell>
          <cell r="D1684" t="str">
            <v>A</v>
          </cell>
          <cell r="E1684" t="str">
            <v>7012-5400</v>
          </cell>
          <cell r="F1684" t="str">
            <v>CABLEADO ESTRUCTURADO</v>
          </cell>
          <cell r="G1684">
            <v>0</v>
          </cell>
          <cell r="AM1684">
            <v>1567</v>
          </cell>
        </row>
        <row r="1685">
          <cell r="B1685">
            <v>70125401</v>
          </cell>
          <cell r="C1685" t="str">
            <v>CABL ESTR TMX</v>
          </cell>
          <cell r="D1685" t="str">
            <v>T</v>
          </cell>
          <cell r="E1685" t="str">
            <v>7012-5401</v>
          </cell>
          <cell r="F1685" t="str">
            <v>CABLEADO ESTRUCTURADO TELMEX</v>
          </cell>
          <cell r="G1685">
            <v>0</v>
          </cell>
          <cell r="AM1685">
            <v>1568</v>
          </cell>
        </row>
        <row r="1686">
          <cell r="B1686">
            <v>70125402</v>
          </cell>
          <cell r="C1686" t="str">
            <v>CABL ESTR SUB</v>
          </cell>
          <cell r="D1686" t="str">
            <v>S</v>
          </cell>
          <cell r="E1686" t="str">
            <v>7012-5402</v>
          </cell>
          <cell r="F1686" t="str">
            <v>CABLEADO ESTRUCTURADO SUBSIDIARIAS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1569</v>
          </cell>
        </row>
        <row r="1687">
          <cell r="B1687">
            <v>70125403</v>
          </cell>
          <cell r="C1687" t="str">
            <v>CABL ESTR TER</v>
          </cell>
          <cell r="D1687" t="str">
            <v>C</v>
          </cell>
          <cell r="E1687" t="str">
            <v>7012-5403</v>
          </cell>
          <cell r="F1687" t="str">
            <v>CABLEADO ESTRUCTURADO TERCEROS</v>
          </cell>
          <cell r="G1687">
            <v>0</v>
          </cell>
          <cell r="AM1687">
            <v>1570</v>
          </cell>
        </row>
        <row r="1688">
          <cell r="B1688">
            <v>70125500</v>
          </cell>
          <cell r="C1688" t="str">
            <v>ARREND EQ DATOS</v>
          </cell>
          <cell r="D1688" t="str">
            <v>A</v>
          </cell>
          <cell r="E1688" t="str">
            <v>7012-5500</v>
          </cell>
          <cell r="F1688" t="str">
            <v>ARRENDAMIENTO DE EQUIPO DE DATOS</v>
          </cell>
          <cell r="G1688">
            <v>0</v>
          </cell>
          <cell r="AM1688">
            <v>1571</v>
          </cell>
        </row>
        <row r="1689">
          <cell r="B1689">
            <v>70125501</v>
          </cell>
          <cell r="C1689" t="str">
            <v>ARRD EQ DAT TMX</v>
          </cell>
          <cell r="D1689" t="str">
            <v>T</v>
          </cell>
          <cell r="E1689" t="str">
            <v>7012-5501</v>
          </cell>
          <cell r="F1689" t="str">
            <v>ARRENDAMIENTO DE EQUIPO DE DATOS TELMEX</v>
          </cell>
          <cell r="G1689">
            <v>0</v>
          </cell>
          <cell r="AM1689">
            <v>1572</v>
          </cell>
        </row>
        <row r="1690">
          <cell r="B1690">
            <v>70125502</v>
          </cell>
          <cell r="C1690" t="str">
            <v>ARRD EQ DAT SUB</v>
          </cell>
          <cell r="D1690" t="str">
            <v>S</v>
          </cell>
          <cell r="E1690" t="str">
            <v>7012-5502</v>
          </cell>
          <cell r="F1690" t="str">
            <v>ARRENDAMIENTO DE EQUIPO DE DATOS SUBSIDIARIAS</v>
          </cell>
          <cell r="G1690">
            <v>0</v>
          </cell>
          <cell r="AM1690">
            <v>1573</v>
          </cell>
        </row>
        <row r="1691">
          <cell r="B1691">
            <v>70125503</v>
          </cell>
          <cell r="C1691" t="str">
            <v>ARRD EQ DAT TER</v>
          </cell>
          <cell r="D1691" t="str">
            <v>C</v>
          </cell>
          <cell r="E1691" t="str">
            <v>7012-5503</v>
          </cell>
          <cell r="F1691" t="str">
            <v>ARRENDAMIENTO DE EQUIPO DE DATOS TERCEROS</v>
          </cell>
          <cell r="G1691">
            <v>0</v>
          </cell>
          <cell r="AM1691">
            <v>1574</v>
          </cell>
        </row>
        <row r="1692">
          <cell r="B1692">
            <v>70125600</v>
          </cell>
          <cell r="C1692" t="str">
            <v>PROY CD SEGURA</v>
          </cell>
          <cell r="D1692" t="str">
            <v>A</v>
          </cell>
          <cell r="E1692" t="str">
            <v>7012-5600</v>
          </cell>
          <cell r="F1692" t="str">
            <v>PROYECTO CD SEGURA</v>
          </cell>
          <cell r="G1692">
            <v>0</v>
          </cell>
          <cell r="AM1692">
            <v>1278</v>
          </cell>
        </row>
        <row r="1693">
          <cell r="B1693">
            <v>70125601</v>
          </cell>
          <cell r="C1693" t="str">
            <v>PROY CD SEG TMX</v>
          </cell>
          <cell r="D1693" t="str">
            <v>T</v>
          </cell>
          <cell r="E1693" t="str">
            <v>7012-5601</v>
          </cell>
          <cell r="F1693" t="str">
            <v>PROYECTO CD SEGURA TELMEX</v>
          </cell>
          <cell r="G1693">
            <v>0</v>
          </cell>
          <cell r="AM1693">
            <v>1279</v>
          </cell>
        </row>
        <row r="1694">
          <cell r="B1694">
            <v>70125602</v>
          </cell>
          <cell r="C1694" t="str">
            <v>PROY CD SEG SUB</v>
          </cell>
          <cell r="D1694" t="str">
            <v>S</v>
          </cell>
          <cell r="E1694" t="str">
            <v>7012-5602</v>
          </cell>
          <cell r="F1694" t="str">
            <v>PROYECTO CD SEGURA SUBSIDIARIAS</v>
          </cell>
          <cell r="G1694">
            <v>0</v>
          </cell>
          <cell r="AM1694">
            <v>1280</v>
          </cell>
        </row>
        <row r="1695">
          <cell r="B1695">
            <v>70125603</v>
          </cell>
          <cell r="C1695" t="str">
            <v>PROY CD SEG TER</v>
          </cell>
          <cell r="D1695" t="str">
            <v>C</v>
          </cell>
          <cell r="E1695" t="str">
            <v>7012-5603</v>
          </cell>
          <cell r="F1695" t="str">
            <v>PROYECTO CD SEGURA TERCEROS</v>
          </cell>
          <cell r="G1695">
            <v>0</v>
          </cell>
          <cell r="AM1695">
            <v>1281</v>
          </cell>
        </row>
        <row r="1696">
          <cell r="B1696">
            <v>70125604</v>
          </cell>
          <cell r="C1696" t="str">
            <v>PROY CD SEG PAR</v>
          </cell>
          <cell r="D1696" t="str">
            <v>C</v>
          </cell>
          <cell r="E1696" t="str">
            <v>7012-5604</v>
          </cell>
          <cell r="F1696" t="str">
            <v>PROYECTO CD SEGURA PARTES RELACIONADAS</v>
          </cell>
          <cell r="G1696">
            <v>0</v>
          </cell>
          <cell r="AM1696">
            <v>1281</v>
          </cell>
        </row>
        <row r="1697">
          <cell r="B1697">
            <v>70125700</v>
          </cell>
          <cell r="C1697" t="str">
            <v>MTTO RED CO CLI</v>
          </cell>
          <cell r="D1697" t="str">
            <v>A</v>
          </cell>
          <cell r="E1697" t="str">
            <v>7012-5700</v>
          </cell>
          <cell r="F1697" t="str">
            <v>MTTO A REDES CORPORATIVAS DE CLIENTES</v>
          </cell>
          <cell r="G1697">
            <v>46363931.25</v>
          </cell>
          <cell r="AM1697">
            <v>1278</v>
          </cell>
        </row>
        <row r="1698">
          <cell r="B1698">
            <v>70125710</v>
          </cell>
          <cell r="C1698" t="str">
            <v>CTROS GS RD CLI</v>
          </cell>
          <cell r="D1698" t="str">
            <v>A</v>
          </cell>
          <cell r="E1698" t="str">
            <v>7012-5710</v>
          </cell>
          <cell r="F1698" t="str">
            <v>CENTROS DE GESTION DE REDES DE CLIENTES</v>
          </cell>
          <cell r="G1698">
            <v>41802060.450000003</v>
          </cell>
          <cell r="AM1698">
            <v>1278</v>
          </cell>
        </row>
        <row r="1699">
          <cell r="B1699">
            <v>70125711</v>
          </cell>
          <cell r="C1699" t="str">
            <v>CT GS RD CL TMX</v>
          </cell>
          <cell r="D1699" t="str">
            <v>T</v>
          </cell>
          <cell r="E1699" t="str">
            <v>7012-5711</v>
          </cell>
          <cell r="F1699" t="str">
            <v>CENTROS DE GESTION DE REDES DE CLIENTES TELMEX</v>
          </cell>
          <cell r="G1699">
            <v>0</v>
          </cell>
          <cell r="AM1699">
            <v>1279</v>
          </cell>
        </row>
        <row r="1700">
          <cell r="B1700">
            <v>70125712</v>
          </cell>
          <cell r="C1700" t="str">
            <v>CT GS RD CL SUB</v>
          </cell>
          <cell r="D1700" t="str">
            <v>S</v>
          </cell>
          <cell r="E1700" t="str">
            <v>7012-5712</v>
          </cell>
          <cell r="F1700" t="str">
            <v>CENTROS DE GESTION DE REDES DE CLIENTES SUBSIDIARIAS</v>
          </cell>
          <cell r="G1700">
            <v>0</v>
          </cell>
          <cell r="AM1700">
            <v>1280</v>
          </cell>
        </row>
        <row r="1701">
          <cell r="B1701">
            <v>70125713</v>
          </cell>
          <cell r="C1701" t="str">
            <v>CT GS RD CL TER</v>
          </cell>
          <cell r="D1701" t="str">
            <v>C</v>
          </cell>
          <cell r="E1701" t="str">
            <v>7012-5713</v>
          </cell>
          <cell r="F1701" t="str">
            <v>CENTROS DE GESTION DE REDES DE CLIENTES TERCEROS</v>
          </cell>
          <cell r="G1701">
            <v>41802060.450000003</v>
          </cell>
          <cell r="AM1701">
            <v>1281</v>
          </cell>
        </row>
        <row r="1702">
          <cell r="B1702">
            <v>70125720</v>
          </cell>
          <cell r="C1702" t="str">
            <v>MTTO RED CL</v>
          </cell>
          <cell r="D1702" t="str">
            <v>A</v>
          </cell>
          <cell r="E1702" t="str">
            <v>7012-5720</v>
          </cell>
          <cell r="F1702" t="str">
            <v>MTTO DE REDES DE CLIENTES</v>
          </cell>
          <cell r="G1702">
            <v>3184617</v>
          </cell>
          <cell r="AM1702">
            <v>1278</v>
          </cell>
        </row>
        <row r="1703">
          <cell r="B1703">
            <v>70125721</v>
          </cell>
          <cell r="C1703" t="str">
            <v>MTTO RED CL TMX</v>
          </cell>
          <cell r="D1703" t="str">
            <v>T</v>
          </cell>
          <cell r="E1703" t="str">
            <v>7012-5721</v>
          </cell>
          <cell r="F1703" t="str">
            <v>MTTO DE REDES DE CLIENTES TELMEX</v>
          </cell>
          <cell r="G1703">
            <v>0</v>
          </cell>
          <cell r="AM1703">
            <v>1279</v>
          </cell>
        </row>
        <row r="1704">
          <cell r="B1704">
            <v>70125722</v>
          </cell>
          <cell r="C1704" t="str">
            <v>MTTO RED CL SUB</v>
          </cell>
          <cell r="D1704" t="str">
            <v>S</v>
          </cell>
          <cell r="E1704" t="str">
            <v>7012-5722</v>
          </cell>
          <cell r="F1704" t="str">
            <v>MTTO DE REDES DE CLIENTES SUBSIDIARIAS</v>
          </cell>
          <cell r="G1704">
            <v>0</v>
          </cell>
          <cell r="AM1704">
            <v>1280</v>
          </cell>
        </row>
        <row r="1705">
          <cell r="B1705">
            <v>70125723</v>
          </cell>
          <cell r="C1705" t="str">
            <v>MTTO RED CL TER</v>
          </cell>
          <cell r="D1705" t="str">
            <v>C</v>
          </cell>
          <cell r="E1705" t="str">
            <v>7012-5723</v>
          </cell>
          <cell r="F1705" t="str">
            <v>MTTO DE REDES DE CLIENTES TERCEROS</v>
          </cell>
          <cell r="G1705">
            <v>3184617</v>
          </cell>
          <cell r="AM1705">
            <v>1281</v>
          </cell>
        </row>
        <row r="1706">
          <cell r="B1706">
            <v>70125730</v>
          </cell>
          <cell r="C1706" t="str">
            <v>CTO IMPL R CLI</v>
          </cell>
          <cell r="D1706" t="str">
            <v>A</v>
          </cell>
          <cell r="E1706" t="str">
            <v>7012-5730</v>
          </cell>
          <cell r="F1706" t="str">
            <v>COSTO DE IMPLEMENTACION DE REDES DE CLIENTES</v>
          </cell>
          <cell r="G1706">
            <v>1377253.8</v>
          </cell>
          <cell r="AM1706">
            <v>1278</v>
          </cell>
        </row>
        <row r="1707">
          <cell r="B1707">
            <v>70125731</v>
          </cell>
          <cell r="C1707" t="str">
            <v>CT IM R CLI TMX</v>
          </cell>
          <cell r="D1707" t="str">
            <v>T</v>
          </cell>
          <cell r="E1707" t="str">
            <v>7012-5731</v>
          </cell>
          <cell r="F1707" t="str">
            <v>CTO DE IMPL DE REDES DE CLIENTES TELMEX</v>
          </cell>
          <cell r="G1707">
            <v>0</v>
          </cell>
          <cell r="AM1707">
            <v>1279</v>
          </cell>
        </row>
        <row r="1708">
          <cell r="B1708">
            <v>70125732</v>
          </cell>
          <cell r="C1708" t="str">
            <v>CT IM R CLI SUB</v>
          </cell>
          <cell r="D1708" t="str">
            <v>S</v>
          </cell>
          <cell r="E1708" t="str">
            <v>7012-5732</v>
          </cell>
          <cell r="F1708" t="str">
            <v>CTO DE IMPL DE REDES DE CLIENTES SUBSIDIARIAS</v>
          </cell>
          <cell r="G1708">
            <v>0</v>
          </cell>
          <cell r="AM1708">
            <v>1280</v>
          </cell>
        </row>
        <row r="1709">
          <cell r="B1709">
            <v>70125733</v>
          </cell>
          <cell r="C1709" t="str">
            <v>CT IM R CLI TER</v>
          </cell>
          <cell r="D1709" t="str">
            <v>C</v>
          </cell>
          <cell r="E1709" t="str">
            <v>7012-5733</v>
          </cell>
          <cell r="F1709" t="str">
            <v>CTO DE IMPL DE REDES DE CLIENTES TERCEROS</v>
          </cell>
          <cell r="G1709">
            <v>1377253.8</v>
          </cell>
          <cell r="AM1709">
            <v>1281</v>
          </cell>
        </row>
        <row r="1710">
          <cell r="B1710">
            <v>70140000</v>
          </cell>
          <cell r="C1710" t="str">
            <v>CTOS TV DE PAGA</v>
          </cell>
          <cell r="D1710" t="str">
            <v>A</v>
          </cell>
          <cell r="E1710" t="str">
            <v>7014-0000</v>
          </cell>
          <cell r="F1710" t="str">
            <v>COSTOS POR TV DE PAGA</v>
          </cell>
          <cell r="G1710">
            <v>0</v>
          </cell>
          <cell r="AM1710">
            <v>1575</v>
          </cell>
        </row>
        <row r="1711">
          <cell r="B1711">
            <v>70140010</v>
          </cell>
          <cell r="C1711" t="str">
            <v>CTO PROG TV PAG</v>
          </cell>
          <cell r="D1711" t="str">
            <v>A</v>
          </cell>
          <cell r="E1711" t="str">
            <v>7014-0010</v>
          </cell>
          <cell r="F1711" t="str">
            <v>COSTO DE PROGRAMACION DE CONTENIDOS TV DE PAGA</v>
          </cell>
          <cell r="G1711">
            <v>0</v>
          </cell>
          <cell r="AM1711">
            <v>1576</v>
          </cell>
        </row>
        <row r="1712">
          <cell r="B1712">
            <v>70140011</v>
          </cell>
          <cell r="C1712" t="str">
            <v>CTO P TV PG TMX</v>
          </cell>
          <cell r="D1712" t="str">
            <v>T</v>
          </cell>
          <cell r="E1712" t="str">
            <v>7014-0011</v>
          </cell>
          <cell r="F1712" t="str">
            <v>COSTO DE PROGRAMACION DE CONTENIDOS TV DE PAGA TELMEX</v>
          </cell>
          <cell r="G1712">
            <v>0</v>
          </cell>
          <cell r="AM1712">
            <v>1577</v>
          </cell>
        </row>
        <row r="1713">
          <cell r="B1713">
            <v>70140012</v>
          </cell>
          <cell r="C1713" t="str">
            <v>CTO P TV PG SUB</v>
          </cell>
          <cell r="D1713" t="str">
            <v>S</v>
          </cell>
          <cell r="E1713" t="str">
            <v>7014-0012</v>
          </cell>
          <cell r="F1713" t="str">
            <v>COSTO DE PROGRAMACION DE CONTENIDOS TV DE PAGA SUBSIDIARIAS</v>
          </cell>
          <cell r="G1713">
            <v>0</v>
          </cell>
          <cell r="AM1713">
            <v>1578</v>
          </cell>
        </row>
        <row r="1714">
          <cell r="B1714">
            <v>70140013</v>
          </cell>
          <cell r="C1714" t="str">
            <v>CTO P TV PG TER</v>
          </cell>
          <cell r="D1714" t="str">
            <v>C</v>
          </cell>
          <cell r="E1714" t="str">
            <v>7014-0013</v>
          </cell>
          <cell r="F1714" t="str">
            <v>COSTO DE PROGRAMACION DE CONTENIDOS TV DE PAGA TERCEROS</v>
          </cell>
          <cell r="G1714">
            <v>0</v>
          </cell>
          <cell r="AM1714">
            <v>1579</v>
          </cell>
        </row>
        <row r="1715">
          <cell r="B1715">
            <v>70140020</v>
          </cell>
          <cell r="C1715" t="str">
            <v>CTO PROG TV ABI</v>
          </cell>
          <cell r="D1715" t="str">
            <v>A</v>
          </cell>
          <cell r="E1715" t="str">
            <v>7014-0020</v>
          </cell>
          <cell r="F1715" t="str">
            <v>COSTO DE PROGRAMACION DE CONTENIDOS TV ABIERTA</v>
          </cell>
          <cell r="G1715">
            <v>0</v>
          </cell>
          <cell r="AM1715">
            <v>1580</v>
          </cell>
        </row>
        <row r="1716">
          <cell r="B1716">
            <v>70140021</v>
          </cell>
          <cell r="C1716" t="str">
            <v>CTO P TV AB TMX</v>
          </cell>
          <cell r="D1716" t="str">
            <v>T</v>
          </cell>
          <cell r="E1716" t="str">
            <v>7014-0021</v>
          </cell>
          <cell r="F1716" t="str">
            <v>COSTO DE PROGRAMACION DE CONTENIDOS TV ABIERTA TELMEX</v>
          </cell>
          <cell r="G1716">
            <v>0</v>
          </cell>
          <cell r="AM1716">
            <v>1581</v>
          </cell>
        </row>
        <row r="1717">
          <cell r="B1717">
            <v>70140022</v>
          </cell>
          <cell r="C1717" t="str">
            <v>CTO P TV AB SUB</v>
          </cell>
          <cell r="D1717" t="str">
            <v>S</v>
          </cell>
          <cell r="E1717" t="str">
            <v>7014-0022</v>
          </cell>
          <cell r="F1717" t="str">
            <v>COSTO DE PROGRAMACION DE CONTENIDOS TV ABIERTA SUBSIDIARIAS</v>
          </cell>
          <cell r="G1717">
            <v>0</v>
          </cell>
          <cell r="AM1717">
            <v>1582</v>
          </cell>
        </row>
        <row r="1718">
          <cell r="B1718">
            <v>70140023</v>
          </cell>
          <cell r="C1718" t="str">
            <v>CTO P TV AB TER</v>
          </cell>
          <cell r="D1718" t="str">
            <v>C</v>
          </cell>
          <cell r="E1718" t="str">
            <v>7014-0023</v>
          </cell>
          <cell r="F1718" t="str">
            <v>COSTO DE PROGRAMACION DE CONTENIDOS TV ABIERTA TERCEROS</v>
          </cell>
          <cell r="G1718">
            <v>0</v>
          </cell>
          <cell r="AM1718">
            <v>1583</v>
          </cell>
        </row>
        <row r="1719">
          <cell r="B1719">
            <v>70140030</v>
          </cell>
          <cell r="C1719" t="str">
            <v>CTO PROD CONTE</v>
          </cell>
          <cell r="D1719" t="str">
            <v>A</v>
          </cell>
          <cell r="E1719" t="str">
            <v>7014-0030</v>
          </cell>
          <cell r="F1719" t="str">
            <v>COSTO DE PRODUCCION DE CONTENIDOS TV DE PAGA</v>
          </cell>
          <cell r="G1719">
            <v>0</v>
          </cell>
          <cell r="AM1719">
            <v>1584</v>
          </cell>
        </row>
        <row r="1720">
          <cell r="B1720">
            <v>70140031</v>
          </cell>
          <cell r="C1720" t="str">
            <v>CTO PR CONT TMX</v>
          </cell>
          <cell r="D1720" t="str">
            <v>T</v>
          </cell>
          <cell r="E1720" t="str">
            <v>7014-0031</v>
          </cell>
          <cell r="F1720" t="str">
            <v>COSTO DE PRODUCCION DE CONTENIDOS TV DE PAGA TELMEX</v>
          </cell>
          <cell r="G1720">
            <v>0</v>
          </cell>
          <cell r="AM1720">
            <v>1585</v>
          </cell>
        </row>
        <row r="1721">
          <cell r="B1721">
            <v>70140032</v>
          </cell>
          <cell r="C1721" t="str">
            <v>CTO PR CONT SUB</v>
          </cell>
          <cell r="D1721" t="str">
            <v>S</v>
          </cell>
          <cell r="E1721" t="str">
            <v>7014-0032</v>
          </cell>
          <cell r="F1721" t="str">
            <v>COSTO DE PRODUCCION DE CONTENIDOS TV DE PAGA SUBSIDIARIAS</v>
          </cell>
          <cell r="G1721">
            <v>0</v>
          </cell>
          <cell r="AM1721">
            <v>1586</v>
          </cell>
        </row>
        <row r="1722">
          <cell r="B1722">
            <v>70140033</v>
          </cell>
          <cell r="C1722" t="str">
            <v>CTO PR CONT TER</v>
          </cell>
          <cell r="D1722" t="str">
            <v>C</v>
          </cell>
          <cell r="E1722" t="str">
            <v>7014-0033</v>
          </cell>
          <cell r="F1722" t="str">
            <v>COSTO DE PRODUCCION DE CONTENIDOS TV DE PAGA TERCEROS</v>
          </cell>
          <cell r="G1722">
            <v>0</v>
          </cell>
          <cell r="AM1722">
            <v>1587</v>
          </cell>
        </row>
        <row r="1723">
          <cell r="B1723">
            <v>70140040</v>
          </cell>
          <cell r="C1723" t="str">
            <v>CTO PAG P EVENT</v>
          </cell>
          <cell r="D1723" t="str">
            <v>A</v>
          </cell>
          <cell r="E1723" t="str">
            <v>7014-0040</v>
          </cell>
          <cell r="F1723" t="str">
            <v>COSTO DE PAGO POR EVENTO TV DE PAGA</v>
          </cell>
          <cell r="G1723">
            <v>0</v>
          </cell>
          <cell r="AM1723">
            <v>1588</v>
          </cell>
        </row>
        <row r="1724">
          <cell r="B1724">
            <v>70140041</v>
          </cell>
          <cell r="C1724" t="str">
            <v>CTO PPEVENT TMX</v>
          </cell>
          <cell r="D1724" t="str">
            <v>T</v>
          </cell>
          <cell r="E1724" t="str">
            <v>7014-0041</v>
          </cell>
          <cell r="F1724" t="str">
            <v>COSTO DE PAGO POR EVENTO TV DE PAGA TELMEX</v>
          </cell>
          <cell r="G1724">
            <v>0</v>
          </cell>
          <cell r="AM1724">
            <v>1589</v>
          </cell>
        </row>
        <row r="1725">
          <cell r="B1725">
            <v>70140042</v>
          </cell>
          <cell r="C1725" t="str">
            <v>CTO PPEVENT SUB</v>
          </cell>
          <cell r="D1725" t="str">
            <v>S</v>
          </cell>
          <cell r="E1725" t="str">
            <v>7014-0042</v>
          </cell>
          <cell r="F1725" t="str">
            <v>COSTO DE PAGO POR EVENTO TV DE PAGA SUBSIDIARIAS</v>
          </cell>
          <cell r="G1725">
            <v>0</v>
          </cell>
          <cell r="AM1725">
            <v>1590</v>
          </cell>
        </row>
        <row r="1726">
          <cell r="B1726">
            <v>70140043</v>
          </cell>
          <cell r="C1726" t="str">
            <v>CTO PPEVENT TER</v>
          </cell>
          <cell r="D1726" t="str">
            <v>C</v>
          </cell>
          <cell r="E1726" t="str">
            <v>7014-0043</v>
          </cell>
          <cell r="F1726" t="str">
            <v>COSTO DE PAGO POR EVENTO TV DE PAGA TERCEROS</v>
          </cell>
          <cell r="G1726">
            <v>0</v>
          </cell>
          <cell r="AM1726">
            <v>1591</v>
          </cell>
        </row>
        <row r="1727">
          <cell r="B1727">
            <v>70140050</v>
          </cell>
          <cell r="C1727" t="str">
            <v>CTO VID P DEMAN</v>
          </cell>
          <cell r="D1727" t="str">
            <v>A</v>
          </cell>
          <cell r="E1727" t="str">
            <v>7014-0050</v>
          </cell>
          <cell r="F1727" t="str">
            <v>COSTO DE VIDEO POR DEMANDA TV DE PAGA</v>
          </cell>
          <cell r="G1727">
            <v>0</v>
          </cell>
          <cell r="AM1727">
            <v>1592</v>
          </cell>
        </row>
        <row r="1728">
          <cell r="B1728">
            <v>70140051</v>
          </cell>
          <cell r="C1728" t="str">
            <v>CTO VD DMAN TMX</v>
          </cell>
          <cell r="D1728" t="str">
            <v>T</v>
          </cell>
          <cell r="E1728" t="str">
            <v>7014-0051</v>
          </cell>
          <cell r="F1728" t="str">
            <v>COSTO DE VIDEO POR DEMANDA TV DE PAGA TELMEX</v>
          </cell>
          <cell r="G1728">
            <v>0</v>
          </cell>
          <cell r="AM1728">
            <v>1593</v>
          </cell>
        </row>
        <row r="1729">
          <cell r="B1729">
            <v>70140052</v>
          </cell>
          <cell r="C1729" t="str">
            <v>CTO VD DMAN SUB</v>
          </cell>
          <cell r="D1729" t="str">
            <v>S</v>
          </cell>
          <cell r="E1729" t="str">
            <v>7014-0052</v>
          </cell>
          <cell r="F1729" t="str">
            <v>COSTO DE VIDEO POR DEMANDA TV DE PAGA SUBSIDIARIAS</v>
          </cell>
          <cell r="G1729">
            <v>0</v>
          </cell>
          <cell r="AM1729">
            <v>1594</v>
          </cell>
        </row>
        <row r="1730">
          <cell r="B1730">
            <v>70140053</v>
          </cell>
          <cell r="C1730" t="str">
            <v>CTO VD DMAN TER</v>
          </cell>
          <cell r="D1730" t="str">
            <v>C</v>
          </cell>
          <cell r="E1730" t="str">
            <v>7014-0053</v>
          </cell>
          <cell r="F1730" t="str">
            <v>COSTO DE VIDEO POR DEMANDA TV DE PAGA TERCEROS</v>
          </cell>
          <cell r="G1730">
            <v>0</v>
          </cell>
          <cell r="AM1730">
            <v>1595</v>
          </cell>
        </row>
        <row r="1731">
          <cell r="B1731">
            <v>70140060</v>
          </cell>
          <cell r="C1731" t="str">
            <v>CTO VTA D EQ</v>
          </cell>
          <cell r="D1731" t="str">
            <v>A</v>
          </cell>
          <cell r="E1731" t="str">
            <v>7014-0060</v>
          </cell>
          <cell r="F1731" t="str">
            <v>COSTO DE VENTA DE EQUIPO TV DE PAGA</v>
          </cell>
          <cell r="G1731">
            <v>0</v>
          </cell>
          <cell r="AM1731">
            <v>1596</v>
          </cell>
        </row>
        <row r="1732">
          <cell r="B1732">
            <v>70140061</v>
          </cell>
          <cell r="C1732" t="str">
            <v>CTO VTA  EQ TMX</v>
          </cell>
          <cell r="D1732" t="str">
            <v>T</v>
          </cell>
          <cell r="E1732" t="str">
            <v>7014-0061</v>
          </cell>
          <cell r="F1732" t="str">
            <v>COSTO DE VENTA DE EQUIPO TV DE PAGA TELMEX</v>
          </cell>
          <cell r="G1732">
            <v>0</v>
          </cell>
          <cell r="AM1732">
            <v>1597</v>
          </cell>
        </row>
        <row r="1733">
          <cell r="B1733">
            <v>70140062</v>
          </cell>
          <cell r="C1733" t="str">
            <v>CTO VTA  EQ SUB</v>
          </cell>
          <cell r="D1733" t="str">
            <v>S</v>
          </cell>
          <cell r="E1733" t="str">
            <v>7014-0062</v>
          </cell>
          <cell r="F1733" t="str">
            <v>COSTO DE VENTA DE EQUIPO TV DE PAGA SUBSIDIARIAS</v>
          </cell>
          <cell r="G1733">
            <v>0</v>
          </cell>
          <cell r="AM1733">
            <v>1598</v>
          </cell>
        </row>
        <row r="1734">
          <cell r="B1734">
            <v>70140063</v>
          </cell>
          <cell r="C1734" t="str">
            <v>CTO VTA  EQ TER</v>
          </cell>
          <cell r="D1734" t="str">
            <v>C</v>
          </cell>
          <cell r="E1734" t="str">
            <v>7014-0063</v>
          </cell>
          <cell r="F1734" t="str">
            <v>COSTO DE VENTA DE EQUIPO TV DE PAGA TERCEROS</v>
          </cell>
          <cell r="G1734">
            <v>0</v>
          </cell>
          <cell r="AM1734">
            <v>1599</v>
          </cell>
        </row>
        <row r="1735">
          <cell r="B1735">
            <v>70140070</v>
          </cell>
          <cell r="C1735" t="str">
            <v xml:space="preserve">CTO REVISTA TV </v>
          </cell>
          <cell r="D1735" t="str">
            <v>A</v>
          </cell>
          <cell r="E1735" t="str">
            <v>7014-0070</v>
          </cell>
          <cell r="F1735" t="str">
            <v>COSTO DE REVISTA TV DE PAGA</v>
          </cell>
          <cell r="G1735">
            <v>0</v>
          </cell>
          <cell r="AM1735">
            <v>1600</v>
          </cell>
        </row>
        <row r="1736">
          <cell r="B1736">
            <v>70140071</v>
          </cell>
          <cell r="C1736" t="str">
            <v>CTO REV TV TMX</v>
          </cell>
          <cell r="D1736" t="str">
            <v>T</v>
          </cell>
          <cell r="E1736" t="str">
            <v>7014-0071</v>
          </cell>
          <cell r="F1736" t="str">
            <v>COSTO DE REVISTA TV DE PAGA TELMEX</v>
          </cell>
          <cell r="G1736">
            <v>0</v>
          </cell>
          <cell r="AM1736">
            <v>1601</v>
          </cell>
        </row>
        <row r="1737">
          <cell r="B1737">
            <v>70140072</v>
          </cell>
          <cell r="C1737" t="str">
            <v>CTO REV TV SUB</v>
          </cell>
          <cell r="D1737" t="str">
            <v>S</v>
          </cell>
          <cell r="E1737" t="str">
            <v>7014-0072</v>
          </cell>
          <cell r="F1737" t="str">
            <v>COSTO DE REVISTA TV DE PAGA SUBSIDIARIAS</v>
          </cell>
          <cell r="G1737">
            <v>0</v>
          </cell>
          <cell r="AM1737">
            <v>1602</v>
          </cell>
        </row>
        <row r="1738">
          <cell r="B1738">
            <v>70140073</v>
          </cell>
          <cell r="C1738" t="str">
            <v>CTO REV TV TER</v>
          </cell>
          <cell r="D1738" t="str">
            <v>C</v>
          </cell>
          <cell r="E1738" t="str">
            <v>7014-0073</v>
          </cell>
          <cell r="F1738" t="str">
            <v>COSTO DE REVISTA TV DE PAGA TERCEROS</v>
          </cell>
          <cell r="G1738">
            <v>0</v>
          </cell>
          <cell r="AM1738">
            <v>1603</v>
          </cell>
        </row>
        <row r="1739">
          <cell r="B1739">
            <v>70140080</v>
          </cell>
          <cell r="C1739" t="str">
            <v xml:space="preserve">CTO MATER TV </v>
          </cell>
          <cell r="D1739" t="str">
            <v>A</v>
          </cell>
          <cell r="E1739" t="str">
            <v>7014-0080</v>
          </cell>
          <cell r="F1739" t="str">
            <v>COSTO DE MATERIALES TV DE PAGA</v>
          </cell>
          <cell r="G1739">
            <v>0</v>
          </cell>
          <cell r="AM1739">
            <v>1604</v>
          </cell>
        </row>
        <row r="1740">
          <cell r="B1740">
            <v>70140081</v>
          </cell>
          <cell r="C1740" t="str">
            <v>CTO MAT TV  TMX</v>
          </cell>
          <cell r="D1740" t="str">
            <v>T</v>
          </cell>
          <cell r="E1740" t="str">
            <v>7014-0081</v>
          </cell>
          <cell r="F1740" t="str">
            <v>COSTO DE MATERIALES TV DE PAGA TELMEX</v>
          </cell>
          <cell r="G1740">
            <v>0</v>
          </cell>
          <cell r="AM1740">
            <v>1605</v>
          </cell>
        </row>
        <row r="1741">
          <cell r="B1741">
            <v>70140082</v>
          </cell>
          <cell r="C1741" t="str">
            <v>CTO MAT TV  SUB</v>
          </cell>
          <cell r="D1741" t="str">
            <v>S</v>
          </cell>
          <cell r="E1741" t="str">
            <v>7014-0082</v>
          </cell>
          <cell r="F1741" t="str">
            <v>COSTO DE MATERIALES TV DE PAGA SUBSIDIARIAS</v>
          </cell>
          <cell r="G1741">
            <v>0</v>
          </cell>
          <cell r="AM1741">
            <v>1606</v>
          </cell>
        </row>
        <row r="1742">
          <cell r="B1742">
            <v>70140083</v>
          </cell>
          <cell r="C1742" t="str">
            <v>CTO MAT TV  TER</v>
          </cell>
          <cell r="D1742" t="str">
            <v>C</v>
          </cell>
          <cell r="E1742" t="str">
            <v>7014-0083</v>
          </cell>
          <cell r="F1742" t="str">
            <v>COSTO DE MATERIALES TV DE PAGA TERCEROS</v>
          </cell>
          <cell r="G1742">
            <v>0</v>
          </cell>
          <cell r="AM1742">
            <v>1607</v>
          </cell>
        </row>
        <row r="1743">
          <cell r="B1743">
            <v>70140090</v>
          </cell>
          <cell r="C1743" t="str">
            <v xml:space="preserve">CTO CENTRS DIS </v>
          </cell>
          <cell r="D1743" t="str">
            <v>A</v>
          </cell>
          <cell r="E1743" t="str">
            <v>7014-0090</v>
          </cell>
          <cell r="F1743" t="str">
            <v>COSTO DE CENTROS DE DIST. DE SEÑAL TV DE PAGA</v>
          </cell>
          <cell r="G1743">
            <v>0</v>
          </cell>
          <cell r="AM1743">
            <v>1608</v>
          </cell>
        </row>
        <row r="1744">
          <cell r="B1744">
            <v>70140091</v>
          </cell>
          <cell r="C1744" t="str">
            <v>CTO CEN DIS TMX</v>
          </cell>
          <cell r="D1744" t="str">
            <v>T</v>
          </cell>
          <cell r="E1744" t="str">
            <v>7014-0091</v>
          </cell>
          <cell r="F1744" t="str">
            <v>COSTO DE CENTROS DE DIST. DE SEÑAL TV DE PAGA TELMEX</v>
          </cell>
          <cell r="G1744">
            <v>0</v>
          </cell>
          <cell r="AM1744">
            <v>1609</v>
          </cell>
        </row>
        <row r="1745">
          <cell r="B1745">
            <v>70140092</v>
          </cell>
          <cell r="C1745" t="str">
            <v>CTO CEN DIS SUB</v>
          </cell>
          <cell r="D1745" t="str">
            <v>S</v>
          </cell>
          <cell r="E1745" t="str">
            <v>7014-0092</v>
          </cell>
          <cell r="F1745" t="str">
            <v>COSTO DE CENTROS DE DIST. DE SEÑAL TV DE PAGA SUBSIDIARIAS</v>
          </cell>
          <cell r="G1745">
            <v>0</v>
          </cell>
          <cell r="AM1745">
            <v>1610</v>
          </cell>
        </row>
        <row r="1746">
          <cell r="B1746">
            <v>70140093</v>
          </cell>
          <cell r="C1746" t="str">
            <v>CTO CEN DIS TER</v>
          </cell>
          <cell r="D1746" t="str">
            <v>C</v>
          </cell>
          <cell r="E1746" t="str">
            <v>7014-0093</v>
          </cell>
          <cell r="F1746" t="str">
            <v>COSTO DE CENTROS DE DIST. DE SEÑAL TV DE PAGA TERCEROS</v>
          </cell>
          <cell r="G1746">
            <v>0</v>
          </cell>
          <cell r="AM1746">
            <v>1611</v>
          </cell>
        </row>
        <row r="1747">
          <cell r="B1747">
            <v>70140100</v>
          </cell>
          <cell r="C1747" t="str">
            <v>CTO SEÑAL SAT</v>
          </cell>
          <cell r="D1747" t="str">
            <v>A</v>
          </cell>
          <cell r="E1747" t="str">
            <v>7014-0100</v>
          </cell>
          <cell r="F1747" t="str">
            <v>COSTO POR SEÑAL SATELITAL TV DE PAGA</v>
          </cell>
          <cell r="G1747">
            <v>0</v>
          </cell>
          <cell r="AM1747">
            <v>1612</v>
          </cell>
        </row>
        <row r="1748">
          <cell r="B1748">
            <v>70140101</v>
          </cell>
          <cell r="C1748" t="str">
            <v>CTO SEÑ SAT TMX</v>
          </cell>
          <cell r="D1748" t="str">
            <v>T</v>
          </cell>
          <cell r="E1748" t="str">
            <v>7014-0101</v>
          </cell>
          <cell r="F1748" t="str">
            <v>COSTO POR SEÑAL SATELITAL TV DE PAGA TELMEX</v>
          </cell>
          <cell r="G1748">
            <v>0</v>
          </cell>
          <cell r="AM1748">
            <v>1613</v>
          </cell>
        </row>
        <row r="1749">
          <cell r="B1749">
            <v>70140102</v>
          </cell>
          <cell r="C1749" t="str">
            <v>CTO SEÑ SAT SUB</v>
          </cell>
          <cell r="D1749" t="str">
            <v>S</v>
          </cell>
          <cell r="E1749" t="str">
            <v>7014-0102</v>
          </cell>
          <cell r="F1749" t="str">
            <v>COSTO POR SEÑAL SATELITAL TV DE PAGA SUBSIDIARIAS</v>
          </cell>
          <cell r="G1749">
            <v>0</v>
          </cell>
          <cell r="AM1749">
            <v>1614</v>
          </cell>
        </row>
        <row r="1750">
          <cell r="B1750">
            <v>70140103</v>
          </cell>
          <cell r="C1750" t="str">
            <v>CTO SEÑ SAT TER</v>
          </cell>
          <cell r="D1750" t="str">
            <v>C</v>
          </cell>
          <cell r="E1750" t="str">
            <v>7014-0103</v>
          </cell>
          <cell r="F1750" t="str">
            <v>COSTO POR SEÑAL SATELITAL TV DE PAGA TERCEROS</v>
          </cell>
          <cell r="G1750">
            <v>0</v>
          </cell>
          <cell r="AM1750">
            <v>1615</v>
          </cell>
        </row>
        <row r="1751">
          <cell r="B1751" t="str">
            <v>70140900</v>
          </cell>
          <cell r="C1751" t="str">
            <v>OTRS CTOS TV PG</v>
          </cell>
          <cell r="D1751" t="str">
            <v>A</v>
          </cell>
          <cell r="E1751" t="str">
            <v>7014-0900</v>
          </cell>
          <cell r="F1751" t="str">
            <v>OTROS COSTOS DE TV DE PAGA</v>
          </cell>
          <cell r="G1751">
            <v>0</v>
          </cell>
          <cell r="AM1751">
            <v>1616</v>
          </cell>
        </row>
        <row r="1752">
          <cell r="B1752" t="str">
            <v>70140901</v>
          </cell>
          <cell r="C1752" t="str">
            <v>OTS CTS TV  TMX</v>
          </cell>
          <cell r="D1752" t="str">
            <v>T</v>
          </cell>
          <cell r="E1752" t="str">
            <v>7014-0901</v>
          </cell>
          <cell r="F1752" t="str">
            <v>OTROS COSTOS DE TV DE PAGA TELMEX</v>
          </cell>
          <cell r="G1752">
            <v>0</v>
          </cell>
          <cell r="AM1752">
            <v>1617</v>
          </cell>
        </row>
        <row r="1753">
          <cell r="B1753" t="str">
            <v>70140902</v>
          </cell>
          <cell r="C1753" t="str">
            <v>OTS CTS TV  SUB</v>
          </cell>
          <cell r="D1753" t="str">
            <v>S</v>
          </cell>
          <cell r="E1753" t="str">
            <v>7014-0902</v>
          </cell>
          <cell r="F1753" t="str">
            <v>OTROS COSTOS DE TV DE PAGA SUBSIDIARIAS</v>
          </cell>
          <cell r="G1753">
            <v>0</v>
          </cell>
          <cell r="AM1753">
            <v>1618</v>
          </cell>
        </row>
        <row r="1754">
          <cell r="B1754" t="str">
            <v>70140903</v>
          </cell>
          <cell r="C1754" t="str">
            <v>OTS CTS TV  TER</v>
          </cell>
          <cell r="D1754" t="str">
            <v>C</v>
          </cell>
          <cell r="E1754" t="str">
            <v>7014-0903</v>
          </cell>
          <cell r="F1754" t="str">
            <v>OTROS COSTOS DE TV DE PAGA TERCEROS</v>
          </cell>
          <cell r="G1754">
            <v>0</v>
          </cell>
          <cell r="AM1754">
            <v>1619</v>
          </cell>
        </row>
        <row r="1755">
          <cell r="B1755">
            <v>70200000</v>
          </cell>
          <cell r="C1755" t="str">
            <v>DEP. Y AMORT OP</v>
          </cell>
          <cell r="D1755" t="str">
            <v>A</v>
          </cell>
          <cell r="E1755" t="str">
            <v>7020-0000</v>
          </cell>
          <cell r="F1755" t="str">
            <v>DEPRECIACIÓN Y AMORTIZACIÓN OPERATIVA</v>
          </cell>
          <cell r="G1755">
            <v>590031647.18999994</v>
          </cell>
          <cell r="AM1755">
            <v>1620</v>
          </cell>
        </row>
        <row r="1756">
          <cell r="B1756">
            <v>70200100</v>
          </cell>
          <cell r="C1756" t="str">
            <v>DEPREC  OPERAT</v>
          </cell>
          <cell r="D1756" t="str">
            <v>D</v>
          </cell>
          <cell r="E1756" t="str">
            <v>7020-0100</v>
          </cell>
          <cell r="F1756" t="str">
            <v>DEPRECIACION OPERATIVA</v>
          </cell>
          <cell r="G1756">
            <v>588596173.91999996</v>
          </cell>
          <cell r="AM1756">
            <v>1621</v>
          </cell>
        </row>
        <row r="1757">
          <cell r="B1757">
            <v>70200200</v>
          </cell>
          <cell r="C1757" t="str">
            <v>AMORTS OPERAT</v>
          </cell>
          <cell r="D1757" t="str">
            <v>A</v>
          </cell>
          <cell r="E1757" t="str">
            <v>7020-0200</v>
          </cell>
          <cell r="F1757" t="str">
            <v>AMORTIZACION OPERATIVA</v>
          </cell>
          <cell r="G1757">
            <v>1435473.27</v>
          </cell>
          <cell r="AM1757">
            <v>1622</v>
          </cell>
        </row>
        <row r="1758">
          <cell r="B1758">
            <v>70200205</v>
          </cell>
          <cell r="C1758" t="str">
            <v>AMORT.CON.</v>
          </cell>
          <cell r="D1758" t="str">
            <v>D</v>
          </cell>
          <cell r="E1758" t="str">
            <v>7020-0205</v>
          </cell>
          <cell r="F1758" t="str">
            <v>AMORTIZACIÓN CONCESIONES</v>
          </cell>
          <cell r="G1758">
            <v>1435473.27</v>
          </cell>
          <cell r="AM1758">
            <v>1623</v>
          </cell>
        </row>
        <row r="1759">
          <cell r="B1759">
            <v>70200206</v>
          </cell>
          <cell r="C1759" t="str">
            <v>AMORT.FREC.</v>
          </cell>
          <cell r="D1759" t="str">
            <v>D</v>
          </cell>
          <cell r="E1759" t="str">
            <v>7020-0206</v>
          </cell>
          <cell r="F1759" t="str">
            <v>AMORTIZACIÓN DE FRECUENCIAS</v>
          </cell>
          <cell r="G1759">
            <v>0</v>
          </cell>
          <cell r="AM1759">
            <v>1624</v>
          </cell>
        </row>
        <row r="1760">
          <cell r="B1760">
            <v>70200207</v>
          </cell>
          <cell r="C1760" t="str">
            <v>OTRAS AMORTZ</v>
          </cell>
          <cell r="D1760" t="str">
            <v>D</v>
          </cell>
          <cell r="E1760" t="str">
            <v>7020-0207</v>
          </cell>
          <cell r="F1760" t="str">
            <v>OTRAS AMORTIZACIONES</v>
          </cell>
          <cell r="G1760">
            <v>0</v>
          </cell>
          <cell r="AM1760">
            <v>1625</v>
          </cell>
        </row>
        <row r="1761">
          <cell r="B1761">
            <v>70200208</v>
          </cell>
          <cell r="C1761" t="str">
            <v>AMORT.LIC.SOFT</v>
          </cell>
          <cell r="D1761" t="str">
            <v>D</v>
          </cell>
          <cell r="E1761" t="str">
            <v>7020-0208</v>
          </cell>
          <cell r="F1761" t="str">
            <v>AMORTIZACION DE LICENCIAS DE SOFTWARE Y USO DE DERECHOS</v>
          </cell>
          <cell r="G1761">
            <v>0</v>
          </cell>
          <cell r="AM1761">
            <v>1626</v>
          </cell>
        </row>
        <row r="1762">
          <cell r="B1762">
            <v>70200209</v>
          </cell>
          <cell r="C1762" t="str">
            <v>AMORT CARG DIF</v>
          </cell>
          <cell r="D1762" t="str">
            <v>D</v>
          </cell>
          <cell r="E1762" t="str">
            <v>7020-0209</v>
          </cell>
          <cell r="F1762" t="str">
            <v>AMORTIZACION DE CARGOS DIFERIDOS</v>
          </cell>
          <cell r="G1762">
            <v>0</v>
          </cell>
          <cell r="AM1762">
            <v>1626</v>
          </cell>
        </row>
        <row r="1763">
          <cell r="B1763">
            <v>75000000</v>
          </cell>
          <cell r="C1763" t="str">
            <v xml:space="preserve">RUB DES UT OP </v>
          </cell>
          <cell r="D1763" t="str">
            <v>A</v>
          </cell>
          <cell r="E1763" t="str">
            <v>7500-0000</v>
          </cell>
          <cell r="F1763" t="str">
            <v>RUBROS DESPUES DE UTILIDAD DE OPERACIÓN Y ANTES DE RIF</v>
          </cell>
          <cell r="G1763">
            <v>-3686302.57</v>
          </cell>
          <cell r="AM1763">
            <v>1627</v>
          </cell>
        </row>
        <row r="1764">
          <cell r="B1764">
            <v>75001000</v>
          </cell>
          <cell r="C1764" t="str">
            <v>PART DE LOS TRA</v>
          </cell>
          <cell r="D1764" t="str">
            <v>A</v>
          </cell>
          <cell r="E1764" t="str">
            <v>7500-1000</v>
          </cell>
          <cell r="F1764" t="str">
            <v>PARTICIPACIÓN DE LOS TRABAJADORES EN LAS UTILIDADES</v>
          </cell>
          <cell r="G1764">
            <v>0</v>
          </cell>
          <cell r="AM1764">
            <v>1628</v>
          </cell>
        </row>
        <row r="1765">
          <cell r="B1765">
            <v>75001011</v>
          </cell>
          <cell r="C1765" t="str">
            <v>AMORT.FREC.</v>
          </cell>
          <cell r="D1765" t="str">
            <v>D</v>
          </cell>
          <cell r="E1765" t="str">
            <v>7500-1011</v>
          </cell>
          <cell r="F1765" t="str">
            <v>PROVISIÓN P.T.U. CAUSADA</v>
          </cell>
          <cell r="G1765">
            <v>0</v>
          </cell>
          <cell r="AM1765">
            <v>1629</v>
          </cell>
        </row>
        <row r="1766">
          <cell r="B1766">
            <v>75001021</v>
          </cell>
          <cell r="C1766" t="str">
            <v>OTRAS AMORTZ</v>
          </cell>
          <cell r="D1766" t="str">
            <v>D</v>
          </cell>
          <cell r="E1766" t="str">
            <v>7500-1021</v>
          </cell>
          <cell r="F1766" t="str">
            <v>P.T.U. DIFERIDA D-4</v>
          </cell>
          <cell r="G1766">
            <v>0</v>
          </cell>
          <cell r="AM1766">
            <v>1630</v>
          </cell>
        </row>
        <row r="1767">
          <cell r="B1767">
            <v>75002000</v>
          </cell>
          <cell r="C1767" t="str">
            <v>OT ING Y GTOS</v>
          </cell>
          <cell r="D1767" t="str">
            <v>A</v>
          </cell>
          <cell r="E1767" t="str">
            <v>7500-2000</v>
          </cell>
          <cell r="F1767" t="str">
            <v>OTROS INGRESOS Y GASTOS</v>
          </cell>
          <cell r="G1767">
            <v>-3686302.57</v>
          </cell>
          <cell r="AM1767">
            <v>1631</v>
          </cell>
        </row>
        <row r="1768">
          <cell r="B1768">
            <v>75002010</v>
          </cell>
          <cell r="C1768" t="str">
            <v>OT INGRESOS</v>
          </cell>
          <cell r="D1768" t="str">
            <v>A</v>
          </cell>
          <cell r="E1768" t="str">
            <v>7500-2010</v>
          </cell>
          <cell r="F1768" t="str">
            <v>OTROS INGRESOS</v>
          </cell>
          <cell r="G1768">
            <v>-4117044.3</v>
          </cell>
          <cell r="AM1768">
            <v>1632</v>
          </cell>
        </row>
        <row r="1769">
          <cell r="B1769">
            <v>75002011</v>
          </cell>
          <cell r="C1769" t="str">
            <v>OT ING TELMEX</v>
          </cell>
          <cell r="D1769" t="str">
            <v>T</v>
          </cell>
          <cell r="E1769" t="str">
            <v>7500-2011</v>
          </cell>
          <cell r="F1769" t="str">
            <v>OTROS INGRESOS TELMEX</v>
          </cell>
          <cell r="G1769">
            <v>0</v>
          </cell>
          <cell r="AM1769">
            <v>1633</v>
          </cell>
        </row>
        <row r="1770">
          <cell r="B1770">
            <v>75002012</v>
          </cell>
          <cell r="C1770" t="str">
            <v>OT ING SUB</v>
          </cell>
          <cell r="D1770" t="str">
            <v>S</v>
          </cell>
          <cell r="E1770" t="str">
            <v>7500-2012</v>
          </cell>
          <cell r="F1770" t="str">
            <v>OTROS INGRESOS SUBSIDIARIAS</v>
          </cell>
          <cell r="G1770">
            <v>-2391.37</v>
          </cell>
          <cell r="U1770">
            <v>0</v>
          </cell>
          <cell r="X1770">
            <v>0</v>
          </cell>
          <cell r="AA1770">
            <v>-2391.37</v>
          </cell>
          <cell r="AM1770">
            <v>1634</v>
          </cell>
        </row>
        <row r="1771">
          <cell r="B1771">
            <v>75002013</v>
          </cell>
          <cell r="C1771" t="str">
            <v>OT ING TER</v>
          </cell>
          <cell r="D1771" t="str">
            <v>C</v>
          </cell>
          <cell r="E1771" t="str">
            <v>7500-2013</v>
          </cell>
          <cell r="F1771" t="str">
            <v>OTROS INGRESOS TERCEROS</v>
          </cell>
          <cell r="G1771">
            <v>-4114652.93</v>
          </cell>
          <cell r="AM1771">
            <v>1635</v>
          </cell>
        </row>
        <row r="1772">
          <cell r="B1772">
            <v>75002020</v>
          </cell>
          <cell r="C1772" t="str">
            <v>OT GASTOS</v>
          </cell>
          <cell r="D1772" t="str">
            <v>A</v>
          </cell>
          <cell r="E1772" t="str">
            <v>7500-2020</v>
          </cell>
          <cell r="F1772" t="str">
            <v>OTROS GASTOS</v>
          </cell>
          <cell r="G1772">
            <v>430741.73</v>
          </cell>
          <cell r="AM1772">
            <v>1636</v>
          </cell>
        </row>
        <row r="1773">
          <cell r="B1773">
            <v>75002021</v>
          </cell>
          <cell r="C1773" t="str">
            <v>OT GTOS TELMEX</v>
          </cell>
          <cell r="D1773" t="str">
            <v>T</v>
          </cell>
          <cell r="E1773" t="str">
            <v>7500-2021</v>
          </cell>
          <cell r="F1773" t="str">
            <v>OTROS GASTOS TELMEX</v>
          </cell>
          <cell r="G1773">
            <v>0</v>
          </cell>
          <cell r="AM1773">
            <v>1637</v>
          </cell>
        </row>
        <row r="1774">
          <cell r="B1774">
            <v>75002022</v>
          </cell>
          <cell r="C1774" t="str">
            <v>OT GTOS SUB</v>
          </cell>
          <cell r="D1774" t="str">
            <v>S</v>
          </cell>
          <cell r="E1774" t="str">
            <v>7500-2022</v>
          </cell>
          <cell r="F1774" t="str">
            <v>OTROS GASTOS SUBSIDIARIAS</v>
          </cell>
          <cell r="G1774">
            <v>0</v>
          </cell>
          <cell r="AM1774">
            <v>1638</v>
          </cell>
        </row>
        <row r="1775">
          <cell r="B1775">
            <v>75002023</v>
          </cell>
          <cell r="C1775" t="str">
            <v>OT GTOS TER</v>
          </cell>
          <cell r="D1775" t="str">
            <v>C</v>
          </cell>
          <cell r="E1775" t="str">
            <v>7500-2023</v>
          </cell>
          <cell r="F1775" t="str">
            <v>OTROS GASTOS TERCEROS</v>
          </cell>
          <cell r="G1775">
            <v>430741.73</v>
          </cell>
          <cell r="AM1775">
            <v>1639</v>
          </cell>
        </row>
        <row r="1776">
          <cell r="B1776">
            <v>80000000</v>
          </cell>
          <cell r="C1776" t="str">
            <v>RES INT DE FINA</v>
          </cell>
          <cell r="D1776" t="str">
            <v>A</v>
          </cell>
          <cell r="E1776" t="str">
            <v>8000-0000</v>
          </cell>
          <cell r="F1776" t="str">
            <v>RESULTADO INTEGRAL DE FINANCIAMIENTO</v>
          </cell>
          <cell r="G1776">
            <v>-643852952.11999989</v>
          </cell>
          <cell r="AM1776">
            <v>1640</v>
          </cell>
        </row>
        <row r="1777">
          <cell r="B1777">
            <v>80010000</v>
          </cell>
          <cell r="C1777" t="str">
            <v>INT.FINANC PAG</v>
          </cell>
          <cell r="D1777" t="str">
            <v>A</v>
          </cell>
          <cell r="E1777" t="str">
            <v>8001-0000</v>
          </cell>
          <cell r="F1777" t="str">
            <v>INTERESES FINANCIEROS PAGADOS</v>
          </cell>
          <cell r="G1777">
            <v>0</v>
          </cell>
          <cell r="AM1777">
            <v>1641</v>
          </cell>
        </row>
        <row r="1778">
          <cell r="B1778">
            <v>80010001</v>
          </cell>
          <cell r="C1778" t="str">
            <v>INT.FIN.PAG TMX</v>
          </cell>
          <cell r="D1778" t="str">
            <v>T</v>
          </cell>
          <cell r="E1778" t="str">
            <v>8001-0001</v>
          </cell>
          <cell r="F1778" t="str">
            <v>INTERESES FINANCIEROS PAGADOS TELMEX</v>
          </cell>
          <cell r="G1778">
            <v>0</v>
          </cell>
          <cell r="AM1778">
            <v>1642</v>
          </cell>
        </row>
        <row r="1779">
          <cell r="B1779">
            <v>80010002</v>
          </cell>
          <cell r="C1779" t="str">
            <v>INT.FIN.PAG SUB</v>
          </cell>
          <cell r="D1779" t="str">
            <v>S</v>
          </cell>
          <cell r="E1779" t="str">
            <v>8001-0002</v>
          </cell>
          <cell r="F1779" t="str">
            <v>INTERESES FINANCIEROS PAGADOS SUBSIDIARIAS</v>
          </cell>
          <cell r="G1779">
            <v>0</v>
          </cell>
          <cell r="AM1779">
            <v>1643</v>
          </cell>
        </row>
        <row r="1780">
          <cell r="B1780">
            <v>80010003</v>
          </cell>
          <cell r="C1780" t="str">
            <v>INT.FIN.PAG.TER</v>
          </cell>
          <cell r="D1780" t="str">
            <v>C</v>
          </cell>
          <cell r="E1780" t="str">
            <v>8001-0003</v>
          </cell>
          <cell r="F1780" t="str">
            <v>INTERESES FINANCIEROS PAGADOS TERCEROS</v>
          </cell>
          <cell r="G1780">
            <v>0</v>
          </cell>
          <cell r="AM1780">
            <v>1644</v>
          </cell>
        </row>
        <row r="1781">
          <cell r="B1781">
            <v>80010005</v>
          </cell>
          <cell r="C1781" t="str">
            <v>INT.FIN.PAG.TER</v>
          </cell>
          <cell r="D1781" t="str">
            <v>C</v>
          </cell>
          <cell r="E1781" t="str">
            <v>8001-0005</v>
          </cell>
          <cell r="F1781" t="str">
            <v>INTERESES FINANCIEROS PAGADOS PARTES RELAC</v>
          </cell>
          <cell r="G1781">
            <v>0</v>
          </cell>
          <cell r="AM1781">
            <v>1645</v>
          </cell>
        </row>
        <row r="1782">
          <cell r="B1782">
            <v>80060000</v>
          </cell>
          <cell r="C1782" t="str">
            <v>CARG INT PROV</v>
          </cell>
          <cell r="D1782" t="str">
            <v>D</v>
          </cell>
          <cell r="E1782" t="str">
            <v>8006-0000</v>
          </cell>
          <cell r="F1782" t="str">
            <v>CARGOS POR INTERESES A  PROVEEDORES</v>
          </cell>
          <cell r="G1782">
            <v>0</v>
          </cell>
          <cell r="AM1782">
            <v>1646</v>
          </cell>
        </row>
        <row r="1783">
          <cell r="B1783">
            <v>80010010</v>
          </cell>
          <cell r="C1783" t="str">
            <v>INT. BON Y OBLI</v>
          </cell>
          <cell r="D1783" t="str">
            <v>A</v>
          </cell>
          <cell r="E1783" t="str">
            <v>8001-0010</v>
          </cell>
          <cell r="F1783" t="str">
            <v>INTERESES BONOS Y OBLIGACIONES</v>
          </cell>
          <cell r="G1783">
            <v>0</v>
          </cell>
          <cell r="AM1783">
            <v>1647</v>
          </cell>
        </row>
        <row r="1784">
          <cell r="B1784">
            <v>80010011</v>
          </cell>
          <cell r="C1784" t="str">
            <v>INT BON OBL TMX</v>
          </cell>
          <cell r="D1784" t="str">
            <v>T</v>
          </cell>
          <cell r="E1784" t="str">
            <v>8001-0011</v>
          </cell>
          <cell r="F1784" t="str">
            <v>INTERESES BONOS Y OBLIGACIONES TELMEX</v>
          </cell>
          <cell r="G1784">
            <v>0</v>
          </cell>
          <cell r="AM1784">
            <v>1648</v>
          </cell>
        </row>
        <row r="1785">
          <cell r="B1785">
            <v>80010012</v>
          </cell>
          <cell r="C1785" t="str">
            <v>INT BON OBL SUB</v>
          </cell>
          <cell r="D1785" t="str">
            <v>S</v>
          </cell>
          <cell r="E1785" t="str">
            <v>8001-0012</v>
          </cell>
          <cell r="F1785" t="str">
            <v>INTERESES BONOS Y OBLIGACIONES SUBSIDIARIAS</v>
          </cell>
          <cell r="G1785">
            <v>0</v>
          </cell>
          <cell r="AM1785">
            <v>1649</v>
          </cell>
        </row>
        <row r="1786">
          <cell r="B1786">
            <v>80010013</v>
          </cell>
          <cell r="C1786" t="str">
            <v>INT BON OBL TER</v>
          </cell>
          <cell r="D1786" t="str">
            <v>C</v>
          </cell>
          <cell r="E1786" t="str">
            <v>8001-0013</v>
          </cell>
          <cell r="F1786" t="str">
            <v>INTERESES BONOS Y OBLIGACIONES TERCEROS</v>
          </cell>
          <cell r="G1786">
            <v>0</v>
          </cell>
          <cell r="AM1786">
            <v>1650</v>
          </cell>
        </row>
        <row r="1787">
          <cell r="B1787">
            <v>80020000</v>
          </cell>
          <cell r="C1787" t="str">
            <v>COMISI Y VARIOS</v>
          </cell>
          <cell r="D1787" t="str">
            <v>D</v>
          </cell>
          <cell r="E1787" t="str">
            <v>8002-0000</v>
          </cell>
          <cell r="F1787" t="str">
            <v>COMISIONES Y VARIOS CARGOS</v>
          </cell>
          <cell r="G1787">
            <v>52731.22</v>
          </cell>
          <cell r="AM1787">
            <v>1651</v>
          </cell>
        </row>
        <row r="1788">
          <cell r="B1788" t="str">
            <v>80070000</v>
          </cell>
          <cell r="C1788" t="str">
            <v>EFECT VAL SWAP</v>
          </cell>
          <cell r="D1788" t="str">
            <v>D</v>
          </cell>
          <cell r="E1788" t="str">
            <v>8007-0000</v>
          </cell>
          <cell r="F1788" t="str">
            <v>EFECTO DE VALOR DE MERCADO DE SWAP's</v>
          </cell>
          <cell r="G1788">
            <v>0</v>
          </cell>
          <cell r="AM1788">
            <v>1652</v>
          </cell>
        </row>
        <row r="1789">
          <cell r="B1789">
            <v>80070010</v>
          </cell>
          <cell r="C1789" t="str">
            <v>EFECT VAL SWAP</v>
          </cell>
          <cell r="D1789" t="str">
            <v>D</v>
          </cell>
          <cell r="E1789" t="str">
            <v>8007-0010</v>
          </cell>
          <cell r="F1789" t="str">
            <v>PROVISION DE SWAPS</v>
          </cell>
          <cell r="G1789">
            <v>0</v>
          </cell>
          <cell r="AM1789">
            <v>1653</v>
          </cell>
        </row>
        <row r="1790">
          <cell r="B1790">
            <v>80030000</v>
          </cell>
          <cell r="C1790" t="str">
            <v>INT FINANC GAN</v>
          </cell>
          <cell r="D1790" t="str">
            <v>A</v>
          </cell>
          <cell r="E1790" t="str">
            <v>8003-0000</v>
          </cell>
          <cell r="F1790" t="str">
            <v>INTERESES FINANCIEROS GANADOS</v>
          </cell>
          <cell r="G1790">
            <v>-626425508.79999995</v>
          </cell>
          <cell r="AM1790">
            <v>1654</v>
          </cell>
        </row>
        <row r="1791">
          <cell r="B1791">
            <v>80030001</v>
          </cell>
          <cell r="C1791" t="str">
            <v>INT FIN  GA TMX</v>
          </cell>
          <cell r="D1791" t="str">
            <v>T</v>
          </cell>
          <cell r="E1791" t="str">
            <v>8003-0001</v>
          </cell>
          <cell r="F1791" t="str">
            <v>INTERESES FINANCIEROS GANADOS TELMEX</v>
          </cell>
          <cell r="G1791">
            <v>-606273741.55999994</v>
          </cell>
          <cell r="AM1791">
            <v>1655</v>
          </cell>
        </row>
        <row r="1792">
          <cell r="B1792">
            <v>80030002</v>
          </cell>
          <cell r="C1792" t="str">
            <v>INT FIN  GA SUB</v>
          </cell>
          <cell r="D1792" t="str">
            <v>S</v>
          </cell>
          <cell r="E1792" t="str">
            <v>8003-0002</v>
          </cell>
          <cell r="F1792" t="str">
            <v>INTERESES FINANCIEROS GANADOS SUBSIDIARIAS</v>
          </cell>
          <cell r="G1792">
            <v>0</v>
          </cell>
          <cell r="AM1792">
            <v>1656</v>
          </cell>
        </row>
        <row r="1793">
          <cell r="B1793">
            <v>80030003</v>
          </cell>
          <cell r="C1793" t="str">
            <v>INT FIN  GA TER</v>
          </cell>
          <cell r="D1793" t="str">
            <v>C</v>
          </cell>
          <cell r="E1793" t="str">
            <v>8003-0003</v>
          </cell>
          <cell r="F1793" t="str">
            <v>INTERESES FINANCIEROS GANADOS TERCEROS</v>
          </cell>
          <cell r="G1793">
            <v>-20055079.57</v>
          </cell>
          <cell r="AM1793">
            <v>1657</v>
          </cell>
        </row>
        <row r="1794">
          <cell r="B1794">
            <v>80030004</v>
          </cell>
          <cell r="C1794" t="str">
            <v>INT FIN  GA TER</v>
          </cell>
          <cell r="D1794" t="str">
            <v>C</v>
          </cell>
          <cell r="E1794" t="str">
            <v>8003-0004</v>
          </cell>
          <cell r="F1794" t="str">
            <v>INTERESES FINANCIEROS GANADOS PARTES RELAC</v>
          </cell>
          <cell r="G1794">
            <v>0</v>
          </cell>
          <cell r="AM1794">
            <v>1658</v>
          </cell>
        </row>
        <row r="1795">
          <cell r="B1795">
            <v>80040010</v>
          </cell>
          <cell r="C1795" t="str">
            <v xml:space="preserve">   PRODUCT FIN</v>
          </cell>
          <cell r="D1795" t="str">
            <v>A</v>
          </cell>
          <cell r="E1795" t="str">
            <v>8004-0010</v>
          </cell>
          <cell r="F1795" t="str">
            <v xml:space="preserve">   PRODUCTOS FINANCIEROS</v>
          </cell>
          <cell r="G1795">
            <v>-96687.67</v>
          </cell>
          <cell r="AM1795">
            <v>1659</v>
          </cell>
        </row>
        <row r="1796">
          <cell r="B1796">
            <v>80040020</v>
          </cell>
          <cell r="C1796" t="str">
            <v>DESC PRONTO PAG</v>
          </cell>
          <cell r="D1796" t="str">
            <v>D</v>
          </cell>
          <cell r="E1796" t="str">
            <v>8004-0020</v>
          </cell>
          <cell r="F1796" t="str">
            <v>DESCUENTOS POR PRONTO PAGO</v>
          </cell>
          <cell r="G1796">
            <v>-93820.37</v>
          </cell>
          <cell r="AM1796">
            <v>1660</v>
          </cell>
        </row>
        <row r="1797">
          <cell r="B1797">
            <v>80040030</v>
          </cell>
          <cell r="C1797" t="str">
            <v>CHEQ DEV</v>
          </cell>
          <cell r="D1797" t="str">
            <v>D</v>
          </cell>
          <cell r="E1797" t="str">
            <v>8004-0030</v>
          </cell>
          <cell r="F1797" t="str">
            <v>CHEQUES DEVUELTOS</v>
          </cell>
          <cell r="G1797">
            <v>0</v>
          </cell>
          <cell r="AM1797">
            <v>1661</v>
          </cell>
        </row>
        <row r="1798">
          <cell r="B1798">
            <v>80040040</v>
          </cell>
          <cell r="C1798" t="str">
            <v>OTROS PRODUC</v>
          </cell>
          <cell r="D1798" t="str">
            <v>D</v>
          </cell>
          <cell r="E1798" t="str">
            <v>8004-0040</v>
          </cell>
          <cell r="F1798" t="str">
            <v>OTROS PRODUCTOS FINANCIEROS</v>
          </cell>
          <cell r="G1798">
            <v>-2867.3</v>
          </cell>
          <cell r="AM1798">
            <v>1662</v>
          </cell>
        </row>
        <row r="1799">
          <cell r="B1799">
            <v>80040000</v>
          </cell>
          <cell r="C1799" t="str">
            <v>DIFER EN CAMBIO</v>
          </cell>
          <cell r="D1799" t="str">
            <v>D</v>
          </cell>
          <cell r="E1799" t="str">
            <v>8004-0000</v>
          </cell>
          <cell r="F1799" t="str">
            <v>DIFERENCIA EN CAMBIOS, NETO</v>
          </cell>
          <cell r="AM1799">
            <v>1663</v>
          </cell>
        </row>
        <row r="1800">
          <cell r="B1800">
            <v>80040100</v>
          </cell>
          <cell r="C1800" t="str">
            <v>DIF CAMB</v>
          </cell>
          <cell r="D1800" t="str">
            <v>A</v>
          </cell>
          <cell r="E1800" t="str">
            <v>8004-0100</v>
          </cell>
          <cell r="F1800" t="str">
            <v>DIFERENCIA EN CAMBIOS, NETO</v>
          </cell>
          <cell r="G1800">
            <v>-17480174.539999999</v>
          </cell>
          <cell r="AM1800">
            <v>1664</v>
          </cell>
        </row>
        <row r="1801">
          <cell r="B1801">
            <v>80040110</v>
          </cell>
          <cell r="C1801" t="str">
            <v>UT CAMB</v>
          </cell>
          <cell r="D1801" t="str">
            <v>D</v>
          </cell>
          <cell r="E1801" t="str">
            <v>8004-0110</v>
          </cell>
          <cell r="F1801" t="str">
            <v>UTILIDAD CAMBIARIA</v>
          </cell>
          <cell r="G1801">
            <v>-24325555.810000002</v>
          </cell>
          <cell r="AM1801">
            <v>1665</v>
          </cell>
        </row>
        <row r="1802">
          <cell r="B1802">
            <v>80040120</v>
          </cell>
          <cell r="C1802" t="str">
            <v>PERD CAMB</v>
          </cell>
          <cell r="D1802" t="str">
            <v>D</v>
          </cell>
          <cell r="E1802" t="str">
            <v>8004-0120</v>
          </cell>
          <cell r="F1802" t="str">
            <v>PERDIDA CAMBIARIA</v>
          </cell>
          <cell r="G1802">
            <v>6845381.2700000014</v>
          </cell>
          <cell r="AM1802">
            <v>1666</v>
          </cell>
        </row>
        <row r="1803">
          <cell r="B1803">
            <v>80040130</v>
          </cell>
          <cell r="C1803" t="str">
            <v>COBERT EX</v>
          </cell>
          <cell r="D1803" t="str">
            <v>D</v>
          </cell>
          <cell r="E1803" t="str">
            <v>8004-0130</v>
          </cell>
          <cell r="F1803" t="str">
            <v>COBERTURA CAMBIARIA EXIGIBLE</v>
          </cell>
          <cell r="G1803">
            <v>0</v>
          </cell>
          <cell r="AM1803">
            <v>1667</v>
          </cell>
        </row>
        <row r="1804">
          <cell r="B1804">
            <v>80040140</v>
          </cell>
          <cell r="C1804" t="str">
            <v>COBERT  DEVENG</v>
          </cell>
          <cell r="D1804" t="str">
            <v>D</v>
          </cell>
          <cell r="E1804" t="str">
            <v>8004-0140</v>
          </cell>
          <cell r="F1804" t="str">
            <v>COBERTURA CAMBIARIA DEVENGADA</v>
          </cell>
          <cell r="G1804">
            <v>0</v>
          </cell>
          <cell r="AM1804">
            <v>1668</v>
          </cell>
        </row>
        <row r="1805">
          <cell r="B1805">
            <v>80040150</v>
          </cell>
          <cell r="C1805" t="str">
            <v>COBERT CORSS</v>
          </cell>
          <cell r="D1805" t="str">
            <v>D</v>
          </cell>
          <cell r="E1805" t="str">
            <v>8004-0150</v>
          </cell>
          <cell r="F1805" t="str">
            <v>COBERTURA CAMBIARIA DE CROSS CURRENCY SWAPS</v>
          </cell>
          <cell r="G1805">
            <v>0</v>
          </cell>
          <cell r="AM1805">
            <v>1669</v>
          </cell>
        </row>
        <row r="1806">
          <cell r="B1806">
            <v>80040160</v>
          </cell>
          <cell r="C1806" t="str">
            <v>EFECT VA MER UT</v>
          </cell>
          <cell r="D1806" t="str">
            <v>D</v>
          </cell>
          <cell r="E1806" t="str">
            <v>8004-0160</v>
          </cell>
          <cell r="F1806" t="str">
            <v>EFECTO DE VALOR DE MERCADO DE FORWARDS - UTILIDAD</v>
          </cell>
          <cell r="G1806">
            <v>0</v>
          </cell>
          <cell r="AM1806">
            <v>1670</v>
          </cell>
        </row>
        <row r="1807">
          <cell r="B1807">
            <v>80040170</v>
          </cell>
          <cell r="C1807" t="str">
            <v>EFECT VA MER PE</v>
          </cell>
          <cell r="D1807" t="str">
            <v>D</v>
          </cell>
          <cell r="E1807" t="str">
            <v>8004-0170</v>
          </cell>
          <cell r="F1807" t="str">
            <v>EFECTO DE VALOR DE MERCADO DE FORWARDS - PERDIDA</v>
          </cell>
          <cell r="G1807">
            <v>0</v>
          </cell>
          <cell r="AM1807">
            <v>1671</v>
          </cell>
        </row>
        <row r="1808">
          <cell r="B1808">
            <v>80050000</v>
          </cell>
          <cell r="C1808" t="str">
            <v>RESUL X PO.MONT</v>
          </cell>
          <cell r="D1808" t="str">
            <v>D</v>
          </cell>
          <cell r="E1808" t="str">
            <v>8005-0000</v>
          </cell>
          <cell r="F1808" t="str">
            <v>RESULTADO POR POSICIÓN MONETARIA, NETO</v>
          </cell>
          <cell r="AM1808">
            <v>1672</v>
          </cell>
        </row>
        <row r="1809">
          <cell r="B1809">
            <v>80055000</v>
          </cell>
          <cell r="C1809" t="str">
            <v>REPOMO X I.S.R.</v>
          </cell>
          <cell r="D1809" t="str">
            <v>D</v>
          </cell>
          <cell r="E1809" t="str">
            <v>8005-5000</v>
          </cell>
          <cell r="F1809" t="str">
            <v>REPOMO POR I.S.R. DIFERIDO</v>
          </cell>
          <cell r="AM1809">
            <v>1673</v>
          </cell>
        </row>
        <row r="1810">
          <cell r="B1810">
            <v>81000000</v>
          </cell>
          <cell r="C1810" t="str">
            <v>PROVISIONES</v>
          </cell>
          <cell r="D1810" t="str">
            <v>A</v>
          </cell>
          <cell r="E1810" t="str">
            <v>8100-0000</v>
          </cell>
          <cell r="F1810" t="str">
            <v>PROVISIONES</v>
          </cell>
          <cell r="G1810">
            <v>500468130.40000004</v>
          </cell>
          <cell r="AM1810">
            <v>1674</v>
          </cell>
        </row>
        <row r="1811">
          <cell r="B1811">
            <v>81000100</v>
          </cell>
          <cell r="C1811" t="str">
            <v>PROVISIÓN ISR</v>
          </cell>
          <cell r="D1811" t="str">
            <v>D</v>
          </cell>
          <cell r="E1811" t="str">
            <v>8100-0100</v>
          </cell>
          <cell r="F1811" t="str">
            <v>PROVISIÓN I.S.R.</v>
          </cell>
          <cell r="G1811">
            <v>500468130.40000004</v>
          </cell>
          <cell r="AM1811">
            <v>1675</v>
          </cell>
        </row>
        <row r="1812">
          <cell r="B1812">
            <v>81000200</v>
          </cell>
          <cell r="C1812" t="str">
            <v>PROVISIÓN PTU</v>
          </cell>
          <cell r="D1812" t="str">
            <v>D</v>
          </cell>
          <cell r="E1812" t="str">
            <v>8100-0200</v>
          </cell>
          <cell r="F1812" t="str">
            <v>PROVISIÓN P.T.U.</v>
          </cell>
          <cell r="AM1812">
            <v>1676</v>
          </cell>
        </row>
        <row r="1813">
          <cell r="B1813">
            <v>81000300</v>
          </cell>
          <cell r="C1813" t="str">
            <v>PROVISIÓN IMPAC</v>
          </cell>
          <cell r="D1813" t="str">
            <v>D</v>
          </cell>
          <cell r="E1813" t="str">
            <v>8100-0300</v>
          </cell>
          <cell r="F1813" t="str">
            <v>PROVISIÓN IMPAC</v>
          </cell>
          <cell r="AM1813">
            <v>1677</v>
          </cell>
        </row>
        <row r="1814">
          <cell r="B1814">
            <v>81000310</v>
          </cell>
          <cell r="C1814" t="str">
            <v>PROVISIÓN IETU</v>
          </cell>
          <cell r="D1814" t="str">
            <v>D</v>
          </cell>
          <cell r="E1814" t="str">
            <v>8100-0310</v>
          </cell>
          <cell r="F1814" t="str">
            <v>PROVISION IETU</v>
          </cell>
          <cell r="G1814">
            <v>0</v>
          </cell>
          <cell r="AM1814">
            <v>1678</v>
          </cell>
        </row>
        <row r="1815">
          <cell r="B1815">
            <v>81000400</v>
          </cell>
          <cell r="C1815" t="str">
            <v>IMTOS DIFERIDOS</v>
          </cell>
          <cell r="D1815" t="str">
            <v>A</v>
          </cell>
          <cell r="E1815" t="str">
            <v>8100-0400</v>
          </cell>
          <cell r="F1815" t="str">
            <v>IMPUESTOS DIFERIDOS</v>
          </cell>
          <cell r="G1815">
            <v>-48032797</v>
          </cell>
          <cell r="AM1815">
            <v>1679</v>
          </cell>
        </row>
        <row r="1816">
          <cell r="B1816">
            <v>81000410</v>
          </cell>
          <cell r="C1816" t="str">
            <v>IMTOS DIFER ISR</v>
          </cell>
          <cell r="D1816" t="str">
            <v>A</v>
          </cell>
          <cell r="E1816" t="str">
            <v>8100-0410</v>
          </cell>
          <cell r="F1816" t="str">
            <v>IMPUESTOS DIFERIDOS DEL EJERCICIO TMX Y SUBS.</v>
          </cell>
          <cell r="AM1816">
            <v>1680</v>
          </cell>
        </row>
        <row r="1817">
          <cell r="B1817">
            <v>81000411</v>
          </cell>
          <cell r="C1817" t="str">
            <v>IMTOS DIFER TMX</v>
          </cell>
          <cell r="D1817" t="str">
            <v>D</v>
          </cell>
          <cell r="E1817" t="str">
            <v>8100-0411</v>
          </cell>
          <cell r="F1817" t="str">
            <v>IMPUESTOS DIF. DEL EJERCICIO TELMEX</v>
          </cell>
          <cell r="AM1817">
            <v>1681</v>
          </cell>
        </row>
        <row r="1818">
          <cell r="B1818">
            <v>81000412</v>
          </cell>
          <cell r="C1818" t="str">
            <v>IMTOS DIFER SUB</v>
          </cell>
          <cell r="D1818" t="str">
            <v>D</v>
          </cell>
          <cell r="E1818" t="str">
            <v>8100-0412</v>
          </cell>
          <cell r="F1818" t="str">
            <v>IMPUESTOS DIF. DEL EJERCICIO SUBSIDIARIAS</v>
          </cell>
          <cell r="AM1818">
            <v>1682</v>
          </cell>
        </row>
        <row r="1819">
          <cell r="B1819">
            <v>81000420</v>
          </cell>
          <cell r="C1819" t="str">
            <v>IMTOS DIFER D-4</v>
          </cell>
          <cell r="D1819" t="str">
            <v>A</v>
          </cell>
          <cell r="E1819" t="str">
            <v>8100-0420</v>
          </cell>
          <cell r="F1819" t="str">
            <v>IMPUESTOS DIFERIDOS D-4. TMX Y SUBS.</v>
          </cell>
          <cell r="AM1819">
            <v>1683</v>
          </cell>
        </row>
        <row r="1820">
          <cell r="B1820">
            <v>81000421</v>
          </cell>
          <cell r="C1820" t="str">
            <v>IMTO DIF D4 TMX</v>
          </cell>
          <cell r="D1820" t="str">
            <v>D</v>
          </cell>
          <cell r="E1820" t="str">
            <v>8100-0421</v>
          </cell>
          <cell r="F1820" t="str">
            <v>IMPUESTOS DIFERIDOS D-4 TELMEX</v>
          </cell>
          <cell r="AM1820">
            <v>1684</v>
          </cell>
        </row>
        <row r="1821">
          <cell r="B1821">
            <v>81000422</v>
          </cell>
          <cell r="C1821" t="str">
            <v>ISR DIF</v>
          </cell>
          <cell r="D1821" t="str">
            <v>D</v>
          </cell>
          <cell r="E1821" t="str">
            <v>8100-0422</v>
          </cell>
          <cell r="F1821" t="str">
            <v>IMPUESTO SOBRE LA RENTA DIFERIDO</v>
          </cell>
          <cell r="G1821">
            <v>-48032797</v>
          </cell>
          <cell r="AM1821">
            <v>1685</v>
          </cell>
        </row>
        <row r="1822">
          <cell r="B1822">
            <v>81000423</v>
          </cell>
          <cell r="C1822" t="str">
            <v>IETU DIF</v>
          </cell>
          <cell r="D1822" t="str">
            <v>D</v>
          </cell>
          <cell r="E1822" t="str">
            <v>8100-0423</v>
          </cell>
          <cell r="F1822" t="str">
            <v>IETU DIFERIDO</v>
          </cell>
          <cell r="G1822">
            <v>0</v>
          </cell>
          <cell r="AM1822">
            <v>1686</v>
          </cell>
        </row>
        <row r="1823">
          <cell r="B1823">
            <v>81000430</v>
          </cell>
          <cell r="C1823" t="str">
            <v>IMTOS DIFER PTU</v>
          </cell>
          <cell r="D1823" t="str">
            <v>D</v>
          </cell>
          <cell r="E1823" t="str">
            <v>8100-0430</v>
          </cell>
          <cell r="F1823" t="str">
            <v>IMPUESTOS DIFERIDOS P.T.U.</v>
          </cell>
          <cell r="AM1823">
            <v>1687</v>
          </cell>
        </row>
        <row r="1824">
          <cell r="B1824">
            <v>82000000</v>
          </cell>
          <cell r="C1824" t="str">
            <v>PARTC ASOCIADAS</v>
          </cell>
          <cell r="D1824" t="str">
            <v>D</v>
          </cell>
          <cell r="E1824" t="str">
            <v>8200-0000</v>
          </cell>
          <cell r="F1824" t="str">
            <v>PARTICIPACIÓN EN ASOCIADAS</v>
          </cell>
          <cell r="G1824">
            <v>0</v>
          </cell>
          <cell r="AM1824">
            <v>1688</v>
          </cell>
        </row>
        <row r="1825">
          <cell r="B1825">
            <v>83000000</v>
          </cell>
          <cell r="C1825" t="str">
            <v>INTERS MINORIT</v>
          </cell>
          <cell r="D1825" t="str">
            <v>D</v>
          </cell>
          <cell r="E1825" t="str">
            <v>8300-0000</v>
          </cell>
          <cell r="F1825" t="str">
            <v>INTERES MINORITARIO</v>
          </cell>
          <cell r="G1825">
            <v>0</v>
          </cell>
          <cell r="AM1825">
            <v>1689</v>
          </cell>
        </row>
        <row r="1826">
          <cell r="B1826">
            <v>89999999</v>
          </cell>
          <cell r="C1826" t="str">
            <v>UTIL. EJERCICIO</v>
          </cell>
          <cell r="D1826" t="str">
            <v>A</v>
          </cell>
          <cell r="E1826" t="str">
            <v>8999-9999</v>
          </cell>
          <cell r="F1826" t="str">
            <v>UTILIDAD DEL EJERCICIO</v>
          </cell>
          <cell r="G1826">
            <v>-2155527826.5699983</v>
          </cell>
          <cell r="AM1826">
            <v>1690</v>
          </cell>
        </row>
        <row r="1827">
          <cell r="B1827" t="str">
            <v>*</v>
          </cell>
          <cell r="AM1827">
            <v>1691</v>
          </cell>
        </row>
        <row r="1836">
          <cell r="E1836" t="str">
            <v>B   A   L   A   N   C   E</v>
          </cell>
        </row>
        <row r="1837">
          <cell r="E1837" t="str">
            <v>1000-0000</v>
          </cell>
          <cell r="F1837" t="str">
            <v>ACTIVO</v>
          </cell>
          <cell r="G1837">
            <v>31605051051.869991</v>
          </cell>
        </row>
        <row r="1838">
          <cell r="E1838" t="str">
            <v>2000-0000</v>
          </cell>
          <cell r="F1838" t="str">
            <v>PASIVO</v>
          </cell>
          <cell r="G1838">
            <v>-1783951985.48</v>
          </cell>
        </row>
        <row r="1839">
          <cell r="E1839" t="str">
            <v>3000-0000</v>
          </cell>
          <cell r="F1839" t="str">
            <v>CAPITAL CONTABLE</v>
          </cell>
          <cell r="G1839">
            <v>-29821099066.389999</v>
          </cell>
        </row>
        <row r="1840">
          <cell r="E1840" t="str">
            <v>CUADRE: ACTIVO + PASIVO + CAPITAL CONTABLE = 0.00</v>
          </cell>
          <cell r="G1840">
            <v>0</v>
          </cell>
        </row>
        <row r="1841">
          <cell r="E1841" t="str">
            <v>3650-0000</v>
          </cell>
          <cell r="F1841" t="str">
            <v xml:space="preserve">RESULTADO DEL EJERCICIO </v>
          </cell>
          <cell r="G1841">
            <v>-2155527826.5700006</v>
          </cell>
        </row>
        <row r="1843">
          <cell r="E1843" t="str">
            <v>R   E   S   U   L   T   A   D   O   S</v>
          </cell>
        </row>
        <row r="1844">
          <cell r="E1844" t="str">
            <v>5000-0000</v>
          </cell>
          <cell r="F1844" t="str">
            <v>PRODUCTOS</v>
          </cell>
          <cell r="G1844">
            <v>-13297219876.609997</v>
          </cell>
        </row>
        <row r="1845">
          <cell r="E1845" t="str">
            <v>6000-0000</v>
          </cell>
          <cell r="F1845" t="str">
            <v>GASTOS COMERCIALES, ADMINISTRATIVOS Y GRALES.</v>
          </cell>
          <cell r="G1845">
            <v>246804466.51000002</v>
          </cell>
        </row>
        <row r="1846">
          <cell r="E1846" t="str">
            <v>7000-0000</v>
          </cell>
          <cell r="F1846" t="str">
            <v>COSTOS DE VENTA Y SERVICIOS</v>
          </cell>
          <cell r="G1846">
            <v>11089991504.819998</v>
          </cell>
        </row>
        <row r="1847">
          <cell r="E1847" t="str">
            <v>7500-0000</v>
          </cell>
          <cell r="F1847" t="str">
            <v>RUBROS DESPUES DE UTILIDAD DE OPERACIÓN Y ANTES DE RIF</v>
          </cell>
          <cell r="G1847">
            <v>-3686302.57</v>
          </cell>
        </row>
        <row r="1848">
          <cell r="E1848" t="str">
            <v>8000-0000</v>
          </cell>
          <cell r="F1848" t="str">
            <v>RESULTADO INTEGRAL DE FINANCIAMIENTO</v>
          </cell>
          <cell r="G1848">
            <v>-643852952.11999989</v>
          </cell>
        </row>
        <row r="1849">
          <cell r="E1849" t="str">
            <v>UTILIDAD NETA DEL EJERCICIO</v>
          </cell>
          <cell r="G1849">
            <v>-2155527826.5699983</v>
          </cell>
        </row>
        <row r="1850">
          <cell r="E1850" t="str">
            <v>8999-9999</v>
          </cell>
          <cell r="F1850" t="str">
            <v>UTILIDAD DEL EJERCICIO</v>
          </cell>
          <cell r="G1850">
            <v>-2155527826.5699983</v>
          </cell>
        </row>
        <row r="1851">
          <cell r="E1851" t="str">
            <v>CUADRE: UTILIDAD DEL EJERCICIO = UTILIDAD NETA DEL EJERCICIO</v>
          </cell>
          <cell r="G1851">
            <v>0</v>
          </cell>
        </row>
        <row r="1852">
          <cell r="E1852" t="str">
            <v>CUADRE: RESULTADOS .VS. BALANCE ---&gt; 0.00</v>
          </cell>
          <cell r="G1852">
            <v>0</v>
          </cell>
        </row>
      </sheetData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Catàlogo"/>
      <sheetName val="Ingresos Tmx Dic 10"/>
      <sheetName val="Ingresos Emp Nov 09"/>
      <sheetName val="6) PLANTA SEPARACION CONTABLE"/>
      <sheetName val="Criterios"/>
      <sheetName val="Gto Mar 09"/>
      <sheetName val="1) BI_Tmx"/>
      <sheetName val="FAC. DE CP"/>
      <sheetName val="Tarifas de Liquidación"/>
      <sheetName val="Lin_servicio_Resumen_Oct"/>
      <sheetName val="2) t rural"/>
      <sheetName val="3) Gto Tmx"/>
      <sheetName val="4) Tln Origen"/>
      <sheetName val="5) Ing Tln"/>
      <sheetName val="6) Gto Tln"/>
      <sheetName val="7) Filiales"/>
      <sheetName val="Cta Maestra Ladatel y Multifón"/>
      <sheetName val="FIL TRIM"/>
      <sheetName val="Reporte produccion P-PT-R"/>
      <sheetName val="Tarjetas"/>
      <sheetName val="ITXI01C3"/>
      <sheetName val="T Pública"/>
      <sheetName val="S-800"/>
      <sheetName val="R27"/>
      <sheetName val="Coubicación"/>
      <sheetName val="MINUTOS-CONFE"/>
      <sheetName val="Minutos 045"/>
      <sheetName val="9) Imp Tmx"/>
      <sheetName val="Imp sist"/>
      <sheetName val="10) Imp Tln"/>
      <sheetName val="8) Eliminaciones"/>
      <sheetName val="11) Consolidación"/>
    </sheetNames>
    <sheetDataSet>
      <sheetData sheetId="0" refreshError="1"/>
      <sheetData sheetId="1">
        <row r="5">
          <cell r="C5" t="str">
            <v>000</v>
          </cell>
        </row>
      </sheetData>
      <sheetData sheetId="2" refreshError="1"/>
      <sheetData sheetId="3" refreshError="1"/>
      <sheetData sheetId="4" refreshError="1"/>
      <sheetData sheetId="5">
        <row r="58">
          <cell r="C58">
            <v>1</v>
          </cell>
        </row>
      </sheetData>
      <sheetData sheetId="6" refreshError="1"/>
      <sheetData sheetId="7">
        <row r="5">
          <cell r="A5" t="str">
            <v>0102</v>
          </cell>
        </row>
      </sheetData>
      <sheetData sheetId="8">
        <row r="12">
          <cell r="Q12" t="str">
            <v>Var.</v>
          </cell>
        </row>
      </sheetData>
      <sheetData sheetId="9">
        <row r="9">
          <cell r="E9">
            <v>39814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>
        <row r="237">
          <cell r="B237" t="str">
            <v>ACC40544</v>
          </cell>
        </row>
      </sheetData>
      <sheetData sheetId="15">
        <row r="308">
          <cell r="B308" t="str">
            <v>CV40544</v>
          </cell>
        </row>
      </sheetData>
      <sheetData sheetId="16">
        <row r="4">
          <cell r="D4" t="str">
            <v>4054450000000</v>
          </cell>
        </row>
      </sheetData>
      <sheetData sheetId="17">
        <row r="8">
          <cell r="C8">
            <v>40544</v>
          </cell>
        </row>
      </sheetData>
      <sheetData sheetId="18" refreshError="1"/>
      <sheetData sheetId="19" refreshError="1"/>
      <sheetData sheetId="20">
        <row r="7">
          <cell r="C7">
            <v>40544</v>
          </cell>
        </row>
      </sheetData>
      <sheetData sheetId="21"/>
      <sheetData sheetId="22">
        <row r="8">
          <cell r="R8" t="str">
            <v>LADATEL</v>
          </cell>
        </row>
      </sheetData>
      <sheetData sheetId="23" refreshError="1"/>
      <sheetData sheetId="24">
        <row r="6">
          <cell r="B6" t="str">
            <v>GRUPO</v>
          </cell>
        </row>
      </sheetData>
      <sheetData sheetId="25">
        <row r="6">
          <cell r="D6">
            <v>40513</v>
          </cell>
        </row>
      </sheetData>
      <sheetData sheetId="26">
        <row r="1">
          <cell r="B1">
            <v>1</v>
          </cell>
        </row>
      </sheetData>
      <sheetData sheetId="27"/>
      <sheetData sheetId="28" refreshError="1"/>
      <sheetData sheetId="29" refreshError="1"/>
      <sheetData sheetId="30">
        <row r="321">
          <cell r="A321" t="str">
            <v>40544RLDTI</v>
          </cell>
        </row>
      </sheetData>
      <sheetData sheetId="31" refreshError="1"/>
      <sheetData sheetId="32">
        <row r="1">
          <cell r="B1">
            <v>1000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S"/>
      <sheetName val="L"/>
      <sheetName val="Output"/>
      <sheetName val="Control"/>
      <sheetName val="Caracteristicas tecnicas"/>
      <sheetName val="Dimensionado"/>
      <sheetName val="Costos unitarios"/>
      <sheetName val="Costeo"/>
      <sheetName val="Precio"/>
      <sheetName val="Servicios complementarios"/>
      <sheetName val="Output v1 "/>
      <sheetName val="Output v2"/>
    </sheetNames>
    <sheetDataSet>
      <sheetData sheetId="0"/>
      <sheetData sheetId="1"/>
      <sheetData sheetId="2">
        <row r="19">
          <cell r="C19" t="str">
            <v>Predio</v>
          </cell>
        </row>
      </sheetData>
      <sheetData sheetId="3"/>
      <sheetData sheetId="4">
        <row r="45">
          <cell r="F45" t="str">
            <v>Tercero en arrendamientoMedia</v>
          </cell>
        </row>
      </sheetData>
      <sheetData sheetId="5"/>
      <sheetData sheetId="6">
        <row r="11">
          <cell r="F11">
            <v>100.40415686842107</v>
          </cell>
        </row>
      </sheetData>
      <sheetData sheetId="7">
        <row r="10">
          <cell r="E10" t="str">
            <v>TelmexAlta</v>
          </cell>
          <cell r="X10">
            <v>80</v>
          </cell>
          <cell r="Y10">
            <v>79</v>
          </cell>
        </row>
        <row r="11">
          <cell r="X11">
            <v>80</v>
          </cell>
          <cell r="Y11">
            <v>79</v>
          </cell>
        </row>
        <row r="12">
          <cell r="X12">
            <v>80</v>
          </cell>
          <cell r="Y12">
            <v>79</v>
          </cell>
        </row>
        <row r="13">
          <cell r="X13">
            <v>0</v>
          </cell>
          <cell r="Y13">
            <v>0</v>
          </cell>
        </row>
        <row r="14">
          <cell r="X14">
            <v>80</v>
          </cell>
          <cell r="Y14">
            <v>79</v>
          </cell>
        </row>
        <row r="15">
          <cell r="X15">
            <v>80</v>
          </cell>
          <cell r="Y15">
            <v>79</v>
          </cell>
        </row>
        <row r="16">
          <cell r="X16">
            <v>80</v>
          </cell>
          <cell r="Y16">
            <v>79</v>
          </cell>
        </row>
        <row r="17">
          <cell r="X17">
            <v>0</v>
          </cell>
          <cell r="Y17">
            <v>0</v>
          </cell>
        </row>
        <row r="18">
          <cell r="X18">
            <v>80</v>
          </cell>
          <cell r="Y18">
            <v>79</v>
          </cell>
        </row>
        <row r="19">
          <cell r="X19">
            <v>80</v>
          </cell>
          <cell r="Y19">
            <v>79</v>
          </cell>
        </row>
        <row r="20">
          <cell r="X20">
            <v>80</v>
          </cell>
          <cell r="Y20">
            <v>79</v>
          </cell>
        </row>
        <row r="21">
          <cell r="X21">
            <v>0</v>
          </cell>
          <cell r="Y21">
            <v>0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sar Zamora Martinez" refreshedDate="43202.490133912041" createdVersion="5" refreshedVersion="6" minRefreshableVersion="3" recordCount="50">
  <cacheSource type="worksheet">
    <worksheetSource ref="E471:P521" sheet="P. 2.1"/>
  </cacheSource>
  <cacheFields count="12">
    <cacheField name="Nombre de Plan/Paquete" numFmtId="0">
      <sharedItems count="27">
        <s v="Paquete Infinitum 333"/>
        <s v="Paquete Conectes"/>
        <s v="Paquete Conectes Frontera"/>
        <s v="Paquete Acerques"/>
        <s v="Paquete Telmex Todo México Sin Límites"/>
        <s v="Paquete Infinitum 1499"/>
        <s v="Infinitum 1000"/>
        <s v="Infinitum 2000"/>
        <s v="Paquete Telmex 1000"/>
        <s v="Infinitum 256"/>
        <s v="Infinitum 5 Mb"/>
        <s v="Infinitum 10 Mb"/>
        <s v="Infinitum 20 Mb"/>
        <s v="Infinitum 50 Mb"/>
        <s v="Infinitum 100 Mb"/>
        <s v="Paquete Conectes Negocio"/>
        <s v="Paquete Mi Negocio"/>
        <s v="Paquete Super Negocio"/>
        <s v="Telmex Negocio Sin Límites 1"/>
        <s v="Telmex Negocio Sin Límites 2"/>
        <s v="Telmex Negocio Sin Límites 3"/>
        <s v="Infinitum Negocio 10 Mb"/>
        <s v="Infinitum Negocio 20 Mb"/>
        <s v="Infinitum Negocio 50 Mb"/>
        <s v="Renta Mensual de la Línea Comercial"/>
        <s v="Renta Mensual de la Línea Residencial"/>
        <s v="Nombre de Plan/Paquete"/>
      </sharedItems>
    </cacheField>
    <cacheField name="Modalidad*" numFmtId="0">
      <sharedItems/>
    </cacheField>
    <cacheField name="Tipo de Servicio*" numFmtId="0">
      <sharedItems count="4">
        <s v="Telefonía fija + Internet fijo"/>
        <s v="Internet fijo"/>
        <s v="Telefonía fija"/>
        <s v="Especifique Tipo de Servicio"/>
      </sharedItems>
    </cacheField>
    <cacheField name="2009" numFmtId="0">
      <sharedItems containsNonDate="0" containsString="0" containsBlank="1"/>
    </cacheField>
    <cacheField name="2010" numFmtId="0">
      <sharedItems containsNonDate="0" containsString="0" containsBlank="1"/>
    </cacheField>
    <cacheField name="2011" numFmtId="0">
      <sharedItems containsNonDate="0" containsString="0" containsBlank="1"/>
    </cacheField>
    <cacheField name="2012" numFmtId="0">
      <sharedItems containsNonDate="0" containsString="0" containsBlank="1"/>
    </cacheField>
    <cacheField name="2013" numFmtId="0">
      <sharedItems containsNonDate="0" containsString="0" containsBlank="1"/>
    </cacheField>
    <cacheField name="2014" numFmtId="0">
      <sharedItems containsNonDate="0" containsString="0" containsBlank="1"/>
    </cacheField>
    <cacheField name="2015" numFmtId="0">
      <sharedItems containsNonDate="0" containsString="0" containsBlank="1"/>
    </cacheField>
    <cacheField name="2016" numFmtId="0">
      <sharedItems containsString="0" containsBlank="1" containsNumber="1" minValue="0" maxValue="8316976.0513058687"/>
    </cacheField>
    <cacheField name="Comentario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">
  <r>
    <x v="0"/>
    <s v="Residencial"/>
    <x v="0"/>
    <m/>
    <m/>
    <m/>
    <m/>
    <m/>
    <m/>
    <m/>
    <n v="123620.27504469396"/>
    <m/>
  </r>
  <r>
    <x v="1"/>
    <s v="Residencial"/>
    <x v="0"/>
    <m/>
    <m/>
    <m/>
    <m/>
    <m/>
    <m/>
    <m/>
    <n v="5239732.2271599863"/>
    <m/>
  </r>
  <r>
    <x v="2"/>
    <s v="Residencial"/>
    <x v="0"/>
    <m/>
    <m/>
    <m/>
    <m/>
    <m/>
    <m/>
    <m/>
    <n v="110513.25989554882"/>
    <m/>
  </r>
  <r>
    <x v="3"/>
    <s v="Residencial"/>
    <x v="0"/>
    <m/>
    <m/>
    <m/>
    <m/>
    <m/>
    <m/>
    <m/>
    <n v="930029.17945014534"/>
    <m/>
  </r>
  <r>
    <x v="4"/>
    <s v="Residencial"/>
    <x v="0"/>
    <m/>
    <m/>
    <m/>
    <m/>
    <m/>
    <m/>
    <m/>
    <n v="115926.84047855734"/>
    <m/>
  </r>
  <r>
    <x v="5"/>
    <s v="Residencial"/>
    <x v="0"/>
    <m/>
    <m/>
    <m/>
    <m/>
    <m/>
    <m/>
    <m/>
    <n v="420.45347687959674"/>
    <m/>
  </r>
  <r>
    <x v="6"/>
    <s v="Residencial"/>
    <x v="0"/>
    <m/>
    <m/>
    <m/>
    <m/>
    <m/>
    <m/>
    <m/>
    <n v="0"/>
    <m/>
  </r>
  <r>
    <x v="7"/>
    <s v="Residencial"/>
    <x v="1"/>
    <m/>
    <m/>
    <m/>
    <m/>
    <m/>
    <m/>
    <m/>
    <n v="0"/>
    <m/>
  </r>
  <r>
    <x v="8"/>
    <s v="Residencial"/>
    <x v="0"/>
    <m/>
    <m/>
    <m/>
    <m/>
    <m/>
    <m/>
    <m/>
    <n v="0"/>
    <m/>
  </r>
  <r>
    <x v="9"/>
    <s v="Residencial y No Residencial"/>
    <x v="1"/>
    <m/>
    <m/>
    <m/>
    <m/>
    <m/>
    <m/>
    <m/>
    <n v="0"/>
    <m/>
  </r>
  <r>
    <x v="10"/>
    <s v="Residencial"/>
    <x v="1"/>
    <m/>
    <m/>
    <m/>
    <m/>
    <m/>
    <m/>
    <m/>
    <n v="0"/>
    <m/>
  </r>
  <r>
    <x v="11"/>
    <s v="Residencial"/>
    <x v="1"/>
    <m/>
    <m/>
    <m/>
    <m/>
    <m/>
    <m/>
    <m/>
    <n v="73709.372649180295"/>
    <m/>
  </r>
  <r>
    <x v="12"/>
    <s v="Residencial"/>
    <x v="1"/>
    <m/>
    <m/>
    <m/>
    <m/>
    <m/>
    <m/>
    <m/>
    <n v="3333.1607238984107"/>
    <m/>
  </r>
  <r>
    <x v="13"/>
    <s v="Residencial"/>
    <x v="1"/>
    <m/>
    <m/>
    <m/>
    <m/>
    <m/>
    <m/>
    <m/>
    <n v="219.00975791752336"/>
    <m/>
  </r>
  <r>
    <x v="14"/>
    <s v="No Residencial"/>
    <x v="1"/>
    <m/>
    <m/>
    <m/>
    <m/>
    <m/>
    <m/>
    <m/>
    <n v="108.77728015899659"/>
    <m/>
  </r>
  <r>
    <x v="15"/>
    <s v="No Residencial"/>
    <x v="0"/>
    <m/>
    <m/>
    <m/>
    <m/>
    <m/>
    <m/>
    <m/>
    <n v="388542.30301147996"/>
    <m/>
  </r>
  <r>
    <x v="16"/>
    <s v="No Residencial"/>
    <x v="0"/>
    <m/>
    <m/>
    <m/>
    <m/>
    <m/>
    <m/>
    <m/>
    <n v="240835.14465266227"/>
    <m/>
  </r>
  <r>
    <x v="17"/>
    <s v="No Residencial"/>
    <x v="0"/>
    <m/>
    <m/>
    <m/>
    <m/>
    <m/>
    <m/>
    <m/>
    <n v="240916.75604810714"/>
    <m/>
  </r>
  <r>
    <x v="18"/>
    <s v="No Residencial"/>
    <x v="0"/>
    <m/>
    <m/>
    <m/>
    <m/>
    <m/>
    <m/>
    <m/>
    <n v="125610.13116691113"/>
    <m/>
  </r>
  <r>
    <x v="19"/>
    <s v="No Residencial"/>
    <x v="0"/>
    <m/>
    <m/>
    <m/>
    <m/>
    <m/>
    <m/>
    <m/>
    <n v="14558.403399179579"/>
    <m/>
  </r>
  <r>
    <x v="20"/>
    <s v="No Residencial"/>
    <x v="0"/>
    <m/>
    <m/>
    <m/>
    <m/>
    <m/>
    <m/>
    <m/>
    <n v="11671.063946141005"/>
    <m/>
  </r>
  <r>
    <x v="21"/>
    <s v="No Residencial"/>
    <x v="1"/>
    <m/>
    <m/>
    <m/>
    <m/>
    <m/>
    <m/>
    <m/>
    <n v="274.2964480251074"/>
    <m/>
  </r>
  <r>
    <x v="22"/>
    <s v="No Residencial"/>
    <x v="1"/>
    <m/>
    <m/>
    <m/>
    <m/>
    <m/>
    <m/>
    <m/>
    <n v="26.642474074363708"/>
    <m/>
  </r>
  <r>
    <x v="23"/>
    <s v="No Residencial"/>
    <x v="1"/>
    <m/>
    <m/>
    <m/>
    <m/>
    <m/>
    <m/>
    <m/>
    <n v="0"/>
    <m/>
  </r>
  <r>
    <x v="24"/>
    <s v="No Residencial"/>
    <x v="2"/>
    <m/>
    <m/>
    <m/>
    <m/>
    <m/>
    <m/>
    <m/>
    <n v="3124296.8525487185"/>
    <m/>
  </r>
  <r>
    <x v="25"/>
    <s v="Residencial"/>
    <x v="2"/>
    <m/>
    <m/>
    <m/>
    <m/>
    <m/>
    <m/>
    <m/>
    <n v="8316976.0513058687"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  <r>
    <x v="26"/>
    <s v="Especifique Modalidad"/>
    <x v="3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outline="1" outlineData="1" multipleFieldFilters="0">
  <location ref="AG468:AO471" firstHeaderRow="0" firstDataRow="1" firstDataCol="1" rowPageCount="1" colPageCount="1"/>
  <pivotFields count="12">
    <pivotField axis="axisRow" showAll="0">
      <items count="28">
        <item x="11"/>
        <item x="14"/>
        <item x="6"/>
        <item x="12"/>
        <item x="7"/>
        <item x="10"/>
        <item x="13"/>
        <item x="26"/>
        <item x="3"/>
        <item x="1"/>
        <item x="2"/>
        <item x="15"/>
        <item x="5"/>
        <item x="0"/>
        <item x="16"/>
        <item x="17"/>
        <item x="8"/>
        <item x="4"/>
        <item x="24"/>
        <item x="25"/>
        <item x="18"/>
        <item x="19"/>
        <item x="20"/>
        <item x="9"/>
        <item x="21"/>
        <item x="22"/>
        <item x="23"/>
        <item t="default"/>
      </items>
    </pivotField>
    <pivotField showAll="0"/>
    <pivotField axis="axisPage" multipleItemSelectionAllowed="1" showAll="0">
      <items count="5">
        <item h="1" x="3"/>
        <item h="1" x="1"/>
        <item x="2"/>
        <item h="1"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Fields count="1">
    <field x="0"/>
  </rowFields>
  <rowItems count="3">
    <i>
      <x v="18"/>
    </i>
    <i>
      <x v="1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2" hier="-1"/>
  </pageFields>
  <dataFields count="8">
    <dataField name="Lines 2009" fld="3" showDataAs="percentOfCol" baseField="0" baseItem="18" numFmtId="10"/>
    <dataField name="Lines 2010" fld="4" showDataAs="percentOfCol" baseField="0" baseItem="18" numFmtId="10"/>
    <dataField name="Lines 2011" fld="5" showDataAs="percentOfCol" baseField="0" baseItem="18" numFmtId="10"/>
    <dataField name="Lines 2012" fld="6" showDataAs="percentOfCol" baseField="0" baseItem="18" numFmtId="10"/>
    <dataField name="Lines 2013" fld="7" showDataAs="percentOfCol" baseField="0" baseItem="18" numFmtId="10"/>
    <dataField name="Lines 2014" fld="8" showDataAs="percentOfCol" baseField="0" baseItem="18" numFmtId="10"/>
    <dataField name="Lines 2015" fld="9" showDataAs="percentOfCol" baseField="0" baseItem="18" numFmtId="10"/>
    <dataField name="Lines 2016" fld="10" showDataAs="percentOfCol" baseField="0" baseItem="18" numFmtId="10"/>
  </dataFields>
  <formats count="15">
    <format dxfId="5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46">
      <pivotArea grandRow="1" outline="0" collapsedLevelsAreSubtotals="1" fieldPosition="0"/>
    </format>
    <format dxfId="4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1"/>
          </reference>
        </references>
      </pivotArea>
    </format>
    <format dxfId="42">
      <pivotArea outline="0" fieldPosition="0">
        <references count="1">
          <reference field="4294967294" count="1">
            <x v="2"/>
          </reference>
        </references>
      </pivotArea>
    </format>
    <format dxfId="41">
      <pivotArea outline="0" fieldPosition="0">
        <references count="1">
          <reference field="4294967294" count="1">
            <x v="3"/>
          </reference>
        </references>
      </pivotArea>
    </format>
    <format dxfId="40">
      <pivotArea outline="0" fieldPosition="0">
        <references count="1">
          <reference field="4294967294" count="1">
            <x v="4"/>
          </reference>
        </references>
      </pivotArea>
    </format>
    <format dxfId="39">
      <pivotArea outline="0" fieldPosition="0">
        <references count="1">
          <reference field="4294967294" count="1">
            <x v="5"/>
          </reference>
        </references>
      </pivotArea>
    </format>
    <format dxfId="38">
      <pivotArea outline="0" fieldPosition="0">
        <references count="1">
          <reference field="4294967294" count="1">
            <x v="6"/>
          </reference>
        </references>
      </pivotArea>
    </format>
    <format dxfId="37">
      <pivotArea outline="0" fieldPosition="0">
        <references count="1">
          <reference field="4294967294" count="1">
            <x v="7"/>
          </reference>
        </references>
      </pivotArea>
    </format>
    <format dxfId="36">
      <pivotArea collapsedLevelsAreSubtotals="1" fieldPosition="0">
        <references count="2">
          <reference field="4294967294" count="1" selected="0">
            <x v="7"/>
          </reference>
          <reference field="0" count="2">
            <x v="18"/>
            <x v="19"/>
          </reference>
        </references>
      </pivotArea>
    </format>
  </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outline="1" outlineData="1" multipleFieldFilters="0">
  <location ref="S469:AA494" firstHeaderRow="0" firstDataRow="1" firstDataCol="1" rowPageCount="1" colPageCount="1"/>
  <pivotFields count="12">
    <pivotField axis="axisRow" showAll="0">
      <items count="28">
        <item x="11"/>
        <item x="14"/>
        <item x="6"/>
        <item x="12"/>
        <item x="7"/>
        <item x="9"/>
        <item x="10"/>
        <item x="13"/>
        <item x="21"/>
        <item x="22"/>
        <item x="23"/>
        <item x="26"/>
        <item x="3"/>
        <item x="1"/>
        <item x="2"/>
        <item x="15"/>
        <item x="5"/>
        <item x="0"/>
        <item x="16"/>
        <item x="17"/>
        <item x="8"/>
        <item x="4"/>
        <item x="24"/>
        <item x="25"/>
        <item x="18"/>
        <item x="19"/>
        <item x="20"/>
        <item t="default"/>
      </items>
    </pivotField>
    <pivotField showAll="0"/>
    <pivotField axis="axisPage" multipleItemSelectionAllowed="1" showAll="0">
      <items count="5">
        <item h="1" x="3"/>
        <item x="1"/>
        <item h="1" x="2"/>
        <item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4"/>
    </i>
    <i>
      <x v="25"/>
    </i>
    <i>
      <x v="2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2" hier="-1"/>
  </pageFields>
  <dataFields count="8">
    <dataField name="Suma de 2009" fld="3" showDataAs="percentOfCol" baseField="0" baseItem="0" numFmtId="10"/>
    <dataField name="Suma de 2010" fld="4" showDataAs="percentOfCol" baseField="0" baseItem="0" numFmtId="10"/>
    <dataField name="Suma de 2011" fld="5" showDataAs="percentOfCol" baseField="0" baseItem="0" numFmtId="10"/>
    <dataField name="Suma de 2012" fld="6" showDataAs="percentOfCol" baseField="0" baseItem="0" numFmtId="10"/>
    <dataField name="Suma de 2013" fld="7" showDataAs="percentOfCol" baseField="0" baseItem="0" numFmtId="10"/>
    <dataField name="Suma de 2014" fld="8" showDataAs="percentOfCol" baseField="0" baseItem="0" numFmtId="10"/>
    <dataField name="Suma de 2015" fld="9" showDataAs="percentOfCol" baseField="0" baseItem="0" numFmtId="10"/>
    <dataField name="Suma de 2016" fld="10" showDataAs="percentOfCol" baseField="0" baseItem="0" numFmtId="10"/>
  </dataFields>
  <formats count="3">
    <format dxfId="53">
      <pivotArea collapsedLevelsAreSubtotals="1" fieldPosition="0">
        <references count="2">
          <reference field="4294967294" count="1" selected="0">
            <x v="7"/>
          </reference>
          <reference field="0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2"/>
            <x v="13"/>
            <x v="14"/>
            <x v="15"/>
            <x v="16"/>
            <x v="17"/>
            <x v="18"/>
            <x v="19"/>
            <x v="20"/>
            <x v="21"/>
            <x v="24"/>
            <x v="25"/>
            <x v="26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51">
      <pivotArea dataOnly="0" labelOnly="1" outline="0" fieldPosition="0">
        <references count="1">
          <reference field="429496729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a2582" displayName="Tabla2582" ref="E1096:N1098" totalsRowShown="0" dataDxfId="72" tableBorderDxfId="71" headerRowCellStyle="Column label" dataCellStyle="Input link">
  <tableColumns count="10">
    <tableColumn id="1" name="Tipo de Servicio*" dataDxfId="70" dataCellStyle="Input data"/>
    <tableColumn id="2" name="2008" dataDxfId="69" dataCellStyle="Input calculation"/>
    <tableColumn id="3" name="2009" dataDxfId="68" dataCellStyle="Input estimate"/>
    <tableColumn id="4" name="2010" dataDxfId="67" dataCellStyle="Input estimate"/>
    <tableColumn id="5" name="2011" dataDxfId="66" dataCellStyle="Input estimate"/>
    <tableColumn id="6" name="2012" dataDxfId="65" dataCellStyle="Input estimate"/>
    <tableColumn id="7" name="2013" dataDxfId="64" dataCellStyle="Input estimate"/>
    <tableColumn id="8" name="2014" dataDxfId="63" dataCellStyle="Input estimate"/>
    <tableColumn id="9" name="2015" dataDxfId="62" dataCellStyle="Input estimate"/>
    <tableColumn id="10" name="2016" dataDxfId="61" dataCellStyle="Input calculation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6" name="Tabla27" displayName="Tabla27" ref="S496:AC520" totalsRowShown="0" tableBorderDxfId="35" headerRowCellStyle="Column label" dataCellStyle="Input data">
  <tableColumns count="11">
    <tableColumn id="1" name="Nombre de Plan/Paquete" dataDxfId="34" dataCellStyle="Input data"/>
    <tableColumn id="2" name="Modalidad*" dataDxfId="33" dataCellStyle="Input data"/>
    <tableColumn id="3" name="Tipo de Servicio*" dataDxfId="32" dataCellStyle="Input data"/>
    <tableColumn id="4" name="% 2009" dataDxfId="31" dataCellStyle="Input data">
      <calculatedColumnFormula>IFERROR(VLOOKUP($S497,$S$470:$AA$493,V$495,FALSE),0%)</calculatedColumnFormula>
    </tableColumn>
    <tableColumn id="5" name="% 2010" dataDxfId="30" dataCellStyle="Input data">
      <calculatedColumnFormula>IFERROR(VLOOKUP($S497,$S$470:$AA$493,W$495,FALSE),0%)</calculatedColumnFormula>
    </tableColumn>
    <tableColumn id="6" name="% 2011" dataDxfId="29" dataCellStyle="Input data">
      <calculatedColumnFormula>IFERROR(VLOOKUP($S497,$S$470:$AA$493,X$495,FALSE),0%)</calculatedColumnFormula>
    </tableColumn>
    <tableColumn id="7" name="% 2012" dataDxfId="28" dataCellStyle="Input data">
      <calculatedColumnFormula>IFERROR(VLOOKUP($S497,$S$470:$AA$493,Y$495,FALSE),0%)</calculatedColumnFormula>
    </tableColumn>
    <tableColumn id="8" name="% 2013" dataDxfId="27" dataCellStyle="Input data">
      <calculatedColumnFormula>IFERROR(VLOOKUP($S497,$S$470:$AA$493,Z$495,FALSE),0%)</calculatedColumnFormula>
    </tableColumn>
    <tableColumn id="9" name="% 2014" dataDxfId="26" dataCellStyle="Input data">
      <calculatedColumnFormula>IFERROR(VLOOKUP($S497,$S$470:$AA$493,AA$495,FALSE),0%)</calculatedColumnFormula>
    </tableColumn>
    <tableColumn id="10" name="% 2015" dataDxfId="25" dataCellStyle="Input data">
      <calculatedColumnFormula>IFERROR(VLOOKUP($S497,$S$470:$AA$493,AB$495,FALSE),0%)</calculatedColumnFormula>
    </tableColumn>
    <tableColumn id="11" name="% 2016" dataDxfId="24" dataCellStyle="Input data">
      <calculatedColumnFormula>IFERROR(VLOOKUP($S497,$S$470:$AA$493,AC$495,FALSE),0%)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7" name="Tabla258" displayName="Tabla258" ref="AF496:AP498" totalsRowShown="0" tableBorderDxfId="23" headerRowCellStyle="Column label" dataCellStyle="Input data">
  <tableColumns count="11">
    <tableColumn id="1" name="Nombre de Plan/Paquete" dataDxfId="22" dataCellStyle="Input data"/>
    <tableColumn id="2" name="Modalidad*" dataDxfId="21" dataCellStyle="Input data"/>
    <tableColumn id="3" name="Tipo de Servicio*" dataDxfId="20" dataCellStyle="Input data"/>
    <tableColumn id="4" name="2009" dataDxfId="19" dataCellStyle="Input data"/>
    <tableColumn id="5" name="2010" dataDxfId="18" dataCellStyle="Input data"/>
    <tableColumn id="6" name="2011" dataDxfId="17" dataCellStyle="Input data"/>
    <tableColumn id="7" name="2012" dataDxfId="16" dataCellStyle="Input data"/>
    <tableColumn id="8" name="2013" dataDxfId="15" dataCellStyle="Input data"/>
    <tableColumn id="9" name="2014" dataDxfId="14" dataCellStyle="Input data"/>
    <tableColumn id="10" name="2015" dataDxfId="13" dataCellStyle="Input data"/>
    <tableColumn id="11" name="2016" dataDxfId="12" dataCellStyle="Input data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" name="Tabla4" displayName="Tabla4" ref="AG9:AN65" totalsRowShown="0" headerRowDxfId="11" tableBorderDxfId="10" headerRowCellStyle="Column label">
  <autoFilter ref="AG9:AN65"/>
  <tableColumns count="8">
    <tableColumn id="1" name="Nombre de Plan/Paquete">
      <calculatedColumnFormula>E10</calculatedColumnFormula>
    </tableColumn>
    <tableColumn id="2" name="Modalidad*">
      <calculatedColumnFormula>F10</calculatedColumnFormula>
    </tableColumn>
    <tableColumn id="3" name="Tipo de Servicio*">
      <calculatedColumnFormula>G10</calculatedColumnFormula>
    </tableColumn>
    <tableColumn id="4" name="Sin impuestos">
      <calculatedColumnFormula>T10</calculatedColumnFormula>
    </tableColumn>
    <tableColumn id="5" name="Con impuestos">
      <calculatedColumnFormula>U10</calculatedColumnFormula>
    </tableColumn>
    <tableColumn id="6" name="Sin impuestos2">
      <calculatedColumnFormula>V10</calculatedColumnFormula>
    </tableColumn>
    <tableColumn id="7" name="Con impuestos3">
      <calculatedColumnFormula>W10</calculatedColumnFormula>
    </tableColumn>
    <tableColumn id="8" name="Comentarios" dataCellStyle="Input data"/>
  </tableColumns>
  <tableStyleInfo name="TableStyleLight16" showFirstColumn="0" showLastColumn="0" showRowStripes="1" showColumnStripes="0"/>
</table>
</file>

<file path=xl/tables/table5.xml><?xml version="1.0" encoding="utf-8"?>
<table xmlns="http://schemas.openxmlformats.org/spreadsheetml/2006/main" id="5" name="Tabla5" displayName="Tabla5" ref="AG74:AN121" totalsRowShown="0" headerRowDxfId="9" tableBorderDxfId="8" headerRowCellStyle="Column label" dataCellStyle="Input data">
  <autoFilter ref="AG74:AN121"/>
  <tableColumns count="8">
    <tableColumn id="1" name="Nombre de Plan/Paquete" dataDxfId="7" dataCellStyle="Input data"/>
    <tableColumn id="2" name="Modalidad*" dataDxfId="6" dataCellStyle="Input data"/>
    <tableColumn id="3" name="Tipo de Servicio*" dataDxfId="5" dataCellStyle="Input data"/>
    <tableColumn id="4" name="Sin impuestos" dataDxfId="4" dataCellStyle="Input data">
      <calculatedColumnFormula>T75</calculatedColumnFormula>
    </tableColumn>
    <tableColumn id="5" name="Con impuestos" dataDxfId="3" dataCellStyle="Input data">
      <calculatedColumnFormula>U75</calculatedColumnFormula>
    </tableColumn>
    <tableColumn id="6" name="Sin impuestos2" dataDxfId="2" dataCellStyle="Input data">
      <calculatedColumnFormula>V75</calculatedColumnFormula>
    </tableColumn>
    <tableColumn id="7" name="Con impuestos3" dataDxfId="1" dataCellStyle="Input data">
      <calculatedColumnFormula>W75</calculatedColumnFormula>
    </tableColumn>
    <tableColumn id="8" name="Comentarios" dataDxfId="0" dataCellStyle="Input data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AnalysysMasonXL">
  <a:themeElements>
    <a:clrScheme name="AnalysysMasonXL">
      <a:dk1>
        <a:srgbClr val="003352"/>
      </a:dk1>
      <a:lt1>
        <a:srgbClr val="FFFFFF"/>
      </a:lt1>
      <a:dk2>
        <a:srgbClr val="003352"/>
      </a:dk2>
      <a:lt2>
        <a:srgbClr val="61586C"/>
      </a:lt2>
      <a:accent1>
        <a:srgbClr val="221F72"/>
      </a:accent1>
      <a:accent2>
        <a:srgbClr val="6762D4"/>
      </a:accent2>
      <a:accent3>
        <a:srgbClr val="A5A2E6"/>
      </a:accent3>
      <a:accent4>
        <a:srgbClr val="5A2149"/>
      </a:accent4>
      <a:accent5>
        <a:srgbClr val="9F3B80"/>
      </a:accent5>
      <a:accent6>
        <a:srgbClr val="D284BA"/>
      </a:accent6>
      <a:hlink>
        <a:srgbClr val="013352"/>
      </a:hlink>
      <a:folHlink>
        <a:srgbClr val="003352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3" Type="http://schemas.openxmlformats.org/officeDocument/2006/relationships/printerSettings" Target="../printerSettings/printerSettings10.bin"/><Relationship Id="rId7" Type="http://schemas.openxmlformats.org/officeDocument/2006/relationships/table" Target="../tables/table4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3.xml"/><Relationship Id="rId5" Type="http://schemas.openxmlformats.org/officeDocument/2006/relationships/table" Target="../tables/table2.xml"/><Relationship Id="rId4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bit.ift.org.mx/BitWebApp/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s://bit.ift.org.mx/BitWebApp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banxico.org.mx/dyn/informacion-para-la-prensa/comunicados/resultados-de-encuestas/expectativas-de-los-especialistas/index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americamovil.com/sites/default/files/2018-02/4Q17_1.pdf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downloads.telmex.com/pdf/Libro%20de%20Tarifas%20Servicios%20Mercado%20Masivo.pdf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reamble1">
    <outlinePr summaryBelow="0"/>
    <pageSetUpPr autoPageBreaks="0"/>
  </sheetPr>
  <dimension ref="A1:E23"/>
  <sheetViews>
    <sheetView showGridLines="0" tabSelected="1" defaultGridColor="0" colorId="22" zoomScale="85" zoomScaleNormal="85" zoomScaleSheetLayoutView="75" workbookViewId="0">
      <pane ySplit="7" topLeftCell="A8" activePane="bottomLeft" state="frozen"/>
      <selection activeCell="I107" sqref="I107"/>
      <selection pane="bottomLeft"/>
    </sheetView>
  </sheetViews>
  <sheetFormatPr baseColWidth="10" defaultColWidth="12.7109375" defaultRowHeight="12"/>
  <cols>
    <col min="1" max="1" width="17.28515625" style="18" bestFit="1" customWidth="1"/>
    <col min="2" max="2" width="16.7109375" style="18" customWidth="1"/>
    <col min="3" max="3" width="54.5703125" style="18" customWidth="1"/>
    <col min="4" max="4" width="16.7109375" style="18" customWidth="1"/>
    <col min="5" max="5" width="62.7109375" style="18" customWidth="1"/>
  </cols>
  <sheetData>
    <row r="1" spans="1:5" s="22" customFormat="1" ht="33.75" customHeight="1">
      <c r="C1" s="518" t="str">
        <f>Workbook.Title</f>
        <v>Modelo de costos de costos evitados - Módulo del Servicio de Reventa Mayorista de Línea Telefónica 2018</v>
      </c>
    </row>
    <row r="2" spans="1:5" s="24" customFormat="1" ht="12" customHeight="1"/>
    <row r="3" spans="1:5" s="2" customFormat="1" ht="18">
      <c r="A3" s="15" t="s">
        <v>615</v>
      </c>
      <c r="C3"/>
    </row>
    <row r="4" spans="1:5" ht="6" customHeight="1">
      <c r="A4"/>
      <c r="B4"/>
      <c r="C4"/>
      <c r="D4"/>
      <c r="E4"/>
    </row>
    <row r="5" spans="1:5">
      <c r="A5" s="16" t="s">
        <v>159</v>
      </c>
      <c r="B5" s="18" t="s">
        <v>988</v>
      </c>
      <c r="C5"/>
      <c r="D5"/>
      <c r="E5"/>
    </row>
    <row r="6" spans="1:5">
      <c r="A6" s="16" t="s">
        <v>974</v>
      </c>
      <c r="B6" s="18" t="s">
        <v>973</v>
      </c>
      <c r="C6"/>
      <c r="D6"/>
      <c r="E6"/>
    </row>
    <row r="7" spans="1:5">
      <c r="A7" s="16" t="s">
        <v>975</v>
      </c>
      <c r="B7" s="18" t="s">
        <v>613</v>
      </c>
      <c r="C7"/>
      <c r="D7"/>
      <c r="E7"/>
    </row>
    <row r="8" spans="1:5" ht="15.75">
      <c r="C8" s="9"/>
      <c r="E8"/>
    </row>
    <row r="11" spans="1:5" s="167" customFormat="1">
      <c r="B11" s="18"/>
      <c r="C11" s="18"/>
      <c r="D11" s="18"/>
      <c r="E11" s="18"/>
    </row>
    <row r="12" spans="1:5" s="167" customFormat="1">
      <c r="B12" s="18"/>
      <c r="C12" s="18"/>
      <c r="D12" s="18"/>
      <c r="E12" s="18"/>
    </row>
    <row r="13" spans="1:5" s="167" customFormat="1">
      <c r="B13" s="18"/>
      <c r="C13" s="18"/>
      <c r="D13" s="18"/>
      <c r="E13" s="18"/>
    </row>
    <row r="14" spans="1:5" s="167" customFormat="1">
      <c r="B14" s="18"/>
      <c r="C14" s="18"/>
      <c r="D14" s="18"/>
      <c r="E14" s="18"/>
    </row>
    <row r="15" spans="1:5" s="167" customFormat="1">
      <c r="B15" s="18"/>
      <c r="C15" s="18"/>
      <c r="D15" s="18"/>
      <c r="E15" s="18"/>
    </row>
    <row r="16" spans="1:5" s="167" customFormat="1">
      <c r="B16" s="18"/>
      <c r="C16" s="18"/>
      <c r="D16" s="18"/>
      <c r="E16" s="18"/>
    </row>
    <row r="17" spans="1:5" s="167" customFormat="1">
      <c r="B17" s="18"/>
      <c r="C17" s="18"/>
      <c r="D17" s="18"/>
      <c r="E17" s="18"/>
    </row>
    <row r="18" spans="1:5" s="167" customFormat="1">
      <c r="B18" s="18"/>
      <c r="C18" s="18"/>
      <c r="D18" s="18"/>
      <c r="E18" s="18"/>
    </row>
    <row r="19" spans="1:5" s="167" customFormat="1">
      <c r="B19" s="18"/>
      <c r="C19" s="18"/>
      <c r="D19" s="18"/>
      <c r="E19" s="18"/>
    </row>
    <row r="20" spans="1:5" s="167" customFormat="1">
      <c r="B20" s="18"/>
      <c r="C20" s="18"/>
      <c r="D20" s="18"/>
      <c r="E20" s="18"/>
    </row>
    <row r="21" spans="1:5" s="167" customFormat="1">
      <c r="A21" s="151"/>
      <c r="B21" s="18"/>
      <c r="C21" s="18"/>
      <c r="D21" s="18"/>
      <c r="E21" s="18"/>
    </row>
    <row r="22" spans="1:5" s="167" customFormat="1">
      <c r="B22" s="18"/>
      <c r="C22" s="18"/>
      <c r="D22" s="18"/>
      <c r="E22" s="18"/>
    </row>
    <row r="23" spans="1:5" s="167" customFormat="1">
      <c r="B23" s="18"/>
      <c r="C23" s="18"/>
      <c r="D23" s="18"/>
      <c r="E23" s="18"/>
    </row>
  </sheetData>
  <phoneticPr fontId="0" type="noConversion"/>
  <dataValidations count="1">
    <dataValidation type="list" allowBlank="1" sqref="D8:D23">
      <formula1>#REF!</formula1>
    </dataValidation>
  </dataValidations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&amp;D&amp;RCommercial in confidence © Analysys Mason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CN900"/>
  <sheetViews>
    <sheetView showGridLines="0" zoomScale="55" zoomScaleNormal="55" workbookViewId="0">
      <pane ySplit="3" topLeftCell="A4" activePane="bottomLeft" state="frozen"/>
      <selection pane="bottomLeft"/>
    </sheetView>
  </sheetViews>
  <sheetFormatPr baseColWidth="10" defaultRowHeight="14.25" outlineLevelRow="1"/>
  <cols>
    <col min="1" max="1" width="8.5703125" style="311" customWidth="1"/>
    <col min="2" max="2" width="4.5703125" style="311" customWidth="1"/>
    <col min="3" max="3" width="5" style="311" customWidth="1"/>
    <col min="4" max="4" width="10.42578125" style="311" customWidth="1"/>
    <col min="5" max="5" width="41.85546875" style="311" customWidth="1"/>
    <col min="6" max="6" width="30.42578125" style="311" bestFit="1" customWidth="1"/>
    <col min="7" max="7" width="33" style="311" customWidth="1"/>
    <col min="8" max="8" width="17.28515625" style="311" customWidth="1"/>
    <col min="9" max="9" width="19.28515625" style="312" customWidth="1"/>
    <col min="10" max="11" width="19.28515625" style="311" customWidth="1"/>
    <col min="12" max="12" width="26.7109375" style="311" customWidth="1"/>
    <col min="13" max="13" width="27.42578125" style="311" customWidth="1"/>
    <col min="14" max="14" width="32.140625" style="311" customWidth="1"/>
    <col min="15" max="15" width="32.28515625" style="311" customWidth="1"/>
    <col min="16" max="18" width="19.28515625" style="311" customWidth="1"/>
    <col min="19" max="19" width="33.7109375" style="311" customWidth="1"/>
    <col min="20" max="20" width="21.28515625" style="311" customWidth="1"/>
    <col min="21" max="21" width="20.7109375" style="311" customWidth="1"/>
    <col min="22" max="27" width="21.28515625" style="311" customWidth="1"/>
    <col min="28" max="28" width="11.42578125" style="311"/>
    <col min="29" max="29" width="29.7109375" style="311" customWidth="1"/>
    <col min="30" max="32" width="27.28515625" style="311" customWidth="1"/>
    <col min="33" max="33" width="32.42578125" style="311" customWidth="1"/>
    <col min="34" max="34" width="19.5703125" style="311" customWidth="1"/>
    <col min="35" max="35" width="16.140625" style="311" customWidth="1"/>
    <col min="36" max="41" width="16.7109375" style="311" customWidth="1"/>
    <col min="42" max="42" width="28.28515625" style="311" customWidth="1"/>
    <col min="43" max="43" width="26.42578125" style="311" customWidth="1"/>
    <col min="44" max="44" width="21.5703125" style="311" customWidth="1"/>
    <col min="45" max="45" width="29.28515625" style="311" customWidth="1"/>
    <col min="46" max="56" width="26.85546875" style="311" customWidth="1"/>
    <col min="57" max="16384" width="11.42578125" style="311"/>
  </cols>
  <sheetData>
    <row r="1" spans="2:92" s="77" customFormat="1" ht="33.75" customHeight="1">
      <c r="D1" s="149" t="s">
        <v>258</v>
      </c>
      <c r="I1" s="242"/>
      <c r="L1" s="77" t="s">
        <v>2</v>
      </c>
      <c r="N1" s="311"/>
      <c r="O1" s="311"/>
      <c r="P1" s="311"/>
    </row>
    <row r="3" spans="2:92">
      <c r="D3" s="311" t="s">
        <v>259</v>
      </c>
    </row>
    <row r="5" spans="2:92" ht="15.75">
      <c r="B5" s="10"/>
      <c r="C5" s="10"/>
      <c r="D5" s="244" t="s">
        <v>260</v>
      </c>
      <c r="E5" s="244" t="s">
        <v>261</v>
      </c>
      <c r="F5" s="10"/>
      <c r="G5" s="10"/>
      <c r="H5" s="10"/>
      <c r="I5" s="245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</row>
    <row r="6" spans="2:92" ht="15" thickBot="1">
      <c r="H6" s="271">
        <v>2009</v>
      </c>
      <c r="I6" s="271">
        <f>H6</f>
        <v>2009</v>
      </c>
      <c r="J6" s="271">
        <f>H6+1</f>
        <v>2010</v>
      </c>
      <c r="K6" s="271">
        <f>J6</f>
        <v>2010</v>
      </c>
      <c r="L6" s="271">
        <f>J6+1</f>
        <v>2011</v>
      </c>
      <c r="M6" s="271">
        <f>L6</f>
        <v>2011</v>
      </c>
      <c r="N6" s="271">
        <f>L6+1</f>
        <v>2012</v>
      </c>
      <c r="O6" s="271">
        <f>N6</f>
        <v>2012</v>
      </c>
      <c r="P6" s="271">
        <f>N6+1</f>
        <v>2013</v>
      </c>
      <c r="Q6" s="271">
        <f>P6</f>
        <v>2013</v>
      </c>
      <c r="R6" s="271">
        <f>P6+1</f>
        <v>2014</v>
      </c>
      <c r="S6" s="271">
        <f>R6</f>
        <v>2014</v>
      </c>
      <c r="T6" s="271">
        <f>R6+1</f>
        <v>2015</v>
      </c>
      <c r="U6" s="271">
        <f>T6</f>
        <v>2015</v>
      </c>
      <c r="V6" s="271">
        <f>T6+1</f>
        <v>2016</v>
      </c>
      <c r="W6" s="271">
        <f>V6</f>
        <v>2016</v>
      </c>
    </row>
    <row r="7" spans="2:92" ht="16.5" thickBot="1">
      <c r="B7" s="313"/>
      <c r="C7" s="313"/>
      <c r="D7" s="313"/>
      <c r="E7" s="9" t="s">
        <v>262</v>
      </c>
      <c r="F7" s="314"/>
      <c r="G7" s="314"/>
      <c r="H7" s="272" t="str">
        <f>H6&amp;H9</f>
        <v>2009Sin impuestos</v>
      </c>
      <c r="I7" s="273" t="str">
        <f t="shared" ref="I7:W7" si="0">I6&amp;I9</f>
        <v>2009Con impuestos</v>
      </c>
      <c r="J7" s="273" t="str">
        <f t="shared" si="0"/>
        <v>2010Sin impuestos</v>
      </c>
      <c r="K7" s="273" t="str">
        <f t="shared" si="0"/>
        <v>2010Con impuestos</v>
      </c>
      <c r="L7" s="273" t="str">
        <f t="shared" si="0"/>
        <v>2011Sin impuestos</v>
      </c>
      <c r="M7" s="273" t="str">
        <f t="shared" si="0"/>
        <v>2011Con impuestos</v>
      </c>
      <c r="N7" s="273" t="str">
        <f t="shared" si="0"/>
        <v>2012Sin impuestos</v>
      </c>
      <c r="O7" s="273" t="str">
        <f t="shared" si="0"/>
        <v>2012Con impuestos</v>
      </c>
      <c r="P7" s="273" t="str">
        <f t="shared" si="0"/>
        <v>2013Sin impuestos</v>
      </c>
      <c r="Q7" s="273" t="str">
        <f t="shared" si="0"/>
        <v>2013Con impuestos</v>
      </c>
      <c r="R7" s="273" t="str">
        <f t="shared" si="0"/>
        <v>2014Sin impuestos</v>
      </c>
      <c r="S7" s="273" t="str">
        <f t="shared" si="0"/>
        <v>2014Con impuestos</v>
      </c>
      <c r="T7" s="273" t="str">
        <f t="shared" si="0"/>
        <v>2015Sin impuestos</v>
      </c>
      <c r="U7" s="273" t="str">
        <f t="shared" si="0"/>
        <v>2015Con impuestos</v>
      </c>
      <c r="V7" s="273" t="str">
        <f t="shared" si="0"/>
        <v>2016Sin impuestos</v>
      </c>
      <c r="W7" s="274" t="str">
        <f t="shared" si="0"/>
        <v>2016Con impuestos</v>
      </c>
      <c r="AF7" s="246"/>
      <c r="AG7" s="9" t="s">
        <v>596</v>
      </c>
      <c r="AH7" s="247"/>
      <c r="AI7" s="247"/>
      <c r="AJ7" s="247"/>
      <c r="AK7" s="247"/>
      <c r="AL7" s="247"/>
      <c r="AM7" s="247"/>
      <c r="AN7" s="243"/>
      <c r="AO7" s="243"/>
      <c r="AP7" s="243"/>
      <c r="AQ7" s="243"/>
      <c r="AR7" s="9" t="s">
        <v>597</v>
      </c>
      <c r="AS7" s="243"/>
      <c r="AT7" s="243"/>
      <c r="AU7" s="243"/>
      <c r="AV7" s="243"/>
    </row>
    <row r="8" spans="2:92" ht="15" thickBot="1">
      <c r="B8" s="313"/>
      <c r="C8" s="313"/>
      <c r="D8" s="313"/>
      <c r="E8" s="316" t="s">
        <v>168</v>
      </c>
      <c r="F8" s="314"/>
      <c r="G8" s="314"/>
      <c r="H8" s="526">
        <v>2009</v>
      </c>
      <c r="I8" s="527"/>
      <c r="J8" s="526">
        <v>2010</v>
      </c>
      <c r="K8" s="527"/>
      <c r="L8" s="526">
        <v>2011</v>
      </c>
      <c r="M8" s="527"/>
      <c r="N8" s="526">
        <v>2012</v>
      </c>
      <c r="O8" s="527"/>
      <c r="P8" s="526">
        <v>2013</v>
      </c>
      <c r="Q8" s="527"/>
      <c r="R8" s="526">
        <v>2014</v>
      </c>
      <c r="S8" s="527"/>
      <c r="T8" s="526">
        <v>2015</v>
      </c>
      <c r="U8" s="527"/>
      <c r="V8" s="526">
        <v>2016</v>
      </c>
      <c r="W8" s="527"/>
      <c r="AF8" s="246"/>
      <c r="AH8" s="247"/>
      <c r="AI8" s="247"/>
      <c r="AJ8" s="267">
        <v>2015</v>
      </c>
      <c r="AK8" s="267">
        <v>2015</v>
      </c>
      <c r="AL8" s="267">
        <v>2016</v>
      </c>
      <c r="AM8" s="267">
        <v>2016</v>
      </c>
      <c r="AN8" s="243"/>
      <c r="AO8" s="243"/>
      <c r="AP8" s="243"/>
      <c r="AQ8" s="243"/>
      <c r="AR8" s="248" t="s">
        <v>168</v>
      </c>
      <c r="AS8" s="243"/>
      <c r="AT8" s="243"/>
      <c r="AU8" s="243"/>
      <c r="AV8" s="243"/>
    </row>
    <row r="9" spans="2:92">
      <c r="B9" s="313"/>
      <c r="C9" s="313"/>
      <c r="D9" s="313"/>
      <c r="E9" s="306" t="s">
        <v>263</v>
      </c>
      <c r="F9" s="306" t="s">
        <v>264</v>
      </c>
      <c r="G9" s="306" t="s">
        <v>265</v>
      </c>
      <c r="H9" s="306" t="s">
        <v>266</v>
      </c>
      <c r="I9" s="317" t="s">
        <v>256</v>
      </c>
      <c r="J9" s="306" t="s">
        <v>266</v>
      </c>
      <c r="K9" s="306" t="s">
        <v>256</v>
      </c>
      <c r="L9" s="306" t="s">
        <v>266</v>
      </c>
      <c r="M9" s="306" t="s">
        <v>256</v>
      </c>
      <c r="N9" s="306" t="s">
        <v>266</v>
      </c>
      <c r="O9" s="306" t="s">
        <v>256</v>
      </c>
      <c r="P9" s="306" t="s">
        <v>266</v>
      </c>
      <c r="Q9" s="306" t="s">
        <v>256</v>
      </c>
      <c r="R9" s="306" t="s">
        <v>266</v>
      </c>
      <c r="S9" s="306" t="s">
        <v>256</v>
      </c>
      <c r="T9" s="306" t="s">
        <v>266</v>
      </c>
      <c r="U9" s="306" t="s">
        <v>256</v>
      </c>
      <c r="V9" s="306" t="s">
        <v>266</v>
      </c>
      <c r="W9" s="306" t="s">
        <v>256</v>
      </c>
      <c r="X9" s="306" t="s">
        <v>267</v>
      </c>
      <c r="AF9" s="246"/>
      <c r="AG9" s="370" t="s">
        <v>263</v>
      </c>
      <c r="AH9" s="370" t="s">
        <v>264</v>
      </c>
      <c r="AI9" s="370" t="s">
        <v>265</v>
      </c>
      <c r="AJ9" s="370" t="s">
        <v>266</v>
      </c>
      <c r="AK9" s="371" t="s">
        <v>256</v>
      </c>
      <c r="AL9" s="370" t="s">
        <v>611</v>
      </c>
      <c r="AM9" s="370" t="s">
        <v>612</v>
      </c>
      <c r="AN9" s="370" t="s">
        <v>267</v>
      </c>
      <c r="AO9" s="243"/>
      <c r="AP9" s="243"/>
      <c r="AQ9" s="243"/>
      <c r="AR9" s="243"/>
      <c r="AS9" s="243"/>
      <c r="AT9" s="243"/>
      <c r="AU9" s="243"/>
      <c r="AV9" s="243"/>
    </row>
    <row r="10" spans="2:92">
      <c r="B10" s="313"/>
      <c r="C10" s="313"/>
      <c r="D10" s="318">
        <v>1</v>
      </c>
      <c r="E10" s="250" t="s">
        <v>268</v>
      </c>
      <c r="F10" s="183" t="s">
        <v>269</v>
      </c>
      <c r="G10" s="183" t="s">
        <v>270</v>
      </c>
      <c r="H10" s="187"/>
      <c r="I10" s="251"/>
      <c r="J10" s="36"/>
      <c r="K10" s="187"/>
      <c r="L10" s="36"/>
      <c r="M10" s="187"/>
      <c r="N10" s="36"/>
      <c r="O10" s="187"/>
      <c r="P10" s="36"/>
      <c r="Q10" s="187"/>
      <c r="R10" s="36"/>
      <c r="S10" s="187"/>
      <c r="T10" s="36"/>
      <c r="U10" s="187"/>
      <c r="V10" s="36">
        <v>82.86</v>
      </c>
      <c r="W10" s="187">
        <f>V10*1.16*1.03</f>
        <v>99.001127999999994</v>
      </c>
      <c r="X10" s="36"/>
      <c r="AF10" s="249">
        <v>1</v>
      </c>
      <c r="AG10" s="250" t="str">
        <f>E10</f>
        <v>Baja Temporal de la Línea Telefónica residencial</v>
      </c>
      <c r="AH10" s="250" t="str">
        <f>F10</f>
        <v>Residencial</v>
      </c>
      <c r="AI10" s="250" t="str">
        <f>G10</f>
        <v>Telefonía fija</v>
      </c>
      <c r="AJ10" s="187">
        <f>T10</f>
        <v>0</v>
      </c>
      <c r="AK10" s="187">
        <f>U10</f>
        <v>0</v>
      </c>
      <c r="AL10" s="187">
        <f>V10</f>
        <v>82.86</v>
      </c>
      <c r="AM10" s="187">
        <f>W10</f>
        <v>99.001127999999994</v>
      </c>
      <c r="AN10" s="36"/>
      <c r="AO10" s="243"/>
      <c r="AP10" s="243"/>
      <c r="AQ10" s="243"/>
      <c r="AR10" s="243"/>
      <c r="AS10" s="243"/>
      <c r="AT10" s="243"/>
      <c r="AU10" s="243"/>
      <c r="AV10" s="243"/>
    </row>
    <row r="11" spans="2:92">
      <c r="B11" s="313"/>
      <c r="C11" s="313"/>
      <c r="D11" s="318">
        <f t="shared" ref="D11:D42" si="1">1+D10</f>
        <v>2</v>
      </c>
      <c r="E11" s="250" t="s">
        <v>271</v>
      </c>
      <c r="F11" s="183" t="s">
        <v>272</v>
      </c>
      <c r="G11" s="183" t="s">
        <v>270</v>
      </c>
      <c r="H11" s="187"/>
      <c r="I11" s="251"/>
      <c r="J11" s="36"/>
      <c r="K11" s="187"/>
      <c r="L11" s="36"/>
      <c r="M11" s="187"/>
      <c r="N11" s="36"/>
      <c r="O11" s="187"/>
      <c r="P11" s="36"/>
      <c r="Q11" s="187"/>
      <c r="R11" s="36"/>
      <c r="S11" s="187"/>
      <c r="T11" s="36"/>
      <c r="U11" s="187"/>
      <c r="V11" s="36">
        <v>82.86</v>
      </c>
      <c r="W11" s="187">
        <f>V11*1.16*1.03</f>
        <v>99.001127999999994</v>
      </c>
      <c r="X11" s="36"/>
      <c r="AF11" s="249">
        <f>1+AF10</f>
        <v>2</v>
      </c>
      <c r="AG11" s="250" t="str">
        <f t="shared" ref="AG11:AG42" si="2">E11</f>
        <v>Baja Temporal de la Línea Telefónica comercial</v>
      </c>
      <c r="AH11" s="250" t="str">
        <f t="shared" ref="AH11:AH42" si="3">F11</f>
        <v>No Residencial</v>
      </c>
      <c r="AI11" s="250" t="str">
        <f t="shared" ref="AI11:AI65" si="4">G11</f>
        <v>Telefonía fija</v>
      </c>
      <c r="AJ11" s="187">
        <f t="shared" ref="AJ11:AM26" si="5">T11</f>
        <v>0</v>
      </c>
      <c r="AK11" s="187">
        <f t="shared" si="5"/>
        <v>0</v>
      </c>
      <c r="AL11" s="187">
        <f t="shared" si="5"/>
        <v>82.86</v>
      </c>
      <c r="AM11" s="187">
        <f t="shared" si="5"/>
        <v>99.001127999999994</v>
      </c>
      <c r="AN11" s="36"/>
      <c r="AO11" s="243"/>
      <c r="AP11" s="243"/>
      <c r="AQ11" s="243"/>
      <c r="AR11" s="308" t="s">
        <v>263</v>
      </c>
      <c r="AS11" s="308" t="s">
        <v>264</v>
      </c>
      <c r="AT11" s="308" t="s">
        <v>265</v>
      </c>
      <c r="AU11" s="243"/>
      <c r="AV11" s="243"/>
    </row>
    <row r="12" spans="2:92" outlineLevel="1">
      <c r="B12" s="313"/>
      <c r="C12" s="313"/>
      <c r="D12" s="318">
        <f t="shared" si="1"/>
        <v>3</v>
      </c>
      <c r="E12" s="252" t="s">
        <v>273</v>
      </c>
      <c r="F12" s="183" t="s">
        <v>274</v>
      </c>
      <c r="G12" s="183" t="s">
        <v>270</v>
      </c>
      <c r="H12" s="187"/>
      <c r="I12" s="251"/>
      <c r="J12" s="36"/>
      <c r="K12" s="187"/>
      <c r="L12" s="253"/>
      <c r="M12" s="187"/>
      <c r="N12" s="253"/>
      <c r="O12" s="187"/>
      <c r="P12" s="36"/>
      <c r="Q12" s="187"/>
      <c r="R12" s="36"/>
      <c r="S12" s="187"/>
      <c r="T12" s="36"/>
      <c r="U12" s="187"/>
      <c r="V12" s="319">
        <v>0.47339999999999999</v>
      </c>
      <c r="W12" s="253">
        <f>V12*1.16*1.03</f>
        <v>0.56561832000000001</v>
      </c>
      <c r="X12" s="36"/>
      <c r="AF12" s="249">
        <f t="shared" ref="AF12:AF65" si="6">1+AF11</f>
        <v>3</v>
      </c>
      <c r="AG12" s="250" t="str">
        <f t="shared" si="2"/>
        <v>El Que Llama Paga LDN</v>
      </c>
      <c r="AH12" s="250" t="str">
        <f t="shared" si="3"/>
        <v>Residencial y No Residencial</v>
      </c>
      <c r="AI12" s="250" t="str">
        <f t="shared" si="4"/>
        <v>Telefonía fija</v>
      </c>
      <c r="AJ12" s="187">
        <f t="shared" si="5"/>
        <v>0</v>
      </c>
      <c r="AK12" s="187">
        <f t="shared" si="5"/>
        <v>0</v>
      </c>
      <c r="AL12" s="187">
        <f t="shared" si="5"/>
        <v>0.47339999999999999</v>
      </c>
      <c r="AM12" s="187">
        <f t="shared" si="5"/>
        <v>0.56561832000000001</v>
      </c>
      <c r="AN12" s="36"/>
      <c r="AO12" s="243"/>
      <c r="AP12" s="243"/>
      <c r="AQ12" s="249">
        <v>1</v>
      </c>
      <c r="AR12" s="265" t="s">
        <v>278</v>
      </c>
      <c r="AS12" s="293" t="s">
        <v>269</v>
      </c>
      <c r="AT12" s="293" t="s">
        <v>279</v>
      </c>
      <c r="AU12" s="243"/>
      <c r="AV12" s="243"/>
    </row>
    <row r="13" spans="2:92" outlineLevel="1">
      <c r="B13" s="313"/>
      <c r="C13" s="313"/>
      <c r="D13" s="318">
        <f t="shared" si="1"/>
        <v>4</v>
      </c>
      <c r="E13" s="252" t="s">
        <v>275</v>
      </c>
      <c r="F13" s="183" t="s">
        <v>274</v>
      </c>
      <c r="G13" s="183" t="s">
        <v>270</v>
      </c>
      <c r="H13" s="187"/>
      <c r="I13" s="251"/>
      <c r="J13" s="36"/>
      <c r="K13" s="187"/>
      <c r="L13" s="253"/>
      <c r="M13" s="187"/>
      <c r="N13" s="253"/>
      <c r="O13" s="187"/>
      <c r="P13" s="36"/>
      <c r="Q13" s="187"/>
      <c r="R13" s="36"/>
      <c r="S13" s="187"/>
      <c r="T13" s="36"/>
      <c r="U13" s="187"/>
      <c r="V13" s="319">
        <v>0.47339999999999999</v>
      </c>
      <c r="W13" s="253">
        <f>V13*1.16*1.03</f>
        <v>0.56561832000000001</v>
      </c>
      <c r="X13" s="36"/>
      <c r="AF13" s="249">
        <f t="shared" si="6"/>
        <v>4</v>
      </c>
      <c r="AG13" s="250" t="str">
        <f t="shared" si="2"/>
        <v>El Que Llama Paga Local</v>
      </c>
      <c r="AH13" s="250" t="str">
        <f t="shared" si="3"/>
        <v>Residencial y No Residencial</v>
      </c>
      <c r="AI13" s="250" t="str">
        <f t="shared" si="4"/>
        <v>Telefonía fija</v>
      </c>
      <c r="AJ13" s="187">
        <f t="shared" si="5"/>
        <v>0</v>
      </c>
      <c r="AK13" s="187">
        <f t="shared" si="5"/>
        <v>0</v>
      </c>
      <c r="AL13" s="187">
        <f t="shared" si="5"/>
        <v>0.47339999999999999</v>
      </c>
      <c r="AM13" s="187">
        <f t="shared" si="5"/>
        <v>0.56561832000000001</v>
      </c>
      <c r="AN13" s="36"/>
      <c r="AO13" s="243"/>
      <c r="AP13" s="243"/>
      <c r="AQ13" s="249">
        <f>1+AQ12</f>
        <v>2</v>
      </c>
      <c r="AR13" s="265" t="s">
        <v>280</v>
      </c>
      <c r="AS13" s="293" t="s">
        <v>269</v>
      </c>
      <c r="AT13" s="293" t="s">
        <v>279</v>
      </c>
      <c r="AU13" s="243"/>
      <c r="AV13" s="243"/>
    </row>
    <row r="14" spans="2:92" outlineLevel="1">
      <c r="B14" s="313"/>
      <c r="C14" s="313"/>
      <c r="D14" s="318">
        <f t="shared" si="1"/>
        <v>5</v>
      </c>
      <c r="E14" s="250" t="s">
        <v>276</v>
      </c>
      <c r="F14" s="183" t="s">
        <v>269</v>
      </c>
      <c r="G14" s="183" t="s">
        <v>270</v>
      </c>
      <c r="H14" s="320"/>
      <c r="I14" s="251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>
        <v>1130</v>
      </c>
      <c r="W14" s="320">
        <f>V14*1.16</f>
        <v>1310.8</v>
      </c>
      <c r="X14" s="36"/>
      <c r="AF14" s="249">
        <f t="shared" si="6"/>
        <v>5</v>
      </c>
      <c r="AG14" s="250" t="str">
        <f t="shared" si="2"/>
        <v>Gastos de Instalación Residencial</v>
      </c>
      <c r="AH14" s="250" t="str">
        <f t="shared" si="3"/>
        <v>Residencial</v>
      </c>
      <c r="AI14" s="250" t="str">
        <f t="shared" si="4"/>
        <v>Telefonía fija</v>
      </c>
      <c r="AJ14" s="187">
        <f t="shared" si="5"/>
        <v>0</v>
      </c>
      <c r="AK14" s="187">
        <f t="shared" si="5"/>
        <v>0</v>
      </c>
      <c r="AL14" s="187">
        <f t="shared" si="5"/>
        <v>1130</v>
      </c>
      <c r="AM14" s="187">
        <f t="shared" si="5"/>
        <v>1310.8</v>
      </c>
      <c r="AN14" s="36"/>
      <c r="AO14" s="243"/>
      <c r="AP14" s="243"/>
      <c r="AQ14" s="249">
        <f t="shared" ref="AQ14:AQ35" si="7">1+AQ13</f>
        <v>3</v>
      </c>
      <c r="AR14" s="265" t="s">
        <v>281</v>
      </c>
      <c r="AS14" s="293" t="s">
        <v>269</v>
      </c>
      <c r="AT14" s="293" t="s">
        <v>282</v>
      </c>
      <c r="AU14" s="243"/>
      <c r="AV14" s="243"/>
    </row>
    <row r="15" spans="2:92" outlineLevel="1">
      <c r="B15" s="313"/>
      <c r="C15" s="313"/>
      <c r="D15" s="318">
        <f t="shared" si="1"/>
        <v>6</v>
      </c>
      <c r="E15" s="250" t="s">
        <v>277</v>
      </c>
      <c r="F15" s="183" t="s">
        <v>272</v>
      </c>
      <c r="G15" s="183" t="s">
        <v>270</v>
      </c>
      <c r="H15" s="320"/>
      <c r="I15" s="251"/>
      <c r="J15" s="320"/>
      <c r="K15" s="320"/>
      <c r="L15" s="320"/>
      <c r="M15" s="320"/>
      <c r="N15" s="320"/>
      <c r="O15" s="320"/>
      <c r="P15" s="320"/>
      <c r="Q15" s="320"/>
      <c r="R15" s="320"/>
      <c r="S15" s="320"/>
      <c r="T15" s="320"/>
      <c r="U15" s="320"/>
      <c r="V15" s="320">
        <v>1130</v>
      </c>
      <c r="W15" s="320">
        <f>V15*1.16</f>
        <v>1310.8</v>
      </c>
      <c r="X15" s="36"/>
      <c r="AF15" s="249">
        <f t="shared" si="6"/>
        <v>6</v>
      </c>
      <c r="AG15" s="250" t="str">
        <f t="shared" si="2"/>
        <v>Gastos de Instalación Comercial</v>
      </c>
      <c r="AH15" s="250" t="str">
        <f t="shared" si="3"/>
        <v>No Residencial</v>
      </c>
      <c r="AI15" s="250" t="str">
        <f t="shared" si="4"/>
        <v>Telefonía fija</v>
      </c>
      <c r="AJ15" s="187">
        <f t="shared" si="5"/>
        <v>0</v>
      </c>
      <c r="AK15" s="187">
        <f t="shared" si="5"/>
        <v>0</v>
      </c>
      <c r="AL15" s="187">
        <f t="shared" si="5"/>
        <v>1130</v>
      </c>
      <c r="AM15" s="187">
        <f t="shared" si="5"/>
        <v>1310.8</v>
      </c>
      <c r="AN15" s="36"/>
      <c r="AO15" s="243"/>
      <c r="AP15" s="243"/>
      <c r="AQ15" s="249">
        <f t="shared" si="7"/>
        <v>4</v>
      </c>
      <c r="AR15" s="265" t="s">
        <v>166</v>
      </c>
      <c r="AS15" s="293" t="s">
        <v>269</v>
      </c>
      <c r="AT15" s="293" t="s">
        <v>282</v>
      </c>
      <c r="AU15" s="243"/>
      <c r="AV15" s="243"/>
    </row>
    <row r="16" spans="2:92" outlineLevel="1">
      <c r="B16" s="313"/>
      <c r="C16" s="313"/>
      <c r="D16" s="318">
        <f t="shared" si="1"/>
        <v>7</v>
      </c>
      <c r="E16" s="250" t="s">
        <v>278</v>
      </c>
      <c r="F16" s="321" t="s">
        <v>274</v>
      </c>
      <c r="G16" s="321" t="s">
        <v>282</v>
      </c>
      <c r="H16" s="320"/>
      <c r="I16" s="251"/>
      <c r="J16" s="320"/>
      <c r="K16" s="187"/>
      <c r="L16" s="320"/>
      <c r="M16" s="187"/>
      <c r="N16" s="320"/>
      <c r="O16" s="187"/>
      <c r="P16" s="320"/>
      <c r="Q16" s="187"/>
      <c r="R16" s="320"/>
      <c r="S16" s="187"/>
      <c r="T16" s="320"/>
      <c r="U16" s="187"/>
      <c r="V16" s="320">
        <v>188.7</v>
      </c>
      <c r="W16" s="187">
        <f>V16*1.16</f>
        <v>218.89199999999997</v>
      </c>
      <c r="X16" s="36"/>
      <c r="AF16" s="249">
        <f t="shared" si="6"/>
        <v>7</v>
      </c>
      <c r="AG16" s="250" t="str">
        <f t="shared" si="2"/>
        <v>Infinitum 256</v>
      </c>
      <c r="AH16" s="250" t="str">
        <f t="shared" si="3"/>
        <v>Residencial y No Residencial</v>
      </c>
      <c r="AI16" s="250" t="str">
        <f t="shared" si="4"/>
        <v>Internet fijo</v>
      </c>
      <c r="AJ16" s="187">
        <f t="shared" si="5"/>
        <v>0</v>
      </c>
      <c r="AK16" s="187">
        <f t="shared" si="5"/>
        <v>0</v>
      </c>
      <c r="AL16" s="187">
        <f t="shared" si="5"/>
        <v>188.7</v>
      </c>
      <c r="AM16" s="187">
        <f t="shared" si="5"/>
        <v>218.89199999999997</v>
      </c>
      <c r="AN16" s="36"/>
      <c r="AO16" s="243"/>
      <c r="AP16" s="243"/>
      <c r="AQ16" s="249">
        <f t="shared" si="7"/>
        <v>5</v>
      </c>
      <c r="AR16" s="265" t="s">
        <v>283</v>
      </c>
      <c r="AS16" s="293" t="s">
        <v>269</v>
      </c>
      <c r="AT16" s="293" t="s">
        <v>282</v>
      </c>
      <c r="AU16" s="243"/>
      <c r="AV16" s="243"/>
    </row>
    <row r="17" spans="2:48" outlineLevel="1">
      <c r="B17" s="313"/>
      <c r="C17" s="313"/>
      <c r="D17" s="318">
        <f t="shared" si="1"/>
        <v>8</v>
      </c>
      <c r="E17" s="250" t="s">
        <v>280</v>
      </c>
      <c r="F17" s="183" t="s">
        <v>269</v>
      </c>
      <c r="G17" s="183" t="s">
        <v>279</v>
      </c>
      <c r="H17" s="320"/>
      <c r="I17" s="251"/>
      <c r="J17" s="320"/>
      <c r="K17" s="320"/>
      <c r="L17" s="320"/>
      <c r="M17" s="320"/>
      <c r="N17" s="320"/>
      <c r="O17" s="320"/>
      <c r="P17" s="320"/>
      <c r="Q17" s="320"/>
      <c r="R17" s="320"/>
      <c r="S17" s="320"/>
      <c r="T17" s="320"/>
      <c r="U17" s="320"/>
      <c r="V17" s="320">
        <v>599</v>
      </c>
      <c r="W17" s="320">
        <f>V17*1.16*1.021</f>
        <v>709.4316399999999</v>
      </c>
      <c r="X17" s="36"/>
      <c r="AF17" s="249">
        <f t="shared" si="6"/>
        <v>8</v>
      </c>
      <c r="AG17" s="250" t="str">
        <f t="shared" si="2"/>
        <v>Infinitum 1000</v>
      </c>
      <c r="AH17" s="250" t="str">
        <f t="shared" si="3"/>
        <v>Residencial</v>
      </c>
      <c r="AI17" s="250" t="str">
        <f t="shared" si="4"/>
        <v>Telefonía fija + Internet fijo</v>
      </c>
      <c r="AJ17" s="187">
        <f t="shared" si="5"/>
        <v>0</v>
      </c>
      <c r="AK17" s="187">
        <f t="shared" si="5"/>
        <v>0</v>
      </c>
      <c r="AL17" s="187">
        <f t="shared" si="5"/>
        <v>599</v>
      </c>
      <c r="AM17" s="187">
        <f t="shared" si="5"/>
        <v>709.4316399999999</v>
      </c>
      <c r="AN17" s="36"/>
      <c r="AO17" s="243"/>
      <c r="AP17" s="243"/>
      <c r="AQ17" s="249">
        <f t="shared" si="7"/>
        <v>6</v>
      </c>
      <c r="AR17" s="265" t="s">
        <v>284</v>
      </c>
      <c r="AS17" s="293" t="s">
        <v>269</v>
      </c>
      <c r="AT17" s="293" t="s">
        <v>282</v>
      </c>
      <c r="AU17" s="243"/>
      <c r="AV17" s="243"/>
    </row>
    <row r="18" spans="2:48" outlineLevel="1">
      <c r="B18" s="313"/>
      <c r="C18" s="313"/>
      <c r="D18" s="318">
        <f t="shared" si="1"/>
        <v>9</v>
      </c>
      <c r="E18" s="250" t="s">
        <v>281</v>
      </c>
      <c r="F18" s="183" t="s">
        <v>269</v>
      </c>
      <c r="G18" s="183" t="s">
        <v>282</v>
      </c>
      <c r="H18" s="320"/>
      <c r="I18" s="251"/>
      <c r="J18" s="320"/>
      <c r="K18" s="320"/>
      <c r="L18" s="320"/>
      <c r="M18" s="320"/>
      <c r="N18" s="320"/>
      <c r="O18" s="320"/>
      <c r="P18" s="320"/>
      <c r="Q18" s="320"/>
      <c r="R18" s="320"/>
      <c r="S18" s="320"/>
      <c r="T18" s="320"/>
      <c r="U18" s="320"/>
      <c r="V18" s="320">
        <v>1042.5999999999999</v>
      </c>
      <c r="W18" s="320">
        <f>V18*1.16</f>
        <v>1209.4159999999997</v>
      </c>
      <c r="X18" s="36"/>
      <c r="AF18" s="249">
        <f t="shared" si="6"/>
        <v>9</v>
      </c>
      <c r="AG18" s="250" t="str">
        <f t="shared" si="2"/>
        <v>Infinitum 2000</v>
      </c>
      <c r="AH18" s="250" t="str">
        <f t="shared" si="3"/>
        <v>Residencial</v>
      </c>
      <c r="AI18" s="250" t="str">
        <f t="shared" si="4"/>
        <v>Internet fijo</v>
      </c>
      <c r="AJ18" s="187">
        <f t="shared" si="5"/>
        <v>0</v>
      </c>
      <c r="AK18" s="187">
        <f t="shared" si="5"/>
        <v>0</v>
      </c>
      <c r="AL18" s="187">
        <f t="shared" si="5"/>
        <v>1042.5999999999999</v>
      </c>
      <c r="AM18" s="187">
        <f t="shared" si="5"/>
        <v>1209.4159999999997</v>
      </c>
      <c r="AN18" s="36"/>
      <c r="AO18" s="243"/>
      <c r="AP18" s="243"/>
      <c r="AQ18" s="249">
        <f t="shared" si="7"/>
        <v>7</v>
      </c>
      <c r="AR18" s="265" t="s">
        <v>167</v>
      </c>
      <c r="AS18" s="293" t="s">
        <v>269</v>
      </c>
      <c r="AT18" s="293" t="s">
        <v>282</v>
      </c>
      <c r="AU18" s="243"/>
      <c r="AV18" s="243"/>
    </row>
    <row r="19" spans="2:48" outlineLevel="1">
      <c r="B19" s="313"/>
      <c r="C19" s="313"/>
      <c r="D19" s="318">
        <f t="shared" si="1"/>
        <v>10</v>
      </c>
      <c r="E19" s="250" t="s">
        <v>166</v>
      </c>
      <c r="F19" s="183" t="s">
        <v>269</v>
      </c>
      <c r="G19" s="183" t="s">
        <v>282</v>
      </c>
      <c r="H19" s="322"/>
      <c r="I19" s="254"/>
      <c r="J19" s="322"/>
      <c r="K19" s="322"/>
      <c r="L19" s="322"/>
      <c r="M19" s="322"/>
      <c r="N19" s="320"/>
      <c r="O19" s="187"/>
      <c r="P19" s="320"/>
      <c r="Q19" s="187"/>
      <c r="R19" s="320"/>
      <c r="S19" s="187"/>
      <c r="T19" s="320"/>
      <c r="U19" s="187"/>
      <c r="V19" s="320">
        <v>300.86</v>
      </c>
      <c r="W19" s="187">
        <f>V19*1.16</f>
        <v>348.99759999999998</v>
      </c>
      <c r="X19" s="36"/>
      <c r="AF19" s="249">
        <f t="shared" si="6"/>
        <v>10</v>
      </c>
      <c r="AG19" s="250" t="str">
        <f t="shared" si="2"/>
        <v>Infinitum 10 Mb</v>
      </c>
      <c r="AH19" s="250" t="str">
        <f t="shared" si="3"/>
        <v>Residencial</v>
      </c>
      <c r="AI19" s="250" t="str">
        <f t="shared" si="4"/>
        <v>Internet fijo</v>
      </c>
      <c r="AJ19" s="187">
        <f t="shared" si="5"/>
        <v>0</v>
      </c>
      <c r="AK19" s="187">
        <f t="shared" si="5"/>
        <v>0</v>
      </c>
      <c r="AL19" s="187">
        <f t="shared" si="5"/>
        <v>300.86</v>
      </c>
      <c r="AM19" s="187">
        <f t="shared" si="5"/>
        <v>348.99759999999998</v>
      </c>
      <c r="AN19" s="36"/>
      <c r="AO19" s="243"/>
      <c r="AP19" s="243"/>
      <c r="AQ19" s="249">
        <f t="shared" si="7"/>
        <v>8</v>
      </c>
      <c r="AR19" s="265" t="s">
        <v>285</v>
      </c>
      <c r="AS19" s="293" t="s">
        <v>269</v>
      </c>
      <c r="AT19" s="293" t="s">
        <v>282</v>
      </c>
      <c r="AU19" s="243"/>
      <c r="AV19" s="243"/>
    </row>
    <row r="20" spans="2:48" outlineLevel="1">
      <c r="B20" s="313"/>
      <c r="C20" s="313"/>
      <c r="D20" s="318">
        <f t="shared" si="1"/>
        <v>11</v>
      </c>
      <c r="E20" s="250" t="s">
        <v>283</v>
      </c>
      <c r="F20" s="183" t="s">
        <v>269</v>
      </c>
      <c r="G20" s="183" t="s">
        <v>282</v>
      </c>
      <c r="H20" s="322"/>
      <c r="I20" s="254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0"/>
      <c r="U20" s="187"/>
      <c r="V20" s="320">
        <v>775</v>
      </c>
      <c r="W20" s="187">
        <f>V20*1.16</f>
        <v>898.99999999999989</v>
      </c>
      <c r="X20" s="36"/>
      <c r="AF20" s="249">
        <f t="shared" si="6"/>
        <v>11</v>
      </c>
      <c r="AG20" s="250" t="str">
        <f t="shared" si="2"/>
        <v>Infinitum 100 Mb</v>
      </c>
      <c r="AH20" s="250" t="str">
        <f t="shared" si="3"/>
        <v>Residencial</v>
      </c>
      <c r="AI20" s="250" t="str">
        <f t="shared" si="4"/>
        <v>Internet fijo</v>
      </c>
      <c r="AJ20" s="187">
        <f t="shared" si="5"/>
        <v>0</v>
      </c>
      <c r="AK20" s="187">
        <f t="shared" si="5"/>
        <v>0</v>
      </c>
      <c r="AL20" s="187">
        <f t="shared" si="5"/>
        <v>775</v>
      </c>
      <c r="AM20" s="187">
        <f t="shared" si="5"/>
        <v>898.99999999999989</v>
      </c>
      <c r="AN20" s="36"/>
      <c r="AO20" s="243"/>
      <c r="AP20" s="243"/>
      <c r="AQ20" s="249">
        <f t="shared" si="7"/>
        <v>9</v>
      </c>
      <c r="AR20" s="265" t="s">
        <v>225</v>
      </c>
      <c r="AS20" s="293" t="s">
        <v>272</v>
      </c>
      <c r="AT20" s="293" t="s">
        <v>282</v>
      </c>
      <c r="AU20" s="243"/>
      <c r="AV20" s="243"/>
    </row>
    <row r="21" spans="2:48" outlineLevel="1">
      <c r="B21" s="313"/>
      <c r="C21" s="313"/>
      <c r="D21" s="318">
        <f t="shared" si="1"/>
        <v>12</v>
      </c>
      <c r="E21" s="250" t="s">
        <v>284</v>
      </c>
      <c r="F21" s="183" t="s">
        <v>269</v>
      </c>
      <c r="G21" s="183" t="s">
        <v>282</v>
      </c>
      <c r="H21" s="322"/>
      <c r="I21" s="254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0"/>
      <c r="U21" s="187"/>
      <c r="V21" s="320">
        <v>430.17</v>
      </c>
      <c r="W21" s="187">
        <f>V21*1.16</f>
        <v>498.99719999999996</v>
      </c>
      <c r="X21" s="36"/>
      <c r="AF21" s="249">
        <f t="shared" si="6"/>
        <v>12</v>
      </c>
      <c r="AG21" s="250" t="str">
        <f t="shared" si="2"/>
        <v>Infinitum 20 MB</v>
      </c>
      <c r="AH21" s="250" t="str">
        <f t="shared" si="3"/>
        <v>Residencial</v>
      </c>
      <c r="AI21" s="250" t="str">
        <f t="shared" si="4"/>
        <v>Internet fijo</v>
      </c>
      <c r="AJ21" s="187">
        <f t="shared" si="5"/>
        <v>0</v>
      </c>
      <c r="AK21" s="187">
        <f t="shared" si="5"/>
        <v>0</v>
      </c>
      <c r="AL21" s="187">
        <f t="shared" si="5"/>
        <v>430.17</v>
      </c>
      <c r="AM21" s="187">
        <f t="shared" si="5"/>
        <v>498.99719999999996</v>
      </c>
      <c r="AN21" s="36"/>
      <c r="AO21" s="243"/>
      <c r="AP21" s="243"/>
      <c r="AQ21" s="249">
        <f t="shared" si="7"/>
        <v>10</v>
      </c>
      <c r="AR21" s="265" t="s">
        <v>226</v>
      </c>
      <c r="AS21" s="293" t="s">
        <v>272</v>
      </c>
      <c r="AT21" s="293" t="s">
        <v>282</v>
      </c>
      <c r="AU21" s="243"/>
      <c r="AV21" s="243"/>
    </row>
    <row r="22" spans="2:48" outlineLevel="1">
      <c r="B22" s="313"/>
      <c r="C22" s="313"/>
      <c r="D22" s="318">
        <f t="shared" si="1"/>
        <v>13</v>
      </c>
      <c r="E22" s="250" t="s">
        <v>167</v>
      </c>
      <c r="F22" s="183" t="s">
        <v>269</v>
      </c>
      <c r="G22" s="183" t="s">
        <v>282</v>
      </c>
      <c r="H22" s="322"/>
      <c r="I22" s="254"/>
      <c r="J22" s="322"/>
      <c r="K22" s="322"/>
      <c r="L22" s="322"/>
      <c r="M22" s="322"/>
      <c r="N22" s="320"/>
      <c r="O22" s="187"/>
      <c r="P22" s="320"/>
      <c r="Q22" s="187"/>
      <c r="R22" s="320"/>
      <c r="S22" s="187"/>
      <c r="T22" s="320"/>
      <c r="U22" s="187"/>
      <c r="V22" s="322"/>
      <c r="W22" s="322"/>
      <c r="X22" s="36"/>
      <c r="AF22" s="249">
        <f t="shared" si="6"/>
        <v>13</v>
      </c>
      <c r="AG22" s="250" t="str">
        <f t="shared" si="2"/>
        <v>Infinitum 5 Mb</v>
      </c>
      <c r="AH22" s="250" t="str">
        <f t="shared" si="3"/>
        <v>Residencial</v>
      </c>
      <c r="AI22" s="250" t="str">
        <f t="shared" si="4"/>
        <v>Internet fijo</v>
      </c>
      <c r="AJ22" s="187">
        <f t="shared" si="5"/>
        <v>0</v>
      </c>
      <c r="AK22" s="187">
        <f t="shared" si="5"/>
        <v>0</v>
      </c>
      <c r="AL22" s="187">
        <f t="shared" si="5"/>
        <v>0</v>
      </c>
      <c r="AM22" s="187">
        <f t="shared" si="5"/>
        <v>0</v>
      </c>
      <c r="AN22" s="36"/>
      <c r="AO22" s="243"/>
      <c r="AP22" s="243"/>
      <c r="AQ22" s="249">
        <f t="shared" si="7"/>
        <v>11</v>
      </c>
      <c r="AR22" s="265" t="s">
        <v>227</v>
      </c>
      <c r="AS22" s="293" t="s">
        <v>272</v>
      </c>
      <c r="AT22" s="293" t="s">
        <v>282</v>
      </c>
      <c r="AU22" s="243"/>
      <c r="AV22" s="243"/>
    </row>
    <row r="23" spans="2:48" outlineLevel="1">
      <c r="B23" s="313"/>
      <c r="C23" s="313"/>
      <c r="D23" s="318">
        <f t="shared" si="1"/>
        <v>14</v>
      </c>
      <c r="E23" s="250" t="s">
        <v>285</v>
      </c>
      <c r="F23" s="183" t="s">
        <v>269</v>
      </c>
      <c r="G23" s="183" t="s">
        <v>282</v>
      </c>
      <c r="H23" s="322"/>
      <c r="I23" s="254"/>
      <c r="J23" s="322"/>
      <c r="K23" s="322"/>
      <c r="L23" s="322"/>
      <c r="M23" s="322"/>
      <c r="N23" s="322"/>
      <c r="O23" s="322"/>
      <c r="P23" s="322"/>
      <c r="Q23" s="322"/>
      <c r="R23" s="322"/>
      <c r="S23" s="322"/>
      <c r="T23" s="320"/>
      <c r="U23" s="187"/>
      <c r="V23" s="320">
        <v>559.48</v>
      </c>
      <c r="W23" s="187">
        <f>V23*1.16</f>
        <v>648.99680000000001</v>
      </c>
      <c r="X23" s="36"/>
      <c r="AF23" s="249">
        <f t="shared" si="6"/>
        <v>14</v>
      </c>
      <c r="AG23" s="250" t="str">
        <f t="shared" si="2"/>
        <v>Infinitum 50 Mb</v>
      </c>
      <c r="AH23" s="250" t="str">
        <f t="shared" si="3"/>
        <v>Residencial</v>
      </c>
      <c r="AI23" s="250" t="str">
        <f t="shared" si="4"/>
        <v>Internet fijo</v>
      </c>
      <c r="AJ23" s="187">
        <f t="shared" si="5"/>
        <v>0</v>
      </c>
      <c r="AK23" s="187">
        <f t="shared" si="5"/>
        <v>0</v>
      </c>
      <c r="AL23" s="187">
        <f t="shared" si="5"/>
        <v>559.48</v>
      </c>
      <c r="AM23" s="187">
        <f t="shared" si="5"/>
        <v>648.99680000000001</v>
      </c>
      <c r="AN23" s="36"/>
      <c r="AO23" s="243"/>
      <c r="AP23" s="243"/>
      <c r="AQ23" s="249">
        <f t="shared" si="7"/>
        <v>12</v>
      </c>
      <c r="AR23" s="265" t="s">
        <v>295</v>
      </c>
      <c r="AS23" s="293" t="s">
        <v>269</v>
      </c>
      <c r="AT23" s="293" t="s">
        <v>279</v>
      </c>
      <c r="AU23" s="243"/>
      <c r="AV23" s="243"/>
    </row>
    <row r="24" spans="2:48" outlineLevel="1">
      <c r="B24" s="313"/>
      <c r="C24" s="313"/>
      <c r="D24" s="318">
        <f t="shared" si="1"/>
        <v>15</v>
      </c>
      <c r="E24" s="250" t="s">
        <v>225</v>
      </c>
      <c r="F24" s="183" t="s">
        <v>272</v>
      </c>
      <c r="G24" s="183" t="s">
        <v>282</v>
      </c>
      <c r="H24" s="322"/>
      <c r="I24" s="254"/>
      <c r="J24" s="322"/>
      <c r="K24" s="322"/>
      <c r="L24" s="322"/>
      <c r="M24" s="322"/>
      <c r="N24" s="322"/>
      <c r="O24" s="322"/>
      <c r="P24" s="322"/>
      <c r="Q24" s="322"/>
      <c r="R24" s="322"/>
      <c r="S24" s="322"/>
      <c r="T24" s="320"/>
      <c r="U24" s="187"/>
      <c r="V24" s="320">
        <v>343.97</v>
      </c>
      <c r="W24" s="187">
        <f>ROUND(V24*1.16,0)</f>
        <v>399</v>
      </c>
      <c r="X24" s="36"/>
      <c r="AF24" s="249">
        <f t="shared" si="6"/>
        <v>15</v>
      </c>
      <c r="AG24" s="250" t="str">
        <f t="shared" si="2"/>
        <v>Infinitum Negocio 10 Mb</v>
      </c>
      <c r="AH24" s="250" t="str">
        <f t="shared" si="3"/>
        <v>No Residencial</v>
      </c>
      <c r="AI24" s="250" t="str">
        <f t="shared" si="4"/>
        <v>Internet fijo</v>
      </c>
      <c r="AJ24" s="187">
        <f t="shared" si="5"/>
        <v>0</v>
      </c>
      <c r="AK24" s="187">
        <f t="shared" si="5"/>
        <v>0</v>
      </c>
      <c r="AL24" s="187">
        <f t="shared" si="5"/>
        <v>343.97</v>
      </c>
      <c r="AM24" s="187">
        <f t="shared" si="5"/>
        <v>399</v>
      </c>
      <c r="AN24" s="36"/>
      <c r="AO24" s="243"/>
      <c r="AP24" s="243"/>
      <c r="AQ24" s="249">
        <f t="shared" si="7"/>
        <v>13</v>
      </c>
      <c r="AR24" s="265" t="s">
        <v>296</v>
      </c>
      <c r="AS24" s="293" t="s">
        <v>269</v>
      </c>
      <c r="AT24" s="293" t="s">
        <v>279</v>
      </c>
      <c r="AU24" s="243"/>
      <c r="AV24" s="243"/>
    </row>
    <row r="25" spans="2:48" outlineLevel="1">
      <c r="B25" s="313"/>
      <c r="C25" s="313"/>
      <c r="D25" s="318">
        <f t="shared" si="1"/>
        <v>16</v>
      </c>
      <c r="E25" s="250" t="s">
        <v>226</v>
      </c>
      <c r="F25" s="183" t="s">
        <v>272</v>
      </c>
      <c r="G25" s="183" t="s">
        <v>282</v>
      </c>
      <c r="H25" s="322"/>
      <c r="I25" s="254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0"/>
      <c r="U25" s="187"/>
      <c r="V25" s="356">
        <f>'P. 2.6'!F34</f>
        <v>0</v>
      </c>
      <c r="W25" s="355">
        <v>549</v>
      </c>
      <c r="X25" s="12" t="s">
        <v>595</v>
      </c>
      <c r="AF25" s="249">
        <f t="shared" si="6"/>
        <v>16</v>
      </c>
      <c r="AG25" s="250" t="str">
        <f t="shared" si="2"/>
        <v>Infinitum Negocio 20 Mb</v>
      </c>
      <c r="AH25" s="250" t="str">
        <f t="shared" si="3"/>
        <v>No Residencial</v>
      </c>
      <c r="AI25" s="250" t="str">
        <f t="shared" si="4"/>
        <v>Internet fijo</v>
      </c>
      <c r="AJ25" s="187">
        <f t="shared" si="5"/>
        <v>0</v>
      </c>
      <c r="AK25" s="187">
        <f t="shared" si="5"/>
        <v>0</v>
      </c>
      <c r="AL25" s="187">
        <f t="shared" si="5"/>
        <v>0</v>
      </c>
      <c r="AM25" s="187">
        <f t="shared" si="5"/>
        <v>549</v>
      </c>
      <c r="AN25" s="36"/>
      <c r="AO25" s="243"/>
      <c r="AP25" s="243"/>
      <c r="AQ25" s="249">
        <f t="shared" si="7"/>
        <v>14</v>
      </c>
      <c r="AR25" s="265" t="s">
        <v>297</v>
      </c>
      <c r="AS25" s="293" t="s">
        <v>269</v>
      </c>
      <c r="AT25" s="293" t="s">
        <v>279</v>
      </c>
      <c r="AU25" s="243"/>
      <c r="AV25" s="243"/>
    </row>
    <row r="26" spans="2:48" outlineLevel="1">
      <c r="B26" s="313"/>
      <c r="C26" s="313"/>
      <c r="D26" s="318">
        <f t="shared" si="1"/>
        <v>17</v>
      </c>
      <c r="E26" s="250" t="s">
        <v>227</v>
      </c>
      <c r="F26" s="183" t="s">
        <v>272</v>
      </c>
      <c r="G26" s="183" t="s">
        <v>282</v>
      </c>
      <c r="H26" s="322"/>
      <c r="I26" s="254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0"/>
      <c r="U26" s="187"/>
      <c r="V26" s="320">
        <v>775</v>
      </c>
      <c r="W26" s="187">
        <f>ROUND(V26*1.16,0)</f>
        <v>899</v>
      </c>
      <c r="X26" s="36"/>
      <c r="AF26" s="249">
        <f t="shared" si="6"/>
        <v>17</v>
      </c>
      <c r="AG26" s="250" t="str">
        <f t="shared" si="2"/>
        <v>Infinitum Negocio 50 Mb</v>
      </c>
      <c r="AH26" s="250" t="str">
        <f t="shared" si="3"/>
        <v>No Residencial</v>
      </c>
      <c r="AI26" s="250" t="str">
        <f t="shared" si="4"/>
        <v>Internet fijo</v>
      </c>
      <c r="AJ26" s="187">
        <f t="shared" si="5"/>
        <v>0</v>
      </c>
      <c r="AK26" s="187">
        <f t="shared" si="5"/>
        <v>0</v>
      </c>
      <c r="AL26" s="187">
        <f t="shared" si="5"/>
        <v>775</v>
      </c>
      <c r="AM26" s="187">
        <f t="shared" si="5"/>
        <v>899</v>
      </c>
      <c r="AN26" s="36"/>
      <c r="AO26" s="243"/>
      <c r="AP26" s="243"/>
      <c r="AQ26" s="249">
        <f t="shared" si="7"/>
        <v>15</v>
      </c>
      <c r="AR26" s="265" t="s">
        <v>298</v>
      </c>
      <c r="AS26" s="293" t="s">
        <v>272</v>
      </c>
      <c r="AT26" s="293" t="s">
        <v>279</v>
      </c>
      <c r="AU26" s="243"/>
      <c r="AV26" s="243"/>
    </row>
    <row r="27" spans="2:48" outlineLevel="1">
      <c r="B27" s="313"/>
      <c r="C27" s="313"/>
      <c r="D27" s="318">
        <f t="shared" si="1"/>
        <v>18</v>
      </c>
      <c r="E27" s="250" t="s">
        <v>286</v>
      </c>
      <c r="F27" s="183" t="s">
        <v>274</v>
      </c>
      <c r="G27" s="183" t="s">
        <v>270</v>
      </c>
      <c r="H27" s="320"/>
      <c r="I27" s="251"/>
      <c r="J27" s="320"/>
      <c r="K27" s="320"/>
      <c r="L27" s="320"/>
      <c r="M27" s="320"/>
      <c r="N27" s="320"/>
      <c r="O27" s="320"/>
      <c r="P27" s="320"/>
      <c r="Q27" s="320"/>
      <c r="R27" s="320"/>
      <c r="S27" s="320"/>
      <c r="T27" s="320"/>
      <c r="U27" s="320"/>
      <c r="V27" s="320">
        <v>9.42</v>
      </c>
      <c r="W27" s="320">
        <f t="shared" ref="W27:W33" si="8">V27*1.16*1.03</f>
        <v>11.255015999999999</v>
      </c>
      <c r="X27" s="36"/>
      <c r="AF27" s="249">
        <f t="shared" si="6"/>
        <v>18</v>
      </c>
      <c r="AG27" s="250" t="str">
        <f t="shared" si="2"/>
        <v>Larga Distancia Internacional (Canadá)</v>
      </c>
      <c r="AH27" s="250" t="str">
        <f t="shared" si="3"/>
        <v>Residencial y No Residencial</v>
      </c>
      <c r="AI27" s="250" t="str">
        <f t="shared" si="4"/>
        <v>Telefonía fija</v>
      </c>
      <c r="AJ27" s="187">
        <f t="shared" ref="AJ27:AM65" si="9">T27</f>
        <v>0</v>
      </c>
      <c r="AK27" s="187">
        <f t="shared" si="9"/>
        <v>0</v>
      </c>
      <c r="AL27" s="187">
        <f t="shared" si="9"/>
        <v>9.42</v>
      </c>
      <c r="AM27" s="187">
        <f t="shared" si="9"/>
        <v>11.255015999999999</v>
      </c>
      <c r="AN27" s="36"/>
      <c r="AO27" s="243"/>
      <c r="AP27" s="243"/>
      <c r="AQ27" s="249">
        <f t="shared" si="7"/>
        <v>16</v>
      </c>
      <c r="AR27" s="265" t="s">
        <v>299</v>
      </c>
      <c r="AS27" s="293" t="s">
        <v>269</v>
      </c>
      <c r="AT27" s="293" t="s">
        <v>279</v>
      </c>
      <c r="AU27" s="243"/>
      <c r="AV27" s="243"/>
    </row>
    <row r="28" spans="2:48" outlineLevel="1">
      <c r="B28" s="313"/>
      <c r="C28" s="313"/>
      <c r="D28" s="318">
        <f t="shared" si="1"/>
        <v>19</v>
      </c>
      <c r="E28" s="250" t="s">
        <v>287</v>
      </c>
      <c r="F28" s="183" t="s">
        <v>274</v>
      </c>
      <c r="G28" s="183" t="s">
        <v>270</v>
      </c>
      <c r="H28" s="320"/>
      <c r="I28" s="251"/>
      <c r="J28" s="320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320"/>
      <c r="V28" s="320">
        <v>6.93</v>
      </c>
      <c r="W28" s="320">
        <f t="shared" si="8"/>
        <v>8.2799639999999979</v>
      </c>
      <c r="X28" s="36"/>
      <c r="AF28" s="249">
        <f t="shared" si="6"/>
        <v>19</v>
      </c>
      <c r="AG28" s="250" t="str">
        <f t="shared" si="2"/>
        <v>Larga Distancia Internacional a EUA (Banda Norte)</v>
      </c>
      <c r="AH28" s="250" t="str">
        <f t="shared" si="3"/>
        <v>Residencial y No Residencial</v>
      </c>
      <c r="AI28" s="250" t="str">
        <f t="shared" si="4"/>
        <v>Telefonía fija</v>
      </c>
      <c r="AJ28" s="187">
        <f t="shared" si="9"/>
        <v>0</v>
      </c>
      <c r="AK28" s="187">
        <f t="shared" si="9"/>
        <v>0</v>
      </c>
      <c r="AL28" s="187">
        <f t="shared" si="9"/>
        <v>6.93</v>
      </c>
      <c r="AM28" s="187">
        <f t="shared" si="9"/>
        <v>8.2799639999999979</v>
      </c>
      <c r="AN28" s="36"/>
      <c r="AO28" s="243"/>
      <c r="AP28" s="243"/>
      <c r="AQ28" s="249">
        <f t="shared" si="7"/>
        <v>17</v>
      </c>
      <c r="AR28" s="265" t="s">
        <v>300</v>
      </c>
      <c r="AS28" s="293" t="s">
        <v>269</v>
      </c>
      <c r="AT28" s="293" t="s">
        <v>279</v>
      </c>
      <c r="AU28" s="243"/>
      <c r="AV28" s="243"/>
    </row>
    <row r="29" spans="2:48" outlineLevel="1">
      <c r="B29" s="313"/>
      <c r="C29" s="313"/>
      <c r="D29" s="318">
        <f t="shared" si="1"/>
        <v>20</v>
      </c>
      <c r="E29" s="250" t="s">
        <v>288</v>
      </c>
      <c r="F29" s="183" t="s">
        <v>274</v>
      </c>
      <c r="G29" s="183" t="s">
        <v>270</v>
      </c>
      <c r="H29" s="320"/>
      <c r="I29" s="251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>
        <v>8.34</v>
      </c>
      <c r="W29" s="320">
        <f t="shared" si="8"/>
        <v>9.9646319999999982</v>
      </c>
      <c r="X29" s="36"/>
      <c r="AF29" s="249">
        <f t="shared" si="6"/>
        <v>20</v>
      </c>
      <c r="AG29" s="250" t="str">
        <f t="shared" si="2"/>
        <v>Larga Distancia Internacional a EUA (Banda Sur)</v>
      </c>
      <c r="AH29" s="250" t="str">
        <f t="shared" si="3"/>
        <v>Residencial y No Residencial</v>
      </c>
      <c r="AI29" s="250" t="str">
        <f t="shared" si="4"/>
        <v>Telefonía fija</v>
      </c>
      <c r="AJ29" s="187">
        <f t="shared" si="9"/>
        <v>0</v>
      </c>
      <c r="AK29" s="187">
        <f t="shared" si="9"/>
        <v>0</v>
      </c>
      <c r="AL29" s="187">
        <f t="shared" si="9"/>
        <v>8.34</v>
      </c>
      <c r="AM29" s="187">
        <f t="shared" si="9"/>
        <v>9.9646319999999982</v>
      </c>
      <c r="AN29" s="36"/>
      <c r="AO29" s="243"/>
      <c r="AP29" s="243"/>
      <c r="AQ29" s="249">
        <f t="shared" si="7"/>
        <v>18</v>
      </c>
      <c r="AR29" s="265" t="s">
        <v>301</v>
      </c>
      <c r="AS29" s="293" t="s">
        <v>272</v>
      </c>
      <c r="AT29" s="293" t="s">
        <v>279</v>
      </c>
      <c r="AU29" s="243"/>
      <c r="AV29" s="243"/>
    </row>
    <row r="30" spans="2:48" outlineLevel="1">
      <c r="B30" s="313"/>
      <c r="C30" s="313"/>
      <c r="D30" s="318">
        <f t="shared" si="1"/>
        <v>21</v>
      </c>
      <c r="E30" s="250" t="s">
        <v>289</v>
      </c>
      <c r="F30" s="183" t="s">
        <v>274</v>
      </c>
      <c r="G30" s="183" t="s">
        <v>270</v>
      </c>
      <c r="H30" s="320"/>
      <c r="I30" s="251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>
        <v>6.29</v>
      </c>
      <c r="W30" s="320">
        <f t="shared" si="8"/>
        <v>7.5152919999999996</v>
      </c>
      <c r="X30" s="36"/>
      <c r="AF30" s="249">
        <f t="shared" si="6"/>
        <v>21</v>
      </c>
      <c r="AG30" s="250" t="str">
        <f t="shared" si="2"/>
        <v>Larga Distancia Mundial Centroamérica</v>
      </c>
      <c r="AH30" s="250" t="str">
        <f t="shared" si="3"/>
        <v>Residencial y No Residencial</v>
      </c>
      <c r="AI30" s="250" t="str">
        <f t="shared" si="4"/>
        <v>Telefonía fija</v>
      </c>
      <c r="AJ30" s="187">
        <f t="shared" si="9"/>
        <v>0</v>
      </c>
      <c r="AK30" s="187">
        <f t="shared" si="9"/>
        <v>0</v>
      </c>
      <c r="AL30" s="187">
        <f t="shared" si="9"/>
        <v>6.29</v>
      </c>
      <c r="AM30" s="187">
        <f t="shared" si="9"/>
        <v>7.5152919999999996</v>
      </c>
      <c r="AN30" s="36"/>
      <c r="AO30" s="243"/>
      <c r="AP30" s="243"/>
      <c r="AQ30" s="249">
        <f t="shared" si="7"/>
        <v>19</v>
      </c>
      <c r="AR30" s="265" t="s">
        <v>302</v>
      </c>
      <c r="AS30" s="293" t="s">
        <v>272</v>
      </c>
      <c r="AT30" s="293" t="s">
        <v>279</v>
      </c>
      <c r="AU30" s="243"/>
      <c r="AV30" s="243"/>
    </row>
    <row r="31" spans="2:48" outlineLevel="1">
      <c r="B31" s="313"/>
      <c r="C31" s="313"/>
      <c r="D31" s="318">
        <f t="shared" si="1"/>
        <v>22</v>
      </c>
      <c r="E31" s="250" t="s">
        <v>290</v>
      </c>
      <c r="F31" s="183" t="s">
        <v>274</v>
      </c>
      <c r="G31" s="183" t="s">
        <v>270</v>
      </c>
      <c r="H31" s="320"/>
      <c r="I31" s="251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>
        <v>13.09</v>
      </c>
      <c r="W31" s="320">
        <f t="shared" si="8"/>
        <v>15.639931999999998</v>
      </c>
      <c r="X31" s="36"/>
      <c r="AF31" s="249">
        <f t="shared" si="6"/>
        <v>22</v>
      </c>
      <c r="AG31" s="250" t="str">
        <f t="shared" si="2"/>
        <v>Larga Distancia Mundial Europa</v>
      </c>
      <c r="AH31" s="250" t="str">
        <f t="shared" si="3"/>
        <v>Residencial y No Residencial</v>
      </c>
      <c r="AI31" s="250" t="str">
        <f t="shared" si="4"/>
        <v>Telefonía fija</v>
      </c>
      <c r="AJ31" s="187">
        <f t="shared" si="9"/>
        <v>0</v>
      </c>
      <c r="AK31" s="187">
        <f t="shared" si="9"/>
        <v>0</v>
      </c>
      <c r="AL31" s="187">
        <f t="shared" si="9"/>
        <v>13.09</v>
      </c>
      <c r="AM31" s="187">
        <f t="shared" si="9"/>
        <v>15.639931999999998</v>
      </c>
      <c r="AN31" s="36"/>
      <c r="AO31" s="243"/>
      <c r="AP31" s="243"/>
      <c r="AQ31" s="249">
        <f t="shared" si="7"/>
        <v>20</v>
      </c>
      <c r="AR31" s="265" t="s">
        <v>303</v>
      </c>
      <c r="AS31" s="293" t="s">
        <v>269</v>
      </c>
      <c r="AT31" s="293" t="s">
        <v>279</v>
      </c>
      <c r="AU31" s="243"/>
      <c r="AV31" s="243"/>
    </row>
    <row r="32" spans="2:48" outlineLevel="1">
      <c r="B32" s="313"/>
      <c r="C32" s="313"/>
      <c r="D32" s="318">
        <f t="shared" si="1"/>
        <v>23</v>
      </c>
      <c r="E32" s="250" t="s">
        <v>291</v>
      </c>
      <c r="F32" s="183" t="s">
        <v>274</v>
      </c>
      <c r="G32" s="183" t="s">
        <v>270</v>
      </c>
      <c r="H32" s="320"/>
      <c r="I32" s="251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0"/>
      <c r="U32" s="320"/>
      <c r="V32" s="320">
        <v>14.83</v>
      </c>
      <c r="W32" s="320">
        <f t="shared" si="8"/>
        <v>17.718883999999999</v>
      </c>
      <c r="X32" s="36"/>
      <c r="AF32" s="249">
        <f t="shared" si="6"/>
        <v>23</v>
      </c>
      <c r="AG32" s="250" t="str">
        <f t="shared" si="2"/>
        <v>Larga Distancia Mundial Resto del Mundo</v>
      </c>
      <c r="AH32" s="250" t="str">
        <f t="shared" si="3"/>
        <v>Residencial y No Residencial</v>
      </c>
      <c r="AI32" s="250" t="str">
        <f t="shared" si="4"/>
        <v>Telefonía fija</v>
      </c>
      <c r="AJ32" s="187">
        <f t="shared" si="9"/>
        <v>0</v>
      </c>
      <c r="AK32" s="187">
        <f t="shared" si="9"/>
        <v>0</v>
      </c>
      <c r="AL32" s="187">
        <f t="shared" si="9"/>
        <v>14.83</v>
      </c>
      <c r="AM32" s="187">
        <f t="shared" si="9"/>
        <v>17.718883999999999</v>
      </c>
      <c r="AN32" s="36"/>
      <c r="AO32" s="243"/>
      <c r="AP32" s="243"/>
      <c r="AQ32" s="249">
        <f t="shared" si="7"/>
        <v>21</v>
      </c>
      <c r="AR32" s="265" t="s">
        <v>304</v>
      </c>
      <c r="AS32" s="293" t="s">
        <v>269</v>
      </c>
      <c r="AT32" s="293" t="s">
        <v>279</v>
      </c>
      <c r="AU32" s="243"/>
      <c r="AV32" s="243"/>
    </row>
    <row r="33" spans="2:48" outlineLevel="1">
      <c r="B33" s="313"/>
      <c r="C33" s="313"/>
      <c r="D33" s="318">
        <f t="shared" si="1"/>
        <v>24</v>
      </c>
      <c r="E33" s="250" t="s">
        <v>292</v>
      </c>
      <c r="F33" s="183" t="s">
        <v>274</v>
      </c>
      <c r="G33" s="183" t="s">
        <v>270</v>
      </c>
      <c r="H33" s="320"/>
      <c r="I33" s="251"/>
      <c r="J33" s="320"/>
      <c r="K33" s="320"/>
      <c r="L33" s="320"/>
      <c r="M33" s="320"/>
      <c r="N33" s="320"/>
      <c r="O33" s="320"/>
      <c r="P33" s="320"/>
      <c r="Q33" s="320"/>
      <c r="R33" s="320"/>
      <c r="S33" s="320"/>
      <c r="T33" s="320"/>
      <c r="U33" s="320"/>
      <c r="V33" s="320">
        <v>13.64</v>
      </c>
      <c r="W33" s="320">
        <f t="shared" si="8"/>
        <v>16.297072</v>
      </c>
      <c r="X33" s="36"/>
      <c r="AF33" s="249">
        <f t="shared" si="6"/>
        <v>24</v>
      </c>
      <c r="AG33" s="250" t="str">
        <f t="shared" si="2"/>
        <v>Larga Distancia Mundial Sudamérica</v>
      </c>
      <c r="AH33" s="250" t="str">
        <f t="shared" si="3"/>
        <v>Residencial y No Residencial</v>
      </c>
      <c r="AI33" s="250" t="str">
        <f t="shared" si="4"/>
        <v>Telefonía fija</v>
      </c>
      <c r="AJ33" s="187">
        <f t="shared" si="9"/>
        <v>0</v>
      </c>
      <c r="AK33" s="187">
        <f t="shared" si="9"/>
        <v>0</v>
      </c>
      <c r="AL33" s="187">
        <f t="shared" si="9"/>
        <v>13.64</v>
      </c>
      <c r="AM33" s="187">
        <f t="shared" si="9"/>
        <v>16.297072</v>
      </c>
      <c r="AN33" s="36"/>
      <c r="AO33" s="243"/>
      <c r="AP33" s="243"/>
      <c r="AQ33" s="249">
        <f t="shared" si="7"/>
        <v>22</v>
      </c>
      <c r="AR33" s="265" t="s">
        <v>323</v>
      </c>
      <c r="AS33" s="293" t="s">
        <v>272</v>
      </c>
      <c r="AT33" s="293" t="s">
        <v>279</v>
      </c>
      <c r="AU33" s="243"/>
      <c r="AV33" s="243"/>
    </row>
    <row r="34" spans="2:48" outlineLevel="1">
      <c r="B34" s="313"/>
      <c r="C34" s="313"/>
      <c r="D34" s="318">
        <f t="shared" si="1"/>
        <v>25</v>
      </c>
      <c r="E34" s="250" t="s">
        <v>293</v>
      </c>
      <c r="F34" s="183" t="s">
        <v>274</v>
      </c>
      <c r="G34" s="183" t="s">
        <v>270</v>
      </c>
      <c r="H34" s="320"/>
      <c r="I34" s="251"/>
      <c r="J34" s="320"/>
      <c r="K34" s="320"/>
      <c r="L34" s="320"/>
      <c r="M34" s="320"/>
      <c r="N34" s="320"/>
      <c r="O34" s="320"/>
      <c r="P34" s="320"/>
      <c r="Q34" s="320"/>
      <c r="R34" s="320"/>
      <c r="S34" s="320"/>
      <c r="T34" s="322"/>
      <c r="U34" s="322"/>
      <c r="V34" s="322"/>
      <c r="W34" s="322"/>
      <c r="X34" s="36"/>
      <c r="AF34" s="249">
        <f t="shared" si="6"/>
        <v>25</v>
      </c>
      <c r="AG34" s="250" t="str">
        <f t="shared" si="2"/>
        <v>Larga Distancia Nacional (Plena)</v>
      </c>
      <c r="AH34" s="250" t="str">
        <f t="shared" si="3"/>
        <v>Residencial y No Residencial</v>
      </c>
      <c r="AI34" s="250" t="str">
        <f t="shared" si="4"/>
        <v>Telefonía fija</v>
      </c>
      <c r="AJ34" s="187">
        <f t="shared" si="9"/>
        <v>0</v>
      </c>
      <c r="AK34" s="187">
        <f t="shared" si="9"/>
        <v>0</v>
      </c>
      <c r="AL34" s="187">
        <f t="shared" si="9"/>
        <v>0</v>
      </c>
      <c r="AM34" s="187">
        <f t="shared" si="9"/>
        <v>0</v>
      </c>
      <c r="AN34" s="36"/>
      <c r="AO34" s="243"/>
      <c r="AP34" s="243"/>
      <c r="AQ34" s="249">
        <f t="shared" si="7"/>
        <v>23</v>
      </c>
      <c r="AR34" s="265" t="s">
        <v>208</v>
      </c>
      <c r="AS34" s="293" t="s">
        <v>272</v>
      </c>
      <c r="AT34" s="293" t="s">
        <v>279</v>
      </c>
      <c r="AU34" s="243"/>
      <c r="AV34" s="243"/>
    </row>
    <row r="35" spans="2:48" outlineLevel="1">
      <c r="B35" s="313"/>
      <c r="C35" s="313"/>
      <c r="D35" s="318">
        <f t="shared" si="1"/>
        <v>26</v>
      </c>
      <c r="E35" s="250" t="s">
        <v>294</v>
      </c>
      <c r="F35" s="183" t="s">
        <v>274</v>
      </c>
      <c r="G35" s="183" t="s">
        <v>270</v>
      </c>
      <c r="H35" s="320"/>
      <c r="I35" s="251"/>
      <c r="J35" s="320"/>
      <c r="K35" s="320"/>
      <c r="L35" s="320"/>
      <c r="M35" s="320"/>
      <c r="N35" s="320"/>
      <c r="O35" s="320"/>
      <c r="P35" s="320"/>
      <c r="Q35" s="320"/>
      <c r="R35" s="320"/>
      <c r="S35" s="320"/>
      <c r="T35" s="320"/>
      <c r="U35" s="320"/>
      <c r="V35" s="320">
        <v>2</v>
      </c>
      <c r="W35" s="320">
        <f>V35*1.16*1.03</f>
        <v>2.3895999999999997</v>
      </c>
      <c r="X35" s="36"/>
      <c r="AF35" s="249">
        <f t="shared" si="6"/>
        <v>26</v>
      </c>
      <c r="AG35" s="250" t="str">
        <f t="shared" si="2"/>
        <v>Larga Distanicia Internacional a EUA (Frontera)</v>
      </c>
      <c r="AH35" s="250" t="str">
        <f t="shared" si="3"/>
        <v>Residencial y No Residencial</v>
      </c>
      <c r="AI35" s="250" t="str">
        <f t="shared" si="4"/>
        <v>Telefonía fija</v>
      </c>
      <c r="AJ35" s="250">
        <f t="shared" si="9"/>
        <v>0</v>
      </c>
      <c r="AK35" s="250">
        <f t="shared" si="9"/>
        <v>0</v>
      </c>
      <c r="AL35" s="250">
        <f t="shared" si="9"/>
        <v>2</v>
      </c>
      <c r="AM35" s="250">
        <f t="shared" si="9"/>
        <v>2.3895999999999997</v>
      </c>
      <c r="AN35" s="250"/>
      <c r="AO35" s="243"/>
      <c r="AP35" s="243"/>
      <c r="AQ35" s="249">
        <f t="shared" si="7"/>
        <v>24</v>
      </c>
      <c r="AR35" s="265" t="s">
        <v>209</v>
      </c>
      <c r="AS35" s="293" t="s">
        <v>272</v>
      </c>
      <c r="AT35" s="293" t="s">
        <v>279</v>
      </c>
      <c r="AU35" s="243"/>
      <c r="AV35" s="243"/>
    </row>
    <row r="36" spans="2:48" outlineLevel="1">
      <c r="B36" s="313"/>
      <c r="C36" s="313"/>
      <c r="D36" s="318">
        <f t="shared" si="1"/>
        <v>27</v>
      </c>
      <c r="E36" s="250" t="s">
        <v>295</v>
      </c>
      <c r="F36" s="183" t="s">
        <v>269</v>
      </c>
      <c r="G36" s="183" t="s">
        <v>279</v>
      </c>
      <c r="H36" s="320"/>
      <c r="I36" s="251"/>
      <c r="J36" s="320"/>
      <c r="K36" s="320"/>
      <c r="L36" s="320"/>
      <c r="M36" s="320"/>
      <c r="N36" s="320"/>
      <c r="O36" s="320"/>
      <c r="P36" s="320"/>
      <c r="Q36" s="320"/>
      <c r="R36" s="320"/>
      <c r="S36" s="320"/>
      <c r="T36" s="320"/>
      <c r="U36" s="320"/>
      <c r="V36" s="320">
        <v>505.76</v>
      </c>
      <c r="W36" s="320">
        <f>V36*1.16*1.021</f>
        <v>599.00191359999997</v>
      </c>
      <c r="X36" s="36"/>
      <c r="AF36" s="249">
        <f t="shared" si="6"/>
        <v>27</v>
      </c>
      <c r="AG36" s="250" t="str">
        <f t="shared" si="2"/>
        <v>Paquete Acerques</v>
      </c>
      <c r="AH36" s="250" t="str">
        <f t="shared" si="3"/>
        <v>Residencial</v>
      </c>
      <c r="AI36" s="250" t="str">
        <f t="shared" si="4"/>
        <v>Telefonía fija + Internet fijo</v>
      </c>
      <c r="AJ36" s="187">
        <f t="shared" si="9"/>
        <v>0</v>
      </c>
      <c r="AK36" s="187">
        <f t="shared" si="9"/>
        <v>0</v>
      </c>
      <c r="AL36" s="187">
        <f t="shared" si="9"/>
        <v>505.76</v>
      </c>
      <c r="AM36" s="187">
        <f t="shared" si="9"/>
        <v>599.00191359999997</v>
      </c>
      <c r="AN36" s="36"/>
      <c r="AO36" s="243"/>
      <c r="AP36" s="243"/>
      <c r="AQ36" s="243"/>
      <c r="AR36" s="243"/>
      <c r="AS36" s="243"/>
      <c r="AT36" s="243"/>
      <c r="AU36" s="243"/>
      <c r="AV36" s="243"/>
    </row>
    <row r="37" spans="2:48" outlineLevel="1">
      <c r="B37" s="313"/>
      <c r="C37" s="313"/>
      <c r="D37" s="318">
        <f t="shared" si="1"/>
        <v>28</v>
      </c>
      <c r="E37" s="252" t="s">
        <v>296</v>
      </c>
      <c r="F37" s="183" t="s">
        <v>269</v>
      </c>
      <c r="G37" s="183" t="s">
        <v>279</v>
      </c>
      <c r="H37" s="320"/>
      <c r="I37" s="251"/>
      <c r="J37" s="320"/>
      <c r="K37" s="320"/>
      <c r="L37" s="320"/>
      <c r="M37" s="320"/>
      <c r="N37" s="320"/>
      <c r="O37" s="320"/>
      <c r="P37" s="320"/>
      <c r="Q37" s="320"/>
      <c r="R37" s="320"/>
      <c r="S37" s="320"/>
      <c r="T37" s="320"/>
      <c r="U37" s="320"/>
      <c r="V37" s="320">
        <v>328.44</v>
      </c>
      <c r="W37" s="320">
        <f t="shared" ref="W37:W43" si="10">ROUND(V37*1.16*1.021,0)</f>
        <v>389</v>
      </c>
      <c r="X37" s="36"/>
      <c r="AF37" s="249">
        <f t="shared" si="6"/>
        <v>28</v>
      </c>
      <c r="AG37" s="250" t="str">
        <f t="shared" si="2"/>
        <v>Paquete Conectes</v>
      </c>
      <c r="AH37" s="250" t="str">
        <f t="shared" si="3"/>
        <v>Residencial</v>
      </c>
      <c r="AI37" s="250" t="str">
        <f t="shared" si="4"/>
        <v>Telefonía fija + Internet fijo</v>
      </c>
      <c r="AJ37" s="250">
        <f t="shared" si="9"/>
        <v>0</v>
      </c>
      <c r="AK37" s="250">
        <f t="shared" si="9"/>
        <v>0</v>
      </c>
      <c r="AL37" s="250">
        <f t="shared" si="9"/>
        <v>328.44</v>
      </c>
      <c r="AM37" s="250">
        <f t="shared" si="9"/>
        <v>389</v>
      </c>
      <c r="AN37" s="250"/>
      <c r="AO37" s="243"/>
      <c r="AP37" s="243"/>
      <c r="AQ37" s="243"/>
      <c r="AR37" s="243"/>
      <c r="AS37" s="243"/>
      <c r="AT37" s="243"/>
      <c r="AU37" s="243"/>
      <c r="AV37" s="243"/>
    </row>
    <row r="38" spans="2:48" outlineLevel="1">
      <c r="B38" s="313"/>
      <c r="C38" s="313"/>
      <c r="D38" s="318">
        <f t="shared" si="1"/>
        <v>29</v>
      </c>
      <c r="E38" s="250" t="s">
        <v>297</v>
      </c>
      <c r="F38" s="183" t="s">
        <v>269</v>
      </c>
      <c r="G38" s="183" t="s">
        <v>279</v>
      </c>
      <c r="H38" s="322"/>
      <c r="I38" s="254"/>
      <c r="J38" s="322"/>
      <c r="K38" s="322"/>
      <c r="L38" s="322"/>
      <c r="M38" s="322"/>
      <c r="N38" s="320"/>
      <c r="O38" s="320"/>
      <c r="P38" s="320"/>
      <c r="Q38" s="320"/>
      <c r="R38" s="320"/>
      <c r="S38" s="320"/>
      <c r="T38" s="320"/>
      <c r="U38" s="320"/>
      <c r="V38" s="320">
        <v>328.44</v>
      </c>
      <c r="W38" s="320">
        <f t="shared" si="10"/>
        <v>389</v>
      </c>
      <c r="X38" s="36"/>
      <c r="AF38" s="249">
        <f t="shared" si="6"/>
        <v>29</v>
      </c>
      <c r="AG38" s="250" t="str">
        <f t="shared" si="2"/>
        <v>Paquete Conectes Frontera</v>
      </c>
      <c r="AH38" s="250" t="str">
        <f t="shared" si="3"/>
        <v>Residencial</v>
      </c>
      <c r="AI38" s="250" t="str">
        <f t="shared" si="4"/>
        <v>Telefonía fija + Internet fijo</v>
      </c>
      <c r="AJ38" s="187">
        <f t="shared" si="9"/>
        <v>0</v>
      </c>
      <c r="AK38" s="187">
        <f t="shared" si="9"/>
        <v>0</v>
      </c>
      <c r="AL38" s="187">
        <f t="shared" si="9"/>
        <v>328.44</v>
      </c>
      <c r="AM38" s="187">
        <f t="shared" si="9"/>
        <v>389</v>
      </c>
      <c r="AN38" s="36"/>
      <c r="AO38" s="243"/>
      <c r="AP38" s="243"/>
      <c r="AQ38" s="243"/>
      <c r="AR38" s="243"/>
      <c r="AS38" s="243"/>
      <c r="AT38" s="243"/>
      <c r="AU38" s="243"/>
      <c r="AV38" s="243"/>
    </row>
    <row r="39" spans="2:48" outlineLevel="1">
      <c r="B39" s="313"/>
      <c r="C39" s="313"/>
      <c r="D39" s="318">
        <f t="shared" si="1"/>
        <v>30</v>
      </c>
      <c r="E39" s="250" t="s">
        <v>298</v>
      </c>
      <c r="F39" s="183" t="s">
        <v>272</v>
      </c>
      <c r="G39" s="183" t="s">
        <v>279</v>
      </c>
      <c r="H39" s="322"/>
      <c r="I39" s="254"/>
      <c r="J39" s="322"/>
      <c r="K39" s="322"/>
      <c r="L39" s="320"/>
      <c r="M39" s="320"/>
      <c r="N39" s="320"/>
      <c r="O39" s="320"/>
      <c r="P39" s="320"/>
      <c r="Q39" s="320"/>
      <c r="R39" s="320"/>
      <c r="S39" s="320"/>
      <c r="T39" s="320"/>
      <c r="U39" s="320"/>
      <c r="V39" s="320">
        <v>336.9</v>
      </c>
      <c r="W39" s="320">
        <f t="shared" si="10"/>
        <v>399</v>
      </c>
      <c r="X39" s="36"/>
      <c r="AF39" s="249">
        <f t="shared" si="6"/>
        <v>30</v>
      </c>
      <c r="AG39" s="250" t="str">
        <f t="shared" si="2"/>
        <v>Paquete Conectes Negocio</v>
      </c>
      <c r="AH39" s="250" t="str">
        <f t="shared" si="3"/>
        <v>No Residencial</v>
      </c>
      <c r="AI39" s="250" t="str">
        <f t="shared" si="4"/>
        <v>Telefonía fija + Internet fijo</v>
      </c>
      <c r="AJ39" s="250">
        <f t="shared" si="9"/>
        <v>0</v>
      </c>
      <c r="AK39" s="250">
        <f t="shared" si="9"/>
        <v>0</v>
      </c>
      <c r="AL39" s="250">
        <f t="shared" si="9"/>
        <v>336.9</v>
      </c>
      <c r="AM39" s="250">
        <f t="shared" si="9"/>
        <v>399</v>
      </c>
      <c r="AN39" s="250"/>
      <c r="AO39" s="243"/>
      <c r="AP39" s="243"/>
      <c r="AQ39" s="243"/>
      <c r="AR39" s="243"/>
      <c r="AS39" s="243"/>
      <c r="AT39" s="243"/>
      <c r="AU39" s="243"/>
      <c r="AV39" s="243"/>
    </row>
    <row r="40" spans="2:48" outlineLevel="1">
      <c r="B40" s="313"/>
      <c r="C40" s="313"/>
      <c r="D40" s="318">
        <f t="shared" si="1"/>
        <v>31</v>
      </c>
      <c r="E40" s="250" t="s">
        <v>299</v>
      </c>
      <c r="F40" s="183" t="s">
        <v>269</v>
      </c>
      <c r="G40" s="183" t="s">
        <v>279</v>
      </c>
      <c r="H40" s="322"/>
      <c r="I40" s="254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0">
        <v>1265.7</v>
      </c>
      <c r="W40" s="320">
        <f t="shared" si="10"/>
        <v>1499</v>
      </c>
      <c r="X40" s="36"/>
      <c r="AF40" s="249">
        <f t="shared" si="6"/>
        <v>31</v>
      </c>
      <c r="AG40" s="250" t="str">
        <f t="shared" si="2"/>
        <v>Paquete Infinitum 1499</v>
      </c>
      <c r="AH40" s="250" t="str">
        <f t="shared" si="3"/>
        <v>Residencial</v>
      </c>
      <c r="AI40" s="250" t="str">
        <f t="shared" si="4"/>
        <v>Telefonía fija + Internet fijo</v>
      </c>
      <c r="AJ40" s="187">
        <f t="shared" si="9"/>
        <v>0</v>
      </c>
      <c r="AK40" s="187">
        <f t="shared" si="9"/>
        <v>0</v>
      </c>
      <c r="AL40" s="187">
        <f t="shared" si="9"/>
        <v>1265.7</v>
      </c>
      <c r="AM40" s="187">
        <f t="shared" si="9"/>
        <v>1499</v>
      </c>
      <c r="AN40" s="36"/>
      <c r="AO40" s="243"/>
      <c r="AP40" s="243"/>
      <c r="AQ40" s="243"/>
      <c r="AR40" s="243"/>
      <c r="AS40" s="243"/>
      <c r="AT40" s="243"/>
      <c r="AU40" s="243"/>
      <c r="AV40" s="243"/>
    </row>
    <row r="41" spans="2:48" outlineLevel="1">
      <c r="B41" s="313"/>
      <c r="C41" s="313"/>
      <c r="D41" s="318">
        <f t="shared" si="1"/>
        <v>32</v>
      </c>
      <c r="E41" s="250" t="s">
        <v>300</v>
      </c>
      <c r="F41" s="183" t="s">
        <v>269</v>
      </c>
      <c r="G41" s="183" t="s">
        <v>279</v>
      </c>
      <c r="H41" s="322"/>
      <c r="I41" s="254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0"/>
      <c r="U41" s="320"/>
      <c r="V41" s="320">
        <v>281.16000000000003</v>
      </c>
      <c r="W41" s="320">
        <f t="shared" si="10"/>
        <v>333</v>
      </c>
      <c r="X41" s="36"/>
      <c r="AF41" s="249">
        <f t="shared" si="6"/>
        <v>32</v>
      </c>
      <c r="AG41" s="250" t="str">
        <f t="shared" si="2"/>
        <v>Paquete Infinitum 333</v>
      </c>
      <c r="AH41" s="250" t="str">
        <f t="shared" si="3"/>
        <v>Residencial</v>
      </c>
      <c r="AI41" s="250" t="str">
        <f t="shared" si="4"/>
        <v>Telefonía fija + Internet fijo</v>
      </c>
      <c r="AJ41" s="250">
        <f t="shared" si="9"/>
        <v>0</v>
      </c>
      <c r="AK41" s="250">
        <f t="shared" si="9"/>
        <v>0</v>
      </c>
      <c r="AL41" s="250">
        <f t="shared" si="9"/>
        <v>281.16000000000003</v>
      </c>
      <c r="AM41" s="250">
        <f t="shared" si="9"/>
        <v>333</v>
      </c>
      <c r="AN41" s="250"/>
      <c r="AO41" s="243"/>
      <c r="AP41" s="243"/>
      <c r="AQ41" s="243"/>
      <c r="AR41" s="243"/>
      <c r="AS41" s="243"/>
      <c r="AT41" s="243"/>
      <c r="AU41" s="243"/>
      <c r="AV41" s="243"/>
    </row>
    <row r="42" spans="2:48" outlineLevel="1">
      <c r="B42" s="313"/>
      <c r="C42" s="313"/>
      <c r="D42" s="318">
        <f t="shared" si="1"/>
        <v>33</v>
      </c>
      <c r="E42" s="250" t="s">
        <v>301</v>
      </c>
      <c r="F42" s="183" t="s">
        <v>272</v>
      </c>
      <c r="G42" s="183" t="s">
        <v>279</v>
      </c>
      <c r="H42" s="320"/>
      <c r="I42" s="251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>
        <v>463.55</v>
      </c>
      <c r="W42" s="320">
        <f t="shared" si="10"/>
        <v>549</v>
      </c>
      <c r="X42" s="36"/>
      <c r="AF42" s="249">
        <f t="shared" si="6"/>
        <v>33</v>
      </c>
      <c r="AG42" s="250" t="str">
        <f t="shared" si="2"/>
        <v>Paquete Mi Negocio</v>
      </c>
      <c r="AH42" s="250" t="str">
        <f t="shared" si="3"/>
        <v>No Residencial</v>
      </c>
      <c r="AI42" s="250" t="str">
        <f t="shared" si="4"/>
        <v>Telefonía fija + Internet fijo</v>
      </c>
      <c r="AJ42" s="187">
        <f t="shared" si="9"/>
        <v>0</v>
      </c>
      <c r="AK42" s="187">
        <f t="shared" si="9"/>
        <v>0</v>
      </c>
      <c r="AL42" s="187">
        <f t="shared" si="9"/>
        <v>463.55</v>
      </c>
      <c r="AM42" s="187">
        <f t="shared" si="9"/>
        <v>549</v>
      </c>
      <c r="AN42" s="36"/>
      <c r="AO42" s="243"/>
      <c r="AP42" s="243"/>
      <c r="AQ42" s="243"/>
      <c r="AR42" s="243"/>
      <c r="AS42" s="243"/>
      <c r="AT42" s="243"/>
      <c r="AU42" s="243"/>
      <c r="AV42" s="243"/>
    </row>
    <row r="43" spans="2:48" outlineLevel="1">
      <c r="B43" s="313"/>
      <c r="C43" s="313"/>
      <c r="D43" s="318">
        <f t="shared" ref="D43:D65" si="11">1+D42</f>
        <v>34</v>
      </c>
      <c r="E43" s="250" t="s">
        <v>302</v>
      </c>
      <c r="F43" s="183" t="s">
        <v>272</v>
      </c>
      <c r="G43" s="183" t="s">
        <v>279</v>
      </c>
      <c r="H43" s="320"/>
      <c r="I43" s="251"/>
      <c r="J43" s="320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320"/>
      <c r="V43" s="320">
        <v>674.64</v>
      </c>
      <c r="W43" s="320">
        <f t="shared" si="10"/>
        <v>799</v>
      </c>
      <c r="X43" s="36"/>
      <c r="AF43" s="249">
        <f t="shared" si="6"/>
        <v>34</v>
      </c>
      <c r="AG43" s="250" t="str">
        <f t="shared" ref="AG43:AG65" si="12">E43</f>
        <v>Paquete Super Negocio</v>
      </c>
      <c r="AH43" s="250" t="str">
        <f t="shared" ref="AH43:AH65" si="13">F43</f>
        <v>No Residencial</v>
      </c>
      <c r="AI43" s="250" t="str">
        <f t="shared" si="4"/>
        <v>Telefonía fija + Internet fijo</v>
      </c>
      <c r="AJ43" s="250">
        <f t="shared" si="9"/>
        <v>0</v>
      </c>
      <c r="AK43" s="250">
        <f t="shared" si="9"/>
        <v>0</v>
      </c>
      <c r="AL43" s="250">
        <f t="shared" si="9"/>
        <v>674.64</v>
      </c>
      <c r="AM43" s="250">
        <f t="shared" si="9"/>
        <v>799</v>
      </c>
      <c r="AN43" s="250"/>
      <c r="AO43" s="243"/>
      <c r="AP43" s="243"/>
      <c r="AQ43" s="243"/>
      <c r="AR43" s="243"/>
      <c r="AS43" s="243"/>
      <c r="AT43" s="243"/>
      <c r="AU43" s="243"/>
      <c r="AV43" s="243"/>
    </row>
    <row r="44" spans="2:48" outlineLevel="1">
      <c r="B44" s="313"/>
      <c r="C44" s="313"/>
      <c r="D44" s="318">
        <f t="shared" si="11"/>
        <v>35</v>
      </c>
      <c r="E44" s="250" t="s">
        <v>303</v>
      </c>
      <c r="F44" s="183" t="s">
        <v>269</v>
      </c>
      <c r="G44" s="183" t="s">
        <v>279</v>
      </c>
      <c r="H44" s="320"/>
      <c r="I44" s="251"/>
      <c r="J44" s="320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320"/>
      <c r="V44" s="320">
        <v>433.91</v>
      </c>
      <c r="W44" s="320">
        <f>V44*1.16*1.021</f>
        <v>513.90564759999995</v>
      </c>
      <c r="X44" s="36"/>
      <c r="AF44" s="249">
        <f t="shared" si="6"/>
        <v>35</v>
      </c>
      <c r="AG44" s="250" t="str">
        <f t="shared" si="12"/>
        <v>Paquete Telmex 1000</v>
      </c>
      <c r="AH44" s="250" t="str">
        <f t="shared" si="13"/>
        <v>Residencial</v>
      </c>
      <c r="AI44" s="250" t="str">
        <f t="shared" si="4"/>
        <v>Telefonía fija + Internet fijo</v>
      </c>
      <c r="AJ44" s="187">
        <f t="shared" si="9"/>
        <v>0</v>
      </c>
      <c r="AK44" s="187">
        <f t="shared" si="9"/>
        <v>0</v>
      </c>
      <c r="AL44" s="187">
        <f t="shared" si="9"/>
        <v>433.91</v>
      </c>
      <c r="AM44" s="187">
        <f t="shared" si="9"/>
        <v>513.90564759999995</v>
      </c>
      <c r="AN44" s="36"/>
      <c r="AO44" s="243"/>
      <c r="AP44" s="243"/>
      <c r="AQ44" s="243"/>
      <c r="AR44" s="243"/>
      <c r="AS44" s="243"/>
      <c r="AT44" s="243"/>
      <c r="AU44" s="243"/>
      <c r="AV44" s="243"/>
    </row>
    <row r="45" spans="2:48" outlineLevel="1">
      <c r="B45" s="313"/>
      <c r="C45" s="313"/>
      <c r="D45" s="318">
        <f t="shared" si="11"/>
        <v>36</v>
      </c>
      <c r="E45" s="252" t="s">
        <v>304</v>
      </c>
      <c r="F45" s="183" t="s">
        <v>269</v>
      </c>
      <c r="G45" s="183" t="s">
        <v>279</v>
      </c>
      <c r="H45" s="320"/>
      <c r="I45" s="251"/>
      <c r="J45" s="320"/>
      <c r="K45" s="320"/>
      <c r="L45" s="320"/>
      <c r="M45" s="320"/>
      <c r="N45" s="320"/>
      <c r="O45" s="320"/>
      <c r="P45" s="320"/>
      <c r="Q45" s="320"/>
      <c r="R45" s="320"/>
      <c r="S45" s="320"/>
      <c r="T45" s="320"/>
      <c r="U45" s="320"/>
      <c r="V45" s="320">
        <v>843.5</v>
      </c>
      <c r="W45" s="320">
        <f>ROUND(V45*1.16*1.021,0)</f>
        <v>999</v>
      </c>
      <c r="X45" s="36"/>
      <c r="AF45" s="249">
        <f t="shared" si="6"/>
        <v>36</v>
      </c>
      <c r="AG45" s="250" t="str">
        <f t="shared" si="12"/>
        <v>Paquete Telmex Todo México Sin Límites</v>
      </c>
      <c r="AH45" s="250" t="str">
        <f t="shared" si="13"/>
        <v>Residencial</v>
      </c>
      <c r="AI45" s="250" t="str">
        <f t="shared" si="4"/>
        <v>Telefonía fija + Internet fijo</v>
      </c>
      <c r="AJ45" s="250">
        <f t="shared" si="9"/>
        <v>0</v>
      </c>
      <c r="AK45" s="250">
        <f t="shared" si="9"/>
        <v>0</v>
      </c>
      <c r="AL45" s="250">
        <f t="shared" si="9"/>
        <v>843.5</v>
      </c>
      <c r="AM45" s="250">
        <f t="shared" si="9"/>
        <v>999</v>
      </c>
      <c r="AN45" s="250"/>
      <c r="AO45" s="243"/>
      <c r="AP45" s="243"/>
      <c r="AQ45" s="243"/>
      <c r="AR45" s="243"/>
      <c r="AS45" s="243"/>
      <c r="AT45" s="243"/>
      <c r="AU45" s="243"/>
      <c r="AV45" s="243"/>
    </row>
    <row r="46" spans="2:48" outlineLevel="1">
      <c r="B46" s="313"/>
      <c r="C46" s="313"/>
      <c r="D46" s="318">
        <f t="shared" si="11"/>
        <v>37</v>
      </c>
      <c r="E46" s="250" t="s">
        <v>305</v>
      </c>
      <c r="F46" s="183" t="s">
        <v>274</v>
      </c>
      <c r="G46" s="183" t="s">
        <v>270</v>
      </c>
      <c r="H46" s="322"/>
      <c r="I46" s="254"/>
      <c r="J46" s="322"/>
      <c r="K46" s="322"/>
      <c r="L46" s="322"/>
      <c r="M46" s="322"/>
      <c r="N46" s="322"/>
      <c r="O46" s="322"/>
      <c r="P46" s="322"/>
      <c r="Q46" s="322"/>
      <c r="R46" s="320"/>
      <c r="S46" s="320"/>
      <c r="T46" s="320"/>
      <c r="U46" s="320"/>
      <c r="V46" s="320">
        <v>0.04</v>
      </c>
      <c r="W46" s="320">
        <f t="shared" ref="W46:W61" si="14">V46*1.16*1.03</f>
        <v>4.7792000000000001E-2</v>
      </c>
      <c r="X46" s="36" t="s">
        <v>306</v>
      </c>
      <c r="AF46" s="249">
        <f t="shared" si="6"/>
        <v>37</v>
      </c>
      <c r="AG46" s="250" t="str">
        <f t="shared" si="12"/>
        <v>Plan Por Segundo ( Larga Distancia Nacional)</v>
      </c>
      <c r="AH46" s="250" t="str">
        <f t="shared" si="13"/>
        <v>Residencial y No Residencial</v>
      </c>
      <c r="AI46" s="250" t="str">
        <f t="shared" si="4"/>
        <v>Telefonía fija</v>
      </c>
      <c r="AJ46" s="187">
        <f t="shared" si="9"/>
        <v>0</v>
      </c>
      <c r="AK46" s="187">
        <f t="shared" si="9"/>
        <v>0</v>
      </c>
      <c r="AL46" s="187">
        <f t="shared" si="9"/>
        <v>0.04</v>
      </c>
      <c r="AM46" s="187">
        <f t="shared" si="9"/>
        <v>4.7792000000000001E-2</v>
      </c>
      <c r="AN46" s="36" t="s">
        <v>306</v>
      </c>
      <c r="AO46" s="243"/>
      <c r="AP46" s="243"/>
      <c r="AQ46" s="243"/>
      <c r="AR46" s="243"/>
      <c r="AS46" s="243"/>
      <c r="AT46" s="243"/>
      <c r="AU46" s="243"/>
      <c r="AV46" s="243"/>
    </row>
    <row r="47" spans="2:48" outlineLevel="1">
      <c r="B47" s="313"/>
      <c r="C47" s="313"/>
      <c r="D47" s="318">
        <f t="shared" si="11"/>
        <v>38</v>
      </c>
      <c r="E47" s="250" t="s">
        <v>307</v>
      </c>
      <c r="F47" s="183" t="s">
        <v>274</v>
      </c>
      <c r="G47" s="183" t="s">
        <v>270</v>
      </c>
      <c r="H47" s="322"/>
      <c r="I47" s="254"/>
      <c r="J47" s="322"/>
      <c r="K47" s="322"/>
      <c r="L47" s="322"/>
      <c r="M47" s="322"/>
      <c r="N47" s="322"/>
      <c r="O47" s="322"/>
      <c r="P47" s="322"/>
      <c r="Q47" s="322"/>
      <c r="R47" s="320"/>
      <c r="S47" s="320"/>
      <c r="T47" s="320"/>
      <c r="U47" s="320"/>
      <c r="V47" s="320">
        <v>0.04</v>
      </c>
      <c r="W47" s="320">
        <f t="shared" si="14"/>
        <v>4.7792000000000001E-2</v>
      </c>
      <c r="X47" s="36" t="s">
        <v>306</v>
      </c>
      <c r="AF47" s="249">
        <f t="shared" si="6"/>
        <v>38</v>
      </c>
      <c r="AG47" s="250" t="str">
        <f t="shared" si="12"/>
        <v>Plan Por Segundo ( Frontera)</v>
      </c>
      <c r="AH47" s="250" t="str">
        <f t="shared" si="13"/>
        <v>Residencial y No Residencial</v>
      </c>
      <c r="AI47" s="250" t="str">
        <f t="shared" si="4"/>
        <v>Telefonía fija</v>
      </c>
      <c r="AJ47" s="187">
        <f t="shared" si="9"/>
        <v>0</v>
      </c>
      <c r="AK47" s="187">
        <f t="shared" si="9"/>
        <v>0</v>
      </c>
      <c r="AL47" s="187">
        <f t="shared" si="9"/>
        <v>0.04</v>
      </c>
      <c r="AM47" s="187">
        <f t="shared" si="9"/>
        <v>4.7792000000000001E-2</v>
      </c>
      <c r="AN47" s="36" t="s">
        <v>306</v>
      </c>
      <c r="AO47" s="243"/>
      <c r="AP47" s="243"/>
      <c r="AQ47" s="243"/>
      <c r="AR47" s="243"/>
      <c r="AS47" s="243"/>
      <c r="AT47" s="243"/>
      <c r="AU47" s="243"/>
      <c r="AV47" s="243"/>
    </row>
    <row r="48" spans="2:48" outlineLevel="1">
      <c r="B48" s="313"/>
      <c r="C48" s="313"/>
      <c r="D48" s="318">
        <f t="shared" si="11"/>
        <v>39</v>
      </c>
      <c r="E48" s="250" t="s">
        <v>308</v>
      </c>
      <c r="F48" s="183" t="s">
        <v>274</v>
      </c>
      <c r="G48" s="183" t="s">
        <v>270</v>
      </c>
      <c r="H48" s="322"/>
      <c r="I48" s="254"/>
      <c r="J48" s="322"/>
      <c r="K48" s="322"/>
      <c r="L48" s="322"/>
      <c r="M48" s="322"/>
      <c r="N48" s="322"/>
      <c r="O48" s="322"/>
      <c r="P48" s="322"/>
      <c r="Q48" s="322"/>
      <c r="R48" s="320"/>
      <c r="S48" s="320"/>
      <c r="T48" s="320"/>
      <c r="U48" s="320"/>
      <c r="V48" s="320">
        <v>0.14000000000000001</v>
      </c>
      <c r="W48" s="320">
        <f t="shared" si="14"/>
        <v>0.16727200000000003</v>
      </c>
      <c r="X48" s="36" t="s">
        <v>306</v>
      </c>
      <c r="AF48" s="249">
        <f t="shared" si="6"/>
        <v>39</v>
      </c>
      <c r="AG48" s="250" t="str">
        <f t="shared" si="12"/>
        <v>Plan Por Segundo ( Banda Norte)</v>
      </c>
      <c r="AH48" s="250" t="str">
        <f t="shared" si="13"/>
        <v>Residencial y No Residencial</v>
      </c>
      <c r="AI48" s="250" t="str">
        <f t="shared" si="4"/>
        <v>Telefonía fija</v>
      </c>
      <c r="AJ48" s="187">
        <f t="shared" si="9"/>
        <v>0</v>
      </c>
      <c r="AK48" s="187">
        <f t="shared" si="9"/>
        <v>0</v>
      </c>
      <c r="AL48" s="187">
        <f t="shared" si="9"/>
        <v>0.14000000000000001</v>
      </c>
      <c r="AM48" s="187">
        <f t="shared" si="9"/>
        <v>0.16727200000000003</v>
      </c>
      <c r="AN48" s="36" t="s">
        <v>306</v>
      </c>
      <c r="AO48" s="243"/>
      <c r="AP48" s="243"/>
      <c r="AQ48" s="243"/>
      <c r="AR48" s="243"/>
      <c r="AS48" s="243"/>
      <c r="AT48" s="243"/>
      <c r="AU48" s="243"/>
      <c r="AV48" s="243"/>
    </row>
    <row r="49" spans="2:48" outlineLevel="1">
      <c r="B49" s="313"/>
      <c r="C49" s="313"/>
      <c r="D49" s="318">
        <f t="shared" si="11"/>
        <v>40</v>
      </c>
      <c r="E49" s="250" t="s">
        <v>309</v>
      </c>
      <c r="F49" s="183" t="s">
        <v>274</v>
      </c>
      <c r="G49" s="183" t="s">
        <v>270</v>
      </c>
      <c r="H49" s="322"/>
      <c r="I49" s="254"/>
      <c r="J49" s="322"/>
      <c r="K49" s="322"/>
      <c r="L49" s="322"/>
      <c r="M49" s="322"/>
      <c r="N49" s="322"/>
      <c r="O49" s="322"/>
      <c r="P49" s="322"/>
      <c r="Q49" s="322"/>
      <c r="R49" s="320"/>
      <c r="S49" s="320"/>
      <c r="T49" s="320"/>
      <c r="U49" s="320"/>
      <c r="V49" s="320">
        <v>0.16</v>
      </c>
      <c r="W49" s="320">
        <f t="shared" si="14"/>
        <v>0.191168</v>
      </c>
      <c r="X49" s="36" t="s">
        <v>306</v>
      </c>
      <c r="AF49" s="249">
        <f t="shared" si="6"/>
        <v>40</v>
      </c>
      <c r="AG49" s="250" t="str">
        <f t="shared" si="12"/>
        <v>Plan Por Segundo ( Banda Sur)</v>
      </c>
      <c r="AH49" s="250" t="str">
        <f t="shared" si="13"/>
        <v>Residencial y No Residencial</v>
      </c>
      <c r="AI49" s="250" t="str">
        <f t="shared" si="4"/>
        <v>Telefonía fija</v>
      </c>
      <c r="AJ49" s="187">
        <f t="shared" si="9"/>
        <v>0</v>
      </c>
      <c r="AK49" s="187">
        <f t="shared" si="9"/>
        <v>0</v>
      </c>
      <c r="AL49" s="187">
        <f t="shared" si="9"/>
        <v>0.16</v>
      </c>
      <c r="AM49" s="187">
        <f t="shared" si="9"/>
        <v>0.191168</v>
      </c>
      <c r="AN49" s="36" t="s">
        <v>306</v>
      </c>
      <c r="AO49" s="243"/>
      <c r="AP49" s="243"/>
      <c r="AQ49" s="243"/>
      <c r="AR49" s="243"/>
      <c r="AS49" s="243"/>
      <c r="AT49" s="243"/>
      <c r="AU49" s="243"/>
      <c r="AV49" s="243"/>
    </row>
    <row r="50" spans="2:48" outlineLevel="1">
      <c r="B50" s="313"/>
      <c r="C50" s="313"/>
      <c r="D50" s="318">
        <f t="shared" si="11"/>
        <v>41</v>
      </c>
      <c r="E50" s="250" t="s">
        <v>310</v>
      </c>
      <c r="F50" s="183" t="s">
        <v>274</v>
      </c>
      <c r="G50" s="183" t="s">
        <v>270</v>
      </c>
      <c r="H50" s="322"/>
      <c r="I50" s="254"/>
      <c r="J50" s="322"/>
      <c r="K50" s="322"/>
      <c r="L50" s="322"/>
      <c r="M50" s="322"/>
      <c r="N50" s="322"/>
      <c r="O50" s="322"/>
      <c r="P50" s="322"/>
      <c r="Q50" s="322"/>
      <c r="R50" s="320"/>
      <c r="S50" s="320"/>
      <c r="T50" s="320"/>
      <c r="U50" s="320"/>
      <c r="V50" s="320">
        <v>0.18</v>
      </c>
      <c r="W50" s="320">
        <f t="shared" si="14"/>
        <v>0.21506399999999998</v>
      </c>
      <c r="X50" s="36" t="s">
        <v>306</v>
      </c>
      <c r="AF50" s="249">
        <f t="shared" si="6"/>
        <v>41</v>
      </c>
      <c r="AG50" s="250" t="str">
        <f t="shared" si="12"/>
        <v>Plan Por Segundo (Canadá)</v>
      </c>
      <c r="AH50" s="250" t="str">
        <f t="shared" si="13"/>
        <v>Residencial y No Residencial</v>
      </c>
      <c r="AI50" s="250" t="str">
        <f t="shared" si="4"/>
        <v>Telefonía fija</v>
      </c>
      <c r="AJ50" s="187">
        <f t="shared" si="9"/>
        <v>0</v>
      </c>
      <c r="AK50" s="187">
        <f t="shared" si="9"/>
        <v>0</v>
      </c>
      <c r="AL50" s="187">
        <f t="shared" si="9"/>
        <v>0.18</v>
      </c>
      <c r="AM50" s="187">
        <f t="shared" si="9"/>
        <v>0.21506399999999998</v>
      </c>
      <c r="AN50" s="36" t="s">
        <v>306</v>
      </c>
      <c r="AO50" s="243"/>
      <c r="AP50" s="243"/>
      <c r="AQ50" s="243"/>
      <c r="AR50" s="243"/>
      <c r="AS50" s="243"/>
      <c r="AT50" s="243"/>
      <c r="AU50" s="243"/>
      <c r="AV50" s="243"/>
    </row>
    <row r="51" spans="2:48" outlineLevel="1">
      <c r="B51" s="313"/>
      <c r="C51" s="313"/>
      <c r="D51" s="318">
        <f t="shared" si="11"/>
        <v>42</v>
      </c>
      <c r="E51" s="250" t="s">
        <v>311</v>
      </c>
      <c r="F51" s="183" t="s">
        <v>274</v>
      </c>
      <c r="G51" s="183" t="s">
        <v>270</v>
      </c>
      <c r="H51" s="322"/>
      <c r="I51" s="254"/>
      <c r="J51" s="322"/>
      <c r="K51" s="322"/>
      <c r="L51" s="322"/>
      <c r="M51" s="322"/>
      <c r="N51" s="322"/>
      <c r="O51" s="322"/>
      <c r="P51" s="322"/>
      <c r="Q51" s="322"/>
      <c r="R51" s="320"/>
      <c r="S51" s="320"/>
      <c r="T51" s="320"/>
      <c r="U51" s="320"/>
      <c r="V51" s="320">
        <v>0.25</v>
      </c>
      <c r="W51" s="320">
        <f t="shared" si="14"/>
        <v>0.29869999999999997</v>
      </c>
      <c r="X51" s="36" t="s">
        <v>306</v>
      </c>
      <c r="AF51" s="249">
        <f t="shared" si="6"/>
        <v>42</v>
      </c>
      <c r="AG51" s="250" t="str">
        <f t="shared" si="12"/>
        <v>Plan Por Segundo (Sudamérica)</v>
      </c>
      <c r="AH51" s="250" t="str">
        <f t="shared" si="13"/>
        <v>Residencial y No Residencial</v>
      </c>
      <c r="AI51" s="250" t="str">
        <f t="shared" si="4"/>
        <v>Telefonía fija</v>
      </c>
      <c r="AJ51" s="187">
        <f t="shared" si="9"/>
        <v>0</v>
      </c>
      <c r="AK51" s="187">
        <f t="shared" si="9"/>
        <v>0</v>
      </c>
      <c r="AL51" s="187">
        <f t="shared" si="9"/>
        <v>0.25</v>
      </c>
      <c r="AM51" s="187">
        <f t="shared" si="9"/>
        <v>0.29869999999999997</v>
      </c>
      <c r="AN51" s="36" t="s">
        <v>306</v>
      </c>
      <c r="AO51" s="243"/>
      <c r="AP51" s="243"/>
      <c r="AQ51" s="243"/>
      <c r="AR51" s="243"/>
      <c r="AS51" s="243"/>
      <c r="AT51" s="243"/>
      <c r="AU51" s="243"/>
      <c r="AV51" s="243"/>
    </row>
    <row r="52" spans="2:48" outlineLevel="1">
      <c r="B52" s="313"/>
      <c r="C52" s="313"/>
      <c r="D52" s="318">
        <f t="shared" si="11"/>
        <v>43</v>
      </c>
      <c r="E52" s="250" t="s">
        <v>312</v>
      </c>
      <c r="F52" s="183" t="s">
        <v>274</v>
      </c>
      <c r="G52" s="183" t="s">
        <v>270</v>
      </c>
      <c r="H52" s="322"/>
      <c r="I52" s="254"/>
      <c r="J52" s="322"/>
      <c r="K52" s="322"/>
      <c r="L52" s="322"/>
      <c r="M52" s="322"/>
      <c r="N52" s="322"/>
      <c r="O52" s="322"/>
      <c r="P52" s="322"/>
      <c r="Q52" s="322"/>
      <c r="R52" s="320"/>
      <c r="S52" s="320"/>
      <c r="T52" s="320"/>
      <c r="U52" s="320"/>
      <c r="V52" s="320">
        <v>0.24</v>
      </c>
      <c r="W52" s="320">
        <f t="shared" si="14"/>
        <v>0.28675200000000001</v>
      </c>
      <c r="X52" s="36" t="s">
        <v>306</v>
      </c>
      <c r="AF52" s="249">
        <f t="shared" si="6"/>
        <v>43</v>
      </c>
      <c r="AG52" s="250" t="str">
        <f t="shared" si="12"/>
        <v>Plan Por Segundo (Europa)</v>
      </c>
      <c r="AH52" s="250" t="str">
        <f t="shared" si="13"/>
        <v>Residencial y No Residencial</v>
      </c>
      <c r="AI52" s="250" t="str">
        <f t="shared" si="4"/>
        <v>Telefonía fija</v>
      </c>
      <c r="AJ52" s="187">
        <f t="shared" si="9"/>
        <v>0</v>
      </c>
      <c r="AK52" s="187">
        <f t="shared" si="9"/>
        <v>0</v>
      </c>
      <c r="AL52" s="187">
        <f t="shared" si="9"/>
        <v>0.24</v>
      </c>
      <c r="AM52" s="187">
        <f t="shared" si="9"/>
        <v>0.28675200000000001</v>
      </c>
      <c r="AN52" s="36" t="s">
        <v>306</v>
      </c>
      <c r="AO52" s="243"/>
      <c r="AP52" s="243"/>
      <c r="AQ52" s="243"/>
      <c r="AR52" s="243"/>
      <c r="AS52" s="243"/>
      <c r="AT52" s="243"/>
      <c r="AU52" s="243"/>
      <c r="AV52" s="243"/>
    </row>
    <row r="53" spans="2:48" outlineLevel="1">
      <c r="B53" s="313"/>
      <c r="C53" s="313"/>
      <c r="D53" s="318">
        <f t="shared" si="11"/>
        <v>44</v>
      </c>
      <c r="E53" s="250" t="s">
        <v>313</v>
      </c>
      <c r="F53" s="183" t="s">
        <v>274</v>
      </c>
      <c r="G53" s="183" t="s">
        <v>270</v>
      </c>
      <c r="H53" s="322"/>
      <c r="I53" s="254"/>
      <c r="J53" s="322"/>
      <c r="K53" s="322"/>
      <c r="L53" s="322"/>
      <c r="M53" s="322"/>
      <c r="N53" s="322"/>
      <c r="O53" s="322"/>
      <c r="P53" s="322"/>
      <c r="Q53" s="322"/>
      <c r="R53" s="320"/>
      <c r="S53" s="320"/>
      <c r="T53" s="320"/>
      <c r="U53" s="320"/>
      <c r="V53" s="320">
        <v>0.12</v>
      </c>
      <c r="W53" s="320">
        <f t="shared" si="14"/>
        <v>0.143376</v>
      </c>
      <c r="X53" s="36" t="s">
        <v>306</v>
      </c>
      <c r="AF53" s="249">
        <f t="shared" si="6"/>
        <v>44</v>
      </c>
      <c r="AG53" s="250" t="str">
        <f t="shared" si="12"/>
        <v>Plan Por Segundo (Centroamérica)</v>
      </c>
      <c r="AH53" s="250" t="str">
        <f t="shared" si="13"/>
        <v>Residencial y No Residencial</v>
      </c>
      <c r="AI53" s="250" t="str">
        <f t="shared" si="4"/>
        <v>Telefonía fija</v>
      </c>
      <c r="AJ53" s="187">
        <f t="shared" si="9"/>
        <v>0</v>
      </c>
      <c r="AK53" s="187">
        <f t="shared" si="9"/>
        <v>0</v>
      </c>
      <c r="AL53" s="187">
        <f t="shared" si="9"/>
        <v>0.12</v>
      </c>
      <c r="AM53" s="187">
        <f t="shared" si="9"/>
        <v>0.143376</v>
      </c>
      <c r="AN53" s="36" t="s">
        <v>306</v>
      </c>
      <c r="AO53" s="243"/>
      <c r="AP53" s="243"/>
      <c r="AQ53" s="243"/>
      <c r="AR53" s="243"/>
      <c r="AS53" s="243"/>
      <c r="AT53" s="243"/>
      <c r="AU53" s="243"/>
      <c r="AV53" s="243"/>
    </row>
    <row r="54" spans="2:48" outlineLevel="1">
      <c r="B54" s="313"/>
      <c r="C54" s="313"/>
      <c r="D54" s="318">
        <f t="shared" si="11"/>
        <v>45</v>
      </c>
      <c r="E54" s="250" t="s">
        <v>314</v>
      </c>
      <c r="F54" s="183" t="s">
        <v>274</v>
      </c>
      <c r="G54" s="183" t="s">
        <v>270</v>
      </c>
      <c r="H54" s="322"/>
      <c r="I54" s="254"/>
      <c r="J54" s="322"/>
      <c r="K54" s="322"/>
      <c r="L54" s="322"/>
      <c r="M54" s="322"/>
      <c r="N54" s="322"/>
      <c r="O54" s="322"/>
      <c r="P54" s="322"/>
      <c r="Q54" s="322"/>
      <c r="R54" s="320"/>
      <c r="S54" s="320"/>
      <c r="T54" s="320"/>
      <c r="U54" s="320"/>
      <c r="V54" s="320">
        <v>0.27</v>
      </c>
      <c r="W54" s="320">
        <f t="shared" si="14"/>
        <v>0.32259599999999999</v>
      </c>
      <c r="X54" s="36" t="s">
        <v>306</v>
      </c>
      <c r="AF54" s="249">
        <f t="shared" si="6"/>
        <v>45</v>
      </c>
      <c r="AG54" s="250" t="str">
        <f t="shared" si="12"/>
        <v>Plan Por Segundo ( Resto del Mundo)</v>
      </c>
      <c r="AH54" s="250" t="str">
        <f t="shared" si="13"/>
        <v>Residencial y No Residencial</v>
      </c>
      <c r="AI54" s="250" t="str">
        <f t="shared" si="4"/>
        <v>Telefonía fija</v>
      </c>
      <c r="AJ54" s="187">
        <f t="shared" si="9"/>
        <v>0</v>
      </c>
      <c r="AK54" s="187">
        <f t="shared" si="9"/>
        <v>0</v>
      </c>
      <c r="AL54" s="187">
        <f t="shared" si="9"/>
        <v>0.27</v>
      </c>
      <c r="AM54" s="187">
        <f t="shared" si="9"/>
        <v>0.32259599999999999</v>
      </c>
      <c r="AN54" s="36" t="s">
        <v>306</v>
      </c>
      <c r="AO54" s="243"/>
      <c r="AP54" s="243"/>
      <c r="AQ54" s="243"/>
      <c r="AR54" s="243"/>
      <c r="AS54" s="243"/>
      <c r="AT54" s="243"/>
      <c r="AU54" s="243"/>
      <c r="AV54" s="243"/>
    </row>
    <row r="55" spans="2:48" outlineLevel="1">
      <c r="B55" s="313"/>
      <c r="C55" s="313"/>
      <c r="D55" s="318">
        <f t="shared" si="11"/>
        <v>46</v>
      </c>
      <c r="E55" s="250" t="s">
        <v>315</v>
      </c>
      <c r="F55" s="183" t="s">
        <v>274</v>
      </c>
      <c r="G55" s="183" t="s">
        <v>270</v>
      </c>
      <c r="H55" s="322"/>
      <c r="I55" s="254"/>
      <c r="J55" s="322"/>
      <c r="K55" s="322"/>
      <c r="L55" s="322"/>
      <c r="M55" s="322"/>
      <c r="N55" s="322"/>
      <c r="O55" s="322"/>
      <c r="P55" s="322"/>
      <c r="Q55" s="322"/>
      <c r="R55" s="323"/>
      <c r="S55" s="323"/>
      <c r="T55" s="323"/>
      <c r="U55" s="323"/>
      <c r="V55" s="323">
        <v>1.2500000000000001E-2</v>
      </c>
      <c r="W55" s="323">
        <f t="shared" si="14"/>
        <v>1.4934999999999999E-2</v>
      </c>
      <c r="X55" s="36" t="s">
        <v>306</v>
      </c>
      <c r="AF55" s="249">
        <f t="shared" si="6"/>
        <v>46</v>
      </c>
      <c r="AG55" s="250" t="str">
        <f t="shared" si="12"/>
        <v>Plan Por Segundo ( EQLLP 044)</v>
      </c>
      <c r="AH55" s="250" t="str">
        <f t="shared" si="13"/>
        <v>Residencial y No Residencial</v>
      </c>
      <c r="AI55" s="250" t="str">
        <f t="shared" si="4"/>
        <v>Telefonía fija</v>
      </c>
      <c r="AJ55" s="187">
        <f t="shared" si="9"/>
        <v>0</v>
      </c>
      <c r="AK55" s="187">
        <f t="shared" si="9"/>
        <v>0</v>
      </c>
      <c r="AL55" s="187">
        <f t="shared" si="9"/>
        <v>1.2500000000000001E-2</v>
      </c>
      <c r="AM55" s="187">
        <f t="shared" si="9"/>
        <v>1.4934999999999999E-2</v>
      </c>
      <c r="AN55" s="36" t="s">
        <v>306</v>
      </c>
      <c r="AO55" s="243"/>
      <c r="AP55" s="243"/>
      <c r="AQ55" s="243"/>
      <c r="AR55" s="243"/>
      <c r="AS55" s="243"/>
      <c r="AT55" s="243"/>
      <c r="AU55" s="243"/>
      <c r="AV55" s="243"/>
    </row>
    <row r="56" spans="2:48" outlineLevel="1">
      <c r="B56" s="313"/>
      <c r="C56" s="313"/>
      <c r="D56" s="318">
        <f t="shared" si="11"/>
        <v>47</v>
      </c>
      <c r="E56" s="250" t="s">
        <v>316</v>
      </c>
      <c r="F56" s="183" t="s">
        <v>274</v>
      </c>
      <c r="G56" s="183" t="s">
        <v>270</v>
      </c>
      <c r="H56" s="322"/>
      <c r="I56" s="254"/>
      <c r="J56" s="322"/>
      <c r="K56" s="322"/>
      <c r="L56" s="322"/>
      <c r="M56" s="322"/>
      <c r="N56" s="322"/>
      <c r="O56" s="322"/>
      <c r="P56" s="322"/>
      <c r="Q56" s="322"/>
      <c r="R56" s="323"/>
      <c r="S56" s="323"/>
      <c r="T56" s="323"/>
      <c r="U56" s="323"/>
      <c r="V56" s="323">
        <v>3.2500000000000001E-2</v>
      </c>
      <c r="W56" s="323">
        <f t="shared" si="14"/>
        <v>3.8830999999999997E-2</v>
      </c>
      <c r="X56" s="36"/>
      <c r="AF56" s="249">
        <f t="shared" si="6"/>
        <v>47</v>
      </c>
      <c r="AG56" s="250" t="str">
        <f t="shared" si="12"/>
        <v>Plan Por Segundo ( EQLLP 045)</v>
      </c>
      <c r="AH56" s="250" t="str">
        <f t="shared" si="13"/>
        <v>Residencial y No Residencial</v>
      </c>
      <c r="AI56" s="250" t="str">
        <f t="shared" si="4"/>
        <v>Telefonía fija</v>
      </c>
      <c r="AJ56" s="187">
        <f t="shared" si="9"/>
        <v>0</v>
      </c>
      <c r="AK56" s="187">
        <f t="shared" si="9"/>
        <v>0</v>
      </c>
      <c r="AL56" s="187">
        <f t="shared" si="9"/>
        <v>3.2500000000000001E-2</v>
      </c>
      <c r="AM56" s="187">
        <f t="shared" si="9"/>
        <v>3.8830999999999997E-2</v>
      </c>
      <c r="AN56" s="36"/>
      <c r="AO56" s="243"/>
      <c r="AP56" s="243"/>
      <c r="AQ56" s="243"/>
      <c r="AR56" s="243"/>
      <c r="AS56" s="243"/>
      <c r="AT56" s="243"/>
      <c r="AU56" s="243"/>
      <c r="AV56" s="243"/>
    </row>
    <row r="57" spans="2:48" outlineLevel="1">
      <c r="B57" s="313"/>
      <c r="C57" s="313"/>
      <c r="D57" s="318">
        <f t="shared" si="11"/>
        <v>48</v>
      </c>
      <c r="E57" s="250" t="s">
        <v>317</v>
      </c>
      <c r="F57" s="183" t="s">
        <v>274</v>
      </c>
      <c r="G57" s="183" t="s">
        <v>270</v>
      </c>
      <c r="H57" s="322"/>
      <c r="I57" s="254"/>
      <c r="J57" s="322"/>
      <c r="K57" s="322"/>
      <c r="L57" s="322"/>
      <c r="M57" s="322"/>
      <c r="N57" s="322"/>
      <c r="O57" s="322"/>
      <c r="P57" s="322"/>
      <c r="Q57" s="322"/>
      <c r="R57" s="320"/>
      <c r="S57" s="320"/>
      <c r="T57" s="320"/>
      <c r="U57" s="320"/>
      <c r="V57" s="320">
        <v>0.01</v>
      </c>
      <c r="W57" s="320">
        <f t="shared" si="14"/>
        <v>1.1948E-2</v>
      </c>
      <c r="X57" s="36"/>
      <c r="AF57" s="249">
        <f t="shared" si="6"/>
        <v>48</v>
      </c>
      <c r="AG57" s="250" t="str">
        <f t="shared" si="12"/>
        <v>Plan por segundo Ciudades Vecinas</v>
      </c>
      <c r="AH57" s="250" t="str">
        <f t="shared" si="13"/>
        <v>Residencial y No Residencial</v>
      </c>
      <c r="AI57" s="250" t="str">
        <f t="shared" si="4"/>
        <v>Telefonía fija</v>
      </c>
      <c r="AJ57" s="187">
        <f t="shared" si="9"/>
        <v>0</v>
      </c>
      <c r="AK57" s="187">
        <f t="shared" si="9"/>
        <v>0</v>
      </c>
      <c r="AL57" s="187">
        <f t="shared" si="9"/>
        <v>0.01</v>
      </c>
      <c r="AM57" s="187">
        <f t="shared" si="9"/>
        <v>1.1948E-2</v>
      </c>
      <c r="AN57" s="36"/>
      <c r="AO57" s="243"/>
      <c r="AP57" s="243"/>
      <c r="AQ57" s="243"/>
      <c r="AR57" s="243"/>
      <c r="AS57" s="243"/>
      <c r="AT57" s="243"/>
      <c r="AU57" s="243"/>
      <c r="AV57" s="243"/>
    </row>
    <row r="58" spans="2:48" outlineLevel="1">
      <c r="B58" s="313"/>
      <c r="C58" s="313"/>
      <c r="D58" s="318">
        <f t="shared" si="11"/>
        <v>49</v>
      </c>
      <c r="E58" s="252" t="s">
        <v>318</v>
      </c>
      <c r="F58" s="183" t="s">
        <v>272</v>
      </c>
      <c r="G58" s="183" t="s">
        <v>270</v>
      </c>
      <c r="H58" s="320"/>
      <c r="I58" s="251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>
        <v>198</v>
      </c>
      <c r="W58" s="320">
        <f t="shared" si="14"/>
        <v>236.57039999999998</v>
      </c>
      <c r="X58" s="36"/>
      <c r="AF58" s="249">
        <f t="shared" si="6"/>
        <v>49</v>
      </c>
      <c r="AG58" s="250" t="str">
        <f t="shared" si="12"/>
        <v>Renta Mensual de la Línea Comercial</v>
      </c>
      <c r="AH58" s="250" t="str">
        <f t="shared" si="13"/>
        <v>No Residencial</v>
      </c>
      <c r="AI58" s="250" t="str">
        <f t="shared" si="4"/>
        <v>Telefonía fija</v>
      </c>
      <c r="AJ58" s="187">
        <f t="shared" si="9"/>
        <v>0</v>
      </c>
      <c r="AK58" s="187">
        <f t="shared" si="9"/>
        <v>0</v>
      </c>
      <c r="AL58" s="187">
        <f t="shared" si="9"/>
        <v>198</v>
      </c>
      <c r="AM58" s="187">
        <f t="shared" si="9"/>
        <v>236.57039999999998</v>
      </c>
      <c r="AN58" s="36"/>
      <c r="AO58" s="243"/>
      <c r="AP58" s="243"/>
      <c r="AQ58" s="243"/>
      <c r="AR58" s="243"/>
      <c r="AS58" s="243"/>
      <c r="AT58" s="243"/>
      <c r="AU58" s="243"/>
      <c r="AV58" s="243"/>
    </row>
    <row r="59" spans="2:48" outlineLevel="1">
      <c r="B59" s="313"/>
      <c r="C59" s="313"/>
      <c r="D59" s="318">
        <f t="shared" si="11"/>
        <v>50</v>
      </c>
      <c r="E59" s="252" t="s">
        <v>319</v>
      </c>
      <c r="F59" s="183" t="s">
        <v>269</v>
      </c>
      <c r="G59" s="183" t="s">
        <v>270</v>
      </c>
      <c r="H59" s="320"/>
      <c r="I59" s="251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>
        <v>156.55000000000001</v>
      </c>
      <c r="W59" s="320">
        <f t="shared" si="14"/>
        <v>187.04594000000003</v>
      </c>
      <c r="X59" s="36"/>
      <c r="AF59" s="249">
        <f t="shared" si="6"/>
        <v>50</v>
      </c>
      <c r="AG59" s="250" t="str">
        <f t="shared" si="12"/>
        <v>Renta Mensual de la Línea Residencial</v>
      </c>
      <c r="AH59" s="250" t="str">
        <f t="shared" si="13"/>
        <v>Residencial</v>
      </c>
      <c r="AI59" s="250" t="str">
        <f t="shared" si="4"/>
        <v>Telefonía fija</v>
      </c>
      <c r="AJ59" s="187">
        <f t="shared" si="9"/>
        <v>0</v>
      </c>
      <c r="AK59" s="187">
        <f t="shared" si="9"/>
        <v>0</v>
      </c>
      <c r="AL59" s="187">
        <f t="shared" si="9"/>
        <v>156.55000000000001</v>
      </c>
      <c r="AM59" s="187">
        <f t="shared" si="9"/>
        <v>187.04594000000003</v>
      </c>
      <c r="AN59" s="36"/>
      <c r="AO59" s="243"/>
      <c r="AP59" s="243"/>
      <c r="AQ59" s="243"/>
      <c r="AR59" s="243"/>
      <c r="AS59" s="243"/>
      <c r="AT59" s="243"/>
      <c r="AU59" s="243"/>
      <c r="AV59" s="243"/>
    </row>
    <row r="60" spans="2:48" outlineLevel="1">
      <c r="B60" s="313"/>
      <c r="C60" s="313"/>
      <c r="D60" s="318">
        <f t="shared" si="11"/>
        <v>51</v>
      </c>
      <c r="E60" s="250" t="s">
        <v>320</v>
      </c>
      <c r="F60" s="183" t="s">
        <v>272</v>
      </c>
      <c r="G60" s="183" t="s">
        <v>270</v>
      </c>
      <c r="H60" s="320"/>
      <c r="I60" s="251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>
        <v>1.48</v>
      </c>
      <c r="W60" s="320">
        <f t="shared" si="14"/>
        <v>1.7683039999999999</v>
      </c>
      <c r="X60" s="36"/>
      <c r="AF60" s="249">
        <f t="shared" si="6"/>
        <v>51</v>
      </c>
      <c r="AG60" s="250" t="str">
        <f t="shared" si="12"/>
        <v>Servicio Medido Comercial</v>
      </c>
      <c r="AH60" s="250" t="str">
        <f t="shared" si="13"/>
        <v>No Residencial</v>
      </c>
      <c r="AI60" s="250" t="str">
        <f t="shared" si="4"/>
        <v>Telefonía fija</v>
      </c>
      <c r="AJ60" s="187">
        <f t="shared" si="9"/>
        <v>0</v>
      </c>
      <c r="AK60" s="187">
        <f t="shared" si="9"/>
        <v>0</v>
      </c>
      <c r="AL60" s="187">
        <f t="shared" si="9"/>
        <v>1.48</v>
      </c>
      <c r="AM60" s="187">
        <f t="shared" si="9"/>
        <v>1.7683039999999999</v>
      </c>
      <c r="AN60" s="36"/>
      <c r="AO60" s="243"/>
      <c r="AP60" s="243"/>
      <c r="AQ60" s="243"/>
      <c r="AR60" s="243"/>
      <c r="AS60" s="243"/>
      <c r="AT60" s="243"/>
      <c r="AU60" s="243"/>
      <c r="AV60" s="243"/>
    </row>
    <row r="61" spans="2:48" outlineLevel="1">
      <c r="B61" s="313"/>
      <c r="C61" s="313"/>
      <c r="D61" s="318">
        <f t="shared" si="11"/>
        <v>52</v>
      </c>
      <c r="E61" s="250" t="s">
        <v>321</v>
      </c>
      <c r="F61" s="183" t="s">
        <v>269</v>
      </c>
      <c r="G61" s="183" t="s">
        <v>270</v>
      </c>
      <c r="H61" s="320"/>
      <c r="I61" s="251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>
        <v>1.48</v>
      </c>
      <c r="W61" s="320">
        <f t="shared" si="14"/>
        <v>1.7683039999999999</v>
      </c>
      <c r="X61" s="36"/>
      <c r="AF61" s="249">
        <f t="shared" si="6"/>
        <v>52</v>
      </c>
      <c r="AG61" s="250" t="str">
        <f t="shared" si="12"/>
        <v>Servicio Medido Residencial</v>
      </c>
      <c r="AH61" s="250" t="str">
        <f t="shared" si="13"/>
        <v>Residencial</v>
      </c>
      <c r="AI61" s="250" t="str">
        <f t="shared" si="4"/>
        <v>Telefonía fija</v>
      </c>
      <c r="AJ61" s="187">
        <f t="shared" si="9"/>
        <v>0</v>
      </c>
      <c r="AK61" s="187">
        <f t="shared" si="9"/>
        <v>0</v>
      </c>
      <c r="AL61" s="187">
        <f t="shared" si="9"/>
        <v>1.48</v>
      </c>
      <c r="AM61" s="187">
        <f t="shared" si="9"/>
        <v>1.7683039999999999</v>
      </c>
      <c r="AN61" s="36"/>
      <c r="AO61" s="243"/>
      <c r="AP61" s="243"/>
      <c r="AQ61" s="243"/>
      <c r="AR61" s="243"/>
      <c r="AS61" s="243"/>
      <c r="AT61" s="243"/>
      <c r="AU61" s="243"/>
      <c r="AV61" s="243"/>
    </row>
    <row r="62" spans="2:48" outlineLevel="1">
      <c r="B62" s="313"/>
      <c r="C62" s="313"/>
      <c r="D62" s="318">
        <f t="shared" si="11"/>
        <v>53</v>
      </c>
      <c r="E62" s="250" t="s">
        <v>322</v>
      </c>
      <c r="F62" s="183" t="s">
        <v>272</v>
      </c>
      <c r="G62" s="183" t="s">
        <v>270</v>
      </c>
      <c r="H62" s="320"/>
      <c r="I62" s="251"/>
      <c r="J62" s="320"/>
      <c r="K62" s="320"/>
      <c r="L62" s="320"/>
      <c r="M62" s="320"/>
      <c r="N62" s="320"/>
      <c r="O62" s="320"/>
      <c r="P62" s="320"/>
      <c r="Q62" s="320"/>
      <c r="R62" s="320"/>
      <c r="S62" s="320"/>
      <c r="T62" s="320"/>
      <c r="U62" s="320"/>
      <c r="V62" s="320">
        <v>752.43</v>
      </c>
      <c r="W62" s="320">
        <f>V62*1.16*1.03</f>
        <v>899.00336399999992</v>
      </c>
      <c r="X62" s="36"/>
      <c r="AF62" s="249">
        <f t="shared" si="6"/>
        <v>53</v>
      </c>
      <c r="AG62" s="250" t="str">
        <f t="shared" si="12"/>
        <v>Telmex Negocio</v>
      </c>
      <c r="AH62" s="250" t="str">
        <f t="shared" si="13"/>
        <v>No Residencial</v>
      </c>
      <c r="AI62" s="250" t="str">
        <f t="shared" si="4"/>
        <v>Telefonía fija</v>
      </c>
      <c r="AJ62" s="187">
        <f t="shared" si="9"/>
        <v>0</v>
      </c>
      <c r="AK62" s="187">
        <f t="shared" si="9"/>
        <v>0</v>
      </c>
      <c r="AL62" s="187">
        <f t="shared" si="9"/>
        <v>752.43</v>
      </c>
      <c r="AM62" s="187">
        <f t="shared" si="9"/>
        <v>899.00336399999992</v>
      </c>
      <c r="AN62" s="36"/>
      <c r="AO62" s="243"/>
      <c r="AP62" s="243"/>
      <c r="AQ62" s="243"/>
      <c r="AR62" s="243"/>
      <c r="AS62" s="243"/>
      <c r="AT62" s="243"/>
      <c r="AU62" s="243"/>
      <c r="AV62" s="243"/>
    </row>
    <row r="63" spans="2:48" outlineLevel="1">
      <c r="B63" s="313"/>
      <c r="C63" s="313"/>
      <c r="D63" s="318">
        <f t="shared" si="11"/>
        <v>54</v>
      </c>
      <c r="E63" s="250" t="s">
        <v>323</v>
      </c>
      <c r="F63" s="183" t="s">
        <v>272</v>
      </c>
      <c r="G63" s="183" t="s">
        <v>279</v>
      </c>
      <c r="H63" s="320"/>
      <c r="I63" s="251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0"/>
      <c r="U63" s="320"/>
      <c r="V63" s="320">
        <v>1265.6600000000001</v>
      </c>
      <c r="W63" s="320">
        <f t="shared" ref="W63:W64" si="15">V63*1.16*1.021</f>
        <v>1498.9970776</v>
      </c>
      <c r="X63" s="36"/>
      <c r="AF63" s="249">
        <f t="shared" si="6"/>
        <v>54</v>
      </c>
      <c r="AG63" s="265" t="str">
        <f t="shared" si="12"/>
        <v>Telmex Negocio Sin Límites 1</v>
      </c>
      <c r="AH63" s="265" t="str">
        <f t="shared" si="13"/>
        <v>No Residencial</v>
      </c>
      <c r="AI63" s="265" t="str">
        <f t="shared" si="4"/>
        <v>Telefonía fija + Internet fijo</v>
      </c>
      <c r="AJ63" s="270">
        <f t="shared" si="9"/>
        <v>0</v>
      </c>
      <c r="AK63" s="270">
        <f t="shared" si="9"/>
        <v>0</v>
      </c>
      <c r="AL63" s="270">
        <f t="shared" si="9"/>
        <v>1265.6600000000001</v>
      </c>
      <c r="AM63" s="270">
        <f t="shared" si="9"/>
        <v>1498.9970776</v>
      </c>
      <c r="AN63" s="36"/>
      <c r="AO63" s="243"/>
      <c r="AP63" s="243"/>
      <c r="AQ63" s="243"/>
      <c r="AR63" s="243"/>
      <c r="AS63" s="243"/>
      <c r="AT63" s="243"/>
      <c r="AU63" s="243"/>
      <c r="AV63" s="243"/>
    </row>
    <row r="64" spans="2:48" outlineLevel="1">
      <c r="B64" s="313"/>
      <c r="C64" s="313"/>
      <c r="D64" s="318">
        <f t="shared" si="11"/>
        <v>55</v>
      </c>
      <c r="E64" s="250" t="s">
        <v>208</v>
      </c>
      <c r="F64" s="183" t="s">
        <v>272</v>
      </c>
      <c r="G64" s="183" t="s">
        <v>279</v>
      </c>
      <c r="H64" s="320"/>
      <c r="I64" s="251"/>
      <c r="J64" s="320"/>
      <c r="K64" s="320"/>
      <c r="L64" s="320"/>
      <c r="M64" s="320"/>
      <c r="N64" s="320"/>
      <c r="O64" s="320"/>
      <c r="P64" s="320"/>
      <c r="Q64" s="320"/>
      <c r="R64" s="320"/>
      <c r="S64" s="320"/>
      <c r="T64" s="320"/>
      <c r="U64" s="320"/>
      <c r="V64" s="320">
        <v>1510.52</v>
      </c>
      <c r="W64" s="320">
        <f t="shared" si="15"/>
        <v>1788.9994671999998</v>
      </c>
      <c r="X64" s="36"/>
      <c r="AF64" s="249">
        <f t="shared" si="6"/>
        <v>55</v>
      </c>
      <c r="AG64" s="265" t="str">
        <f t="shared" si="12"/>
        <v>Telmex Negocio Sin Límites 2</v>
      </c>
      <c r="AH64" s="265" t="str">
        <f t="shared" si="13"/>
        <v>No Residencial</v>
      </c>
      <c r="AI64" s="265" t="str">
        <f t="shared" si="4"/>
        <v>Telefonía fija + Internet fijo</v>
      </c>
      <c r="AJ64" s="270">
        <f t="shared" si="9"/>
        <v>0</v>
      </c>
      <c r="AK64" s="270">
        <f t="shared" si="9"/>
        <v>0</v>
      </c>
      <c r="AL64" s="270">
        <f t="shared" si="9"/>
        <v>1510.52</v>
      </c>
      <c r="AM64" s="270">
        <f t="shared" si="9"/>
        <v>1788.9994671999998</v>
      </c>
      <c r="AN64" s="36"/>
      <c r="AO64" s="243"/>
      <c r="AP64" s="243"/>
      <c r="AQ64" s="243"/>
      <c r="AR64" s="243"/>
      <c r="AS64" s="243"/>
      <c r="AT64" s="243"/>
      <c r="AU64" s="243"/>
      <c r="AV64" s="243"/>
    </row>
    <row r="65" spans="2:48" outlineLevel="1">
      <c r="B65" s="313"/>
      <c r="C65" s="313"/>
      <c r="D65" s="318">
        <f t="shared" si="11"/>
        <v>56</v>
      </c>
      <c r="E65" s="250" t="s">
        <v>209</v>
      </c>
      <c r="F65" s="183" t="s">
        <v>272</v>
      </c>
      <c r="G65" s="183" t="s">
        <v>279</v>
      </c>
      <c r="H65" s="320"/>
      <c r="I65" s="251"/>
      <c r="J65" s="320"/>
      <c r="K65" s="320"/>
      <c r="L65" s="320"/>
      <c r="M65" s="320"/>
      <c r="N65" s="320"/>
      <c r="O65" s="320"/>
      <c r="P65" s="320"/>
      <c r="Q65" s="320"/>
      <c r="R65" s="320"/>
      <c r="S65" s="320"/>
      <c r="T65" s="320"/>
      <c r="U65" s="320"/>
      <c r="V65" s="320">
        <v>1932.69</v>
      </c>
      <c r="W65" s="320">
        <f>V65*1.16*1.021</f>
        <v>2289.0007283999998</v>
      </c>
      <c r="X65" s="36"/>
      <c r="AF65" s="249">
        <f t="shared" si="6"/>
        <v>56</v>
      </c>
      <c r="AG65" s="363" t="str">
        <f t="shared" si="12"/>
        <v>Telmex Negocio Sin Límites 3</v>
      </c>
      <c r="AH65" s="363" t="str">
        <f t="shared" si="13"/>
        <v>No Residencial</v>
      </c>
      <c r="AI65" s="363" t="str">
        <f t="shared" si="4"/>
        <v>Telefonía fija + Internet fijo</v>
      </c>
      <c r="AJ65" s="364">
        <f t="shared" si="9"/>
        <v>0</v>
      </c>
      <c r="AK65" s="364">
        <f t="shared" si="9"/>
        <v>0</v>
      </c>
      <c r="AL65" s="364">
        <f t="shared" si="9"/>
        <v>1932.69</v>
      </c>
      <c r="AM65" s="364">
        <f t="shared" si="9"/>
        <v>2289.0007283999998</v>
      </c>
      <c r="AN65" s="354"/>
      <c r="AO65" s="243"/>
      <c r="AP65" s="243"/>
      <c r="AQ65" s="243"/>
      <c r="AR65" s="243"/>
      <c r="AS65" s="243"/>
      <c r="AT65" s="243"/>
      <c r="AU65" s="243"/>
      <c r="AV65" s="243"/>
    </row>
    <row r="66" spans="2:48" ht="15">
      <c r="B66" s="313"/>
      <c r="C66" s="324"/>
      <c r="D66" s="318"/>
      <c r="E66" s="314"/>
      <c r="F66" s="314"/>
      <c r="G66" s="314"/>
      <c r="H66" s="314"/>
      <c r="I66" s="315"/>
      <c r="J66" s="314"/>
      <c r="K66" s="314"/>
      <c r="L66" s="314"/>
      <c r="M66" s="314"/>
      <c r="N66" s="314"/>
      <c r="O66" s="314"/>
      <c r="P66" s="314"/>
      <c r="Q66" s="314"/>
      <c r="R66" s="314"/>
      <c r="S66" s="314"/>
      <c r="T66" s="314"/>
    </row>
    <row r="67" spans="2:48">
      <c r="B67" s="313"/>
      <c r="C67" s="313"/>
      <c r="D67" s="313"/>
      <c r="E67" s="314" t="s">
        <v>324</v>
      </c>
      <c r="F67" s="314"/>
      <c r="G67" s="314"/>
      <c r="H67" s="314"/>
      <c r="I67" s="315"/>
      <c r="J67" s="314"/>
      <c r="K67" s="314"/>
      <c r="L67" s="314"/>
      <c r="M67" s="314"/>
      <c r="N67" s="314"/>
      <c r="O67" s="314"/>
      <c r="P67" s="314"/>
      <c r="Q67" s="314"/>
      <c r="R67" s="314"/>
      <c r="S67" s="314"/>
      <c r="T67" s="314"/>
    </row>
    <row r="68" spans="2:48">
      <c r="B68" s="313"/>
      <c r="C68" s="313"/>
      <c r="D68" s="313"/>
      <c r="E68" s="311" t="s">
        <v>325</v>
      </c>
      <c r="F68" s="314"/>
      <c r="G68" s="314"/>
      <c r="H68" s="314"/>
      <c r="I68" s="315"/>
      <c r="J68" s="314"/>
      <c r="K68" s="314"/>
      <c r="L68" s="314"/>
      <c r="M68" s="314"/>
      <c r="N68" s="314"/>
      <c r="O68" s="314"/>
      <c r="P68" s="314"/>
      <c r="Q68" s="314"/>
    </row>
    <row r="69" spans="2:48">
      <c r="B69" s="313"/>
      <c r="C69" s="313"/>
      <c r="D69" s="313"/>
      <c r="F69" s="314"/>
      <c r="G69" s="314"/>
      <c r="H69" s="314"/>
      <c r="I69" s="315"/>
      <c r="J69" s="314"/>
      <c r="K69" s="314"/>
      <c r="L69" s="314"/>
      <c r="M69" s="314"/>
      <c r="N69" s="314"/>
      <c r="O69" s="314"/>
      <c r="P69" s="314"/>
      <c r="Q69" s="314"/>
    </row>
    <row r="70" spans="2:48">
      <c r="B70" s="313"/>
      <c r="C70" s="313"/>
      <c r="D70" s="313"/>
      <c r="F70" s="314"/>
      <c r="G70" s="314"/>
      <c r="H70" s="314"/>
      <c r="I70" s="315"/>
      <c r="J70" s="314"/>
      <c r="K70" s="314"/>
      <c r="L70" s="314"/>
      <c r="M70" s="314"/>
      <c r="N70" s="314"/>
      <c r="O70" s="314"/>
      <c r="P70" s="314"/>
      <c r="Q70" s="314"/>
    </row>
    <row r="71" spans="2:48">
      <c r="B71" s="313"/>
      <c r="C71" s="313"/>
      <c r="D71" s="313"/>
      <c r="F71" s="314"/>
      <c r="G71" s="314"/>
      <c r="H71" s="314"/>
      <c r="I71" s="315"/>
      <c r="J71" s="314"/>
      <c r="K71" s="314"/>
      <c r="L71" s="314"/>
      <c r="M71" s="314"/>
      <c r="N71" s="314"/>
      <c r="O71" s="314"/>
      <c r="P71" s="314"/>
      <c r="Q71" s="314"/>
    </row>
    <row r="72" spans="2:48" ht="16.5" thickBot="1">
      <c r="B72" s="313"/>
      <c r="C72" s="313"/>
      <c r="D72" s="313"/>
      <c r="E72" s="9" t="s">
        <v>326</v>
      </c>
      <c r="F72" s="314"/>
      <c r="G72" s="314"/>
      <c r="H72" s="314">
        <v>4</v>
      </c>
      <c r="I72" s="315"/>
      <c r="J72" s="314">
        <v>6</v>
      </c>
      <c r="K72" s="314"/>
      <c r="L72" s="314">
        <v>8</v>
      </c>
      <c r="M72" s="314"/>
      <c r="N72" s="314">
        <v>10</v>
      </c>
      <c r="O72" s="314"/>
      <c r="P72" s="314">
        <v>12</v>
      </c>
      <c r="Q72" s="314"/>
      <c r="R72" s="311">
        <v>14</v>
      </c>
      <c r="T72" s="311">
        <v>16</v>
      </c>
      <c r="V72" s="311">
        <v>18</v>
      </c>
      <c r="AG72" s="9" t="s">
        <v>326</v>
      </c>
      <c r="AH72" s="247"/>
      <c r="AI72" s="247"/>
      <c r="AJ72" s="243"/>
      <c r="AK72" s="243"/>
      <c r="AL72" s="243"/>
      <c r="AM72" s="243"/>
      <c r="AN72" s="243"/>
    </row>
    <row r="73" spans="2:48" ht="15" thickBot="1">
      <c r="B73" s="313"/>
      <c r="C73" s="313"/>
      <c r="D73" s="313"/>
      <c r="E73" s="316" t="s">
        <v>327</v>
      </c>
      <c r="F73" s="314"/>
      <c r="G73" s="314"/>
      <c r="H73" s="526">
        <v>2009</v>
      </c>
      <c r="I73" s="527"/>
      <c r="J73" s="526">
        <v>2010</v>
      </c>
      <c r="K73" s="527"/>
      <c r="L73" s="526">
        <v>2011</v>
      </c>
      <c r="M73" s="527"/>
      <c r="N73" s="526">
        <v>2012</v>
      </c>
      <c r="O73" s="527"/>
      <c r="P73" s="526">
        <v>2013</v>
      </c>
      <c r="Q73" s="527"/>
      <c r="R73" s="526">
        <v>2014</v>
      </c>
      <c r="S73" s="527"/>
      <c r="T73" s="526">
        <v>2015</v>
      </c>
      <c r="U73" s="527"/>
      <c r="V73" s="526">
        <v>2016</v>
      </c>
      <c r="W73" s="527"/>
      <c r="AG73" s="248" t="s">
        <v>327</v>
      </c>
      <c r="AH73" s="247"/>
      <c r="AI73" s="247"/>
      <c r="AJ73" s="267">
        <v>2015</v>
      </c>
      <c r="AK73" s="267">
        <v>2015</v>
      </c>
      <c r="AL73" s="267">
        <v>2016</v>
      </c>
      <c r="AM73" s="267">
        <v>2016</v>
      </c>
      <c r="AN73" s="243"/>
    </row>
    <row r="74" spans="2:48">
      <c r="B74" s="313"/>
      <c r="C74" s="313"/>
      <c r="D74" s="313"/>
      <c r="E74" s="306" t="s">
        <v>263</v>
      </c>
      <c r="F74" s="306" t="s">
        <v>264</v>
      </c>
      <c r="G74" s="306" t="s">
        <v>265</v>
      </c>
      <c r="H74" s="306" t="s">
        <v>266</v>
      </c>
      <c r="I74" s="317" t="s">
        <v>256</v>
      </c>
      <c r="J74" s="306" t="s">
        <v>266</v>
      </c>
      <c r="K74" s="306" t="s">
        <v>256</v>
      </c>
      <c r="L74" s="306" t="s">
        <v>266</v>
      </c>
      <c r="M74" s="306" t="s">
        <v>256</v>
      </c>
      <c r="N74" s="306" t="s">
        <v>266</v>
      </c>
      <c r="O74" s="306" t="s">
        <v>256</v>
      </c>
      <c r="P74" s="306" t="s">
        <v>266</v>
      </c>
      <c r="Q74" s="306" t="s">
        <v>256</v>
      </c>
      <c r="R74" s="306" t="s">
        <v>266</v>
      </c>
      <c r="S74" s="306" t="s">
        <v>256</v>
      </c>
      <c r="T74" s="306" t="s">
        <v>266</v>
      </c>
      <c r="U74" s="306" t="s">
        <v>256</v>
      </c>
      <c r="V74" s="306" t="s">
        <v>266</v>
      </c>
      <c r="W74" s="306" t="s">
        <v>256</v>
      </c>
      <c r="X74" s="306" t="s">
        <v>267</v>
      </c>
      <c r="AG74" s="368" t="s">
        <v>263</v>
      </c>
      <c r="AH74" s="368" t="s">
        <v>264</v>
      </c>
      <c r="AI74" s="368" t="s">
        <v>265</v>
      </c>
      <c r="AJ74" s="368" t="s">
        <v>266</v>
      </c>
      <c r="AK74" s="369" t="s">
        <v>256</v>
      </c>
      <c r="AL74" s="368" t="s">
        <v>611</v>
      </c>
      <c r="AM74" s="368" t="s">
        <v>612</v>
      </c>
      <c r="AN74" s="368" t="s">
        <v>267</v>
      </c>
    </row>
    <row r="75" spans="2:48" outlineLevel="1">
      <c r="B75" s="313"/>
      <c r="C75" s="313"/>
      <c r="D75" s="318">
        <v>1</v>
      </c>
      <c r="E75" s="252" t="s">
        <v>328</v>
      </c>
      <c r="F75" s="183" t="s">
        <v>272</v>
      </c>
      <c r="G75" s="183" t="s">
        <v>270</v>
      </c>
      <c r="H75" s="255"/>
      <c r="I75" s="254"/>
      <c r="J75" s="255"/>
      <c r="K75" s="255"/>
      <c r="L75" s="255"/>
      <c r="M75" s="255"/>
      <c r="N75" s="255"/>
      <c r="O75" s="255"/>
      <c r="P75" s="255"/>
      <c r="Q75" s="255"/>
      <c r="R75" s="255"/>
      <c r="S75" s="255"/>
      <c r="T75" s="255"/>
      <c r="U75" s="255"/>
      <c r="V75" s="325"/>
      <c r="W75" s="325"/>
      <c r="X75" s="36" t="s">
        <v>329</v>
      </c>
      <c r="AF75" s="249">
        <v>1</v>
      </c>
      <c r="AG75" s="252" t="s">
        <v>328</v>
      </c>
      <c r="AH75" s="183" t="s">
        <v>272</v>
      </c>
      <c r="AI75" s="183" t="s">
        <v>270</v>
      </c>
      <c r="AJ75" s="187">
        <f>T75</f>
        <v>0</v>
      </c>
      <c r="AK75" s="187">
        <f>U75</f>
        <v>0</v>
      </c>
      <c r="AL75" s="187">
        <f>V75</f>
        <v>0</v>
      </c>
      <c r="AM75" s="187">
        <f>W75</f>
        <v>0</v>
      </c>
      <c r="AN75" s="187"/>
    </row>
    <row r="76" spans="2:48" outlineLevel="1">
      <c r="B76" s="313"/>
      <c r="C76" s="313"/>
      <c r="D76" s="318">
        <v>2</v>
      </c>
      <c r="E76" s="252" t="s">
        <v>330</v>
      </c>
      <c r="F76" s="183" t="s">
        <v>269</v>
      </c>
      <c r="G76" s="183" t="s">
        <v>270</v>
      </c>
      <c r="H76" s="320"/>
      <c r="I76" s="251"/>
      <c r="J76" s="320"/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320"/>
      <c r="V76" s="320">
        <v>100</v>
      </c>
      <c r="W76" s="320">
        <f>V76*1.16*1.03</f>
        <v>119.47999999999999</v>
      </c>
      <c r="X76" s="36"/>
      <c r="AF76" s="249">
        <f>1+AF75</f>
        <v>2</v>
      </c>
      <c r="AG76" s="252" t="s">
        <v>330</v>
      </c>
      <c r="AH76" s="183" t="s">
        <v>269</v>
      </c>
      <c r="AI76" s="183" t="s">
        <v>270</v>
      </c>
      <c r="AJ76" s="187">
        <f t="shared" ref="AJ76:AM121" si="16">T76</f>
        <v>0</v>
      </c>
      <c r="AK76" s="187">
        <f t="shared" si="16"/>
        <v>0</v>
      </c>
      <c r="AL76" s="187">
        <f t="shared" si="16"/>
        <v>100</v>
      </c>
      <c r="AM76" s="187">
        <f t="shared" si="16"/>
        <v>119.47999999999999</v>
      </c>
      <c r="AN76" s="187"/>
    </row>
    <row r="77" spans="2:48" outlineLevel="1">
      <c r="B77" s="313"/>
      <c r="C77" s="313"/>
      <c r="D77" s="318">
        <f t="shared" ref="D77:D124" si="17">D76+1</f>
        <v>3</v>
      </c>
      <c r="E77" s="252" t="s">
        <v>331</v>
      </c>
      <c r="F77" s="183" t="s">
        <v>269</v>
      </c>
      <c r="G77" s="183" t="s">
        <v>270</v>
      </c>
      <c r="H77" s="320"/>
      <c r="I77" s="251"/>
      <c r="J77" s="320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320"/>
      <c r="V77" s="320">
        <v>149.82</v>
      </c>
      <c r="W77" s="320">
        <f>V77*1.16*1.03</f>
        <v>179.00493599999999</v>
      </c>
      <c r="X77" s="36"/>
      <c r="AF77" s="249">
        <f t="shared" ref="AF77:AF121" si="18">1+AF76</f>
        <v>3</v>
      </c>
      <c r="AG77" s="252" t="s">
        <v>331</v>
      </c>
      <c r="AH77" s="183" t="s">
        <v>269</v>
      </c>
      <c r="AI77" s="183" t="s">
        <v>270</v>
      </c>
      <c r="AJ77" s="187">
        <f t="shared" si="16"/>
        <v>0</v>
      </c>
      <c r="AK77" s="187">
        <f t="shared" si="16"/>
        <v>0</v>
      </c>
      <c r="AL77" s="187">
        <f t="shared" si="16"/>
        <v>149.82</v>
      </c>
      <c r="AM77" s="187">
        <f t="shared" si="16"/>
        <v>179.00493599999999</v>
      </c>
      <c r="AN77" s="187"/>
    </row>
    <row r="78" spans="2:48" outlineLevel="1">
      <c r="B78" s="313"/>
      <c r="C78" s="313"/>
      <c r="D78" s="318">
        <f t="shared" si="17"/>
        <v>4</v>
      </c>
      <c r="E78" s="252" t="s">
        <v>332</v>
      </c>
      <c r="F78" s="183" t="s">
        <v>269</v>
      </c>
      <c r="G78" s="183" t="s">
        <v>270</v>
      </c>
      <c r="H78" s="320"/>
      <c r="I78" s="251"/>
      <c r="J78" s="320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320"/>
      <c r="V78" s="320">
        <v>100</v>
      </c>
      <c r="W78" s="320">
        <f>V78*1.16*1.03</f>
        <v>119.47999999999999</v>
      </c>
      <c r="X78" s="36"/>
      <c r="AF78" s="249">
        <f t="shared" si="18"/>
        <v>4</v>
      </c>
      <c r="AG78" s="252" t="s">
        <v>332</v>
      </c>
      <c r="AH78" s="183" t="s">
        <v>269</v>
      </c>
      <c r="AI78" s="183" t="s">
        <v>270</v>
      </c>
      <c r="AJ78" s="187">
        <f t="shared" si="16"/>
        <v>0</v>
      </c>
      <c r="AK78" s="187">
        <f t="shared" si="16"/>
        <v>0</v>
      </c>
      <c r="AL78" s="187">
        <f t="shared" si="16"/>
        <v>100</v>
      </c>
      <c r="AM78" s="187">
        <f t="shared" si="16"/>
        <v>119.47999999999999</v>
      </c>
      <c r="AN78" s="187"/>
    </row>
    <row r="79" spans="2:48" outlineLevel="1">
      <c r="B79" s="313"/>
      <c r="C79" s="313"/>
      <c r="D79" s="318">
        <f t="shared" si="17"/>
        <v>5</v>
      </c>
      <c r="E79" s="252" t="s">
        <v>333</v>
      </c>
      <c r="F79" s="183" t="s">
        <v>274</v>
      </c>
      <c r="G79" s="183" t="s">
        <v>270</v>
      </c>
      <c r="H79" s="320"/>
      <c r="I79" s="251"/>
      <c r="J79" s="320"/>
      <c r="K79" s="320"/>
      <c r="L79" s="320"/>
      <c r="M79" s="320"/>
      <c r="N79" s="320"/>
      <c r="O79" s="320"/>
      <c r="P79" s="320"/>
      <c r="Q79" s="320"/>
      <c r="R79" s="320"/>
      <c r="S79" s="320"/>
      <c r="T79" s="322"/>
      <c r="U79" s="322"/>
      <c r="V79" s="322"/>
      <c r="W79" s="322"/>
      <c r="X79" s="36"/>
      <c r="AF79" s="249">
        <f t="shared" si="18"/>
        <v>5</v>
      </c>
      <c r="AG79" s="252" t="s">
        <v>333</v>
      </c>
      <c r="AH79" s="183" t="s">
        <v>274</v>
      </c>
      <c r="AI79" s="183" t="s">
        <v>270</v>
      </c>
      <c r="AJ79" s="187">
        <f t="shared" si="16"/>
        <v>0</v>
      </c>
      <c r="AK79" s="187">
        <f t="shared" si="16"/>
        <v>0</v>
      </c>
      <c r="AL79" s="187">
        <f t="shared" si="16"/>
        <v>0</v>
      </c>
      <c r="AM79" s="187">
        <f t="shared" si="16"/>
        <v>0</v>
      </c>
      <c r="AN79" s="187"/>
    </row>
    <row r="80" spans="2:48" outlineLevel="1">
      <c r="B80" s="313"/>
      <c r="C80" s="313"/>
      <c r="D80" s="318">
        <f t="shared" si="17"/>
        <v>6</v>
      </c>
      <c r="E80" s="252" t="s">
        <v>334</v>
      </c>
      <c r="F80" s="183" t="s">
        <v>274</v>
      </c>
      <c r="G80" s="183" t="s">
        <v>270</v>
      </c>
      <c r="H80" s="322"/>
      <c r="I80" s="254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6" t="s">
        <v>335</v>
      </c>
      <c r="AF80" s="249">
        <f t="shared" si="18"/>
        <v>6</v>
      </c>
      <c r="AG80" s="252" t="s">
        <v>334</v>
      </c>
      <c r="AH80" s="183" t="s">
        <v>274</v>
      </c>
      <c r="AI80" s="183" t="s">
        <v>270</v>
      </c>
      <c r="AJ80" s="187">
        <f t="shared" si="16"/>
        <v>0</v>
      </c>
      <c r="AK80" s="187">
        <f t="shared" si="16"/>
        <v>0</v>
      </c>
      <c r="AL80" s="187">
        <f t="shared" si="16"/>
        <v>0</v>
      </c>
      <c r="AM80" s="187">
        <f t="shared" si="16"/>
        <v>0</v>
      </c>
      <c r="AN80" s="187"/>
    </row>
    <row r="81" spans="2:40" outlineLevel="1">
      <c r="B81" s="313"/>
      <c r="C81" s="313"/>
      <c r="D81" s="318">
        <f t="shared" si="17"/>
        <v>7</v>
      </c>
      <c r="E81" s="252" t="s">
        <v>336</v>
      </c>
      <c r="F81" s="183" t="s">
        <v>274</v>
      </c>
      <c r="G81" s="183" t="s">
        <v>270</v>
      </c>
      <c r="H81" s="322"/>
      <c r="I81" s="254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6" t="s">
        <v>337</v>
      </c>
      <c r="AF81" s="249">
        <f t="shared" si="18"/>
        <v>7</v>
      </c>
      <c r="AG81" s="252" t="s">
        <v>336</v>
      </c>
      <c r="AH81" s="183" t="s">
        <v>274</v>
      </c>
      <c r="AI81" s="183" t="s">
        <v>270</v>
      </c>
      <c r="AJ81" s="187">
        <f t="shared" si="16"/>
        <v>0</v>
      </c>
      <c r="AK81" s="187">
        <f t="shared" si="16"/>
        <v>0</v>
      </c>
      <c r="AL81" s="187">
        <f t="shared" si="16"/>
        <v>0</v>
      </c>
      <c r="AM81" s="187">
        <f t="shared" si="16"/>
        <v>0</v>
      </c>
      <c r="AN81" s="187"/>
    </row>
    <row r="82" spans="2:40" outlineLevel="1">
      <c r="B82" s="313"/>
      <c r="C82" s="313"/>
      <c r="D82" s="318">
        <f t="shared" si="17"/>
        <v>8</v>
      </c>
      <c r="E82" s="252" t="s">
        <v>338</v>
      </c>
      <c r="F82" s="183" t="s">
        <v>274</v>
      </c>
      <c r="G82" s="183" t="s">
        <v>270</v>
      </c>
      <c r="H82" s="322"/>
      <c r="I82" s="254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6" t="s">
        <v>339</v>
      </c>
      <c r="AF82" s="249">
        <f t="shared" si="18"/>
        <v>8</v>
      </c>
      <c r="AG82" s="252" t="s">
        <v>338</v>
      </c>
      <c r="AH82" s="183" t="s">
        <v>274</v>
      </c>
      <c r="AI82" s="183" t="s">
        <v>270</v>
      </c>
      <c r="AJ82" s="187">
        <f t="shared" si="16"/>
        <v>0</v>
      </c>
      <c r="AK82" s="187">
        <f t="shared" si="16"/>
        <v>0</v>
      </c>
      <c r="AL82" s="187">
        <f t="shared" si="16"/>
        <v>0</v>
      </c>
      <c r="AM82" s="187">
        <f t="shared" si="16"/>
        <v>0</v>
      </c>
      <c r="AN82" s="187"/>
    </row>
    <row r="83" spans="2:40" outlineLevel="1">
      <c r="B83" s="313"/>
      <c r="C83" s="313"/>
      <c r="D83" s="318">
        <f t="shared" si="17"/>
        <v>9</v>
      </c>
      <c r="E83" s="252" t="s">
        <v>340</v>
      </c>
      <c r="F83" s="183" t="s">
        <v>269</v>
      </c>
      <c r="G83" s="183" t="s">
        <v>270</v>
      </c>
      <c r="H83" s="320"/>
      <c r="I83" s="251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>
        <v>1.1399999999999999</v>
      </c>
      <c r="W83" s="320">
        <f t="shared" ref="W83:W93" si="19">V83*1.16*1.03</f>
        <v>1.3620719999999997</v>
      </c>
      <c r="X83" s="36"/>
      <c r="AF83" s="249">
        <f t="shared" si="18"/>
        <v>9</v>
      </c>
      <c r="AG83" s="252" t="s">
        <v>340</v>
      </c>
      <c r="AH83" s="183" t="s">
        <v>269</v>
      </c>
      <c r="AI83" s="183" t="s">
        <v>270</v>
      </c>
      <c r="AJ83" s="187">
        <f t="shared" si="16"/>
        <v>0</v>
      </c>
      <c r="AK83" s="187">
        <f t="shared" si="16"/>
        <v>0</v>
      </c>
      <c r="AL83" s="187">
        <f t="shared" si="16"/>
        <v>1.1399999999999999</v>
      </c>
      <c r="AM83" s="187">
        <f t="shared" si="16"/>
        <v>1.3620719999999997</v>
      </c>
      <c r="AN83" s="187"/>
    </row>
    <row r="84" spans="2:40" outlineLevel="1">
      <c r="B84" s="313"/>
      <c r="C84" s="313"/>
      <c r="D84" s="318">
        <f t="shared" si="17"/>
        <v>10</v>
      </c>
      <c r="E84" s="252" t="s">
        <v>341</v>
      </c>
      <c r="F84" s="183" t="s">
        <v>269</v>
      </c>
      <c r="G84" s="183" t="s">
        <v>270</v>
      </c>
      <c r="H84" s="320"/>
      <c r="I84" s="251"/>
      <c r="J84" s="320"/>
      <c r="K84" s="320"/>
      <c r="L84" s="320"/>
      <c r="M84" s="320"/>
      <c r="N84" s="320"/>
      <c r="O84" s="320"/>
      <c r="P84" s="320"/>
      <c r="Q84" s="320"/>
      <c r="R84" s="320"/>
      <c r="S84" s="320"/>
      <c r="T84" s="320"/>
      <c r="U84" s="320"/>
      <c r="V84" s="320">
        <v>4.62</v>
      </c>
      <c r="W84" s="320">
        <f t="shared" si="19"/>
        <v>5.5199759999999998</v>
      </c>
      <c r="X84" s="36"/>
      <c r="AF84" s="249">
        <f t="shared" si="18"/>
        <v>10</v>
      </c>
      <c r="AG84" s="252" t="s">
        <v>341</v>
      </c>
      <c r="AH84" s="183" t="s">
        <v>269</v>
      </c>
      <c r="AI84" s="183" t="s">
        <v>270</v>
      </c>
      <c r="AJ84" s="187">
        <f t="shared" si="16"/>
        <v>0</v>
      </c>
      <c r="AK84" s="187">
        <f t="shared" si="16"/>
        <v>0</v>
      </c>
      <c r="AL84" s="187">
        <f t="shared" si="16"/>
        <v>4.62</v>
      </c>
      <c r="AM84" s="187">
        <f t="shared" si="16"/>
        <v>5.5199759999999998</v>
      </c>
      <c r="AN84" s="187"/>
    </row>
    <row r="85" spans="2:40" outlineLevel="1">
      <c r="B85" s="313"/>
      <c r="C85" s="313"/>
      <c r="D85" s="318">
        <f t="shared" si="17"/>
        <v>11</v>
      </c>
      <c r="E85" s="252" t="s">
        <v>342</v>
      </c>
      <c r="F85" s="183" t="s">
        <v>269</v>
      </c>
      <c r="G85" s="183" t="s">
        <v>270</v>
      </c>
      <c r="H85" s="320"/>
      <c r="I85" s="251"/>
      <c r="J85" s="320"/>
      <c r="K85" s="320"/>
      <c r="L85" s="320"/>
      <c r="M85" s="320"/>
      <c r="N85" s="320"/>
      <c r="O85" s="320"/>
      <c r="P85" s="320"/>
      <c r="Q85" s="320"/>
      <c r="R85" s="320"/>
      <c r="S85" s="320"/>
      <c r="T85" s="320"/>
      <c r="U85" s="320"/>
      <c r="V85" s="320">
        <v>1.5</v>
      </c>
      <c r="W85" s="320">
        <f t="shared" si="19"/>
        <v>1.7921999999999998</v>
      </c>
      <c r="X85" s="36"/>
      <c r="AF85" s="249">
        <f t="shared" si="18"/>
        <v>11</v>
      </c>
      <c r="AG85" s="252" t="s">
        <v>342</v>
      </c>
      <c r="AH85" s="183" t="s">
        <v>269</v>
      </c>
      <c r="AI85" s="183" t="s">
        <v>270</v>
      </c>
      <c r="AJ85" s="187">
        <f t="shared" si="16"/>
        <v>0</v>
      </c>
      <c r="AK85" s="187">
        <f t="shared" si="16"/>
        <v>0</v>
      </c>
      <c r="AL85" s="187">
        <f t="shared" si="16"/>
        <v>1.5</v>
      </c>
      <c r="AM85" s="187">
        <f t="shared" si="16"/>
        <v>1.7921999999999998</v>
      </c>
      <c r="AN85" s="187"/>
    </row>
    <row r="86" spans="2:40" outlineLevel="1">
      <c r="B86" s="313"/>
      <c r="C86" s="313"/>
      <c r="D86" s="318">
        <f t="shared" si="17"/>
        <v>12</v>
      </c>
      <c r="E86" s="252" t="s">
        <v>343</v>
      </c>
      <c r="F86" s="183" t="s">
        <v>269</v>
      </c>
      <c r="G86" s="183" t="s">
        <v>270</v>
      </c>
      <c r="H86" s="320"/>
      <c r="I86" s="251"/>
      <c r="J86" s="320"/>
      <c r="K86" s="320"/>
      <c r="L86" s="320"/>
      <c r="M86" s="320"/>
      <c r="N86" s="320"/>
      <c r="O86" s="320"/>
      <c r="P86" s="320"/>
      <c r="Q86" s="320"/>
      <c r="R86" s="320"/>
      <c r="S86" s="320"/>
      <c r="T86" s="320"/>
      <c r="U86" s="320"/>
      <c r="V86" s="320">
        <v>3</v>
      </c>
      <c r="W86" s="320">
        <f t="shared" si="19"/>
        <v>3.5843999999999996</v>
      </c>
      <c r="X86" s="36"/>
      <c r="AF86" s="249">
        <f t="shared" si="18"/>
        <v>12</v>
      </c>
      <c r="AG86" s="252" t="s">
        <v>343</v>
      </c>
      <c r="AH86" s="183" t="s">
        <v>269</v>
      </c>
      <c r="AI86" s="183" t="s">
        <v>270</v>
      </c>
      <c r="AJ86" s="187">
        <f t="shared" si="16"/>
        <v>0</v>
      </c>
      <c r="AK86" s="187">
        <f t="shared" si="16"/>
        <v>0</v>
      </c>
      <c r="AL86" s="187">
        <f t="shared" si="16"/>
        <v>3</v>
      </c>
      <c r="AM86" s="187">
        <f t="shared" si="16"/>
        <v>3.5843999999999996</v>
      </c>
      <c r="AN86" s="187"/>
    </row>
    <row r="87" spans="2:40" outlineLevel="1">
      <c r="B87" s="313"/>
      <c r="C87" s="313"/>
      <c r="D87" s="318">
        <f t="shared" si="17"/>
        <v>13</v>
      </c>
      <c r="E87" s="252" t="s">
        <v>344</v>
      </c>
      <c r="F87" s="183" t="s">
        <v>272</v>
      </c>
      <c r="G87" s="183" t="s">
        <v>270</v>
      </c>
      <c r="H87" s="320"/>
      <c r="I87" s="251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>
        <v>1</v>
      </c>
      <c r="W87" s="320">
        <f t="shared" si="19"/>
        <v>1.1947999999999999</v>
      </c>
      <c r="X87" s="36"/>
      <c r="AF87" s="249">
        <f t="shared" si="18"/>
        <v>13</v>
      </c>
      <c r="AG87" s="252" t="s">
        <v>344</v>
      </c>
      <c r="AH87" s="183" t="s">
        <v>272</v>
      </c>
      <c r="AI87" s="183" t="s">
        <v>270</v>
      </c>
      <c r="AJ87" s="187">
        <f t="shared" si="16"/>
        <v>0</v>
      </c>
      <c r="AK87" s="187">
        <f t="shared" si="16"/>
        <v>0</v>
      </c>
      <c r="AL87" s="187">
        <f t="shared" si="16"/>
        <v>1</v>
      </c>
      <c r="AM87" s="187">
        <f t="shared" si="16"/>
        <v>1.1947999999999999</v>
      </c>
      <c r="AN87" s="187"/>
    </row>
    <row r="88" spans="2:40" outlineLevel="1">
      <c r="B88" s="313"/>
      <c r="C88" s="313"/>
      <c r="D88" s="318">
        <f t="shared" si="17"/>
        <v>14</v>
      </c>
      <c r="E88" s="252" t="s">
        <v>345</v>
      </c>
      <c r="F88" s="183" t="s">
        <v>272</v>
      </c>
      <c r="G88" s="183" t="s">
        <v>270</v>
      </c>
      <c r="H88" s="320"/>
      <c r="I88" s="251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>
        <v>2</v>
      </c>
      <c r="W88" s="320">
        <f t="shared" si="19"/>
        <v>2.3895999999999997</v>
      </c>
      <c r="X88" s="36"/>
      <c r="AF88" s="249">
        <f t="shared" si="18"/>
        <v>14</v>
      </c>
      <c r="AG88" s="252" t="s">
        <v>345</v>
      </c>
      <c r="AH88" s="183" t="s">
        <v>272</v>
      </c>
      <c r="AI88" s="183" t="s">
        <v>270</v>
      </c>
      <c r="AJ88" s="187">
        <f t="shared" si="16"/>
        <v>0</v>
      </c>
      <c r="AK88" s="187">
        <f t="shared" si="16"/>
        <v>0</v>
      </c>
      <c r="AL88" s="187">
        <f t="shared" si="16"/>
        <v>2</v>
      </c>
      <c r="AM88" s="187">
        <f t="shared" si="16"/>
        <v>2.3895999999999997</v>
      </c>
      <c r="AN88" s="187"/>
    </row>
    <row r="89" spans="2:40" outlineLevel="1">
      <c r="B89" s="313"/>
      <c r="C89" s="313"/>
      <c r="D89" s="318">
        <f t="shared" si="17"/>
        <v>15</v>
      </c>
      <c r="E89" s="252" t="s">
        <v>346</v>
      </c>
      <c r="F89" s="183" t="s">
        <v>269</v>
      </c>
      <c r="G89" s="183" t="s">
        <v>270</v>
      </c>
      <c r="H89" s="322"/>
      <c r="I89" s="254"/>
      <c r="J89" s="322"/>
      <c r="K89" s="322"/>
      <c r="L89" s="322"/>
      <c r="M89" s="322"/>
      <c r="N89" s="322"/>
      <c r="O89" s="322"/>
      <c r="P89" s="322"/>
      <c r="Q89" s="322"/>
      <c r="R89" s="320"/>
      <c r="S89" s="320"/>
      <c r="T89" s="320"/>
      <c r="U89" s="320"/>
      <c r="V89" s="320">
        <v>500</v>
      </c>
      <c r="W89" s="320">
        <f t="shared" si="19"/>
        <v>597.4</v>
      </c>
      <c r="X89" s="36"/>
      <c r="AF89" s="249">
        <f t="shared" si="18"/>
        <v>15</v>
      </c>
      <c r="AG89" s="252" t="s">
        <v>346</v>
      </c>
      <c r="AH89" s="183" t="s">
        <v>269</v>
      </c>
      <c r="AI89" s="183" t="s">
        <v>270</v>
      </c>
      <c r="AJ89" s="187">
        <f t="shared" si="16"/>
        <v>0</v>
      </c>
      <c r="AK89" s="187">
        <f t="shared" si="16"/>
        <v>0</v>
      </c>
      <c r="AL89" s="187">
        <f t="shared" si="16"/>
        <v>500</v>
      </c>
      <c r="AM89" s="187">
        <f t="shared" si="16"/>
        <v>597.4</v>
      </c>
      <c r="AN89" s="187"/>
    </row>
    <row r="90" spans="2:40" outlineLevel="1">
      <c r="B90" s="313"/>
      <c r="C90" s="313"/>
      <c r="D90" s="318">
        <f t="shared" si="17"/>
        <v>16</v>
      </c>
      <c r="E90" s="252" t="s">
        <v>347</v>
      </c>
      <c r="F90" s="183" t="s">
        <v>274</v>
      </c>
      <c r="G90" s="183" t="s">
        <v>270</v>
      </c>
      <c r="H90" s="320"/>
      <c r="I90" s="251"/>
      <c r="J90" s="320"/>
      <c r="K90" s="320"/>
      <c r="L90" s="320"/>
      <c r="M90" s="320"/>
      <c r="N90" s="320"/>
      <c r="O90" s="320"/>
      <c r="P90" s="320"/>
      <c r="Q90" s="320"/>
      <c r="R90" s="320"/>
      <c r="S90" s="320"/>
      <c r="T90" s="320"/>
      <c r="U90" s="320"/>
      <c r="V90" s="320">
        <v>15</v>
      </c>
      <c r="W90" s="320">
        <f t="shared" si="19"/>
        <v>17.922000000000001</v>
      </c>
      <c r="X90" s="36"/>
      <c r="AF90" s="249">
        <f t="shared" si="18"/>
        <v>16</v>
      </c>
      <c r="AG90" s="252" t="s">
        <v>347</v>
      </c>
      <c r="AH90" s="183" t="s">
        <v>274</v>
      </c>
      <c r="AI90" s="183" t="s">
        <v>270</v>
      </c>
      <c r="AJ90" s="187">
        <f t="shared" si="16"/>
        <v>0</v>
      </c>
      <c r="AK90" s="187">
        <f t="shared" si="16"/>
        <v>0</v>
      </c>
      <c r="AL90" s="187">
        <f t="shared" si="16"/>
        <v>15</v>
      </c>
      <c r="AM90" s="187">
        <f t="shared" si="16"/>
        <v>17.922000000000001</v>
      </c>
      <c r="AN90" s="187"/>
    </row>
    <row r="91" spans="2:40" outlineLevel="1">
      <c r="B91" s="313"/>
      <c r="C91" s="313"/>
      <c r="D91" s="318">
        <f t="shared" si="17"/>
        <v>17</v>
      </c>
      <c r="E91" s="252" t="s">
        <v>348</v>
      </c>
      <c r="F91" s="183" t="s">
        <v>274</v>
      </c>
      <c r="G91" s="183" t="s">
        <v>270</v>
      </c>
      <c r="H91" s="320"/>
      <c r="I91" s="251"/>
      <c r="J91" s="320"/>
      <c r="K91" s="320"/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>
        <v>15</v>
      </c>
      <c r="W91" s="320">
        <f t="shared" si="19"/>
        <v>17.922000000000001</v>
      </c>
      <c r="X91" s="36"/>
      <c r="AF91" s="249">
        <f t="shared" si="18"/>
        <v>17</v>
      </c>
      <c r="AG91" s="252" t="s">
        <v>348</v>
      </c>
      <c r="AH91" s="183" t="s">
        <v>274</v>
      </c>
      <c r="AI91" s="183" t="s">
        <v>270</v>
      </c>
      <c r="AJ91" s="187">
        <f t="shared" si="16"/>
        <v>0</v>
      </c>
      <c r="AK91" s="187">
        <f t="shared" si="16"/>
        <v>0</v>
      </c>
      <c r="AL91" s="187">
        <f t="shared" si="16"/>
        <v>15</v>
      </c>
      <c r="AM91" s="187">
        <f t="shared" si="16"/>
        <v>17.922000000000001</v>
      </c>
      <c r="AN91" s="187"/>
    </row>
    <row r="92" spans="2:40" outlineLevel="1">
      <c r="B92" s="313"/>
      <c r="C92" s="313"/>
      <c r="D92" s="318">
        <f t="shared" si="17"/>
        <v>18</v>
      </c>
      <c r="E92" s="252" t="s">
        <v>349</v>
      </c>
      <c r="F92" s="183" t="s">
        <v>269</v>
      </c>
      <c r="G92" s="183" t="s">
        <v>270</v>
      </c>
      <c r="H92" s="320"/>
      <c r="I92" s="251"/>
      <c r="J92" s="320"/>
      <c r="K92" s="320"/>
      <c r="L92" s="320"/>
      <c r="M92" s="320"/>
      <c r="N92" s="320"/>
      <c r="O92" s="320"/>
      <c r="P92" s="320"/>
      <c r="Q92" s="320"/>
      <c r="R92" s="320"/>
      <c r="S92" s="320"/>
      <c r="T92" s="320"/>
      <c r="U92" s="320"/>
      <c r="V92" s="320">
        <v>86.96</v>
      </c>
      <c r="W92" s="320">
        <f t="shared" si="19"/>
        <v>103.89980799999998</v>
      </c>
      <c r="X92" s="36"/>
      <c r="AF92" s="249">
        <f t="shared" si="18"/>
        <v>18</v>
      </c>
      <c r="AG92" s="252" t="s">
        <v>349</v>
      </c>
      <c r="AH92" s="183" t="s">
        <v>269</v>
      </c>
      <c r="AI92" s="183" t="s">
        <v>270</v>
      </c>
      <c r="AJ92" s="187">
        <f t="shared" si="16"/>
        <v>0</v>
      </c>
      <c r="AK92" s="187">
        <f t="shared" si="16"/>
        <v>0</v>
      </c>
      <c r="AL92" s="187">
        <f t="shared" si="16"/>
        <v>86.96</v>
      </c>
      <c r="AM92" s="187">
        <f t="shared" si="16"/>
        <v>103.89980799999998</v>
      </c>
      <c r="AN92" s="187"/>
    </row>
    <row r="93" spans="2:40" outlineLevel="1">
      <c r="B93" s="313"/>
      <c r="C93" s="313"/>
      <c r="D93" s="318">
        <f t="shared" si="17"/>
        <v>19</v>
      </c>
      <c r="E93" s="252" t="s">
        <v>350</v>
      </c>
      <c r="F93" s="183" t="s">
        <v>269</v>
      </c>
      <c r="G93" s="183" t="s">
        <v>270</v>
      </c>
      <c r="H93" s="322"/>
      <c r="I93" s="254"/>
      <c r="J93" s="322"/>
      <c r="K93" s="322"/>
      <c r="L93" s="322"/>
      <c r="M93" s="322"/>
      <c r="N93" s="322"/>
      <c r="O93" s="322"/>
      <c r="P93" s="320"/>
      <c r="Q93" s="320"/>
      <c r="R93" s="320"/>
      <c r="S93" s="320"/>
      <c r="T93" s="320"/>
      <c r="U93" s="320"/>
      <c r="V93" s="320">
        <v>250.25</v>
      </c>
      <c r="W93" s="320">
        <f t="shared" si="19"/>
        <v>298.99869999999999</v>
      </c>
      <c r="X93" s="36"/>
      <c r="AF93" s="249">
        <f t="shared" si="18"/>
        <v>19</v>
      </c>
      <c r="AG93" s="252" t="s">
        <v>350</v>
      </c>
      <c r="AH93" s="183" t="s">
        <v>269</v>
      </c>
      <c r="AI93" s="183" t="s">
        <v>270</v>
      </c>
      <c r="AJ93" s="187">
        <f t="shared" si="16"/>
        <v>0</v>
      </c>
      <c r="AK93" s="187">
        <f t="shared" si="16"/>
        <v>0</v>
      </c>
      <c r="AL93" s="187">
        <f t="shared" si="16"/>
        <v>250.25</v>
      </c>
      <c r="AM93" s="187">
        <f t="shared" si="16"/>
        <v>298.99869999999999</v>
      </c>
      <c r="AN93" s="187"/>
    </row>
    <row r="94" spans="2:40" outlineLevel="1">
      <c r="B94" s="313"/>
      <c r="C94" s="313"/>
      <c r="D94" s="318">
        <f t="shared" si="17"/>
        <v>20</v>
      </c>
      <c r="E94" s="252" t="s">
        <v>351</v>
      </c>
      <c r="F94" s="183" t="s">
        <v>274</v>
      </c>
      <c r="G94" s="183" t="s">
        <v>270</v>
      </c>
      <c r="H94" s="320"/>
      <c r="I94" s="251"/>
      <c r="J94" s="320"/>
      <c r="K94" s="320"/>
      <c r="L94" s="320"/>
      <c r="M94" s="320"/>
      <c r="N94" s="320"/>
      <c r="O94" s="320"/>
      <c r="P94" s="320"/>
      <c r="Q94" s="320"/>
      <c r="R94" s="320"/>
      <c r="S94" s="320"/>
      <c r="T94" s="322"/>
      <c r="U94" s="322"/>
      <c r="V94" s="322"/>
      <c r="W94" s="322"/>
      <c r="X94" s="36"/>
      <c r="AF94" s="249">
        <f t="shared" si="18"/>
        <v>20</v>
      </c>
      <c r="AG94" s="252" t="s">
        <v>351</v>
      </c>
      <c r="AH94" s="183" t="s">
        <v>274</v>
      </c>
      <c r="AI94" s="183" t="s">
        <v>270</v>
      </c>
      <c r="AJ94" s="187">
        <f t="shared" si="16"/>
        <v>0</v>
      </c>
      <c r="AK94" s="187">
        <f t="shared" si="16"/>
        <v>0</v>
      </c>
      <c r="AL94" s="187">
        <f t="shared" si="16"/>
        <v>0</v>
      </c>
      <c r="AM94" s="187">
        <f t="shared" si="16"/>
        <v>0</v>
      </c>
      <c r="AN94" s="187"/>
    </row>
    <row r="95" spans="2:40" outlineLevel="1">
      <c r="B95" s="313"/>
      <c r="C95" s="313"/>
      <c r="D95" s="318">
        <f t="shared" si="17"/>
        <v>21</v>
      </c>
      <c r="E95" s="252" t="s">
        <v>352</v>
      </c>
      <c r="F95" s="183" t="s">
        <v>272</v>
      </c>
      <c r="G95" s="183" t="s">
        <v>270</v>
      </c>
      <c r="H95" s="320"/>
      <c r="I95" s="251"/>
      <c r="J95" s="320"/>
      <c r="K95" s="320"/>
      <c r="L95" s="320"/>
      <c r="M95" s="320"/>
      <c r="N95" s="320"/>
      <c r="O95" s="320"/>
      <c r="P95" s="320"/>
      <c r="Q95" s="320"/>
      <c r="R95" s="320"/>
      <c r="S95" s="320"/>
      <c r="T95" s="320"/>
      <c r="U95" s="320"/>
      <c r="V95" s="320"/>
      <c r="W95" s="320"/>
      <c r="X95" s="36" t="s">
        <v>353</v>
      </c>
      <c r="AF95" s="249">
        <f t="shared" si="18"/>
        <v>21</v>
      </c>
      <c r="AG95" s="252" t="s">
        <v>352</v>
      </c>
      <c r="AH95" s="183" t="s">
        <v>272</v>
      </c>
      <c r="AI95" s="183" t="s">
        <v>270</v>
      </c>
      <c r="AJ95" s="187">
        <f t="shared" si="16"/>
        <v>0</v>
      </c>
      <c r="AK95" s="187">
        <f t="shared" si="16"/>
        <v>0</v>
      </c>
      <c r="AL95" s="187">
        <f t="shared" si="16"/>
        <v>0</v>
      </c>
      <c r="AM95" s="187">
        <f t="shared" si="16"/>
        <v>0</v>
      </c>
      <c r="AN95" s="187"/>
    </row>
    <row r="96" spans="2:40" outlineLevel="1">
      <c r="B96" s="313"/>
      <c r="C96" s="313"/>
      <c r="D96" s="318">
        <f t="shared" si="17"/>
        <v>22</v>
      </c>
      <c r="E96" s="252" t="s">
        <v>354</v>
      </c>
      <c r="F96" s="183" t="s">
        <v>269</v>
      </c>
      <c r="G96" s="183" t="s">
        <v>270</v>
      </c>
      <c r="H96" s="322"/>
      <c r="I96" s="254"/>
      <c r="J96" s="322"/>
      <c r="K96" s="322"/>
      <c r="L96" s="322"/>
      <c r="M96" s="322"/>
      <c r="N96" s="320"/>
      <c r="O96" s="320"/>
      <c r="P96" s="320"/>
      <c r="Q96" s="320"/>
      <c r="R96" s="320"/>
      <c r="S96" s="320"/>
      <c r="T96" s="320"/>
      <c r="U96" s="320"/>
      <c r="V96" s="320">
        <v>99.6</v>
      </c>
      <c r="W96" s="320">
        <f>V96*1.16*1.03</f>
        <v>119.00207999999999</v>
      </c>
      <c r="X96" s="36"/>
      <c r="AF96" s="249">
        <f t="shared" si="18"/>
        <v>22</v>
      </c>
      <c r="AG96" s="252" t="s">
        <v>354</v>
      </c>
      <c r="AH96" s="183" t="s">
        <v>269</v>
      </c>
      <c r="AI96" s="183" t="s">
        <v>270</v>
      </c>
      <c r="AJ96" s="187">
        <f t="shared" si="16"/>
        <v>0</v>
      </c>
      <c r="AK96" s="187">
        <f t="shared" si="16"/>
        <v>0</v>
      </c>
      <c r="AL96" s="187">
        <f t="shared" si="16"/>
        <v>99.6</v>
      </c>
      <c r="AM96" s="187">
        <f t="shared" si="16"/>
        <v>119.00207999999999</v>
      </c>
      <c r="AN96" s="187"/>
    </row>
    <row r="97" spans="2:40" outlineLevel="1">
      <c r="B97" s="313"/>
      <c r="C97" s="313"/>
      <c r="D97" s="318">
        <f t="shared" si="17"/>
        <v>23</v>
      </c>
      <c r="E97" s="252" t="s">
        <v>355</v>
      </c>
      <c r="F97" s="183" t="s">
        <v>269</v>
      </c>
      <c r="G97" s="183" t="s">
        <v>270</v>
      </c>
      <c r="H97" s="322"/>
      <c r="I97" s="254"/>
      <c r="J97" s="322"/>
      <c r="K97" s="322"/>
      <c r="L97" s="322"/>
      <c r="M97" s="322"/>
      <c r="N97" s="320"/>
      <c r="O97" s="320"/>
      <c r="P97" s="320"/>
      <c r="Q97" s="320"/>
      <c r="R97" s="320"/>
      <c r="S97" s="320"/>
      <c r="T97" s="322"/>
      <c r="U97" s="322"/>
      <c r="V97" s="322"/>
      <c r="W97" s="322"/>
      <c r="X97" s="36"/>
      <c r="AF97" s="249">
        <f t="shared" si="18"/>
        <v>23</v>
      </c>
      <c r="AG97" s="252" t="s">
        <v>355</v>
      </c>
      <c r="AH97" s="183" t="s">
        <v>269</v>
      </c>
      <c r="AI97" s="183" t="s">
        <v>270</v>
      </c>
      <c r="AJ97" s="187">
        <f t="shared" si="16"/>
        <v>0</v>
      </c>
      <c r="AK97" s="187">
        <f t="shared" si="16"/>
        <v>0</v>
      </c>
      <c r="AL97" s="187">
        <f t="shared" si="16"/>
        <v>0</v>
      </c>
      <c r="AM97" s="187">
        <f t="shared" si="16"/>
        <v>0</v>
      </c>
      <c r="AN97" s="187"/>
    </row>
    <row r="98" spans="2:40" outlineLevel="1">
      <c r="B98" s="313"/>
      <c r="C98" s="313"/>
      <c r="D98" s="318">
        <f t="shared" si="17"/>
        <v>24</v>
      </c>
      <c r="E98" s="252" t="s">
        <v>356</v>
      </c>
      <c r="F98" s="183" t="s">
        <v>269</v>
      </c>
      <c r="G98" s="183" t="s">
        <v>270</v>
      </c>
      <c r="H98" s="322"/>
      <c r="I98" s="254"/>
      <c r="J98" s="322"/>
      <c r="K98" s="322"/>
      <c r="L98" s="322"/>
      <c r="M98" s="322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6"/>
      <c r="AF98" s="249">
        <f t="shared" si="18"/>
        <v>24</v>
      </c>
      <c r="AG98" s="252" t="s">
        <v>356</v>
      </c>
      <c r="AH98" s="183" t="s">
        <v>269</v>
      </c>
      <c r="AI98" s="183" t="s">
        <v>270</v>
      </c>
      <c r="AJ98" s="187">
        <f t="shared" si="16"/>
        <v>0</v>
      </c>
      <c r="AK98" s="187">
        <f t="shared" si="16"/>
        <v>0</v>
      </c>
      <c r="AL98" s="187">
        <f t="shared" si="16"/>
        <v>0</v>
      </c>
      <c r="AM98" s="187">
        <f t="shared" si="16"/>
        <v>0</v>
      </c>
      <c r="AN98" s="187"/>
    </row>
    <row r="99" spans="2:40" outlineLevel="1">
      <c r="B99" s="313"/>
      <c r="C99" s="313"/>
      <c r="D99" s="318">
        <f t="shared" si="17"/>
        <v>25</v>
      </c>
      <c r="E99" s="252" t="s">
        <v>357</v>
      </c>
      <c r="F99" s="183" t="s">
        <v>272</v>
      </c>
      <c r="G99" s="183" t="s">
        <v>270</v>
      </c>
      <c r="H99" s="322"/>
      <c r="I99" s="254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6" t="s">
        <v>358</v>
      </c>
      <c r="AF99" s="249">
        <f t="shared" si="18"/>
        <v>25</v>
      </c>
      <c r="AG99" s="252" t="s">
        <v>357</v>
      </c>
      <c r="AH99" s="183" t="s">
        <v>272</v>
      </c>
      <c r="AI99" s="183" t="s">
        <v>270</v>
      </c>
      <c r="AJ99" s="187">
        <f t="shared" si="16"/>
        <v>0</v>
      </c>
      <c r="AK99" s="187">
        <f t="shared" si="16"/>
        <v>0</v>
      </c>
      <c r="AL99" s="187">
        <f t="shared" si="16"/>
        <v>0</v>
      </c>
      <c r="AM99" s="187">
        <f t="shared" si="16"/>
        <v>0</v>
      </c>
      <c r="AN99" s="187"/>
    </row>
    <row r="100" spans="2:40" outlineLevel="1">
      <c r="B100" s="313"/>
      <c r="C100" s="313"/>
      <c r="D100" s="318">
        <f t="shared" si="17"/>
        <v>26</v>
      </c>
      <c r="E100" s="252" t="s">
        <v>359</v>
      </c>
      <c r="F100" s="183" t="s">
        <v>272</v>
      </c>
      <c r="G100" s="183" t="s">
        <v>270</v>
      </c>
      <c r="H100" s="320"/>
      <c r="I100" s="251"/>
      <c r="J100" s="320"/>
      <c r="K100" s="320"/>
      <c r="L100" s="320"/>
      <c r="M100" s="320"/>
      <c r="N100" s="320"/>
      <c r="O100" s="320"/>
      <c r="P100" s="320"/>
      <c r="Q100" s="320"/>
      <c r="R100" s="320"/>
      <c r="S100" s="320"/>
      <c r="T100" s="320"/>
      <c r="U100" s="320"/>
      <c r="V100" s="320">
        <v>50</v>
      </c>
      <c r="W100" s="320">
        <f>V100*1.16*1.03</f>
        <v>59.739999999999995</v>
      </c>
      <c r="X100" s="36"/>
      <c r="AF100" s="249">
        <f t="shared" si="18"/>
        <v>26</v>
      </c>
      <c r="AG100" s="252" t="s">
        <v>359</v>
      </c>
      <c r="AH100" s="183" t="s">
        <v>272</v>
      </c>
      <c r="AI100" s="183" t="s">
        <v>270</v>
      </c>
      <c r="AJ100" s="187">
        <f t="shared" si="16"/>
        <v>0</v>
      </c>
      <c r="AK100" s="187">
        <f t="shared" si="16"/>
        <v>0</v>
      </c>
      <c r="AL100" s="187">
        <f t="shared" si="16"/>
        <v>50</v>
      </c>
      <c r="AM100" s="187">
        <f t="shared" si="16"/>
        <v>59.739999999999995</v>
      </c>
      <c r="AN100" s="187"/>
    </row>
    <row r="101" spans="2:40" outlineLevel="1">
      <c r="B101" s="313"/>
      <c r="C101" s="313"/>
      <c r="D101" s="318">
        <f t="shared" si="17"/>
        <v>27</v>
      </c>
      <c r="E101" s="252" t="s">
        <v>360</v>
      </c>
      <c r="F101" s="183" t="s">
        <v>269</v>
      </c>
      <c r="G101" s="183" t="s">
        <v>270</v>
      </c>
      <c r="H101" s="322"/>
      <c r="I101" s="254"/>
      <c r="J101" s="322"/>
      <c r="K101" s="322"/>
      <c r="L101" s="320"/>
      <c r="M101" s="326"/>
      <c r="N101" s="320"/>
      <c r="O101" s="326"/>
      <c r="P101" s="320"/>
      <c r="Q101" s="326"/>
      <c r="R101" s="320"/>
      <c r="S101" s="326"/>
      <c r="T101" s="320"/>
      <c r="U101" s="326"/>
      <c r="V101" s="320">
        <v>58.58</v>
      </c>
      <c r="W101" s="326">
        <f>V101*1.16*1.03</f>
        <v>69.991383999999996</v>
      </c>
      <c r="X101" s="36"/>
      <c r="AF101" s="249">
        <f t="shared" si="18"/>
        <v>27</v>
      </c>
      <c r="AG101" s="252" t="s">
        <v>360</v>
      </c>
      <c r="AH101" s="183" t="s">
        <v>269</v>
      </c>
      <c r="AI101" s="183" t="s">
        <v>270</v>
      </c>
      <c r="AJ101" s="187">
        <f t="shared" si="16"/>
        <v>0</v>
      </c>
      <c r="AK101" s="187">
        <f t="shared" si="16"/>
        <v>0</v>
      </c>
      <c r="AL101" s="187">
        <f t="shared" si="16"/>
        <v>58.58</v>
      </c>
      <c r="AM101" s="187">
        <f t="shared" si="16"/>
        <v>69.991383999999996</v>
      </c>
      <c r="AN101" s="187"/>
    </row>
    <row r="102" spans="2:40" outlineLevel="1">
      <c r="B102" s="313"/>
      <c r="C102" s="313"/>
      <c r="D102" s="318">
        <f t="shared" si="17"/>
        <v>28</v>
      </c>
      <c r="E102" s="252" t="s">
        <v>361</v>
      </c>
      <c r="F102" s="183" t="s">
        <v>269</v>
      </c>
      <c r="G102" s="183" t="s">
        <v>270</v>
      </c>
      <c r="H102" s="322"/>
      <c r="I102" s="254"/>
      <c r="J102" s="322"/>
      <c r="K102" s="322"/>
      <c r="L102" s="322"/>
      <c r="M102" s="322"/>
      <c r="N102" s="320"/>
      <c r="O102" s="326"/>
      <c r="P102" s="320"/>
      <c r="Q102" s="326"/>
      <c r="R102" s="320"/>
      <c r="S102" s="326"/>
      <c r="T102" s="320"/>
      <c r="U102" s="326"/>
      <c r="V102" s="320">
        <v>41.01</v>
      </c>
      <c r="W102" s="326">
        <f>V102*1.16*1.03</f>
        <v>48.998747999999999</v>
      </c>
      <c r="X102" s="36"/>
      <c r="AF102" s="249">
        <f t="shared" si="18"/>
        <v>28</v>
      </c>
      <c r="AG102" s="252" t="s">
        <v>361</v>
      </c>
      <c r="AH102" s="183" t="s">
        <v>269</v>
      </c>
      <c r="AI102" s="183" t="s">
        <v>270</v>
      </c>
      <c r="AJ102" s="187">
        <f t="shared" si="16"/>
        <v>0</v>
      </c>
      <c r="AK102" s="187">
        <f t="shared" si="16"/>
        <v>0</v>
      </c>
      <c r="AL102" s="187">
        <f t="shared" si="16"/>
        <v>41.01</v>
      </c>
      <c r="AM102" s="187">
        <f t="shared" si="16"/>
        <v>48.998747999999999</v>
      </c>
      <c r="AN102" s="187"/>
    </row>
    <row r="103" spans="2:40" outlineLevel="1">
      <c r="B103" s="313"/>
      <c r="C103" s="313"/>
      <c r="D103" s="318">
        <f t="shared" si="17"/>
        <v>29</v>
      </c>
      <c r="E103" s="252" t="s">
        <v>362</v>
      </c>
      <c r="F103" s="183" t="s">
        <v>269</v>
      </c>
      <c r="G103" s="183" t="s">
        <v>270</v>
      </c>
      <c r="H103" s="322"/>
      <c r="I103" s="254"/>
      <c r="J103" s="322"/>
      <c r="K103" s="322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>
        <v>125.54</v>
      </c>
      <c r="W103" s="320">
        <f>V103*1.16*1.03</f>
        <v>149.995192</v>
      </c>
      <c r="X103" s="36"/>
      <c r="AF103" s="249">
        <f t="shared" si="18"/>
        <v>29</v>
      </c>
      <c r="AG103" s="252" t="s">
        <v>362</v>
      </c>
      <c r="AH103" s="183" t="s">
        <v>269</v>
      </c>
      <c r="AI103" s="183" t="s">
        <v>270</v>
      </c>
      <c r="AJ103" s="187">
        <f t="shared" si="16"/>
        <v>0</v>
      </c>
      <c r="AK103" s="187">
        <f t="shared" si="16"/>
        <v>0</v>
      </c>
      <c r="AL103" s="187">
        <f t="shared" si="16"/>
        <v>125.54</v>
      </c>
      <c r="AM103" s="187">
        <f t="shared" si="16"/>
        <v>149.995192</v>
      </c>
      <c r="AN103" s="187"/>
    </row>
    <row r="104" spans="2:40" outlineLevel="1">
      <c r="B104" s="313"/>
      <c r="C104" s="313"/>
      <c r="D104" s="318">
        <f t="shared" si="17"/>
        <v>30</v>
      </c>
      <c r="E104" s="252" t="s">
        <v>363</v>
      </c>
      <c r="F104" s="183" t="s">
        <v>272</v>
      </c>
      <c r="G104" s="183" t="s">
        <v>270</v>
      </c>
      <c r="H104" s="322"/>
      <c r="I104" s="254"/>
      <c r="J104" s="322"/>
      <c r="K104" s="322"/>
      <c r="L104" s="322"/>
      <c r="M104" s="322"/>
      <c r="N104" s="320"/>
      <c r="O104" s="320"/>
      <c r="P104" s="320"/>
      <c r="Q104" s="320"/>
      <c r="R104" s="320"/>
      <c r="S104" s="320"/>
      <c r="T104" s="320"/>
      <c r="U104" s="320"/>
      <c r="V104" s="320">
        <v>83.7</v>
      </c>
      <c r="W104" s="320">
        <f>V104*1.16*1.03</f>
        <v>100.00476</v>
      </c>
      <c r="X104" s="36"/>
      <c r="AF104" s="249">
        <f t="shared" si="18"/>
        <v>30</v>
      </c>
      <c r="AG104" s="252" t="s">
        <v>363</v>
      </c>
      <c r="AH104" s="183" t="s">
        <v>272</v>
      </c>
      <c r="AI104" s="183" t="s">
        <v>270</v>
      </c>
      <c r="AJ104" s="187">
        <f t="shared" si="16"/>
        <v>0</v>
      </c>
      <c r="AK104" s="187">
        <f t="shared" si="16"/>
        <v>0</v>
      </c>
      <c r="AL104" s="187">
        <f t="shared" si="16"/>
        <v>83.7</v>
      </c>
      <c r="AM104" s="187">
        <f t="shared" si="16"/>
        <v>100.00476</v>
      </c>
      <c r="AN104" s="187"/>
    </row>
    <row r="105" spans="2:40" outlineLevel="1">
      <c r="B105" s="313"/>
      <c r="C105" s="313"/>
      <c r="D105" s="318">
        <f t="shared" si="17"/>
        <v>31</v>
      </c>
      <c r="E105" s="252" t="s">
        <v>364</v>
      </c>
      <c r="F105" s="183" t="s">
        <v>272</v>
      </c>
      <c r="G105" s="183" t="s">
        <v>270</v>
      </c>
      <c r="H105" s="320"/>
      <c r="I105" s="251"/>
      <c r="J105" s="320"/>
      <c r="K105" s="320"/>
      <c r="L105" s="320"/>
      <c r="M105" s="320"/>
      <c r="N105" s="320"/>
      <c r="O105" s="320"/>
      <c r="P105" s="320"/>
      <c r="Q105" s="320"/>
      <c r="R105" s="320"/>
      <c r="S105" s="320"/>
      <c r="T105" s="322"/>
      <c r="U105" s="322"/>
      <c r="V105" s="322"/>
      <c r="W105" s="322"/>
      <c r="X105" s="36"/>
      <c r="AF105" s="249">
        <f t="shared" si="18"/>
        <v>31</v>
      </c>
      <c r="AG105" s="252" t="s">
        <v>364</v>
      </c>
      <c r="AH105" s="183" t="s">
        <v>272</v>
      </c>
      <c r="AI105" s="183" t="s">
        <v>270</v>
      </c>
      <c r="AJ105" s="187">
        <f t="shared" si="16"/>
        <v>0</v>
      </c>
      <c r="AK105" s="187">
        <f t="shared" si="16"/>
        <v>0</v>
      </c>
      <c r="AL105" s="187">
        <f t="shared" si="16"/>
        <v>0</v>
      </c>
      <c r="AM105" s="187">
        <f t="shared" si="16"/>
        <v>0</v>
      </c>
      <c r="AN105" s="187"/>
    </row>
    <row r="106" spans="2:40" outlineLevel="1">
      <c r="B106" s="313"/>
      <c r="C106" s="313"/>
      <c r="D106" s="318">
        <f t="shared" si="17"/>
        <v>32</v>
      </c>
      <c r="E106" s="252" t="s">
        <v>365</v>
      </c>
      <c r="F106" s="183" t="s">
        <v>272</v>
      </c>
      <c r="G106" s="183" t="s">
        <v>270</v>
      </c>
      <c r="H106" s="322"/>
      <c r="I106" s="254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6" t="s">
        <v>366</v>
      </c>
      <c r="AF106" s="249">
        <f t="shared" si="18"/>
        <v>32</v>
      </c>
      <c r="AG106" s="252" t="s">
        <v>365</v>
      </c>
      <c r="AH106" s="183" t="s">
        <v>272</v>
      </c>
      <c r="AI106" s="183" t="s">
        <v>270</v>
      </c>
      <c r="AJ106" s="187">
        <f t="shared" si="16"/>
        <v>0</v>
      </c>
      <c r="AK106" s="187">
        <f t="shared" si="16"/>
        <v>0</v>
      </c>
      <c r="AL106" s="187">
        <f t="shared" si="16"/>
        <v>0</v>
      </c>
      <c r="AM106" s="187">
        <f t="shared" si="16"/>
        <v>0</v>
      </c>
      <c r="AN106" s="187"/>
    </row>
    <row r="107" spans="2:40" outlineLevel="1">
      <c r="B107" s="313"/>
      <c r="C107" s="313"/>
      <c r="D107" s="318">
        <f t="shared" si="17"/>
        <v>33</v>
      </c>
      <c r="E107" s="252" t="s">
        <v>367</v>
      </c>
      <c r="F107" s="183" t="s">
        <v>274</v>
      </c>
      <c r="G107" s="183" t="s">
        <v>270</v>
      </c>
      <c r="H107" s="320"/>
      <c r="I107" s="251"/>
      <c r="J107" s="320"/>
      <c r="K107" s="320"/>
      <c r="L107" s="320"/>
      <c r="M107" s="320"/>
      <c r="N107" s="320"/>
      <c r="O107" s="320"/>
      <c r="P107" s="320"/>
      <c r="Q107" s="320"/>
      <c r="R107" s="320"/>
      <c r="S107" s="320"/>
      <c r="T107" s="320"/>
      <c r="U107" s="320"/>
      <c r="V107" s="320">
        <v>50</v>
      </c>
      <c r="W107" s="320">
        <f>V107*1.16*1.03</f>
        <v>59.739999999999995</v>
      </c>
      <c r="X107" s="36" t="s">
        <v>368</v>
      </c>
      <c r="AF107" s="249">
        <f t="shared" si="18"/>
        <v>33</v>
      </c>
      <c r="AG107" s="252" t="s">
        <v>367</v>
      </c>
      <c r="AH107" s="183" t="s">
        <v>274</v>
      </c>
      <c r="AI107" s="183" t="s">
        <v>270</v>
      </c>
      <c r="AJ107" s="187">
        <f t="shared" si="16"/>
        <v>0</v>
      </c>
      <c r="AK107" s="187">
        <f t="shared" si="16"/>
        <v>0</v>
      </c>
      <c r="AL107" s="187">
        <f t="shared" si="16"/>
        <v>50</v>
      </c>
      <c r="AM107" s="187">
        <f t="shared" si="16"/>
        <v>59.739999999999995</v>
      </c>
      <c r="AN107" s="187"/>
    </row>
    <row r="108" spans="2:40" outlineLevel="1">
      <c r="B108" s="313"/>
      <c r="C108" s="313"/>
      <c r="D108" s="318">
        <f t="shared" si="17"/>
        <v>34</v>
      </c>
      <c r="E108" s="252" t="s">
        <v>369</v>
      </c>
      <c r="F108" s="183" t="s">
        <v>274</v>
      </c>
      <c r="G108" s="183" t="s">
        <v>270</v>
      </c>
      <c r="H108" s="320"/>
      <c r="I108" s="251"/>
      <c r="J108" s="320"/>
      <c r="K108" s="320"/>
      <c r="L108" s="320"/>
      <c r="M108" s="320"/>
      <c r="N108" s="320"/>
      <c r="O108" s="320"/>
      <c r="P108" s="320"/>
      <c r="Q108" s="320"/>
      <c r="R108" s="320"/>
      <c r="S108" s="320"/>
      <c r="T108" s="322"/>
      <c r="U108" s="322"/>
      <c r="V108" s="322"/>
      <c r="W108" s="322"/>
      <c r="X108" s="36"/>
      <c r="AF108" s="249">
        <f t="shared" si="18"/>
        <v>34</v>
      </c>
      <c r="AG108" s="252" t="s">
        <v>369</v>
      </c>
      <c r="AH108" s="183" t="s">
        <v>274</v>
      </c>
      <c r="AI108" s="183" t="s">
        <v>270</v>
      </c>
      <c r="AJ108" s="187">
        <f t="shared" si="16"/>
        <v>0</v>
      </c>
      <c r="AK108" s="187">
        <f t="shared" si="16"/>
        <v>0</v>
      </c>
      <c r="AL108" s="187">
        <f t="shared" si="16"/>
        <v>0</v>
      </c>
      <c r="AM108" s="187">
        <f t="shared" si="16"/>
        <v>0</v>
      </c>
      <c r="AN108" s="187"/>
    </row>
    <row r="109" spans="2:40" outlineLevel="1">
      <c r="B109" s="313"/>
      <c r="C109" s="313"/>
      <c r="D109" s="318">
        <f t="shared" si="17"/>
        <v>35</v>
      </c>
      <c r="E109" s="252" t="s">
        <v>370</v>
      </c>
      <c r="F109" s="183" t="s">
        <v>274</v>
      </c>
      <c r="G109" s="183" t="s">
        <v>270</v>
      </c>
      <c r="H109" s="320"/>
      <c r="I109" s="251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  <c r="T109" s="320"/>
      <c r="U109" s="320"/>
      <c r="V109" s="320">
        <v>1.48</v>
      </c>
      <c r="W109" s="320">
        <f t="shared" ref="W109:W116" si="20">V109*1.16*1.03</f>
        <v>1.7683039999999999</v>
      </c>
      <c r="X109" s="36"/>
      <c r="AF109" s="249">
        <f t="shared" si="18"/>
        <v>35</v>
      </c>
      <c r="AG109" s="252" t="s">
        <v>370</v>
      </c>
      <c r="AH109" s="183" t="s">
        <v>274</v>
      </c>
      <c r="AI109" s="183" t="s">
        <v>270</v>
      </c>
      <c r="AJ109" s="187">
        <f t="shared" si="16"/>
        <v>0</v>
      </c>
      <c r="AK109" s="187">
        <f t="shared" si="16"/>
        <v>0</v>
      </c>
      <c r="AL109" s="187">
        <f t="shared" si="16"/>
        <v>1.48</v>
      </c>
      <c r="AM109" s="187">
        <f t="shared" si="16"/>
        <v>1.7683039999999999</v>
      </c>
      <c r="AN109" s="187"/>
    </row>
    <row r="110" spans="2:40" outlineLevel="1">
      <c r="B110" s="313"/>
      <c r="C110" s="313"/>
      <c r="D110" s="318">
        <f t="shared" si="17"/>
        <v>36</v>
      </c>
      <c r="E110" s="252" t="s">
        <v>371</v>
      </c>
      <c r="F110" s="183" t="s">
        <v>274</v>
      </c>
      <c r="G110" s="183" t="s">
        <v>270</v>
      </c>
      <c r="H110" s="320"/>
      <c r="I110" s="251"/>
      <c r="J110" s="320"/>
      <c r="K110" s="320"/>
      <c r="L110" s="320"/>
      <c r="M110" s="320"/>
      <c r="N110" s="320"/>
      <c r="O110" s="320"/>
      <c r="P110" s="320"/>
      <c r="Q110" s="320"/>
      <c r="R110" s="320"/>
      <c r="S110" s="320"/>
      <c r="T110" s="320"/>
      <c r="U110" s="320"/>
      <c r="V110" s="320">
        <v>4.57</v>
      </c>
      <c r="W110" s="320">
        <f t="shared" si="20"/>
        <v>5.4602360000000001</v>
      </c>
      <c r="X110" s="36"/>
      <c r="AF110" s="249">
        <f t="shared" si="18"/>
        <v>36</v>
      </c>
      <c r="AG110" s="252" t="s">
        <v>371</v>
      </c>
      <c r="AH110" s="183" t="s">
        <v>274</v>
      </c>
      <c r="AI110" s="183" t="s">
        <v>270</v>
      </c>
      <c r="AJ110" s="187">
        <f t="shared" si="16"/>
        <v>0</v>
      </c>
      <c r="AK110" s="187">
        <f t="shared" si="16"/>
        <v>0</v>
      </c>
      <c r="AL110" s="187">
        <f t="shared" si="16"/>
        <v>4.57</v>
      </c>
      <c r="AM110" s="187">
        <f t="shared" si="16"/>
        <v>5.4602360000000001</v>
      </c>
      <c r="AN110" s="187"/>
    </row>
    <row r="111" spans="2:40" outlineLevel="1">
      <c r="B111" s="313"/>
      <c r="C111" s="313"/>
      <c r="D111" s="318">
        <f t="shared" si="17"/>
        <v>37</v>
      </c>
      <c r="E111" s="252" t="s">
        <v>372</v>
      </c>
      <c r="F111" s="183" t="s">
        <v>274</v>
      </c>
      <c r="G111" s="183" t="s">
        <v>270</v>
      </c>
      <c r="H111" s="320"/>
      <c r="I111" s="251"/>
      <c r="J111" s="320"/>
      <c r="K111" s="320"/>
      <c r="L111" s="320"/>
      <c r="M111" s="320"/>
      <c r="N111" s="320"/>
      <c r="O111" s="320"/>
      <c r="P111" s="320"/>
      <c r="Q111" s="320"/>
      <c r="R111" s="320"/>
      <c r="S111" s="320"/>
      <c r="T111" s="320"/>
      <c r="U111" s="320"/>
      <c r="V111" s="320">
        <v>4.57</v>
      </c>
      <c r="W111" s="320">
        <f t="shared" si="20"/>
        <v>5.4602360000000001</v>
      </c>
      <c r="X111" s="36"/>
      <c r="AF111" s="249">
        <f t="shared" si="18"/>
        <v>37</v>
      </c>
      <c r="AG111" s="252" t="s">
        <v>372</v>
      </c>
      <c r="AH111" s="183" t="s">
        <v>274</v>
      </c>
      <c r="AI111" s="183" t="s">
        <v>270</v>
      </c>
      <c r="AJ111" s="187">
        <f t="shared" si="16"/>
        <v>0</v>
      </c>
      <c r="AK111" s="187">
        <f t="shared" si="16"/>
        <v>0</v>
      </c>
      <c r="AL111" s="187">
        <f t="shared" si="16"/>
        <v>4.57</v>
      </c>
      <c r="AM111" s="187">
        <f t="shared" si="16"/>
        <v>5.4602360000000001</v>
      </c>
      <c r="AN111" s="187"/>
    </row>
    <row r="112" spans="2:40" outlineLevel="1">
      <c r="B112" s="313"/>
      <c r="C112" s="313"/>
      <c r="D112" s="318">
        <f t="shared" si="17"/>
        <v>38</v>
      </c>
      <c r="E112" s="252" t="s">
        <v>373</v>
      </c>
      <c r="F112" s="183" t="s">
        <v>274</v>
      </c>
      <c r="G112" s="183" t="s">
        <v>270</v>
      </c>
      <c r="H112" s="320"/>
      <c r="I112" s="251"/>
      <c r="J112" s="320"/>
      <c r="K112" s="320"/>
      <c r="L112" s="320"/>
      <c r="M112" s="320"/>
      <c r="N112" s="320"/>
      <c r="O112" s="320"/>
      <c r="P112" s="320"/>
      <c r="Q112" s="320"/>
      <c r="R112" s="320"/>
      <c r="S112" s="320"/>
      <c r="T112" s="320"/>
      <c r="U112" s="320"/>
      <c r="V112" s="320">
        <v>5.71</v>
      </c>
      <c r="W112" s="320">
        <f t="shared" si="20"/>
        <v>6.8223079999999996</v>
      </c>
      <c r="X112" s="36"/>
      <c r="AF112" s="249">
        <f t="shared" si="18"/>
        <v>38</v>
      </c>
      <c r="AG112" s="252" t="s">
        <v>373</v>
      </c>
      <c r="AH112" s="183" t="s">
        <v>274</v>
      </c>
      <c r="AI112" s="183" t="s">
        <v>270</v>
      </c>
      <c r="AJ112" s="187">
        <f t="shared" si="16"/>
        <v>0</v>
      </c>
      <c r="AK112" s="187">
        <f t="shared" si="16"/>
        <v>0</v>
      </c>
      <c r="AL112" s="187">
        <f t="shared" si="16"/>
        <v>5.71</v>
      </c>
      <c r="AM112" s="187">
        <f t="shared" si="16"/>
        <v>6.8223079999999996</v>
      </c>
      <c r="AN112" s="187"/>
    </row>
    <row r="113" spans="2:40" outlineLevel="1">
      <c r="B113" s="313"/>
      <c r="C113" s="313"/>
      <c r="D113" s="318">
        <f t="shared" si="17"/>
        <v>39</v>
      </c>
      <c r="E113" s="252" t="s">
        <v>374</v>
      </c>
      <c r="F113" s="183" t="s">
        <v>274</v>
      </c>
      <c r="G113" s="183" t="s">
        <v>270</v>
      </c>
      <c r="H113" s="320"/>
      <c r="I113" s="251"/>
      <c r="J113" s="320"/>
      <c r="K113" s="320"/>
      <c r="L113" s="320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>
        <v>4</v>
      </c>
      <c r="W113" s="320">
        <f t="shared" si="20"/>
        <v>4.7791999999999994</v>
      </c>
      <c r="X113" s="36"/>
      <c r="AF113" s="249">
        <f t="shared" si="18"/>
        <v>39</v>
      </c>
      <c r="AG113" s="252" t="s">
        <v>374</v>
      </c>
      <c r="AH113" s="183" t="s">
        <v>274</v>
      </c>
      <c r="AI113" s="183" t="s">
        <v>270</v>
      </c>
      <c r="AJ113" s="187">
        <f t="shared" si="16"/>
        <v>0</v>
      </c>
      <c r="AK113" s="187">
        <f t="shared" si="16"/>
        <v>0</v>
      </c>
      <c r="AL113" s="187">
        <f t="shared" si="16"/>
        <v>4</v>
      </c>
      <c r="AM113" s="187">
        <f t="shared" si="16"/>
        <v>4.7791999999999994</v>
      </c>
      <c r="AN113" s="187"/>
    </row>
    <row r="114" spans="2:40" outlineLevel="1">
      <c r="B114" s="313"/>
      <c r="C114" s="313"/>
      <c r="D114" s="318">
        <f t="shared" si="17"/>
        <v>40</v>
      </c>
      <c r="E114" s="252" t="s">
        <v>375</v>
      </c>
      <c r="F114" s="183" t="s">
        <v>274</v>
      </c>
      <c r="G114" s="183" t="s">
        <v>270</v>
      </c>
      <c r="H114" s="320"/>
      <c r="I114" s="251"/>
      <c r="J114" s="320"/>
      <c r="K114" s="320"/>
      <c r="L114" s="320"/>
      <c r="M114" s="320"/>
      <c r="N114" s="320"/>
      <c r="O114" s="320"/>
      <c r="P114" s="320"/>
      <c r="Q114" s="320"/>
      <c r="R114" s="320"/>
      <c r="S114" s="320"/>
      <c r="T114" s="320"/>
      <c r="U114" s="320"/>
      <c r="V114" s="320">
        <v>9</v>
      </c>
      <c r="W114" s="320">
        <f t="shared" si="20"/>
        <v>10.7532</v>
      </c>
      <c r="X114" s="36"/>
      <c r="AF114" s="249">
        <f t="shared" si="18"/>
        <v>40</v>
      </c>
      <c r="AG114" s="252" t="s">
        <v>375</v>
      </c>
      <c r="AH114" s="183" t="s">
        <v>274</v>
      </c>
      <c r="AI114" s="183" t="s">
        <v>270</v>
      </c>
      <c r="AJ114" s="187">
        <f t="shared" si="16"/>
        <v>0</v>
      </c>
      <c r="AK114" s="187">
        <f t="shared" si="16"/>
        <v>0</v>
      </c>
      <c r="AL114" s="187">
        <f t="shared" si="16"/>
        <v>9</v>
      </c>
      <c r="AM114" s="187">
        <f t="shared" si="16"/>
        <v>10.7532</v>
      </c>
      <c r="AN114" s="187"/>
    </row>
    <row r="115" spans="2:40" outlineLevel="1">
      <c r="B115" s="313"/>
      <c r="C115" s="313"/>
      <c r="D115" s="318">
        <f t="shared" si="17"/>
        <v>41</v>
      </c>
      <c r="E115" s="252" t="s">
        <v>376</v>
      </c>
      <c r="F115" s="183" t="s">
        <v>274</v>
      </c>
      <c r="G115" s="183" t="s">
        <v>270</v>
      </c>
      <c r="H115" s="320"/>
      <c r="I115" s="251"/>
      <c r="J115" s="320"/>
      <c r="K115" s="320"/>
      <c r="L115" s="320"/>
      <c r="M115" s="320"/>
      <c r="N115" s="320"/>
      <c r="O115" s="320"/>
      <c r="P115" s="320"/>
      <c r="Q115" s="320"/>
      <c r="R115" s="320"/>
      <c r="S115" s="320"/>
      <c r="T115" s="320"/>
      <c r="U115" s="320"/>
      <c r="V115" s="320">
        <v>8</v>
      </c>
      <c r="W115" s="320">
        <f t="shared" si="20"/>
        <v>9.5583999999999989</v>
      </c>
      <c r="X115" s="36"/>
      <c r="AF115" s="249">
        <f t="shared" si="18"/>
        <v>41</v>
      </c>
      <c r="AG115" s="252" t="s">
        <v>376</v>
      </c>
      <c r="AH115" s="183" t="s">
        <v>274</v>
      </c>
      <c r="AI115" s="183" t="s">
        <v>270</v>
      </c>
      <c r="AJ115" s="187">
        <f t="shared" si="16"/>
        <v>0</v>
      </c>
      <c r="AK115" s="187">
        <f t="shared" si="16"/>
        <v>0</v>
      </c>
      <c r="AL115" s="187">
        <f t="shared" si="16"/>
        <v>8</v>
      </c>
      <c r="AM115" s="187">
        <f t="shared" si="16"/>
        <v>9.5583999999999989</v>
      </c>
      <c r="AN115" s="187"/>
    </row>
    <row r="116" spans="2:40" outlineLevel="1">
      <c r="B116" s="313"/>
      <c r="C116" s="313"/>
      <c r="D116" s="318">
        <f t="shared" si="17"/>
        <v>42</v>
      </c>
      <c r="E116" s="252" t="s">
        <v>377</v>
      </c>
      <c r="F116" s="183" t="s">
        <v>274</v>
      </c>
      <c r="G116" s="183" t="s">
        <v>270</v>
      </c>
      <c r="H116" s="320"/>
      <c r="I116" s="251"/>
      <c r="J116" s="320"/>
      <c r="K116" s="320"/>
      <c r="L116" s="320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>
        <v>10</v>
      </c>
      <c r="W116" s="320">
        <f t="shared" si="20"/>
        <v>11.948</v>
      </c>
      <c r="X116" s="36"/>
      <c r="AF116" s="249">
        <f t="shared" si="18"/>
        <v>42</v>
      </c>
      <c r="AG116" s="252" t="s">
        <v>377</v>
      </c>
      <c r="AH116" s="183" t="s">
        <v>274</v>
      </c>
      <c r="AI116" s="183" t="s">
        <v>270</v>
      </c>
      <c r="AJ116" s="187">
        <f t="shared" si="16"/>
        <v>0</v>
      </c>
      <c r="AK116" s="187">
        <f t="shared" si="16"/>
        <v>0</v>
      </c>
      <c r="AL116" s="187">
        <f t="shared" si="16"/>
        <v>10</v>
      </c>
      <c r="AM116" s="187">
        <f t="shared" si="16"/>
        <v>11.948</v>
      </c>
      <c r="AN116" s="187"/>
    </row>
    <row r="117" spans="2:40" outlineLevel="1">
      <c r="B117" s="313"/>
      <c r="C117" s="313"/>
      <c r="D117" s="318">
        <f t="shared" si="17"/>
        <v>43</v>
      </c>
      <c r="E117" s="252" t="s">
        <v>378</v>
      </c>
      <c r="F117" s="183" t="s">
        <v>269</v>
      </c>
      <c r="G117" s="183" t="s">
        <v>279</v>
      </c>
      <c r="H117" s="322"/>
      <c r="I117" s="254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0"/>
      <c r="U117" s="320"/>
      <c r="V117" s="322"/>
      <c r="W117" s="322"/>
      <c r="X117" s="36"/>
      <c r="AF117" s="249">
        <f t="shared" si="18"/>
        <v>43</v>
      </c>
      <c r="AG117" s="252" t="s">
        <v>378</v>
      </c>
      <c r="AH117" s="183" t="s">
        <v>269</v>
      </c>
      <c r="AI117" s="183" t="s">
        <v>279</v>
      </c>
      <c r="AJ117" s="187">
        <f t="shared" si="16"/>
        <v>0</v>
      </c>
      <c r="AK117" s="187">
        <f t="shared" si="16"/>
        <v>0</v>
      </c>
      <c r="AL117" s="187">
        <f t="shared" si="16"/>
        <v>0</v>
      </c>
      <c r="AM117" s="187">
        <f t="shared" si="16"/>
        <v>0</v>
      </c>
      <c r="AN117" s="187"/>
    </row>
    <row r="118" spans="2:40" outlineLevel="1">
      <c r="B118" s="313"/>
      <c r="C118" s="313"/>
      <c r="D118" s="318">
        <f t="shared" si="17"/>
        <v>44</v>
      </c>
      <c r="E118" s="252" t="s">
        <v>379</v>
      </c>
      <c r="F118" s="183" t="s">
        <v>269</v>
      </c>
      <c r="G118" s="183" t="s">
        <v>279</v>
      </c>
      <c r="H118" s="322"/>
      <c r="I118" s="254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0"/>
      <c r="U118" s="320"/>
      <c r="V118" s="322"/>
      <c r="W118" s="322"/>
      <c r="X118" s="36"/>
      <c r="AF118" s="249">
        <f t="shared" si="18"/>
        <v>44</v>
      </c>
      <c r="AG118" s="252" t="s">
        <v>379</v>
      </c>
      <c r="AH118" s="183" t="s">
        <v>269</v>
      </c>
      <c r="AI118" s="183" t="s">
        <v>279</v>
      </c>
      <c r="AJ118" s="187">
        <f t="shared" si="16"/>
        <v>0</v>
      </c>
      <c r="AK118" s="187">
        <f t="shared" si="16"/>
        <v>0</v>
      </c>
      <c r="AL118" s="187">
        <f t="shared" si="16"/>
        <v>0</v>
      </c>
      <c r="AM118" s="187">
        <f t="shared" si="16"/>
        <v>0</v>
      </c>
      <c r="AN118" s="187"/>
    </row>
    <row r="119" spans="2:40" outlineLevel="1">
      <c r="B119" s="313"/>
      <c r="C119" s="313"/>
      <c r="D119" s="318">
        <f t="shared" si="17"/>
        <v>45</v>
      </c>
      <c r="E119" s="252" t="s">
        <v>380</v>
      </c>
      <c r="F119" s="183" t="s">
        <v>269</v>
      </c>
      <c r="G119" s="183" t="s">
        <v>279</v>
      </c>
      <c r="H119" s="322"/>
      <c r="I119" s="254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0"/>
      <c r="U119" s="320"/>
      <c r="V119" s="320">
        <v>94.83</v>
      </c>
      <c r="W119" s="320">
        <f>V119*1.16</f>
        <v>110.00279999999999</v>
      </c>
      <c r="X119" s="36"/>
      <c r="AF119" s="249">
        <f t="shared" si="18"/>
        <v>45</v>
      </c>
      <c r="AG119" s="252" t="s">
        <v>380</v>
      </c>
      <c r="AH119" s="183" t="s">
        <v>269</v>
      </c>
      <c r="AI119" s="183" t="s">
        <v>279</v>
      </c>
      <c r="AJ119" s="187">
        <f t="shared" si="16"/>
        <v>0</v>
      </c>
      <c r="AK119" s="187">
        <f t="shared" si="16"/>
        <v>0</v>
      </c>
      <c r="AL119" s="187">
        <f t="shared" si="16"/>
        <v>94.83</v>
      </c>
      <c r="AM119" s="187">
        <f t="shared" si="16"/>
        <v>110.00279999999999</v>
      </c>
      <c r="AN119" s="187"/>
    </row>
    <row r="120" spans="2:40" outlineLevel="1">
      <c r="B120" s="313"/>
      <c r="C120" s="313"/>
      <c r="D120" s="318">
        <f t="shared" si="17"/>
        <v>46</v>
      </c>
      <c r="E120" s="252" t="s">
        <v>381</v>
      </c>
      <c r="F120" s="183" t="s">
        <v>269</v>
      </c>
      <c r="G120" s="183" t="s">
        <v>279</v>
      </c>
      <c r="H120" s="322"/>
      <c r="I120" s="254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0">
        <v>870.69</v>
      </c>
      <c r="W120" s="320">
        <f>V120*1.16</f>
        <v>1010.0004</v>
      </c>
      <c r="X120" s="36"/>
      <c r="AF120" s="249">
        <f t="shared" si="18"/>
        <v>46</v>
      </c>
      <c r="AG120" s="252" t="s">
        <v>381</v>
      </c>
      <c r="AH120" s="183" t="s">
        <v>269</v>
      </c>
      <c r="AI120" s="183" t="s">
        <v>279</v>
      </c>
      <c r="AJ120" s="187">
        <f t="shared" si="16"/>
        <v>0</v>
      </c>
      <c r="AK120" s="187">
        <f t="shared" si="16"/>
        <v>0</v>
      </c>
      <c r="AL120" s="187">
        <f t="shared" si="16"/>
        <v>870.69</v>
      </c>
      <c r="AM120" s="187">
        <f t="shared" si="16"/>
        <v>1010.0004</v>
      </c>
      <c r="AN120" s="187"/>
    </row>
    <row r="121" spans="2:40">
      <c r="B121" s="313"/>
      <c r="C121" s="313"/>
      <c r="D121" s="318">
        <f t="shared" si="17"/>
        <v>47</v>
      </c>
      <c r="E121" s="252" t="s">
        <v>382</v>
      </c>
      <c r="F121" s="183" t="s">
        <v>269</v>
      </c>
      <c r="G121" s="183" t="s">
        <v>279</v>
      </c>
      <c r="H121" s="322"/>
      <c r="I121" s="254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0"/>
      <c r="U121" s="320"/>
      <c r="V121" s="320">
        <v>267.24</v>
      </c>
      <c r="W121" s="320">
        <f>V121*1.16</f>
        <v>309.9984</v>
      </c>
      <c r="X121" s="36"/>
      <c r="AF121" s="249">
        <f t="shared" si="18"/>
        <v>47</v>
      </c>
      <c r="AG121" s="365" t="s">
        <v>382</v>
      </c>
      <c r="AH121" s="366" t="s">
        <v>269</v>
      </c>
      <c r="AI121" s="366" t="s">
        <v>279</v>
      </c>
      <c r="AJ121" s="367">
        <f t="shared" si="16"/>
        <v>0</v>
      </c>
      <c r="AK121" s="367">
        <f t="shared" si="16"/>
        <v>0</v>
      </c>
      <c r="AL121" s="367">
        <f t="shared" si="16"/>
        <v>267.24</v>
      </c>
      <c r="AM121" s="367">
        <f t="shared" si="16"/>
        <v>309.9984</v>
      </c>
      <c r="AN121" s="367"/>
    </row>
    <row r="122" spans="2:40" outlineLevel="1">
      <c r="B122" s="313"/>
      <c r="C122" s="313"/>
      <c r="D122" s="318">
        <f t="shared" si="17"/>
        <v>48</v>
      </c>
      <c r="E122" s="250" t="s">
        <v>383</v>
      </c>
      <c r="F122" s="183" t="s">
        <v>384</v>
      </c>
      <c r="G122" s="183" t="s">
        <v>385</v>
      </c>
      <c r="H122" s="36"/>
      <c r="I122" s="251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</row>
    <row r="123" spans="2:40" outlineLevel="1">
      <c r="B123" s="313"/>
      <c r="C123" s="313"/>
      <c r="D123" s="318">
        <f t="shared" si="17"/>
        <v>49</v>
      </c>
      <c r="E123" s="250" t="s">
        <v>383</v>
      </c>
      <c r="F123" s="183" t="s">
        <v>384</v>
      </c>
      <c r="G123" s="183" t="s">
        <v>385</v>
      </c>
      <c r="H123" s="36"/>
      <c r="I123" s="251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</row>
    <row r="124" spans="2:40">
      <c r="B124" s="313"/>
      <c r="C124" s="313"/>
      <c r="D124" s="318">
        <f t="shared" si="17"/>
        <v>50</v>
      </c>
      <c r="E124" s="250" t="s">
        <v>383</v>
      </c>
      <c r="F124" s="183" t="s">
        <v>384</v>
      </c>
      <c r="G124" s="183" t="s">
        <v>385</v>
      </c>
      <c r="H124" s="36"/>
      <c r="I124" s="251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</row>
    <row r="125" spans="2:40">
      <c r="B125" s="313"/>
      <c r="C125" s="313"/>
      <c r="D125" s="318"/>
      <c r="E125" s="327"/>
      <c r="F125" s="327"/>
      <c r="G125" s="327"/>
      <c r="H125" s="327"/>
      <c r="I125" s="328"/>
      <c r="J125" s="327"/>
      <c r="K125" s="327"/>
      <c r="L125" s="327"/>
      <c r="M125" s="327"/>
      <c r="N125" s="327"/>
      <c r="O125" s="327"/>
      <c r="P125" s="327"/>
      <c r="Q125" s="327"/>
      <c r="R125" s="327"/>
      <c r="S125" s="327"/>
      <c r="T125" s="327"/>
      <c r="U125" s="327"/>
      <c r="V125" s="327"/>
      <c r="W125" s="327"/>
      <c r="X125" s="327"/>
      <c r="Y125" s="327"/>
    </row>
    <row r="126" spans="2:40">
      <c r="B126" s="313"/>
      <c r="C126" s="313"/>
      <c r="D126" s="313"/>
      <c r="E126" s="314" t="s">
        <v>324</v>
      </c>
      <c r="F126" s="314"/>
      <c r="G126" s="314"/>
      <c r="H126" s="314"/>
      <c r="I126" s="315"/>
      <c r="J126" s="314"/>
      <c r="K126" s="314"/>
      <c r="L126" s="314"/>
      <c r="M126" s="314"/>
      <c r="N126" s="314"/>
      <c r="O126" s="314"/>
      <c r="P126" s="314"/>
      <c r="Q126" s="314"/>
      <c r="R126" s="314"/>
      <c r="S126" s="314"/>
      <c r="T126" s="314"/>
    </row>
    <row r="127" spans="2:40">
      <c r="B127" s="313"/>
      <c r="C127" s="313"/>
      <c r="D127" s="313"/>
      <c r="E127" s="311" t="s">
        <v>325</v>
      </c>
      <c r="F127" s="314"/>
      <c r="G127" s="314"/>
      <c r="H127" s="314"/>
      <c r="I127" s="315"/>
      <c r="J127" s="314"/>
      <c r="K127" s="314"/>
      <c r="L127" s="314"/>
      <c r="M127" s="314"/>
      <c r="N127" s="314"/>
      <c r="O127" s="314"/>
      <c r="P127" s="314"/>
      <c r="Q127" s="314"/>
    </row>
    <row r="128" spans="2:40">
      <c r="F128" s="314"/>
      <c r="G128" s="314"/>
      <c r="H128" s="314"/>
      <c r="I128" s="315"/>
      <c r="J128" s="314"/>
      <c r="K128" s="314"/>
      <c r="L128" s="314"/>
      <c r="M128" s="314"/>
      <c r="N128" s="314"/>
      <c r="O128" s="314"/>
      <c r="P128" s="314"/>
      <c r="Q128" s="314"/>
    </row>
    <row r="129" spans="2:92">
      <c r="F129" s="314"/>
      <c r="G129" s="314"/>
      <c r="H129" s="314"/>
      <c r="I129" s="315"/>
      <c r="J129" s="314"/>
      <c r="K129" s="314"/>
      <c r="L129" s="314"/>
      <c r="M129" s="314"/>
      <c r="N129" s="314"/>
      <c r="O129" s="314"/>
      <c r="P129" s="314"/>
      <c r="Q129" s="314"/>
    </row>
    <row r="130" spans="2:92" ht="15.75">
      <c r="B130" s="10"/>
      <c r="C130" s="10"/>
      <c r="D130" s="244" t="s">
        <v>386</v>
      </c>
      <c r="E130" s="244" t="s">
        <v>387</v>
      </c>
      <c r="F130" s="10"/>
      <c r="G130" s="10"/>
      <c r="H130" s="10"/>
      <c r="I130" s="245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</row>
    <row r="131" spans="2:92">
      <c r="B131" s="313"/>
      <c r="C131" s="313"/>
      <c r="D131" s="313"/>
    </row>
    <row r="132" spans="2:92" ht="15.75">
      <c r="B132" s="313"/>
      <c r="C132" s="313"/>
      <c r="D132" s="313"/>
      <c r="E132" s="9" t="s">
        <v>387</v>
      </c>
      <c r="F132" s="314"/>
      <c r="G132" s="314"/>
      <c r="H132" s="314"/>
      <c r="I132" s="315"/>
      <c r="J132" s="314"/>
      <c r="K132" s="314"/>
      <c r="L132" s="314"/>
      <c r="M132" s="314"/>
      <c r="N132" s="314"/>
      <c r="O132" s="314"/>
      <c r="P132" s="314"/>
      <c r="Q132" s="314"/>
      <c r="AW132" s="314"/>
      <c r="AX132" s="314"/>
      <c r="AY132" s="314"/>
      <c r="AZ132" s="314"/>
      <c r="BA132" s="314"/>
      <c r="BB132" s="314"/>
    </row>
    <row r="133" spans="2:92">
      <c r="B133" s="313"/>
      <c r="C133" s="313"/>
      <c r="D133" s="313"/>
      <c r="E133" s="329" t="s">
        <v>388</v>
      </c>
      <c r="F133" s="314"/>
      <c r="G133" s="314"/>
      <c r="H133" s="314"/>
      <c r="I133" s="315"/>
      <c r="J133" s="314"/>
      <c r="K133" s="314"/>
      <c r="L133" s="314"/>
      <c r="M133" s="314"/>
      <c r="N133" s="314"/>
      <c r="O133" s="314"/>
      <c r="P133" s="314"/>
      <c r="Q133" s="314"/>
      <c r="AW133" s="314"/>
      <c r="AX133" s="314"/>
      <c r="AY133" s="314"/>
      <c r="AZ133" s="314"/>
      <c r="BA133" s="314"/>
      <c r="BB133" s="314"/>
    </row>
    <row r="134" spans="2:92" ht="15" thickBot="1">
      <c r="B134" s="313"/>
      <c r="C134" s="313"/>
      <c r="D134" s="313"/>
      <c r="E134" s="256">
        <v>2015</v>
      </c>
      <c r="F134" s="314"/>
      <c r="G134" s="314"/>
      <c r="H134" s="314"/>
      <c r="I134" s="315"/>
      <c r="J134" s="314"/>
      <c r="K134" s="314"/>
      <c r="L134" s="314"/>
      <c r="M134" s="314"/>
      <c r="N134" s="314"/>
      <c r="O134" s="314"/>
      <c r="P134" s="314"/>
      <c r="Q134" s="314"/>
      <c r="AW134" s="314"/>
      <c r="AX134" s="314"/>
      <c r="AY134" s="314"/>
      <c r="AZ134" s="314"/>
      <c r="BA134" s="314"/>
      <c r="BB134" s="314"/>
    </row>
    <row r="135" spans="2:92" ht="15.75" thickBot="1">
      <c r="B135" s="313"/>
      <c r="C135" s="313"/>
      <c r="D135" s="313"/>
      <c r="E135" s="316"/>
      <c r="F135" s="314"/>
      <c r="G135" s="314"/>
      <c r="H135" s="528" t="s">
        <v>389</v>
      </c>
      <c r="I135" s="529"/>
      <c r="J135" s="529"/>
      <c r="K135" s="529"/>
      <c r="L135" s="529"/>
      <c r="M135" s="529"/>
      <c r="N135" s="529"/>
      <c r="O135" s="529"/>
      <c r="P135" s="529"/>
      <c r="Q135" s="529"/>
      <c r="R135" s="529"/>
      <c r="S135" s="529"/>
      <c r="T135" s="530"/>
      <c r="U135" s="531" t="s">
        <v>172</v>
      </c>
      <c r="V135" s="532"/>
      <c r="W135" s="532"/>
      <c r="X135" s="533"/>
      <c r="AW135" s="314"/>
      <c r="AX135" s="314"/>
      <c r="AY135" s="314"/>
      <c r="AZ135" s="314"/>
      <c r="BA135" s="314"/>
      <c r="BB135" s="314"/>
    </row>
    <row r="136" spans="2:92" ht="45.75" customHeight="1">
      <c r="B136" s="313"/>
      <c r="C136" s="313"/>
      <c r="D136" s="313"/>
      <c r="E136" s="330" t="s">
        <v>263</v>
      </c>
      <c r="F136" s="306" t="s">
        <v>264</v>
      </c>
      <c r="G136" s="306" t="s">
        <v>265</v>
      </c>
      <c r="H136" s="330" t="s">
        <v>390</v>
      </c>
      <c r="I136" s="331" t="s">
        <v>391</v>
      </c>
      <c r="J136" s="330" t="s">
        <v>392</v>
      </c>
      <c r="K136" s="330" t="s">
        <v>393</v>
      </c>
      <c r="L136" s="330" t="s">
        <v>394</v>
      </c>
      <c r="M136" s="330" t="s">
        <v>395</v>
      </c>
      <c r="N136" s="330" t="s">
        <v>396</v>
      </c>
      <c r="O136" s="330" t="s">
        <v>397</v>
      </c>
      <c r="P136" s="330" t="s">
        <v>398</v>
      </c>
      <c r="Q136" s="330" t="s">
        <v>399</v>
      </c>
      <c r="R136" s="330" t="s">
        <v>400</v>
      </c>
      <c r="S136" s="330" t="s">
        <v>401</v>
      </c>
      <c r="T136" s="330" t="s">
        <v>73</v>
      </c>
      <c r="U136" s="330" t="s">
        <v>402</v>
      </c>
      <c r="V136" s="330" t="s">
        <v>403</v>
      </c>
      <c r="W136" s="330" t="s">
        <v>404</v>
      </c>
      <c r="X136" s="330" t="s">
        <v>405</v>
      </c>
      <c r="Y136" s="330" t="s">
        <v>267</v>
      </c>
      <c r="AW136" s="314"/>
      <c r="AX136" s="314"/>
      <c r="AY136" s="314"/>
      <c r="AZ136" s="314"/>
      <c r="BA136" s="314"/>
      <c r="BB136" s="314"/>
    </row>
    <row r="137" spans="2:92">
      <c r="B137" s="313"/>
      <c r="C137" s="313"/>
      <c r="D137" s="318">
        <v>1</v>
      </c>
      <c r="E137" s="183" t="s">
        <v>406</v>
      </c>
      <c r="F137" s="183" t="s">
        <v>274</v>
      </c>
      <c r="G137" s="183" t="s">
        <v>270</v>
      </c>
      <c r="H137" s="36"/>
      <c r="I137" s="187"/>
      <c r="J137" s="255"/>
      <c r="K137" s="255"/>
      <c r="L137" s="255"/>
      <c r="M137" s="255"/>
      <c r="N137" s="255"/>
      <c r="O137" s="255"/>
      <c r="P137" s="255"/>
      <c r="Q137" s="255"/>
      <c r="R137" s="255"/>
      <c r="S137" s="255"/>
      <c r="T137" s="255"/>
      <c r="U137" s="255"/>
      <c r="V137" s="255"/>
      <c r="W137" s="255"/>
      <c r="X137" s="255"/>
      <c r="Y137" s="36"/>
      <c r="AW137" s="314"/>
      <c r="AX137" s="314"/>
      <c r="AY137" s="314"/>
      <c r="AZ137" s="314"/>
      <c r="BA137" s="314"/>
      <c r="BB137" s="314"/>
    </row>
    <row r="138" spans="2:92">
      <c r="B138" s="313"/>
      <c r="C138" s="313"/>
      <c r="D138" s="318">
        <f t="shared" ref="D138:D164" si="21">D137+1</f>
        <v>2</v>
      </c>
      <c r="E138" s="183" t="s">
        <v>276</v>
      </c>
      <c r="F138" s="183" t="s">
        <v>269</v>
      </c>
      <c r="G138" s="183" t="s">
        <v>270</v>
      </c>
      <c r="H138" s="332"/>
      <c r="I138" s="332"/>
      <c r="J138" s="255"/>
      <c r="K138" s="255"/>
      <c r="L138" s="255"/>
      <c r="M138" s="255"/>
      <c r="N138" s="255"/>
      <c r="O138" s="255"/>
      <c r="P138" s="255"/>
      <c r="Q138" s="255"/>
      <c r="R138" s="255"/>
      <c r="S138" s="255"/>
      <c r="T138" s="255"/>
      <c r="U138" s="255"/>
      <c r="V138" s="255"/>
      <c r="W138" s="255"/>
      <c r="X138" s="255"/>
      <c r="Y138" s="36"/>
      <c r="AW138" s="314"/>
      <c r="AX138" s="314"/>
      <c r="AY138" s="314"/>
      <c r="AZ138" s="314"/>
      <c r="BA138" s="314"/>
      <c r="BB138" s="314"/>
    </row>
    <row r="139" spans="2:92">
      <c r="B139" s="313"/>
      <c r="C139" s="313"/>
      <c r="D139" s="318">
        <f t="shared" si="21"/>
        <v>3</v>
      </c>
      <c r="E139" s="183" t="s">
        <v>277</v>
      </c>
      <c r="F139" s="263" t="s">
        <v>272</v>
      </c>
      <c r="G139" s="263" t="s">
        <v>270</v>
      </c>
      <c r="H139" s="332"/>
      <c r="I139" s="332"/>
      <c r="J139" s="255"/>
      <c r="K139" s="255"/>
      <c r="L139" s="255"/>
      <c r="M139" s="255"/>
      <c r="N139" s="255"/>
      <c r="O139" s="255"/>
      <c r="P139" s="255"/>
      <c r="Q139" s="255"/>
      <c r="R139" s="255"/>
      <c r="S139" s="255"/>
      <c r="T139" s="255"/>
      <c r="U139" s="255"/>
      <c r="V139" s="255"/>
      <c r="W139" s="255"/>
      <c r="X139" s="255"/>
      <c r="Y139" s="36"/>
      <c r="AW139" s="314"/>
      <c r="AX139" s="314"/>
      <c r="AY139" s="314"/>
      <c r="AZ139" s="314"/>
      <c r="BA139" s="314"/>
      <c r="BB139" s="314"/>
    </row>
    <row r="140" spans="2:92">
      <c r="B140" s="313"/>
      <c r="C140" s="313"/>
      <c r="D140" s="318">
        <f t="shared" si="21"/>
        <v>4</v>
      </c>
      <c r="E140" s="183" t="s">
        <v>278</v>
      </c>
      <c r="F140" s="263" t="s">
        <v>274</v>
      </c>
      <c r="G140" s="263" t="s">
        <v>282</v>
      </c>
      <c r="H140" s="320"/>
      <c r="I140" s="187"/>
      <c r="J140" s="255"/>
      <c r="K140" s="255"/>
      <c r="L140" s="255"/>
      <c r="M140" s="255"/>
      <c r="N140" s="255"/>
      <c r="O140" s="255"/>
      <c r="P140" s="36"/>
      <c r="Q140" s="36"/>
      <c r="R140" s="36"/>
      <c r="S140" s="255"/>
      <c r="T140" s="333"/>
      <c r="U140" s="255"/>
      <c r="V140" s="255"/>
      <c r="W140" s="255"/>
      <c r="X140" s="257"/>
      <c r="Y140" s="36"/>
      <c r="AW140" s="314"/>
      <c r="AX140" s="314"/>
      <c r="AY140" s="314"/>
      <c r="AZ140" s="314"/>
      <c r="BA140" s="314"/>
      <c r="BB140" s="314"/>
    </row>
    <row r="141" spans="2:92">
      <c r="B141" s="313"/>
      <c r="C141" s="313"/>
      <c r="D141" s="318">
        <f t="shared" si="21"/>
        <v>5</v>
      </c>
      <c r="E141" s="183" t="s">
        <v>280</v>
      </c>
      <c r="F141" s="183" t="s">
        <v>269</v>
      </c>
      <c r="G141" s="183" t="s">
        <v>279</v>
      </c>
      <c r="H141" s="320"/>
      <c r="I141" s="320"/>
      <c r="J141" s="255"/>
      <c r="K141" s="257"/>
      <c r="L141" s="255"/>
      <c r="M141" s="255"/>
      <c r="N141" s="255"/>
      <c r="O141" s="255"/>
      <c r="P141" s="36"/>
      <c r="Q141" s="36"/>
      <c r="R141" s="36"/>
      <c r="S141" s="255"/>
      <c r="T141" s="36"/>
      <c r="U141" s="36"/>
      <c r="V141" s="255"/>
      <c r="W141" s="255"/>
      <c r="X141" s="255"/>
      <c r="Y141" s="36"/>
      <c r="AW141" s="314"/>
      <c r="AX141" s="314"/>
      <c r="AY141" s="314"/>
      <c r="AZ141" s="314"/>
      <c r="BA141" s="314"/>
      <c r="BB141" s="314"/>
    </row>
    <row r="142" spans="2:92">
      <c r="B142" s="313"/>
      <c r="C142" s="313"/>
      <c r="D142" s="318">
        <f t="shared" si="21"/>
        <v>6</v>
      </c>
      <c r="E142" s="183" t="s">
        <v>281</v>
      </c>
      <c r="F142" s="183" t="s">
        <v>269</v>
      </c>
      <c r="G142" s="183" t="s">
        <v>282</v>
      </c>
      <c r="H142" s="320"/>
      <c r="I142" s="320"/>
      <c r="J142" s="255"/>
      <c r="K142" s="255"/>
      <c r="L142" s="255"/>
      <c r="M142" s="255"/>
      <c r="N142" s="255"/>
      <c r="O142" s="255"/>
      <c r="P142" s="36"/>
      <c r="Q142" s="36"/>
      <c r="R142" s="36"/>
      <c r="S142" s="255"/>
      <c r="T142" s="255"/>
      <c r="U142" s="255"/>
      <c r="V142" s="255"/>
      <c r="W142" s="255"/>
      <c r="X142" s="255"/>
      <c r="Y142" s="36"/>
      <c r="AW142" s="314"/>
      <c r="AX142" s="314"/>
      <c r="AY142" s="314"/>
      <c r="AZ142" s="314"/>
      <c r="BA142" s="314"/>
      <c r="BB142" s="314"/>
    </row>
    <row r="143" spans="2:92">
      <c r="B143" s="313"/>
      <c r="C143" s="313"/>
      <c r="D143" s="318">
        <f t="shared" si="21"/>
        <v>7</v>
      </c>
      <c r="E143" s="183" t="s">
        <v>166</v>
      </c>
      <c r="F143" s="258" t="s">
        <v>269</v>
      </c>
      <c r="G143" s="258" t="s">
        <v>282</v>
      </c>
      <c r="H143" s="332"/>
      <c r="I143" s="259"/>
      <c r="J143" s="255"/>
      <c r="K143" s="255"/>
      <c r="L143" s="255"/>
      <c r="M143" s="255"/>
      <c r="N143" s="255"/>
      <c r="O143" s="255"/>
      <c r="P143" s="36"/>
      <c r="Q143" s="36"/>
      <c r="R143" s="36"/>
      <c r="S143" s="255"/>
      <c r="T143" s="255"/>
      <c r="U143" s="255"/>
      <c r="V143" s="255"/>
      <c r="W143" s="255"/>
      <c r="X143" s="257"/>
      <c r="Y143" s="36"/>
      <c r="AW143" s="314"/>
      <c r="AX143" s="314"/>
      <c r="AY143" s="314"/>
      <c r="AZ143" s="314"/>
      <c r="BA143" s="314"/>
      <c r="BB143" s="314"/>
    </row>
    <row r="144" spans="2:92">
      <c r="B144" s="313"/>
      <c r="C144" s="313"/>
      <c r="D144" s="318">
        <f t="shared" si="21"/>
        <v>8</v>
      </c>
      <c r="E144" s="183" t="s">
        <v>283</v>
      </c>
      <c r="F144" s="258" t="s">
        <v>269</v>
      </c>
      <c r="G144" s="258" t="s">
        <v>282</v>
      </c>
      <c r="H144" s="332"/>
      <c r="I144" s="259"/>
      <c r="J144" s="255"/>
      <c r="K144" s="255"/>
      <c r="L144" s="255"/>
      <c r="M144" s="255"/>
      <c r="N144" s="255"/>
      <c r="O144" s="255"/>
      <c r="P144" s="36"/>
      <c r="Q144" s="36"/>
      <c r="R144" s="36"/>
      <c r="S144" s="255"/>
      <c r="T144" s="255"/>
      <c r="U144" s="255"/>
      <c r="V144" s="255"/>
      <c r="W144" s="255"/>
      <c r="X144" s="257"/>
      <c r="Y144" s="36"/>
      <c r="AW144" s="314"/>
      <c r="AX144" s="314"/>
      <c r="AY144" s="314"/>
      <c r="AZ144" s="314"/>
      <c r="BA144" s="314"/>
      <c r="BB144" s="314"/>
    </row>
    <row r="145" spans="2:54">
      <c r="B145" s="313"/>
      <c r="C145" s="313"/>
      <c r="D145" s="318">
        <f t="shared" si="21"/>
        <v>9</v>
      </c>
      <c r="E145" s="183" t="s">
        <v>284</v>
      </c>
      <c r="F145" s="258" t="s">
        <v>269</v>
      </c>
      <c r="G145" s="258" t="s">
        <v>282</v>
      </c>
      <c r="H145" s="332"/>
      <c r="I145" s="259"/>
      <c r="J145" s="255"/>
      <c r="K145" s="255"/>
      <c r="L145" s="255"/>
      <c r="M145" s="255"/>
      <c r="N145" s="255"/>
      <c r="O145" s="255"/>
      <c r="P145" s="36"/>
      <c r="Q145" s="36"/>
      <c r="R145" s="36"/>
      <c r="S145" s="255"/>
      <c r="T145" s="255"/>
      <c r="U145" s="255"/>
      <c r="V145" s="255"/>
      <c r="W145" s="255"/>
      <c r="X145" s="257"/>
      <c r="Y145" s="36"/>
      <c r="AW145" s="314"/>
      <c r="AX145" s="314"/>
      <c r="AY145" s="314"/>
      <c r="AZ145" s="314"/>
      <c r="BA145" s="314"/>
      <c r="BB145" s="314"/>
    </row>
    <row r="146" spans="2:54">
      <c r="B146" s="313"/>
      <c r="C146" s="313"/>
      <c r="D146" s="318">
        <f t="shared" si="21"/>
        <v>10</v>
      </c>
      <c r="E146" s="183" t="s">
        <v>285</v>
      </c>
      <c r="F146" s="258" t="s">
        <v>269</v>
      </c>
      <c r="G146" s="258" t="s">
        <v>282</v>
      </c>
      <c r="H146" s="332"/>
      <c r="I146" s="259"/>
      <c r="J146" s="255"/>
      <c r="K146" s="255"/>
      <c r="L146" s="255"/>
      <c r="M146" s="255"/>
      <c r="N146" s="255"/>
      <c r="O146" s="255"/>
      <c r="P146" s="36"/>
      <c r="Q146" s="36"/>
      <c r="R146" s="36"/>
      <c r="S146" s="255"/>
      <c r="T146" s="255"/>
      <c r="U146" s="255"/>
      <c r="V146" s="255"/>
      <c r="W146" s="255"/>
      <c r="X146" s="257"/>
      <c r="Y146" s="36"/>
      <c r="AW146" s="314"/>
      <c r="AX146" s="314"/>
      <c r="AY146" s="314"/>
      <c r="AZ146" s="314"/>
      <c r="BA146" s="314"/>
      <c r="BB146" s="314"/>
    </row>
    <row r="147" spans="2:54">
      <c r="B147" s="313"/>
      <c r="C147" s="313"/>
      <c r="D147" s="318">
        <f t="shared" si="21"/>
        <v>11</v>
      </c>
      <c r="E147" s="183" t="s">
        <v>225</v>
      </c>
      <c r="F147" s="258" t="s">
        <v>272</v>
      </c>
      <c r="G147" s="258" t="s">
        <v>282</v>
      </c>
      <c r="H147" s="332"/>
      <c r="I147" s="259"/>
      <c r="J147" s="255"/>
      <c r="K147" s="255"/>
      <c r="L147" s="255"/>
      <c r="M147" s="255"/>
      <c r="N147" s="255"/>
      <c r="O147" s="255"/>
      <c r="P147" s="36"/>
      <c r="Q147" s="36"/>
      <c r="R147" s="36"/>
      <c r="S147" s="255"/>
      <c r="T147" s="255"/>
      <c r="U147" s="255"/>
      <c r="V147" s="255"/>
      <c r="W147" s="255"/>
      <c r="X147" s="257"/>
      <c r="Y147" s="36"/>
      <c r="AW147" s="314"/>
      <c r="AX147" s="314"/>
      <c r="AY147" s="314"/>
      <c r="AZ147" s="314"/>
      <c r="BA147" s="314"/>
      <c r="BB147" s="314"/>
    </row>
    <row r="148" spans="2:54">
      <c r="B148" s="313"/>
      <c r="C148" s="313"/>
      <c r="D148" s="318">
        <f t="shared" si="21"/>
        <v>12</v>
      </c>
      <c r="E148" s="183" t="s">
        <v>226</v>
      </c>
      <c r="F148" s="258" t="s">
        <v>272</v>
      </c>
      <c r="G148" s="258" t="s">
        <v>282</v>
      </c>
      <c r="H148" s="332"/>
      <c r="I148" s="259"/>
      <c r="J148" s="255"/>
      <c r="K148" s="255"/>
      <c r="L148" s="255"/>
      <c r="M148" s="255"/>
      <c r="N148" s="255"/>
      <c r="O148" s="255"/>
      <c r="P148" s="36"/>
      <c r="Q148" s="36"/>
      <c r="R148" s="36"/>
      <c r="S148" s="255"/>
      <c r="T148" s="255"/>
      <c r="U148" s="255"/>
      <c r="V148" s="255"/>
      <c r="W148" s="255"/>
      <c r="X148" s="257"/>
      <c r="Y148" s="36"/>
      <c r="AW148" s="314"/>
      <c r="AX148" s="314"/>
      <c r="AY148" s="314"/>
      <c r="AZ148" s="314"/>
      <c r="BA148" s="314"/>
      <c r="BB148" s="314"/>
    </row>
    <row r="149" spans="2:54">
      <c r="B149" s="313"/>
      <c r="C149" s="313"/>
      <c r="D149" s="318">
        <f t="shared" si="21"/>
        <v>13</v>
      </c>
      <c r="E149" s="183" t="s">
        <v>227</v>
      </c>
      <c r="F149" s="258" t="s">
        <v>272</v>
      </c>
      <c r="G149" s="258" t="s">
        <v>282</v>
      </c>
      <c r="H149" s="332"/>
      <c r="I149" s="259"/>
      <c r="J149" s="255"/>
      <c r="K149" s="255"/>
      <c r="L149" s="255"/>
      <c r="M149" s="255"/>
      <c r="N149" s="255"/>
      <c r="O149" s="255"/>
      <c r="P149" s="36"/>
      <c r="Q149" s="36"/>
      <c r="R149" s="36"/>
      <c r="S149" s="255"/>
      <c r="T149" s="255"/>
      <c r="U149" s="255"/>
      <c r="V149" s="255"/>
      <c r="W149" s="255"/>
      <c r="X149" s="257"/>
      <c r="Y149" s="36"/>
      <c r="AW149" s="314"/>
      <c r="AX149" s="314"/>
      <c r="AY149" s="314"/>
      <c r="AZ149" s="314"/>
      <c r="BA149" s="314"/>
      <c r="BB149" s="314"/>
    </row>
    <row r="150" spans="2:54">
      <c r="B150" s="313"/>
      <c r="C150" s="313"/>
      <c r="D150" s="318">
        <f t="shared" si="21"/>
        <v>14</v>
      </c>
      <c r="E150" s="183" t="s">
        <v>295</v>
      </c>
      <c r="F150" s="183" t="s">
        <v>269</v>
      </c>
      <c r="G150" s="183" t="s">
        <v>279</v>
      </c>
      <c r="H150" s="320"/>
      <c r="I150" s="320"/>
      <c r="J150" s="36"/>
      <c r="K150" s="36"/>
      <c r="L150" s="36"/>
      <c r="M150" s="36"/>
      <c r="N150" s="36"/>
      <c r="O150" s="62"/>
      <c r="P150" s="36"/>
      <c r="Q150" s="36"/>
      <c r="R150" s="36"/>
      <c r="S150" s="255"/>
      <c r="T150" s="255"/>
      <c r="U150" s="255"/>
      <c r="V150" s="255"/>
      <c r="W150" s="255"/>
      <c r="X150" s="255"/>
      <c r="Y150" s="36"/>
      <c r="AW150" s="314"/>
      <c r="AX150" s="314"/>
      <c r="AY150" s="314"/>
      <c r="AZ150" s="314"/>
      <c r="BA150" s="314"/>
      <c r="BB150" s="314"/>
    </row>
    <row r="151" spans="2:54">
      <c r="B151" s="313"/>
      <c r="C151" s="313"/>
      <c r="D151" s="318">
        <f t="shared" si="21"/>
        <v>15</v>
      </c>
      <c r="E151" s="183" t="s">
        <v>296</v>
      </c>
      <c r="F151" s="183" t="s">
        <v>269</v>
      </c>
      <c r="G151" s="183" t="s">
        <v>279</v>
      </c>
      <c r="H151" s="320"/>
      <c r="I151" s="320"/>
      <c r="J151" s="36"/>
      <c r="K151" s="36"/>
      <c r="L151" s="36"/>
      <c r="M151" s="36"/>
      <c r="N151" s="36"/>
      <c r="O151" s="62"/>
      <c r="P151" s="36"/>
      <c r="Q151" s="36"/>
      <c r="R151" s="36"/>
      <c r="S151" s="255"/>
      <c r="T151" s="255"/>
      <c r="U151" s="36"/>
      <c r="V151" s="36"/>
      <c r="W151" s="255"/>
      <c r="X151" s="255"/>
      <c r="Y151" s="36"/>
      <c r="AW151" s="314"/>
      <c r="AX151" s="314"/>
      <c r="AY151" s="314"/>
      <c r="AZ151" s="314"/>
      <c r="BA151" s="314"/>
      <c r="BB151" s="314"/>
    </row>
    <row r="152" spans="2:54">
      <c r="B152" s="313"/>
      <c r="C152" s="313"/>
      <c r="D152" s="318">
        <f t="shared" si="21"/>
        <v>16</v>
      </c>
      <c r="E152" s="183" t="s">
        <v>297</v>
      </c>
      <c r="F152" s="183" t="s">
        <v>269</v>
      </c>
      <c r="G152" s="183" t="s">
        <v>279</v>
      </c>
      <c r="H152" s="320"/>
      <c r="I152" s="320"/>
      <c r="J152" s="36"/>
      <c r="K152" s="36"/>
      <c r="L152" s="36"/>
      <c r="M152" s="36"/>
      <c r="N152" s="36"/>
      <c r="O152" s="62"/>
      <c r="P152" s="36"/>
      <c r="Q152" s="36"/>
      <c r="R152" s="36"/>
      <c r="S152" s="255"/>
      <c r="T152" s="255"/>
      <c r="U152" s="36"/>
      <c r="V152" s="36"/>
      <c r="W152" s="255"/>
      <c r="X152" s="255"/>
      <c r="Y152" s="36"/>
      <c r="AW152" s="314"/>
      <c r="AX152" s="314"/>
      <c r="AY152" s="314"/>
      <c r="AZ152" s="314"/>
      <c r="BA152" s="314"/>
      <c r="BB152" s="314"/>
    </row>
    <row r="153" spans="2:54">
      <c r="B153" s="313"/>
      <c r="C153" s="313"/>
      <c r="D153" s="318">
        <f t="shared" si="21"/>
        <v>17</v>
      </c>
      <c r="E153" s="183" t="s">
        <v>298</v>
      </c>
      <c r="F153" s="183" t="s">
        <v>272</v>
      </c>
      <c r="G153" s="183" t="s">
        <v>279</v>
      </c>
      <c r="H153" s="320"/>
      <c r="I153" s="320"/>
      <c r="J153" s="36"/>
      <c r="K153" s="36"/>
      <c r="L153" s="36"/>
      <c r="M153" s="36"/>
      <c r="N153" s="36"/>
      <c r="O153" s="62"/>
      <c r="P153" s="36"/>
      <c r="Q153" s="36"/>
      <c r="R153" s="36"/>
      <c r="S153" s="255"/>
      <c r="T153" s="255"/>
      <c r="U153" s="36"/>
      <c r="V153" s="255"/>
      <c r="W153" s="255"/>
      <c r="X153" s="255"/>
      <c r="Y153" s="36"/>
      <c r="AW153" s="314"/>
      <c r="AX153" s="314"/>
      <c r="AY153" s="314"/>
      <c r="AZ153" s="314"/>
      <c r="BA153" s="314"/>
      <c r="BB153" s="314"/>
    </row>
    <row r="154" spans="2:54">
      <c r="B154" s="313"/>
      <c r="C154" s="313"/>
      <c r="D154" s="318">
        <f t="shared" si="21"/>
        <v>18</v>
      </c>
      <c r="E154" s="183" t="s">
        <v>300</v>
      </c>
      <c r="F154" s="183" t="s">
        <v>269</v>
      </c>
      <c r="G154" s="183" t="s">
        <v>279</v>
      </c>
      <c r="H154" s="320"/>
      <c r="I154" s="320"/>
      <c r="J154" s="36"/>
      <c r="K154" s="36"/>
      <c r="L154" s="255"/>
      <c r="M154" s="255"/>
      <c r="N154" s="255"/>
      <c r="O154" s="255"/>
      <c r="P154" s="36"/>
      <c r="Q154" s="36"/>
      <c r="R154" s="36"/>
      <c r="S154" s="255"/>
      <c r="T154" s="255"/>
      <c r="U154" s="187"/>
      <c r="V154" s="255"/>
      <c r="W154" s="255"/>
      <c r="X154" s="255"/>
      <c r="Y154" s="36"/>
      <c r="AW154" s="314"/>
      <c r="AX154" s="314"/>
      <c r="AY154" s="314"/>
      <c r="AZ154" s="314"/>
      <c r="BA154" s="314"/>
      <c r="BB154" s="314"/>
    </row>
    <row r="155" spans="2:54">
      <c r="B155" s="313"/>
      <c r="C155" s="313"/>
      <c r="D155" s="318">
        <f t="shared" si="21"/>
        <v>19</v>
      </c>
      <c r="E155" s="183" t="s">
        <v>301</v>
      </c>
      <c r="F155" s="183" t="s">
        <v>272</v>
      </c>
      <c r="G155" s="183" t="s">
        <v>279</v>
      </c>
      <c r="H155" s="320"/>
      <c r="I155" s="320"/>
      <c r="J155" s="36"/>
      <c r="K155" s="36"/>
      <c r="L155" s="36"/>
      <c r="M155" s="36"/>
      <c r="N155" s="36"/>
      <c r="O155" s="62"/>
      <c r="P155" s="36"/>
      <c r="Q155" s="36"/>
      <c r="R155" s="36"/>
      <c r="S155" s="255"/>
      <c r="T155" s="255"/>
      <c r="U155" s="187"/>
      <c r="V155" s="255"/>
      <c r="W155" s="255"/>
      <c r="X155" s="255"/>
      <c r="Y155" s="36"/>
      <c r="AW155" s="314"/>
      <c r="AX155" s="314"/>
      <c r="AY155" s="314"/>
      <c r="AZ155" s="314"/>
      <c r="BA155" s="314"/>
      <c r="BB155" s="314"/>
    </row>
    <row r="156" spans="2:54">
      <c r="B156" s="313"/>
      <c r="C156" s="313"/>
      <c r="D156" s="318">
        <f t="shared" si="21"/>
        <v>20</v>
      </c>
      <c r="E156" s="183" t="s">
        <v>302</v>
      </c>
      <c r="F156" s="183" t="s">
        <v>272</v>
      </c>
      <c r="G156" s="183" t="s">
        <v>279</v>
      </c>
      <c r="H156" s="320"/>
      <c r="I156" s="320"/>
      <c r="J156" s="36"/>
      <c r="K156" s="36"/>
      <c r="L156" s="36"/>
      <c r="M156" s="36"/>
      <c r="N156" s="36"/>
      <c r="O156" s="62"/>
      <c r="P156" s="36"/>
      <c r="Q156" s="36"/>
      <c r="R156" s="36"/>
      <c r="S156" s="255"/>
      <c r="T156" s="255"/>
      <c r="U156" s="187"/>
      <c r="V156" s="255"/>
      <c r="W156" s="255"/>
      <c r="X156" s="255"/>
      <c r="Y156" s="36"/>
      <c r="AW156" s="314"/>
      <c r="AX156" s="314"/>
      <c r="AY156" s="314"/>
      <c r="AZ156" s="314"/>
      <c r="BA156" s="314"/>
      <c r="BB156" s="314"/>
    </row>
    <row r="157" spans="2:54">
      <c r="B157" s="313"/>
      <c r="C157" s="313"/>
      <c r="D157" s="318">
        <f t="shared" si="21"/>
        <v>21</v>
      </c>
      <c r="E157" s="183" t="s">
        <v>303</v>
      </c>
      <c r="F157" s="183" t="s">
        <v>269</v>
      </c>
      <c r="G157" s="183" t="s">
        <v>279</v>
      </c>
      <c r="H157" s="320"/>
      <c r="I157" s="320"/>
      <c r="J157" s="255"/>
      <c r="K157" s="36"/>
      <c r="L157" s="255"/>
      <c r="M157" s="255"/>
      <c r="N157" s="255"/>
      <c r="O157" s="255"/>
      <c r="P157" s="36"/>
      <c r="Q157" s="36"/>
      <c r="R157" s="36"/>
      <c r="S157" s="255"/>
      <c r="T157" s="255"/>
      <c r="U157" s="255"/>
      <c r="V157" s="255"/>
      <c r="W157" s="255"/>
      <c r="X157" s="36"/>
      <c r="Y157" s="36"/>
      <c r="AW157" s="314"/>
      <c r="AX157" s="314"/>
      <c r="AY157" s="314"/>
      <c r="AZ157" s="314"/>
      <c r="BA157" s="314"/>
      <c r="BB157" s="314"/>
    </row>
    <row r="158" spans="2:54">
      <c r="B158" s="313"/>
      <c r="C158" s="313"/>
      <c r="D158" s="318">
        <f t="shared" si="21"/>
        <v>22</v>
      </c>
      <c r="E158" s="479" t="s">
        <v>304</v>
      </c>
      <c r="F158" s="183" t="s">
        <v>269</v>
      </c>
      <c r="G158" s="183" t="s">
        <v>279</v>
      </c>
      <c r="H158" s="320"/>
      <c r="I158" s="320"/>
      <c r="J158" s="36"/>
      <c r="K158" s="36"/>
      <c r="L158" s="36"/>
      <c r="M158" s="36"/>
      <c r="N158" s="36"/>
      <c r="O158" s="62"/>
      <c r="P158" s="36"/>
      <c r="Q158" s="36"/>
      <c r="R158" s="36"/>
      <c r="S158" s="255"/>
      <c r="T158" s="255"/>
      <c r="U158" s="255"/>
      <c r="V158" s="255"/>
      <c r="W158" s="255"/>
      <c r="X158" s="255"/>
      <c r="Y158" s="36"/>
      <c r="AW158" s="314"/>
      <c r="AX158" s="314"/>
      <c r="AY158" s="314"/>
      <c r="AZ158" s="314"/>
      <c r="BA158" s="314"/>
      <c r="BB158" s="314"/>
    </row>
    <row r="159" spans="2:54" outlineLevel="1">
      <c r="B159" s="313"/>
      <c r="C159" s="313"/>
      <c r="D159" s="318">
        <f t="shared" si="21"/>
        <v>23</v>
      </c>
      <c r="E159" s="183" t="s">
        <v>318</v>
      </c>
      <c r="F159" s="183" t="s">
        <v>272</v>
      </c>
      <c r="G159" s="183" t="s">
        <v>270</v>
      </c>
      <c r="H159" s="320"/>
      <c r="I159" s="320"/>
      <c r="J159" s="36"/>
      <c r="K159" s="36"/>
      <c r="L159" s="36"/>
      <c r="M159" s="36"/>
      <c r="N159" s="36"/>
      <c r="O159" s="36"/>
      <c r="P159" s="36"/>
      <c r="Q159" s="36"/>
      <c r="R159" s="36"/>
      <c r="S159" s="255"/>
      <c r="T159" s="36"/>
      <c r="U159" s="36"/>
      <c r="V159" s="36"/>
      <c r="W159" s="36"/>
      <c r="X159" s="36"/>
      <c r="Y159" s="36"/>
      <c r="AW159" s="314"/>
      <c r="AX159" s="314"/>
      <c r="AY159" s="314"/>
      <c r="AZ159" s="314"/>
      <c r="BA159" s="314"/>
      <c r="BB159" s="314"/>
    </row>
    <row r="160" spans="2:54" outlineLevel="1">
      <c r="B160" s="313"/>
      <c r="C160" s="313"/>
      <c r="D160" s="318">
        <f t="shared" si="21"/>
        <v>24</v>
      </c>
      <c r="E160" s="183" t="s">
        <v>319</v>
      </c>
      <c r="F160" s="183" t="s">
        <v>269</v>
      </c>
      <c r="G160" s="183" t="s">
        <v>270</v>
      </c>
      <c r="H160" s="320"/>
      <c r="I160" s="320"/>
      <c r="J160" s="36"/>
      <c r="K160" s="36"/>
      <c r="L160" s="255"/>
      <c r="M160" s="255"/>
      <c r="N160" s="255"/>
      <c r="O160" s="255"/>
      <c r="P160" s="255"/>
      <c r="Q160" s="255"/>
      <c r="R160" s="255"/>
      <c r="S160" s="255"/>
      <c r="T160" s="255"/>
      <c r="U160" s="36"/>
      <c r="V160" s="255"/>
      <c r="W160" s="255"/>
      <c r="X160" s="255"/>
      <c r="Y160" s="36"/>
      <c r="AW160" s="314"/>
      <c r="AX160" s="314"/>
      <c r="AY160" s="314"/>
      <c r="AZ160" s="314"/>
      <c r="BA160" s="314"/>
      <c r="BB160" s="314"/>
    </row>
    <row r="161" spans="2:54" outlineLevel="1">
      <c r="B161" s="313"/>
      <c r="C161" s="313"/>
      <c r="D161" s="318">
        <f t="shared" si="21"/>
        <v>25</v>
      </c>
      <c r="E161" s="183" t="s">
        <v>322</v>
      </c>
      <c r="F161" s="183" t="s">
        <v>272</v>
      </c>
      <c r="G161" s="183" t="s">
        <v>270</v>
      </c>
      <c r="H161" s="320"/>
      <c r="I161" s="320"/>
      <c r="J161" s="36"/>
      <c r="K161" s="36"/>
      <c r="L161" s="36"/>
      <c r="M161" s="36"/>
      <c r="N161" s="36"/>
      <c r="O161" s="62"/>
      <c r="P161" s="255"/>
      <c r="Q161" s="255"/>
      <c r="R161" s="255"/>
      <c r="S161" s="255"/>
      <c r="T161" s="255"/>
      <c r="U161" s="255"/>
      <c r="V161" s="36"/>
      <c r="W161" s="187"/>
      <c r="X161" s="255"/>
      <c r="Y161" s="36"/>
      <c r="AW161" s="314"/>
      <c r="AX161" s="314"/>
      <c r="AY161" s="314"/>
      <c r="AZ161" s="314"/>
      <c r="BA161" s="314"/>
      <c r="BB161" s="314"/>
    </row>
    <row r="162" spans="2:54" outlineLevel="1">
      <c r="B162" s="313"/>
      <c r="C162" s="313"/>
      <c r="D162" s="318">
        <f t="shared" si="21"/>
        <v>26</v>
      </c>
      <c r="E162" s="183" t="s">
        <v>323</v>
      </c>
      <c r="F162" s="183" t="s">
        <v>272</v>
      </c>
      <c r="G162" s="183" t="s">
        <v>279</v>
      </c>
      <c r="H162" s="320"/>
      <c r="I162" s="320"/>
      <c r="J162" s="36"/>
      <c r="K162" s="36"/>
      <c r="L162" s="36"/>
      <c r="M162" s="36"/>
      <c r="N162" s="36"/>
      <c r="O162" s="62"/>
      <c r="P162" s="36"/>
      <c r="Q162" s="36"/>
      <c r="R162" s="36"/>
      <c r="S162" s="255"/>
      <c r="T162" s="255"/>
      <c r="U162" s="255"/>
      <c r="V162" s="255"/>
      <c r="W162" s="255"/>
      <c r="X162" s="255"/>
      <c r="Y162" s="36"/>
      <c r="AW162" s="314"/>
      <c r="AX162" s="314"/>
      <c r="AY162" s="314"/>
      <c r="AZ162" s="314"/>
      <c r="BA162" s="314"/>
      <c r="BB162" s="314"/>
    </row>
    <row r="163" spans="2:54" outlineLevel="1">
      <c r="B163" s="313"/>
      <c r="C163" s="313"/>
      <c r="D163" s="318">
        <f t="shared" si="21"/>
        <v>27</v>
      </c>
      <c r="E163" s="183" t="s">
        <v>208</v>
      </c>
      <c r="F163" s="183" t="s">
        <v>272</v>
      </c>
      <c r="G163" s="183" t="s">
        <v>279</v>
      </c>
      <c r="H163" s="320"/>
      <c r="I163" s="320"/>
      <c r="J163" s="36"/>
      <c r="K163" s="36"/>
      <c r="L163" s="36"/>
      <c r="M163" s="36"/>
      <c r="N163" s="36"/>
      <c r="O163" s="62"/>
      <c r="P163" s="36"/>
      <c r="Q163" s="36"/>
      <c r="R163" s="36"/>
      <c r="S163" s="255"/>
      <c r="T163" s="255"/>
      <c r="U163" s="255"/>
      <c r="V163" s="255"/>
      <c r="W163" s="255"/>
      <c r="X163" s="255"/>
      <c r="Y163" s="36"/>
      <c r="AW163" s="314"/>
      <c r="AX163" s="314"/>
      <c r="AY163" s="314"/>
      <c r="AZ163" s="314"/>
      <c r="BA163" s="314"/>
      <c r="BB163" s="314"/>
    </row>
    <row r="164" spans="2:54" outlineLevel="1">
      <c r="B164" s="313"/>
      <c r="C164" s="313"/>
      <c r="D164" s="318">
        <f t="shared" si="21"/>
        <v>28</v>
      </c>
      <c r="E164" s="183" t="s">
        <v>209</v>
      </c>
      <c r="F164" s="183" t="s">
        <v>272</v>
      </c>
      <c r="G164" s="183" t="s">
        <v>279</v>
      </c>
      <c r="H164" s="320"/>
      <c r="I164" s="320"/>
      <c r="J164" s="36"/>
      <c r="K164" s="36"/>
      <c r="L164" s="36"/>
      <c r="M164" s="36"/>
      <c r="N164" s="36"/>
      <c r="O164" s="62"/>
      <c r="P164" s="36"/>
      <c r="Q164" s="36"/>
      <c r="R164" s="36"/>
      <c r="S164" s="255"/>
      <c r="T164" s="255"/>
      <c r="U164" s="255"/>
      <c r="V164" s="255"/>
      <c r="W164" s="255"/>
      <c r="X164" s="255"/>
      <c r="Y164" s="36"/>
      <c r="AW164" s="314"/>
      <c r="AX164" s="314"/>
      <c r="AY164" s="314"/>
      <c r="AZ164" s="314"/>
      <c r="BA164" s="314"/>
      <c r="BB164" s="314"/>
    </row>
    <row r="165" spans="2:54" ht="15">
      <c r="B165" s="313"/>
      <c r="C165" s="324"/>
      <c r="D165" s="318"/>
      <c r="R165" s="311" t="s">
        <v>431</v>
      </c>
      <c r="AW165" s="314"/>
      <c r="AX165" s="314"/>
      <c r="AY165" s="314"/>
      <c r="AZ165" s="314"/>
      <c r="BA165" s="314"/>
      <c r="BB165" s="314"/>
    </row>
    <row r="166" spans="2:54">
      <c r="B166" s="313"/>
      <c r="C166" s="313"/>
      <c r="D166" s="313"/>
      <c r="E166" s="311" t="s">
        <v>173</v>
      </c>
    </row>
    <row r="167" spans="2:54">
      <c r="B167" s="313"/>
      <c r="C167" s="313"/>
      <c r="D167" s="313"/>
      <c r="E167" s="314" t="s">
        <v>324</v>
      </c>
    </row>
    <row r="168" spans="2:54">
      <c r="B168" s="313"/>
      <c r="C168" s="313"/>
      <c r="D168" s="313"/>
    </row>
    <row r="169" spans="2:54">
      <c r="B169" s="313"/>
      <c r="C169" s="313"/>
      <c r="D169" s="313"/>
    </row>
    <row r="170" spans="2:54" ht="15.75">
      <c r="B170" s="313"/>
      <c r="C170" s="313"/>
      <c r="D170" s="313"/>
      <c r="E170" s="9" t="s">
        <v>387</v>
      </c>
      <c r="F170" s="314"/>
      <c r="G170" s="314"/>
      <c r="H170" s="314"/>
      <c r="I170" s="315"/>
      <c r="J170" s="314"/>
      <c r="K170" s="314"/>
      <c r="L170" s="314"/>
      <c r="M170" s="314"/>
      <c r="N170" s="314"/>
      <c r="O170" s="314"/>
      <c r="P170" s="314"/>
      <c r="Q170" s="314"/>
    </row>
    <row r="171" spans="2:54">
      <c r="B171" s="313"/>
      <c r="C171" s="313"/>
      <c r="D171" s="313"/>
      <c r="E171" s="329" t="s">
        <v>388</v>
      </c>
      <c r="F171" s="314"/>
      <c r="G171" s="314"/>
      <c r="H171" s="314"/>
      <c r="I171" s="315"/>
      <c r="J171" s="314"/>
      <c r="K171" s="314"/>
      <c r="L171" s="314"/>
      <c r="M171" s="314"/>
      <c r="N171" s="314"/>
      <c r="O171" s="314"/>
      <c r="P171" s="314"/>
      <c r="Q171" s="314"/>
    </row>
    <row r="172" spans="2:54" ht="15" thickBot="1">
      <c r="B172" s="313"/>
      <c r="C172" s="313"/>
      <c r="D172" s="313"/>
      <c r="E172" s="256">
        <v>2016</v>
      </c>
      <c r="F172" s="314"/>
      <c r="G172" s="314"/>
      <c r="H172" s="314"/>
      <c r="I172" s="315"/>
      <c r="J172" s="314"/>
      <c r="K172" s="314"/>
      <c r="L172" s="314"/>
      <c r="M172" s="314"/>
      <c r="N172" s="314"/>
      <c r="O172" s="314"/>
      <c r="P172" s="314"/>
      <c r="Q172" s="314"/>
    </row>
    <row r="173" spans="2:54" ht="15.75" thickBot="1">
      <c r="B173" s="313"/>
      <c r="C173" s="313"/>
      <c r="D173" s="313"/>
      <c r="E173" s="316"/>
      <c r="F173" s="314"/>
      <c r="G173" s="314"/>
      <c r="H173" s="528" t="s">
        <v>389</v>
      </c>
      <c r="I173" s="529"/>
      <c r="J173" s="529"/>
      <c r="K173" s="529"/>
      <c r="L173" s="529"/>
      <c r="M173" s="529"/>
      <c r="N173" s="529"/>
      <c r="O173" s="529"/>
      <c r="P173" s="529"/>
      <c r="Q173" s="529"/>
      <c r="R173" s="529"/>
      <c r="S173" s="529"/>
      <c r="T173" s="530"/>
      <c r="U173" s="531" t="s">
        <v>172</v>
      </c>
      <c r="V173" s="532"/>
      <c r="W173" s="532"/>
      <c r="X173" s="533"/>
    </row>
    <row r="174" spans="2:54" ht="48">
      <c r="B174" s="313"/>
      <c r="C174" s="313"/>
      <c r="D174" s="313"/>
      <c r="E174" s="330" t="s">
        <v>263</v>
      </c>
      <c r="F174" s="306" t="s">
        <v>264</v>
      </c>
      <c r="G174" s="306" t="s">
        <v>265</v>
      </c>
      <c r="H174" s="330" t="s">
        <v>390</v>
      </c>
      <c r="I174" s="331" t="s">
        <v>391</v>
      </c>
      <c r="J174" s="330" t="s">
        <v>392</v>
      </c>
      <c r="K174" s="330" t="s">
        <v>393</v>
      </c>
      <c r="L174" s="330" t="s">
        <v>394</v>
      </c>
      <c r="M174" s="330" t="s">
        <v>395</v>
      </c>
      <c r="N174" s="330" t="s">
        <v>396</v>
      </c>
      <c r="O174" s="330" t="s">
        <v>397</v>
      </c>
      <c r="P174" s="330" t="s">
        <v>398</v>
      </c>
      <c r="Q174" s="330" t="s">
        <v>399</v>
      </c>
      <c r="R174" s="330" t="s">
        <v>400</v>
      </c>
      <c r="S174" s="330" t="s">
        <v>401</v>
      </c>
      <c r="T174" s="330" t="s">
        <v>73</v>
      </c>
      <c r="U174" s="330" t="s">
        <v>402</v>
      </c>
      <c r="V174" s="330" t="s">
        <v>403</v>
      </c>
      <c r="W174" s="330" t="s">
        <v>404</v>
      </c>
      <c r="X174" s="330" t="s">
        <v>405</v>
      </c>
      <c r="Y174" s="330" t="s">
        <v>267</v>
      </c>
    </row>
    <row r="175" spans="2:54">
      <c r="B175" s="313"/>
      <c r="C175" s="313"/>
      <c r="D175" s="318">
        <v>1</v>
      </c>
      <c r="E175" s="183" t="s">
        <v>273</v>
      </c>
      <c r="F175" s="183" t="s">
        <v>274</v>
      </c>
      <c r="G175" s="183" t="s">
        <v>270</v>
      </c>
      <c r="H175" s="319">
        <v>0.47339999999999999</v>
      </c>
      <c r="I175" s="253">
        <f>H175*1.16*1.03</f>
        <v>0.56561832000000001</v>
      </c>
      <c r="J175" s="255"/>
      <c r="K175" s="255"/>
      <c r="L175" s="255"/>
      <c r="M175" s="255"/>
      <c r="N175" s="255"/>
      <c r="O175" s="255"/>
      <c r="P175" s="255"/>
      <c r="Q175" s="255"/>
      <c r="R175" s="255"/>
      <c r="S175" s="255"/>
      <c r="T175" s="255"/>
      <c r="U175" s="255"/>
      <c r="V175" s="255"/>
      <c r="W175" s="255"/>
      <c r="X175" s="255"/>
      <c r="Y175" s="36"/>
    </row>
    <row r="176" spans="2:54">
      <c r="B176" s="313"/>
      <c r="C176" s="313"/>
      <c r="D176" s="318">
        <f t="shared" ref="D176:D204" si="22">D175+1</f>
        <v>2</v>
      </c>
      <c r="E176" s="183" t="s">
        <v>275</v>
      </c>
      <c r="F176" s="183" t="s">
        <v>274</v>
      </c>
      <c r="G176" s="183" t="s">
        <v>270</v>
      </c>
      <c r="H176" s="319">
        <v>0.47339999999999999</v>
      </c>
      <c r="I176" s="253">
        <f>H176*1.16*1.03</f>
        <v>0.56561832000000001</v>
      </c>
      <c r="J176" s="255"/>
      <c r="K176" s="255"/>
      <c r="L176" s="255"/>
      <c r="M176" s="255"/>
      <c r="N176" s="255"/>
      <c r="O176" s="255"/>
      <c r="P176" s="255"/>
      <c r="Q176" s="255"/>
      <c r="R176" s="255"/>
      <c r="S176" s="255"/>
      <c r="T176" s="255"/>
      <c r="U176" s="255"/>
      <c r="V176" s="255"/>
      <c r="W176" s="255"/>
      <c r="X176" s="255"/>
      <c r="Y176" s="36"/>
    </row>
    <row r="177" spans="2:25">
      <c r="B177" s="313"/>
      <c r="C177" s="313"/>
      <c r="D177" s="318">
        <f t="shared" si="22"/>
        <v>3</v>
      </c>
      <c r="E177" s="183" t="s">
        <v>276</v>
      </c>
      <c r="F177" s="183" t="s">
        <v>269</v>
      </c>
      <c r="G177" s="183" t="s">
        <v>270</v>
      </c>
      <c r="H177" s="320">
        <v>1130</v>
      </c>
      <c r="I177" s="320">
        <f>H177*1.16</f>
        <v>1310.8</v>
      </c>
      <c r="J177" s="255"/>
      <c r="K177" s="255"/>
      <c r="L177" s="255"/>
      <c r="M177" s="255"/>
      <c r="N177" s="255"/>
      <c r="O177" s="255"/>
      <c r="P177" s="255"/>
      <c r="Q177" s="255"/>
      <c r="R177" s="255"/>
      <c r="S177" s="255"/>
      <c r="T177" s="257" t="s">
        <v>432</v>
      </c>
      <c r="U177" s="255"/>
      <c r="V177" s="255"/>
      <c r="W177" s="255"/>
      <c r="X177" s="255"/>
      <c r="Y177" s="36"/>
    </row>
    <row r="178" spans="2:25">
      <c r="B178" s="313"/>
      <c r="C178" s="313"/>
      <c r="D178" s="318">
        <f t="shared" si="22"/>
        <v>4</v>
      </c>
      <c r="E178" s="183" t="s">
        <v>277</v>
      </c>
      <c r="F178" s="263" t="s">
        <v>272</v>
      </c>
      <c r="G178" s="263" t="s">
        <v>270</v>
      </c>
      <c r="H178" s="320">
        <v>1130</v>
      </c>
      <c r="I178" s="320">
        <f>H178*1.16</f>
        <v>1310.8</v>
      </c>
      <c r="J178" s="255"/>
      <c r="K178" s="255"/>
      <c r="L178" s="255"/>
      <c r="M178" s="255"/>
      <c r="N178" s="255"/>
      <c r="O178" s="255"/>
      <c r="P178" s="255"/>
      <c r="Q178" s="255"/>
      <c r="R178" s="255"/>
      <c r="S178" s="255"/>
      <c r="T178" s="257" t="s">
        <v>432</v>
      </c>
      <c r="U178" s="255"/>
      <c r="V178" s="255"/>
      <c r="W178" s="255"/>
      <c r="X178" s="255"/>
      <c r="Y178" s="36"/>
    </row>
    <row r="179" spans="2:25">
      <c r="B179" s="313"/>
      <c r="C179" s="313"/>
      <c r="D179" s="318">
        <f t="shared" si="22"/>
        <v>5</v>
      </c>
      <c r="E179" s="183" t="s">
        <v>278</v>
      </c>
      <c r="F179" s="263" t="s">
        <v>274</v>
      </c>
      <c r="G179" s="263" t="s">
        <v>282</v>
      </c>
      <c r="H179" s="320">
        <v>188.7</v>
      </c>
      <c r="I179" s="187">
        <f>H179*1.16</f>
        <v>218.89199999999997</v>
      </c>
      <c r="J179" s="255"/>
      <c r="K179" s="255"/>
      <c r="L179" s="255"/>
      <c r="M179" s="255"/>
      <c r="N179" s="255"/>
      <c r="O179" s="255"/>
      <c r="P179" s="36" t="s">
        <v>407</v>
      </c>
      <c r="Q179" s="36"/>
      <c r="R179" s="36" t="s">
        <v>408</v>
      </c>
      <c r="S179" s="255"/>
      <c r="T179" s="333"/>
      <c r="U179" s="255"/>
      <c r="V179" s="255"/>
      <c r="W179" s="255"/>
      <c r="X179" s="36" t="s">
        <v>409</v>
      </c>
      <c r="Y179" s="36"/>
    </row>
    <row r="180" spans="2:25">
      <c r="B180" s="313"/>
      <c r="C180" s="313"/>
      <c r="D180" s="318">
        <f t="shared" si="22"/>
        <v>6</v>
      </c>
      <c r="E180" s="183" t="s">
        <v>280</v>
      </c>
      <c r="F180" s="263" t="s">
        <v>269</v>
      </c>
      <c r="G180" s="263" t="s">
        <v>279</v>
      </c>
      <c r="H180" s="320">
        <v>599</v>
      </c>
      <c r="I180" s="320">
        <f>H180*1.16*1.021</f>
        <v>709.4316399999999</v>
      </c>
      <c r="J180" s="255"/>
      <c r="K180" s="257">
        <v>50</v>
      </c>
      <c r="L180" s="255"/>
      <c r="M180" s="255"/>
      <c r="N180" s="255"/>
      <c r="O180" s="255"/>
      <c r="P180" s="36" t="s">
        <v>410</v>
      </c>
      <c r="Q180" s="36"/>
      <c r="R180" s="36" t="s">
        <v>408</v>
      </c>
      <c r="S180" s="255"/>
      <c r="T180" s="257" t="s">
        <v>411</v>
      </c>
      <c r="U180" s="257">
        <v>1.48</v>
      </c>
      <c r="V180" s="255"/>
      <c r="W180" s="255"/>
      <c r="X180" s="255"/>
      <c r="Y180" s="36"/>
    </row>
    <row r="181" spans="2:25">
      <c r="B181" s="313"/>
      <c r="C181" s="313"/>
      <c r="D181" s="318">
        <f t="shared" si="22"/>
        <v>7</v>
      </c>
      <c r="E181" s="183" t="s">
        <v>281</v>
      </c>
      <c r="F181" s="263" t="s">
        <v>269</v>
      </c>
      <c r="G181" s="263" t="s">
        <v>282</v>
      </c>
      <c r="H181" s="320">
        <v>1042.5999999999999</v>
      </c>
      <c r="I181" s="320">
        <f>H181*1.16</f>
        <v>1209.4159999999997</v>
      </c>
      <c r="J181" s="255"/>
      <c r="K181" s="255"/>
      <c r="L181" s="255"/>
      <c r="M181" s="255"/>
      <c r="N181" s="255"/>
      <c r="O181" s="255"/>
      <c r="P181" s="36" t="s">
        <v>412</v>
      </c>
      <c r="Q181" s="36"/>
      <c r="R181" s="36" t="s">
        <v>408</v>
      </c>
      <c r="S181" s="255"/>
      <c r="T181" s="255"/>
      <c r="U181" s="255"/>
      <c r="V181" s="255"/>
      <c r="W181" s="255"/>
      <c r="X181" s="255"/>
      <c r="Y181" s="36"/>
    </row>
    <row r="182" spans="2:25">
      <c r="B182" s="313"/>
      <c r="C182" s="313"/>
      <c r="D182" s="318">
        <f t="shared" si="22"/>
        <v>8</v>
      </c>
      <c r="E182" s="183" t="s">
        <v>166</v>
      </c>
      <c r="F182" s="263" t="s">
        <v>269</v>
      </c>
      <c r="G182" s="263" t="s">
        <v>282</v>
      </c>
      <c r="H182" s="320">
        <v>300.86</v>
      </c>
      <c r="I182" s="187">
        <f>H182*1.16</f>
        <v>348.99759999999998</v>
      </c>
      <c r="J182" s="255"/>
      <c r="K182" s="255"/>
      <c r="L182" s="255"/>
      <c r="M182" s="255"/>
      <c r="N182" s="255"/>
      <c r="O182" s="255"/>
      <c r="P182" s="36" t="s">
        <v>59</v>
      </c>
      <c r="Q182" s="36" t="s">
        <v>413</v>
      </c>
      <c r="R182" s="36" t="s">
        <v>408</v>
      </c>
      <c r="S182" s="255"/>
      <c r="T182" s="255"/>
      <c r="U182" s="255"/>
      <c r="V182" s="255"/>
      <c r="W182" s="255"/>
      <c r="X182" s="36" t="s">
        <v>409</v>
      </c>
      <c r="Y182" s="36"/>
    </row>
    <row r="183" spans="2:25">
      <c r="B183" s="313"/>
      <c r="C183" s="313"/>
      <c r="D183" s="318">
        <f t="shared" si="22"/>
        <v>9</v>
      </c>
      <c r="E183" s="183" t="s">
        <v>283</v>
      </c>
      <c r="F183" s="183" t="s">
        <v>269</v>
      </c>
      <c r="G183" s="183" t="s">
        <v>282</v>
      </c>
      <c r="H183" s="320">
        <v>775</v>
      </c>
      <c r="I183" s="187">
        <f>H183*1.16</f>
        <v>898.99999999999989</v>
      </c>
      <c r="J183" s="255"/>
      <c r="K183" s="255"/>
      <c r="L183" s="255"/>
      <c r="M183" s="255"/>
      <c r="N183" s="255"/>
      <c r="O183" s="255"/>
      <c r="P183" s="36" t="s">
        <v>414</v>
      </c>
      <c r="Q183" s="36" t="s">
        <v>415</v>
      </c>
      <c r="R183" s="36" t="s">
        <v>408</v>
      </c>
      <c r="S183" s="255"/>
      <c r="T183" s="255"/>
      <c r="U183" s="255"/>
      <c r="V183" s="255"/>
      <c r="W183" s="255"/>
      <c r="X183" s="36" t="s">
        <v>409</v>
      </c>
      <c r="Y183" s="36"/>
    </row>
    <row r="184" spans="2:25">
      <c r="B184" s="313"/>
      <c r="C184" s="313"/>
      <c r="D184" s="318">
        <f t="shared" si="22"/>
        <v>10</v>
      </c>
      <c r="E184" s="183" t="s">
        <v>284</v>
      </c>
      <c r="F184" s="183" t="s">
        <v>269</v>
      </c>
      <c r="G184" s="183" t="s">
        <v>282</v>
      </c>
      <c r="H184" s="320">
        <v>430.17</v>
      </c>
      <c r="I184" s="187">
        <f>H184*1.16</f>
        <v>498.99719999999996</v>
      </c>
      <c r="J184" s="255"/>
      <c r="K184" s="255"/>
      <c r="L184" s="255"/>
      <c r="M184" s="255"/>
      <c r="N184" s="255"/>
      <c r="O184" s="255"/>
      <c r="P184" s="36" t="s">
        <v>416</v>
      </c>
      <c r="Q184" s="36" t="s">
        <v>415</v>
      </c>
      <c r="R184" s="36" t="s">
        <v>408</v>
      </c>
      <c r="S184" s="255"/>
      <c r="T184" s="255"/>
      <c r="U184" s="255"/>
      <c r="V184" s="255"/>
      <c r="W184" s="255"/>
      <c r="X184" s="36" t="s">
        <v>409</v>
      </c>
      <c r="Y184" s="36"/>
    </row>
    <row r="185" spans="2:25">
      <c r="B185" s="313"/>
      <c r="C185" s="313"/>
      <c r="D185" s="318">
        <f t="shared" si="22"/>
        <v>11</v>
      </c>
      <c r="E185" s="183" t="s">
        <v>285</v>
      </c>
      <c r="F185" s="183" t="s">
        <v>269</v>
      </c>
      <c r="G185" s="183" t="s">
        <v>282</v>
      </c>
      <c r="H185" s="320">
        <v>559.48</v>
      </c>
      <c r="I185" s="187">
        <f>H185*1.16</f>
        <v>648.99680000000001</v>
      </c>
      <c r="J185" s="255"/>
      <c r="K185" s="255"/>
      <c r="L185" s="255"/>
      <c r="M185" s="255"/>
      <c r="N185" s="255"/>
      <c r="O185" s="255"/>
      <c r="P185" s="36" t="s">
        <v>417</v>
      </c>
      <c r="Q185" s="36" t="s">
        <v>415</v>
      </c>
      <c r="R185" s="36" t="s">
        <v>408</v>
      </c>
      <c r="S185" s="255"/>
      <c r="T185" s="255"/>
      <c r="U185" s="255"/>
      <c r="V185" s="255"/>
      <c r="W185" s="255"/>
      <c r="X185" s="36" t="s">
        <v>409</v>
      </c>
      <c r="Y185" s="36"/>
    </row>
    <row r="186" spans="2:25">
      <c r="B186" s="313"/>
      <c r="C186" s="313"/>
      <c r="D186" s="318">
        <f t="shared" si="22"/>
        <v>12</v>
      </c>
      <c r="E186" s="183" t="s">
        <v>225</v>
      </c>
      <c r="F186" s="183" t="s">
        <v>272</v>
      </c>
      <c r="G186" s="183" t="s">
        <v>282</v>
      </c>
      <c r="H186" s="320">
        <v>343.97</v>
      </c>
      <c r="I186" s="187">
        <f>ROUND(H186*1.16,0)</f>
        <v>399</v>
      </c>
      <c r="J186" s="255"/>
      <c r="K186" s="255"/>
      <c r="L186" s="255"/>
      <c r="M186" s="255"/>
      <c r="N186" s="255"/>
      <c r="O186" s="255"/>
      <c r="P186" s="36" t="s">
        <v>59</v>
      </c>
      <c r="Q186" s="36" t="s">
        <v>413</v>
      </c>
      <c r="R186" s="36" t="s">
        <v>408</v>
      </c>
      <c r="S186" s="255"/>
      <c r="T186" s="255"/>
      <c r="U186" s="255"/>
      <c r="V186" s="255"/>
      <c r="W186" s="255"/>
      <c r="X186" s="36" t="s">
        <v>409</v>
      </c>
      <c r="Y186" s="36"/>
    </row>
    <row r="187" spans="2:25">
      <c r="B187" s="313"/>
      <c r="C187" s="313"/>
      <c r="D187" s="318">
        <f t="shared" si="22"/>
        <v>13</v>
      </c>
      <c r="E187" s="183" t="s">
        <v>226</v>
      </c>
      <c r="F187" s="183" t="s">
        <v>272</v>
      </c>
      <c r="G187" s="183" t="s">
        <v>282</v>
      </c>
      <c r="H187" s="320">
        <v>473.18</v>
      </c>
      <c r="I187" s="187">
        <f>ROUND(H187*1.16,0)</f>
        <v>549</v>
      </c>
      <c r="J187" s="255"/>
      <c r="K187" s="255"/>
      <c r="L187" s="255"/>
      <c r="M187" s="255"/>
      <c r="N187" s="255"/>
      <c r="O187" s="255"/>
      <c r="P187" s="36" t="s">
        <v>416</v>
      </c>
      <c r="Q187" s="36" t="s">
        <v>415</v>
      </c>
      <c r="R187" s="36" t="s">
        <v>408</v>
      </c>
      <c r="S187" s="255"/>
      <c r="T187" s="255"/>
      <c r="U187" s="255"/>
      <c r="V187" s="255"/>
      <c r="W187" s="255"/>
      <c r="X187" s="36" t="s">
        <v>409</v>
      </c>
      <c r="Y187" s="36"/>
    </row>
    <row r="188" spans="2:25">
      <c r="B188" s="313"/>
      <c r="C188" s="313"/>
      <c r="D188" s="318">
        <f t="shared" si="22"/>
        <v>14</v>
      </c>
      <c r="E188" s="183" t="s">
        <v>227</v>
      </c>
      <c r="F188" s="183" t="s">
        <v>272</v>
      </c>
      <c r="G188" s="183" t="s">
        <v>282</v>
      </c>
      <c r="H188" s="320">
        <v>775</v>
      </c>
      <c r="I188" s="187">
        <f>ROUND(H188*1.16,0)</f>
        <v>899</v>
      </c>
      <c r="J188" s="255"/>
      <c r="K188" s="255"/>
      <c r="L188" s="255"/>
      <c r="M188" s="255"/>
      <c r="N188" s="255"/>
      <c r="O188" s="255"/>
      <c r="P188" s="36" t="s">
        <v>417</v>
      </c>
      <c r="Q188" s="36" t="s">
        <v>415</v>
      </c>
      <c r="R188" s="36" t="s">
        <v>408</v>
      </c>
      <c r="S188" s="255"/>
      <c r="T188" s="255"/>
      <c r="U188" s="255"/>
      <c r="V188" s="255"/>
      <c r="W188" s="255"/>
      <c r="X188" s="36" t="s">
        <v>409</v>
      </c>
      <c r="Y188" s="36"/>
    </row>
    <row r="189" spans="2:25" ht="36">
      <c r="B189" s="313"/>
      <c r="C189" s="313"/>
      <c r="D189" s="318">
        <f t="shared" si="22"/>
        <v>15</v>
      </c>
      <c r="E189" s="183" t="s">
        <v>295</v>
      </c>
      <c r="F189" s="183" t="s">
        <v>269</v>
      </c>
      <c r="G189" s="183" t="s">
        <v>279</v>
      </c>
      <c r="H189" s="320">
        <v>505.76</v>
      </c>
      <c r="I189" s="320">
        <f>H189*1.16*1.021</f>
        <v>599.00191359999997</v>
      </c>
      <c r="J189" s="36">
        <v>1</v>
      </c>
      <c r="K189" s="36" t="s">
        <v>418</v>
      </c>
      <c r="L189" s="36" t="s">
        <v>419</v>
      </c>
      <c r="M189" s="36" t="s">
        <v>419</v>
      </c>
      <c r="N189" s="36" t="s">
        <v>419</v>
      </c>
      <c r="O189" s="62" t="s">
        <v>420</v>
      </c>
      <c r="P189" s="36" t="s">
        <v>416</v>
      </c>
      <c r="Q189" s="36" t="s">
        <v>421</v>
      </c>
      <c r="R189" s="36" t="s">
        <v>422</v>
      </c>
      <c r="S189" s="255"/>
      <c r="T189" s="255"/>
      <c r="U189" s="255"/>
      <c r="V189" s="255"/>
      <c r="W189" s="255"/>
      <c r="X189" s="255"/>
      <c r="Y189" s="36"/>
    </row>
    <row r="190" spans="2:25" ht="36">
      <c r="B190" s="313"/>
      <c r="C190" s="313"/>
      <c r="D190" s="318">
        <f t="shared" si="22"/>
        <v>16</v>
      </c>
      <c r="E190" s="183" t="s">
        <v>296</v>
      </c>
      <c r="F190" s="183" t="s">
        <v>269</v>
      </c>
      <c r="G190" s="183" t="s">
        <v>279</v>
      </c>
      <c r="H190" s="320">
        <v>328.44</v>
      </c>
      <c r="I190" s="320">
        <f t="shared" ref="I190:I196" si="23">ROUND(H190*1.16*1.021,0)</f>
        <v>389</v>
      </c>
      <c r="J190" s="36">
        <v>1</v>
      </c>
      <c r="K190" s="36">
        <v>100</v>
      </c>
      <c r="L190" s="36" t="s">
        <v>419</v>
      </c>
      <c r="M190" s="36" t="s">
        <v>419</v>
      </c>
      <c r="N190" s="36">
        <v>200</v>
      </c>
      <c r="O190" s="62" t="s">
        <v>420</v>
      </c>
      <c r="P190" s="36" t="s">
        <v>59</v>
      </c>
      <c r="Q190" s="36" t="s">
        <v>423</v>
      </c>
      <c r="R190" s="36" t="s">
        <v>422</v>
      </c>
      <c r="S190" s="255"/>
      <c r="T190" s="255"/>
      <c r="U190" s="36">
        <v>1.3</v>
      </c>
      <c r="V190" s="36">
        <v>0.47339999999999999</v>
      </c>
      <c r="W190" s="255"/>
      <c r="X190" s="255"/>
      <c r="Y190" s="36"/>
    </row>
    <row r="191" spans="2:25" ht="36">
      <c r="B191" s="313"/>
      <c r="C191" s="313"/>
      <c r="D191" s="318">
        <f t="shared" si="22"/>
        <v>17</v>
      </c>
      <c r="E191" s="183" t="s">
        <v>297</v>
      </c>
      <c r="F191" s="183" t="s">
        <v>269</v>
      </c>
      <c r="G191" s="183" t="s">
        <v>279</v>
      </c>
      <c r="H191" s="320">
        <v>328.44</v>
      </c>
      <c r="I191" s="320">
        <f t="shared" si="23"/>
        <v>389</v>
      </c>
      <c r="J191" s="36">
        <v>1</v>
      </c>
      <c r="K191" s="36">
        <v>100</v>
      </c>
      <c r="L191" s="36" t="s">
        <v>419</v>
      </c>
      <c r="M191" s="36" t="s">
        <v>419</v>
      </c>
      <c r="N191" s="36">
        <v>200</v>
      </c>
      <c r="O191" s="62" t="s">
        <v>420</v>
      </c>
      <c r="P191" s="36" t="s">
        <v>59</v>
      </c>
      <c r="Q191" s="36" t="s">
        <v>423</v>
      </c>
      <c r="R191" s="36" t="s">
        <v>422</v>
      </c>
      <c r="S191" s="255"/>
      <c r="T191" s="255"/>
      <c r="U191" s="36">
        <v>1.3</v>
      </c>
      <c r="V191" s="36">
        <v>0.47339999999999999</v>
      </c>
      <c r="W191" s="255"/>
      <c r="X191" s="255"/>
      <c r="Y191" s="36"/>
    </row>
    <row r="192" spans="2:25" ht="36">
      <c r="B192" s="313"/>
      <c r="C192" s="313"/>
      <c r="D192" s="318">
        <f t="shared" si="22"/>
        <v>18</v>
      </c>
      <c r="E192" s="183" t="s">
        <v>298</v>
      </c>
      <c r="F192" s="183" t="s">
        <v>272</v>
      </c>
      <c r="G192" s="183" t="s">
        <v>279</v>
      </c>
      <c r="H192" s="320">
        <v>336.9</v>
      </c>
      <c r="I192" s="320">
        <f t="shared" si="23"/>
        <v>399</v>
      </c>
      <c r="J192" s="36">
        <v>1</v>
      </c>
      <c r="K192" s="36">
        <v>100</v>
      </c>
      <c r="L192" s="36" t="s">
        <v>419</v>
      </c>
      <c r="M192" s="36" t="s">
        <v>419</v>
      </c>
      <c r="N192" s="36" t="s">
        <v>419</v>
      </c>
      <c r="O192" s="62" t="s">
        <v>420</v>
      </c>
      <c r="P192" s="36" t="s">
        <v>59</v>
      </c>
      <c r="Q192" s="36" t="s">
        <v>423</v>
      </c>
      <c r="R192" s="36" t="s">
        <v>422</v>
      </c>
      <c r="S192" s="255"/>
      <c r="T192" s="255"/>
      <c r="U192" s="36">
        <v>1.48</v>
      </c>
      <c r="V192" s="255"/>
      <c r="W192" s="255"/>
      <c r="X192" s="255"/>
      <c r="Y192" s="36"/>
    </row>
    <row r="193" spans="2:25" ht="36">
      <c r="B193" s="313"/>
      <c r="C193" s="313"/>
      <c r="D193" s="318">
        <f t="shared" si="22"/>
        <v>19</v>
      </c>
      <c r="E193" s="183" t="s">
        <v>299</v>
      </c>
      <c r="F193" s="183" t="s">
        <v>269</v>
      </c>
      <c r="G193" s="183" t="s">
        <v>279</v>
      </c>
      <c r="H193" s="320">
        <v>1265.7</v>
      </c>
      <c r="I193" s="320">
        <f t="shared" si="23"/>
        <v>1499</v>
      </c>
      <c r="J193" s="36">
        <v>1</v>
      </c>
      <c r="K193" s="36" t="s">
        <v>418</v>
      </c>
      <c r="L193" s="36" t="s">
        <v>419</v>
      </c>
      <c r="M193" s="36" t="s">
        <v>419</v>
      </c>
      <c r="N193" s="36" t="s">
        <v>419</v>
      </c>
      <c r="O193" s="62" t="s">
        <v>420</v>
      </c>
      <c r="P193" s="36" t="s">
        <v>430</v>
      </c>
      <c r="Q193" s="36" t="s">
        <v>421</v>
      </c>
      <c r="R193" s="36" t="s">
        <v>422</v>
      </c>
      <c r="S193" s="255"/>
      <c r="T193" s="255"/>
      <c r="U193" s="255"/>
      <c r="V193" s="255"/>
      <c r="W193" s="255"/>
      <c r="X193" s="255"/>
      <c r="Y193" s="36"/>
    </row>
    <row r="194" spans="2:25">
      <c r="B194" s="313"/>
      <c r="C194" s="313"/>
      <c r="D194" s="318">
        <f t="shared" si="22"/>
        <v>20</v>
      </c>
      <c r="E194" s="183" t="s">
        <v>300</v>
      </c>
      <c r="F194" s="183" t="s">
        <v>269</v>
      </c>
      <c r="G194" s="183" t="s">
        <v>279</v>
      </c>
      <c r="H194" s="320">
        <v>281.16000000000003</v>
      </c>
      <c r="I194" s="320">
        <f t="shared" si="23"/>
        <v>333</v>
      </c>
      <c r="J194" s="36">
        <v>1</v>
      </c>
      <c r="K194" s="36">
        <v>100</v>
      </c>
      <c r="L194" s="255"/>
      <c r="M194" s="255"/>
      <c r="N194" s="255"/>
      <c r="O194" s="255"/>
      <c r="P194" s="36" t="s">
        <v>58</v>
      </c>
      <c r="Q194" s="36" t="s">
        <v>424</v>
      </c>
      <c r="R194" s="36" t="s">
        <v>422</v>
      </c>
      <c r="S194" s="255"/>
      <c r="T194" s="255"/>
      <c r="U194" s="187">
        <v>1.48</v>
      </c>
      <c r="V194" s="255"/>
      <c r="W194" s="255"/>
      <c r="X194" s="255"/>
      <c r="Y194" s="36"/>
    </row>
    <row r="195" spans="2:25" ht="15.75" customHeight="1">
      <c r="B195" s="313"/>
      <c r="C195" s="313"/>
      <c r="D195" s="318">
        <f t="shared" si="22"/>
        <v>21</v>
      </c>
      <c r="E195" s="183" t="s">
        <v>301</v>
      </c>
      <c r="F195" s="183" t="s">
        <v>272</v>
      </c>
      <c r="G195" s="183" t="s">
        <v>279</v>
      </c>
      <c r="H195" s="320">
        <v>463.55</v>
      </c>
      <c r="I195" s="320">
        <f t="shared" si="23"/>
        <v>549</v>
      </c>
      <c r="J195" s="36">
        <v>1</v>
      </c>
      <c r="K195" s="36" t="s">
        <v>418</v>
      </c>
      <c r="L195" s="36" t="s">
        <v>418</v>
      </c>
      <c r="M195" s="36" t="s">
        <v>418</v>
      </c>
      <c r="N195" s="36" t="s">
        <v>419</v>
      </c>
      <c r="O195" s="62" t="s">
        <v>420</v>
      </c>
      <c r="P195" s="36" t="s">
        <v>425</v>
      </c>
      <c r="Q195" s="36" t="s">
        <v>421</v>
      </c>
      <c r="R195" s="36" t="s">
        <v>422</v>
      </c>
      <c r="S195" s="255"/>
      <c r="T195" s="255"/>
      <c r="U195" s="255"/>
      <c r="V195" s="255"/>
      <c r="W195" s="255"/>
      <c r="X195" s="255"/>
      <c r="Y195" s="36"/>
    </row>
    <row r="196" spans="2:25" ht="18" customHeight="1">
      <c r="B196" s="313"/>
      <c r="C196" s="313"/>
      <c r="D196" s="318">
        <f t="shared" si="22"/>
        <v>22</v>
      </c>
      <c r="E196" s="183" t="s">
        <v>302</v>
      </c>
      <c r="F196" s="183" t="s">
        <v>272</v>
      </c>
      <c r="G196" s="183" t="s">
        <v>279</v>
      </c>
      <c r="H196" s="320">
        <v>674.64</v>
      </c>
      <c r="I196" s="320">
        <f t="shared" si="23"/>
        <v>799</v>
      </c>
      <c r="J196" s="36">
        <v>1</v>
      </c>
      <c r="K196" s="36" t="s">
        <v>418</v>
      </c>
      <c r="L196" s="36" t="s">
        <v>419</v>
      </c>
      <c r="M196" s="36" t="s">
        <v>419</v>
      </c>
      <c r="N196" s="36" t="s">
        <v>419</v>
      </c>
      <c r="O196" s="62" t="s">
        <v>420</v>
      </c>
      <c r="P196" s="36" t="s">
        <v>417</v>
      </c>
      <c r="Q196" s="36" t="s">
        <v>421</v>
      </c>
      <c r="R196" s="36" t="s">
        <v>422</v>
      </c>
      <c r="S196" s="255"/>
      <c r="T196" s="255"/>
      <c r="U196" s="255"/>
      <c r="V196" s="255"/>
      <c r="W196" s="255"/>
      <c r="X196" s="255"/>
      <c r="Y196" s="36"/>
    </row>
    <row r="197" spans="2:25">
      <c r="B197" s="313"/>
      <c r="C197" s="313"/>
      <c r="D197" s="318">
        <f t="shared" si="22"/>
        <v>23</v>
      </c>
      <c r="E197" s="183" t="s">
        <v>303</v>
      </c>
      <c r="F197" s="183" t="s">
        <v>269</v>
      </c>
      <c r="G197" s="183" t="s">
        <v>279</v>
      </c>
      <c r="H197" s="320">
        <v>433.91</v>
      </c>
      <c r="I197" s="320">
        <f>H197*1.16*1.021</f>
        <v>513.90564759999995</v>
      </c>
      <c r="J197" s="255"/>
      <c r="K197" s="36">
        <v>100</v>
      </c>
      <c r="L197" s="255"/>
      <c r="M197" s="255"/>
      <c r="N197" s="255"/>
      <c r="O197" s="255"/>
      <c r="P197" s="36" t="s">
        <v>255</v>
      </c>
      <c r="Q197" s="36" t="s">
        <v>255</v>
      </c>
      <c r="R197" s="36" t="s">
        <v>422</v>
      </c>
      <c r="S197" s="255"/>
      <c r="T197" s="255"/>
      <c r="U197" s="255"/>
      <c r="V197" s="255"/>
      <c r="W197" s="255"/>
      <c r="X197" s="36" t="s">
        <v>426</v>
      </c>
      <c r="Y197" s="36"/>
    </row>
    <row r="198" spans="2:25" ht="19.5" customHeight="1">
      <c r="B198" s="313"/>
      <c r="C198" s="313"/>
      <c r="D198" s="318">
        <f t="shared" si="22"/>
        <v>24</v>
      </c>
      <c r="E198" s="293" t="s">
        <v>304</v>
      </c>
      <c r="F198" s="183" t="s">
        <v>269</v>
      </c>
      <c r="G198" s="183" t="s">
        <v>279</v>
      </c>
      <c r="H198" s="320">
        <v>843.5</v>
      </c>
      <c r="I198" s="320">
        <f>ROUND(H198*1.16*1.021,0)</f>
        <v>999</v>
      </c>
      <c r="J198" s="36">
        <v>1</v>
      </c>
      <c r="K198" s="36" t="s">
        <v>427</v>
      </c>
      <c r="L198" s="36" t="s">
        <v>427</v>
      </c>
      <c r="M198" s="36" t="s">
        <v>427</v>
      </c>
      <c r="N198" s="36" t="s">
        <v>427</v>
      </c>
      <c r="O198" s="62" t="s">
        <v>420</v>
      </c>
      <c r="P198" s="36" t="s">
        <v>428</v>
      </c>
      <c r="Q198" s="36" t="s">
        <v>421</v>
      </c>
      <c r="R198" s="36" t="s">
        <v>422</v>
      </c>
      <c r="S198" s="255"/>
      <c r="T198" s="255"/>
      <c r="U198" s="255"/>
      <c r="V198" s="255"/>
      <c r="W198" s="255"/>
      <c r="X198" s="255"/>
      <c r="Y198" s="36"/>
    </row>
    <row r="199" spans="2:25">
      <c r="B199" s="313"/>
      <c r="C199" s="313"/>
      <c r="D199" s="318">
        <f t="shared" si="22"/>
        <v>25</v>
      </c>
      <c r="E199" s="183" t="s">
        <v>318</v>
      </c>
      <c r="F199" s="183" t="s">
        <v>272</v>
      </c>
      <c r="G199" s="183" t="s">
        <v>270</v>
      </c>
      <c r="H199" s="320">
        <v>198</v>
      </c>
      <c r="I199" s="320">
        <f>H199*1.16*1.03</f>
        <v>236.57039999999998</v>
      </c>
      <c r="J199" s="36"/>
      <c r="K199" s="36"/>
      <c r="L199" s="36"/>
      <c r="M199" s="36"/>
      <c r="N199" s="36"/>
      <c r="O199" s="36"/>
      <c r="P199" s="36"/>
      <c r="Q199" s="36"/>
      <c r="R199" s="36"/>
      <c r="S199" s="255"/>
      <c r="T199" s="36"/>
      <c r="U199" s="36"/>
      <c r="V199" s="36"/>
      <c r="W199" s="36"/>
      <c r="X199" s="36"/>
      <c r="Y199" s="36"/>
    </row>
    <row r="200" spans="2:25" outlineLevel="1">
      <c r="B200" s="313"/>
      <c r="C200" s="313"/>
      <c r="D200" s="318">
        <f t="shared" si="22"/>
        <v>26</v>
      </c>
      <c r="E200" s="183" t="s">
        <v>319</v>
      </c>
      <c r="F200" s="183" t="s">
        <v>384</v>
      </c>
      <c r="G200" s="183" t="s">
        <v>385</v>
      </c>
      <c r="H200" s="320">
        <v>156.55000000000001</v>
      </c>
      <c r="I200" s="320">
        <f>H200*1.16*1.03</f>
        <v>187.04594000000003</v>
      </c>
      <c r="J200" s="36">
        <v>1</v>
      </c>
      <c r="K200" s="36">
        <v>100</v>
      </c>
      <c r="L200" s="255"/>
      <c r="M200" s="255"/>
      <c r="N200" s="255"/>
      <c r="O200" s="255"/>
      <c r="P200" s="255"/>
      <c r="Q200" s="255"/>
      <c r="R200" s="255"/>
      <c r="S200" s="255"/>
      <c r="T200" s="255"/>
      <c r="U200" s="36">
        <v>1.48</v>
      </c>
      <c r="V200" s="255"/>
      <c r="W200" s="255"/>
      <c r="X200" s="255"/>
      <c r="Y200" s="36"/>
    </row>
    <row r="201" spans="2:25" ht="16.5" customHeight="1" outlineLevel="1">
      <c r="B201" s="313"/>
      <c r="C201" s="313"/>
      <c r="D201" s="318">
        <f t="shared" si="22"/>
        <v>27</v>
      </c>
      <c r="E201" s="183" t="s">
        <v>322</v>
      </c>
      <c r="F201" s="183" t="s">
        <v>272</v>
      </c>
      <c r="G201" s="183" t="s">
        <v>270</v>
      </c>
      <c r="H201" s="320">
        <v>752.43</v>
      </c>
      <c r="I201" s="320">
        <f>H201*1.16*1.03</f>
        <v>899.00336399999992</v>
      </c>
      <c r="J201" s="36">
        <v>1</v>
      </c>
      <c r="K201" s="36" t="s">
        <v>418</v>
      </c>
      <c r="L201" s="36">
        <v>100</v>
      </c>
      <c r="M201" s="36">
        <v>100</v>
      </c>
      <c r="N201" s="36">
        <v>200</v>
      </c>
      <c r="O201" s="62" t="s">
        <v>420</v>
      </c>
      <c r="P201" s="255"/>
      <c r="Q201" s="255"/>
      <c r="R201" s="255"/>
      <c r="S201" s="255"/>
      <c r="T201" s="255"/>
      <c r="U201" s="255"/>
      <c r="V201" s="36">
        <v>0.67630000000000001</v>
      </c>
      <c r="W201" s="187">
        <v>1</v>
      </c>
      <c r="X201" s="255"/>
      <c r="Y201" s="36"/>
    </row>
    <row r="202" spans="2:25" ht="16.5" customHeight="1" outlineLevel="1">
      <c r="B202" s="313"/>
      <c r="C202" s="313"/>
      <c r="D202" s="318">
        <f t="shared" si="22"/>
        <v>28</v>
      </c>
      <c r="E202" s="183" t="s">
        <v>323</v>
      </c>
      <c r="F202" s="183" t="s">
        <v>272</v>
      </c>
      <c r="G202" s="183" t="s">
        <v>279</v>
      </c>
      <c r="H202" s="320">
        <v>1265.6600000000001</v>
      </c>
      <c r="I202" s="320">
        <f>H202*1.16*1.021</f>
        <v>1498.9970776</v>
      </c>
      <c r="J202" s="36">
        <v>2</v>
      </c>
      <c r="K202" s="36" t="s">
        <v>418</v>
      </c>
      <c r="L202" s="36" t="s">
        <v>418</v>
      </c>
      <c r="M202" s="36" t="s">
        <v>418</v>
      </c>
      <c r="N202" s="36" t="s">
        <v>418</v>
      </c>
      <c r="O202" s="62" t="s">
        <v>420</v>
      </c>
      <c r="P202" s="36" t="s">
        <v>414</v>
      </c>
      <c r="Q202" s="36" t="s">
        <v>421</v>
      </c>
      <c r="R202" s="36" t="s">
        <v>422</v>
      </c>
      <c r="S202" s="255"/>
      <c r="T202" s="255"/>
      <c r="U202" s="255"/>
      <c r="V202" s="255"/>
      <c r="W202" s="255"/>
      <c r="X202" s="255"/>
      <c r="Y202" s="36"/>
    </row>
    <row r="203" spans="2:25" ht="16.5" customHeight="1" outlineLevel="1">
      <c r="B203" s="313"/>
      <c r="C203" s="313"/>
      <c r="D203" s="318">
        <f t="shared" si="22"/>
        <v>29</v>
      </c>
      <c r="E203" s="183" t="s">
        <v>208</v>
      </c>
      <c r="F203" s="183" t="s">
        <v>272</v>
      </c>
      <c r="G203" s="183" t="s">
        <v>279</v>
      </c>
      <c r="H203" s="320">
        <v>1510.52</v>
      </c>
      <c r="I203" s="320">
        <f>H203*1.16*1.021</f>
        <v>1788.9994671999998</v>
      </c>
      <c r="J203" s="36">
        <v>4</v>
      </c>
      <c r="K203" s="36" t="s">
        <v>418</v>
      </c>
      <c r="L203" s="36" t="s">
        <v>418</v>
      </c>
      <c r="M203" s="36" t="s">
        <v>418</v>
      </c>
      <c r="N203" s="36" t="s">
        <v>418</v>
      </c>
      <c r="O203" s="62" t="s">
        <v>420</v>
      </c>
      <c r="P203" s="36" t="s">
        <v>429</v>
      </c>
      <c r="Q203" s="36" t="s">
        <v>421</v>
      </c>
      <c r="R203" s="36" t="s">
        <v>422</v>
      </c>
      <c r="S203" s="255"/>
      <c r="T203" s="255"/>
      <c r="U203" s="255"/>
      <c r="V203" s="255"/>
      <c r="W203" s="255"/>
      <c r="X203" s="255"/>
      <c r="Y203" s="36"/>
    </row>
    <row r="204" spans="2:25" ht="16.5" customHeight="1" outlineLevel="1">
      <c r="B204" s="313"/>
      <c r="C204" s="313"/>
      <c r="D204" s="318">
        <f t="shared" si="22"/>
        <v>30</v>
      </c>
      <c r="E204" s="183" t="s">
        <v>209</v>
      </c>
      <c r="F204" s="183" t="s">
        <v>272</v>
      </c>
      <c r="G204" s="183" t="s">
        <v>279</v>
      </c>
      <c r="H204" s="320">
        <v>1932.69</v>
      </c>
      <c r="I204" s="320">
        <f>H204*1.16*1.021</f>
        <v>2289.0007283999998</v>
      </c>
      <c r="J204" s="36">
        <v>6</v>
      </c>
      <c r="K204" s="36" t="s">
        <v>418</v>
      </c>
      <c r="L204" s="36" t="s">
        <v>418</v>
      </c>
      <c r="M204" s="36" t="s">
        <v>418</v>
      </c>
      <c r="N204" s="36" t="s">
        <v>418</v>
      </c>
      <c r="O204" s="62" t="s">
        <v>420</v>
      </c>
      <c r="P204" s="36" t="s">
        <v>430</v>
      </c>
      <c r="Q204" s="36" t="s">
        <v>421</v>
      </c>
      <c r="R204" s="36" t="s">
        <v>422</v>
      </c>
      <c r="S204" s="255"/>
      <c r="T204" s="255"/>
      <c r="U204" s="255"/>
      <c r="V204" s="255"/>
      <c r="W204" s="255"/>
      <c r="X204" s="255"/>
      <c r="Y204" s="36"/>
    </row>
    <row r="205" spans="2:25">
      <c r="B205" s="313"/>
      <c r="C205" s="313"/>
      <c r="D205" s="313"/>
      <c r="H205" s="312">
        <f>H194-66</f>
        <v>215.16000000000003</v>
      </c>
      <c r="R205" s="311" t="s">
        <v>431</v>
      </c>
    </row>
    <row r="206" spans="2:25">
      <c r="B206" s="313"/>
      <c r="C206" s="313"/>
      <c r="D206" s="313"/>
      <c r="E206" s="311" t="s">
        <v>173</v>
      </c>
    </row>
    <row r="207" spans="2:25">
      <c r="B207" s="313"/>
      <c r="C207" s="313"/>
      <c r="D207" s="313"/>
      <c r="E207" s="314" t="s">
        <v>324</v>
      </c>
    </row>
    <row r="208" spans="2:25">
      <c r="B208" s="313"/>
      <c r="C208" s="313"/>
      <c r="D208" s="313"/>
    </row>
    <row r="209" spans="2:25">
      <c r="B209" s="313"/>
      <c r="C209" s="313"/>
      <c r="D209" s="313"/>
    </row>
    <row r="210" spans="2:25" ht="15.75">
      <c r="B210" s="313"/>
      <c r="C210" s="313"/>
      <c r="D210" s="313"/>
      <c r="E210" s="9" t="s">
        <v>433</v>
      </c>
      <c r="F210" s="314"/>
      <c r="G210" s="314"/>
      <c r="H210" s="314"/>
      <c r="I210" s="315"/>
      <c r="J210" s="314"/>
      <c r="K210" s="314"/>
      <c r="L210" s="314"/>
      <c r="M210" s="314"/>
      <c r="N210" s="314"/>
      <c r="O210" s="314"/>
      <c r="P210" s="314"/>
    </row>
    <row r="211" spans="2:25">
      <c r="B211" s="313"/>
      <c r="C211" s="313"/>
      <c r="D211" s="313"/>
      <c r="E211" s="329" t="s">
        <v>388</v>
      </c>
      <c r="F211" s="314"/>
      <c r="G211" s="314"/>
      <c r="H211" s="314"/>
      <c r="I211" s="315"/>
      <c r="J211" s="314"/>
      <c r="K211" s="314"/>
      <c r="L211" s="314"/>
      <c r="M211" s="314"/>
      <c r="N211" s="314"/>
      <c r="O211" s="314"/>
      <c r="P211" s="314"/>
    </row>
    <row r="212" spans="2:25" ht="15" thickBot="1">
      <c r="B212" s="313"/>
      <c r="C212" s="313"/>
      <c r="D212" s="313"/>
      <c r="E212" s="260">
        <v>2015</v>
      </c>
      <c r="F212" s="314"/>
      <c r="G212" s="314"/>
      <c r="H212" s="314"/>
      <c r="I212" s="315"/>
      <c r="J212" s="314"/>
      <c r="K212" s="314"/>
      <c r="L212" s="314"/>
      <c r="M212" s="314"/>
      <c r="N212" s="314"/>
      <c r="O212" s="314"/>
      <c r="P212" s="314"/>
    </row>
    <row r="213" spans="2:25" ht="15.75" thickBot="1">
      <c r="B213" s="313"/>
      <c r="C213" s="313"/>
      <c r="D213" s="313"/>
      <c r="E213" s="316"/>
      <c r="F213" s="314"/>
      <c r="G213" s="314"/>
      <c r="H213" s="528" t="s">
        <v>389</v>
      </c>
      <c r="I213" s="529"/>
      <c r="J213" s="529"/>
      <c r="K213" s="529"/>
      <c r="L213" s="529"/>
      <c r="M213" s="529"/>
      <c r="N213" s="529"/>
      <c r="O213" s="529"/>
      <c r="P213" s="529"/>
      <c r="Q213" s="529"/>
      <c r="R213" s="529"/>
      <c r="S213" s="529"/>
      <c r="T213" s="530"/>
      <c r="U213" s="531" t="s">
        <v>172</v>
      </c>
      <c r="V213" s="532"/>
      <c r="W213" s="532"/>
      <c r="X213" s="533"/>
    </row>
    <row r="214" spans="2:25" ht="48">
      <c r="B214" s="313"/>
      <c r="C214" s="313"/>
      <c r="D214" s="313"/>
      <c r="E214" s="330" t="s">
        <v>383</v>
      </c>
      <c r="F214" s="306" t="s">
        <v>264</v>
      </c>
      <c r="G214" s="306" t="s">
        <v>265</v>
      </c>
      <c r="H214" s="330" t="s">
        <v>390</v>
      </c>
      <c r="I214" s="331" t="s">
        <v>391</v>
      </c>
      <c r="J214" s="330" t="s">
        <v>392</v>
      </c>
      <c r="K214" s="330" t="s">
        <v>393</v>
      </c>
      <c r="L214" s="330" t="s">
        <v>394</v>
      </c>
      <c r="M214" s="330" t="s">
        <v>395</v>
      </c>
      <c r="N214" s="330" t="s">
        <v>396</v>
      </c>
      <c r="O214" s="330" t="s">
        <v>397</v>
      </c>
      <c r="P214" s="330" t="s">
        <v>398</v>
      </c>
      <c r="Q214" s="330" t="s">
        <v>399</v>
      </c>
      <c r="R214" s="330" t="s">
        <v>400</v>
      </c>
      <c r="S214" s="330" t="s">
        <v>401</v>
      </c>
      <c r="T214" s="330" t="s">
        <v>73</v>
      </c>
      <c r="U214" s="330" t="s">
        <v>402</v>
      </c>
      <c r="V214" s="330" t="s">
        <v>403</v>
      </c>
      <c r="W214" s="330" t="s">
        <v>404</v>
      </c>
      <c r="X214" s="330" t="s">
        <v>405</v>
      </c>
      <c r="Y214" s="330" t="s">
        <v>267</v>
      </c>
    </row>
    <row r="215" spans="2:25">
      <c r="B215" s="313"/>
      <c r="C215" s="313"/>
      <c r="D215" s="318">
        <v>1</v>
      </c>
      <c r="E215" s="183" t="s">
        <v>434</v>
      </c>
      <c r="F215" s="183" t="s">
        <v>274</v>
      </c>
      <c r="G215" s="183" t="s">
        <v>270</v>
      </c>
      <c r="H215" s="187"/>
      <c r="I215" s="320"/>
      <c r="J215" s="255"/>
      <c r="K215" s="36"/>
      <c r="L215" s="255"/>
      <c r="M215" s="255"/>
      <c r="N215" s="255"/>
      <c r="O215" s="255"/>
      <c r="P215" s="255"/>
      <c r="Q215" s="255"/>
      <c r="R215" s="255"/>
      <c r="S215" s="255"/>
      <c r="T215" s="255"/>
      <c r="U215" s="187"/>
      <c r="V215" s="255"/>
      <c r="W215" s="255"/>
      <c r="X215" s="255"/>
      <c r="Y215" s="36"/>
    </row>
    <row r="216" spans="2:25">
      <c r="B216" s="313"/>
      <c r="C216" s="313"/>
      <c r="D216" s="318">
        <f>D215+1</f>
        <v>2</v>
      </c>
      <c r="E216" s="183" t="s">
        <v>435</v>
      </c>
      <c r="F216" s="183" t="s">
        <v>274</v>
      </c>
      <c r="G216" s="183" t="s">
        <v>270</v>
      </c>
      <c r="H216" s="187"/>
      <c r="I216" s="320"/>
      <c r="J216" s="255"/>
      <c r="K216" s="255"/>
      <c r="L216" s="36"/>
      <c r="M216" s="255"/>
      <c r="N216" s="255"/>
      <c r="O216" s="255"/>
      <c r="P216" s="255"/>
      <c r="Q216" s="255"/>
      <c r="R216" s="255"/>
      <c r="S216" s="255"/>
      <c r="T216" s="255"/>
      <c r="U216" s="255"/>
      <c r="V216" s="255"/>
      <c r="W216" s="261"/>
      <c r="X216" s="255"/>
      <c r="Y216" s="36"/>
    </row>
    <row r="217" spans="2:25">
      <c r="B217" s="313"/>
      <c r="C217" s="313"/>
      <c r="D217" s="318">
        <f t="shared" ref="D217:D242" si="24">D216+1</f>
        <v>3</v>
      </c>
      <c r="E217" s="183" t="s">
        <v>437</v>
      </c>
      <c r="F217" s="183" t="s">
        <v>274</v>
      </c>
      <c r="G217" s="183" t="s">
        <v>270</v>
      </c>
      <c r="H217" s="187"/>
      <c r="I217" s="320"/>
      <c r="J217" s="255"/>
      <c r="K217" s="255"/>
      <c r="L217" s="255"/>
      <c r="M217" s="262"/>
      <c r="N217" s="255"/>
      <c r="O217" s="255"/>
      <c r="P217" s="255"/>
      <c r="Q217" s="255"/>
      <c r="R217" s="255"/>
      <c r="S217" s="255"/>
      <c r="T217" s="255"/>
      <c r="U217" s="255"/>
      <c r="V217" s="255"/>
      <c r="W217" s="255"/>
      <c r="X217" s="255"/>
      <c r="Y217" s="36"/>
    </row>
    <row r="218" spans="2:25">
      <c r="B218" s="313"/>
      <c r="C218" s="313"/>
      <c r="D218" s="318">
        <f t="shared" si="24"/>
        <v>4</v>
      </c>
      <c r="E218" s="263" t="s">
        <v>330</v>
      </c>
      <c r="F218" s="183" t="s">
        <v>269</v>
      </c>
      <c r="G218" s="183" t="s">
        <v>270</v>
      </c>
      <c r="H218" s="320"/>
      <c r="I218" s="320"/>
      <c r="J218" s="255"/>
      <c r="K218" s="255"/>
      <c r="L218" s="36"/>
      <c r="M218" s="255"/>
      <c r="N218" s="255"/>
      <c r="O218" s="255"/>
      <c r="P218" s="255"/>
      <c r="Q218" s="255"/>
      <c r="R218" s="255"/>
      <c r="S218" s="255"/>
      <c r="T218" s="255"/>
      <c r="U218" s="255"/>
      <c r="V218" s="255"/>
      <c r="W218" s="255"/>
      <c r="X218" s="255"/>
      <c r="Y218" s="36"/>
    </row>
    <row r="219" spans="2:25">
      <c r="B219" s="313"/>
      <c r="C219" s="313"/>
      <c r="D219" s="318">
        <f t="shared" si="24"/>
        <v>5</v>
      </c>
      <c r="E219" s="263" t="s">
        <v>331</v>
      </c>
      <c r="F219" s="183" t="s">
        <v>269</v>
      </c>
      <c r="G219" s="183" t="s">
        <v>270</v>
      </c>
      <c r="H219" s="320"/>
      <c r="I219" s="320"/>
      <c r="J219" s="255"/>
      <c r="K219" s="255"/>
      <c r="L219" s="36"/>
      <c r="M219" s="255"/>
      <c r="N219" s="255"/>
      <c r="O219" s="255"/>
      <c r="P219" s="255"/>
      <c r="Q219" s="255"/>
      <c r="R219" s="255"/>
      <c r="S219" s="255"/>
      <c r="T219" s="255"/>
      <c r="U219" s="255"/>
      <c r="V219" s="255"/>
      <c r="W219" s="255"/>
      <c r="X219" s="255"/>
      <c r="Y219" s="36"/>
    </row>
    <row r="220" spans="2:25">
      <c r="B220" s="313"/>
      <c r="C220" s="313"/>
      <c r="D220" s="318">
        <f t="shared" si="24"/>
        <v>6</v>
      </c>
      <c r="E220" s="263" t="s">
        <v>332</v>
      </c>
      <c r="F220" s="183" t="s">
        <v>269</v>
      </c>
      <c r="G220" s="183" t="s">
        <v>270</v>
      </c>
      <c r="H220" s="320"/>
      <c r="I220" s="320"/>
      <c r="J220" s="255"/>
      <c r="K220" s="255"/>
      <c r="L220" s="36"/>
      <c r="M220" s="255"/>
      <c r="N220" s="255"/>
      <c r="O220" s="255"/>
      <c r="P220" s="255"/>
      <c r="Q220" s="255"/>
      <c r="R220" s="255"/>
      <c r="S220" s="255"/>
      <c r="T220" s="255"/>
      <c r="U220" s="255"/>
      <c r="V220" s="255"/>
      <c r="W220" s="255"/>
      <c r="X220" s="255"/>
      <c r="Y220" s="36"/>
    </row>
    <row r="221" spans="2:25">
      <c r="B221" s="313"/>
      <c r="C221" s="313"/>
      <c r="D221" s="318">
        <f t="shared" si="24"/>
        <v>7</v>
      </c>
      <c r="E221" s="263" t="s">
        <v>346</v>
      </c>
      <c r="F221" s="183" t="s">
        <v>269</v>
      </c>
      <c r="G221" s="183" t="s">
        <v>270</v>
      </c>
      <c r="H221" s="320"/>
      <c r="I221" s="320"/>
      <c r="J221" s="255"/>
      <c r="K221" s="255"/>
      <c r="L221" s="534"/>
      <c r="M221" s="535"/>
      <c r="N221" s="255"/>
      <c r="O221" s="255"/>
      <c r="P221" s="255"/>
      <c r="Q221" s="255"/>
      <c r="R221" s="255"/>
      <c r="S221" s="255"/>
      <c r="T221" s="255"/>
      <c r="U221" s="255"/>
      <c r="V221" s="255"/>
      <c r="W221" s="261"/>
      <c r="X221" s="255"/>
      <c r="Y221" s="36"/>
    </row>
    <row r="222" spans="2:25">
      <c r="B222" s="313"/>
      <c r="C222" s="313"/>
      <c r="D222" s="318">
        <f t="shared" si="24"/>
        <v>8</v>
      </c>
      <c r="E222" s="318" t="s">
        <v>438</v>
      </c>
      <c r="F222" s="183" t="s">
        <v>269</v>
      </c>
      <c r="G222" s="183" t="s">
        <v>270</v>
      </c>
      <c r="H222" s="320"/>
      <c r="I222" s="320"/>
      <c r="J222" s="36"/>
      <c r="K222" s="36"/>
      <c r="L222" s="255"/>
      <c r="M222" s="255"/>
      <c r="N222" s="255"/>
      <c r="O222" s="255"/>
      <c r="P222" s="255"/>
      <c r="Q222" s="255"/>
      <c r="R222" s="255"/>
      <c r="S222" s="255"/>
      <c r="T222" s="36"/>
      <c r="U222" s="36"/>
      <c r="V222" s="36"/>
      <c r="W222" s="255"/>
      <c r="X222" s="36"/>
      <c r="Y222" s="36"/>
    </row>
    <row r="223" spans="2:25">
      <c r="B223" s="313"/>
      <c r="C223" s="313"/>
      <c r="D223" s="318">
        <f t="shared" si="24"/>
        <v>9</v>
      </c>
      <c r="E223" s="318" t="s">
        <v>439</v>
      </c>
      <c r="F223" s="183" t="s">
        <v>269</v>
      </c>
      <c r="G223" s="183" t="s">
        <v>270</v>
      </c>
      <c r="H223" s="320"/>
      <c r="I223" s="320"/>
      <c r="J223" s="36"/>
      <c r="K223" s="36"/>
      <c r="L223" s="255"/>
      <c r="M223" s="255"/>
      <c r="N223" s="255"/>
      <c r="O223" s="255"/>
      <c r="P223" s="255"/>
      <c r="Q223" s="255"/>
      <c r="R223" s="255"/>
      <c r="S223" s="255"/>
      <c r="T223" s="36"/>
      <c r="U223" s="36"/>
      <c r="V223" s="36"/>
      <c r="W223" s="255"/>
      <c r="X223" s="36"/>
      <c r="Y223" s="36"/>
    </row>
    <row r="224" spans="2:25">
      <c r="B224" s="313"/>
      <c r="C224" s="313"/>
      <c r="D224" s="318">
        <f t="shared" si="24"/>
        <v>10</v>
      </c>
      <c r="E224" s="318" t="s">
        <v>440</v>
      </c>
      <c r="F224" s="183" t="s">
        <v>269</v>
      </c>
      <c r="G224" s="183" t="s">
        <v>270</v>
      </c>
      <c r="H224" s="320"/>
      <c r="I224" s="320"/>
      <c r="J224" s="36"/>
      <c r="K224" s="36"/>
      <c r="L224" s="255"/>
      <c r="M224" s="255"/>
      <c r="N224" s="255"/>
      <c r="O224" s="255"/>
      <c r="P224" s="255"/>
      <c r="Q224" s="255"/>
      <c r="R224" s="255"/>
      <c r="S224" s="255"/>
      <c r="T224" s="36"/>
      <c r="U224" s="36"/>
      <c r="V224" s="36"/>
      <c r="W224" s="255"/>
      <c r="X224" s="36"/>
      <c r="Y224" s="36"/>
    </row>
    <row r="225" spans="2:25">
      <c r="B225" s="313"/>
      <c r="C225" s="313"/>
      <c r="D225" s="318">
        <f t="shared" si="24"/>
        <v>11</v>
      </c>
      <c r="E225" s="318" t="s">
        <v>441</v>
      </c>
      <c r="F225" s="183" t="s">
        <v>272</v>
      </c>
      <c r="G225" s="183" t="s">
        <v>270</v>
      </c>
      <c r="H225" s="320"/>
      <c r="I225" s="320"/>
      <c r="J225" s="36"/>
      <c r="K225" s="36"/>
      <c r="L225" s="255"/>
      <c r="M225" s="255"/>
      <c r="N225" s="255"/>
      <c r="O225" s="255"/>
      <c r="P225" s="255"/>
      <c r="Q225" s="255"/>
      <c r="R225" s="255"/>
      <c r="S225" s="255"/>
      <c r="T225" s="36"/>
      <c r="U225" s="36"/>
      <c r="V225" s="36"/>
      <c r="W225" s="255"/>
      <c r="X225" s="255"/>
      <c r="Y225" s="36"/>
    </row>
    <row r="226" spans="2:25">
      <c r="B226" s="313"/>
      <c r="C226" s="313"/>
      <c r="D226" s="318">
        <f t="shared" si="24"/>
        <v>12</v>
      </c>
      <c r="E226" s="263" t="s">
        <v>442</v>
      </c>
      <c r="F226" s="183" t="s">
        <v>272</v>
      </c>
      <c r="G226" s="183" t="s">
        <v>270</v>
      </c>
      <c r="H226" s="320"/>
      <c r="I226" s="320"/>
      <c r="J226" s="36"/>
      <c r="K226" s="36"/>
      <c r="L226" s="255"/>
      <c r="M226" s="255"/>
      <c r="N226" s="255"/>
      <c r="O226" s="255"/>
      <c r="P226" s="255"/>
      <c r="Q226" s="255"/>
      <c r="R226" s="255"/>
      <c r="S226" s="255"/>
      <c r="T226" s="36"/>
      <c r="U226" s="36"/>
      <c r="V226" s="36"/>
      <c r="W226" s="255"/>
      <c r="X226" s="255"/>
      <c r="Y226" s="36"/>
    </row>
    <row r="227" spans="2:25">
      <c r="B227" s="313"/>
      <c r="C227" s="313"/>
      <c r="D227" s="318">
        <f t="shared" si="24"/>
        <v>13</v>
      </c>
      <c r="E227" s="263" t="s">
        <v>443</v>
      </c>
      <c r="F227" s="183" t="s">
        <v>272</v>
      </c>
      <c r="G227" s="183" t="s">
        <v>270</v>
      </c>
      <c r="H227" s="320"/>
      <c r="I227" s="320"/>
      <c r="J227" s="36"/>
      <c r="K227" s="36"/>
      <c r="L227" s="255"/>
      <c r="M227" s="255"/>
      <c r="N227" s="255"/>
      <c r="O227" s="255"/>
      <c r="P227" s="255"/>
      <c r="Q227" s="255"/>
      <c r="R227" s="255"/>
      <c r="S227" s="255"/>
      <c r="T227" s="36"/>
      <c r="U227" s="36"/>
      <c r="V227" s="36"/>
      <c r="W227" s="255"/>
      <c r="X227" s="255"/>
      <c r="Y227" s="36"/>
    </row>
    <row r="228" spans="2:25" ht="25.5" customHeight="1">
      <c r="B228" s="313"/>
      <c r="C228" s="313"/>
      <c r="D228" s="318">
        <f t="shared" si="24"/>
        <v>14</v>
      </c>
      <c r="E228" s="263" t="s">
        <v>444</v>
      </c>
      <c r="F228" s="183" t="s">
        <v>272</v>
      </c>
      <c r="G228" s="183" t="s">
        <v>270</v>
      </c>
      <c r="H228" s="320"/>
      <c r="I228" s="320"/>
      <c r="J228" s="255"/>
      <c r="K228" s="255"/>
      <c r="L228" s="36"/>
      <c r="M228" s="62"/>
      <c r="N228" s="62"/>
      <c r="O228" s="255"/>
      <c r="P228" s="255"/>
      <c r="Q228" s="255"/>
      <c r="R228" s="255"/>
      <c r="S228" s="255"/>
      <c r="T228" s="62"/>
      <c r="U228" s="36"/>
      <c r="V228" s="36"/>
      <c r="W228" s="36"/>
      <c r="X228" s="36"/>
      <c r="Y228" s="36"/>
    </row>
    <row r="229" spans="2:25" ht="30" customHeight="1">
      <c r="B229" s="313"/>
      <c r="C229" s="313"/>
      <c r="D229" s="318">
        <f t="shared" si="24"/>
        <v>15</v>
      </c>
      <c r="E229" s="263" t="s">
        <v>449</v>
      </c>
      <c r="F229" s="183" t="s">
        <v>272</v>
      </c>
      <c r="G229" s="183" t="s">
        <v>270</v>
      </c>
      <c r="H229" s="320"/>
      <c r="I229" s="320"/>
      <c r="J229" s="255"/>
      <c r="K229" s="255"/>
      <c r="L229" s="36"/>
      <c r="M229" s="62"/>
      <c r="N229" s="62"/>
      <c r="O229" s="255"/>
      <c r="P229" s="255"/>
      <c r="Q229" s="255"/>
      <c r="R229" s="255"/>
      <c r="S229" s="255"/>
      <c r="T229" s="62"/>
      <c r="U229" s="36"/>
      <c r="V229" s="36"/>
      <c r="W229" s="36"/>
      <c r="X229" s="36"/>
      <c r="Y229" s="36"/>
    </row>
    <row r="230" spans="2:25">
      <c r="B230" s="313"/>
      <c r="C230" s="313"/>
      <c r="D230" s="318">
        <f t="shared" si="24"/>
        <v>16</v>
      </c>
      <c r="E230" s="263" t="s">
        <v>349</v>
      </c>
      <c r="F230" s="183" t="s">
        <v>269</v>
      </c>
      <c r="G230" s="183" t="s">
        <v>270</v>
      </c>
      <c r="H230" s="320"/>
      <c r="I230" s="320"/>
      <c r="J230" s="255"/>
      <c r="K230" s="36"/>
      <c r="L230" s="255"/>
      <c r="M230" s="255"/>
      <c r="N230" s="255"/>
      <c r="O230" s="255"/>
      <c r="P230" s="255"/>
      <c r="Q230" s="255"/>
      <c r="R230" s="255"/>
      <c r="S230" s="255"/>
      <c r="T230" s="255"/>
      <c r="U230" s="36"/>
      <c r="V230" s="255"/>
      <c r="W230" s="255"/>
      <c r="X230" s="255"/>
      <c r="Y230" s="36"/>
    </row>
    <row r="231" spans="2:25">
      <c r="B231" s="313"/>
      <c r="C231" s="313"/>
      <c r="D231" s="318">
        <f t="shared" si="24"/>
        <v>17</v>
      </c>
      <c r="E231" s="263" t="s">
        <v>350</v>
      </c>
      <c r="F231" s="183" t="s">
        <v>269</v>
      </c>
      <c r="G231" s="183" t="s">
        <v>270</v>
      </c>
      <c r="H231" s="320"/>
      <c r="I231" s="320"/>
      <c r="J231" s="255"/>
      <c r="K231" s="255"/>
      <c r="L231" s="255"/>
      <c r="M231" s="36"/>
      <c r="N231" s="255"/>
      <c r="O231" s="255"/>
      <c r="P231" s="255"/>
      <c r="Q231" s="255"/>
      <c r="R231" s="255"/>
      <c r="S231" s="255"/>
      <c r="T231" s="255"/>
      <c r="U231" s="255"/>
      <c r="V231" s="255"/>
      <c r="W231" s="255"/>
      <c r="X231" s="255"/>
      <c r="Y231" s="36"/>
    </row>
    <row r="232" spans="2:25">
      <c r="B232" s="313"/>
      <c r="C232" s="313"/>
      <c r="D232" s="318">
        <f t="shared" si="24"/>
        <v>18</v>
      </c>
      <c r="E232" s="263" t="s">
        <v>354</v>
      </c>
      <c r="F232" s="183" t="s">
        <v>269</v>
      </c>
      <c r="G232" s="183" t="s">
        <v>270</v>
      </c>
      <c r="H232" s="320"/>
      <c r="I232" s="320"/>
      <c r="J232" s="255"/>
      <c r="K232" s="255"/>
      <c r="L232" s="255"/>
      <c r="M232" s="36"/>
      <c r="N232" s="255"/>
      <c r="O232" s="255"/>
      <c r="P232" s="255"/>
      <c r="Q232" s="255"/>
      <c r="R232" s="255"/>
      <c r="S232" s="255"/>
      <c r="T232" s="255"/>
      <c r="U232" s="255"/>
      <c r="V232" s="255"/>
      <c r="W232" s="255"/>
      <c r="X232" s="255"/>
      <c r="Y232" s="36"/>
    </row>
    <row r="233" spans="2:25">
      <c r="B233" s="313"/>
      <c r="C233" s="313"/>
      <c r="D233" s="318">
        <f t="shared" si="24"/>
        <v>19</v>
      </c>
      <c r="E233" s="263" t="s">
        <v>359</v>
      </c>
      <c r="F233" s="183" t="s">
        <v>272</v>
      </c>
      <c r="G233" s="183" t="s">
        <v>270</v>
      </c>
      <c r="H233" s="320"/>
      <c r="I233" s="320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</row>
    <row r="234" spans="2:25">
      <c r="B234" s="313"/>
      <c r="C234" s="313"/>
      <c r="D234" s="318">
        <f t="shared" si="24"/>
        <v>20</v>
      </c>
      <c r="E234" s="263" t="s">
        <v>360</v>
      </c>
      <c r="F234" s="183" t="s">
        <v>269</v>
      </c>
      <c r="G234" s="183" t="s">
        <v>270</v>
      </c>
      <c r="H234" s="320"/>
      <c r="I234" s="326"/>
      <c r="J234" s="255"/>
      <c r="K234" s="36"/>
      <c r="L234" s="255"/>
      <c r="M234" s="255"/>
      <c r="N234" s="255"/>
      <c r="O234" s="255"/>
      <c r="P234" s="255"/>
      <c r="Q234" s="255"/>
      <c r="R234" s="255"/>
      <c r="S234" s="255"/>
      <c r="T234" s="255"/>
      <c r="U234" s="36"/>
      <c r="V234" s="255"/>
      <c r="W234" s="255"/>
      <c r="X234" s="255"/>
      <c r="Y234" s="36"/>
    </row>
    <row r="235" spans="2:25">
      <c r="B235" s="313"/>
      <c r="C235" s="313"/>
      <c r="D235" s="318">
        <f t="shared" si="24"/>
        <v>21</v>
      </c>
      <c r="E235" s="263" t="s">
        <v>361</v>
      </c>
      <c r="F235" s="183" t="s">
        <v>269</v>
      </c>
      <c r="G235" s="183" t="s">
        <v>270</v>
      </c>
      <c r="H235" s="320"/>
      <c r="I235" s="326"/>
      <c r="J235" s="255"/>
      <c r="K235" s="36"/>
      <c r="L235" s="255"/>
      <c r="M235" s="255"/>
      <c r="N235" s="255"/>
      <c r="O235" s="255"/>
      <c r="P235" s="255"/>
      <c r="Q235" s="255"/>
      <c r="R235" s="255"/>
      <c r="S235" s="255"/>
      <c r="T235" s="255"/>
      <c r="U235" s="36"/>
      <c r="V235" s="255"/>
      <c r="W235" s="255"/>
      <c r="X235" s="255"/>
      <c r="Y235" s="36"/>
    </row>
    <row r="236" spans="2:25">
      <c r="B236" s="313"/>
      <c r="C236" s="313"/>
      <c r="D236" s="318">
        <f t="shared" si="24"/>
        <v>22</v>
      </c>
      <c r="E236" s="263" t="s">
        <v>362</v>
      </c>
      <c r="F236" s="183" t="s">
        <v>269</v>
      </c>
      <c r="G236" s="183" t="s">
        <v>270</v>
      </c>
      <c r="H236" s="320"/>
      <c r="I236" s="320"/>
      <c r="J236" s="255"/>
      <c r="K236" s="36"/>
      <c r="L236" s="255"/>
      <c r="M236" s="255"/>
      <c r="N236" s="255"/>
      <c r="O236" s="255"/>
      <c r="P236" s="255"/>
      <c r="Q236" s="255"/>
      <c r="R236" s="255"/>
      <c r="S236" s="255"/>
      <c r="T236" s="255"/>
      <c r="U236" s="255"/>
      <c r="V236" s="255"/>
      <c r="W236" s="255"/>
      <c r="X236" s="255"/>
      <c r="Y236" s="36"/>
    </row>
    <row r="237" spans="2:25" outlineLevel="1">
      <c r="B237" s="313"/>
      <c r="C237" s="313"/>
      <c r="D237" s="318">
        <f t="shared" si="24"/>
        <v>23</v>
      </c>
      <c r="E237" s="263" t="s">
        <v>363</v>
      </c>
      <c r="F237" s="183" t="s">
        <v>272</v>
      </c>
      <c r="G237" s="183" t="s">
        <v>270</v>
      </c>
      <c r="H237" s="320"/>
      <c r="I237" s="320"/>
      <c r="J237" s="255"/>
      <c r="K237" s="36"/>
      <c r="L237" s="255"/>
      <c r="M237" s="255"/>
      <c r="N237" s="255"/>
      <c r="O237" s="255"/>
      <c r="P237" s="255"/>
      <c r="Q237" s="255"/>
      <c r="R237" s="255"/>
      <c r="S237" s="255"/>
      <c r="T237" s="255"/>
      <c r="U237" s="36"/>
      <c r="V237" s="255"/>
      <c r="W237" s="255"/>
      <c r="X237" s="255"/>
      <c r="Y237" s="36"/>
    </row>
    <row r="238" spans="2:25" outlineLevel="1">
      <c r="B238" s="313"/>
      <c r="C238" s="313"/>
      <c r="D238" s="318">
        <f t="shared" si="24"/>
        <v>24</v>
      </c>
      <c r="E238" s="263" t="s">
        <v>454</v>
      </c>
      <c r="F238" s="183" t="s">
        <v>272</v>
      </c>
      <c r="G238" s="183" t="s">
        <v>270</v>
      </c>
      <c r="H238" s="320"/>
      <c r="I238" s="320"/>
      <c r="J238" s="255"/>
      <c r="K238" s="36"/>
      <c r="L238" s="255"/>
      <c r="M238" s="255"/>
      <c r="N238" s="255"/>
      <c r="O238" s="255"/>
      <c r="P238" s="255"/>
      <c r="Q238" s="255"/>
      <c r="R238" s="255"/>
      <c r="S238" s="255"/>
      <c r="T238" s="255"/>
      <c r="U238" s="36"/>
      <c r="V238" s="255"/>
      <c r="W238" s="255"/>
      <c r="X238" s="255"/>
      <c r="Y238" s="36"/>
    </row>
    <row r="239" spans="2:25" outlineLevel="1">
      <c r="B239" s="313"/>
      <c r="C239" s="313"/>
      <c r="D239" s="318">
        <f t="shared" si="24"/>
        <v>25</v>
      </c>
      <c r="E239" s="263" t="s">
        <v>378</v>
      </c>
      <c r="F239" s="183" t="s">
        <v>269</v>
      </c>
      <c r="G239" s="183" t="s">
        <v>279</v>
      </c>
      <c r="H239" s="320"/>
      <c r="I239" s="320"/>
      <c r="J239" s="255"/>
      <c r="K239" s="255"/>
      <c r="L239" s="255"/>
      <c r="M239" s="255"/>
      <c r="N239" s="255"/>
      <c r="O239" s="255"/>
      <c r="P239" s="36"/>
      <c r="Q239" s="36"/>
      <c r="R239" s="255"/>
      <c r="S239" s="255"/>
      <c r="T239" s="255"/>
      <c r="U239" s="255"/>
      <c r="V239" s="255"/>
      <c r="W239" s="255"/>
      <c r="X239" s="255"/>
      <c r="Y239" s="36"/>
    </row>
    <row r="240" spans="2:25" outlineLevel="1">
      <c r="B240" s="313"/>
      <c r="C240" s="313"/>
      <c r="D240" s="318">
        <f t="shared" si="24"/>
        <v>26</v>
      </c>
      <c r="E240" s="263" t="s">
        <v>379</v>
      </c>
      <c r="F240" s="183" t="s">
        <v>269</v>
      </c>
      <c r="G240" s="183" t="s">
        <v>279</v>
      </c>
      <c r="H240" s="320"/>
      <c r="I240" s="320"/>
      <c r="J240" s="255"/>
      <c r="K240" s="255"/>
      <c r="L240" s="255"/>
      <c r="M240" s="255"/>
      <c r="N240" s="255"/>
      <c r="O240" s="255"/>
      <c r="P240" s="36"/>
      <c r="Q240" s="36"/>
      <c r="R240" s="255"/>
      <c r="S240" s="255"/>
      <c r="T240" s="255"/>
      <c r="U240" s="255"/>
      <c r="V240" s="255"/>
      <c r="W240" s="255"/>
      <c r="X240" s="255"/>
      <c r="Y240" s="36"/>
    </row>
    <row r="241" spans="2:25" outlineLevel="1">
      <c r="B241" s="313"/>
      <c r="C241" s="313"/>
      <c r="D241" s="318">
        <f t="shared" si="24"/>
        <v>27</v>
      </c>
      <c r="E241" s="263" t="s">
        <v>380</v>
      </c>
      <c r="F241" s="183" t="s">
        <v>269</v>
      </c>
      <c r="G241" s="183" t="s">
        <v>279</v>
      </c>
      <c r="H241" s="320"/>
      <c r="I241" s="320"/>
      <c r="J241" s="255"/>
      <c r="K241" s="255"/>
      <c r="L241" s="255"/>
      <c r="M241" s="255"/>
      <c r="N241" s="255"/>
      <c r="O241" s="255"/>
      <c r="P241" s="36"/>
      <c r="Q241" s="36"/>
      <c r="R241" s="255"/>
      <c r="S241" s="255"/>
      <c r="T241" s="255"/>
      <c r="U241" s="255"/>
      <c r="V241" s="255"/>
      <c r="W241" s="255"/>
      <c r="X241" s="255"/>
      <c r="Y241" s="36"/>
    </row>
    <row r="242" spans="2:25">
      <c r="B242" s="313"/>
      <c r="C242" s="313"/>
      <c r="D242" s="318">
        <f t="shared" si="24"/>
        <v>28</v>
      </c>
      <c r="E242" s="263" t="s">
        <v>382</v>
      </c>
      <c r="F242" s="183" t="s">
        <v>269</v>
      </c>
      <c r="G242" s="183" t="s">
        <v>279</v>
      </c>
      <c r="H242" s="320"/>
      <c r="I242" s="320"/>
      <c r="J242" s="255"/>
      <c r="K242" s="255"/>
      <c r="L242" s="255"/>
      <c r="M242" s="255"/>
      <c r="N242" s="255"/>
      <c r="O242" s="255"/>
      <c r="P242" s="36"/>
      <c r="Q242" s="36"/>
      <c r="R242" s="255"/>
      <c r="S242" s="255"/>
      <c r="T242" s="255"/>
      <c r="U242" s="255"/>
      <c r="V242" s="255"/>
      <c r="W242" s="255"/>
      <c r="X242" s="255"/>
      <c r="Y242" s="36"/>
    </row>
    <row r="243" spans="2:25">
      <c r="B243" s="313"/>
      <c r="C243" s="313"/>
      <c r="D243" s="313"/>
      <c r="R243" s="311" t="s">
        <v>431</v>
      </c>
    </row>
    <row r="244" spans="2:25">
      <c r="B244" s="313"/>
      <c r="C244" s="313"/>
      <c r="D244" s="313"/>
      <c r="E244" s="311" t="s">
        <v>173</v>
      </c>
    </row>
    <row r="245" spans="2:25">
      <c r="B245" s="313"/>
      <c r="C245" s="313"/>
      <c r="D245" s="313"/>
      <c r="E245" s="314" t="s">
        <v>324</v>
      </c>
    </row>
    <row r="246" spans="2:25">
      <c r="B246" s="313"/>
      <c r="C246" s="313"/>
      <c r="D246" s="313"/>
    </row>
    <row r="247" spans="2:25" ht="15.75">
      <c r="B247" s="313"/>
      <c r="C247" s="313"/>
      <c r="D247" s="313"/>
      <c r="E247" s="9" t="s">
        <v>433</v>
      </c>
      <c r="F247" s="314"/>
      <c r="G247" s="314"/>
      <c r="H247" s="314"/>
      <c r="I247" s="315"/>
      <c r="J247" s="314"/>
      <c r="K247" s="314"/>
      <c r="L247" s="314"/>
      <c r="M247" s="314"/>
      <c r="N247" s="314"/>
      <c r="O247" s="314"/>
      <c r="P247" s="314"/>
    </row>
    <row r="248" spans="2:25">
      <c r="B248" s="313"/>
      <c r="C248" s="313"/>
      <c r="D248" s="313"/>
      <c r="E248" s="329" t="s">
        <v>388</v>
      </c>
      <c r="F248" s="314"/>
      <c r="G248" s="314"/>
      <c r="H248" s="314"/>
      <c r="I248" s="315"/>
      <c r="J248" s="314"/>
      <c r="K248" s="314"/>
      <c r="L248" s="314"/>
      <c r="M248" s="314"/>
      <c r="N248" s="314"/>
      <c r="O248" s="314"/>
      <c r="P248" s="314"/>
    </row>
    <row r="249" spans="2:25" ht="15" thickBot="1">
      <c r="B249" s="313"/>
      <c r="C249" s="313"/>
      <c r="D249" s="313"/>
      <c r="E249" s="260">
        <v>2016</v>
      </c>
      <c r="F249" s="314"/>
      <c r="G249" s="314"/>
      <c r="H249" s="314"/>
      <c r="I249" s="315"/>
      <c r="J249" s="314"/>
      <c r="K249" s="314"/>
      <c r="L249" s="314"/>
      <c r="M249" s="314"/>
      <c r="N249" s="314"/>
      <c r="O249" s="314"/>
      <c r="P249" s="314"/>
    </row>
    <row r="250" spans="2:25" ht="15.75" thickBot="1">
      <c r="B250" s="313"/>
      <c r="C250" s="313"/>
      <c r="D250" s="313"/>
      <c r="E250" s="316"/>
      <c r="F250" s="314"/>
      <c r="G250" s="314"/>
      <c r="H250" s="528" t="s">
        <v>389</v>
      </c>
      <c r="I250" s="529"/>
      <c r="J250" s="529"/>
      <c r="K250" s="529"/>
      <c r="L250" s="529"/>
      <c r="M250" s="529"/>
      <c r="N250" s="529"/>
      <c r="O250" s="529"/>
      <c r="P250" s="529"/>
      <c r="Q250" s="529"/>
      <c r="R250" s="529"/>
      <c r="S250" s="529"/>
      <c r="T250" s="530"/>
      <c r="U250" s="531" t="s">
        <v>172</v>
      </c>
      <c r="V250" s="532"/>
      <c r="W250" s="532"/>
      <c r="X250" s="533"/>
    </row>
    <row r="251" spans="2:25" ht="48">
      <c r="B251" s="313"/>
      <c r="C251" s="313"/>
      <c r="D251" s="313"/>
      <c r="E251" s="330" t="s">
        <v>383</v>
      </c>
      <c r="F251" s="306" t="s">
        <v>264</v>
      </c>
      <c r="G251" s="306" t="s">
        <v>265</v>
      </c>
      <c r="H251" s="330" t="s">
        <v>390</v>
      </c>
      <c r="I251" s="331" t="s">
        <v>391</v>
      </c>
      <c r="J251" s="330" t="s">
        <v>392</v>
      </c>
      <c r="K251" s="330" t="s">
        <v>393</v>
      </c>
      <c r="L251" s="330" t="s">
        <v>394</v>
      </c>
      <c r="M251" s="330" t="s">
        <v>395</v>
      </c>
      <c r="N251" s="330" t="s">
        <v>396</v>
      </c>
      <c r="O251" s="330" t="s">
        <v>397</v>
      </c>
      <c r="P251" s="330" t="s">
        <v>398</v>
      </c>
      <c r="Q251" s="330" t="s">
        <v>399</v>
      </c>
      <c r="R251" s="330" t="s">
        <v>400</v>
      </c>
      <c r="S251" s="330" t="s">
        <v>401</v>
      </c>
      <c r="T251" s="330" t="s">
        <v>73</v>
      </c>
      <c r="U251" s="330" t="s">
        <v>402</v>
      </c>
      <c r="V251" s="330" t="s">
        <v>403</v>
      </c>
      <c r="W251" s="330" t="s">
        <v>404</v>
      </c>
      <c r="X251" s="330" t="s">
        <v>405</v>
      </c>
      <c r="Y251" s="330" t="s">
        <v>267</v>
      </c>
    </row>
    <row r="252" spans="2:25">
      <c r="B252" s="313"/>
      <c r="C252" s="313"/>
      <c r="D252" s="318">
        <v>1</v>
      </c>
      <c r="E252" s="183" t="s">
        <v>434</v>
      </c>
      <c r="F252" s="183" t="s">
        <v>274</v>
      </c>
      <c r="G252" s="183" t="s">
        <v>270</v>
      </c>
      <c r="H252" s="187">
        <v>100</v>
      </c>
      <c r="I252" s="320">
        <f t="shared" ref="I252:I273" si="25">H252*1.16*1.03</f>
        <v>119.47999999999999</v>
      </c>
      <c r="J252" s="255"/>
      <c r="K252" s="36">
        <v>100</v>
      </c>
      <c r="L252" s="255"/>
      <c r="M252" s="255"/>
      <c r="N252" s="255"/>
      <c r="O252" s="255"/>
      <c r="P252" s="255"/>
      <c r="Q252" s="255"/>
      <c r="R252" s="255"/>
      <c r="S252" s="255"/>
      <c r="T252" s="255"/>
      <c r="U252" s="187">
        <v>1.3</v>
      </c>
      <c r="V252" s="255"/>
      <c r="W252" s="255"/>
      <c r="X252" s="255"/>
      <c r="Y252" s="36"/>
    </row>
    <row r="253" spans="2:25">
      <c r="B253" s="313"/>
      <c r="C253" s="313"/>
      <c r="D253" s="318">
        <f>D252+1</f>
        <v>2</v>
      </c>
      <c r="E253" s="183" t="s">
        <v>435</v>
      </c>
      <c r="F253" s="183" t="s">
        <v>274</v>
      </c>
      <c r="G253" s="183" t="s">
        <v>270</v>
      </c>
      <c r="H253" s="187">
        <v>150</v>
      </c>
      <c r="I253" s="320">
        <f t="shared" si="25"/>
        <v>179.22</v>
      </c>
      <c r="J253" s="255"/>
      <c r="K253" s="255"/>
      <c r="L253" s="36">
        <v>100</v>
      </c>
      <c r="M253" s="255"/>
      <c r="N253" s="255"/>
      <c r="O253" s="255"/>
      <c r="P253" s="255"/>
      <c r="Q253" s="255"/>
      <c r="R253" s="255"/>
      <c r="S253" s="255"/>
      <c r="T253" s="255"/>
      <c r="U253" s="255"/>
      <c r="V253" s="255"/>
      <c r="W253" s="261" t="s">
        <v>436</v>
      </c>
      <c r="X253" s="255"/>
      <c r="Y253" s="36"/>
    </row>
    <row r="254" spans="2:25">
      <c r="B254" s="313"/>
      <c r="C254" s="313"/>
      <c r="D254" s="318">
        <f t="shared" ref="D254:D276" si="26">D253+1</f>
        <v>3</v>
      </c>
      <c r="E254" s="183" t="s">
        <v>437</v>
      </c>
      <c r="F254" s="183" t="s">
        <v>274</v>
      </c>
      <c r="G254" s="183" t="s">
        <v>270</v>
      </c>
      <c r="H254" s="187">
        <v>300</v>
      </c>
      <c r="I254" s="320">
        <f t="shared" si="25"/>
        <v>358.44</v>
      </c>
      <c r="J254" s="255"/>
      <c r="K254" s="255"/>
      <c r="L254" s="255"/>
      <c r="M254" s="262">
        <v>100</v>
      </c>
      <c r="N254" s="255"/>
      <c r="O254" s="255"/>
      <c r="P254" s="255"/>
      <c r="Q254" s="255"/>
      <c r="R254" s="255"/>
      <c r="S254" s="255"/>
      <c r="T254" s="255"/>
      <c r="U254" s="255"/>
      <c r="V254" s="255"/>
      <c r="W254" s="255"/>
      <c r="X254" s="255"/>
      <c r="Y254" s="36"/>
    </row>
    <row r="255" spans="2:25">
      <c r="B255" s="313"/>
      <c r="C255" s="313"/>
      <c r="D255" s="318">
        <f t="shared" si="26"/>
        <v>4</v>
      </c>
      <c r="E255" s="263" t="s">
        <v>330</v>
      </c>
      <c r="F255" s="183" t="s">
        <v>269</v>
      </c>
      <c r="G255" s="183" t="s">
        <v>270</v>
      </c>
      <c r="H255" s="320">
        <v>100</v>
      </c>
      <c r="I255" s="320">
        <f t="shared" si="25"/>
        <v>119.47999999999999</v>
      </c>
      <c r="J255" s="255"/>
      <c r="K255" s="255"/>
      <c r="L255" s="36">
        <v>100</v>
      </c>
      <c r="M255" s="255"/>
      <c r="N255" s="255"/>
      <c r="O255" s="255"/>
      <c r="P255" s="255"/>
      <c r="Q255" s="255"/>
      <c r="R255" s="255"/>
      <c r="S255" s="255"/>
      <c r="T255" s="255"/>
      <c r="U255" s="255"/>
      <c r="V255" s="255"/>
      <c r="W255" s="255"/>
      <c r="X255" s="255"/>
      <c r="Y255" s="36"/>
    </row>
    <row r="256" spans="2:25">
      <c r="B256" s="313"/>
      <c r="C256" s="313"/>
      <c r="D256" s="318">
        <f t="shared" si="26"/>
        <v>5</v>
      </c>
      <c r="E256" s="263" t="s">
        <v>331</v>
      </c>
      <c r="F256" s="183" t="s">
        <v>269</v>
      </c>
      <c r="G256" s="183" t="s">
        <v>270</v>
      </c>
      <c r="H256" s="320">
        <v>149.82</v>
      </c>
      <c r="I256" s="320">
        <f t="shared" si="25"/>
        <v>179.00493599999999</v>
      </c>
      <c r="J256" s="255"/>
      <c r="K256" s="255"/>
      <c r="L256" s="36">
        <v>100</v>
      </c>
      <c r="M256" s="255"/>
      <c r="N256" s="255"/>
      <c r="O256" s="255"/>
      <c r="P256" s="255"/>
      <c r="Q256" s="255"/>
      <c r="R256" s="255"/>
      <c r="S256" s="255"/>
      <c r="T256" s="255"/>
      <c r="U256" s="255"/>
      <c r="V256" s="255"/>
      <c r="W256" s="255"/>
      <c r="X256" s="255"/>
      <c r="Y256" s="36"/>
    </row>
    <row r="257" spans="1:25">
      <c r="B257" s="313"/>
      <c r="C257" s="313"/>
      <c r="D257" s="318">
        <f t="shared" si="26"/>
        <v>6</v>
      </c>
      <c r="E257" s="263" t="s">
        <v>332</v>
      </c>
      <c r="F257" s="183" t="s">
        <v>269</v>
      </c>
      <c r="G257" s="183" t="s">
        <v>270</v>
      </c>
      <c r="H257" s="320">
        <v>100</v>
      </c>
      <c r="I257" s="320">
        <f t="shared" si="25"/>
        <v>119.47999999999999</v>
      </c>
      <c r="J257" s="255"/>
      <c r="K257" s="255"/>
      <c r="L257" s="36">
        <v>50</v>
      </c>
      <c r="M257" s="255"/>
      <c r="N257" s="255"/>
      <c r="O257" s="255"/>
      <c r="P257" s="255"/>
      <c r="Q257" s="255"/>
      <c r="R257" s="255"/>
      <c r="S257" s="255"/>
      <c r="T257" s="255"/>
      <c r="U257" s="255"/>
      <c r="V257" s="255"/>
      <c r="W257" s="255"/>
      <c r="X257" s="255"/>
      <c r="Y257" s="36"/>
    </row>
    <row r="258" spans="1:25">
      <c r="B258" s="313"/>
      <c r="C258" s="313"/>
      <c r="D258" s="318">
        <f t="shared" si="26"/>
        <v>7</v>
      </c>
      <c r="E258" s="263" t="s">
        <v>346</v>
      </c>
      <c r="F258" s="183" t="s">
        <v>269</v>
      </c>
      <c r="G258" s="183" t="s">
        <v>270</v>
      </c>
      <c r="H258" s="320">
        <v>500</v>
      </c>
      <c r="I258" s="320">
        <f t="shared" si="25"/>
        <v>597.4</v>
      </c>
      <c r="J258" s="255"/>
      <c r="K258" s="255"/>
      <c r="L258" s="534">
        <v>250</v>
      </c>
      <c r="M258" s="535"/>
      <c r="N258" s="255"/>
      <c r="O258" s="255"/>
      <c r="P258" s="255"/>
      <c r="Q258" s="255"/>
      <c r="R258" s="255"/>
      <c r="S258" s="255"/>
      <c r="T258" s="255"/>
      <c r="U258" s="255"/>
      <c r="V258" s="255"/>
      <c r="W258" s="261" t="s">
        <v>436</v>
      </c>
      <c r="X258" s="255"/>
      <c r="Y258" s="36"/>
    </row>
    <row r="259" spans="1:25" ht="84">
      <c r="B259" s="313"/>
      <c r="C259" s="313"/>
      <c r="D259" s="318">
        <f t="shared" si="26"/>
        <v>8</v>
      </c>
      <c r="E259" s="263" t="s">
        <v>444</v>
      </c>
      <c r="F259" s="183" t="s">
        <v>272</v>
      </c>
      <c r="G259" s="183" t="s">
        <v>270</v>
      </c>
      <c r="H259" s="320">
        <v>200</v>
      </c>
      <c r="I259" s="320">
        <f t="shared" si="25"/>
        <v>238.95999999999998</v>
      </c>
      <c r="J259" s="255"/>
      <c r="K259" s="255"/>
      <c r="L259" s="36">
        <v>240</v>
      </c>
      <c r="M259" s="62" t="s">
        <v>445</v>
      </c>
      <c r="N259" s="264" t="s">
        <v>446</v>
      </c>
      <c r="O259" s="255"/>
      <c r="P259" s="255"/>
      <c r="Q259" s="255"/>
      <c r="R259" s="255"/>
      <c r="S259" s="255"/>
      <c r="T259" s="264" t="s">
        <v>447</v>
      </c>
      <c r="U259" s="36" t="s">
        <v>448</v>
      </c>
      <c r="V259" s="36" t="s">
        <v>448</v>
      </c>
      <c r="W259" s="36" t="s">
        <v>448</v>
      </c>
      <c r="X259" s="36"/>
      <c r="Y259" s="36"/>
    </row>
    <row r="260" spans="1:25" ht="84">
      <c r="B260" s="313"/>
      <c r="C260" s="313"/>
      <c r="D260" s="318">
        <f t="shared" si="26"/>
        <v>9</v>
      </c>
      <c r="E260" s="263" t="s">
        <v>449</v>
      </c>
      <c r="F260" s="183" t="s">
        <v>272</v>
      </c>
      <c r="G260" s="183" t="s">
        <v>270</v>
      </c>
      <c r="H260" s="320">
        <v>500</v>
      </c>
      <c r="I260" s="320">
        <f t="shared" si="25"/>
        <v>597.4</v>
      </c>
      <c r="J260" s="255"/>
      <c r="K260" s="255"/>
      <c r="L260" s="36">
        <v>600</v>
      </c>
      <c r="M260" s="62" t="s">
        <v>450</v>
      </c>
      <c r="N260" s="264" t="s">
        <v>451</v>
      </c>
      <c r="O260" s="255"/>
      <c r="P260" s="255"/>
      <c r="Q260" s="255"/>
      <c r="R260" s="255"/>
      <c r="S260" s="255"/>
      <c r="T260" s="264" t="s">
        <v>452</v>
      </c>
      <c r="U260" s="36" t="s">
        <v>448</v>
      </c>
      <c r="V260" s="36" t="s">
        <v>448</v>
      </c>
      <c r="W260" s="36" t="s">
        <v>448</v>
      </c>
      <c r="X260" s="36"/>
      <c r="Y260" s="36"/>
    </row>
    <row r="261" spans="1:25">
      <c r="B261" s="313"/>
      <c r="C261" s="313"/>
      <c r="D261" s="318">
        <f t="shared" si="26"/>
        <v>10</v>
      </c>
      <c r="E261" s="263" t="s">
        <v>349</v>
      </c>
      <c r="F261" s="183" t="s">
        <v>269</v>
      </c>
      <c r="G261" s="183" t="s">
        <v>270</v>
      </c>
      <c r="H261" s="320">
        <v>86.96</v>
      </c>
      <c r="I261" s="320">
        <f t="shared" si="25"/>
        <v>103.89980799999998</v>
      </c>
      <c r="J261" s="255"/>
      <c r="K261" s="36">
        <v>100</v>
      </c>
      <c r="L261" s="255"/>
      <c r="M261" s="255"/>
      <c r="N261" s="255"/>
      <c r="O261" s="255"/>
      <c r="P261" s="255"/>
      <c r="Q261" s="255"/>
      <c r="R261" s="255"/>
      <c r="S261" s="255"/>
      <c r="T261" s="255"/>
      <c r="U261" s="36">
        <v>1.48</v>
      </c>
      <c r="V261" s="255"/>
      <c r="W261" s="255"/>
      <c r="X261" s="255"/>
      <c r="Y261" s="36"/>
    </row>
    <row r="262" spans="1:25">
      <c r="B262" s="313"/>
      <c r="C262" s="313"/>
      <c r="D262" s="318">
        <f t="shared" si="26"/>
        <v>11</v>
      </c>
      <c r="E262" s="263" t="s">
        <v>350</v>
      </c>
      <c r="F262" s="183" t="s">
        <v>269</v>
      </c>
      <c r="G262" s="183" t="s">
        <v>270</v>
      </c>
      <c r="H262" s="320">
        <v>250.25</v>
      </c>
      <c r="I262" s="320">
        <f t="shared" si="25"/>
        <v>298.99869999999999</v>
      </c>
      <c r="J262" s="255"/>
      <c r="K262" s="255"/>
      <c r="L262" s="255"/>
      <c r="M262" s="36">
        <v>200</v>
      </c>
      <c r="N262" s="255"/>
      <c r="O262" s="255"/>
      <c r="P262" s="255"/>
      <c r="Q262" s="255"/>
      <c r="R262" s="255"/>
      <c r="S262" s="255"/>
      <c r="T262" s="255"/>
      <c r="U262" s="255"/>
      <c r="V262" s="255"/>
      <c r="W262" s="255"/>
      <c r="X262" s="255"/>
      <c r="Y262" s="36"/>
    </row>
    <row r="263" spans="1:25">
      <c r="B263" s="313"/>
      <c r="C263" s="313"/>
      <c r="D263" s="318">
        <f t="shared" si="26"/>
        <v>12</v>
      </c>
      <c r="E263" s="263" t="s">
        <v>354</v>
      </c>
      <c r="F263" s="183" t="s">
        <v>269</v>
      </c>
      <c r="G263" s="183" t="s">
        <v>270</v>
      </c>
      <c r="H263" s="320">
        <v>99.6</v>
      </c>
      <c r="I263" s="320">
        <f t="shared" si="25"/>
        <v>119.00207999999999</v>
      </c>
      <c r="J263" s="255"/>
      <c r="K263" s="255"/>
      <c r="L263" s="255"/>
      <c r="M263" s="36">
        <v>50</v>
      </c>
      <c r="N263" s="255"/>
      <c r="O263" s="255"/>
      <c r="P263" s="255"/>
      <c r="Q263" s="255"/>
      <c r="R263" s="255"/>
      <c r="S263" s="255"/>
      <c r="T263" s="255"/>
      <c r="U263" s="255"/>
      <c r="V263" s="255"/>
      <c r="W263" s="255"/>
      <c r="X263" s="255"/>
      <c r="Y263" s="36"/>
    </row>
    <row r="264" spans="1:25">
      <c r="B264" s="313"/>
      <c r="C264" s="313"/>
      <c r="D264" s="318">
        <f t="shared" si="26"/>
        <v>13</v>
      </c>
      <c r="E264" s="263" t="s">
        <v>359</v>
      </c>
      <c r="F264" s="183" t="s">
        <v>272</v>
      </c>
      <c r="G264" s="183" t="s">
        <v>270</v>
      </c>
      <c r="H264" s="320">
        <v>50</v>
      </c>
      <c r="I264" s="320">
        <f t="shared" si="25"/>
        <v>59.739999999999995</v>
      </c>
      <c r="J264" s="36"/>
      <c r="K264" s="36"/>
      <c r="L264" s="36">
        <v>35</v>
      </c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 t="s">
        <v>453</v>
      </c>
      <c r="X264" s="36"/>
      <c r="Y264" s="36"/>
    </row>
    <row r="265" spans="1:25">
      <c r="B265" s="313"/>
      <c r="C265" s="313"/>
      <c r="D265" s="318">
        <f t="shared" si="26"/>
        <v>14</v>
      </c>
      <c r="E265" s="263" t="s">
        <v>360</v>
      </c>
      <c r="F265" s="183" t="s">
        <v>269</v>
      </c>
      <c r="G265" s="183" t="s">
        <v>270</v>
      </c>
      <c r="H265" s="320">
        <v>58.58</v>
      </c>
      <c r="I265" s="326">
        <f t="shared" si="25"/>
        <v>69.991383999999996</v>
      </c>
      <c r="J265" s="255"/>
      <c r="K265" s="36">
        <v>100</v>
      </c>
      <c r="L265" s="255"/>
      <c r="M265" s="255"/>
      <c r="N265" s="255"/>
      <c r="O265" s="255"/>
      <c r="P265" s="255"/>
      <c r="Q265" s="255"/>
      <c r="R265" s="255"/>
      <c r="S265" s="255"/>
      <c r="T265" s="255"/>
      <c r="U265" s="36">
        <v>1.48</v>
      </c>
      <c r="V265" s="255"/>
      <c r="W265" s="255"/>
      <c r="X265" s="255"/>
      <c r="Y265" s="36"/>
    </row>
    <row r="266" spans="1:25">
      <c r="B266" s="313"/>
      <c r="C266" s="313"/>
      <c r="D266" s="318">
        <f t="shared" si="26"/>
        <v>15</v>
      </c>
      <c r="E266" s="263" t="s">
        <v>361</v>
      </c>
      <c r="F266" s="183" t="s">
        <v>269</v>
      </c>
      <c r="G266" s="183" t="s">
        <v>270</v>
      </c>
      <c r="H266" s="320">
        <v>41.01</v>
      </c>
      <c r="I266" s="326">
        <f t="shared" si="25"/>
        <v>48.998747999999999</v>
      </c>
      <c r="J266" s="255"/>
      <c r="K266" s="36">
        <v>50</v>
      </c>
      <c r="L266" s="255"/>
      <c r="M266" s="255"/>
      <c r="N266" s="255"/>
      <c r="O266" s="255"/>
      <c r="P266" s="255"/>
      <c r="Q266" s="255"/>
      <c r="R266" s="255"/>
      <c r="S266" s="255"/>
      <c r="T266" s="255"/>
      <c r="U266" s="36">
        <v>1.48</v>
      </c>
      <c r="V266" s="255"/>
      <c r="W266" s="255"/>
      <c r="X266" s="255"/>
      <c r="Y266" s="36"/>
    </row>
    <row r="267" spans="1:25">
      <c r="A267" s="376"/>
      <c r="B267" s="313"/>
      <c r="C267" s="313"/>
      <c r="D267" s="318">
        <f t="shared" si="26"/>
        <v>16</v>
      </c>
      <c r="E267" s="263" t="s">
        <v>362</v>
      </c>
      <c r="F267" s="183" t="s">
        <v>269</v>
      </c>
      <c r="G267" s="183" t="s">
        <v>270</v>
      </c>
      <c r="H267" s="320">
        <v>125.54</v>
      </c>
      <c r="I267" s="320">
        <f t="shared" si="25"/>
        <v>149.995192</v>
      </c>
      <c r="J267" s="255"/>
      <c r="K267" s="36" t="s">
        <v>418</v>
      </c>
      <c r="L267" s="255"/>
      <c r="M267" s="255"/>
      <c r="N267" s="255"/>
      <c r="O267" s="255"/>
      <c r="P267" s="255"/>
      <c r="Q267" s="255"/>
      <c r="R267" s="255"/>
      <c r="S267" s="255"/>
      <c r="T267" s="255"/>
      <c r="U267" s="255"/>
      <c r="V267" s="255"/>
      <c r="W267" s="255"/>
      <c r="X267" s="255"/>
      <c r="Y267" s="36"/>
    </row>
    <row r="268" spans="1:25" outlineLevel="1">
      <c r="B268" s="313"/>
      <c r="C268" s="313"/>
      <c r="D268" s="318">
        <f t="shared" si="26"/>
        <v>17</v>
      </c>
      <c r="E268" s="263" t="s">
        <v>363</v>
      </c>
      <c r="F268" s="183" t="s">
        <v>272</v>
      </c>
      <c r="G268" s="183" t="s">
        <v>270</v>
      </c>
      <c r="H268" s="320">
        <v>83.7</v>
      </c>
      <c r="I268" s="320">
        <f t="shared" si="25"/>
        <v>100.00476</v>
      </c>
      <c r="J268" s="255"/>
      <c r="K268" s="36">
        <v>100</v>
      </c>
      <c r="L268" s="255"/>
      <c r="M268" s="255"/>
      <c r="N268" s="255"/>
      <c r="O268" s="255"/>
      <c r="P268" s="255"/>
      <c r="Q268" s="255"/>
      <c r="R268" s="255"/>
      <c r="S268" s="255"/>
      <c r="T268" s="255"/>
      <c r="U268" s="36">
        <v>1.48</v>
      </c>
      <c r="V268" s="255"/>
      <c r="W268" s="255"/>
      <c r="X268" s="255"/>
      <c r="Y268" s="36"/>
    </row>
    <row r="269" spans="1:25" outlineLevel="1">
      <c r="B269" s="313"/>
      <c r="C269" s="313"/>
      <c r="D269" s="318">
        <f t="shared" si="26"/>
        <v>18</v>
      </c>
      <c r="E269" s="263" t="s">
        <v>454</v>
      </c>
      <c r="F269" s="183" t="s">
        <v>272</v>
      </c>
      <c r="G269" s="183" t="s">
        <v>270</v>
      </c>
      <c r="H269" s="320">
        <v>149</v>
      </c>
      <c r="I269" s="320">
        <f t="shared" si="25"/>
        <v>178.02519999999998</v>
      </c>
      <c r="J269" s="255"/>
      <c r="K269" s="36" t="s">
        <v>455</v>
      </c>
      <c r="L269" s="255"/>
      <c r="M269" s="255"/>
      <c r="N269" s="255"/>
      <c r="O269" s="255"/>
      <c r="P269" s="255"/>
      <c r="Q269" s="255"/>
      <c r="R269" s="255"/>
      <c r="S269" s="255"/>
      <c r="T269" s="255"/>
      <c r="U269" s="36"/>
      <c r="V269" s="255"/>
      <c r="W269" s="255"/>
      <c r="X269" s="255"/>
      <c r="Y269" s="36" t="s">
        <v>456</v>
      </c>
    </row>
    <row r="270" spans="1:25" outlineLevel="1">
      <c r="B270" s="313"/>
      <c r="C270" s="313"/>
      <c r="D270" s="318">
        <f t="shared" si="26"/>
        <v>19</v>
      </c>
      <c r="E270" s="263" t="s">
        <v>457</v>
      </c>
      <c r="F270" s="183" t="s">
        <v>274</v>
      </c>
      <c r="G270" s="183" t="s">
        <v>270</v>
      </c>
      <c r="H270" s="320">
        <v>25</v>
      </c>
      <c r="I270" s="320">
        <f t="shared" si="25"/>
        <v>29.869999999999997</v>
      </c>
      <c r="J270" s="255"/>
      <c r="K270" s="255"/>
      <c r="L270" s="255"/>
      <c r="M270" s="255"/>
      <c r="N270" s="255"/>
      <c r="O270" s="36" t="s">
        <v>458</v>
      </c>
      <c r="P270" s="255"/>
      <c r="Q270" s="255"/>
      <c r="R270" s="255"/>
      <c r="S270" s="255"/>
      <c r="T270" s="255"/>
      <c r="U270" s="255"/>
      <c r="V270" s="255"/>
      <c r="W270" s="255"/>
      <c r="X270" s="255"/>
      <c r="Y270" s="36"/>
    </row>
    <row r="271" spans="1:25" outlineLevel="1">
      <c r="B271" s="313"/>
      <c r="C271" s="313"/>
      <c r="D271" s="318">
        <f t="shared" si="26"/>
        <v>20</v>
      </c>
      <c r="E271" s="263" t="s">
        <v>459</v>
      </c>
      <c r="F271" s="183" t="s">
        <v>274</v>
      </c>
      <c r="G271" s="183" t="s">
        <v>270</v>
      </c>
      <c r="H271" s="320">
        <v>50</v>
      </c>
      <c r="I271" s="320">
        <f t="shared" si="25"/>
        <v>59.739999999999995</v>
      </c>
      <c r="J271" s="255"/>
      <c r="K271" s="255"/>
      <c r="L271" s="255"/>
      <c r="M271" s="255"/>
      <c r="N271" s="255"/>
      <c r="O271" s="36" t="s">
        <v>460</v>
      </c>
      <c r="P271" s="255"/>
      <c r="Q271" s="255"/>
      <c r="R271" s="255"/>
      <c r="S271" s="255"/>
      <c r="T271" s="255"/>
      <c r="U271" s="255"/>
      <c r="V271" s="255"/>
      <c r="W271" s="255"/>
      <c r="X271" s="255"/>
      <c r="Y271" s="36"/>
    </row>
    <row r="272" spans="1:25" outlineLevel="1">
      <c r="B272" s="313"/>
      <c r="C272" s="313"/>
      <c r="D272" s="318">
        <f t="shared" si="26"/>
        <v>21</v>
      </c>
      <c r="E272" s="263" t="s">
        <v>461</v>
      </c>
      <c r="F272" s="183" t="s">
        <v>274</v>
      </c>
      <c r="G272" s="183" t="s">
        <v>270</v>
      </c>
      <c r="H272" s="320">
        <v>65</v>
      </c>
      <c r="I272" s="320">
        <f t="shared" si="25"/>
        <v>77.661999999999992</v>
      </c>
      <c r="J272" s="255"/>
      <c r="K272" s="255"/>
      <c r="L272" s="255"/>
      <c r="M272" s="255"/>
      <c r="N272" s="255"/>
      <c r="O272" s="36" t="s">
        <v>462</v>
      </c>
      <c r="P272" s="255"/>
      <c r="Q272" s="255"/>
      <c r="R272" s="255"/>
      <c r="S272" s="255"/>
      <c r="T272" s="255"/>
      <c r="U272" s="255"/>
      <c r="V272" s="255"/>
      <c r="W272" s="255"/>
      <c r="X272" s="255"/>
      <c r="Y272" s="36"/>
    </row>
    <row r="273" spans="1:92" outlineLevel="1">
      <c r="B273" s="313"/>
      <c r="C273" s="313"/>
      <c r="D273" s="318">
        <f t="shared" si="26"/>
        <v>22</v>
      </c>
      <c r="E273" s="263" t="s">
        <v>463</v>
      </c>
      <c r="F273" s="183" t="s">
        <v>274</v>
      </c>
      <c r="G273" s="183" t="s">
        <v>270</v>
      </c>
      <c r="H273" s="320">
        <v>80</v>
      </c>
      <c r="I273" s="320">
        <f t="shared" si="25"/>
        <v>95.584000000000003</v>
      </c>
      <c r="J273" s="255"/>
      <c r="K273" s="255"/>
      <c r="L273" s="255"/>
      <c r="M273" s="255"/>
      <c r="N273" s="255"/>
      <c r="O273" s="36" t="s">
        <v>464</v>
      </c>
      <c r="P273" s="255"/>
      <c r="Q273" s="255"/>
      <c r="R273" s="255"/>
      <c r="S273" s="255"/>
      <c r="T273" s="255"/>
      <c r="U273" s="255"/>
      <c r="V273" s="255"/>
      <c r="W273" s="255"/>
      <c r="X273" s="255"/>
      <c r="Y273" s="36"/>
    </row>
    <row r="274" spans="1:92" outlineLevel="1">
      <c r="B274" s="313"/>
      <c r="C274" s="313"/>
      <c r="D274" s="318">
        <f t="shared" si="26"/>
        <v>23</v>
      </c>
      <c r="E274" s="263" t="s">
        <v>380</v>
      </c>
      <c r="F274" s="183" t="s">
        <v>269</v>
      </c>
      <c r="G274" s="183" t="s">
        <v>279</v>
      </c>
      <c r="H274" s="320">
        <v>94.83</v>
      </c>
      <c r="I274" s="320">
        <f>H274*1.16</f>
        <v>110.00279999999999</v>
      </c>
      <c r="J274" s="255"/>
      <c r="K274" s="255"/>
      <c r="L274" s="255"/>
      <c r="M274" s="255"/>
      <c r="N274" s="255"/>
      <c r="O274" s="255"/>
      <c r="P274" s="36" t="s">
        <v>416</v>
      </c>
      <c r="Q274" s="36" t="s">
        <v>424</v>
      </c>
      <c r="R274" s="255"/>
      <c r="S274" s="255"/>
      <c r="T274" s="255"/>
      <c r="U274" s="255"/>
      <c r="V274" s="255"/>
      <c r="W274" s="255"/>
      <c r="X274" s="255"/>
      <c r="Y274" s="36"/>
    </row>
    <row r="275" spans="1:92" outlineLevel="1">
      <c r="B275" s="313"/>
      <c r="C275" s="313"/>
      <c r="D275" s="318">
        <f t="shared" si="26"/>
        <v>24</v>
      </c>
      <c r="E275" s="263" t="s">
        <v>381</v>
      </c>
      <c r="F275" s="183" t="s">
        <v>269</v>
      </c>
      <c r="G275" s="183" t="s">
        <v>279</v>
      </c>
      <c r="H275" s="320">
        <v>870.69</v>
      </c>
      <c r="I275" s="320">
        <f>H275*1.16</f>
        <v>1010.0004</v>
      </c>
      <c r="J275" s="255"/>
      <c r="K275" s="255"/>
      <c r="L275" s="255"/>
      <c r="M275" s="255"/>
      <c r="N275" s="255"/>
      <c r="O275" s="255"/>
      <c r="P275" s="36" t="s">
        <v>430</v>
      </c>
      <c r="Q275" s="36" t="s">
        <v>421</v>
      </c>
      <c r="R275" s="255"/>
      <c r="S275" s="255"/>
      <c r="T275" s="255"/>
      <c r="U275" s="255"/>
      <c r="V275" s="255"/>
      <c r="W275" s="255"/>
      <c r="X275" s="255"/>
      <c r="Y275" s="36"/>
    </row>
    <row r="276" spans="1:92">
      <c r="B276" s="313"/>
      <c r="C276" s="313"/>
      <c r="D276" s="318">
        <f t="shared" si="26"/>
        <v>25</v>
      </c>
      <c r="E276" s="263" t="s">
        <v>382</v>
      </c>
      <c r="F276" s="183" t="s">
        <v>269</v>
      </c>
      <c r="G276" s="183" t="s">
        <v>279</v>
      </c>
      <c r="H276" s="320">
        <v>267.24</v>
      </c>
      <c r="I276" s="320">
        <f>H276*1.16</f>
        <v>309.9984</v>
      </c>
      <c r="J276" s="255"/>
      <c r="K276" s="255"/>
      <c r="L276" s="255"/>
      <c r="M276" s="255"/>
      <c r="N276" s="255"/>
      <c r="O276" s="255"/>
      <c r="P276" s="36" t="s">
        <v>417</v>
      </c>
      <c r="Q276" s="36" t="s">
        <v>421</v>
      </c>
      <c r="R276" s="255"/>
      <c r="S276" s="255"/>
      <c r="T276" s="255"/>
      <c r="U276" s="255"/>
      <c r="V276" s="255"/>
      <c r="W276" s="255"/>
      <c r="X276" s="255"/>
      <c r="Y276" s="36"/>
    </row>
    <row r="277" spans="1:92">
      <c r="B277" s="313"/>
      <c r="C277" s="313"/>
      <c r="D277" s="313"/>
      <c r="R277" s="311" t="s">
        <v>431</v>
      </c>
    </row>
    <row r="278" spans="1:92">
      <c r="A278" s="375"/>
      <c r="B278" s="313"/>
      <c r="C278" s="313"/>
      <c r="D278" s="313"/>
      <c r="E278" s="311" t="s">
        <v>173</v>
      </c>
    </row>
    <row r="279" spans="1:92">
      <c r="B279" s="313"/>
      <c r="C279" s="313"/>
      <c r="D279" s="313"/>
      <c r="E279" s="314" t="s">
        <v>324</v>
      </c>
      <c r="F279" s="314"/>
      <c r="G279" s="314"/>
      <c r="H279" s="314"/>
      <c r="I279" s="315"/>
      <c r="J279" s="314"/>
      <c r="K279" s="314"/>
      <c r="L279" s="314"/>
      <c r="M279" s="314"/>
      <c r="N279" s="314"/>
      <c r="O279" s="314"/>
      <c r="P279" s="314"/>
    </row>
    <row r="281" spans="1:92" ht="15.75">
      <c r="B281" s="10"/>
      <c r="C281" s="10"/>
      <c r="D281" s="244" t="s">
        <v>465</v>
      </c>
      <c r="E281" s="244" t="s">
        <v>466</v>
      </c>
      <c r="F281" s="10"/>
      <c r="G281" s="10"/>
      <c r="H281" s="10"/>
      <c r="I281" s="245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</row>
    <row r="284" spans="1:92" ht="15.75">
      <c r="E284" s="9" t="s">
        <v>467</v>
      </c>
    </row>
    <row r="285" spans="1:92">
      <c r="E285" s="316" t="s">
        <v>468</v>
      </c>
    </row>
    <row r="286" spans="1:92">
      <c r="E286" s="536" t="s">
        <v>469</v>
      </c>
      <c r="F286" s="536" t="s">
        <v>264</v>
      </c>
      <c r="G286" s="536" t="s">
        <v>470</v>
      </c>
    </row>
    <row r="287" spans="1:92">
      <c r="E287" s="537"/>
      <c r="F287" s="537"/>
      <c r="G287" s="537"/>
      <c r="H287" s="306">
        <v>2009</v>
      </c>
      <c r="I287" s="317">
        <v>2010</v>
      </c>
      <c r="J287" s="306">
        <v>2011</v>
      </c>
      <c r="K287" s="306">
        <v>2012</v>
      </c>
      <c r="L287" s="306">
        <v>2013</v>
      </c>
      <c r="M287" s="306">
        <v>2014</v>
      </c>
      <c r="N287" s="306">
        <v>2015</v>
      </c>
      <c r="O287" s="306">
        <v>2016</v>
      </c>
      <c r="P287" s="306" t="s">
        <v>267</v>
      </c>
    </row>
    <row r="288" spans="1:92">
      <c r="D288" s="327">
        <v>1</v>
      </c>
      <c r="E288" s="188" t="s">
        <v>270</v>
      </c>
      <c r="F288" s="188" t="s">
        <v>269</v>
      </c>
      <c r="G288" s="188" t="s">
        <v>220</v>
      </c>
      <c r="H288" s="183"/>
      <c r="I288" s="251"/>
      <c r="J288" s="36"/>
      <c r="K288" s="36"/>
      <c r="L288" s="36"/>
      <c r="M288" s="36"/>
      <c r="N288" s="36"/>
      <c r="O288" s="36"/>
      <c r="P288" s="36"/>
    </row>
    <row r="289" spans="4:16">
      <c r="D289" s="327">
        <v>2</v>
      </c>
      <c r="E289" s="188" t="s">
        <v>270</v>
      </c>
      <c r="F289" s="188" t="s">
        <v>272</v>
      </c>
      <c r="G289" s="188" t="s">
        <v>220</v>
      </c>
      <c r="H289" s="36"/>
      <c r="I289" s="251"/>
      <c r="J289" s="36"/>
      <c r="K289" s="36"/>
      <c r="L289" s="36"/>
      <c r="M289" s="36"/>
      <c r="N289" s="36"/>
      <c r="O289" s="36"/>
      <c r="P289" s="36"/>
    </row>
    <row r="290" spans="4:16">
      <c r="D290" s="327">
        <v>3</v>
      </c>
      <c r="E290" s="188" t="s">
        <v>270</v>
      </c>
      <c r="F290" s="188" t="s">
        <v>269</v>
      </c>
      <c r="G290" s="188" t="s">
        <v>254</v>
      </c>
      <c r="H290" s="36"/>
      <c r="I290" s="251"/>
      <c r="J290" s="36"/>
      <c r="K290" s="36"/>
      <c r="L290" s="36"/>
      <c r="M290" s="36"/>
      <c r="N290" s="36"/>
      <c r="O290" s="36"/>
      <c r="P290" s="36"/>
    </row>
    <row r="291" spans="4:16">
      <c r="D291" s="327">
        <v>4</v>
      </c>
      <c r="E291" s="188" t="s">
        <v>270</v>
      </c>
      <c r="F291" s="188" t="s">
        <v>272</v>
      </c>
      <c r="G291" s="188" t="s">
        <v>254</v>
      </c>
      <c r="H291" s="36"/>
      <c r="I291" s="251"/>
      <c r="J291" s="36"/>
      <c r="K291" s="36"/>
      <c r="L291" s="36"/>
      <c r="M291" s="36"/>
      <c r="N291" s="36"/>
      <c r="O291" s="36"/>
      <c r="P291" s="36"/>
    </row>
    <row r="292" spans="4:16">
      <c r="D292" s="327">
        <v>5</v>
      </c>
      <c r="E292" s="188" t="s">
        <v>270</v>
      </c>
      <c r="F292" s="188" t="s">
        <v>269</v>
      </c>
      <c r="G292" s="188" t="s">
        <v>471</v>
      </c>
      <c r="H292" s="36"/>
      <c r="I292" s="251"/>
      <c r="J292" s="36"/>
      <c r="K292" s="36"/>
      <c r="L292" s="36"/>
      <c r="M292" s="36"/>
      <c r="N292" s="36"/>
      <c r="O292" s="36"/>
      <c r="P292" s="36"/>
    </row>
    <row r="293" spans="4:16">
      <c r="D293" s="327">
        <v>6</v>
      </c>
      <c r="E293" s="188" t="s">
        <v>270</v>
      </c>
      <c r="F293" s="188" t="s">
        <v>272</v>
      </c>
      <c r="G293" s="188" t="s">
        <v>471</v>
      </c>
      <c r="H293" s="36"/>
      <c r="I293" s="251"/>
      <c r="J293" s="36"/>
      <c r="K293" s="36"/>
      <c r="L293" s="36"/>
      <c r="M293" s="36"/>
      <c r="N293" s="36"/>
      <c r="O293" s="36"/>
      <c r="P293" s="36"/>
    </row>
    <row r="294" spans="4:16">
      <c r="D294" s="327">
        <v>7</v>
      </c>
      <c r="E294" s="188" t="s">
        <v>270</v>
      </c>
      <c r="F294" s="188" t="s">
        <v>269</v>
      </c>
      <c r="G294" s="188" t="s">
        <v>472</v>
      </c>
      <c r="H294" s="36"/>
      <c r="I294" s="251"/>
      <c r="J294" s="36"/>
      <c r="K294" s="36"/>
      <c r="L294" s="36"/>
      <c r="M294" s="36"/>
      <c r="N294" s="36"/>
      <c r="O294" s="36"/>
      <c r="P294" s="36"/>
    </row>
    <row r="295" spans="4:16">
      <c r="D295" s="327">
        <v>8</v>
      </c>
      <c r="E295" s="188" t="s">
        <v>270</v>
      </c>
      <c r="F295" s="188" t="s">
        <v>272</v>
      </c>
      <c r="G295" s="188" t="s">
        <v>472</v>
      </c>
      <c r="H295" s="36"/>
      <c r="I295" s="251"/>
      <c r="J295" s="36"/>
      <c r="K295" s="36"/>
      <c r="L295" s="36"/>
      <c r="M295" s="36"/>
      <c r="N295" s="36"/>
      <c r="O295" s="36"/>
      <c r="P295" s="36"/>
    </row>
    <row r="296" spans="4:16">
      <c r="D296" s="327">
        <v>9</v>
      </c>
      <c r="E296" s="188" t="s">
        <v>282</v>
      </c>
      <c r="F296" s="188" t="s">
        <v>269</v>
      </c>
      <c r="G296" s="188" t="s">
        <v>220</v>
      </c>
      <c r="H296" s="36"/>
      <c r="I296" s="251"/>
      <c r="J296" s="36"/>
      <c r="K296" s="36"/>
      <c r="L296" s="36"/>
      <c r="M296" s="36"/>
      <c r="N296" s="36"/>
      <c r="O296" s="36"/>
      <c r="P296" s="36"/>
    </row>
    <row r="297" spans="4:16">
      <c r="D297" s="327">
        <v>10</v>
      </c>
      <c r="E297" s="188" t="s">
        <v>282</v>
      </c>
      <c r="F297" s="188" t="s">
        <v>272</v>
      </c>
      <c r="G297" s="188" t="s">
        <v>220</v>
      </c>
      <c r="H297" s="36"/>
      <c r="I297" s="251"/>
      <c r="J297" s="36"/>
      <c r="K297" s="36"/>
      <c r="L297" s="36"/>
      <c r="M297" s="36"/>
      <c r="N297" s="36"/>
      <c r="O297" s="36"/>
      <c r="P297" s="36"/>
    </row>
    <row r="298" spans="4:16">
      <c r="D298" s="327">
        <v>11</v>
      </c>
      <c r="E298" s="188" t="s">
        <v>282</v>
      </c>
      <c r="F298" s="188" t="s">
        <v>269</v>
      </c>
      <c r="G298" s="188" t="s">
        <v>254</v>
      </c>
      <c r="H298" s="36"/>
      <c r="I298" s="251"/>
      <c r="J298" s="36"/>
      <c r="K298" s="36"/>
      <c r="L298" s="36"/>
      <c r="M298" s="36"/>
      <c r="N298" s="36"/>
      <c r="O298" s="36"/>
      <c r="P298" s="36"/>
    </row>
    <row r="299" spans="4:16">
      <c r="D299" s="327">
        <v>12</v>
      </c>
      <c r="E299" s="188" t="s">
        <v>282</v>
      </c>
      <c r="F299" s="188" t="s">
        <v>272</v>
      </c>
      <c r="G299" s="188" t="s">
        <v>254</v>
      </c>
      <c r="H299" s="36"/>
      <c r="I299" s="251"/>
      <c r="J299" s="36"/>
      <c r="K299" s="36"/>
      <c r="L299" s="36"/>
      <c r="M299" s="36"/>
      <c r="N299" s="36"/>
      <c r="O299" s="36"/>
      <c r="P299" s="36"/>
    </row>
    <row r="300" spans="4:16">
      <c r="D300" s="327">
        <v>13</v>
      </c>
      <c r="E300" s="188" t="s">
        <v>282</v>
      </c>
      <c r="F300" s="188" t="s">
        <v>269</v>
      </c>
      <c r="G300" s="188" t="s">
        <v>471</v>
      </c>
      <c r="H300" s="36"/>
      <c r="I300" s="251"/>
      <c r="J300" s="36"/>
      <c r="K300" s="36"/>
      <c r="L300" s="36"/>
      <c r="M300" s="36"/>
      <c r="N300" s="36"/>
      <c r="O300" s="36"/>
      <c r="P300" s="36"/>
    </row>
    <row r="301" spans="4:16">
      <c r="D301" s="327">
        <v>14</v>
      </c>
      <c r="E301" s="188" t="s">
        <v>282</v>
      </c>
      <c r="F301" s="188" t="s">
        <v>272</v>
      </c>
      <c r="G301" s="188" t="s">
        <v>471</v>
      </c>
      <c r="H301" s="36"/>
      <c r="I301" s="251"/>
      <c r="J301" s="36"/>
      <c r="K301" s="36"/>
      <c r="L301" s="36"/>
      <c r="M301" s="36"/>
      <c r="N301" s="36"/>
      <c r="O301" s="36"/>
      <c r="P301" s="36"/>
    </row>
    <row r="302" spans="4:16">
      <c r="D302" s="327">
        <v>15</v>
      </c>
      <c r="E302" s="188" t="s">
        <v>282</v>
      </c>
      <c r="F302" s="188" t="s">
        <v>269</v>
      </c>
      <c r="G302" s="188" t="s">
        <v>472</v>
      </c>
      <c r="H302" s="36"/>
      <c r="I302" s="251"/>
      <c r="J302" s="36"/>
      <c r="K302" s="36"/>
      <c r="L302" s="36"/>
      <c r="M302" s="36"/>
      <c r="N302" s="36"/>
      <c r="O302" s="36"/>
      <c r="P302" s="36"/>
    </row>
    <row r="303" spans="4:16">
      <c r="D303" s="327">
        <v>16</v>
      </c>
      <c r="E303" s="188" t="s">
        <v>282</v>
      </c>
      <c r="F303" s="188" t="s">
        <v>272</v>
      </c>
      <c r="G303" s="188" t="s">
        <v>472</v>
      </c>
      <c r="H303" s="36"/>
      <c r="I303" s="251"/>
      <c r="J303" s="36"/>
      <c r="K303" s="36"/>
      <c r="L303" s="36"/>
      <c r="M303" s="36"/>
      <c r="N303" s="36"/>
      <c r="O303" s="36"/>
      <c r="P303" s="36"/>
    </row>
    <row r="304" spans="4:16">
      <c r="D304" s="327">
        <v>17</v>
      </c>
      <c r="E304" s="188" t="s">
        <v>279</v>
      </c>
      <c r="F304" s="188" t="s">
        <v>269</v>
      </c>
      <c r="G304" s="188" t="s">
        <v>220</v>
      </c>
      <c r="H304" s="36"/>
      <c r="I304" s="251"/>
      <c r="J304" s="36"/>
      <c r="K304" s="36"/>
      <c r="L304" s="36"/>
      <c r="M304" s="36"/>
      <c r="N304" s="36"/>
      <c r="O304" s="36"/>
      <c r="P304" s="36"/>
    </row>
    <row r="305" spans="4:16">
      <c r="D305" s="327">
        <v>18</v>
      </c>
      <c r="E305" s="188" t="s">
        <v>279</v>
      </c>
      <c r="F305" s="188" t="s">
        <v>272</v>
      </c>
      <c r="G305" s="188" t="s">
        <v>220</v>
      </c>
      <c r="H305" s="36"/>
      <c r="I305" s="251"/>
      <c r="J305" s="36"/>
      <c r="K305" s="36"/>
      <c r="L305" s="36"/>
      <c r="M305" s="36"/>
      <c r="N305" s="36"/>
      <c r="O305" s="36"/>
      <c r="P305" s="36"/>
    </row>
    <row r="306" spans="4:16">
      <c r="D306" s="327">
        <v>19</v>
      </c>
      <c r="E306" s="188" t="s">
        <v>279</v>
      </c>
      <c r="F306" s="188" t="s">
        <v>269</v>
      </c>
      <c r="G306" s="188" t="s">
        <v>254</v>
      </c>
      <c r="H306" s="36"/>
      <c r="I306" s="251"/>
      <c r="J306" s="36"/>
      <c r="K306" s="36"/>
      <c r="L306" s="36"/>
      <c r="M306" s="36"/>
      <c r="N306" s="36"/>
      <c r="O306" s="36"/>
      <c r="P306" s="36"/>
    </row>
    <row r="307" spans="4:16">
      <c r="D307" s="327">
        <v>20</v>
      </c>
      <c r="E307" s="188" t="s">
        <v>279</v>
      </c>
      <c r="F307" s="188" t="s">
        <v>272</v>
      </c>
      <c r="G307" s="188" t="s">
        <v>254</v>
      </c>
      <c r="H307" s="36"/>
      <c r="I307" s="251"/>
      <c r="J307" s="36"/>
      <c r="K307" s="36"/>
      <c r="L307" s="36"/>
      <c r="M307" s="36"/>
      <c r="N307" s="36"/>
      <c r="O307" s="36"/>
      <c r="P307" s="36"/>
    </row>
    <row r="308" spans="4:16">
      <c r="D308" s="327">
        <v>21</v>
      </c>
      <c r="E308" s="188" t="s">
        <v>279</v>
      </c>
      <c r="F308" s="188" t="s">
        <v>269</v>
      </c>
      <c r="G308" s="188" t="s">
        <v>471</v>
      </c>
      <c r="H308" s="36"/>
      <c r="I308" s="251"/>
      <c r="J308" s="36"/>
      <c r="K308" s="36"/>
      <c r="L308" s="36"/>
      <c r="M308" s="36"/>
      <c r="N308" s="36"/>
      <c r="O308" s="36"/>
      <c r="P308" s="36"/>
    </row>
    <row r="309" spans="4:16">
      <c r="D309" s="327">
        <v>22</v>
      </c>
      <c r="E309" s="188" t="s">
        <v>279</v>
      </c>
      <c r="F309" s="188" t="s">
        <v>272</v>
      </c>
      <c r="G309" s="188" t="s">
        <v>471</v>
      </c>
      <c r="H309" s="36"/>
      <c r="I309" s="251"/>
      <c r="J309" s="36"/>
      <c r="K309" s="36"/>
      <c r="L309" s="36"/>
      <c r="M309" s="36"/>
      <c r="N309" s="36"/>
      <c r="O309" s="36"/>
      <c r="P309" s="36"/>
    </row>
    <row r="310" spans="4:16">
      <c r="D310" s="327">
        <v>23</v>
      </c>
      <c r="E310" s="188" t="s">
        <v>279</v>
      </c>
      <c r="F310" s="188" t="s">
        <v>269</v>
      </c>
      <c r="G310" s="188" t="s">
        <v>472</v>
      </c>
      <c r="H310" s="36"/>
      <c r="I310" s="251"/>
      <c r="J310" s="36"/>
      <c r="K310" s="36"/>
      <c r="L310" s="36"/>
      <c r="M310" s="36"/>
      <c r="N310" s="36"/>
      <c r="O310" s="36"/>
      <c r="P310" s="36"/>
    </row>
    <row r="311" spans="4:16">
      <c r="D311" s="327">
        <v>24</v>
      </c>
      <c r="E311" s="188" t="s">
        <v>279</v>
      </c>
      <c r="F311" s="188" t="s">
        <v>272</v>
      </c>
      <c r="G311" s="188" t="s">
        <v>472</v>
      </c>
      <c r="H311" s="36"/>
      <c r="I311" s="251"/>
      <c r="J311" s="36"/>
      <c r="K311" s="36"/>
      <c r="L311" s="36"/>
      <c r="M311" s="36"/>
      <c r="N311" s="36"/>
      <c r="O311" s="36"/>
      <c r="P311" s="36"/>
    </row>
    <row r="313" spans="4:16">
      <c r="E313" s="311" t="s">
        <v>173</v>
      </c>
    </row>
    <row r="314" spans="4:16">
      <c r="E314" s="314" t="s">
        <v>324</v>
      </c>
    </row>
    <row r="316" spans="4:16">
      <c r="G316" s="538" t="s">
        <v>574</v>
      </c>
    </row>
    <row r="317" spans="4:16" ht="15.75">
      <c r="E317" s="9" t="s">
        <v>473</v>
      </c>
      <c r="F317" s="314"/>
      <c r="G317" s="538"/>
      <c r="H317" s="311">
        <v>4</v>
      </c>
      <c r="I317" s="312">
        <f>H317+2</f>
        <v>6</v>
      </c>
      <c r="J317" s="312">
        <f t="shared" ref="J317:O317" si="27">I317+2</f>
        <v>8</v>
      </c>
      <c r="K317" s="312">
        <f t="shared" si="27"/>
        <v>10</v>
      </c>
      <c r="L317" s="312">
        <f t="shared" si="27"/>
        <v>12</v>
      </c>
      <c r="M317" s="312">
        <f t="shared" si="27"/>
        <v>14</v>
      </c>
      <c r="N317" s="312">
        <f t="shared" si="27"/>
        <v>16</v>
      </c>
      <c r="O317" s="312">
        <f t="shared" si="27"/>
        <v>18</v>
      </c>
      <c r="P317" s="314"/>
    </row>
    <row r="318" spans="4:16">
      <c r="E318" s="316" t="s">
        <v>468</v>
      </c>
      <c r="G318" s="538"/>
      <c r="H318" s="311">
        <v>4</v>
      </c>
      <c r="I318" s="312">
        <v>5</v>
      </c>
      <c r="J318" s="314">
        <v>6</v>
      </c>
      <c r="K318" s="314">
        <v>7</v>
      </c>
      <c r="L318" s="314">
        <v>8</v>
      </c>
      <c r="M318" s="314">
        <v>9</v>
      </c>
      <c r="N318" s="314">
        <v>10</v>
      </c>
      <c r="O318" s="314">
        <v>11</v>
      </c>
      <c r="P318" s="314"/>
    </row>
    <row r="319" spans="4:16">
      <c r="E319" s="330" t="s">
        <v>263</v>
      </c>
      <c r="F319" s="306" t="s">
        <v>264</v>
      </c>
      <c r="G319" s="306" t="s">
        <v>265</v>
      </c>
      <c r="H319" s="330">
        <v>2009</v>
      </c>
      <c r="I319" s="331">
        <v>2010</v>
      </c>
      <c r="J319" s="330">
        <v>2011</v>
      </c>
      <c r="K319" s="330">
        <v>2012</v>
      </c>
      <c r="L319" s="330">
        <v>2013</v>
      </c>
      <c r="M319" s="330">
        <v>2014</v>
      </c>
      <c r="N319" s="330">
        <v>2015</v>
      </c>
      <c r="O319" s="330">
        <v>2016</v>
      </c>
      <c r="P319" s="330" t="s">
        <v>267</v>
      </c>
    </row>
    <row r="320" spans="4:16">
      <c r="D320" s="327">
        <v>1</v>
      </c>
      <c r="E320" s="252" t="s">
        <v>300</v>
      </c>
      <c r="F320" s="183" t="s">
        <v>269</v>
      </c>
      <c r="G320" s="183" t="s">
        <v>279</v>
      </c>
      <c r="H320" s="334"/>
      <c r="I320" s="334"/>
      <c r="J320" s="334"/>
      <c r="K320" s="334"/>
      <c r="L320" s="334"/>
      <c r="M320" s="334"/>
      <c r="N320" s="334"/>
      <c r="O320" s="493">
        <f>IF(AND($E320=VLOOKUP($E320,$E$10:$W$65,1,FALSE),$E320=VLOOKUP($E320,$E$472:$O$500,1,FALSE)),VLOOKUP($E320,$E$10:$W$65,O$317,FALSE)*VLOOKUP($E320,$E$472:$O$500,O$318,FALSE)*8,"NO ENCONTRADA")</f>
        <v>278056612.25252926</v>
      </c>
      <c r="P320" s="36"/>
    </row>
    <row r="321" spans="4:16">
      <c r="D321" s="327">
        <v>2</v>
      </c>
      <c r="E321" s="252" t="s">
        <v>296</v>
      </c>
      <c r="F321" s="183" t="s">
        <v>269</v>
      </c>
      <c r="G321" s="183" t="s">
        <v>279</v>
      </c>
      <c r="H321" s="334"/>
      <c r="I321" s="334"/>
      <c r="J321" s="334"/>
      <c r="K321" s="334"/>
      <c r="L321" s="334"/>
      <c r="M321" s="334"/>
      <c r="N321" s="334"/>
      <c r="O321" s="493">
        <f>IF(AND($E321=VLOOKUP($E321,$E$10:$W$65,1,FALSE),$E321=VLOOKUP($E321,$E$472:$O$500,1,FALSE)),VLOOKUP($E321,$E$10:$W$65,O$317,FALSE)*VLOOKUP($E321,$E$472:$O$500,O$318,FALSE)*8,"NO ENCONTRADA")</f>
        <v>13767501221.507406</v>
      </c>
      <c r="P321" s="36"/>
    </row>
    <row r="322" spans="4:16">
      <c r="D322" s="327">
        <v>3</v>
      </c>
      <c r="E322" s="252" t="s">
        <v>297</v>
      </c>
      <c r="F322" s="183" t="s">
        <v>269</v>
      </c>
      <c r="G322" s="183" t="s">
        <v>279</v>
      </c>
      <c r="H322" s="334"/>
      <c r="I322" s="334"/>
      <c r="J322" s="334"/>
      <c r="K322" s="334"/>
      <c r="L322" s="334"/>
      <c r="M322" s="334"/>
      <c r="N322" s="334"/>
      <c r="O322" s="493">
        <f>IF(AND($E322=VLOOKUP($E322,$E$10:$W$65,1,FALSE),$E322=VLOOKUP($E322,$E$472:$O$500,1,FALSE)),VLOOKUP($E322,$E$10:$W$65,O$317,FALSE)*VLOOKUP($E322,$E$472:$O$500,O$318,FALSE)*8,"NO ENCONTRADA")</f>
        <v>290375800.64075243</v>
      </c>
      <c r="P322" s="36"/>
    </row>
    <row r="323" spans="4:16">
      <c r="D323" s="327">
        <v>4</v>
      </c>
      <c r="E323" s="252" t="s">
        <v>295</v>
      </c>
      <c r="F323" s="183" t="s">
        <v>269</v>
      </c>
      <c r="G323" s="183" t="s">
        <v>279</v>
      </c>
      <c r="H323" s="334"/>
      <c r="I323" s="334"/>
      <c r="J323" s="334"/>
      <c r="K323" s="334"/>
      <c r="L323" s="334"/>
      <c r="M323" s="334"/>
      <c r="N323" s="334"/>
      <c r="O323" s="493">
        <f>IF(AND($E323=VLOOKUP($E323,$E$10:$W$65,1,FALSE),$E323=VLOOKUP($E323,$E$472:$O$500,1,FALSE)),VLOOKUP($E323,$E$10:$W$65,O$317,FALSE)*VLOOKUP($E323,$E$472:$O$500,O$318,FALSE)*8,"NO ENCONTRADA")</f>
        <v>3762972462.3896441</v>
      </c>
      <c r="P323" s="36"/>
    </row>
    <row r="324" spans="4:16">
      <c r="D324" s="327">
        <v>5</v>
      </c>
      <c r="E324" s="252" t="s">
        <v>304</v>
      </c>
      <c r="F324" s="183" t="s">
        <v>269</v>
      </c>
      <c r="G324" s="183" t="s">
        <v>279</v>
      </c>
      <c r="H324" s="334"/>
      <c r="I324" s="334"/>
      <c r="J324" s="334"/>
      <c r="K324" s="334"/>
      <c r="L324" s="334"/>
      <c r="M324" s="334"/>
      <c r="N324" s="334"/>
      <c r="O324" s="493">
        <f>IF(AND($E324=VLOOKUP($E324,$E$10:$W$65,1,FALSE),$E324=VLOOKUP($E324,$E$472:$O$500,1,FALSE)),VLOOKUP($E324,$E$10:$W$65,O$317,FALSE)*VLOOKUP($E324,$E$472:$O$500,O$318,FALSE)*8,"NO ENCONTRADA")</f>
        <v>782274319.54930496</v>
      </c>
      <c r="P324" s="36"/>
    </row>
    <row r="325" spans="4:16">
      <c r="D325" s="327">
        <v>6</v>
      </c>
      <c r="E325" s="252" t="s">
        <v>299</v>
      </c>
      <c r="F325" s="183" t="s">
        <v>269</v>
      </c>
      <c r="G325" s="183" t="s">
        <v>279</v>
      </c>
      <c r="H325" s="334"/>
      <c r="I325" s="334"/>
      <c r="J325" s="334"/>
      <c r="K325" s="334"/>
      <c r="L325" s="334"/>
      <c r="M325" s="334"/>
      <c r="N325" s="334"/>
      <c r="O325" s="493">
        <f>IF(AND($E325=VLOOKUP($E325,$E$10:$W$65,1,FALSE),$E325=VLOOKUP($E325,$E$472:$O$500,1,FALSE)),VLOOKUP($E325,$E$10:$W$65,O$317,FALSE)*VLOOKUP($E325,$E$472:$O$500,O$318,FALSE)*5,"NO ENCONTRADA")</f>
        <v>2660839.8284325283</v>
      </c>
      <c r="P325" s="36"/>
    </row>
    <row r="326" spans="4:16">
      <c r="D326" s="327">
        <v>7</v>
      </c>
      <c r="E326" s="252" t="s">
        <v>280</v>
      </c>
      <c r="F326" s="183" t="s">
        <v>269</v>
      </c>
      <c r="G326" s="183" t="s">
        <v>279</v>
      </c>
      <c r="H326" s="334"/>
      <c r="I326" s="334"/>
      <c r="J326" s="334"/>
      <c r="K326" s="334"/>
      <c r="L326" s="334"/>
      <c r="M326" s="334"/>
      <c r="N326" s="334"/>
      <c r="O326" s="493">
        <f t="shared" ref="O326:O348" si="28">IF(AND($E326=VLOOKUP($E326,$E$10:$W$65,1,FALSE),$E326=VLOOKUP($E326,$E$472:$O$500,1,FALSE)),VLOOKUP($E326,$E$10:$W$65,O$317,FALSE)*VLOOKUP($E326,$E$472:$O$500,O$318,FALSE)*8,"NO ENCONTRADA")</f>
        <v>0</v>
      </c>
      <c r="P326" s="36"/>
    </row>
    <row r="327" spans="4:16">
      <c r="D327" s="327">
        <v>8</v>
      </c>
      <c r="E327" s="252" t="s">
        <v>281</v>
      </c>
      <c r="F327" s="263" t="s">
        <v>269</v>
      </c>
      <c r="G327" s="263" t="s">
        <v>282</v>
      </c>
      <c r="H327" s="334"/>
      <c r="I327" s="334"/>
      <c r="J327" s="334"/>
      <c r="K327" s="334"/>
      <c r="L327" s="334"/>
      <c r="M327" s="334"/>
      <c r="N327" s="334"/>
      <c r="O327" s="493">
        <f t="shared" si="28"/>
        <v>0</v>
      </c>
      <c r="P327" s="36"/>
    </row>
    <row r="328" spans="4:16">
      <c r="D328" s="327">
        <v>9</v>
      </c>
      <c r="E328" s="252" t="s">
        <v>303</v>
      </c>
      <c r="F328" s="263" t="s">
        <v>269</v>
      </c>
      <c r="G328" s="263" t="s">
        <v>279</v>
      </c>
      <c r="H328" s="334"/>
      <c r="I328" s="334"/>
      <c r="J328" s="334"/>
      <c r="K328" s="334"/>
      <c r="L328" s="334"/>
      <c r="M328" s="334"/>
      <c r="N328" s="334"/>
      <c r="O328" s="493">
        <f t="shared" si="28"/>
        <v>0</v>
      </c>
      <c r="P328" s="36"/>
    </row>
    <row r="329" spans="4:16" ht="15" customHeight="1" outlineLevel="1">
      <c r="D329" s="327">
        <v>10</v>
      </c>
      <c r="E329" s="252" t="s">
        <v>278</v>
      </c>
      <c r="F329" s="263" t="s">
        <v>274</v>
      </c>
      <c r="G329" s="263" t="s">
        <v>282</v>
      </c>
      <c r="H329" s="334"/>
      <c r="I329" s="334"/>
      <c r="J329" s="334"/>
      <c r="K329" s="334"/>
      <c r="L329" s="334"/>
      <c r="M329" s="334"/>
      <c r="N329" s="334"/>
      <c r="O329" s="493">
        <f t="shared" si="28"/>
        <v>0</v>
      </c>
      <c r="P329" s="36"/>
    </row>
    <row r="330" spans="4:16" ht="15" customHeight="1" outlineLevel="1">
      <c r="D330" s="327">
        <v>11</v>
      </c>
      <c r="E330" s="252" t="s">
        <v>167</v>
      </c>
      <c r="F330" s="263" t="s">
        <v>269</v>
      </c>
      <c r="G330" s="263" t="s">
        <v>282</v>
      </c>
      <c r="H330" s="334"/>
      <c r="I330" s="334"/>
      <c r="J330" s="334"/>
      <c r="K330" s="334"/>
      <c r="L330" s="334"/>
      <c r="M330" s="334"/>
      <c r="N330" s="334"/>
      <c r="O330" s="493">
        <f t="shared" si="28"/>
        <v>0</v>
      </c>
      <c r="P330" s="36"/>
    </row>
    <row r="331" spans="4:16" ht="15" customHeight="1" outlineLevel="1">
      <c r="D331" s="327">
        <v>12</v>
      </c>
      <c r="E331" s="252" t="s">
        <v>166</v>
      </c>
      <c r="F331" s="263" t="s">
        <v>269</v>
      </c>
      <c r="G331" s="263" t="s">
        <v>282</v>
      </c>
      <c r="H331" s="334"/>
      <c r="I331" s="334"/>
      <c r="J331" s="334"/>
      <c r="K331" s="334"/>
      <c r="L331" s="334"/>
      <c r="M331" s="334"/>
      <c r="N331" s="334"/>
      <c r="O331" s="493">
        <f t="shared" si="28"/>
        <v>177409614.84185907</v>
      </c>
      <c r="P331" s="36"/>
    </row>
    <row r="332" spans="4:16" ht="15" customHeight="1" outlineLevel="1">
      <c r="D332" s="327">
        <v>13</v>
      </c>
      <c r="E332" s="252" t="s">
        <v>474</v>
      </c>
      <c r="F332" s="183" t="s">
        <v>269</v>
      </c>
      <c r="G332" s="183" t="s">
        <v>282</v>
      </c>
      <c r="H332" s="334"/>
      <c r="I332" s="334"/>
      <c r="J332" s="334"/>
      <c r="K332" s="334"/>
      <c r="L332" s="334"/>
      <c r="M332" s="334"/>
      <c r="N332" s="334"/>
      <c r="O332" s="493">
        <f t="shared" si="28"/>
        <v>11470605.988795035</v>
      </c>
      <c r="P332" s="36"/>
    </row>
    <row r="333" spans="4:16" ht="15" customHeight="1" outlineLevel="1">
      <c r="D333" s="327">
        <v>14</v>
      </c>
      <c r="E333" s="252" t="s">
        <v>285</v>
      </c>
      <c r="F333" s="183" t="s">
        <v>269</v>
      </c>
      <c r="G333" s="183" t="s">
        <v>282</v>
      </c>
      <c r="H333" s="334"/>
      <c r="I333" s="334"/>
      <c r="J333" s="334"/>
      <c r="K333" s="334"/>
      <c r="L333" s="334"/>
      <c r="M333" s="334"/>
      <c r="N333" s="334"/>
      <c r="O333" s="493">
        <f t="shared" si="28"/>
        <v>980252.63487756776</v>
      </c>
      <c r="P333" s="36"/>
    </row>
    <row r="334" spans="4:16" ht="15" customHeight="1" outlineLevel="1">
      <c r="D334" s="327">
        <v>15</v>
      </c>
      <c r="E334" s="252" t="s">
        <v>283</v>
      </c>
      <c r="F334" s="183" t="s">
        <v>272</v>
      </c>
      <c r="G334" s="183" t="s">
        <v>282</v>
      </c>
      <c r="H334" s="334"/>
      <c r="I334" s="334"/>
      <c r="J334" s="334"/>
      <c r="K334" s="334"/>
      <c r="L334" s="334"/>
      <c r="M334" s="334"/>
      <c r="N334" s="334"/>
      <c r="O334" s="493">
        <f t="shared" si="28"/>
        <v>674419.13698577881</v>
      </c>
      <c r="P334" s="36"/>
    </row>
    <row r="335" spans="4:16" ht="15" customHeight="1" outlineLevel="1">
      <c r="D335" s="327">
        <v>16</v>
      </c>
      <c r="E335" s="252" t="s">
        <v>298</v>
      </c>
      <c r="F335" s="183" t="s">
        <v>272</v>
      </c>
      <c r="G335" s="183" t="s">
        <v>279</v>
      </c>
      <c r="H335" s="334"/>
      <c r="I335" s="334"/>
      <c r="J335" s="334"/>
      <c r="K335" s="334"/>
      <c r="L335" s="334"/>
      <c r="M335" s="334"/>
      <c r="N335" s="334"/>
      <c r="O335" s="493">
        <f t="shared" si="28"/>
        <v>1047199215.0765407</v>
      </c>
      <c r="P335" s="36"/>
    </row>
    <row r="336" spans="4:16" ht="15" customHeight="1" outlineLevel="1">
      <c r="D336" s="327">
        <v>17</v>
      </c>
      <c r="E336" s="252" t="s">
        <v>301</v>
      </c>
      <c r="F336" s="183" t="s">
        <v>272</v>
      </c>
      <c r="G336" s="183" t="s">
        <v>279</v>
      </c>
      <c r="H336" s="334"/>
      <c r="I336" s="334"/>
      <c r="J336" s="334"/>
      <c r="K336" s="334"/>
      <c r="L336" s="334"/>
      <c r="M336" s="334"/>
      <c r="N336" s="334"/>
      <c r="O336" s="493">
        <f t="shared" si="28"/>
        <v>893113050.42993283</v>
      </c>
      <c r="P336" s="36"/>
    </row>
    <row r="337" spans="4:16" ht="15" customHeight="1" outlineLevel="1">
      <c r="D337" s="327">
        <v>18</v>
      </c>
      <c r="E337" s="252" t="s">
        <v>302</v>
      </c>
      <c r="F337" s="183" t="s">
        <v>272</v>
      </c>
      <c r="G337" s="183" t="s">
        <v>279</v>
      </c>
      <c r="H337" s="334"/>
      <c r="I337" s="334"/>
      <c r="J337" s="334"/>
      <c r="K337" s="334"/>
      <c r="L337" s="334"/>
      <c r="M337" s="334"/>
      <c r="N337" s="334"/>
      <c r="O337" s="493">
        <f t="shared" si="28"/>
        <v>1300256642.40236</v>
      </c>
      <c r="P337" s="36"/>
    </row>
    <row r="338" spans="4:16" ht="15" customHeight="1" outlineLevel="1">
      <c r="D338" s="327">
        <v>19</v>
      </c>
      <c r="E338" s="252" t="s">
        <v>323</v>
      </c>
      <c r="F338" s="183" t="s">
        <v>272</v>
      </c>
      <c r="G338" s="183" t="s">
        <v>279</v>
      </c>
      <c r="H338" s="334"/>
      <c r="I338" s="334"/>
      <c r="J338" s="334"/>
      <c r="K338" s="334"/>
      <c r="L338" s="334"/>
      <c r="M338" s="334"/>
      <c r="N338" s="334"/>
      <c r="O338" s="493">
        <f t="shared" si="28"/>
        <v>1271837748.9017019</v>
      </c>
      <c r="P338" s="36"/>
    </row>
    <row r="339" spans="4:16" ht="15" customHeight="1" outlineLevel="1">
      <c r="D339" s="327">
        <v>20</v>
      </c>
      <c r="E339" s="252" t="s">
        <v>208</v>
      </c>
      <c r="F339" s="183" t="s">
        <v>272</v>
      </c>
      <c r="G339" s="183" t="s">
        <v>279</v>
      </c>
      <c r="H339" s="334"/>
      <c r="I339" s="334"/>
      <c r="J339" s="334"/>
      <c r="K339" s="334"/>
      <c r="L339" s="334"/>
      <c r="M339" s="334"/>
      <c r="N339" s="334"/>
      <c r="O339" s="493">
        <f t="shared" si="28"/>
        <v>175926076.02022991</v>
      </c>
      <c r="P339" s="36"/>
    </row>
    <row r="340" spans="4:16" ht="15" customHeight="1" outlineLevel="1">
      <c r="D340" s="327">
        <v>21</v>
      </c>
      <c r="E340" s="252" t="s">
        <v>209</v>
      </c>
      <c r="F340" s="183" t="s">
        <v>272</v>
      </c>
      <c r="G340" s="183" t="s">
        <v>279</v>
      </c>
      <c r="H340" s="334"/>
      <c r="I340" s="334"/>
      <c r="J340" s="334"/>
      <c r="K340" s="334"/>
      <c r="L340" s="334"/>
      <c r="M340" s="334"/>
      <c r="N340" s="334"/>
      <c r="O340" s="493">
        <f t="shared" si="28"/>
        <v>180452388.62453806</v>
      </c>
      <c r="P340" s="36"/>
    </row>
    <row r="341" spans="4:16" outlineLevel="1">
      <c r="D341" s="327">
        <v>22</v>
      </c>
      <c r="E341" s="252" t="s">
        <v>225</v>
      </c>
      <c r="F341" s="263" t="s">
        <v>272</v>
      </c>
      <c r="G341" s="263" t="s">
        <v>282</v>
      </c>
      <c r="H341" s="335"/>
      <c r="I341" s="335"/>
      <c r="J341" s="335"/>
      <c r="K341" s="335"/>
      <c r="L341" s="335"/>
      <c r="M341" s="335"/>
      <c r="N341" s="335"/>
      <c r="O341" s="493">
        <f t="shared" si="28"/>
        <v>754797.99381756957</v>
      </c>
      <c r="P341" s="257"/>
    </row>
    <row r="342" spans="4:16" outlineLevel="1">
      <c r="D342" s="327">
        <v>23</v>
      </c>
      <c r="E342" s="252" t="s">
        <v>226</v>
      </c>
      <c r="F342" s="263" t="s">
        <v>272</v>
      </c>
      <c r="G342" s="263" t="s">
        <v>282</v>
      </c>
      <c r="H342" s="335"/>
      <c r="I342" s="335"/>
      <c r="J342" s="335"/>
      <c r="K342" s="335"/>
      <c r="L342" s="335"/>
      <c r="M342" s="335"/>
      <c r="N342" s="335"/>
      <c r="O342" s="493">
        <f t="shared" si="28"/>
        <v>0</v>
      </c>
      <c r="P342" s="257"/>
    </row>
    <row r="343" spans="4:16" outlineLevel="1">
      <c r="D343" s="327">
        <v>24</v>
      </c>
      <c r="E343" s="252" t="s">
        <v>227</v>
      </c>
      <c r="F343" s="263" t="s">
        <v>272</v>
      </c>
      <c r="G343" s="263" t="s">
        <v>282</v>
      </c>
      <c r="H343" s="335"/>
      <c r="I343" s="335"/>
      <c r="J343" s="335"/>
      <c r="K343" s="335"/>
      <c r="L343" s="335"/>
      <c r="M343" s="335"/>
      <c r="N343" s="335"/>
      <c r="O343" s="493">
        <f t="shared" si="28"/>
        <v>0</v>
      </c>
      <c r="P343" s="257"/>
    </row>
    <row r="344" spans="4:16" outlineLevel="1">
      <c r="D344" s="327">
        <v>25</v>
      </c>
      <c r="E344" s="252" t="s">
        <v>318</v>
      </c>
      <c r="F344" s="263" t="s">
        <v>272</v>
      </c>
      <c r="G344" s="263" t="s">
        <v>270</v>
      </c>
      <c r="H344" s="335"/>
      <c r="I344" s="335"/>
      <c r="J344" s="335"/>
      <c r="K344" s="335"/>
      <c r="L344" s="335"/>
      <c r="M344" s="335"/>
      <c r="N344" s="335"/>
      <c r="O344" s="493">
        <f t="shared" si="28"/>
        <v>4948886214.43717</v>
      </c>
      <c r="P344" s="257"/>
    </row>
    <row r="345" spans="4:16" outlineLevel="1">
      <c r="D345" s="327">
        <v>26</v>
      </c>
      <c r="E345" s="252" t="s">
        <v>319</v>
      </c>
      <c r="F345" s="263" t="s">
        <v>269</v>
      </c>
      <c r="G345" s="263" t="s">
        <v>270</v>
      </c>
      <c r="H345" s="335"/>
      <c r="I345" s="335"/>
      <c r="J345" s="335"/>
      <c r="K345" s="335"/>
      <c r="L345" s="335"/>
      <c r="M345" s="335"/>
      <c r="N345" s="335"/>
      <c r="O345" s="493">
        <f t="shared" si="28"/>
        <v>10416180806.65547</v>
      </c>
      <c r="P345" s="257"/>
    </row>
    <row r="346" spans="4:16" outlineLevel="1">
      <c r="D346" s="327">
        <v>27</v>
      </c>
      <c r="E346" s="250" t="s">
        <v>263</v>
      </c>
      <c r="F346" s="183" t="s">
        <v>384</v>
      </c>
      <c r="G346" s="183" t="s">
        <v>385</v>
      </c>
      <c r="H346" s="334"/>
      <c r="I346" s="334"/>
      <c r="J346" s="334"/>
      <c r="K346" s="334"/>
      <c r="L346" s="334"/>
      <c r="M346" s="334"/>
      <c r="N346" s="334"/>
      <c r="O346" s="493" t="e">
        <f t="shared" si="28"/>
        <v>#N/A</v>
      </c>
      <c r="P346" s="36"/>
    </row>
    <row r="347" spans="4:16" outlineLevel="1">
      <c r="D347" s="327">
        <v>28</v>
      </c>
      <c r="E347" s="250" t="s">
        <v>263</v>
      </c>
      <c r="F347" s="183" t="s">
        <v>384</v>
      </c>
      <c r="G347" s="183" t="s">
        <v>385</v>
      </c>
      <c r="H347" s="334"/>
      <c r="I347" s="334"/>
      <c r="J347" s="334"/>
      <c r="K347" s="334"/>
      <c r="L347" s="334"/>
      <c r="M347" s="334"/>
      <c r="N347" s="334"/>
      <c r="O347" s="493" t="e">
        <f t="shared" si="28"/>
        <v>#N/A</v>
      </c>
      <c r="P347" s="36"/>
    </row>
    <row r="348" spans="4:16" outlineLevel="1">
      <c r="D348" s="327">
        <v>29</v>
      </c>
      <c r="E348" s="250" t="s">
        <v>263</v>
      </c>
      <c r="F348" s="183" t="s">
        <v>384</v>
      </c>
      <c r="G348" s="183" t="s">
        <v>385</v>
      </c>
      <c r="H348" s="334"/>
      <c r="I348" s="334"/>
      <c r="J348" s="334"/>
      <c r="K348" s="334"/>
      <c r="L348" s="334"/>
      <c r="M348" s="334"/>
      <c r="N348" s="334"/>
      <c r="O348" s="493" t="e">
        <f t="shared" si="28"/>
        <v>#N/A</v>
      </c>
      <c r="P348" s="36"/>
    </row>
    <row r="349" spans="4:16" outlineLevel="1">
      <c r="D349" s="327">
        <v>30</v>
      </c>
      <c r="E349" s="250" t="s">
        <v>263</v>
      </c>
      <c r="F349" s="183" t="s">
        <v>384</v>
      </c>
      <c r="G349" s="183" t="s">
        <v>385</v>
      </c>
      <c r="H349" s="334"/>
      <c r="I349" s="334"/>
      <c r="J349" s="334"/>
      <c r="K349" s="334"/>
      <c r="L349" s="334"/>
      <c r="M349" s="334"/>
      <c r="N349" s="334"/>
      <c r="O349" s="493" t="e">
        <f t="shared" ref="O349:O369" si="29">IF(AND($E349=VLOOKUP($E349,$E$10:$W$65,1,FALSE),$E349=VLOOKUP($E349,$E$472:$O$491,1,FALSE)),VLOOKUP($E349,$E$10:$W$65,O$317,FALSE)*VLOOKUP($E349,$E$472:$O$491,O$318,FALSE)*8,"NO ENCONTRADA")</f>
        <v>#N/A</v>
      </c>
      <c r="P349" s="36"/>
    </row>
    <row r="350" spans="4:16" outlineLevel="1">
      <c r="D350" s="327">
        <v>31</v>
      </c>
      <c r="E350" s="250" t="s">
        <v>263</v>
      </c>
      <c r="F350" s="183" t="s">
        <v>384</v>
      </c>
      <c r="G350" s="183" t="s">
        <v>385</v>
      </c>
      <c r="H350" s="334"/>
      <c r="I350" s="334"/>
      <c r="J350" s="334"/>
      <c r="K350" s="334"/>
      <c r="L350" s="334"/>
      <c r="M350" s="334"/>
      <c r="N350" s="334"/>
      <c r="O350" s="493" t="e">
        <f t="shared" si="29"/>
        <v>#N/A</v>
      </c>
      <c r="P350" s="36"/>
    </row>
    <row r="351" spans="4:16" outlineLevel="1">
      <c r="D351" s="327">
        <v>32</v>
      </c>
      <c r="E351" s="250" t="s">
        <v>263</v>
      </c>
      <c r="F351" s="183" t="s">
        <v>384</v>
      </c>
      <c r="G351" s="183" t="s">
        <v>385</v>
      </c>
      <c r="H351" s="334"/>
      <c r="I351" s="334"/>
      <c r="J351" s="334"/>
      <c r="K351" s="334"/>
      <c r="L351" s="334"/>
      <c r="M351" s="334"/>
      <c r="N351" s="334"/>
      <c r="O351" s="493" t="e">
        <f t="shared" si="29"/>
        <v>#N/A</v>
      </c>
      <c r="P351" s="36"/>
    </row>
    <row r="352" spans="4:16" outlineLevel="1">
      <c r="D352" s="327">
        <v>33</v>
      </c>
      <c r="E352" s="250" t="s">
        <v>263</v>
      </c>
      <c r="F352" s="183" t="s">
        <v>384</v>
      </c>
      <c r="G352" s="183" t="s">
        <v>385</v>
      </c>
      <c r="H352" s="334"/>
      <c r="I352" s="334"/>
      <c r="J352" s="334"/>
      <c r="K352" s="334"/>
      <c r="L352" s="334"/>
      <c r="M352" s="334"/>
      <c r="N352" s="334"/>
      <c r="O352" s="493" t="e">
        <f t="shared" si="29"/>
        <v>#N/A</v>
      </c>
      <c r="P352" s="36"/>
    </row>
    <row r="353" spans="4:16" outlineLevel="1">
      <c r="D353" s="327">
        <v>34</v>
      </c>
      <c r="E353" s="250" t="s">
        <v>263</v>
      </c>
      <c r="F353" s="183" t="s">
        <v>384</v>
      </c>
      <c r="G353" s="183" t="s">
        <v>385</v>
      </c>
      <c r="H353" s="334"/>
      <c r="I353" s="334"/>
      <c r="J353" s="334"/>
      <c r="K353" s="334"/>
      <c r="L353" s="334"/>
      <c r="M353" s="334"/>
      <c r="N353" s="334"/>
      <c r="O353" s="493" t="e">
        <f t="shared" si="29"/>
        <v>#N/A</v>
      </c>
      <c r="P353" s="36"/>
    </row>
    <row r="354" spans="4:16" outlineLevel="1">
      <c r="D354" s="327">
        <v>35</v>
      </c>
      <c r="E354" s="250" t="s">
        <v>263</v>
      </c>
      <c r="F354" s="183" t="s">
        <v>384</v>
      </c>
      <c r="G354" s="183" t="s">
        <v>385</v>
      </c>
      <c r="H354" s="334"/>
      <c r="I354" s="334"/>
      <c r="J354" s="334"/>
      <c r="K354" s="334"/>
      <c r="L354" s="334"/>
      <c r="M354" s="334"/>
      <c r="N354" s="334"/>
      <c r="O354" s="493" t="e">
        <f t="shared" si="29"/>
        <v>#N/A</v>
      </c>
      <c r="P354" s="36"/>
    </row>
    <row r="355" spans="4:16" outlineLevel="1">
      <c r="D355" s="327">
        <v>36</v>
      </c>
      <c r="E355" s="250" t="s">
        <v>263</v>
      </c>
      <c r="F355" s="183" t="s">
        <v>384</v>
      </c>
      <c r="G355" s="183" t="s">
        <v>385</v>
      </c>
      <c r="H355" s="334"/>
      <c r="I355" s="334"/>
      <c r="J355" s="334"/>
      <c r="K355" s="334"/>
      <c r="L355" s="334"/>
      <c r="M355" s="334"/>
      <c r="N355" s="334"/>
      <c r="O355" s="493" t="e">
        <f t="shared" si="29"/>
        <v>#N/A</v>
      </c>
      <c r="P355" s="36"/>
    </row>
    <row r="356" spans="4:16" outlineLevel="1">
      <c r="D356" s="327">
        <v>37</v>
      </c>
      <c r="E356" s="250" t="s">
        <v>263</v>
      </c>
      <c r="F356" s="183" t="s">
        <v>384</v>
      </c>
      <c r="G356" s="183" t="s">
        <v>385</v>
      </c>
      <c r="H356" s="334"/>
      <c r="I356" s="334"/>
      <c r="J356" s="334"/>
      <c r="K356" s="334"/>
      <c r="L356" s="334"/>
      <c r="M356" s="334"/>
      <c r="N356" s="334"/>
      <c r="O356" s="493" t="e">
        <f t="shared" si="29"/>
        <v>#N/A</v>
      </c>
      <c r="P356" s="36"/>
    </row>
    <row r="357" spans="4:16" outlineLevel="1">
      <c r="D357" s="327">
        <v>38</v>
      </c>
      <c r="E357" s="250" t="s">
        <v>263</v>
      </c>
      <c r="F357" s="183" t="s">
        <v>384</v>
      </c>
      <c r="G357" s="183" t="s">
        <v>385</v>
      </c>
      <c r="H357" s="334"/>
      <c r="I357" s="334"/>
      <c r="J357" s="334"/>
      <c r="K357" s="334"/>
      <c r="L357" s="334"/>
      <c r="M357" s="334"/>
      <c r="N357" s="334"/>
      <c r="O357" s="493" t="e">
        <f t="shared" si="29"/>
        <v>#N/A</v>
      </c>
      <c r="P357" s="36"/>
    </row>
    <row r="358" spans="4:16" outlineLevel="1">
      <c r="D358" s="327">
        <v>39</v>
      </c>
      <c r="E358" s="250" t="s">
        <v>263</v>
      </c>
      <c r="F358" s="183" t="s">
        <v>384</v>
      </c>
      <c r="G358" s="183" t="s">
        <v>385</v>
      </c>
      <c r="H358" s="334"/>
      <c r="I358" s="334"/>
      <c r="J358" s="334"/>
      <c r="K358" s="334"/>
      <c r="L358" s="334"/>
      <c r="M358" s="334"/>
      <c r="N358" s="334"/>
      <c r="O358" s="493" t="e">
        <f t="shared" si="29"/>
        <v>#N/A</v>
      </c>
      <c r="P358" s="36"/>
    </row>
    <row r="359" spans="4:16" outlineLevel="1">
      <c r="D359" s="327">
        <v>40</v>
      </c>
      <c r="E359" s="250" t="s">
        <v>263</v>
      </c>
      <c r="F359" s="183" t="s">
        <v>384</v>
      </c>
      <c r="G359" s="183" t="s">
        <v>385</v>
      </c>
      <c r="H359" s="334"/>
      <c r="I359" s="334"/>
      <c r="J359" s="334"/>
      <c r="K359" s="334"/>
      <c r="L359" s="334"/>
      <c r="M359" s="334"/>
      <c r="N359" s="334"/>
      <c r="O359" s="493" t="e">
        <f t="shared" si="29"/>
        <v>#N/A</v>
      </c>
      <c r="P359" s="36"/>
    </row>
    <row r="360" spans="4:16" outlineLevel="1">
      <c r="D360" s="327">
        <v>41</v>
      </c>
      <c r="E360" s="250" t="s">
        <v>263</v>
      </c>
      <c r="F360" s="183" t="s">
        <v>384</v>
      </c>
      <c r="G360" s="183" t="s">
        <v>385</v>
      </c>
      <c r="H360" s="334"/>
      <c r="I360" s="334"/>
      <c r="J360" s="334"/>
      <c r="K360" s="334"/>
      <c r="L360" s="334"/>
      <c r="M360" s="334"/>
      <c r="N360" s="334"/>
      <c r="O360" s="493" t="e">
        <f t="shared" si="29"/>
        <v>#N/A</v>
      </c>
      <c r="P360" s="36"/>
    </row>
    <row r="361" spans="4:16" outlineLevel="1">
      <c r="D361" s="327">
        <v>42</v>
      </c>
      <c r="E361" s="250" t="s">
        <v>263</v>
      </c>
      <c r="F361" s="183" t="s">
        <v>384</v>
      </c>
      <c r="G361" s="183" t="s">
        <v>385</v>
      </c>
      <c r="H361" s="334"/>
      <c r="I361" s="334"/>
      <c r="J361" s="334"/>
      <c r="K361" s="334"/>
      <c r="L361" s="334"/>
      <c r="M361" s="334"/>
      <c r="N361" s="334"/>
      <c r="O361" s="493" t="e">
        <f t="shared" si="29"/>
        <v>#N/A</v>
      </c>
      <c r="P361" s="36"/>
    </row>
    <row r="362" spans="4:16" outlineLevel="1">
      <c r="D362" s="327">
        <v>43</v>
      </c>
      <c r="E362" s="250" t="s">
        <v>263</v>
      </c>
      <c r="F362" s="183" t="s">
        <v>384</v>
      </c>
      <c r="G362" s="183" t="s">
        <v>385</v>
      </c>
      <c r="H362" s="334"/>
      <c r="I362" s="334"/>
      <c r="J362" s="334"/>
      <c r="K362" s="334"/>
      <c r="L362" s="334"/>
      <c r="M362" s="334"/>
      <c r="N362" s="334"/>
      <c r="O362" s="493" t="e">
        <f t="shared" si="29"/>
        <v>#N/A</v>
      </c>
      <c r="P362" s="36"/>
    </row>
    <row r="363" spans="4:16" outlineLevel="1">
      <c r="D363" s="327">
        <v>44</v>
      </c>
      <c r="E363" s="250" t="s">
        <v>263</v>
      </c>
      <c r="F363" s="183" t="s">
        <v>384</v>
      </c>
      <c r="G363" s="183" t="s">
        <v>385</v>
      </c>
      <c r="H363" s="334"/>
      <c r="I363" s="334"/>
      <c r="J363" s="334"/>
      <c r="K363" s="334"/>
      <c r="L363" s="334"/>
      <c r="M363" s="334"/>
      <c r="N363" s="334"/>
      <c r="O363" s="493" t="e">
        <f t="shared" si="29"/>
        <v>#N/A</v>
      </c>
      <c r="P363" s="36"/>
    </row>
    <row r="364" spans="4:16" outlineLevel="1">
      <c r="D364" s="327">
        <v>45</v>
      </c>
      <c r="E364" s="250" t="s">
        <v>263</v>
      </c>
      <c r="F364" s="183" t="s">
        <v>384</v>
      </c>
      <c r="G364" s="183" t="s">
        <v>385</v>
      </c>
      <c r="H364" s="334"/>
      <c r="I364" s="334"/>
      <c r="J364" s="334"/>
      <c r="K364" s="334"/>
      <c r="L364" s="334"/>
      <c r="M364" s="334"/>
      <c r="N364" s="334"/>
      <c r="O364" s="493" t="e">
        <f t="shared" si="29"/>
        <v>#N/A</v>
      </c>
      <c r="P364" s="36"/>
    </row>
    <row r="365" spans="4:16" outlineLevel="1">
      <c r="D365" s="327">
        <v>46</v>
      </c>
      <c r="E365" s="250" t="s">
        <v>263</v>
      </c>
      <c r="F365" s="183" t="s">
        <v>384</v>
      </c>
      <c r="G365" s="183" t="s">
        <v>385</v>
      </c>
      <c r="H365" s="334"/>
      <c r="I365" s="334"/>
      <c r="J365" s="334"/>
      <c r="K365" s="334"/>
      <c r="L365" s="334"/>
      <c r="M365" s="334"/>
      <c r="N365" s="334"/>
      <c r="O365" s="493" t="e">
        <f t="shared" si="29"/>
        <v>#N/A</v>
      </c>
      <c r="P365" s="36"/>
    </row>
    <row r="366" spans="4:16" outlineLevel="1">
      <c r="D366" s="327">
        <v>47</v>
      </c>
      <c r="E366" s="250" t="s">
        <v>263</v>
      </c>
      <c r="F366" s="183" t="s">
        <v>384</v>
      </c>
      <c r="G366" s="183" t="s">
        <v>385</v>
      </c>
      <c r="H366" s="334"/>
      <c r="I366" s="334"/>
      <c r="J366" s="334"/>
      <c r="K366" s="334"/>
      <c r="L366" s="334"/>
      <c r="M366" s="334"/>
      <c r="N366" s="334"/>
      <c r="O366" s="493" t="e">
        <f t="shared" si="29"/>
        <v>#N/A</v>
      </c>
      <c r="P366" s="36"/>
    </row>
    <row r="367" spans="4:16" outlineLevel="1">
      <c r="D367" s="327">
        <v>48</v>
      </c>
      <c r="E367" s="250" t="s">
        <v>263</v>
      </c>
      <c r="F367" s="183" t="s">
        <v>384</v>
      </c>
      <c r="G367" s="183" t="s">
        <v>385</v>
      </c>
      <c r="H367" s="334"/>
      <c r="I367" s="334"/>
      <c r="J367" s="334"/>
      <c r="K367" s="334"/>
      <c r="L367" s="334"/>
      <c r="M367" s="334"/>
      <c r="N367" s="334"/>
      <c r="O367" s="493" t="e">
        <f t="shared" si="29"/>
        <v>#N/A</v>
      </c>
      <c r="P367" s="36"/>
    </row>
    <row r="368" spans="4:16" outlineLevel="1">
      <c r="D368" s="327">
        <v>49</v>
      </c>
      <c r="E368" s="250" t="s">
        <v>263</v>
      </c>
      <c r="F368" s="183" t="s">
        <v>384</v>
      </c>
      <c r="G368" s="183" t="s">
        <v>385</v>
      </c>
      <c r="H368" s="334"/>
      <c r="I368" s="334"/>
      <c r="J368" s="334"/>
      <c r="K368" s="334"/>
      <c r="L368" s="334"/>
      <c r="M368" s="334"/>
      <c r="N368" s="334"/>
      <c r="O368" s="493" t="e">
        <f t="shared" si="29"/>
        <v>#N/A</v>
      </c>
      <c r="P368" s="36"/>
    </row>
    <row r="369" spans="4:20" outlineLevel="1">
      <c r="D369" s="327">
        <v>50</v>
      </c>
      <c r="E369" s="250" t="s">
        <v>263</v>
      </c>
      <c r="F369" s="183" t="s">
        <v>384</v>
      </c>
      <c r="G369" s="183" t="s">
        <v>385</v>
      </c>
      <c r="H369" s="334"/>
      <c r="I369" s="334"/>
      <c r="J369" s="334"/>
      <c r="K369" s="334"/>
      <c r="L369" s="334"/>
      <c r="M369" s="334"/>
      <c r="N369" s="334"/>
      <c r="O369" s="493" t="e">
        <f t="shared" si="29"/>
        <v>#N/A</v>
      </c>
      <c r="P369" s="36"/>
    </row>
    <row r="370" spans="4:20">
      <c r="I370" s="315"/>
      <c r="J370" s="314"/>
      <c r="K370" s="314"/>
      <c r="L370" s="314"/>
      <c r="M370" s="314"/>
      <c r="N370" s="314"/>
      <c r="O370" s="314"/>
      <c r="P370" s="314"/>
    </row>
    <row r="371" spans="4:20">
      <c r="E371" s="311" t="s">
        <v>173</v>
      </c>
    </row>
    <row r="372" spans="4:20">
      <c r="E372" s="314" t="s">
        <v>324</v>
      </c>
    </row>
    <row r="374" spans="4:20">
      <c r="E374" s="314"/>
    </row>
    <row r="375" spans="4:20">
      <c r="E375" s="314"/>
      <c r="T375" s="314"/>
    </row>
    <row r="376" spans="4:20" ht="15.75">
      <c r="E376" s="9" t="s">
        <v>475</v>
      </c>
      <c r="F376" s="314"/>
      <c r="G376" s="314"/>
      <c r="J376" s="314"/>
      <c r="K376" s="314"/>
      <c r="L376" s="314"/>
      <c r="M376" s="314"/>
      <c r="N376" s="314"/>
      <c r="O376" s="314"/>
      <c r="P376" s="314"/>
      <c r="T376" s="314"/>
    </row>
    <row r="377" spans="4:20">
      <c r="E377" s="316" t="s">
        <v>468</v>
      </c>
      <c r="G377" s="314"/>
      <c r="J377" s="314"/>
      <c r="K377" s="314"/>
      <c r="L377" s="314"/>
      <c r="M377" s="314"/>
      <c r="N377" s="314"/>
      <c r="O377" s="314"/>
      <c r="P377" s="314"/>
      <c r="T377" s="314"/>
    </row>
    <row r="378" spans="4:20">
      <c r="E378" s="330" t="s">
        <v>263</v>
      </c>
      <c r="F378" s="306" t="s">
        <v>264</v>
      </c>
      <c r="G378" s="306" t="s">
        <v>265</v>
      </c>
      <c r="H378" s="330">
        <v>2009</v>
      </c>
      <c r="I378" s="331">
        <v>2010</v>
      </c>
      <c r="J378" s="330">
        <v>2011</v>
      </c>
      <c r="K378" s="330">
        <v>2012</v>
      </c>
      <c r="L378" s="330">
        <v>2013</v>
      </c>
      <c r="M378" s="330">
        <v>2014</v>
      </c>
      <c r="N378" s="330">
        <v>2015</v>
      </c>
      <c r="O378" s="330">
        <v>2016</v>
      </c>
      <c r="P378" s="330" t="s">
        <v>267</v>
      </c>
      <c r="T378" s="314"/>
    </row>
    <row r="379" spans="4:20">
      <c r="D379" s="327">
        <v>1</v>
      </c>
      <c r="E379" s="250" t="s">
        <v>383</v>
      </c>
      <c r="F379" s="183" t="s">
        <v>384</v>
      </c>
      <c r="G379" s="183" t="s">
        <v>385</v>
      </c>
      <c r="H379" s="336"/>
      <c r="I379" s="337"/>
      <c r="J379" s="336"/>
      <c r="K379" s="336"/>
      <c r="L379" s="336"/>
      <c r="M379" s="336"/>
      <c r="N379" s="336"/>
      <c r="O379" s="336"/>
      <c r="P379" s="36"/>
      <c r="T379" s="314"/>
    </row>
    <row r="380" spans="4:20">
      <c r="D380" s="327">
        <v>2</v>
      </c>
      <c r="E380" s="250" t="s">
        <v>383</v>
      </c>
      <c r="F380" s="183" t="s">
        <v>384</v>
      </c>
      <c r="G380" s="183" t="s">
        <v>385</v>
      </c>
      <c r="H380" s="336"/>
      <c r="I380" s="337"/>
      <c r="J380" s="336"/>
      <c r="K380" s="336"/>
      <c r="L380" s="336"/>
      <c r="M380" s="336"/>
      <c r="N380" s="336"/>
      <c r="O380" s="336"/>
      <c r="P380" s="36"/>
      <c r="T380" s="314"/>
    </row>
    <row r="381" spans="4:20">
      <c r="D381" s="327">
        <v>3</v>
      </c>
      <c r="E381" s="250" t="s">
        <v>383</v>
      </c>
      <c r="F381" s="183" t="s">
        <v>384</v>
      </c>
      <c r="G381" s="183" t="s">
        <v>385</v>
      </c>
      <c r="H381" s="336"/>
      <c r="I381" s="337"/>
      <c r="J381" s="336"/>
      <c r="K381" s="336"/>
      <c r="L381" s="336"/>
      <c r="M381" s="336"/>
      <c r="N381" s="336"/>
      <c r="O381" s="336"/>
      <c r="P381" s="36"/>
      <c r="T381" s="314"/>
    </row>
    <row r="382" spans="4:20">
      <c r="D382" s="327">
        <v>4</v>
      </c>
      <c r="E382" s="250" t="s">
        <v>383</v>
      </c>
      <c r="F382" s="183" t="s">
        <v>384</v>
      </c>
      <c r="G382" s="183" t="s">
        <v>385</v>
      </c>
      <c r="H382" s="336"/>
      <c r="I382" s="337"/>
      <c r="J382" s="336"/>
      <c r="K382" s="336"/>
      <c r="L382" s="336"/>
      <c r="M382" s="336"/>
      <c r="N382" s="336"/>
      <c r="O382" s="336"/>
      <c r="P382" s="36"/>
      <c r="T382" s="314"/>
    </row>
    <row r="383" spans="4:20">
      <c r="D383" s="327">
        <v>5</v>
      </c>
      <c r="E383" s="250" t="s">
        <v>383</v>
      </c>
      <c r="F383" s="183" t="s">
        <v>384</v>
      </c>
      <c r="G383" s="183" t="s">
        <v>385</v>
      </c>
      <c r="H383" s="336"/>
      <c r="I383" s="337"/>
      <c r="J383" s="336"/>
      <c r="K383" s="336"/>
      <c r="L383" s="336"/>
      <c r="M383" s="336"/>
      <c r="N383" s="336"/>
      <c r="O383" s="336"/>
      <c r="P383" s="36"/>
      <c r="T383" s="314"/>
    </row>
    <row r="384" spans="4:20">
      <c r="D384" s="327">
        <v>6</v>
      </c>
      <c r="E384" s="250" t="s">
        <v>383</v>
      </c>
      <c r="F384" s="183" t="s">
        <v>384</v>
      </c>
      <c r="G384" s="183" t="s">
        <v>385</v>
      </c>
      <c r="H384" s="336"/>
      <c r="I384" s="337"/>
      <c r="J384" s="336"/>
      <c r="K384" s="336"/>
      <c r="L384" s="336"/>
      <c r="M384" s="336"/>
      <c r="N384" s="336"/>
      <c r="O384" s="336"/>
      <c r="P384" s="36"/>
      <c r="T384" s="314"/>
    </row>
    <row r="385" spans="4:20">
      <c r="D385" s="327">
        <v>7</v>
      </c>
      <c r="E385" s="250" t="s">
        <v>383</v>
      </c>
      <c r="F385" s="183" t="s">
        <v>384</v>
      </c>
      <c r="G385" s="183" t="s">
        <v>385</v>
      </c>
      <c r="H385" s="336"/>
      <c r="I385" s="337"/>
      <c r="J385" s="336"/>
      <c r="K385" s="336"/>
      <c r="L385" s="336"/>
      <c r="M385" s="336"/>
      <c r="N385" s="336"/>
      <c r="O385" s="336"/>
      <c r="P385" s="36"/>
      <c r="T385" s="314"/>
    </row>
    <row r="386" spans="4:20">
      <c r="D386" s="327">
        <v>8</v>
      </c>
      <c r="E386" s="250" t="s">
        <v>383</v>
      </c>
      <c r="F386" s="183" t="s">
        <v>384</v>
      </c>
      <c r="G386" s="183" t="s">
        <v>385</v>
      </c>
      <c r="H386" s="336"/>
      <c r="I386" s="337"/>
      <c r="J386" s="336"/>
      <c r="K386" s="336"/>
      <c r="L386" s="336"/>
      <c r="M386" s="336"/>
      <c r="N386" s="336"/>
      <c r="O386" s="336"/>
      <c r="P386" s="36"/>
      <c r="T386" s="314"/>
    </row>
    <row r="387" spans="4:20">
      <c r="D387" s="327">
        <v>9</v>
      </c>
      <c r="E387" s="250" t="s">
        <v>383</v>
      </c>
      <c r="F387" s="183" t="s">
        <v>384</v>
      </c>
      <c r="G387" s="183" t="s">
        <v>385</v>
      </c>
      <c r="H387" s="336"/>
      <c r="I387" s="337"/>
      <c r="J387" s="336"/>
      <c r="K387" s="336"/>
      <c r="L387" s="336"/>
      <c r="M387" s="336"/>
      <c r="N387" s="336"/>
      <c r="O387" s="336"/>
      <c r="P387" s="36"/>
      <c r="T387" s="314"/>
    </row>
    <row r="388" spans="4:20" hidden="1" outlineLevel="1">
      <c r="D388" s="327">
        <v>10</v>
      </c>
      <c r="E388" s="250" t="s">
        <v>383</v>
      </c>
      <c r="F388" s="183" t="s">
        <v>384</v>
      </c>
      <c r="G388" s="183" t="s">
        <v>385</v>
      </c>
      <c r="H388" s="336"/>
      <c r="I388" s="337"/>
      <c r="J388" s="336"/>
      <c r="K388" s="336"/>
      <c r="L388" s="336"/>
      <c r="M388" s="336"/>
      <c r="N388" s="336"/>
      <c r="O388" s="336"/>
      <c r="P388" s="36"/>
      <c r="T388" s="314"/>
    </row>
    <row r="389" spans="4:20" hidden="1" outlineLevel="1">
      <c r="D389" s="327">
        <v>11</v>
      </c>
      <c r="E389" s="250" t="s">
        <v>383</v>
      </c>
      <c r="F389" s="183" t="s">
        <v>384</v>
      </c>
      <c r="G389" s="183" t="s">
        <v>385</v>
      </c>
      <c r="H389" s="336"/>
      <c r="I389" s="337"/>
      <c r="J389" s="336"/>
      <c r="K389" s="336"/>
      <c r="L389" s="336"/>
      <c r="M389" s="336"/>
      <c r="N389" s="336"/>
      <c r="O389" s="336"/>
      <c r="P389" s="36"/>
      <c r="T389" s="314"/>
    </row>
    <row r="390" spans="4:20" hidden="1" outlineLevel="1">
      <c r="D390" s="327">
        <v>12</v>
      </c>
      <c r="E390" s="250" t="s">
        <v>383</v>
      </c>
      <c r="F390" s="183" t="s">
        <v>384</v>
      </c>
      <c r="G390" s="183" t="s">
        <v>385</v>
      </c>
      <c r="H390" s="336"/>
      <c r="I390" s="337"/>
      <c r="J390" s="336"/>
      <c r="K390" s="336"/>
      <c r="L390" s="336"/>
      <c r="M390" s="336"/>
      <c r="N390" s="336"/>
      <c r="O390" s="336"/>
      <c r="P390" s="36"/>
      <c r="T390" s="314"/>
    </row>
    <row r="391" spans="4:20" hidden="1" outlineLevel="1">
      <c r="D391" s="327">
        <v>13</v>
      </c>
      <c r="E391" s="250" t="s">
        <v>383</v>
      </c>
      <c r="F391" s="183" t="s">
        <v>384</v>
      </c>
      <c r="G391" s="183" t="s">
        <v>385</v>
      </c>
      <c r="H391" s="336"/>
      <c r="I391" s="337"/>
      <c r="J391" s="336"/>
      <c r="K391" s="336"/>
      <c r="L391" s="336"/>
      <c r="M391" s="336"/>
      <c r="N391" s="336"/>
      <c r="O391" s="336"/>
      <c r="P391" s="36"/>
      <c r="T391" s="314"/>
    </row>
    <row r="392" spans="4:20" hidden="1" outlineLevel="1">
      <c r="D392" s="327">
        <v>14</v>
      </c>
      <c r="E392" s="250" t="s">
        <v>383</v>
      </c>
      <c r="F392" s="183" t="s">
        <v>384</v>
      </c>
      <c r="G392" s="183" t="s">
        <v>385</v>
      </c>
      <c r="H392" s="336"/>
      <c r="I392" s="337"/>
      <c r="J392" s="336"/>
      <c r="K392" s="336"/>
      <c r="L392" s="336"/>
      <c r="M392" s="336"/>
      <c r="N392" s="336"/>
      <c r="O392" s="336"/>
      <c r="P392" s="36"/>
      <c r="T392" s="314"/>
    </row>
    <row r="393" spans="4:20" hidden="1" outlineLevel="1">
      <c r="D393" s="327">
        <v>15</v>
      </c>
      <c r="E393" s="250" t="s">
        <v>383</v>
      </c>
      <c r="F393" s="183" t="s">
        <v>384</v>
      </c>
      <c r="G393" s="183" t="s">
        <v>385</v>
      </c>
      <c r="H393" s="336"/>
      <c r="I393" s="337"/>
      <c r="J393" s="336"/>
      <c r="K393" s="336"/>
      <c r="L393" s="336"/>
      <c r="M393" s="336"/>
      <c r="N393" s="336"/>
      <c r="O393" s="336"/>
      <c r="P393" s="36"/>
      <c r="T393" s="314"/>
    </row>
    <row r="394" spans="4:20" hidden="1" outlineLevel="1">
      <c r="D394" s="327">
        <v>16</v>
      </c>
      <c r="E394" s="250" t="s">
        <v>383</v>
      </c>
      <c r="F394" s="183" t="s">
        <v>384</v>
      </c>
      <c r="G394" s="183" t="s">
        <v>385</v>
      </c>
      <c r="H394" s="336"/>
      <c r="I394" s="337"/>
      <c r="J394" s="336"/>
      <c r="K394" s="336"/>
      <c r="L394" s="336"/>
      <c r="M394" s="336"/>
      <c r="N394" s="336"/>
      <c r="O394" s="336"/>
      <c r="P394" s="36"/>
      <c r="T394" s="314"/>
    </row>
    <row r="395" spans="4:20" hidden="1" outlineLevel="1">
      <c r="D395" s="327">
        <v>17</v>
      </c>
      <c r="E395" s="250" t="s">
        <v>383</v>
      </c>
      <c r="F395" s="183" t="s">
        <v>384</v>
      </c>
      <c r="G395" s="183" t="s">
        <v>385</v>
      </c>
      <c r="H395" s="336"/>
      <c r="I395" s="337"/>
      <c r="J395" s="336"/>
      <c r="K395" s="336"/>
      <c r="L395" s="336"/>
      <c r="M395" s="336"/>
      <c r="N395" s="336"/>
      <c r="O395" s="336"/>
      <c r="P395" s="36"/>
      <c r="T395" s="314"/>
    </row>
    <row r="396" spans="4:20" hidden="1" outlineLevel="1">
      <c r="D396" s="327">
        <v>18</v>
      </c>
      <c r="E396" s="250" t="s">
        <v>383</v>
      </c>
      <c r="F396" s="183" t="s">
        <v>384</v>
      </c>
      <c r="G396" s="183" t="s">
        <v>385</v>
      </c>
      <c r="H396" s="336"/>
      <c r="I396" s="337"/>
      <c r="J396" s="336"/>
      <c r="K396" s="336"/>
      <c r="L396" s="336"/>
      <c r="M396" s="336"/>
      <c r="N396" s="336"/>
      <c r="O396" s="336"/>
      <c r="P396" s="36"/>
      <c r="T396" s="314"/>
    </row>
    <row r="397" spans="4:20" hidden="1" outlineLevel="1">
      <c r="D397" s="327">
        <v>19</v>
      </c>
      <c r="E397" s="250" t="s">
        <v>383</v>
      </c>
      <c r="F397" s="183" t="s">
        <v>384</v>
      </c>
      <c r="G397" s="183" t="s">
        <v>385</v>
      </c>
      <c r="H397" s="336"/>
      <c r="I397" s="337"/>
      <c r="J397" s="336"/>
      <c r="K397" s="336"/>
      <c r="L397" s="336"/>
      <c r="M397" s="336"/>
      <c r="N397" s="336"/>
      <c r="O397" s="336"/>
      <c r="P397" s="36"/>
      <c r="T397" s="314"/>
    </row>
    <row r="398" spans="4:20" hidden="1" outlineLevel="1">
      <c r="D398" s="327">
        <v>20</v>
      </c>
      <c r="E398" s="250" t="s">
        <v>383</v>
      </c>
      <c r="F398" s="183" t="s">
        <v>384</v>
      </c>
      <c r="G398" s="183" t="s">
        <v>385</v>
      </c>
      <c r="H398" s="336"/>
      <c r="I398" s="337"/>
      <c r="J398" s="336"/>
      <c r="K398" s="336"/>
      <c r="L398" s="336"/>
      <c r="M398" s="336"/>
      <c r="N398" s="336"/>
      <c r="O398" s="336"/>
      <c r="P398" s="36"/>
      <c r="T398" s="314"/>
    </row>
    <row r="399" spans="4:20" hidden="1" outlineLevel="1">
      <c r="D399" s="327">
        <v>21</v>
      </c>
      <c r="E399" s="250" t="s">
        <v>383</v>
      </c>
      <c r="F399" s="183" t="s">
        <v>384</v>
      </c>
      <c r="G399" s="183" t="s">
        <v>385</v>
      </c>
      <c r="H399" s="336"/>
      <c r="I399" s="337"/>
      <c r="J399" s="336"/>
      <c r="K399" s="336"/>
      <c r="L399" s="336"/>
      <c r="M399" s="336"/>
      <c r="N399" s="336"/>
      <c r="O399" s="336"/>
      <c r="P399" s="36"/>
      <c r="T399" s="314"/>
    </row>
    <row r="400" spans="4:20" hidden="1" outlineLevel="1">
      <c r="D400" s="327">
        <v>22</v>
      </c>
      <c r="E400" s="250" t="s">
        <v>383</v>
      </c>
      <c r="F400" s="183" t="s">
        <v>384</v>
      </c>
      <c r="G400" s="183" t="s">
        <v>385</v>
      </c>
      <c r="H400" s="336"/>
      <c r="I400" s="337"/>
      <c r="J400" s="336"/>
      <c r="K400" s="336"/>
      <c r="L400" s="336"/>
      <c r="M400" s="336"/>
      <c r="N400" s="336"/>
      <c r="O400" s="336"/>
      <c r="P400" s="36"/>
      <c r="T400" s="314"/>
    </row>
    <row r="401" spans="4:20" hidden="1" outlineLevel="1">
      <c r="D401" s="327">
        <v>23</v>
      </c>
      <c r="E401" s="250" t="s">
        <v>383</v>
      </c>
      <c r="F401" s="183" t="s">
        <v>384</v>
      </c>
      <c r="G401" s="183" t="s">
        <v>385</v>
      </c>
      <c r="H401" s="336"/>
      <c r="I401" s="337"/>
      <c r="J401" s="336"/>
      <c r="K401" s="336"/>
      <c r="L401" s="336"/>
      <c r="M401" s="336"/>
      <c r="N401" s="336"/>
      <c r="O401" s="336"/>
      <c r="P401" s="36"/>
      <c r="T401" s="314"/>
    </row>
    <row r="402" spans="4:20" hidden="1" outlineLevel="1">
      <c r="D402" s="327">
        <v>24</v>
      </c>
      <c r="E402" s="250" t="s">
        <v>383</v>
      </c>
      <c r="F402" s="183" t="s">
        <v>384</v>
      </c>
      <c r="G402" s="183" t="s">
        <v>385</v>
      </c>
      <c r="H402" s="336"/>
      <c r="I402" s="337"/>
      <c r="J402" s="336"/>
      <c r="K402" s="336"/>
      <c r="L402" s="336"/>
      <c r="M402" s="336"/>
      <c r="N402" s="336"/>
      <c r="O402" s="336"/>
      <c r="P402" s="36"/>
      <c r="T402" s="314"/>
    </row>
    <row r="403" spans="4:20" hidden="1" outlineLevel="1">
      <c r="D403" s="327">
        <v>25</v>
      </c>
      <c r="E403" s="250" t="s">
        <v>383</v>
      </c>
      <c r="F403" s="183" t="s">
        <v>384</v>
      </c>
      <c r="G403" s="183" t="s">
        <v>385</v>
      </c>
      <c r="H403" s="336"/>
      <c r="I403" s="337"/>
      <c r="J403" s="336"/>
      <c r="K403" s="336"/>
      <c r="L403" s="336"/>
      <c r="M403" s="336"/>
      <c r="N403" s="336"/>
      <c r="O403" s="336"/>
      <c r="P403" s="36"/>
      <c r="T403" s="314"/>
    </row>
    <row r="404" spans="4:20" hidden="1" outlineLevel="1">
      <c r="D404" s="327">
        <v>26</v>
      </c>
      <c r="E404" s="250" t="s">
        <v>383</v>
      </c>
      <c r="F404" s="183" t="s">
        <v>384</v>
      </c>
      <c r="G404" s="183" t="s">
        <v>385</v>
      </c>
      <c r="H404" s="336"/>
      <c r="I404" s="337"/>
      <c r="J404" s="336"/>
      <c r="K404" s="336"/>
      <c r="L404" s="336"/>
      <c r="M404" s="336"/>
      <c r="N404" s="336"/>
      <c r="O404" s="336"/>
      <c r="P404" s="36"/>
      <c r="T404" s="314"/>
    </row>
    <row r="405" spans="4:20" hidden="1" outlineLevel="1">
      <c r="D405" s="327">
        <v>27</v>
      </c>
      <c r="E405" s="250" t="s">
        <v>383</v>
      </c>
      <c r="F405" s="183" t="s">
        <v>384</v>
      </c>
      <c r="G405" s="183" t="s">
        <v>385</v>
      </c>
      <c r="H405" s="336"/>
      <c r="I405" s="337"/>
      <c r="J405" s="336"/>
      <c r="K405" s="336"/>
      <c r="L405" s="336"/>
      <c r="M405" s="336"/>
      <c r="N405" s="336"/>
      <c r="O405" s="336"/>
      <c r="P405" s="36"/>
      <c r="T405" s="314"/>
    </row>
    <row r="406" spans="4:20" hidden="1" outlineLevel="1">
      <c r="D406" s="327">
        <v>28</v>
      </c>
      <c r="E406" s="250" t="s">
        <v>383</v>
      </c>
      <c r="F406" s="183" t="s">
        <v>384</v>
      </c>
      <c r="G406" s="183" t="s">
        <v>385</v>
      </c>
      <c r="H406" s="336"/>
      <c r="I406" s="337"/>
      <c r="J406" s="336"/>
      <c r="K406" s="336"/>
      <c r="L406" s="336"/>
      <c r="M406" s="336"/>
      <c r="N406" s="336"/>
      <c r="O406" s="336"/>
      <c r="P406" s="36"/>
      <c r="T406" s="314"/>
    </row>
    <row r="407" spans="4:20" hidden="1" outlineLevel="1">
      <c r="D407" s="327">
        <v>29</v>
      </c>
      <c r="E407" s="250" t="s">
        <v>383</v>
      </c>
      <c r="F407" s="183" t="s">
        <v>384</v>
      </c>
      <c r="G407" s="183" t="s">
        <v>385</v>
      </c>
      <c r="H407" s="336"/>
      <c r="I407" s="337"/>
      <c r="J407" s="336"/>
      <c r="K407" s="336"/>
      <c r="L407" s="336"/>
      <c r="M407" s="336"/>
      <c r="N407" s="336"/>
      <c r="O407" s="336"/>
      <c r="P407" s="36"/>
      <c r="T407" s="314"/>
    </row>
    <row r="408" spans="4:20" hidden="1" outlineLevel="1">
      <c r="D408" s="327">
        <v>30</v>
      </c>
      <c r="E408" s="250" t="s">
        <v>383</v>
      </c>
      <c r="F408" s="183" t="s">
        <v>384</v>
      </c>
      <c r="G408" s="183" t="s">
        <v>385</v>
      </c>
      <c r="H408" s="336"/>
      <c r="I408" s="337"/>
      <c r="J408" s="336"/>
      <c r="K408" s="336"/>
      <c r="L408" s="336"/>
      <c r="M408" s="336"/>
      <c r="N408" s="336"/>
      <c r="O408" s="336"/>
      <c r="P408" s="36"/>
      <c r="T408" s="314"/>
    </row>
    <row r="409" spans="4:20" hidden="1" outlineLevel="1">
      <c r="D409" s="327">
        <v>31</v>
      </c>
      <c r="E409" s="250" t="s">
        <v>383</v>
      </c>
      <c r="F409" s="183" t="s">
        <v>384</v>
      </c>
      <c r="G409" s="183" t="s">
        <v>385</v>
      </c>
      <c r="H409" s="336"/>
      <c r="I409" s="337"/>
      <c r="J409" s="336"/>
      <c r="K409" s="336"/>
      <c r="L409" s="336"/>
      <c r="M409" s="336"/>
      <c r="N409" s="336"/>
      <c r="O409" s="336"/>
      <c r="P409" s="36"/>
      <c r="T409" s="314"/>
    </row>
    <row r="410" spans="4:20" hidden="1" outlineLevel="1">
      <c r="D410" s="327">
        <v>32</v>
      </c>
      <c r="E410" s="250" t="s">
        <v>383</v>
      </c>
      <c r="F410" s="183" t="s">
        <v>384</v>
      </c>
      <c r="G410" s="183" t="s">
        <v>385</v>
      </c>
      <c r="H410" s="336"/>
      <c r="I410" s="337"/>
      <c r="J410" s="336"/>
      <c r="K410" s="336"/>
      <c r="L410" s="336"/>
      <c r="M410" s="336"/>
      <c r="N410" s="336"/>
      <c r="O410" s="336"/>
      <c r="P410" s="36"/>
      <c r="T410" s="314"/>
    </row>
    <row r="411" spans="4:20" hidden="1" outlineLevel="1">
      <c r="D411" s="327">
        <v>33</v>
      </c>
      <c r="E411" s="250" t="s">
        <v>383</v>
      </c>
      <c r="F411" s="183" t="s">
        <v>384</v>
      </c>
      <c r="G411" s="183" t="s">
        <v>385</v>
      </c>
      <c r="H411" s="336"/>
      <c r="I411" s="337"/>
      <c r="J411" s="336"/>
      <c r="K411" s="336"/>
      <c r="L411" s="336"/>
      <c r="M411" s="336"/>
      <c r="N411" s="336"/>
      <c r="O411" s="336"/>
      <c r="P411" s="36"/>
      <c r="T411" s="314"/>
    </row>
    <row r="412" spans="4:20" hidden="1" outlineLevel="1">
      <c r="D412" s="327">
        <v>34</v>
      </c>
      <c r="E412" s="250" t="s">
        <v>383</v>
      </c>
      <c r="F412" s="183" t="s">
        <v>384</v>
      </c>
      <c r="G412" s="183" t="s">
        <v>385</v>
      </c>
      <c r="H412" s="336"/>
      <c r="I412" s="337"/>
      <c r="J412" s="336"/>
      <c r="K412" s="336"/>
      <c r="L412" s="336"/>
      <c r="M412" s="336"/>
      <c r="N412" s="336"/>
      <c r="O412" s="336"/>
      <c r="P412" s="36"/>
      <c r="T412" s="314"/>
    </row>
    <row r="413" spans="4:20" hidden="1" outlineLevel="1">
      <c r="D413" s="327">
        <v>35</v>
      </c>
      <c r="E413" s="250" t="s">
        <v>383</v>
      </c>
      <c r="F413" s="183" t="s">
        <v>384</v>
      </c>
      <c r="G413" s="183" t="s">
        <v>385</v>
      </c>
      <c r="H413" s="336"/>
      <c r="I413" s="337"/>
      <c r="J413" s="336"/>
      <c r="K413" s="336"/>
      <c r="L413" s="336"/>
      <c r="M413" s="336"/>
      <c r="N413" s="336"/>
      <c r="O413" s="336"/>
      <c r="P413" s="36"/>
      <c r="T413" s="314"/>
    </row>
    <row r="414" spans="4:20" hidden="1" outlineLevel="1">
      <c r="D414" s="327">
        <v>36</v>
      </c>
      <c r="E414" s="250" t="s">
        <v>383</v>
      </c>
      <c r="F414" s="183" t="s">
        <v>384</v>
      </c>
      <c r="G414" s="183" t="s">
        <v>385</v>
      </c>
      <c r="H414" s="336"/>
      <c r="I414" s="337"/>
      <c r="J414" s="336"/>
      <c r="K414" s="336"/>
      <c r="L414" s="336"/>
      <c r="M414" s="336"/>
      <c r="N414" s="336"/>
      <c r="O414" s="336"/>
      <c r="P414" s="36"/>
      <c r="T414" s="314"/>
    </row>
    <row r="415" spans="4:20" hidden="1" outlineLevel="1">
      <c r="D415" s="327">
        <v>37</v>
      </c>
      <c r="E415" s="250" t="s">
        <v>383</v>
      </c>
      <c r="F415" s="183" t="s">
        <v>384</v>
      </c>
      <c r="G415" s="183" t="s">
        <v>385</v>
      </c>
      <c r="H415" s="336"/>
      <c r="I415" s="337"/>
      <c r="J415" s="336"/>
      <c r="K415" s="336"/>
      <c r="L415" s="336"/>
      <c r="M415" s="336"/>
      <c r="N415" s="336"/>
      <c r="O415" s="336"/>
      <c r="P415" s="36"/>
      <c r="T415" s="314"/>
    </row>
    <row r="416" spans="4:20" hidden="1" outlineLevel="1">
      <c r="D416" s="327">
        <v>38</v>
      </c>
      <c r="E416" s="250" t="s">
        <v>383</v>
      </c>
      <c r="F416" s="183" t="s">
        <v>384</v>
      </c>
      <c r="G416" s="183" t="s">
        <v>385</v>
      </c>
      <c r="H416" s="336"/>
      <c r="I416" s="337"/>
      <c r="J416" s="336"/>
      <c r="K416" s="336"/>
      <c r="L416" s="336"/>
      <c r="M416" s="336"/>
      <c r="N416" s="336"/>
      <c r="O416" s="336"/>
      <c r="P416" s="36"/>
      <c r="T416" s="314"/>
    </row>
    <row r="417" spans="4:20" hidden="1" outlineLevel="1">
      <c r="D417" s="327">
        <v>39</v>
      </c>
      <c r="E417" s="250" t="s">
        <v>383</v>
      </c>
      <c r="F417" s="183" t="s">
        <v>384</v>
      </c>
      <c r="G417" s="183" t="s">
        <v>385</v>
      </c>
      <c r="H417" s="336"/>
      <c r="I417" s="337"/>
      <c r="J417" s="336"/>
      <c r="K417" s="336"/>
      <c r="L417" s="336"/>
      <c r="M417" s="336"/>
      <c r="N417" s="336"/>
      <c r="O417" s="336"/>
      <c r="P417" s="36"/>
      <c r="T417" s="314"/>
    </row>
    <row r="418" spans="4:20" hidden="1" outlineLevel="1">
      <c r="D418" s="327">
        <v>40</v>
      </c>
      <c r="E418" s="250" t="s">
        <v>383</v>
      </c>
      <c r="F418" s="183" t="s">
        <v>384</v>
      </c>
      <c r="G418" s="183" t="s">
        <v>385</v>
      </c>
      <c r="H418" s="336"/>
      <c r="I418" s="337"/>
      <c r="J418" s="336"/>
      <c r="K418" s="336"/>
      <c r="L418" s="336"/>
      <c r="M418" s="336"/>
      <c r="N418" s="336"/>
      <c r="O418" s="336"/>
      <c r="P418" s="36"/>
      <c r="T418" s="314"/>
    </row>
    <row r="419" spans="4:20" hidden="1" outlineLevel="1">
      <c r="D419" s="327">
        <v>41</v>
      </c>
      <c r="E419" s="250" t="s">
        <v>383</v>
      </c>
      <c r="F419" s="183" t="s">
        <v>384</v>
      </c>
      <c r="G419" s="183" t="s">
        <v>385</v>
      </c>
      <c r="H419" s="336"/>
      <c r="I419" s="337"/>
      <c r="J419" s="336"/>
      <c r="K419" s="336"/>
      <c r="L419" s="336"/>
      <c r="M419" s="336"/>
      <c r="N419" s="336"/>
      <c r="O419" s="336"/>
      <c r="P419" s="36"/>
      <c r="T419" s="314"/>
    </row>
    <row r="420" spans="4:20" hidden="1" outlineLevel="1">
      <c r="D420" s="327">
        <v>42</v>
      </c>
      <c r="E420" s="250" t="s">
        <v>383</v>
      </c>
      <c r="F420" s="183" t="s">
        <v>384</v>
      </c>
      <c r="G420" s="183" t="s">
        <v>385</v>
      </c>
      <c r="H420" s="336"/>
      <c r="I420" s="337"/>
      <c r="J420" s="336"/>
      <c r="K420" s="336"/>
      <c r="L420" s="336"/>
      <c r="M420" s="336"/>
      <c r="N420" s="336"/>
      <c r="O420" s="336"/>
      <c r="P420" s="36"/>
      <c r="T420" s="314"/>
    </row>
    <row r="421" spans="4:20" hidden="1" outlineLevel="1">
      <c r="D421" s="327">
        <v>43</v>
      </c>
      <c r="E421" s="250" t="s">
        <v>383</v>
      </c>
      <c r="F421" s="183" t="s">
        <v>384</v>
      </c>
      <c r="G421" s="183" t="s">
        <v>385</v>
      </c>
      <c r="H421" s="336"/>
      <c r="I421" s="337"/>
      <c r="J421" s="336"/>
      <c r="K421" s="336"/>
      <c r="L421" s="336"/>
      <c r="M421" s="336"/>
      <c r="N421" s="336"/>
      <c r="O421" s="336"/>
      <c r="P421" s="36"/>
      <c r="T421" s="314"/>
    </row>
    <row r="422" spans="4:20" hidden="1" outlineLevel="1">
      <c r="D422" s="327">
        <v>44</v>
      </c>
      <c r="E422" s="250" t="s">
        <v>383</v>
      </c>
      <c r="F422" s="183" t="s">
        <v>384</v>
      </c>
      <c r="G422" s="183" t="s">
        <v>385</v>
      </c>
      <c r="H422" s="336"/>
      <c r="I422" s="337"/>
      <c r="J422" s="336"/>
      <c r="K422" s="336"/>
      <c r="L422" s="336"/>
      <c r="M422" s="336"/>
      <c r="N422" s="336"/>
      <c r="O422" s="336"/>
      <c r="P422" s="36"/>
      <c r="T422" s="314"/>
    </row>
    <row r="423" spans="4:20" hidden="1" outlineLevel="1">
      <c r="D423" s="327">
        <v>45</v>
      </c>
      <c r="E423" s="250" t="s">
        <v>383</v>
      </c>
      <c r="F423" s="183" t="s">
        <v>384</v>
      </c>
      <c r="G423" s="183" t="s">
        <v>385</v>
      </c>
      <c r="H423" s="336"/>
      <c r="I423" s="337"/>
      <c r="J423" s="336"/>
      <c r="K423" s="336"/>
      <c r="L423" s="336"/>
      <c r="M423" s="336"/>
      <c r="N423" s="336"/>
      <c r="O423" s="336"/>
      <c r="P423" s="36"/>
      <c r="T423" s="314"/>
    </row>
    <row r="424" spans="4:20" hidden="1" outlineLevel="1">
      <c r="D424" s="327">
        <v>46</v>
      </c>
      <c r="E424" s="250" t="s">
        <v>383</v>
      </c>
      <c r="F424" s="183" t="s">
        <v>384</v>
      </c>
      <c r="G424" s="183" t="s">
        <v>385</v>
      </c>
      <c r="H424" s="336"/>
      <c r="I424" s="337"/>
      <c r="J424" s="336"/>
      <c r="K424" s="336"/>
      <c r="L424" s="336"/>
      <c r="M424" s="336"/>
      <c r="N424" s="336"/>
      <c r="O424" s="336"/>
      <c r="P424" s="36"/>
      <c r="T424" s="314"/>
    </row>
    <row r="425" spans="4:20" hidden="1" outlineLevel="1">
      <c r="D425" s="327">
        <v>47</v>
      </c>
      <c r="E425" s="250" t="s">
        <v>383</v>
      </c>
      <c r="F425" s="183" t="s">
        <v>384</v>
      </c>
      <c r="G425" s="183" t="s">
        <v>385</v>
      </c>
      <c r="H425" s="336"/>
      <c r="I425" s="337"/>
      <c r="J425" s="336"/>
      <c r="K425" s="336"/>
      <c r="L425" s="336"/>
      <c r="M425" s="336"/>
      <c r="N425" s="336"/>
      <c r="O425" s="336"/>
      <c r="P425" s="36"/>
      <c r="T425" s="314"/>
    </row>
    <row r="426" spans="4:20" hidden="1" outlineLevel="1">
      <c r="D426" s="327">
        <v>48</v>
      </c>
      <c r="E426" s="250" t="s">
        <v>383</v>
      </c>
      <c r="F426" s="183" t="s">
        <v>384</v>
      </c>
      <c r="G426" s="183" t="s">
        <v>385</v>
      </c>
      <c r="H426" s="336"/>
      <c r="I426" s="337"/>
      <c r="J426" s="336"/>
      <c r="K426" s="336"/>
      <c r="L426" s="336"/>
      <c r="M426" s="336"/>
      <c r="N426" s="336"/>
      <c r="O426" s="336"/>
      <c r="P426" s="36"/>
      <c r="T426" s="314"/>
    </row>
    <row r="427" spans="4:20" hidden="1" outlineLevel="1">
      <c r="D427" s="327">
        <v>49</v>
      </c>
      <c r="E427" s="250" t="s">
        <v>383</v>
      </c>
      <c r="F427" s="183" t="s">
        <v>384</v>
      </c>
      <c r="G427" s="183" t="s">
        <v>385</v>
      </c>
      <c r="H427" s="336"/>
      <c r="I427" s="337"/>
      <c r="J427" s="336"/>
      <c r="K427" s="336"/>
      <c r="L427" s="336"/>
      <c r="M427" s="336"/>
      <c r="N427" s="336"/>
      <c r="O427" s="336"/>
      <c r="P427" s="36"/>
      <c r="T427" s="314"/>
    </row>
    <row r="428" spans="4:20" collapsed="1">
      <c r="D428" s="327">
        <v>50</v>
      </c>
      <c r="E428" s="250" t="s">
        <v>383</v>
      </c>
      <c r="F428" s="183" t="s">
        <v>384</v>
      </c>
      <c r="G428" s="183" t="s">
        <v>385</v>
      </c>
      <c r="H428" s="336"/>
      <c r="I428" s="337"/>
      <c r="J428" s="336"/>
      <c r="K428" s="336"/>
      <c r="L428" s="336"/>
      <c r="M428" s="336"/>
      <c r="N428" s="336"/>
      <c r="O428" s="336"/>
      <c r="P428" s="36"/>
      <c r="T428" s="314"/>
    </row>
    <row r="429" spans="4:20">
      <c r="I429" s="315"/>
      <c r="J429" s="314"/>
      <c r="K429" s="314"/>
      <c r="L429" s="314"/>
      <c r="M429" s="314"/>
      <c r="N429" s="314"/>
      <c r="O429" s="314"/>
      <c r="P429" s="314"/>
      <c r="T429" s="314"/>
    </row>
    <row r="430" spans="4:20">
      <c r="E430" s="311" t="s">
        <v>173</v>
      </c>
      <c r="T430" s="314"/>
    </row>
    <row r="431" spans="4:20">
      <c r="E431" s="314" t="s">
        <v>324</v>
      </c>
      <c r="T431" s="314"/>
    </row>
    <row r="432" spans="4:20">
      <c r="T432" s="314"/>
    </row>
    <row r="433" spans="2:92" ht="15.75">
      <c r="B433" s="10"/>
      <c r="C433" s="10"/>
      <c r="D433" s="244" t="s">
        <v>476</v>
      </c>
      <c r="E433" s="244" t="s">
        <v>477</v>
      </c>
      <c r="F433" s="10"/>
      <c r="G433" s="10"/>
      <c r="H433" s="10"/>
      <c r="I433" s="245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</row>
    <row r="435" spans="2:92" ht="15.75">
      <c r="E435" s="9" t="s">
        <v>478</v>
      </c>
    </row>
    <row r="436" spans="2:92">
      <c r="E436" s="316" t="s">
        <v>174</v>
      </c>
    </row>
    <row r="437" spans="2:92">
      <c r="E437" s="316"/>
    </row>
    <row r="438" spans="2:92">
      <c r="E438" s="330" t="s">
        <v>229</v>
      </c>
      <c r="F438" s="306" t="s">
        <v>264</v>
      </c>
      <c r="G438" s="306" t="s">
        <v>470</v>
      </c>
      <c r="H438" s="306">
        <v>2009</v>
      </c>
      <c r="I438" s="317">
        <v>2010</v>
      </c>
      <c r="J438" s="306">
        <v>2011</v>
      </c>
      <c r="K438" s="306">
        <v>2012</v>
      </c>
      <c r="L438" s="306">
        <v>2013</v>
      </c>
      <c r="M438" s="306">
        <v>2014</v>
      </c>
      <c r="N438" s="306">
        <v>2015</v>
      </c>
      <c r="O438" s="306">
        <v>2016</v>
      </c>
      <c r="P438" s="306" t="s">
        <v>267</v>
      </c>
    </row>
    <row r="439" spans="2:92">
      <c r="D439" s="327">
        <v>1</v>
      </c>
      <c r="E439" s="188" t="s">
        <v>270</v>
      </c>
      <c r="F439" s="188" t="s">
        <v>269</v>
      </c>
      <c r="G439" s="188" t="s">
        <v>220</v>
      </c>
      <c r="H439" s="183"/>
      <c r="I439" s="251"/>
      <c r="J439" s="36"/>
      <c r="K439" s="36"/>
      <c r="L439" s="36"/>
      <c r="M439" s="36"/>
      <c r="N439" s="36"/>
      <c r="O439" s="36"/>
      <c r="P439" s="36"/>
    </row>
    <row r="440" spans="2:92">
      <c r="D440" s="327">
        <v>2</v>
      </c>
      <c r="E440" s="188" t="s">
        <v>270</v>
      </c>
      <c r="F440" s="188" t="s">
        <v>272</v>
      </c>
      <c r="G440" s="188" t="s">
        <v>254</v>
      </c>
      <c r="H440" s="36"/>
      <c r="I440" s="251"/>
      <c r="J440" s="36"/>
      <c r="K440" s="36"/>
      <c r="L440" s="36"/>
      <c r="M440" s="36"/>
      <c r="N440" s="36"/>
      <c r="O440" s="36"/>
      <c r="P440" s="36"/>
    </row>
    <row r="441" spans="2:92">
      <c r="D441" s="327">
        <v>3</v>
      </c>
      <c r="E441" s="188" t="s">
        <v>270</v>
      </c>
      <c r="F441" s="188" t="s">
        <v>269</v>
      </c>
      <c r="G441" s="188" t="s">
        <v>254</v>
      </c>
      <c r="H441" s="36"/>
      <c r="I441" s="251"/>
      <c r="J441" s="36"/>
      <c r="K441" s="36"/>
      <c r="L441" s="36"/>
      <c r="M441" s="36"/>
      <c r="N441" s="36"/>
      <c r="O441" s="36"/>
      <c r="P441" s="36"/>
    </row>
    <row r="442" spans="2:92">
      <c r="D442" s="327">
        <v>4</v>
      </c>
      <c r="E442" s="188" t="s">
        <v>270</v>
      </c>
      <c r="F442" s="188" t="s">
        <v>272</v>
      </c>
      <c r="G442" s="188" t="s">
        <v>471</v>
      </c>
      <c r="H442" s="36"/>
      <c r="I442" s="251"/>
      <c r="J442" s="36"/>
      <c r="K442" s="36"/>
      <c r="L442" s="36"/>
      <c r="M442" s="36"/>
      <c r="N442" s="36"/>
      <c r="O442" s="36"/>
      <c r="P442" s="36"/>
    </row>
    <row r="443" spans="2:92">
      <c r="D443" s="327">
        <v>5</v>
      </c>
      <c r="E443" s="188" t="s">
        <v>270</v>
      </c>
      <c r="F443" s="188" t="s">
        <v>269</v>
      </c>
      <c r="G443" s="188" t="s">
        <v>471</v>
      </c>
      <c r="H443" s="36"/>
      <c r="I443" s="251"/>
      <c r="J443" s="36"/>
      <c r="K443" s="36"/>
      <c r="L443" s="36"/>
      <c r="M443" s="36"/>
      <c r="N443" s="36"/>
      <c r="O443" s="36"/>
      <c r="P443" s="36"/>
    </row>
    <row r="444" spans="2:92">
      <c r="D444" s="327">
        <v>6</v>
      </c>
      <c r="E444" s="188" t="s">
        <v>270</v>
      </c>
      <c r="F444" s="188" t="s">
        <v>272</v>
      </c>
      <c r="G444" s="188" t="s">
        <v>472</v>
      </c>
      <c r="H444" s="36"/>
      <c r="I444" s="251"/>
      <c r="J444" s="36"/>
      <c r="K444" s="36"/>
      <c r="L444" s="36"/>
      <c r="M444" s="36"/>
      <c r="N444" s="36"/>
      <c r="O444" s="36"/>
      <c r="P444" s="36"/>
    </row>
    <row r="445" spans="2:92">
      <c r="D445" s="327">
        <v>7</v>
      </c>
      <c r="E445" s="188" t="s">
        <v>270</v>
      </c>
      <c r="F445" s="188" t="s">
        <v>269</v>
      </c>
      <c r="G445" s="188" t="s">
        <v>472</v>
      </c>
      <c r="H445" s="36"/>
      <c r="I445" s="251"/>
      <c r="J445" s="36"/>
      <c r="K445" s="36"/>
      <c r="L445" s="36"/>
      <c r="M445" s="36"/>
      <c r="N445" s="36"/>
      <c r="O445" s="36"/>
      <c r="P445" s="36"/>
    </row>
    <row r="446" spans="2:92">
      <c r="D446" s="327">
        <v>8</v>
      </c>
      <c r="E446" s="188" t="s">
        <v>282</v>
      </c>
      <c r="F446" s="188" t="s">
        <v>272</v>
      </c>
      <c r="G446" s="188" t="s">
        <v>220</v>
      </c>
      <c r="H446" s="36"/>
      <c r="I446" s="251"/>
      <c r="J446" s="36"/>
      <c r="K446" s="36"/>
      <c r="L446" s="36"/>
      <c r="M446" s="36"/>
      <c r="N446" s="36"/>
      <c r="O446" s="36"/>
      <c r="P446" s="36"/>
    </row>
    <row r="447" spans="2:92">
      <c r="D447" s="327">
        <v>9</v>
      </c>
      <c r="E447" s="188" t="s">
        <v>282</v>
      </c>
      <c r="F447" s="188" t="s">
        <v>269</v>
      </c>
      <c r="G447" s="188" t="s">
        <v>220</v>
      </c>
      <c r="H447" s="36"/>
      <c r="I447" s="251"/>
      <c r="J447" s="36"/>
      <c r="K447" s="36"/>
      <c r="L447" s="36"/>
      <c r="M447" s="36"/>
      <c r="N447" s="36"/>
      <c r="O447" s="36"/>
      <c r="P447" s="36"/>
    </row>
    <row r="448" spans="2:92">
      <c r="D448" s="327">
        <v>10</v>
      </c>
      <c r="E448" s="188" t="s">
        <v>282</v>
      </c>
      <c r="F448" s="188" t="s">
        <v>272</v>
      </c>
      <c r="G448" s="188" t="s">
        <v>254</v>
      </c>
      <c r="H448" s="36"/>
      <c r="I448" s="251"/>
      <c r="J448" s="36"/>
      <c r="K448" s="36"/>
      <c r="L448" s="36"/>
      <c r="M448" s="36"/>
      <c r="N448" s="36"/>
      <c r="O448" s="36"/>
      <c r="P448" s="36"/>
    </row>
    <row r="449" spans="4:16">
      <c r="D449" s="327">
        <v>11</v>
      </c>
      <c r="E449" s="188" t="s">
        <v>282</v>
      </c>
      <c r="F449" s="188" t="s">
        <v>269</v>
      </c>
      <c r="G449" s="188" t="s">
        <v>254</v>
      </c>
      <c r="H449" s="36"/>
      <c r="I449" s="251"/>
      <c r="J449" s="36"/>
      <c r="K449" s="36"/>
      <c r="L449" s="36"/>
      <c r="M449" s="36"/>
      <c r="N449" s="36"/>
      <c r="O449" s="36"/>
      <c r="P449" s="36"/>
    </row>
    <row r="450" spans="4:16">
      <c r="D450" s="327">
        <v>12</v>
      </c>
      <c r="E450" s="188" t="s">
        <v>282</v>
      </c>
      <c r="F450" s="188" t="s">
        <v>272</v>
      </c>
      <c r="G450" s="188" t="s">
        <v>471</v>
      </c>
      <c r="H450" s="36"/>
      <c r="I450" s="251"/>
      <c r="J450" s="36"/>
      <c r="K450" s="36"/>
      <c r="L450" s="36"/>
      <c r="M450" s="36"/>
      <c r="N450" s="36"/>
      <c r="O450" s="36"/>
      <c r="P450" s="36"/>
    </row>
    <row r="451" spans="4:16">
      <c r="D451" s="327">
        <v>13</v>
      </c>
      <c r="E451" s="188" t="s">
        <v>282</v>
      </c>
      <c r="F451" s="188" t="s">
        <v>269</v>
      </c>
      <c r="G451" s="188" t="s">
        <v>471</v>
      </c>
      <c r="H451" s="36"/>
      <c r="I451" s="251"/>
      <c r="J451" s="36"/>
      <c r="K451" s="36"/>
      <c r="L451" s="36"/>
      <c r="M451" s="36"/>
      <c r="N451" s="36"/>
      <c r="O451" s="36"/>
      <c r="P451" s="36"/>
    </row>
    <row r="452" spans="4:16">
      <c r="D452" s="327">
        <v>14</v>
      </c>
      <c r="E452" s="188" t="s">
        <v>282</v>
      </c>
      <c r="F452" s="188" t="s">
        <v>272</v>
      </c>
      <c r="G452" s="188" t="s">
        <v>472</v>
      </c>
      <c r="H452" s="36"/>
      <c r="I452" s="251"/>
      <c r="J452" s="36"/>
      <c r="K452" s="36"/>
      <c r="L452" s="36"/>
      <c r="M452" s="36"/>
      <c r="N452" s="36"/>
      <c r="O452" s="36"/>
      <c r="P452" s="36"/>
    </row>
    <row r="453" spans="4:16">
      <c r="D453" s="327">
        <v>15</v>
      </c>
      <c r="E453" s="188" t="s">
        <v>282</v>
      </c>
      <c r="F453" s="188" t="s">
        <v>269</v>
      </c>
      <c r="G453" s="188" t="s">
        <v>472</v>
      </c>
      <c r="H453" s="36"/>
      <c r="I453" s="251"/>
      <c r="J453" s="36"/>
      <c r="K453" s="36"/>
      <c r="L453" s="36"/>
      <c r="M453" s="36"/>
      <c r="N453" s="36"/>
      <c r="O453" s="36"/>
      <c r="P453" s="36"/>
    </row>
    <row r="454" spans="4:16">
      <c r="D454" s="327">
        <v>16</v>
      </c>
      <c r="E454" s="188" t="s">
        <v>279</v>
      </c>
      <c r="F454" s="188" t="s">
        <v>272</v>
      </c>
      <c r="G454" s="188" t="s">
        <v>220</v>
      </c>
      <c r="H454" s="36"/>
      <c r="I454" s="251"/>
      <c r="J454" s="36"/>
      <c r="K454" s="36"/>
      <c r="L454" s="36"/>
      <c r="M454" s="36"/>
      <c r="N454" s="36"/>
      <c r="O454" s="36"/>
      <c r="P454" s="36"/>
    </row>
    <row r="455" spans="4:16">
      <c r="D455" s="327">
        <v>17</v>
      </c>
      <c r="E455" s="188" t="s">
        <v>279</v>
      </c>
      <c r="F455" s="188" t="s">
        <v>269</v>
      </c>
      <c r="G455" s="188" t="s">
        <v>220</v>
      </c>
      <c r="H455" s="36"/>
      <c r="I455" s="251"/>
      <c r="J455" s="36"/>
      <c r="K455" s="36"/>
      <c r="L455" s="36"/>
      <c r="M455" s="36"/>
      <c r="N455" s="36"/>
      <c r="O455" s="36"/>
      <c r="P455" s="36"/>
    </row>
    <row r="456" spans="4:16">
      <c r="D456" s="327">
        <v>18</v>
      </c>
      <c r="E456" s="188" t="s">
        <v>279</v>
      </c>
      <c r="F456" s="188" t="s">
        <v>272</v>
      </c>
      <c r="G456" s="188" t="s">
        <v>254</v>
      </c>
      <c r="H456" s="36"/>
      <c r="I456" s="251"/>
      <c r="J456" s="36"/>
      <c r="K456" s="36"/>
      <c r="L456" s="36"/>
      <c r="M456" s="36"/>
      <c r="N456" s="36"/>
      <c r="O456" s="36"/>
      <c r="P456" s="36"/>
    </row>
    <row r="457" spans="4:16">
      <c r="D457" s="327">
        <v>19</v>
      </c>
      <c r="E457" s="188" t="s">
        <v>279</v>
      </c>
      <c r="F457" s="188" t="s">
        <v>269</v>
      </c>
      <c r="G457" s="188" t="s">
        <v>254</v>
      </c>
      <c r="H457" s="36"/>
      <c r="I457" s="251"/>
      <c r="J457" s="36"/>
      <c r="K457" s="36"/>
      <c r="L457" s="36"/>
      <c r="M457" s="36"/>
      <c r="N457" s="36"/>
      <c r="O457" s="36"/>
      <c r="P457" s="36"/>
    </row>
    <row r="458" spans="4:16">
      <c r="D458" s="327">
        <v>20</v>
      </c>
      <c r="E458" s="188" t="s">
        <v>279</v>
      </c>
      <c r="F458" s="188" t="s">
        <v>272</v>
      </c>
      <c r="G458" s="188" t="s">
        <v>471</v>
      </c>
      <c r="H458" s="36"/>
      <c r="I458" s="251"/>
      <c r="J458" s="36"/>
      <c r="K458" s="36"/>
      <c r="L458" s="36"/>
      <c r="M458" s="36"/>
      <c r="N458" s="36"/>
      <c r="O458" s="36"/>
      <c r="P458" s="36"/>
    </row>
    <row r="459" spans="4:16">
      <c r="D459" s="327">
        <v>21</v>
      </c>
      <c r="E459" s="188" t="s">
        <v>279</v>
      </c>
      <c r="F459" s="188" t="s">
        <v>269</v>
      </c>
      <c r="G459" s="188" t="s">
        <v>471</v>
      </c>
      <c r="H459" s="36"/>
      <c r="I459" s="251"/>
      <c r="J459" s="36"/>
      <c r="K459" s="36"/>
      <c r="L459" s="36"/>
      <c r="M459" s="36"/>
      <c r="N459" s="36"/>
      <c r="O459" s="36"/>
      <c r="P459" s="36"/>
    </row>
    <row r="460" spans="4:16">
      <c r="D460" s="327">
        <v>22</v>
      </c>
      <c r="E460" s="188" t="s">
        <v>279</v>
      </c>
      <c r="F460" s="188" t="s">
        <v>272</v>
      </c>
      <c r="G460" s="188" t="s">
        <v>472</v>
      </c>
      <c r="H460" s="36"/>
      <c r="I460" s="251"/>
      <c r="J460" s="36"/>
      <c r="K460" s="36"/>
      <c r="L460" s="36"/>
      <c r="M460" s="36"/>
      <c r="N460" s="36"/>
      <c r="O460" s="36"/>
      <c r="P460" s="36"/>
    </row>
    <row r="461" spans="4:16">
      <c r="D461" s="327">
        <v>23</v>
      </c>
      <c r="E461" s="188" t="s">
        <v>279</v>
      </c>
      <c r="F461" s="188" t="s">
        <v>269</v>
      </c>
      <c r="G461" s="188" t="s">
        <v>472</v>
      </c>
      <c r="H461" s="36"/>
      <c r="I461" s="251"/>
      <c r="J461" s="36"/>
      <c r="K461" s="36"/>
      <c r="L461" s="36"/>
      <c r="M461" s="36"/>
      <c r="N461" s="36"/>
      <c r="O461" s="36"/>
      <c r="P461" s="36"/>
    </row>
    <row r="462" spans="4:16">
      <c r="D462" s="327">
        <v>24</v>
      </c>
      <c r="E462" s="188" t="s">
        <v>279</v>
      </c>
      <c r="F462" s="188" t="s">
        <v>272</v>
      </c>
      <c r="G462" s="188" t="s">
        <v>472</v>
      </c>
      <c r="H462" s="36"/>
      <c r="I462" s="251"/>
      <c r="J462" s="36"/>
      <c r="K462" s="36"/>
      <c r="L462" s="36"/>
      <c r="M462" s="36"/>
      <c r="N462" s="36"/>
      <c r="O462" s="36"/>
      <c r="P462" s="36"/>
    </row>
    <row r="464" spans="4:16">
      <c r="E464" s="311" t="s">
        <v>173</v>
      </c>
    </row>
    <row r="465" spans="4:41" ht="15.75">
      <c r="E465" s="314" t="s">
        <v>324</v>
      </c>
      <c r="S465" s="9" t="s">
        <v>512</v>
      </c>
      <c r="AF465" s="235"/>
      <c r="AG465" s="9" t="s">
        <v>584</v>
      </c>
      <c r="AH465" s="235"/>
      <c r="AI465" s="235"/>
      <c r="AJ465" s="235"/>
      <c r="AK465" s="235"/>
      <c r="AL465" s="235"/>
      <c r="AM465" s="235"/>
      <c r="AN465" s="235"/>
      <c r="AO465" s="235"/>
    </row>
    <row r="466" spans="4:41">
      <c r="AF466" s="235"/>
      <c r="AG466" s="223" t="s">
        <v>265</v>
      </c>
      <c r="AH466" s="167" t="s">
        <v>270</v>
      </c>
      <c r="AI466" s="235"/>
      <c r="AJ466" s="235"/>
      <c r="AK466" s="235"/>
      <c r="AL466" s="235"/>
      <c r="AM466" s="235"/>
      <c r="AN466" s="235"/>
      <c r="AO466" s="235"/>
    </row>
    <row r="467" spans="4:41">
      <c r="S467" s="223" t="s">
        <v>265</v>
      </c>
      <c r="T467" s="167" t="s">
        <v>499</v>
      </c>
      <c r="AF467" s="235"/>
      <c r="AG467" s="235"/>
      <c r="AH467" s="235"/>
      <c r="AI467" s="235"/>
      <c r="AJ467" s="235"/>
      <c r="AK467" s="235"/>
      <c r="AL467" s="235"/>
      <c r="AM467" s="235"/>
      <c r="AN467" s="235"/>
      <c r="AO467" s="235"/>
    </row>
    <row r="468" spans="4:41" ht="15.75">
      <c r="E468" s="9" t="s">
        <v>479</v>
      </c>
      <c r="AF468" s="235"/>
      <c r="AG468" s="223" t="s">
        <v>242</v>
      </c>
      <c r="AH468" s="289" t="s">
        <v>508</v>
      </c>
      <c r="AI468" s="289" t="s">
        <v>509</v>
      </c>
      <c r="AJ468" s="290" t="s">
        <v>510</v>
      </c>
      <c r="AK468" s="290" t="s">
        <v>511</v>
      </c>
      <c r="AL468" s="290" t="s">
        <v>513</v>
      </c>
      <c r="AM468" s="290" t="s">
        <v>514</v>
      </c>
      <c r="AN468" s="290" t="s">
        <v>515</v>
      </c>
      <c r="AO468" s="290" t="s">
        <v>516</v>
      </c>
    </row>
    <row r="469" spans="4:41">
      <c r="E469" s="316" t="s">
        <v>174</v>
      </c>
      <c r="S469" s="223" t="s">
        <v>242</v>
      </c>
      <c r="T469" s="167" t="s">
        <v>576</v>
      </c>
      <c r="U469" s="167" t="s">
        <v>577</v>
      </c>
      <c r="V469" s="167" t="s">
        <v>578</v>
      </c>
      <c r="W469" s="167" t="s">
        <v>579</v>
      </c>
      <c r="X469" s="167" t="s">
        <v>580</v>
      </c>
      <c r="Y469" s="167" t="s">
        <v>581</v>
      </c>
      <c r="Z469" s="167" t="s">
        <v>582</v>
      </c>
      <c r="AA469" s="2" t="s">
        <v>583</v>
      </c>
      <c r="AF469" s="277">
        <v>1</v>
      </c>
      <c r="AG469" s="116" t="s">
        <v>318</v>
      </c>
      <c r="AH469" s="212" t="e">
        <v>#DIV/0!</v>
      </c>
      <c r="AI469" s="212" t="e">
        <v>#DIV/0!</v>
      </c>
      <c r="AJ469" s="212" t="e">
        <v>#DIV/0!</v>
      </c>
      <c r="AK469" s="212" t="e">
        <v>#DIV/0!</v>
      </c>
      <c r="AL469" s="212" t="e">
        <v>#DIV/0!</v>
      </c>
      <c r="AM469" s="212" t="e">
        <v>#DIV/0!</v>
      </c>
      <c r="AN469" s="212" t="e">
        <v>#DIV/0!</v>
      </c>
      <c r="AO469" s="490">
        <v>0.27307248754604369</v>
      </c>
    </row>
    <row r="470" spans="4:41">
      <c r="M470" s="377"/>
      <c r="N470" s="377"/>
      <c r="R470" s="249">
        <v>1</v>
      </c>
      <c r="S470" s="116" t="s">
        <v>166</v>
      </c>
      <c r="T470" s="212" t="e">
        <v>#DIV/0!</v>
      </c>
      <c r="U470" s="212" t="e">
        <v>#DIV/0!</v>
      </c>
      <c r="V470" s="212" t="e">
        <v>#DIV/0!</v>
      </c>
      <c r="W470" s="212" t="e">
        <v>#DIV/0!</v>
      </c>
      <c r="X470" s="212" t="e">
        <v>#DIV/0!</v>
      </c>
      <c r="Y470" s="212" t="e">
        <v>#DIV/0!</v>
      </c>
      <c r="Z470" s="212" t="e">
        <v>#DIV/0!</v>
      </c>
      <c r="AA470" s="490">
        <v>9.6730859764590782E-3</v>
      </c>
      <c r="AF470" s="277">
        <v>2</v>
      </c>
      <c r="AG470" s="116" t="s">
        <v>319</v>
      </c>
      <c r="AH470" s="212" t="e">
        <v>#DIV/0!</v>
      </c>
      <c r="AI470" s="212" t="e">
        <v>#DIV/0!</v>
      </c>
      <c r="AJ470" s="212" t="e">
        <v>#DIV/0!</v>
      </c>
      <c r="AK470" s="212" t="e">
        <v>#DIV/0!</v>
      </c>
      <c r="AL470" s="212" t="e">
        <v>#DIV/0!</v>
      </c>
      <c r="AM470" s="212" t="e">
        <v>#DIV/0!</v>
      </c>
      <c r="AN470" s="212" t="e">
        <v>#DIV/0!</v>
      </c>
      <c r="AO470" s="490">
        <v>0.72692751245395637</v>
      </c>
    </row>
    <row r="471" spans="4:41">
      <c r="E471" s="330" t="s">
        <v>263</v>
      </c>
      <c r="F471" s="306" t="s">
        <v>264</v>
      </c>
      <c r="G471" s="306" t="s">
        <v>265</v>
      </c>
      <c r="H471" s="306">
        <v>2009</v>
      </c>
      <c r="I471" s="306">
        <v>2010</v>
      </c>
      <c r="J471" s="306">
        <v>2011</v>
      </c>
      <c r="K471" s="306">
        <v>2012</v>
      </c>
      <c r="L471" s="306">
        <v>2013</v>
      </c>
      <c r="M471" s="306">
        <v>2014</v>
      </c>
      <c r="N471" s="306">
        <v>2015</v>
      </c>
      <c r="O471" s="306">
        <v>2016</v>
      </c>
      <c r="P471" s="306" t="s">
        <v>267</v>
      </c>
      <c r="R471" s="249">
        <v>2</v>
      </c>
      <c r="S471" s="116" t="s">
        <v>283</v>
      </c>
      <c r="T471" s="212" t="e">
        <v>#DIV/0!</v>
      </c>
      <c r="U471" s="212" t="e">
        <v>#DIV/0!</v>
      </c>
      <c r="V471" s="212" t="e">
        <v>#DIV/0!</v>
      </c>
      <c r="W471" s="212" t="e">
        <v>#DIV/0!</v>
      </c>
      <c r="X471" s="212" t="e">
        <v>#DIV/0!</v>
      </c>
      <c r="Y471" s="212" t="e">
        <v>#DIV/0!</v>
      </c>
      <c r="Z471" s="212" t="e">
        <v>#DIV/0!</v>
      </c>
      <c r="AA471" s="490">
        <v>1.4275145011359037E-5</v>
      </c>
      <c r="AF471" s="277">
        <v>3</v>
      </c>
      <c r="AG471" s="116" t="s">
        <v>243</v>
      </c>
      <c r="AH471" s="212" t="e">
        <v>#DIV/0!</v>
      </c>
      <c r="AI471" s="212" t="e">
        <v>#DIV/0!</v>
      </c>
      <c r="AJ471" s="212" t="e">
        <v>#DIV/0!</v>
      </c>
      <c r="AK471" s="212" t="e">
        <v>#DIV/0!</v>
      </c>
      <c r="AL471" s="212" t="e">
        <v>#DIV/0!</v>
      </c>
      <c r="AM471" s="212" t="e">
        <v>#DIV/0!</v>
      </c>
      <c r="AN471" s="212" t="e">
        <v>#DIV/0!</v>
      </c>
      <c r="AO471" s="212">
        <v>1</v>
      </c>
    </row>
    <row r="472" spans="4:41" ht="15">
      <c r="D472" s="327">
        <v>1</v>
      </c>
      <c r="E472" s="252" t="s">
        <v>300</v>
      </c>
      <c r="F472" s="183" t="s">
        <v>269</v>
      </c>
      <c r="G472" s="183" t="s">
        <v>279</v>
      </c>
      <c r="H472" s="266"/>
      <c r="I472" s="266"/>
      <c r="J472" s="266"/>
      <c r="K472" s="266"/>
      <c r="L472" s="266"/>
      <c r="M472" s="266"/>
      <c r="N472" s="266"/>
      <c r="O472" s="487">
        <v>123620.27504469396</v>
      </c>
      <c r="P472" s="36"/>
      <c r="Q472" s="233"/>
      <c r="R472" s="249">
        <v>3</v>
      </c>
      <c r="S472" s="116" t="s">
        <v>280</v>
      </c>
      <c r="T472" s="212" t="e">
        <v>#DIV/0!</v>
      </c>
      <c r="U472" s="212" t="e">
        <v>#DIV/0!</v>
      </c>
      <c r="V472" s="212" t="e">
        <v>#DIV/0!</v>
      </c>
      <c r="W472" s="212" t="e">
        <v>#DIV/0!</v>
      </c>
      <c r="X472" s="212" t="e">
        <v>#DIV/0!</v>
      </c>
      <c r="Y472" s="212" t="e">
        <v>#DIV/0!</v>
      </c>
      <c r="Z472" s="212" t="e">
        <v>#DIV/0!</v>
      </c>
      <c r="AA472" s="490">
        <v>0</v>
      </c>
    </row>
    <row r="473" spans="4:41" ht="15">
      <c r="D473" s="327">
        <v>2</v>
      </c>
      <c r="E473" s="252" t="s">
        <v>296</v>
      </c>
      <c r="F473" s="183" t="s">
        <v>269</v>
      </c>
      <c r="G473" s="183" t="s">
        <v>279</v>
      </c>
      <c r="H473" s="266"/>
      <c r="I473" s="266"/>
      <c r="J473" s="266"/>
      <c r="K473" s="266"/>
      <c r="L473" s="266"/>
      <c r="M473" s="266"/>
      <c r="N473" s="266"/>
      <c r="O473" s="487">
        <v>5239732.2271599863</v>
      </c>
      <c r="P473" s="36"/>
      <c r="Q473" s="233"/>
      <c r="R473" s="249">
        <v>4</v>
      </c>
      <c r="S473" s="116" t="s">
        <v>474</v>
      </c>
      <c r="T473" s="212" t="e">
        <v>#DIV/0!</v>
      </c>
      <c r="U473" s="212" t="e">
        <v>#DIV/0!</v>
      </c>
      <c r="V473" s="212" t="e">
        <v>#DIV/0!</v>
      </c>
      <c r="W473" s="212" t="e">
        <v>#DIV/0!</v>
      </c>
      <c r="X473" s="212" t="e">
        <v>#DIV/0!</v>
      </c>
      <c r="Y473" s="212" t="e">
        <v>#DIV/0!</v>
      </c>
      <c r="Z473" s="212" t="e">
        <v>#DIV/0!</v>
      </c>
      <c r="AA473" s="490">
        <v>4.3741995212849587E-4</v>
      </c>
    </row>
    <row r="474" spans="4:41" ht="15">
      <c r="D474" s="327">
        <v>3</v>
      </c>
      <c r="E474" s="252" t="s">
        <v>297</v>
      </c>
      <c r="F474" s="183" t="s">
        <v>269</v>
      </c>
      <c r="G474" s="183" t="s">
        <v>279</v>
      </c>
      <c r="H474" s="266"/>
      <c r="I474" s="266"/>
      <c r="J474" s="266"/>
      <c r="K474" s="266"/>
      <c r="L474" s="266"/>
      <c r="M474" s="266"/>
      <c r="N474" s="266"/>
      <c r="O474" s="487">
        <v>110513.25989554882</v>
      </c>
      <c r="P474" s="36"/>
      <c r="Q474" s="233"/>
      <c r="R474" s="249">
        <v>5</v>
      </c>
      <c r="S474" s="116" t="s">
        <v>281</v>
      </c>
      <c r="T474" s="212" t="e">
        <v>#DIV/0!</v>
      </c>
      <c r="U474" s="212" t="e">
        <v>#DIV/0!</v>
      </c>
      <c r="V474" s="212" t="e">
        <v>#DIV/0!</v>
      </c>
      <c r="W474" s="212" t="e">
        <v>#DIV/0!</v>
      </c>
      <c r="X474" s="212" t="e">
        <v>#DIV/0!</v>
      </c>
      <c r="Y474" s="212" t="e">
        <v>#DIV/0!</v>
      </c>
      <c r="Z474" s="212" t="e">
        <v>#DIV/0!</v>
      </c>
      <c r="AA474" s="490">
        <v>0</v>
      </c>
    </row>
    <row r="475" spans="4:41" ht="15">
      <c r="D475" s="327">
        <v>4</v>
      </c>
      <c r="E475" s="252" t="s">
        <v>295</v>
      </c>
      <c r="F475" s="183" t="s">
        <v>269</v>
      </c>
      <c r="G475" s="183" t="s">
        <v>279</v>
      </c>
      <c r="H475" s="266"/>
      <c r="I475" s="266"/>
      <c r="J475" s="266"/>
      <c r="K475" s="266"/>
      <c r="L475" s="266"/>
      <c r="M475" s="266"/>
      <c r="N475" s="266"/>
      <c r="O475" s="487">
        <v>930029.17945014534</v>
      </c>
      <c r="P475" s="36"/>
      <c r="Q475" s="233"/>
      <c r="R475" s="249">
        <v>6</v>
      </c>
      <c r="S475" s="116" t="s">
        <v>278</v>
      </c>
      <c r="T475" s="212" t="e">
        <v>#DIV/0!</v>
      </c>
      <c r="U475" s="212" t="e">
        <v>#DIV/0!</v>
      </c>
      <c r="V475" s="212" t="e">
        <v>#DIV/0!</v>
      </c>
      <c r="W475" s="212" t="e">
        <v>#DIV/0!</v>
      </c>
      <c r="X475" s="212" t="e">
        <v>#DIV/0!</v>
      </c>
      <c r="Y475" s="212" t="e">
        <v>#DIV/0!</v>
      </c>
      <c r="Z475" s="212" t="e">
        <v>#DIV/0!</v>
      </c>
      <c r="AA475" s="490">
        <v>0</v>
      </c>
    </row>
    <row r="476" spans="4:41" ht="15">
      <c r="D476" s="327">
        <v>5</v>
      </c>
      <c r="E476" s="252" t="s">
        <v>304</v>
      </c>
      <c r="F476" s="183" t="s">
        <v>269</v>
      </c>
      <c r="G476" s="183" t="s">
        <v>279</v>
      </c>
      <c r="H476" s="266"/>
      <c r="I476" s="266"/>
      <c r="J476" s="266"/>
      <c r="K476" s="266"/>
      <c r="L476" s="266"/>
      <c r="M476" s="266"/>
      <c r="N476" s="266"/>
      <c r="O476" s="487">
        <v>115926.84047855734</v>
      </c>
      <c r="P476" s="36"/>
      <c r="Q476" s="233"/>
      <c r="R476" s="249">
        <v>7</v>
      </c>
      <c r="S476" s="116" t="s">
        <v>167</v>
      </c>
      <c r="T476" s="212" t="e">
        <v>#DIV/0!</v>
      </c>
      <c r="U476" s="212" t="e">
        <v>#DIV/0!</v>
      </c>
      <c r="V476" s="212" t="e">
        <v>#DIV/0!</v>
      </c>
      <c r="W476" s="212" t="e">
        <v>#DIV/0!</v>
      </c>
      <c r="X476" s="212" t="e">
        <v>#DIV/0!</v>
      </c>
      <c r="Y476" s="212" t="e">
        <v>#DIV/0!</v>
      </c>
      <c r="Z476" s="212" t="e">
        <v>#DIV/0!</v>
      </c>
      <c r="AA476" s="490">
        <v>0</v>
      </c>
    </row>
    <row r="477" spans="4:41" ht="15">
      <c r="D477" s="327">
        <v>6</v>
      </c>
      <c r="E477" s="252" t="s">
        <v>299</v>
      </c>
      <c r="F477" s="183" t="s">
        <v>269</v>
      </c>
      <c r="G477" s="183" t="s">
        <v>279</v>
      </c>
      <c r="H477" s="266"/>
      <c r="I477" s="266"/>
      <c r="J477" s="266"/>
      <c r="K477" s="266"/>
      <c r="L477" s="266"/>
      <c r="M477" s="266"/>
      <c r="N477" s="266"/>
      <c r="O477" s="487">
        <v>420.45347687959674</v>
      </c>
      <c r="P477" s="36"/>
      <c r="Q477" s="233"/>
      <c r="R477" s="249">
        <v>8</v>
      </c>
      <c r="S477" s="116" t="s">
        <v>285</v>
      </c>
      <c r="T477" s="212" t="e">
        <v>#DIV/0!</v>
      </c>
      <c r="U477" s="212" t="e">
        <v>#DIV/0!</v>
      </c>
      <c r="V477" s="212" t="e">
        <v>#DIV/0!</v>
      </c>
      <c r="W477" s="212" t="e">
        <v>#DIV/0!</v>
      </c>
      <c r="X477" s="212" t="e">
        <v>#DIV/0!</v>
      </c>
      <c r="Y477" s="212" t="e">
        <v>#DIV/0!</v>
      </c>
      <c r="Z477" s="212" t="e">
        <v>#DIV/0!</v>
      </c>
      <c r="AA477" s="490">
        <v>2.8741259650963156E-5</v>
      </c>
    </row>
    <row r="478" spans="4:41" ht="15">
      <c r="D478" s="327">
        <v>7</v>
      </c>
      <c r="E478" s="252" t="s">
        <v>280</v>
      </c>
      <c r="F478" s="183" t="s">
        <v>269</v>
      </c>
      <c r="G478" s="183" t="s">
        <v>279</v>
      </c>
      <c r="H478" s="266"/>
      <c r="I478" s="266"/>
      <c r="J478" s="266"/>
      <c r="K478" s="266"/>
      <c r="L478" s="266"/>
      <c r="M478" s="266"/>
      <c r="N478" s="266"/>
      <c r="O478" s="487">
        <v>0</v>
      </c>
      <c r="P478" s="36"/>
      <c r="Q478" s="233"/>
      <c r="R478" s="249">
        <v>9</v>
      </c>
      <c r="S478" s="116" t="s">
        <v>225</v>
      </c>
      <c r="T478" s="212" t="e">
        <v>#DIV/0!</v>
      </c>
      <c r="U478" s="212" t="e">
        <v>#DIV/0!</v>
      </c>
      <c r="V478" s="212" t="e">
        <v>#DIV/0!</v>
      </c>
      <c r="W478" s="212" t="e">
        <v>#DIV/0!</v>
      </c>
      <c r="X478" s="212" t="e">
        <v>#DIV/0!</v>
      </c>
      <c r="Y478" s="212" t="e">
        <v>#DIV/0!</v>
      </c>
      <c r="Z478" s="212" t="e">
        <v>#DIV/0!</v>
      </c>
      <c r="AA478" s="490">
        <v>3.5996685759524089E-5</v>
      </c>
    </row>
    <row r="479" spans="4:41">
      <c r="D479" s="327">
        <v>8</v>
      </c>
      <c r="E479" s="252" t="s">
        <v>281</v>
      </c>
      <c r="F479" s="263" t="s">
        <v>269</v>
      </c>
      <c r="G479" s="263" t="s">
        <v>282</v>
      </c>
      <c r="H479" s="266"/>
      <c r="I479" s="266"/>
      <c r="J479" s="266"/>
      <c r="K479" s="266"/>
      <c r="L479" s="266"/>
      <c r="M479" s="266"/>
      <c r="N479" s="266"/>
      <c r="O479" s="487">
        <v>0</v>
      </c>
      <c r="P479" s="36"/>
      <c r="R479" s="249">
        <v>10</v>
      </c>
      <c r="S479" s="116" t="s">
        <v>226</v>
      </c>
      <c r="T479" s="212" t="e">
        <v>#DIV/0!</v>
      </c>
      <c r="U479" s="212" t="e">
        <v>#DIV/0!</v>
      </c>
      <c r="V479" s="212" t="e">
        <v>#DIV/0!</v>
      </c>
      <c r="W479" s="212" t="e">
        <v>#DIV/0!</v>
      </c>
      <c r="X479" s="212" t="e">
        <v>#DIV/0!</v>
      </c>
      <c r="Y479" s="212" t="e">
        <v>#DIV/0!</v>
      </c>
      <c r="Z479" s="212" t="e">
        <v>#DIV/0!</v>
      </c>
      <c r="AA479" s="490">
        <v>3.4963659719842718E-6</v>
      </c>
    </row>
    <row r="480" spans="4:41" ht="15">
      <c r="D480" s="327">
        <v>9</v>
      </c>
      <c r="E480" s="252" t="s">
        <v>303</v>
      </c>
      <c r="F480" s="263" t="s">
        <v>269</v>
      </c>
      <c r="G480" s="263" t="s">
        <v>279</v>
      </c>
      <c r="H480" s="266"/>
      <c r="I480" s="266"/>
      <c r="J480" s="266"/>
      <c r="K480" s="266"/>
      <c r="L480" s="266"/>
      <c r="M480" s="266"/>
      <c r="N480" s="266"/>
      <c r="O480" s="487">
        <v>0</v>
      </c>
      <c r="P480" s="36"/>
      <c r="Q480" s="233"/>
      <c r="R480" s="249">
        <v>11</v>
      </c>
      <c r="S480" s="116" t="s">
        <v>227</v>
      </c>
      <c r="T480" s="212" t="e">
        <v>#DIV/0!</v>
      </c>
      <c r="U480" s="212" t="e">
        <v>#DIV/0!</v>
      </c>
      <c r="V480" s="212" t="e">
        <v>#DIV/0!</v>
      </c>
      <c r="W480" s="212" t="e">
        <v>#DIV/0!</v>
      </c>
      <c r="X480" s="212" t="e">
        <v>#DIV/0!</v>
      </c>
      <c r="Y480" s="212" t="e">
        <v>#DIV/0!</v>
      </c>
      <c r="Z480" s="212" t="e">
        <v>#DIV/0!</v>
      </c>
      <c r="AA480" s="490">
        <v>0</v>
      </c>
    </row>
    <row r="481" spans="1:42" outlineLevel="1">
      <c r="D481" s="327">
        <v>10</v>
      </c>
      <c r="E481" s="252" t="s">
        <v>278</v>
      </c>
      <c r="F481" s="263" t="s">
        <v>274</v>
      </c>
      <c r="G481" s="263" t="s">
        <v>282</v>
      </c>
      <c r="H481" s="358"/>
      <c r="I481" s="358"/>
      <c r="J481" s="358"/>
      <c r="K481" s="358"/>
      <c r="L481" s="358"/>
      <c r="M481" s="358"/>
      <c r="N481" s="358"/>
      <c r="O481" s="487">
        <v>0</v>
      </c>
      <c r="P481" s="359"/>
      <c r="R481" s="249">
        <v>12</v>
      </c>
      <c r="S481" s="116" t="s">
        <v>295</v>
      </c>
      <c r="T481" s="212" t="e">
        <v>#DIV/0!</v>
      </c>
      <c r="U481" s="212" t="e">
        <v>#DIV/0!</v>
      </c>
      <c r="V481" s="212" t="e">
        <v>#DIV/0!</v>
      </c>
      <c r="W481" s="212" t="e">
        <v>#DIV/0!</v>
      </c>
      <c r="X481" s="212" t="e">
        <v>#DIV/0!</v>
      </c>
      <c r="Y481" s="212" t="e">
        <v>#DIV/0!</v>
      </c>
      <c r="Z481" s="212" t="e">
        <v>#DIV/0!</v>
      </c>
      <c r="AA481" s="490">
        <v>0.12205031585677172</v>
      </c>
    </row>
    <row r="482" spans="1:42" outlineLevel="1">
      <c r="D482" s="327">
        <v>11</v>
      </c>
      <c r="E482" s="252" t="s">
        <v>167</v>
      </c>
      <c r="F482" s="263" t="s">
        <v>269</v>
      </c>
      <c r="G482" s="263" t="s">
        <v>282</v>
      </c>
      <c r="H482" s="266"/>
      <c r="I482" s="266"/>
      <c r="J482" s="266"/>
      <c r="K482" s="266"/>
      <c r="L482" s="266"/>
      <c r="M482" s="266"/>
      <c r="N482" s="266"/>
      <c r="O482" s="487">
        <v>0</v>
      </c>
      <c r="P482" s="36"/>
      <c r="R482" s="249">
        <v>13</v>
      </c>
      <c r="S482" s="116" t="s">
        <v>296</v>
      </c>
      <c r="T482" s="212" t="e">
        <v>#DIV/0!</v>
      </c>
      <c r="U482" s="212" t="e">
        <v>#DIV/0!</v>
      </c>
      <c r="V482" s="212" t="e">
        <v>#DIV/0!</v>
      </c>
      <c r="W482" s="212" t="e">
        <v>#DIV/0!</v>
      </c>
      <c r="X482" s="212" t="e">
        <v>#DIV/0!</v>
      </c>
      <c r="Y482" s="212" t="e">
        <v>#DIV/0!</v>
      </c>
      <c r="Z482" s="212" t="e">
        <v>#DIV/0!</v>
      </c>
      <c r="AA482" s="490">
        <v>0.68762463314094702</v>
      </c>
    </row>
    <row r="483" spans="1:42" outlineLevel="1">
      <c r="D483" s="327">
        <v>12</v>
      </c>
      <c r="E483" s="252" t="s">
        <v>166</v>
      </c>
      <c r="F483" s="263" t="s">
        <v>269</v>
      </c>
      <c r="G483" s="263" t="s">
        <v>282</v>
      </c>
      <c r="H483" s="266"/>
      <c r="I483" s="266"/>
      <c r="J483" s="266"/>
      <c r="K483" s="266"/>
      <c r="L483" s="266"/>
      <c r="M483" s="266"/>
      <c r="N483" s="266"/>
      <c r="O483" s="487">
        <v>73709.372649180295</v>
      </c>
      <c r="P483" s="36"/>
      <c r="R483" s="249">
        <v>14</v>
      </c>
      <c r="S483" s="116" t="s">
        <v>297</v>
      </c>
      <c r="T483" s="212" t="e">
        <v>#DIV/0!</v>
      </c>
      <c r="U483" s="212" t="e">
        <v>#DIV/0!</v>
      </c>
      <c r="V483" s="212" t="e">
        <v>#DIV/0!</v>
      </c>
      <c r="W483" s="212" t="e">
        <v>#DIV/0!</v>
      </c>
      <c r="X483" s="212" t="e">
        <v>#DIV/0!</v>
      </c>
      <c r="Y483" s="212" t="e">
        <v>#DIV/0!</v>
      </c>
      <c r="Z483" s="212" t="e">
        <v>#DIV/0!</v>
      </c>
      <c r="AA483" s="490">
        <v>1.4502962460368992E-2</v>
      </c>
    </row>
    <row r="484" spans="1:42" outlineLevel="1">
      <c r="D484" s="327">
        <v>13</v>
      </c>
      <c r="E484" s="252" t="s">
        <v>474</v>
      </c>
      <c r="F484" s="263" t="s">
        <v>269</v>
      </c>
      <c r="G484" s="263" t="s">
        <v>282</v>
      </c>
      <c r="H484" s="266"/>
      <c r="I484" s="266"/>
      <c r="J484" s="266"/>
      <c r="K484" s="266"/>
      <c r="L484" s="266"/>
      <c r="M484" s="266"/>
      <c r="N484" s="266"/>
      <c r="O484" s="487">
        <v>3333.1607238984107</v>
      </c>
      <c r="P484" s="36"/>
      <c r="R484" s="249">
        <v>15</v>
      </c>
      <c r="S484" s="116" t="s">
        <v>298</v>
      </c>
      <c r="T484" s="212" t="e">
        <v>#DIV/0!</v>
      </c>
      <c r="U484" s="212" t="e">
        <v>#DIV/0!</v>
      </c>
      <c r="V484" s="212" t="e">
        <v>#DIV/0!</v>
      </c>
      <c r="W484" s="212" t="e">
        <v>#DIV/0!</v>
      </c>
      <c r="X484" s="212" t="e">
        <v>#DIV/0!</v>
      </c>
      <c r="Y484" s="212" t="e">
        <v>#DIV/0!</v>
      </c>
      <c r="Z484" s="212" t="e">
        <v>#DIV/0!</v>
      </c>
      <c r="AA484" s="490">
        <v>5.098948705491739E-2</v>
      </c>
    </row>
    <row r="485" spans="1:42" outlineLevel="1">
      <c r="D485" s="327">
        <v>14</v>
      </c>
      <c r="E485" s="252" t="s">
        <v>285</v>
      </c>
      <c r="F485" s="263" t="s">
        <v>269</v>
      </c>
      <c r="G485" s="263" t="s">
        <v>282</v>
      </c>
      <c r="H485" s="266"/>
      <c r="I485" s="266"/>
      <c r="J485" s="266"/>
      <c r="K485" s="266"/>
      <c r="L485" s="266"/>
      <c r="M485" s="266"/>
      <c r="N485" s="266"/>
      <c r="O485" s="487">
        <v>219.00975791752336</v>
      </c>
      <c r="P485" s="36"/>
      <c r="R485" s="249">
        <v>16</v>
      </c>
      <c r="S485" s="116" t="s">
        <v>299</v>
      </c>
      <c r="T485" s="212" t="e">
        <v>#DIV/0!</v>
      </c>
      <c r="U485" s="212" t="e">
        <v>#DIV/0!</v>
      </c>
      <c r="V485" s="212" t="e">
        <v>#DIV/0!</v>
      </c>
      <c r="W485" s="212" t="e">
        <v>#DIV/0!</v>
      </c>
      <c r="X485" s="212" t="e">
        <v>#DIV/0!</v>
      </c>
      <c r="Y485" s="212" t="e">
        <v>#DIV/0!</v>
      </c>
      <c r="Z485" s="212" t="e">
        <v>#DIV/0!</v>
      </c>
      <c r="AA485" s="490">
        <v>5.5177279154372473E-5</v>
      </c>
    </row>
    <row r="486" spans="1:42" outlineLevel="1">
      <c r="D486" s="327">
        <v>15</v>
      </c>
      <c r="E486" s="252" t="s">
        <v>283</v>
      </c>
      <c r="F486" s="263" t="s">
        <v>272</v>
      </c>
      <c r="G486" s="263" t="s">
        <v>282</v>
      </c>
      <c r="H486" s="266"/>
      <c r="I486" s="266"/>
      <c r="J486" s="266"/>
      <c r="K486" s="266"/>
      <c r="L486" s="266"/>
      <c r="M486" s="266"/>
      <c r="N486" s="266"/>
      <c r="O486" s="487">
        <v>108.77728015899659</v>
      </c>
      <c r="P486" s="36"/>
      <c r="R486" s="249">
        <v>17</v>
      </c>
      <c r="S486" s="116" t="s">
        <v>300</v>
      </c>
      <c r="T486" s="212" t="e">
        <v>#DIV/0!</v>
      </c>
      <c r="U486" s="212" t="e">
        <v>#DIV/0!</v>
      </c>
      <c r="V486" s="212" t="e">
        <v>#DIV/0!</v>
      </c>
      <c r="W486" s="212" t="e">
        <v>#DIV/0!</v>
      </c>
      <c r="X486" s="212" t="e">
        <v>#DIV/0!</v>
      </c>
      <c r="Y486" s="212" t="e">
        <v>#DIV/0!</v>
      </c>
      <c r="Z486" s="212" t="e">
        <v>#DIV/0!</v>
      </c>
      <c r="AA486" s="490">
        <v>1.6223032512190854E-2</v>
      </c>
    </row>
    <row r="487" spans="1:42" ht="15" outlineLevel="1">
      <c r="D487" s="327">
        <v>16</v>
      </c>
      <c r="E487" s="252" t="s">
        <v>298</v>
      </c>
      <c r="F487" s="263" t="s">
        <v>272</v>
      </c>
      <c r="G487" s="263" t="s">
        <v>279</v>
      </c>
      <c r="H487" s="266"/>
      <c r="I487" s="266"/>
      <c r="J487" s="266"/>
      <c r="K487" s="266"/>
      <c r="L487" s="266"/>
      <c r="M487" s="266"/>
      <c r="N487" s="266"/>
      <c r="O487" s="487">
        <v>388542.30301147996</v>
      </c>
      <c r="P487" s="36"/>
      <c r="Q487" s="233"/>
      <c r="R487" s="249">
        <v>18</v>
      </c>
      <c r="S487" s="116" t="s">
        <v>301</v>
      </c>
      <c r="T487" s="212" t="e">
        <v>#DIV/0!</v>
      </c>
      <c r="U487" s="212" t="e">
        <v>#DIV/0!</v>
      </c>
      <c r="V487" s="212" t="e">
        <v>#DIV/0!</v>
      </c>
      <c r="W487" s="212" t="e">
        <v>#DIV/0!</v>
      </c>
      <c r="X487" s="212" t="e">
        <v>#DIV/0!</v>
      </c>
      <c r="Y487" s="212" t="e">
        <v>#DIV/0!</v>
      </c>
      <c r="Z487" s="212" t="e">
        <v>#DIV/0!</v>
      </c>
      <c r="AA487" s="490">
        <v>3.1605465853928524E-2</v>
      </c>
    </row>
    <row r="488" spans="1:42" ht="15" outlineLevel="1">
      <c r="D488" s="327">
        <v>17</v>
      </c>
      <c r="E488" s="252" t="s">
        <v>301</v>
      </c>
      <c r="F488" s="263" t="s">
        <v>272</v>
      </c>
      <c r="G488" s="263" t="s">
        <v>279</v>
      </c>
      <c r="H488" s="266"/>
      <c r="I488" s="266"/>
      <c r="J488" s="266"/>
      <c r="K488" s="266"/>
      <c r="L488" s="266"/>
      <c r="M488" s="266"/>
      <c r="N488" s="266"/>
      <c r="O488" s="487">
        <v>240835.14465266227</v>
      </c>
      <c r="P488" s="36"/>
      <c r="Q488" s="233"/>
      <c r="R488" s="249">
        <v>19</v>
      </c>
      <c r="S488" s="116" t="s">
        <v>302</v>
      </c>
      <c r="T488" s="212" t="e">
        <v>#DIV/0!</v>
      </c>
      <c r="U488" s="212" t="e">
        <v>#DIV/0!</v>
      </c>
      <c r="V488" s="212" t="e">
        <v>#DIV/0!</v>
      </c>
      <c r="W488" s="212" t="e">
        <v>#DIV/0!</v>
      </c>
      <c r="X488" s="212" t="e">
        <v>#DIV/0!</v>
      </c>
      <c r="Y488" s="212" t="e">
        <v>#DIV/0!</v>
      </c>
      <c r="Z488" s="212" t="e">
        <v>#DIV/0!</v>
      </c>
      <c r="AA488" s="490">
        <v>3.1616175944333913E-2</v>
      </c>
    </row>
    <row r="489" spans="1:42" ht="15" outlineLevel="1">
      <c r="D489" s="327">
        <v>18</v>
      </c>
      <c r="E489" s="252" t="s">
        <v>302</v>
      </c>
      <c r="F489" s="263" t="s">
        <v>272</v>
      </c>
      <c r="G489" s="263" t="s">
        <v>279</v>
      </c>
      <c r="H489" s="266"/>
      <c r="I489" s="266"/>
      <c r="J489" s="266"/>
      <c r="K489" s="266"/>
      <c r="L489" s="266"/>
      <c r="M489" s="266"/>
      <c r="N489" s="266"/>
      <c r="O489" s="487">
        <v>240916.75604810714</v>
      </c>
      <c r="P489" s="36"/>
      <c r="Q489" s="233"/>
      <c r="R489" s="249">
        <v>20</v>
      </c>
      <c r="S489" s="116" t="s">
        <v>303</v>
      </c>
      <c r="T489" s="212" t="e">
        <v>#DIV/0!</v>
      </c>
      <c r="U489" s="212" t="e">
        <v>#DIV/0!</v>
      </c>
      <c r="V489" s="212" t="e">
        <v>#DIV/0!</v>
      </c>
      <c r="W489" s="212" t="e">
        <v>#DIV/0!</v>
      </c>
      <c r="X489" s="212" t="e">
        <v>#DIV/0!</v>
      </c>
      <c r="Y489" s="212" t="e">
        <v>#DIV/0!</v>
      </c>
      <c r="Z489" s="212" t="e">
        <v>#DIV/0!</v>
      </c>
      <c r="AA489" s="490">
        <v>0</v>
      </c>
    </row>
    <row r="490" spans="1:42" ht="15" outlineLevel="1">
      <c r="D490" s="327">
        <v>19</v>
      </c>
      <c r="E490" s="252" t="s">
        <v>323</v>
      </c>
      <c r="F490" s="263" t="s">
        <v>272</v>
      </c>
      <c r="G490" s="263" t="s">
        <v>279</v>
      </c>
      <c r="H490" s="266"/>
      <c r="I490" s="266"/>
      <c r="J490" s="266"/>
      <c r="K490" s="266"/>
      <c r="L490" s="266"/>
      <c r="M490" s="266"/>
      <c r="N490" s="266"/>
      <c r="O490" s="487">
        <v>125610.13116691113</v>
      </c>
      <c r="P490" s="36"/>
      <c r="Q490" s="233"/>
      <c r="R490" s="249">
        <v>21</v>
      </c>
      <c r="S490" s="116" t="s">
        <v>304</v>
      </c>
      <c r="T490" s="212" t="e">
        <v>#DIV/0!</v>
      </c>
      <c r="U490" s="212" t="e">
        <v>#DIV/0!</v>
      </c>
      <c r="V490" s="212" t="e">
        <v>#DIV/0!</v>
      </c>
      <c r="W490" s="212" t="e">
        <v>#DIV/0!</v>
      </c>
      <c r="X490" s="212" t="e">
        <v>#DIV/0!</v>
      </c>
      <c r="Y490" s="212" t="e">
        <v>#DIV/0!</v>
      </c>
      <c r="Z490" s="212" t="e">
        <v>#DIV/0!</v>
      </c>
      <c r="AA490" s="490">
        <v>1.5213401696762536E-2</v>
      </c>
    </row>
    <row r="491" spans="1:42" ht="15" outlineLevel="1">
      <c r="D491" s="327">
        <v>20</v>
      </c>
      <c r="E491" s="252" t="s">
        <v>208</v>
      </c>
      <c r="F491" s="263" t="s">
        <v>272</v>
      </c>
      <c r="G491" s="263" t="s">
        <v>279</v>
      </c>
      <c r="H491" s="266"/>
      <c r="I491" s="266"/>
      <c r="J491" s="266"/>
      <c r="K491" s="266"/>
      <c r="L491" s="266"/>
      <c r="M491" s="266"/>
      <c r="N491" s="266"/>
      <c r="O491" s="487">
        <v>14558.403399179579</v>
      </c>
      <c r="P491" s="36"/>
      <c r="Q491" s="233"/>
      <c r="R491" s="249">
        <v>22</v>
      </c>
      <c r="S491" s="116" t="s">
        <v>323</v>
      </c>
      <c r="T491" s="212" t="e">
        <v>#DIV/0!</v>
      </c>
      <c r="U491" s="212" t="e">
        <v>#DIV/0!</v>
      </c>
      <c r="V491" s="212" t="e">
        <v>#DIV/0!</v>
      </c>
      <c r="W491" s="212" t="e">
        <v>#DIV/0!</v>
      </c>
      <c r="X491" s="212" t="e">
        <v>#DIV/0!</v>
      </c>
      <c r="Y491" s="212" t="e">
        <v>#DIV/0!</v>
      </c>
      <c r="Z491" s="212" t="e">
        <v>#DIV/0!</v>
      </c>
      <c r="AA491" s="490">
        <v>1.6484166865383648E-2</v>
      </c>
      <c r="AC491" s="357"/>
    </row>
    <row r="492" spans="1:42" ht="15" outlineLevel="1">
      <c r="D492" s="327">
        <v>21</v>
      </c>
      <c r="E492" s="252" t="s">
        <v>209</v>
      </c>
      <c r="F492" s="263" t="s">
        <v>272</v>
      </c>
      <c r="G492" s="263" t="s">
        <v>279</v>
      </c>
      <c r="H492" s="266"/>
      <c r="I492" s="266"/>
      <c r="J492" s="266"/>
      <c r="K492" s="266"/>
      <c r="L492" s="266"/>
      <c r="M492" s="266"/>
      <c r="N492" s="266"/>
      <c r="O492" s="487">
        <v>11671.063946141005</v>
      </c>
      <c r="P492" s="36"/>
      <c r="Q492" s="233"/>
      <c r="R492" s="249">
        <v>23</v>
      </c>
      <c r="S492" s="116" t="s">
        <v>208</v>
      </c>
      <c r="T492" s="212" t="e">
        <v>#DIV/0!</v>
      </c>
      <c r="U492" s="212" t="e">
        <v>#DIV/0!</v>
      </c>
      <c r="V492" s="212" t="e">
        <v>#DIV/0!</v>
      </c>
      <c r="W492" s="212" t="e">
        <v>#DIV/0!</v>
      </c>
      <c r="X492" s="212" t="e">
        <v>#DIV/0!</v>
      </c>
      <c r="Y492" s="212" t="e">
        <v>#DIV/0!</v>
      </c>
      <c r="Z492" s="212" t="e">
        <v>#DIV/0!</v>
      </c>
      <c r="AA492" s="490">
        <v>1.9105397685378921E-3</v>
      </c>
    </row>
    <row r="493" spans="1:42" outlineLevel="1">
      <c r="D493" s="327">
        <v>22</v>
      </c>
      <c r="E493" s="252" t="s">
        <v>225</v>
      </c>
      <c r="F493" s="263" t="s">
        <v>272</v>
      </c>
      <c r="G493" s="263" t="s">
        <v>282</v>
      </c>
      <c r="H493" s="266"/>
      <c r="I493" s="266"/>
      <c r="J493" s="266"/>
      <c r="K493" s="266"/>
      <c r="L493" s="266"/>
      <c r="M493" s="266"/>
      <c r="N493" s="266"/>
      <c r="O493" s="487">
        <v>274.2964480251074</v>
      </c>
      <c r="P493" s="36"/>
      <c r="R493" s="249">
        <v>24</v>
      </c>
      <c r="S493" s="116" t="s">
        <v>209</v>
      </c>
      <c r="T493" s="212" t="e">
        <v>#DIV/0!</v>
      </c>
      <c r="U493" s="212" t="e">
        <v>#DIV/0!</v>
      </c>
      <c r="V493" s="212" t="e">
        <v>#DIV/0!</v>
      </c>
      <c r="W493" s="212" t="e">
        <v>#DIV/0!</v>
      </c>
      <c r="X493" s="212" t="e">
        <v>#DIV/0!</v>
      </c>
      <c r="Y493" s="212" t="e">
        <v>#DIV/0!</v>
      </c>
      <c r="Z493" s="212" t="e">
        <v>#DIV/0!</v>
      </c>
      <c r="AA493" s="490">
        <v>1.5316261817218057E-3</v>
      </c>
    </row>
    <row r="494" spans="1:42" outlineLevel="1">
      <c r="D494" s="327">
        <v>23</v>
      </c>
      <c r="E494" s="252" t="s">
        <v>226</v>
      </c>
      <c r="F494" s="263" t="s">
        <v>272</v>
      </c>
      <c r="G494" s="263" t="s">
        <v>282</v>
      </c>
      <c r="H494" s="36"/>
      <c r="I494" s="251"/>
      <c r="J494" s="36"/>
      <c r="K494" s="36"/>
      <c r="L494" s="36"/>
      <c r="M494" s="36"/>
      <c r="N494" s="36"/>
      <c r="O494" s="488">
        <v>26.642474074363708</v>
      </c>
      <c r="P494" s="36"/>
      <c r="S494" s="116" t="s">
        <v>243</v>
      </c>
      <c r="T494" s="212" t="e">
        <v>#DIV/0!</v>
      </c>
      <c r="U494" s="212" t="e">
        <v>#DIV/0!</v>
      </c>
      <c r="V494" s="212" t="e">
        <v>#DIV/0!</v>
      </c>
      <c r="W494" s="212" t="e">
        <v>#DIV/0!</v>
      </c>
      <c r="X494" s="212" t="e">
        <v>#DIV/0!</v>
      </c>
      <c r="Y494" s="212" t="e">
        <v>#DIV/0!</v>
      </c>
      <c r="Z494" s="212" t="e">
        <v>#DIV/0!</v>
      </c>
      <c r="AA494" s="212">
        <v>1</v>
      </c>
    </row>
    <row r="495" spans="1:42" outlineLevel="1">
      <c r="D495" s="327">
        <v>24</v>
      </c>
      <c r="E495" s="252" t="s">
        <v>227</v>
      </c>
      <c r="F495" s="263" t="s">
        <v>272</v>
      </c>
      <c r="G495" s="263" t="s">
        <v>282</v>
      </c>
      <c r="H495" s="36"/>
      <c r="I495" s="251"/>
      <c r="J495" s="36"/>
      <c r="K495" s="36"/>
      <c r="L495" s="36"/>
      <c r="M495" s="36"/>
      <c r="N495" s="36"/>
      <c r="O495" s="488">
        <v>0</v>
      </c>
      <c r="P495" s="36"/>
      <c r="R495" s="243"/>
      <c r="S495" s="243"/>
      <c r="T495" s="243"/>
      <c r="U495" s="243"/>
      <c r="V495" s="281">
        <v>2</v>
      </c>
      <c r="W495" s="281">
        <v>3</v>
      </c>
      <c r="X495" s="281">
        <v>4</v>
      </c>
      <c r="Y495" s="281">
        <v>5</v>
      </c>
      <c r="Z495" s="281">
        <v>6</v>
      </c>
      <c r="AA495" s="281">
        <v>7</v>
      </c>
      <c r="AB495" s="281">
        <v>8</v>
      </c>
      <c r="AC495" s="281">
        <v>9</v>
      </c>
      <c r="AD495" s="243"/>
      <c r="AE495" s="243"/>
      <c r="AF495" s="243"/>
      <c r="AG495" s="243"/>
      <c r="AH495" s="243"/>
      <c r="AI495" s="281">
        <v>2</v>
      </c>
      <c r="AJ495" s="281">
        <v>3</v>
      </c>
      <c r="AK495" s="281">
        <v>4</v>
      </c>
      <c r="AL495" s="281">
        <v>5</v>
      </c>
      <c r="AM495" s="281">
        <v>6</v>
      </c>
      <c r="AN495" s="281">
        <v>7</v>
      </c>
      <c r="AO495" s="281">
        <v>8</v>
      </c>
      <c r="AP495" s="281">
        <v>9</v>
      </c>
    </row>
    <row r="496" spans="1:42" outlineLevel="1">
      <c r="A496" s="313"/>
      <c r="B496" s="313"/>
      <c r="C496" s="313"/>
      <c r="D496" s="318">
        <v>25</v>
      </c>
      <c r="E496" s="252" t="s">
        <v>318</v>
      </c>
      <c r="F496" s="263" t="s">
        <v>272</v>
      </c>
      <c r="G496" s="263" t="s">
        <v>270</v>
      </c>
      <c r="H496" s="266"/>
      <c r="I496" s="266"/>
      <c r="J496" s="266"/>
      <c r="K496" s="266"/>
      <c r="L496" s="266"/>
      <c r="M496" s="266"/>
      <c r="N496" s="266"/>
      <c r="O496" s="487">
        <v>3124296.8525487185</v>
      </c>
      <c r="P496" s="36"/>
      <c r="R496" s="243"/>
      <c r="S496" s="308" t="s">
        <v>263</v>
      </c>
      <c r="T496" s="308" t="s">
        <v>264</v>
      </c>
      <c r="U496" s="308" t="s">
        <v>265</v>
      </c>
      <c r="V496" s="308" t="s">
        <v>500</v>
      </c>
      <c r="W496" s="308" t="s">
        <v>501</v>
      </c>
      <c r="X496" s="308" t="s">
        <v>502</v>
      </c>
      <c r="Y496" s="308" t="s">
        <v>503</v>
      </c>
      <c r="Z496" s="308" t="s">
        <v>504</v>
      </c>
      <c r="AA496" s="308" t="s">
        <v>505</v>
      </c>
      <c r="AB496" s="308" t="s">
        <v>506</v>
      </c>
      <c r="AC496" s="308" t="s">
        <v>507</v>
      </c>
      <c r="AD496" s="243"/>
      <c r="AE496" s="243"/>
      <c r="AF496" s="308" t="s">
        <v>263</v>
      </c>
      <c r="AG496" s="308" t="s">
        <v>264</v>
      </c>
      <c r="AH496" s="308" t="s">
        <v>265</v>
      </c>
      <c r="AI496" s="308" t="s">
        <v>518</v>
      </c>
      <c r="AJ496" s="308" t="s">
        <v>519</v>
      </c>
      <c r="AK496" s="308" t="s">
        <v>520</v>
      </c>
      <c r="AL496" s="308" t="s">
        <v>521</v>
      </c>
      <c r="AM496" s="308" t="s">
        <v>522</v>
      </c>
      <c r="AN496" s="308" t="s">
        <v>523</v>
      </c>
      <c r="AO496" s="308" t="s">
        <v>524</v>
      </c>
      <c r="AP496" s="308" t="s">
        <v>525</v>
      </c>
    </row>
    <row r="497" spans="1:42" outlineLevel="1">
      <c r="A497" s="313"/>
      <c r="B497" s="313"/>
      <c r="C497" s="313"/>
      <c r="D497" s="318">
        <v>26</v>
      </c>
      <c r="E497" s="252" t="s">
        <v>319</v>
      </c>
      <c r="F497" s="263" t="s">
        <v>269</v>
      </c>
      <c r="G497" s="263" t="s">
        <v>270</v>
      </c>
      <c r="H497" s="266"/>
      <c r="I497" s="266"/>
      <c r="J497" s="266"/>
      <c r="K497" s="266"/>
      <c r="L497" s="266"/>
      <c r="M497" s="266"/>
      <c r="N497" s="266"/>
      <c r="O497" s="487">
        <v>8316976.0513058687</v>
      </c>
      <c r="P497" s="36"/>
      <c r="R497" s="249">
        <v>1</v>
      </c>
      <c r="S497" s="269" t="s">
        <v>278</v>
      </c>
      <c r="T497" s="268" t="s">
        <v>269</v>
      </c>
      <c r="U497" s="268" t="s">
        <v>279</v>
      </c>
      <c r="V497" s="279">
        <f t="shared" ref="V497:AC520" si="30">IFERROR(VLOOKUP($S497,$S$470:$AA$493,V$495,FALSE),0%)</f>
        <v>0</v>
      </c>
      <c r="W497" s="279">
        <f t="shared" si="30"/>
        <v>0</v>
      </c>
      <c r="X497" s="279">
        <f t="shared" si="30"/>
        <v>0</v>
      </c>
      <c r="Y497" s="279">
        <f t="shared" si="30"/>
        <v>0</v>
      </c>
      <c r="Z497" s="279">
        <f t="shared" si="30"/>
        <v>0</v>
      </c>
      <c r="AA497" s="279">
        <f t="shared" si="30"/>
        <v>0</v>
      </c>
      <c r="AB497" s="279">
        <f t="shared" si="30"/>
        <v>0</v>
      </c>
      <c r="AC497" s="491">
        <f t="shared" si="30"/>
        <v>0</v>
      </c>
      <c r="AD497" s="243"/>
      <c r="AE497" s="249">
        <v>1</v>
      </c>
      <c r="AF497" s="187" t="s">
        <v>318</v>
      </c>
      <c r="AG497" s="263" t="s">
        <v>272</v>
      </c>
      <c r="AH497" s="188" t="s">
        <v>270</v>
      </c>
      <c r="AI497" s="279" t="e">
        <f>VLOOKUP(Tabla258[[#This Row],[Nombre de Plan/Paquete]],$AG$469:$AO$470,AI495,FALSE)</f>
        <v>#DIV/0!</v>
      </c>
      <c r="AJ497" s="279" t="e">
        <f>VLOOKUP(Tabla258[[#This Row],[Nombre de Plan/Paquete]],$AG$469:$AO$470,AJ495,FALSE)</f>
        <v>#DIV/0!</v>
      </c>
      <c r="AK497" s="279" t="e">
        <f>VLOOKUP(Tabla258[[#This Row],[Nombre de Plan/Paquete]],$AG$469:$AO$470,AK495,FALSE)</f>
        <v>#DIV/0!</v>
      </c>
      <c r="AL497" s="279" t="e">
        <f>VLOOKUP(Tabla258[[#This Row],[Nombre de Plan/Paquete]],$AG$469:$AO$470,AL495,FALSE)</f>
        <v>#DIV/0!</v>
      </c>
      <c r="AM497" s="279" t="e">
        <f>VLOOKUP(Tabla258[[#This Row],[Nombre de Plan/Paquete]],$AG$469:$AO$470,AM495,FALSE)</f>
        <v>#DIV/0!</v>
      </c>
      <c r="AN497" s="279" t="e">
        <f>VLOOKUP(Tabla258[[#This Row],[Nombre de Plan/Paquete]],$AG$469:$AO$470,AN495,FALSE)</f>
        <v>#DIV/0!</v>
      </c>
      <c r="AO497" s="279" t="e">
        <f>VLOOKUP(Tabla258[[#This Row],[Nombre de Plan/Paquete]],$AG$469:$AO$470,AO495,FALSE)</f>
        <v>#DIV/0!</v>
      </c>
      <c r="AP497" s="491">
        <f>VLOOKUP(Tabla258[[#This Row],[Nombre de Plan/Paquete]],$AG$469:$AO$470,AP495,FALSE)</f>
        <v>0.27307248754604369</v>
      </c>
    </row>
    <row r="498" spans="1:42" outlineLevel="1">
      <c r="D498" s="327">
        <v>27</v>
      </c>
      <c r="E498" s="250" t="s">
        <v>263</v>
      </c>
      <c r="F498" s="183" t="s">
        <v>384</v>
      </c>
      <c r="G498" s="183" t="s">
        <v>385</v>
      </c>
      <c r="H498" s="36"/>
      <c r="I498" s="251"/>
      <c r="J498" s="36"/>
      <c r="K498" s="36"/>
      <c r="L498" s="36"/>
      <c r="M498" s="36"/>
      <c r="N498" s="36"/>
      <c r="O498" s="36"/>
      <c r="P498" s="36"/>
      <c r="R498" s="249">
        <f>1+R497</f>
        <v>2</v>
      </c>
      <c r="S498" s="269" t="s">
        <v>280</v>
      </c>
      <c r="T498" s="268" t="s">
        <v>269</v>
      </c>
      <c r="U498" s="268" t="s">
        <v>279</v>
      </c>
      <c r="V498" s="279">
        <f t="shared" si="30"/>
        <v>0</v>
      </c>
      <c r="W498" s="279">
        <f t="shared" si="30"/>
        <v>0</v>
      </c>
      <c r="X498" s="279">
        <f t="shared" si="30"/>
        <v>0</v>
      </c>
      <c r="Y498" s="279">
        <f t="shared" si="30"/>
        <v>0</v>
      </c>
      <c r="Z498" s="279">
        <f t="shared" si="30"/>
        <v>0</v>
      </c>
      <c r="AA498" s="279">
        <f t="shared" si="30"/>
        <v>0</v>
      </c>
      <c r="AB498" s="279">
        <f t="shared" si="30"/>
        <v>0</v>
      </c>
      <c r="AC498" s="491">
        <f t="shared" si="30"/>
        <v>0</v>
      </c>
      <c r="AD498" s="243"/>
      <c r="AE498" s="249">
        <f>1+AE497</f>
        <v>2</v>
      </c>
      <c r="AF498" s="285" t="s">
        <v>319</v>
      </c>
      <c r="AG498" s="263" t="s">
        <v>269</v>
      </c>
      <c r="AH498" s="188" t="s">
        <v>270</v>
      </c>
      <c r="AI498" s="279" t="e">
        <f>1-AI497</f>
        <v>#DIV/0!</v>
      </c>
      <c r="AJ498" s="279" t="e">
        <f t="shared" ref="AJ498:AP498" si="31">1-AJ497</f>
        <v>#DIV/0!</v>
      </c>
      <c r="AK498" s="279" t="e">
        <f t="shared" si="31"/>
        <v>#DIV/0!</v>
      </c>
      <c r="AL498" s="279" t="e">
        <f t="shared" si="31"/>
        <v>#DIV/0!</v>
      </c>
      <c r="AM498" s="279" t="e">
        <f t="shared" si="31"/>
        <v>#DIV/0!</v>
      </c>
      <c r="AN498" s="279" t="e">
        <f t="shared" si="31"/>
        <v>#DIV/0!</v>
      </c>
      <c r="AO498" s="279" t="e">
        <f t="shared" si="31"/>
        <v>#DIV/0!</v>
      </c>
      <c r="AP498" s="491">
        <f t="shared" si="31"/>
        <v>0.72692751245395626</v>
      </c>
    </row>
    <row r="499" spans="1:42" outlineLevel="1">
      <c r="D499" s="327">
        <v>28</v>
      </c>
      <c r="E499" s="250" t="s">
        <v>263</v>
      </c>
      <c r="F499" s="183" t="s">
        <v>384</v>
      </c>
      <c r="G499" s="183" t="s">
        <v>385</v>
      </c>
      <c r="H499" s="36"/>
      <c r="I499" s="251"/>
      <c r="J499" s="36"/>
      <c r="K499" s="36"/>
      <c r="L499" s="36"/>
      <c r="M499" s="36"/>
      <c r="N499" s="36"/>
      <c r="O499" s="36"/>
      <c r="P499" s="36"/>
      <c r="R499" s="249">
        <f t="shared" ref="R499:R520" si="32">1+R498</f>
        <v>3</v>
      </c>
      <c r="S499" s="269" t="s">
        <v>281</v>
      </c>
      <c r="T499" s="268" t="s">
        <v>269</v>
      </c>
      <c r="U499" s="268" t="s">
        <v>282</v>
      </c>
      <c r="V499" s="279">
        <f t="shared" si="30"/>
        <v>0</v>
      </c>
      <c r="W499" s="279">
        <f t="shared" si="30"/>
        <v>0</v>
      </c>
      <c r="X499" s="279">
        <f t="shared" si="30"/>
        <v>0</v>
      </c>
      <c r="Y499" s="279">
        <f t="shared" si="30"/>
        <v>0</v>
      </c>
      <c r="Z499" s="279">
        <f t="shared" si="30"/>
        <v>0</v>
      </c>
      <c r="AA499" s="279">
        <f t="shared" si="30"/>
        <v>0</v>
      </c>
      <c r="AB499" s="279">
        <f t="shared" si="30"/>
        <v>0</v>
      </c>
      <c r="AC499" s="491">
        <f t="shared" si="30"/>
        <v>0</v>
      </c>
      <c r="AD499" s="243"/>
      <c r="AE499" s="249"/>
      <c r="AF499" s="249"/>
      <c r="AG499" s="249"/>
      <c r="AH499" s="249"/>
      <c r="AI499" s="249"/>
      <c r="AJ499" s="249"/>
      <c r="AK499" s="249"/>
      <c r="AL499" s="249"/>
      <c r="AM499" s="249"/>
      <c r="AN499" s="249"/>
      <c r="AO499" s="249"/>
      <c r="AP499" s="249"/>
    </row>
    <row r="500" spans="1:42" outlineLevel="1">
      <c r="D500" s="327">
        <v>29</v>
      </c>
      <c r="E500" s="250" t="s">
        <v>263</v>
      </c>
      <c r="F500" s="183" t="s">
        <v>384</v>
      </c>
      <c r="G500" s="183" t="s">
        <v>385</v>
      </c>
      <c r="H500" s="36"/>
      <c r="I500" s="251"/>
      <c r="J500" s="36"/>
      <c r="K500" s="36"/>
      <c r="L500" s="36"/>
      <c r="M500" s="36"/>
      <c r="N500" s="36"/>
      <c r="O500" s="36"/>
      <c r="P500" s="36"/>
      <c r="R500" s="249">
        <f t="shared" si="32"/>
        <v>4</v>
      </c>
      <c r="S500" s="269" t="s">
        <v>166</v>
      </c>
      <c r="T500" s="268" t="s">
        <v>269</v>
      </c>
      <c r="U500" s="268" t="s">
        <v>282</v>
      </c>
      <c r="V500" s="279">
        <f t="shared" si="30"/>
        <v>0</v>
      </c>
      <c r="W500" s="279">
        <f t="shared" si="30"/>
        <v>0</v>
      </c>
      <c r="X500" s="279">
        <f t="shared" si="30"/>
        <v>0</v>
      </c>
      <c r="Y500" s="279">
        <f t="shared" si="30"/>
        <v>0</v>
      </c>
      <c r="Z500" s="279">
        <f t="shared" si="30"/>
        <v>0</v>
      </c>
      <c r="AA500" s="279">
        <f t="shared" si="30"/>
        <v>0</v>
      </c>
      <c r="AB500" s="279">
        <f t="shared" si="30"/>
        <v>0</v>
      </c>
      <c r="AC500" s="491">
        <f t="shared" si="30"/>
        <v>9.6730859764590782E-3</v>
      </c>
      <c r="AD500" s="243"/>
      <c r="AE500" s="249"/>
      <c r="AF500" s="249"/>
      <c r="AG500" s="249"/>
      <c r="AH500" s="249"/>
      <c r="AI500" s="249"/>
      <c r="AJ500" s="249"/>
      <c r="AK500" s="249"/>
      <c r="AL500" s="249"/>
      <c r="AM500" s="249"/>
      <c r="AN500" s="249"/>
      <c r="AO500" s="249"/>
      <c r="AP500" s="249"/>
    </row>
    <row r="501" spans="1:42" outlineLevel="1">
      <c r="D501" s="327">
        <v>30</v>
      </c>
      <c r="E501" s="250" t="s">
        <v>263</v>
      </c>
      <c r="F501" s="183" t="s">
        <v>384</v>
      </c>
      <c r="G501" s="183" t="s">
        <v>385</v>
      </c>
      <c r="H501" s="36"/>
      <c r="I501" s="251"/>
      <c r="J501" s="36"/>
      <c r="K501" s="36"/>
      <c r="L501" s="36"/>
      <c r="M501" s="36"/>
      <c r="N501" s="36"/>
      <c r="O501" s="36"/>
      <c r="P501" s="36"/>
      <c r="R501" s="249">
        <f t="shared" si="32"/>
        <v>5</v>
      </c>
      <c r="S501" s="269" t="s">
        <v>283</v>
      </c>
      <c r="T501" s="268" t="s">
        <v>269</v>
      </c>
      <c r="U501" s="268" t="s">
        <v>282</v>
      </c>
      <c r="V501" s="279">
        <f t="shared" si="30"/>
        <v>0</v>
      </c>
      <c r="W501" s="279">
        <f t="shared" si="30"/>
        <v>0</v>
      </c>
      <c r="X501" s="279">
        <f t="shared" si="30"/>
        <v>0</v>
      </c>
      <c r="Y501" s="279">
        <f t="shared" si="30"/>
        <v>0</v>
      </c>
      <c r="Z501" s="279">
        <f t="shared" si="30"/>
        <v>0</v>
      </c>
      <c r="AA501" s="279">
        <f t="shared" si="30"/>
        <v>0</v>
      </c>
      <c r="AB501" s="279">
        <f t="shared" si="30"/>
        <v>0</v>
      </c>
      <c r="AC501" s="491">
        <f t="shared" si="30"/>
        <v>1.4275145011359037E-5</v>
      </c>
      <c r="AD501" s="243"/>
      <c r="AE501" s="249"/>
      <c r="AF501" s="249"/>
      <c r="AG501" s="249"/>
      <c r="AH501" s="249"/>
      <c r="AI501" s="249"/>
      <c r="AJ501" s="249"/>
      <c r="AK501" s="249"/>
      <c r="AL501" s="249"/>
      <c r="AM501" s="249"/>
      <c r="AN501" s="249"/>
      <c r="AO501" s="249"/>
      <c r="AP501" s="249"/>
    </row>
    <row r="502" spans="1:42" outlineLevel="1">
      <c r="D502" s="327">
        <v>31</v>
      </c>
      <c r="E502" s="250" t="s">
        <v>263</v>
      </c>
      <c r="F502" s="183" t="s">
        <v>384</v>
      </c>
      <c r="G502" s="183" t="s">
        <v>385</v>
      </c>
      <c r="H502" s="36"/>
      <c r="I502" s="251"/>
      <c r="J502" s="36"/>
      <c r="K502" s="36"/>
      <c r="L502" s="36"/>
      <c r="M502" s="36"/>
      <c r="N502" s="36"/>
      <c r="O502" s="36"/>
      <c r="P502" s="36"/>
      <c r="R502" s="249">
        <f t="shared" si="32"/>
        <v>6</v>
      </c>
      <c r="S502" s="269" t="s">
        <v>284</v>
      </c>
      <c r="T502" s="268" t="s">
        <v>269</v>
      </c>
      <c r="U502" s="268" t="s">
        <v>282</v>
      </c>
      <c r="V502" s="279">
        <f t="shared" si="30"/>
        <v>0</v>
      </c>
      <c r="W502" s="279">
        <f t="shared" si="30"/>
        <v>0</v>
      </c>
      <c r="X502" s="279">
        <f t="shared" si="30"/>
        <v>0</v>
      </c>
      <c r="Y502" s="279">
        <f t="shared" si="30"/>
        <v>0</v>
      </c>
      <c r="Z502" s="279">
        <f t="shared" si="30"/>
        <v>0</v>
      </c>
      <c r="AA502" s="279">
        <f t="shared" si="30"/>
        <v>0</v>
      </c>
      <c r="AB502" s="279">
        <f t="shared" si="30"/>
        <v>0</v>
      </c>
      <c r="AC502" s="491">
        <f t="shared" si="30"/>
        <v>4.3741995212849587E-4</v>
      </c>
      <c r="AD502" s="243"/>
      <c r="AE502" s="249"/>
      <c r="AF502" s="249"/>
      <c r="AG502" s="249"/>
      <c r="AH502" s="249"/>
      <c r="AI502" s="249"/>
      <c r="AJ502" s="249"/>
      <c r="AK502" s="249"/>
      <c r="AL502" s="249"/>
      <c r="AM502" s="249"/>
      <c r="AN502" s="249"/>
      <c r="AO502" s="249"/>
      <c r="AP502" s="249"/>
    </row>
    <row r="503" spans="1:42" outlineLevel="1">
      <c r="D503" s="327">
        <v>32</v>
      </c>
      <c r="E503" s="250" t="s">
        <v>263</v>
      </c>
      <c r="F503" s="183" t="s">
        <v>384</v>
      </c>
      <c r="G503" s="183" t="s">
        <v>385</v>
      </c>
      <c r="H503" s="36"/>
      <c r="I503" s="251"/>
      <c r="J503" s="36"/>
      <c r="K503" s="36"/>
      <c r="L503" s="36"/>
      <c r="M503" s="36"/>
      <c r="N503" s="36"/>
      <c r="O503" s="36"/>
      <c r="P503" s="36"/>
      <c r="R503" s="249">
        <f t="shared" si="32"/>
        <v>7</v>
      </c>
      <c r="S503" s="269" t="s">
        <v>167</v>
      </c>
      <c r="T503" s="268" t="s">
        <v>269</v>
      </c>
      <c r="U503" s="268" t="s">
        <v>282</v>
      </c>
      <c r="V503" s="279">
        <f t="shared" si="30"/>
        <v>0</v>
      </c>
      <c r="W503" s="279">
        <f t="shared" si="30"/>
        <v>0</v>
      </c>
      <c r="X503" s="279">
        <f t="shared" si="30"/>
        <v>0</v>
      </c>
      <c r="Y503" s="279">
        <f t="shared" si="30"/>
        <v>0</v>
      </c>
      <c r="Z503" s="279">
        <f t="shared" si="30"/>
        <v>0</v>
      </c>
      <c r="AA503" s="279">
        <f t="shared" si="30"/>
        <v>0</v>
      </c>
      <c r="AB503" s="279">
        <f t="shared" si="30"/>
        <v>0</v>
      </c>
      <c r="AC503" s="491">
        <f t="shared" si="30"/>
        <v>0</v>
      </c>
      <c r="AD503" s="243"/>
      <c r="AE503" s="249"/>
      <c r="AF503" s="249"/>
      <c r="AG503" s="249"/>
      <c r="AH503" s="249"/>
      <c r="AI503" s="249"/>
      <c r="AJ503" s="249"/>
      <c r="AK503" s="249"/>
      <c r="AL503" s="249"/>
      <c r="AM503" s="249"/>
      <c r="AN503" s="249"/>
      <c r="AO503" s="249"/>
      <c r="AP503" s="249"/>
    </row>
    <row r="504" spans="1:42" outlineLevel="1">
      <c r="D504" s="327">
        <v>33</v>
      </c>
      <c r="E504" s="250" t="s">
        <v>263</v>
      </c>
      <c r="F504" s="183" t="s">
        <v>384</v>
      </c>
      <c r="G504" s="183" t="s">
        <v>385</v>
      </c>
      <c r="H504" s="36"/>
      <c r="I504" s="251"/>
      <c r="J504" s="36"/>
      <c r="K504" s="36"/>
      <c r="L504" s="36"/>
      <c r="M504" s="36"/>
      <c r="N504" s="36"/>
      <c r="O504" s="36"/>
      <c r="P504" s="36"/>
      <c r="R504" s="249">
        <f t="shared" si="32"/>
        <v>8</v>
      </c>
      <c r="S504" s="269" t="s">
        <v>285</v>
      </c>
      <c r="T504" s="268" t="s">
        <v>269</v>
      </c>
      <c r="U504" s="268" t="s">
        <v>282</v>
      </c>
      <c r="V504" s="279">
        <f t="shared" si="30"/>
        <v>0</v>
      </c>
      <c r="W504" s="279">
        <f t="shared" si="30"/>
        <v>0</v>
      </c>
      <c r="X504" s="279">
        <f t="shared" si="30"/>
        <v>0</v>
      </c>
      <c r="Y504" s="279">
        <f t="shared" si="30"/>
        <v>0</v>
      </c>
      <c r="Z504" s="279">
        <f t="shared" si="30"/>
        <v>0</v>
      </c>
      <c r="AA504" s="279">
        <f t="shared" si="30"/>
        <v>0</v>
      </c>
      <c r="AB504" s="279">
        <f t="shared" si="30"/>
        <v>0</v>
      </c>
      <c r="AC504" s="491">
        <f t="shared" si="30"/>
        <v>2.8741259650963156E-5</v>
      </c>
      <c r="AD504" s="243"/>
      <c r="AE504" s="249"/>
      <c r="AF504" s="249"/>
      <c r="AG504" s="249"/>
      <c r="AH504" s="249"/>
      <c r="AI504" s="249"/>
      <c r="AJ504" s="249"/>
      <c r="AK504" s="249"/>
      <c r="AL504" s="249"/>
      <c r="AM504" s="249"/>
      <c r="AN504" s="249"/>
      <c r="AO504" s="249"/>
      <c r="AP504" s="249"/>
    </row>
    <row r="505" spans="1:42" outlineLevel="1">
      <c r="D505" s="327">
        <v>34</v>
      </c>
      <c r="E505" s="250" t="s">
        <v>263</v>
      </c>
      <c r="F505" s="183" t="s">
        <v>384</v>
      </c>
      <c r="G505" s="183" t="s">
        <v>385</v>
      </c>
      <c r="H505" s="36"/>
      <c r="I505" s="251"/>
      <c r="J505" s="36"/>
      <c r="K505" s="36"/>
      <c r="L505" s="36"/>
      <c r="M505" s="36"/>
      <c r="N505" s="36"/>
      <c r="O505" s="36"/>
      <c r="P505" s="36"/>
      <c r="R505" s="249">
        <f t="shared" si="32"/>
        <v>9</v>
      </c>
      <c r="S505" s="269" t="s">
        <v>225</v>
      </c>
      <c r="T505" s="268" t="s">
        <v>272</v>
      </c>
      <c r="U505" s="268" t="s">
        <v>282</v>
      </c>
      <c r="V505" s="279">
        <f t="shared" si="30"/>
        <v>0</v>
      </c>
      <c r="W505" s="279">
        <f t="shared" si="30"/>
        <v>0</v>
      </c>
      <c r="X505" s="279">
        <f t="shared" si="30"/>
        <v>0</v>
      </c>
      <c r="Y505" s="279">
        <f t="shared" si="30"/>
        <v>0</v>
      </c>
      <c r="Z505" s="279">
        <f t="shared" si="30"/>
        <v>0</v>
      </c>
      <c r="AA505" s="279">
        <f t="shared" si="30"/>
        <v>0</v>
      </c>
      <c r="AB505" s="279">
        <f t="shared" si="30"/>
        <v>0</v>
      </c>
      <c r="AC505" s="491">
        <f t="shared" si="30"/>
        <v>3.5996685759524089E-5</v>
      </c>
      <c r="AD505" s="243"/>
      <c r="AE505" s="249"/>
      <c r="AF505" s="249"/>
      <c r="AG505" s="249"/>
      <c r="AH505" s="249"/>
      <c r="AI505" s="249"/>
      <c r="AJ505" s="249"/>
      <c r="AK505" s="249"/>
      <c r="AL505" s="249"/>
      <c r="AM505" s="249"/>
      <c r="AN505" s="249"/>
      <c r="AO505" s="249"/>
      <c r="AP505" s="249"/>
    </row>
    <row r="506" spans="1:42" outlineLevel="1">
      <c r="D506" s="327">
        <v>35</v>
      </c>
      <c r="E506" s="250" t="s">
        <v>263</v>
      </c>
      <c r="F506" s="183" t="s">
        <v>384</v>
      </c>
      <c r="G506" s="183" t="s">
        <v>385</v>
      </c>
      <c r="H506" s="36"/>
      <c r="I506" s="251"/>
      <c r="J506" s="36"/>
      <c r="K506" s="36"/>
      <c r="L506" s="36"/>
      <c r="M506" s="36"/>
      <c r="N506" s="36"/>
      <c r="O506" s="36"/>
      <c r="P506" s="36"/>
      <c r="R506" s="249">
        <f t="shared" si="32"/>
        <v>10</v>
      </c>
      <c r="S506" s="269" t="s">
        <v>226</v>
      </c>
      <c r="T506" s="268" t="s">
        <v>272</v>
      </c>
      <c r="U506" s="268" t="s">
        <v>282</v>
      </c>
      <c r="V506" s="279">
        <f t="shared" si="30"/>
        <v>0</v>
      </c>
      <c r="W506" s="279">
        <f t="shared" si="30"/>
        <v>0</v>
      </c>
      <c r="X506" s="279">
        <f t="shared" si="30"/>
        <v>0</v>
      </c>
      <c r="Y506" s="279">
        <f t="shared" si="30"/>
        <v>0</v>
      </c>
      <c r="Z506" s="279">
        <f t="shared" si="30"/>
        <v>0</v>
      </c>
      <c r="AA506" s="279">
        <f t="shared" si="30"/>
        <v>0</v>
      </c>
      <c r="AB506" s="279">
        <f t="shared" si="30"/>
        <v>0</v>
      </c>
      <c r="AC506" s="491">
        <f t="shared" si="30"/>
        <v>3.4963659719842718E-6</v>
      </c>
      <c r="AD506" s="243"/>
      <c r="AE506" s="249"/>
      <c r="AF506" s="249"/>
      <c r="AG506" s="249"/>
      <c r="AH506" s="249"/>
      <c r="AI506" s="249"/>
      <c r="AJ506" s="249"/>
      <c r="AK506" s="249"/>
      <c r="AL506" s="249"/>
      <c r="AM506" s="249"/>
      <c r="AN506" s="249"/>
      <c r="AO506" s="249"/>
      <c r="AP506" s="249"/>
    </row>
    <row r="507" spans="1:42" outlineLevel="1">
      <c r="D507" s="327">
        <v>36</v>
      </c>
      <c r="E507" s="250" t="s">
        <v>263</v>
      </c>
      <c r="F507" s="183" t="s">
        <v>384</v>
      </c>
      <c r="G507" s="183" t="s">
        <v>385</v>
      </c>
      <c r="H507" s="36"/>
      <c r="I507" s="251"/>
      <c r="J507" s="36"/>
      <c r="K507" s="36"/>
      <c r="L507" s="36"/>
      <c r="M507" s="36"/>
      <c r="N507" s="36"/>
      <c r="O507" s="36"/>
      <c r="P507" s="36"/>
      <c r="R507" s="249">
        <f t="shared" si="32"/>
        <v>11</v>
      </c>
      <c r="S507" s="269" t="s">
        <v>227</v>
      </c>
      <c r="T507" s="268" t="s">
        <v>272</v>
      </c>
      <c r="U507" s="268" t="s">
        <v>282</v>
      </c>
      <c r="V507" s="279">
        <f t="shared" si="30"/>
        <v>0</v>
      </c>
      <c r="W507" s="279">
        <f t="shared" si="30"/>
        <v>0</v>
      </c>
      <c r="X507" s="279">
        <f t="shared" si="30"/>
        <v>0</v>
      </c>
      <c r="Y507" s="279">
        <f t="shared" si="30"/>
        <v>0</v>
      </c>
      <c r="Z507" s="279">
        <f t="shared" si="30"/>
        <v>0</v>
      </c>
      <c r="AA507" s="279">
        <f t="shared" si="30"/>
        <v>0</v>
      </c>
      <c r="AB507" s="279">
        <f t="shared" si="30"/>
        <v>0</v>
      </c>
      <c r="AC507" s="491">
        <f t="shared" si="30"/>
        <v>0</v>
      </c>
      <c r="AD507" s="243"/>
      <c r="AE507" s="249"/>
      <c r="AF507" s="249"/>
      <c r="AG507" s="249"/>
      <c r="AH507" s="249"/>
      <c r="AI507" s="249"/>
      <c r="AJ507" s="249"/>
      <c r="AK507" s="249"/>
      <c r="AL507" s="249"/>
      <c r="AM507" s="249"/>
      <c r="AN507" s="249"/>
      <c r="AO507" s="249"/>
      <c r="AP507" s="249"/>
    </row>
    <row r="508" spans="1:42" outlineLevel="1">
      <c r="D508" s="327">
        <v>37</v>
      </c>
      <c r="E508" s="250" t="s">
        <v>263</v>
      </c>
      <c r="F508" s="183" t="s">
        <v>384</v>
      </c>
      <c r="G508" s="183" t="s">
        <v>385</v>
      </c>
      <c r="H508" s="36"/>
      <c r="I508" s="251"/>
      <c r="J508" s="36"/>
      <c r="K508" s="36"/>
      <c r="L508" s="36"/>
      <c r="M508" s="36"/>
      <c r="N508" s="36"/>
      <c r="O508" s="36"/>
      <c r="P508" s="36"/>
      <c r="R508" s="249">
        <f t="shared" si="32"/>
        <v>12</v>
      </c>
      <c r="S508" s="269" t="s">
        <v>295</v>
      </c>
      <c r="T508" s="268" t="s">
        <v>269</v>
      </c>
      <c r="U508" s="268" t="s">
        <v>279</v>
      </c>
      <c r="V508" s="279">
        <f t="shared" si="30"/>
        <v>0</v>
      </c>
      <c r="W508" s="279">
        <f t="shared" si="30"/>
        <v>0</v>
      </c>
      <c r="X508" s="279">
        <f t="shared" si="30"/>
        <v>0</v>
      </c>
      <c r="Y508" s="279">
        <f t="shared" si="30"/>
        <v>0</v>
      </c>
      <c r="Z508" s="279">
        <f t="shared" si="30"/>
        <v>0</v>
      </c>
      <c r="AA508" s="279">
        <f t="shared" si="30"/>
        <v>0</v>
      </c>
      <c r="AB508" s="279">
        <f t="shared" si="30"/>
        <v>0</v>
      </c>
      <c r="AC508" s="491">
        <f t="shared" si="30"/>
        <v>0.12205031585677172</v>
      </c>
      <c r="AD508" s="243"/>
      <c r="AE508" s="249"/>
      <c r="AF508" s="249"/>
      <c r="AG508" s="249"/>
      <c r="AH508" s="249"/>
      <c r="AI508" s="249"/>
      <c r="AJ508" s="249"/>
      <c r="AK508" s="249"/>
      <c r="AL508" s="249"/>
      <c r="AM508" s="249"/>
      <c r="AN508" s="249"/>
      <c r="AO508" s="249"/>
      <c r="AP508" s="249"/>
    </row>
    <row r="509" spans="1:42" outlineLevel="1">
      <c r="D509" s="327">
        <v>38</v>
      </c>
      <c r="E509" s="250" t="s">
        <v>263</v>
      </c>
      <c r="F509" s="183" t="s">
        <v>384</v>
      </c>
      <c r="G509" s="183" t="s">
        <v>385</v>
      </c>
      <c r="H509" s="36"/>
      <c r="I509" s="251"/>
      <c r="J509" s="36"/>
      <c r="K509" s="36"/>
      <c r="L509" s="36"/>
      <c r="M509" s="36"/>
      <c r="N509" s="36"/>
      <c r="O509" s="36"/>
      <c r="P509" s="36"/>
      <c r="R509" s="249">
        <f t="shared" si="32"/>
        <v>13</v>
      </c>
      <c r="S509" s="269" t="s">
        <v>296</v>
      </c>
      <c r="T509" s="268" t="s">
        <v>269</v>
      </c>
      <c r="U509" s="268" t="s">
        <v>279</v>
      </c>
      <c r="V509" s="279">
        <f t="shared" si="30"/>
        <v>0</v>
      </c>
      <c r="W509" s="279">
        <f t="shared" si="30"/>
        <v>0</v>
      </c>
      <c r="X509" s="279">
        <f t="shared" si="30"/>
        <v>0</v>
      </c>
      <c r="Y509" s="279">
        <f t="shared" si="30"/>
        <v>0</v>
      </c>
      <c r="Z509" s="279">
        <f t="shared" si="30"/>
        <v>0</v>
      </c>
      <c r="AA509" s="279">
        <f t="shared" si="30"/>
        <v>0</v>
      </c>
      <c r="AB509" s="279">
        <f t="shared" si="30"/>
        <v>0</v>
      </c>
      <c r="AC509" s="491">
        <f t="shared" si="30"/>
        <v>0.68762463314094702</v>
      </c>
      <c r="AD509" s="243"/>
      <c r="AE509" s="249"/>
      <c r="AF509" s="249"/>
      <c r="AG509" s="249"/>
      <c r="AH509" s="249"/>
      <c r="AI509" s="249"/>
      <c r="AJ509" s="249"/>
      <c r="AK509" s="249"/>
      <c r="AL509" s="249"/>
      <c r="AM509" s="249"/>
      <c r="AN509" s="249"/>
      <c r="AO509" s="249"/>
      <c r="AP509" s="249"/>
    </row>
    <row r="510" spans="1:42" outlineLevel="1">
      <c r="D510" s="327">
        <v>39</v>
      </c>
      <c r="E510" s="250" t="s">
        <v>263</v>
      </c>
      <c r="F510" s="183" t="s">
        <v>384</v>
      </c>
      <c r="G510" s="183" t="s">
        <v>385</v>
      </c>
      <c r="H510" s="36"/>
      <c r="I510" s="251"/>
      <c r="J510" s="36"/>
      <c r="K510" s="36"/>
      <c r="L510" s="36"/>
      <c r="M510" s="36"/>
      <c r="N510" s="36"/>
      <c r="O510" s="36"/>
      <c r="P510" s="36"/>
      <c r="R510" s="249">
        <f t="shared" si="32"/>
        <v>14</v>
      </c>
      <c r="S510" s="269" t="s">
        <v>297</v>
      </c>
      <c r="T510" s="268" t="s">
        <v>269</v>
      </c>
      <c r="U510" s="268" t="s">
        <v>279</v>
      </c>
      <c r="V510" s="279">
        <f t="shared" si="30"/>
        <v>0</v>
      </c>
      <c r="W510" s="279">
        <f t="shared" si="30"/>
        <v>0</v>
      </c>
      <c r="X510" s="279">
        <f t="shared" si="30"/>
        <v>0</v>
      </c>
      <c r="Y510" s="279">
        <f t="shared" si="30"/>
        <v>0</v>
      </c>
      <c r="Z510" s="279">
        <f t="shared" si="30"/>
        <v>0</v>
      </c>
      <c r="AA510" s="279">
        <f t="shared" si="30"/>
        <v>0</v>
      </c>
      <c r="AB510" s="279">
        <f t="shared" si="30"/>
        <v>0</v>
      </c>
      <c r="AC510" s="491">
        <f t="shared" si="30"/>
        <v>1.4502962460368992E-2</v>
      </c>
      <c r="AD510" s="243"/>
      <c r="AE510" s="249"/>
      <c r="AF510" s="249"/>
      <c r="AG510" s="249"/>
      <c r="AH510" s="249"/>
      <c r="AI510" s="249"/>
      <c r="AJ510" s="249"/>
      <c r="AK510" s="249"/>
      <c r="AL510" s="249"/>
      <c r="AM510" s="249"/>
      <c r="AN510" s="249"/>
      <c r="AO510" s="249"/>
      <c r="AP510" s="249"/>
    </row>
    <row r="511" spans="1:42" outlineLevel="1">
      <c r="D511" s="327">
        <v>40</v>
      </c>
      <c r="E511" s="250" t="s">
        <v>263</v>
      </c>
      <c r="F511" s="183" t="s">
        <v>384</v>
      </c>
      <c r="G511" s="183" t="s">
        <v>385</v>
      </c>
      <c r="H511" s="36"/>
      <c r="I511" s="251"/>
      <c r="J511" s="36"/>
      <c r="K511" s="36"/>
      <c r="L511" s="36"/>
      <c r="M511" s="36"/>
      <c r="N511" s="36"/>
      <c r="O511" s="36"/>
      <c r="P511" s="36"/>
      <c r="R511" s="249">
        <f t="shared" si="32"/>
        <v>15</v>
      </c>
      <c r="S511" s="269" t="s">
        <v>298</v>
      </c>
      <c r="T511" s="268" t="s">
        <v>272</v>
      </c>
      <c r="U511" s="268" t="s">
        <v>279</v>
      </c>
      <c r="V511" s="279">
        <f t="shared" si="30"/>
        <v>0</v>
      </c>
      <c r="W511" s="279">
        <f t="shared" si="30"/>
        <v>0</v>
      </c>
      <c r="X511" s="279">
        <f t="shared" si="30"/>
        <v>0</v>
      </c>
      <c r="Y511" s="279">
        <f t="shared" si="30"/>
        <v>0</v>
      </c>
      <c r="Z511" s="279">
        <f t="shared" si="30"/>
        <v>0</v>
      </c>
      <c r="AA511" s="279">
        <f t="shared" si="30"/>
        <v>0</v>
      </c>
      <c r="AB511" s="279">
        <f t="shared" si="30"/>
        <v>0</v>
      </c>
      <c r="AC511" s="491">
        <f t="shared" si="30"/>
        <v>5.098948705491739E-2</v>
      </c>
      <c r="AD511" s="243"/>
      <c r="AE511" s="249"/>
      <c r="AF511" s="249"/>
      <c r="AG511" s="249"/>
      <c r="AH511" s="249"/>
      <c r="AI511" s="249"/>
      <c r="AJ511" s="249"/>
      <c r="AK511" s="249"/>
      <c r="AL511" s="249"/>
      <c r="AM511" s="249"/>
      <c r="AN511" s="249"/>
      <c r="AO511" s="249"/>
      <c r="AP511" s="249"/>
    </row>
    <row r="512" spans="1:42" outlineLevel="1">
      <c r="D512" s="327">
        <v>41</v>
      </c>
      <c r="E512" s="250" t="s">
        <v>263</v>
      </c>
      <c r="F512" s="183" t="s">
        <v>384</v>
      </c>
      <c r="G512" s="183" t="s">
        <v>385</v>
      </c>
      <c r="H512" s="36"/>
      <c r="I512" s="251"/>
      <c r="J512" s="36"/>
      <c r="K512" s="36"/>
      <c r="L512" s="36"/>
      <c r="M512" s="36"/>
      <c r="N512" s="36"/>
      <c r="O512" s="36"/>
      <c r="P512" s="36"/>
      <c r="R512" s="249">
        <f t="shared" si="32"/>
        <v>16</v>
      </c>
      <c r="S512" s="269" t="s">
        <v>299</v>
      </c>
      <c r="T512" s="268" t="s">
        <v>269</v>
      </c>
      <c r="U512" s="268" t="s">
        <v>279</v>
      </c>
      <c r="V512" s="279">
        <f t="shared" si="30"/>
        <v>0</v>
      </c>
      <c r="W512" s="279">
        <f t="shared" si="30"/>
        <v>0</v>
      </c>
      <c r="X512" s="279">
        <f t="shared" si="30"/>
        <v>0</v>
      </c>
      <c r="Y512" s="279">
        <f t="shared" si="30"/>
        <v>0</v>
      </c>
      <c r="Z512" s="279">
        <f t="shared" si="30"/>
        <v>0</v>
      </c>
      <c r="AA512" s="279">
        <f t="shared" si="30"/>
        <v>0</v>
      </c>
      <c r="AB512" s="279">
        <f t="shared" si="30"/>
        <v>0</v>
      </c>
      <c r="AC512" s="491">
        <f t="shared" si="30"/>
        <v>5.5177279154372473E-5</v>
      </c>
      <c r="AD512" s="243"/>
      <c r="AE512" s="249"/>
      <c r="AF512" s="249"/>
      <c r="AG512" s="249"/>
      <c r="AH512" s="249"/>
      <c r="AI512" s="249"/>
      <c r="AJ512" s="249"/>
      <c r="AK512" s="249"/>
      <c r="AL512" s="249"/>
      <c r="AM512" s="249"/>
      <c r="AN512" s="249"/>
      <c r="AO512" s="249"/>
      <c r="AP512" s="249"/>
    </row>
    <row r="513" spans="4:42" outlineLevel="1">
      <c r="D513" s="327">
        <v>42</v>
      </c>
      <c r="E513" s="250" t="s">
        <v>263</v>
      </c>
      <c r="F513" s="183" t="s">
        <v>384</v>
      </c>
      <c r="G513" s="183" t="s">
        <v>385</v>
      </c>
      <c r="H513" s="36"/>
      <c r="I513" s="251"/>
      <c r="J513" s="36"/>
      <c r="K513" s="36"/>
      <c r="L513" s="36"/>
      <c r="M513" s="36"/>
      <c r="N513" s="36"/>
      <c r="O513" s="36"/>
      <c r="P513" s="36"/>
      <c r="R513" s="249">
        <f t="shared" si="32"/>
        <v>17</v>
      </c>
      <c r="S513" s="269" t="s">
        <v>300</v>
      </c>
      <c r="T513" s="268" t="s">
        <v>269</v>
      </c>
      <c r="U513" s="268" t="s">
        <v>279</v>
      </c>
      <c r="V513" s="279">
        <f t="shared" si="30"/>
        <v>0</v>
      </c>
      <c r="W513" s="279">
        <f t="shared" si="30"/>
        <v>0</v>
      </c>
      <c r="X513" s="279">
        <f t="shared" si="30"/>
        <v>0</v>
      </c>
      <c r="Y513" s="279">
        <f t="shared" si="30"/>
        <v>0</v>
      </c>
      <c r="Z513" s="279">
        <f t="shared" si="30"/>
        <v>0</v>
      </c>
      <c r="AA513" s="279">
        <f t="shared" si="30"/>
        <v>0</v>
      </c>
      <c r="AB513" s="279">
        <f t="shared" si="30"/>
        <v>0</v>
      </c>
      <c r="AC513" s="491">
        <f t="shared" si="30"/>
        <v>1.6223032512190854E-2</v>
      </c>
      <c r="AD513" s="243"/>
      <c r="AE513" s="249"/>
      <c r="AF513" s="249"/>
      <c r="AG513" s="249"/>
      <c r="AH513" s="249"/>
      <c r="AI513" s="249"/>
      <c r="AJ513" s="249"/>
      <c r="AK513" s="249"/>
      <c r="AL513" s="249"/>
      <c r="AM513" s="249"/>
      <c r="AN513" s="249"/>
      <c r="AO513" s="249"/>
      <c r="AP513" s="249"/>
    </row>
    <row r="514" spans="4:42" outlineLevel="1">
      <c r="D514" s="327">
        <v>43</v>
      </c>
      <c r="E514" s="250" t="s">
        <v>263</v>
      </c>
      <c r="F514" s="183" t="s">
        <v>384</v>
      </c>
      <c r="G514" s="183" t="s">
        <v>385</v>
      </c>
      <c r="H514" s="36"/>
      <c r="I514" s="251"/>
      <c r="J514" s="36"/>
      <c r="K514" s="36"/>
      <c r="L514" s="36"/>
      <c r="M514" s="36"/>
      <c r="N514" s="36"/>
      <c r="O514" s="36"/>
      <c r="P514" s="36"/>
      <c r="R514" s="249">
        <f t="shared" si="32"/>
        <v>18</v>
      </c>
      <c r="S514" s="269" t="s">
        <v>301</v>
      </c>
      <c r="T514" s="268" t="s">
        <v>272</v>
      </c>
      <c r="U514" s="268" t="s">
        <v>279</v>
      </c>
      <c r="V514" s="279">
        <f t="shared" si="30"/>
        <v>0</v>
      </c>
      <c r="W514" s="279">
        <f t="shared" si="30"/>
        <v>0</v>
      </c>
      <c r="X514" s="279">
        <f t="shared" si="30"/>
        <v>0</v>
      </c>
      <c r="Y514" s="279">
        <f t="shared" si="30"/>
        <v>0</v>
      </c>
      <c r="Z514" s="279">
        <f t="shared" si="30"/>
        <v>0</v>
      </c>
      <c r="AA514" s="279">
        <f t="shared" si="30"/>
        <v>0</v>
      </c>
      <c r="AB514" s="279">
        <f t="shared" si="30"/>
        <v>0</v>
      </c>
      <c r="AC514" s="491">
        <f t="shared" si="30"/>
        <v>3.1605465853928524E-2</v>
      </c>
      <c r="AD514" s="243"/>
      <c r="AE514" s="249"/>
      <c r="AF514" s="249"/>
      <c r="AG514" s="249"/>
      <c r="AH514" s="249"/>
      <c r="AI514" s="249"/>
      <c r="AJ514" s="249"/>
      <c r="AK514" s="249"/>
      <c r="AL514" s="249"/>
      <c r="AM514" s="249"/>
      <c r="AN514" s="249"/>
      <c r="AO514" s="249"/>
      <c r="AP514" s="249"/>
    </row>
    <row r="515" spans="4:42" outlineLevel="1">
      <c r="D515" s="327">
        <v>44</v>
      </c>
      <c r="E515" s="250" t="s">
        <v>263</v>
      </c>
      <c r="F515" s="183" t="s">
        <v>384</v>
      </c>
      <c r="G515" s="183" t="s">
        <v>385</v>
      </c>
      <c r="H515" s="36"/>
      <c r="I515" s="251"/>
      <c r="J515" s="36"/>
      <c r="K515" s="36"/>
      <c r="L515" s="36"/>
      <c r="M515" s="36"/>
      <c r="N515" s="36"/>
      <c r="O515" s="36"/>
      <c r="P515" s="36"/>
      <c r="R515" s="249">
        <f t="shared" si="32"/>
        <v>19</v>
      </c>
      <c r="S515" s="269" t="s">
        <v>302</v>
      </c>
      <c r="T515" s="268" t="s">
        <v>272</v>
      </c>
      <c r="U515" s="268" t="s">
        <v>279</v>
      </c>
      <c r="V515" s="279">
        <f t="shared" si="30"/>
        <v>0</v>
      </c>
      <c r="W515" s="279">
        <f t="shared" si="30"/>
        <v>0</v>
      </c>
      <c r="X515" s="279">
        <f t="shared" si="30"/>
        <v>0</v>
      </c>
      <c r="Y515" s="279">
        <f t="shared" si="30"/>
        <v>0</v>
      </c>
      <c r="Z515" s="279">
        <f t="shared" si="30"/>
        <v>0</v>
      </c>
      <c r="AA515" s="279">
        <f t="shared" si="30"/>
        <v>0</v>
      </c>
      <c r="AB515" s="279">
        <f t="shared" si="30"/>
        <v>0</v>
      </c>
      <c r="AC515" s="491">
        <f t="shared" si="30"/>
        <v>3.1616175944333913E-2</v>
      </c>
      <c r="AD515" s="243"/>
      <c r="AE515" s="249"/>
      <c r="AF515" s="249"/>
      <c r="AG515" s="249"/>
      <c r="AH515" s="249"/>
      <c r="AI515" s="249"/>
      <c r="AJ515" s="249"/>
      <c r="AK515" s="249"/>
      <c r="AL515" s="249"/>
      <c r="AM515" s="249"/>
      <c r="AN515" s="249"/>
      <c r="AO515" s="249"/>
      <c r="AP515" s="249"/>
    </row>
    <row r="516" spans="4:42" outlineLevel="1">
      <c r="D516" s="327">
        <v>45</v>
      </c>
      <c r="E516" s="250" t="s">
        <v>263</v>
      </c>
      <c r="F516" s="183" t="s">
        <v>384</v>
      </c>
      <c r="G516" s="183" t="s">
        <v>385</v>
      </c>
      <c r="H516" s="36"/>
      <c r="I516" s="251"/>
      <c r="J516" s="36"/>
      <c r="K516" s="36"/>
      <c r="L516" s="36"/>
      <c r="M516" s="36"/>
      <c r="N516" s="36"/>
      <c r="O516" s="36"/>
      <c r="P516" s="36"/>
      <c r="R516" s="249">
        <f t="shared" si="32"/>
        <v>20</v>
      </c>
      <c r="S516" s="269" t="s">
        <v>303</v>
      </c>
      <c r="T516" s="268" t="s">
        <v>269</v>
      </c>
      <c r="U516" s="268" t="s">
        <v>279</v>
      </c>
      <c r="V516" s="279">
        <f t="shared" si="30"/>
        <v>0</v>
      </c>
      <c r="W516" s="279">
        <f t="shared" si="30"/>
        <v>0</v>
      </c>
      <c r="X516" s="279">
        <f t="shared" si="30"/>
        <v>0</v>
      </c>
      <c r="Y516" s="279">
        <f t="shared" si="30"/>
        <v>0</v>
      </c>
      <c r="Z516" s="279">
        <f t="shared" si="30"/>
        <v>0</v>
      </c>
      <c r="AA516" s="279">
        <f t="shared" si="30"/>
        <v>0</v>
      </c>
      <c r="AB516" s="279">
        <f t="shared" si="30"/>
        <v>0</v>
      </c>
      <c r="AC516" s="491">
        <f t="shared" si="30"/>
        <v>0</v>
      </c>
      <c r="AD516" s="243"/>
      <c r="AE516" s="249"/>
      <c r="AF516" s="249"/>
      <c r="AG516" s="249"/>
      <c r="AH516" s="249"/>
      <c r="AI516" s="249"/>
      <c r="AJ516" s="249"/>
      <c r="AK516" s="249"/>
      <c r="AL516" s="249"/>
      <c r="AM516" s="249"/>
      <c r="AN516" s="249"/>
      <c r="AO516" s="249"/>
      <c r="AP516" s="249"/>
    </row>
    <row r="517" spans="4:42" outlineLevel="1">
      <c r="D517" s="327">
        <v>46</v>
      </c>
      <c r="E517" s="250" t="s">
        <v>263</v>
      </c>
      <c r="F517" s="183" t="s">
        <v>384</v>
      </c>
      <c r="G517" s="183" t="s">
        <v>385</v>
      </c>
      <c r="H517" s="36"/>
      <c r="I517" s="251"/>
      <c r="J517" s="36"/>
      <c r="K517" s="36"/>
      <c r="L517" s="36"/>
      <c r="M517" s="36"/>
      <c r="N517" s="36"/>
      <c r="O517" s="36"/>
      <c r="P517" s="36"/>
      <c r="R517" s="249">
        <f t="shared" si="32"/>
        <v>21</v>
      </c>
      <c r="S517" s="269" t="s">
        <v>304</v>
      </c>
      <c r="T517" s="268" t="s">
        <v>269</v>
      </c>
      <c r="U517" s="268" t="s">
        <v>279</v>
      </c>
      <c r="V517" s="279">
        <f t="shared" si="30"/>
        <v>0</v>
      </c>
      <c r="W517" s="279">
        <f t="shared" si="30"/>
        <v>0</v>
      </c>
      <c r="X517" s="279">
        <f t="shared" si="30"/>
        <v>0</v>
      </c>
      <c r="Y517" s="279">
        <f t="shared" si="30"/>
        <v>0</v>
      </c>
      <c r="Z517" s="279">
        <f t="shared" si="30"/>
        <v>0</v>
      </c>
      <c r="AA517" s="279">
        <f t="shared" si="30"/>
        <v>0</v>
      </c>
      <c r="AB517" s="279">
        <f t="shared" si="30"/>
        <v>0</v>
      </c>
      <c r="AC517" s="491">
        <f t="shared" si="30"/>
        <v>1.5213401696762536E-2</v>
      </c>
      <c r="AD517" s="243"/>
      <c r="AE517" s="249"/>
      <c r="AF517" s="249"/>
      <c r="AG517" s="249"/>
      <c r="AH517" s="249"/>
      <c r="AI517" s="249"/>
      <c r="AJ517" s="249"/>
      <c r="AK517" s="249"/>
      <c r="AL517" s="249"/>
      <c r="AM517" s="249"/>
      <c r="AN517" s="249"/>
      <c r="AO517" s="249"/>
      <c r="AP517" s="249"/>
    </row>
    <row r="518" spans="4:42" outlineLevel="1">
      <c r="D518" s="327">
        <v>47</v>
      </c>
      <c r="E518" s="250" t="s">
        <v>263</v>
      </c>
      <c r="F518" s="183" t="s">
        <v>384</v>
      </c>
      <c r="G518" s="183" t="s">
        <v>385</v>
      </c>
      <c r="H518" s="36"/>
      <c r="I518" s="251"/>
      <c r="J518" s="36"/>
      <c r="K518" s="36"/>
      <c r="L518" s="36"/>
      <c r="M518" s="36"/>
      <c r="N518" s="36"/>
      <c r="O518" s="36"/>
      <c r="P518" s="36"/>
      <c r="R518" s="249">
        <f t="shared" si="32"/>
        <v>22</v>
      </c>
      <c r="S518" s="269" t="s">
        <v>323</v>
      </c>
      <c r="T518" s="268" t="s">
        <v>272</v>
      </c>
      <c r="U518" s="268" t="s">
        <v>279</v>
      </c>
      <c r="V518" s="279">
        <f t="shared" si="30"/>
        <v>0</v>
      </c>
      <c r="W518" s="279">
        <f t="shared" si="30"/>
        <v>0</v>
      </c>
      <c r="X518" s="279">
        <f t="shared" si="30"/>
        <v>0</v>
      </c>
      <c r="Y518" s="279">
        <f t="shared" si="30"/>
        <v>0</v>
      </c>
      <c r="Z518" s="279">
        <f t="shared" si="30"/>
        <v>0</v>
      </c>
      <c r="AA518" s="279">
        <f t="shared" si="30"/>
        <v>0</v>
      </c>
      <c r="AB518" s="279">
        <f t="shared" si="30"/>
        <v>0</v>
      </c>
      <c r="AC518" s="491">
        <f t="shared" si="30"/>
        <v>1.6484166865383648E-2</v>
      </c>
      <c r="AD518" s="243"/>
      <c r="AE518" s="249"/>
      <c r="AF518" s="249"/>
      <c r="AG518" s="249"/>
      <c r="AH518" s="249"/>
      <c r="AI518" s="249"/>
      <c r="AJ518" s="249"/>
      <c r="AK518" s="249"/>
      <c r="AL518" s="249"/>
      <c r="AM518" s="249"/>
      <c r="AN518" s="249"/>
      <c r="AO518" s="249"/>
      <c r="AP518" s="249"/>
    </row>
    <row r="519" spans="4:42" outlineLevel="1">
      <c r="D519" s="327">
        <v>48</v>
      </c>
      <c r="E519" s="250" t="s">
        <v>263</v>
      </c>
      <c r="F519" s="183" t="s">
        <v>384</v>
      </c>
      <c r="G519" s="183" t="s">
        <v>385</v>
      </c>
      <c r="H519" s="36"/>
      <c r="I519" s="251"/>
      <c r="J519" s="36"/>
      <c r="K519" s="36"/>
      <c r="L519" s="36"/>
      <c r="M519" s="36"/>
      <c r="N519" s="36"/>
      <c r="O519" s="36"/>
      <c r="P519" s="36"/>
      <c r="R519" s="249">
        <f t="shared" si="32"/>
        <v>23</v>
      </c>
      <c r="S519" s="269" t="s">
        <v>208</v>
      </c>
      <c r="T519" s="268" t="s">
        <v>272</v>
      </c>
      <c r="U519" s="268" t="s">
        <v>279</v>
      </c>
      <c r="V519" s="279">
        <f t="shared" si="30"/>
        <v>0</v>
      </c>
      <c r="W519" s="279">
        <f t="shared" si="30"/>
        <v>0</v>
      </c>
      <c r="X519" s="279">
        <f t="shared" si="30"/>
        <v>0</v>
      </c>
      <c r="Y519" s="279">
        <f t="shared" si="30"/>
        <v>0</v>
      </c>
      <c r="Z519" s="279">
        <f t="shared" si="30"/>
        <v>0</v>
      </c>
      <c r="AA519" s="279">
        <f t="shared" si="30"/>
        <v>0</v>
      </c>
      <c r="AB519" s="279">
        <f t="shared" si="30"/>
        <v>0</v>
      </c>
      <c r="AC519" s="491">
        <f t="shared" si="30"/>
        <v>1.9105397685378921E-3</v>
      </c>
      <c r="AD519" s="243"/>
      <c r="AE519" s="249"/>
      <c r="AF519" s="249"/>
      <c r="AG519" s="249"/>
      <c r="AH519" s="249"/>
      <c r="AI519" s="249"/>
      <c r="AJ519" s="249"/>
      <c r="AK519" s="249"/>
      <c r="AL519" s="249"/>
      <c r="AM519" s="249"/>
      <c r="AN519" s="249"/>
      <c r="AO519" s="249"/>
      <c r="AP519" s="249"/>
    </row>
    <row r="520" spans="4:42" ht="15" outlineLevel="1" thickBot="1">
      <c r="D520" s="327">
        <v>49</v>
      </c>
      <c r="E520" s="250" t="s">
        <v>263</v>
      </c>
      <c r="F520" s="183" t="s">
        <v>384</v>
      </c>
      <c r="G520" s="183" t="s">
        <v>385</v>
      </c>
      <c r="H520" s="36"/>
      <c r="I520" s="251"/>
      <c r="J520" s="36"/>
      <c r="K520" s="36"/>
      <c r="L520" s="36"/>
      <c r="M520" s="36"/>
      <c r="N520" s="36"/>
      <c r="O520" s="36"/>
      <c r="P520" s="36"/>
      <c r="R520" s="249">
        <f t="shared" si="32"/>
        <v>24</v>
      </c>
      <c r="S520" s="275" t="s">
        <v>209</v>
      </c>
      <c r="T520" s="276" t="s">
        <v>272</v>
      </c>
      <c r="U520" s="276" t="s">
        <v>279</v>
      </c>
      <c r="V520" s="279">
        <f t="shared" si="30"/>
        <v>0</v>
      </c>
      <c r="W520" s="279">
        <f t="shared" si="30"/>
        <v>0</v>
      </c>
      <c r="X520" s="279">
        <f t="shared" si="30"/>
        <v>0</v>
      </c>
      <c r="Y520" s="279">
        <f t="shared" si="30"/>
        <v>0</v>
      </c>
      <c r="Z520" s="279">
        <f t="shared" si="30"/>
        <v>0</v>
      </c>
      <c r="AA520" s="279">
        <f t="shared" si="30"/>
        <v>0</v>
      </c>
      <c r="AB520" s="279">
        <f t="shared" si="30"/>
        <v>0</v>
      </c>
      <c r="AC520" s="491">
        <f t="shared" si="30"/>
        <v>1.5316261817218057E-3</v>
      </c>
      <c r="AD520" s="243"/>
      <c r="AE520" s="249"/>
      <c r="AF520" s="249"/>
      <c r="AG520" s="249"/>
      <c r="AH520" s="249"/>
      <c r="AI520" s="249"/>
      <c r="AJ520" s="249"/>
      <c r="AK520" s="249"/>
      <c r="AL520" s="249"/>
      <c r="AM520" s="249"/>
      <c r="AN520" s="249"/>
      <c r="AO520" s="249"/>
      <c r="AP520" s="249"/>
    </row>
    <row r="521" spans="4:42" ht="15" thickTop="1">
      <c r="D521" s="327">
        <v>50</v>
      </c>
      <c r="E521" s="250" t="s">
        <v>263</v>
      </c>
      <c r="F521" s="183" t="s">
        <v>384</v>
      </c>
      <c r="G521" s="183" t="s">
        <v>385</v>
      </c>
      <c r="H521" s="36"/>
      <c r="I521" s="251"/>
      <c r="J521" s="36"/>
      <c r="K521" s="36"/>
      <c r="L521" s="36"/>
      <c r="M521" s="36"/>
      <c r="N521" s="36"/>
      <c r="O521" s="36"/>
      <c r="P521" s="36"/>
      <c r="R521" s="243"/>
      <c r="S521" s="243"/>
      <c r="T521" s="243"/>
      <c r="U521" s="280" t="s">
        <v>1</v>
      </c>
      <c r="V521" s="278">
        <f t="shared" ref="V521:AC521" si="33">SUM(V497:V520)</f>
        <v>0</v>
      </c>
      <c r="W521" s="278">
        <f t="shared" si="33"/>
        <v>0</v>
      </c>
      <c r="X521" s="278">
        <f t="shared" si="33"/>
        <v>0</v>
      </c>
      <c r="Y521" s="278">
        <f t="shared" si="33"/>
        <v>0</v>
      </c>
      <c r="Z521" s="278">
        <f t="shared" si="33"/>
        <v>0</v>
      </c>
      <c r="AA521" s="278">
        <f t="shared" si="33"/>
        <v>0</v>
      </c>
      <c r="AB521" s="278">
        <f t="shared" si="33"/>
        <v>0</v>
      </c>
      <c r="AC521" s="492">
        <f t="shared" si="33"/>
        <v>1.0000000000000002</v>
      </c>
      <c r="AD521" s="243"/>
      <c r="AE521" s="243"/>
      <c r="AF521" s="243"/>
      <c r="AG521" s="249"/>
      <c r="AH521" s="249"/>
      <c r="AI521" s="249"/>
      <c r="AJ521" s="249"/>
      <c r="AK521" s="249"/>
      <c r="AL521" s="249"/>
      <c r="AM521" s="249"/>
      <c r="AN521" s="249"/>
      <c r="AO521" s="249"/>
      <c r="AP521" s="249"/>
    </row>
    <row r="523" spans="4:42">
      <c r="E523" s="311" t="s">
        <v>173</v>
      </c>
    </row>
    <row r="524" spans="4:42">
      <c r="E524" s="314" t="s">
        <v>324</v>
      </c>
    </row>
    <row r="525" spans="4:42">
      <c r="E525" s="314"/>
    </row>
    <row r="526" spans="4:42">
      <c r="E526" s="314"/>
    </row>
    <row r="527" spans="4:42">
      <c r="E527" s="314"/>
    </row>
    <row r="528" spans="4:42" ht="15.75">
      <c r="E528" s="9" t="s">
        <v>480</v>
      </c>
    </row>
    <row r="529" spans="4:16">
      <c r="E529" s="316" t="s">
        <v>174</v>
      </c>
    </row>
    <row r="531" spans="4:16">
      <c r="E531" s="330" t="s">
        <v>263</v>
      </c>
      <c r="F531" s="306" t="s">
        <v>264</v>
      </c>
      <c r="G531" s="306" t="s">
        <v>265</v>
      </c>
      <c r="H531" s="306">
        <v>2009</v>
      </c>
      <c r="I531" s="317">
        <v>2010</v>
      </c>
      <c r="J531" s="306">
        <v>2011</v>
      </c>
      <c r="K531" s="306">
        <v>2012</v>
      </c>
      <c r="L531" s="306">
        <v>2013</v>
      </c>
      <c r="M531" s="306">
        <v>2014</v>
      </c>
      <c r="N531" s="306">
        <v>2015</v>
      </c>
      <c r="O531" s="306">
        <v>2016</v>
      </c>
      <c r="P531" s="306" t="s">
        <v>267</v>
      </c>
    </row>
    <row r="532" spans="4:16">
      <c r="D532" s="327">
        <v>1</v>
      </c>
      <c r="E532" s="250" t="s">
        <v>383</v>
      </c>
      <c r="F532" s="183" t="s">
        <v>384</v>
      </c>
      <c r="G532" s="183" t="s">
        <v>385</v>
      </c>
      <c r="H532" s="36"/>
      <c r="I532" s="251"/>
      <c r="J532" s="36"/>
      <c r="K532" s="36"/>
      <c r="L532" s="36"/>
      <c r="M532" s="36"/>
      <c r="N532" s="36"/>
      <c r="O532" s="36"/>
      <c r="P532" s="36"/>
    </row>
    <row r="533" spans="4:16">
      <c r="D533" s="327">
        <v>2</v>
      </c>
      <c r="E533" s="250" t="s">
        <v>383</v>
      </c>
      <c r="F533" s="183" t="s">
        <v>384</v>
      </c>
      <c r="G533" s="183" t="s">
        <v>385</v>
      </c>
      <c r="H533" s="36"/>
      <c r="I533" s="251"/>
      <c r="J533" s="36"/>
      <c r="K533" s="36"/>
      <c r="L533" s="36"/>
      <c r="M533" s="36"/>
      <c r="N533" s="36"/>
      <c r="O533" s="36"/>
      <c r="P533" s="36"/>
    </row>
    <row r="534" spans="4:16">
      <c r="D534" s="327">
        <v>3</v>
      </c>
      <c r="E534" s="250" t="s">
        <v>383</v>
      </c>
      <c r="F534" s="183" t="s">
        <v>384</v>
      </c>
      <c r="G534" s="183" t="s">
        <v>385</v>
      </c>
      <c r="H534" s="36"/>
      <c r="I534" s="251"/>
      <c r="J534" s="36"/>
      <c r="K534" s="36"/>
      <c r="L534" s="36"/>
      <c r="M534" s="36"/>
      <c r="N534" s="36"/>
      <c r="O534" s="36"/>
      <c r="P534" s="36"/>
    </row>
    <row r="535" spans="4:16">
      <c r="D535" s="327">
        <v>4</v>
      </c>
      <c r="E535" s="250" t="s">
        <v>383</v>
      </c>
      <c r="F535" s="183" t="s">
        <v>384</v>
      </c>
      <c r="G535" s="183" t="s">
        <v>385</v>
      </c>
      <c r="H535" s="36"/>
      <c r="I535" s="251"/>
      <c r="J535" s="36"/>
      <c r="K535" s="36"/>
      <c r="L535" s="36"/>
      <c r="M535" s="36"/>
      <c r="N535" s="36"/>
      <c r="O535" s="36"/>
      <c r="P535" s="36"/>
    </row>
    <row r="536" spans="4:16">
      <c r="D536" s="327">
        <v>5</v>
      </c>
      <c r="E536" s="250" t="s">
        <v>383</v>
      </c>
      <c r="F536" s="183" t="s">
        <v>384</v>
      </c>
      <c r="G536" s="183" t="s">
        <v>385</v>
      </c>
      <c r="H536" s="36"/>
      <c r="I536" s="251"/>
      <c r="J536" s="36"/>
      <c r="K536" s="36"/>
      <c r="L536" s="36"/>
      <c r="M536" s="36"/>
      <c r="N536" s="36"/>
      <c r="O536" s="36"/>
      <c r="P536" s="36"/>
    </row>
    <row r="537" spans="4:16">
      <c r="D537" s="327">
        <v>6</v>
      </c>
      <c r="E537" s="250" t="s">
        <v>383</v>
      </c>
      <c r="F537" s="183" t="s">
        <v>384</v>
      </c>
      <c r="G537" s="183" t="s">
        <v>385</v>
      </c>
      <c r="H537" s="36"/>
      <c r="I537" s="251"/>
      <c r="J537" s="36"/>
      <c r="K537" s="36"/>
      <c r="L537" s="36"/>
      <c r="M537" s="36"/>
      <c r="N537" s="36"/>
      <c r="O537" s="36"/>
      <c r="P537" s="36"/>
    </row>
    <row r="538" spans="4:16">
      <c r="D538" s="327">
        <v>7</v>
      </c>
      <c r="E538" s="250" t="s">
        <v>383</v>
      </c>
      <c r="F538" s="183" t="s">
        <v>384</v>
      </c>
      <c r="G538" s="183" t="s">
        <v>385</v>
      </c>
      <c r="H538" s="36"/>
      <c r="I538" s="251"/>
      <c r="J538" s="36"/>
      <c r="K538" s="36"/>
      <c r="L538" s="36"/>
      <c r="M538" s="36"/>
      <c r="N538" s="36"/>
      <c r="O538" s="36"/>
      <c r="P538" s="36"/>
    </row>
    <row r="539" spans="4:16">
      <c r="D539" s="327">
        <v>8</v>
      </c>
      <c r="E539" s="250" t="s">
        <v>383</v>
      </c>
      <c r="F539" s="183" t="s">
        <v>384</v>
      </c>
      <c r="G539" s="183" t="s">
        <v>385</v>
      </c>
      <c r="H539" s="36"/>
      <c r="I539" s="251"/>
      <c r="J539" s="36"/>
      <c r="K539" s="36"/>
      <c r="L539" s="36"/>
      <c r="M539" s="36"/>
      <c r="N539" s="36"/>
      <c r="O539" s="36"/>
      <c r="P539" s="36"/>
    </row>
    <row r="540" spans="4:16">
      <c r="D540" s="327">
        <v>9</v>
      </c>
      <c r="E540" s="250" t="s">
        <v>383</v>
      </c>
      <c r="F540" s="183" t="s">
        <v>384</v>
      </c>
      <c r="G540" s="183" t="s">
        <v>385</v>
      </c>
      <c r="H540" s="36"/>
      <c r="I540" s="251"/>
      <c r="J540" s="36"/>
      <c r="K540" s="36"/>
      <c r="L540" s="36"/>
      <c r="M540" s="36"/>
      <c r="N540" s="36"/>
      <c r="O540" s="36"/>
      <c r="P540" s="36"/>
    </row>
    <row r="541" spans="4:16" hidden="1" outlineLevel="1">
      <c r="D541" s="327">
        <v>10</v>
      </c>
      <c r="E541" s="250" t="s">
        <v>383</v>
      </c>
      <c r="F541" s="183" t="s">
        <v>384</v>
      </c>
      <c r="G541" s="183" t="s">
        <v>385</v>
      </c>
      <c r="H541" s="36"/>
      <c r="I541" s="251"/>
      <c r="J541" s="36"/>
      <c r="K541" s="36"/>
      <c r="L541" s="36"/>
      <c r="M541" s="36"/>
      <c r="N541" s="36"/>
      <c r="O541" s="36"/>
      <c r="P541" s="36"/>
    </row>
    <row r="542" spans="4:16" hidden="1" outlineLevel="1">
      <c r="D542" s="327">
        <v>11</v>
      </c>
      <c r="E542" s="250" t="s">
        <v>383</v>
      </c>
      <c r="F542" s="183" t="s">
        <v>384</v>
      </c>
      <c r="G542" s="183" t="s">
        <v>385</v>
      </c>
      <c r="H542" s="36"/>
      <c r="I542" s="251"/>
      <c r="J542" s="36"/>
      <c r="K542" s="36"/>
      <c r="L542" s="36"/>
      <c r="M542" s="36"/>
      <c r="N542" s="36"/>
      <c r="O542" s="36"/>
      <c r="P542" s="36"/>
    </row>
    <row r="543" spans="4:16" hidden="1" outlineLevel="1">
      <c r="D543" s="327">
        <v>12</v>
      </c>
      <c r="E543" s="250" t="s">
        <v>383</v>
      </c>
      <c r="F543" s="183" t="s">
        <v>384</v>
      </c>
      <c r="G543" s="183" t="s">
        <v>385</v>
      </c>
      <c r="H543" s="36"/>
      <c r="I543" s="251"/>
      <c r="J543" s="36"/>
      <c r="K543" s="36"/>
      <c r="L543" s="36"/>
      <c r="M543" s="36"/>
      <c r="N543" s="36"/>
      <c r="O543" s="36"/>
      <c r="P543" s="36"/>
    </row>
    <row r="544" spans="4:16" hidden="1" outlineLevel="1">
      <c r="D544" s="327">
        <v>13</v>
      </c>
      <c r="E544" s="250" t="s">
        <v>383</v>
      </c>
      <c r="F544" s="183" t="s">
        <v>384</v>
      </c>
      <c r="G544" s="183" t="s">
        <v>385</v>
      </c>
      <c r="H544" s="36"/>
      <c r="I544" s="251"/>
      <c r="J544" s="36"/>
      <c r="K544" s="36"/>
      <c r="L544" s="36"/>
      <c r="M544" s="36"/>
      <c r="N544" s="36"/>
      <c r="O544" s="36"/>
      <c r="P544" s="36"/>
    </row>
    <row r="545" spans="4:16" hidden="1" outlineLevel="1">
      <c r="D545" s="327">
        <v>14</v>
      </c>
      <c r="E545" s="250" t="s">
        <v>383</v>
      </c>
      <c r="F545" s="183" t="s">
        <v>384</v>
      </c>
      <c r="G545" s="183" t="s">
        <v>385</v>
      </c>
      <c r="H545" s="36"/>
      <c r="I545" s="251"/>
      <c r="J545" s="36"/>
      <c r="K545" s="36"/>
      <c r="L545" s="36"/>
      <c r="M545" s="36"/>
      <c r="N545" s="36"/>
      <c r="O545" s="36"/>
      <c r="P545" s="36"/>
    </row>
    <row r="546" spans="4:16" hidden="1" outlineLevel="1">
      <c r="D546" s="327">
        <v>15</v>
      </c>
      <c r="E546" s="250" t="s">
        <v>383</v>
      </c>
      <c r="F546" s="183" t="s">
        <v>384</v>
      </c>
      <c r="G546" s="183" t="s">
        <v>385</v>
      </c>
      <c r="H546" s="36"/>
      <c r="I546" s="251"/>
      <c r="J546" s="36"/>
      <c r="K546" s="36"/>
      <c r="L546" s="36"/>
      <c r="M546" s="36"/>
      <c r="N546" s="36"/>
      <c r="O546" s="36"/>
      <c r="P546" s="36"/>
    </row>
    <row r="547" spans="4:16" hidden="1" outlineLevel="1">
      <c r="D547" s="327">
        <v>16</v>
      </c>
      <c r="E547" s="250" t="s">
        <v>383</v>
      </c>
      <c r="F547" s="183" t="s">
        <v>384</v>
      </c>
      <c r="G547" s="183" t="s">
        <v>385</v>
      </c>
      <c r="H547" s="36"/>
      <c r="I547" s="251"/>
      <c r="J547" s="36"/>
      <c r="K547" s="36"/>
      <c r="L547" s="36"/>
      <c r="M547" s="36"/>
      <c r="N547" s="36"/>
      <c r="O547" s="36"/>
      <c r="P547" s="36"/>
    </row>
    <row r="548" spans="4:16" hidden="1" outlineLevel="1">
      <c r="D548" s="327">
        <v>17</v>
      </c>
      <c r="E548" s="250" t="s">
        <v>383</v>
      </c>
      <c r="F548" s="183" t="s">
        <v>384</v>
      </c>
      <c r="G548" s="183" t="s">
        <v>385</v>
      </c>
      <c r="H548" s="36"/>
      <c r="I548" s="251"/>
      <c r="J548" s="36"/>
      <c r="K548" s="36"/>
      <c r="L548" s="36"/>
      <c r="M548" s="36"/>
      <c r="N548" s="36"/>
      <c r="O548" s="36"/>
      <c r="P548" s="36"/>
    </row>
    <row r="549" spans="4:16" hidden="1" outlineLevel="1">
      <c r="D549" s="327">
        <v>18</v>
      </c>
      <c r="E549" s="250" t="s">
        <v>383</v>
      </c>
      <c r="F549" s="183" t="s">
        <v>384</v>
      </c>
      <c r="G549" s="183" t="s">
        <v>385</v>
      </c>
      <c r="H549" s="36"/>
      <c r="I549" s="251"/>
      <c r="J549" s="36"/>
      <c r="K549" s="36"/>
      <c r="L549" s="36"/>
      <c r="M549" s="36"/>
      <c r="N549" s="36"/>
      <c r="O549" s="36"/>
      <c r="P549" s="36"/>
    </row>
    <row r="550" spans="4:16" hidden="1" outlineLevel="1">
      <c r="D550" s="327">
        <v>19</v>
      </c>
      <c r="E550" s="250" t="s">
        <v>383</v>
      </c>
      <c r="F550" s="183" t="s">
        <v>384</v>
      </c>
      <c r="G550" s="183" t="s">
        <v>385</v>
      </c>
      <c r="H550" s="36"/>
      <c r="I550" s="251"/>
      <c r="J550" s="36"/>
      <c r="K550" s="36"/>
      <c r="L550" s="36"/>
      <c r="M550" s="36"/>
      <c r="N550" s="36"/>
      <c r="O550" s="36"/>
      <c r="P550" s="36"/>
    </row>
    <row r="551" spans="4:16" hidden="1" outlineLevel="1">
      <c r="D551" s="327">
        <v>20</v>
      </c>
      <c r="E551" s="250" t="s">
        <v>383</v>
      </c>
      <c r="F551" s="183" t="s">
        <v>384</v>
      </c>
      <c r="G551" s="183" t="s">
        <v>385</v>
      </c>
      <c r="H551" s="36"/>
      <c r="I551" s="251"/>
      <c r="J551" s="36"/>
      <c r="K551" s="36"/>
      <c r="L551" s="36"/>
      <c r="M551" s="36"/>
      <c r="N551" s="36"/>
      <c r="O551" s="36"/>
      <c r="P551" s="36"/>
    </row>
    <row r="552" spans="4:16" hidden="1" outlineLevel="1">
      <c r="D552" s="327">
        <v>21</v>
      </c>
      <c r="E552" s="250" t="s">
        <v>383</v>
      </c>
      <c r="F552" s="183" t="s">
        <v>384</v>
      </c>
      <c r="G552" s="183" t="s">
        <v>385</v>
      </c>
      <c r="H552" s="36"/>
      <c r="I552" s="251"/>
      <c r="J552" s="36"/>
      <c r="K552" s="36"/>
      <c r="L552" s="36"/>
      <c r="M552" s="36"/>
      <c r="N552" s="36"/>
      <c r="O552" s="36"/>
      <c r="P552" s="36"/>
    </row>
    <row r="553" spans="4:16" hidden="1" outlineLevel="1">
      <c r="D553" s="327">
        <v>22</v>
      </c>
      <c r="E553" s="250" t="s">
        <v>383</v>
      </c>
      <c r="F553" s="183" t="s">
        <v>384</v>
      </c>
      <c r="G553" s="183" t="s">
        <v>385</v>
      </c>
      <c r="H553" s="36"/>
      <c r="I553" s="251"/>
      <c r="J553" s="36"/>
      <c r="K553" s="36"/>
      <c r="L553" s="36"/>
      <c r="M553" s="36"/>
      <c r="N553" s="36"/>
      <c r="O553" s="36"/>
      <c r="P553" s="36"/>
    </row>
    <row r="554" spans="4:16" hidden="1" outlineLevel="1">
      <c r="D554" s="327">
        <v>23</v>
      </c>
      <c r="E554" s="250" t="s">
        <v>383</v>
      </c>
      <c r="F554" s="183" t="s">
        <v>384</v>
      </c>
      <c r="G554" s="183" t="s">
        <v>385</v>
      </c>
      <c r="H554" s="36"/>
      <c r="I554" s="251"/>
      <c r="J554" s="36"/>
      <c r="K554" s="36"/>
      <c r="L554" s="36"/>
      <c r="M554" s="36"/>
      <c r="N554" s="36"/>
      <c r="O554" s="36"/>
      <c r="P554" s="36"/>
    </row>
    <row r="555" spans="4:16" hidden="1" outlineLevel="1">
      <c r="D555" s="327">
        <v>24</v>
      </c>
      <c r="E555" s="250" t="s">
        <v>383</v>
      </c>
      <c r="F555" s="183" t="s">
        <v>384</v>
      </c>
      <c r="G555" s="183" t="s">
        <v>385</v>
      </c>
      <c r="H555" s="36"/>
      <c r="I555" s="251"/>
      <c r="J555" s="36"/>
      <c r="K555" s="36"/>
      <c r="L555" s="36"/>
      <c r="M555" s="36"/>
      <c r="N555" s="36"/>
      <c r="O555" s="36"/>
      <c r="P555" s="36"/>
    </row>
    <row r="556" spans="4:16" hidden="1" outlineLevel="1">
      <c r="D556" s="327">
        <v>25</v>
      </c>
      <c r="E556" s="250" t="s">
        <v>383</v>
      </c>
      <c r="F556" s="183" t="s">
        <v>384</v>
      </c>
      <c r="G556" s="183" t="s">
        <v>385</v>
      </c>
      <c r="H556" s="36"/>
      <c r="I556" s="251"/>
      <c r="J556" s="36"/>
      <c r="K556" s="36"/>
      <c r="L556" s="36"/>
      <c r="M556" s="36"/>
      <c r="N556" s="36"/>
      <c r="O556" s="36"/>
      <c r="P556" s="36"/>
    </row>
    <row r="557" spans="4:16" hidden="1" outlineLevel="1">
      <c r="D557" s="327">
        <v>26</v>
      </c>
      <c r="E557" s="250" t="s">
        <v>383</v>
      </c>
      <c r="F557" s="183" t="s">
        <v>384</v>
      </c>
      <c r="G557" s="183" t="s">
        <v>385</v>
      </c>
      <c r="H557" s="36"/>
      <c r="I557" s="251"/>
      <c r="J557" s="36"/>
      <c r="K557" s="36"/>
      <c r="L557" s="36"/>
      <c r="M557" s="36"/>
      <c r="N557" s="36"/>
      <c r="O557" s="36"/>
      <c r="P557" s="36"/>
    </row>
    <row r="558" spans="4:16" hidden="1" outlineLevel="1">
      <c r="D558" s="327">
        <v>27</v>
      </c>
      <c r="E558" s="250" t="s">
        <v>383</v>
      </c>
      <c r="F558" s="183" t="s">
        <v>384</v>
      </c>
      <c r="G558" s="183" t="s">
        <v>385</v>
      </c>
      <c r="H558" s="36"/>
      <c r="I558" s="251"/>
      <c r="J558" s="36"/>
      <c r="K558" s="36"/>
      <c r="L558" s="36"/>
      <c r="M558" s="36"/>
      <c r="N558" s="36"/>
      <c r="O558" s="36"/>
      <c r="P558" s="36"/>
    </row>
    <row r="559" spans="4:16" hidden="1" outlineLevel="1">
      <c r="D559" s="327">
        <v>28</v>
      </c>
      <c r="E559" s="250" t="s">
        <v>383</v>
      </c>
      <c r="F559" s="183" t="s">
        <v>384</v>
      </c>
      <c r="G559" s="183" t="s">
        <v>385</v>
      </c>
      <c r="H559" s="36"/>
      <c r="I559" s="251"/>
      <c r="J559" s="36"/>
      <c r="K559" s="36"/>
      <c r="L559" s="36"/>
      <c r="M559" s="36"/>
      <c r="N559" s="36"/>
      <c r="O559" s="36"/>
      <c r="P559" s="36"/>
    </row>
    <row r="560" spans="4:16" hidden="1" outlineLevel="1">
      <c r="D560" s="327">
        <v>29</v>
      </c>
      <c r="E560" s="250" t="s">
        <v>383</v>
      </c>
      <c r="F560" s="183" t="s">
        <v>384</v>
      </c>
      <c r="G560" s="183" t="s">
        <v>385</v>
      </c>
      <c r="H560" s="36"/>
      <c r="I560" s="251"/>
      <c r="J560" s="36"/>
      <c r="K560" s="36"/>
      <c r="L560" s="36"/>
      <c r="M560" s="36"/>
      <c r="N560" s="36"/>
      <c r="O560" s="36"/>
      <c r="P560" s="36"/>
    </row>
    <row r="561" spans="4:16" hidden="1" outlineLevel="1">
      <c r="D561" s="327">
        <v>30</v>
      </c>
      <c r="E561" s="250" t="s">
        <v>383</v>
      </c>
      <c r="F561" s="183" t="s">
        <v>384</v>
      </c>
      <c r="G561" s="183" t="s">
        <v>385</v>
      </c>
      <c r="H561" s="36"/>
      <c r="I561" s="251"/>
      <c r="J561" s="36"/>
      <c r="K561" s="36"/>
      <c r="L561" s="36"/>
      <c r="M561" s="36"/>
      <c r="N561" s="36"/>
      <c r="O561" s="36"/>
      <c r="P561" s="36"/>
    </row>
    <row r="562" spans="4:16" hidden="1" outlineLevel="1">
      <c r="D562" s="327">
        <v>31</v>
      </c>
      <c r="E562" s="250" t="s">
        <v>383</v>
      </c>
      <c r="F562" s="183" t="s">
        <v>384</v>
      </c>
      <c r="G562" s="183" t="s">
        <v>385</v>
      </c>
      <c r="H562" s="36"/>
      <c r="I562" s="251"/>
      <c r="J562" s="36"/>
      <c r="K562" s="36"/>
      <c r="L562" s="36"/>
      <c r="M562" s="36"/>
      <c r="N562" s="36"/>
      <c r="O562" s="36"/>
      <c r="P562" s="36"/>
    </row>
    <row r="563" spans="4:16" hidden="1" outlineLevel="1">
      <c r="D563" s="327">
        <v>32</v>
      </c>
      <c r="E563" s="250" t="s">
        <v>383</v>
      </c>
      <c r="F563" s="183" t="s">
        <v>384</v>
      </c>
      <c r="G563" s="183" t="s">
        <v>385</v>
      </c>
      <c r="H563" s="36"/>
      <c r="I563" s="251"/>
      <c r="J563" s="36"/>
      <c r="K563" s="36"/>
      <c r="L563" s="36"/>
      <c r="M563" s="36"/>
      <c r="N563" s="36"/>
      <c r="O563" s="36"/>
      <c r="P563" s="36"/>
    </row>
    <row r="564" spans="4:16" hidden="1" outlineLevel="1">
      <c r="D564" s="327">
        <v>33</v>
      </c>
      <c r="E564" s="250" t="s">
        <v>383</v>
      </c>
      <c r="F564" s="183" t="s">
        <v>384</v>
      </c>
      <c r="G564" s="183" t="s">
        <v>385</v>
      </c>
      <c r="H564" s="36"/>
      <c r="I564" s="251"/>
      <c r="J564" s="36"/>
      <c r="K564" s="36"/>
      <c r="L564" s="36"/>
      <c r="M564" s="36"/>
      <c r="N564" s="36"/>
      <c r="O564" s="36"/>
      <c r="P564" s="36"/>
    </row>
    <row r="565" spans="4:16" hidden="1" outlineLevel="1">
      <c r="D565" s="327">
        <v>34</v>
      </c>
      <c r="E565" s="250" t="s">
        <v>383</v>
      </c>
      <c r="F565" s="183" t="s">
        <v>384</v>
      </c>
      <c r="G565" s="183" t="s">
        <v>385</v>
      </c>
      <c r="H565" s="36"/>
      <c r="I565" s="251"/>
      <c r="J565" s="36"/>
      <c r="K565" s="36"/>
      <c r="L565" s="36"/>
      <c r="M565" s="36"/>
      <c r="N565" s="36"/>
      <c r="O565" s="36"/>
      <c r="P565" s="36"/>
    </row>
    <row r="566" spans="4:16" hidden="1" outlineLevel="1">
      <c r="D566" s="327">
        <v>35</v>
      </c>
      <c r="E566" s="250" t="s">
        <v>383</v>
      </c>
      <c r="F566" s="183" t="s">
        <v>384</v>
      </c>
      <c r="G566" s="183" t="s">
        <v>385</v>
      </c>
      <c r="H566" s="36"/>
      <c r="I566" s="251"/>
      <c r="J566" s="36"/>
      <c r="K566" s="36"/>
      <c r="L566" s="36"/>
      <c r="M566" s="36"/>
      <c r="N566" s="36"/>
      <c r="O566" s="36"/>
      <c r="P566" s="36"/>
    </row>
    <row r="567" spans="4:16" hidden="1" outlineLevel="1">
      <c r="D567" s="327">
        <v>36</v>
      </c>
      <c r="E567" s="250" t="s">
        <v>383</v>
      </c>
      <c r="F567" s="183" t="s">
        <v>384</v>
      </c>
      <c r="G567" s="183" t="s">
        <v>385</v>
      </c>
      <c r="H567" s="36"/>
      <c r="I567" s="251"/>
      <c r="J567" s="36"/>
      <c r="K567" s="36"/>
      <c r="L567" s="36"/>
      <c r="M567" s="36"/>
      <c r="N567" s="36"/>
      <c r="O567" s="36"/>
      <c r="P567" s="36"/>
    </row>
    <row r="568" spans="4:16" hidden="1" outlineLevel="1">
      <c r="D568" s="327">
        <v>37</v>
      </c>
      <c r="E568" s="250" t="s">
        <v>383</v>
      </c>
      <c r="F568" s="183" t="s">
        <v>384</v>
      </c>
      <c r="G568" s="183" t="s">
        <v>385</v>
      </c>
      <c r="H568" s="36"/>
      <c r="I568" s="251"/>
      <c r="J568" s="36"/>
      <c r="K568" s="36"/>
      <c r="L568" s="36"/>
      <c r="M568" s="36"/>
      <c r="N568" s="36"/>
      <c r="O568" s="36"/>
      <c r="P568" s="36"/>
    </row>
    <row r="569" spans="4:16" hidden="1" outlineLevel="1">
      <c r="D569" s="327">
        <v>38</v>
      </c>
      <c r="E569" s="250" t="s">
        <v>383</v>
      </c>
      <c r="F569" s="183" t="s">
        <v>384</v>
      </c>
      <c r="G569" s="183" t="s">
        <v>385</v>
      </c>
      <c r="H569" s="36"/>
      <c r="I569" s="251"/>
      <c r="J569" s="36"/>
      <c r="K569" s="36"/>
      <c r="L569" s="36"/>
      <c r="M569" s="36"/>
      <c r="N569" s="36"/>
      <c r="O569" s="36"/>
      <c r="P569" s="36"/>
    </row>
    <row r="570" spans="4:16" hidden="1" outlineLevel="1">
      <c r="D570" s="327">
        <v>39</v>
      </c>
      <c r="E570" s="250" t="s">
        <v>383</v>
      </c>
      <c r="F570" s="183" t="s">
        <v>384</v>
      </c>
      <c r="G570" s="183" t="s">
        <v>385</v>
      </c>
      <c r="H570" s="36"/>
      <c r="I570" s="251"/>
      <c r="J570" s="36"/>
      <c r="K570" s="36"/>
      <c r="L570" s="36"/>
      <c r="M570" s="36"/>
      <c r="N570" s="36"/>
      <c r="O570" s="36"/>
      <c r="P570" s="36"/>
    </row>
    <row r="571" spans="4:16" hidden="1" outlineLevel="1">
      <c r="D571" s="327">
        <v>40</v>
      </c>
      <c r="E571" s="250" t="s">
        <v>383</v>
      </c>
      <c r="F571" s="183" t="s">
        <v>384</v>
      </c>
      <c r="G571" s="183" t="s">
        <v>385</v>
      </c>
      <c r="H571" s="36"/>
      <c r="I571" s="251"/>
      <c r="J571" s="36"/>
      <c r="K571" s="36"/>
      <c r="L571" s="36"/>
      <c r="M571" s="36"/>
      <c r="N571" s="36"/>
      <c r="O571" s="36"/>
      <c r="P571" s="36"/>
    </row>
    <row r="572" spans="4:16" hidden="1" outlineLevel="1">
      <c r="D572" s="327">
        <v>41</v>
      </c>
      <c r="E572" s="250" t="s">
        <v>383</v>
      </c>
      <c r="F572" s="183" t="s">
        <v>384</v>
      </c>
      <c r="G572" s="183" t="s">
        <v>385</v>
      </c>
      <c r="H572" s="36"/>
      <c r="I572" s="251"/>
      <c r="J572" s="36"/>
      <c r="K572" s="36"/>
      <c r="L572" s="36"/>
      <c r="M572" s="36"/>
      <c r="N572" s="36"/>
      <c r="O572" s="36"/>
      <c r="P572" s="36"/>
    </row>
    <row r="573" spans="4:16" hidden="1" outlineLevel="1">
      <c r="D573" s="327">
        <v>42</v>
      </c>
      <c r="E573" s="250" t="s">
        <v>383</v>
      </c>
      <c r="F573" s="183" t="s">
        <v>384</v>
      </c>
      <c r="G573" s="183" t="s">
        <v>385</v>
      </c>
      <c r="H573" s="36"/>
      <c r="I573" s="251"/>
      <c r="J573" s="36"/>
      <c r="K573" s="36"/>
      <c r="L573" s="36"/>
      <c r="M573" s="36"/>
      <c r="N573" s="36"/>
      <c r="O573" s="36"/>
      <c r="P573" s="36"/>
    </row>
    <row r="574" spans="4:16" hidden="1" outlineLevel="1">
      <c r="D574" s="327">
        <v>43</v>
      </c>
      <c r="E574" s="250" t="s">
        <v>383</v>
      </c>
      <c r="F574" s="183" t="s">
        <v>384</v>
      </c>
      <c r="G574" s="183" t="s">
        <v>385</v>
      </c>
      <c r="H574" s="36"/>
      <c r="I574" s="251"/>
      <c r="J574" s="36"/>
      <c r="K574" s="36"/>
      <c r="L574" s="36"/>
      <c r="M574" s="36"/>
      <c r="N574" s="36"/>
      <c r="O574" s="36"/>
      <c r="P574" s="36"/>
    </row>
    <row r="575" spans="4:16" hidden="1" outlineLevel="1">
      <c r="D575" s="327">
        <v>44</v>
      </c>
      <c r="E575" s="250" t="s">
        <v>383</v>
      </c>
      <c r="F575" s="183" t="s">
        <v>384</v>
      </c>
      <c r="G575" s="183" t="s">
        <v>385</v>
      </c>
      <c r="H575" s="36"/>
      <c r="I575" s="251"/>
      <c r="J575" s="36"/>
      <c r="K575" s="36"/>
      <c r="L575" s="36"/>
      <c r="M575" s="36"/>
      <c r="N575" s="36"/>
      <c r="O575" s="36"/>
      <c r="P575" s="36"/>
    </row>
    <row r="576" spans="4:16" hidden="1" outlineLevel="1">
      <c r="D576" s="327">
        <v>45</v>
      </c>
      <c r="E576" s="250" t="s">
        <v>383</v>
      </c>
      <c r="F576" s="183" t="s">
        <v>384</v>
      </c>
      <c r="G576" s="183" t="s">
        <v>385</v>
      </c>
      <c r="H576" s="36"/>
      <c r="I576" s="251"/>
      <c r="J576" s="36"/>
      <c r="K576" s="36"/>
      <c r="L576" s="36"/>
      <c r="M576" s="36"/>
      <c r="N576" s="36"/>
      <c r="O576" s="36"/>
      <c r="P576" s="36"/>
    </row>
    <row r="577" spans="2:92" hidden="1" outlineLevel="1">
      <c r="D577" s="327">
        <v>46</v>
      </c>
      <c r="E577" s="250" t="s">
        <v>383</v>
      </c>
      <c r="F577" s="183" t="s">
        <v>384</v>
      </c>
      <c r="G577" s="183" t="s">
        <v>385</v>
      </c>
      <c r="H577" s="36"/>
      <c r="I577" s="251"/>
      <c r="J577" s="36"/>
      <c r="K577" s="36"/>
      <c r="L577" s="36"/>
      <c r="M577" s="36"/>
      <c r="N577" s="36"/>
      <c r="O577" s="36"/>
      <c r="P577" s="36"/>
    </row>
    <row r="578" spans="2:92" hidden="1" outlineLevel="1">
      <c r="D578" s="327">
        <v>47</v>
      </c>
      <c r="E578" s="250" t="s">
        <v>383</v>
      </c>
      <c r="F578" s="183" t="s">
        <v>384</v>
      </c>
      <c r="G578" s="183" t="s">
        <v>385</v>
      </c>
      <c r="H578" s="36"/>
      <c r="I578" s="251"/>
      <c r="J578" s="36"/>
      <c r="K578" s="36"/>
      <c r="L578" s="36"/>
      <c r="M578" s="36"/>
      <c r="N578" s="36"/>
      <c r="O578" s="36"/>
      <c r="P578" s="36"/>
    </row>
    <row r="579" spans="2:92" hidden="1" outlineLevel="1">
      <c r="D579" s="327">
        <v>48</v>
      </c>
      <c r="E579" s="250" t="s">
        <v>383</v>
      </c>
      <c r="F579" s="183" t="s">
        <v>384</v>
      </c>
      <c r="G579" s="183" t="s">
        <v>385</v>
      </c>
      <c r="H579" s="36"/>
      <c r="I579" s="251"/>
      <c r="J579" s="36"/>
      <c r="K579" s="36"/>
      <c r="L579" s="36"/>
      <c r="M579" s="36"/>
      <c r="N579" s="36"/>
      <c r="O579" s="36"/>
      <c r="P579" s="36"/>
    </row>
    <row r="580" spans="2:92" hidden="1" outlineLevel="1">
      <c r="D580" s="327">
        <v>49</v>
      </c>
      <c r="E580" s="250" t="s">
        <v>383</v>
      </c>
      <c r="F580" s="183" t="s">
        <v>384</v>
      </c>
      <c r="G580" s="183" t="s">
        <v>385</v>
      </c>
      <c r="H580" s="36"/>
      <c r="I580" s="251"/>
      <c r="J580" s="36"/>
      <c r="K580" s="36"/>
      <c r="L580" s="36"/>
      <c r="M580" s="36"/>
      <c r="N580" s="36"/>
      <c r="O580" s="36"/>
      <c r="P580" s="36"/>
    </row>
    <row r="581" spans="2:92" collapsed="1">
      <c r="B581"/>
      <c r="D581" s="327">
        <v>50</v>
      </c>
      <c r="E581" s="250" t="s">
        <v>383</v>
      </c>
      <c r="F581" s="183" t="s">
        <v>384</v>
      </c>
      <c r="G581" s="183" t="s">
        <v>385</v>
      </c>
      <c r="H581" s="36"/>
      <c r="I581" s="251"/>
      <c r="J581" s="36"/>
      <c r="K581" s="36"/>
      <c r="L581" s="36"/>
      <c r="M581" s="36"/>
      <c r="N581" s="36"/>
      <c r="O581" s="36"/>
      <c r="P581" s="36"/>
    </row>
    <row r="583" spans="2:92">
      <c r="E583" s="311" t="s">
        <v>173</v>
      </c>
    </row>
    <row r="584" spans="2:92">
      <c r="E584" s="314" t="s">
        <v>324</v>
      </c>
    </row>
    <row r="586" spans="2:92" ht="15.75">
      <c r="B586" s="10"/>
      <c r="C586" s="10"/>
      <c r="D586" s="244" t="s">
        <v>481</v>
      </c>
      <c r="E586" s="244" t="s">
        <v>482</v>
      </c>
      <c r="F586" s="10"/>
      <c r="G586" s="10"/>
      <c r="H586" s="10"/>
      <c r="I586" s="245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</row>
    <row r="589" spans="2:92" ht="15.75">
      <c r="E589" s="9" t="s">
        <v>483</v>
      </c>
    </row>
    <row r="590" spans="2:92">
      <c r="E590" s="316" t="s">
        <v>174</v>
      </c>
    </row>
    <row r="591" spans="2:92">
      <c r="E591" s="316"/>
    </row>
    <row r="592" spans="2:92">
      <c r="E592" s="536" t="s">
        <v>469</v>
      </c>
      <c r="F592" s="536" t="s">
        <v>251</v>
      </c>
      <c r="G592" s="536" t="s">
        <v>470</v>
      </c>
    </row>
    <row r="593" spans="4:16">
      <c r="E593" s="537"/>
      <c r="F593" s="537"/>
      <c r="G593" s="537"/>
      <c r="H593" s="306">
        <v>2009</v>
      </c>
      <c r="I593" s="317">
        <v>2010</v>
      </c>
      <c r="J593" s="306">
        <v>2011</v>
      </c>
      <c r="K593" s="306">
        <v>2012</v>
      </c>
      <c r="L593" s="306">
        <v>2013</v>
      </c>
      <c r="M593" s="306">
        <v>2014</v>
      </c>
      <c r="N593" s="306">
        <v>2015</v>
      </c>
      <c r="O593" s="306">
        <v>2016</v>
      </c>
      <c r="P593" s="306" t="s">
        <v>267</v>
      </c>
    </row>
    <row r="594" spans="4:16">
      <c r="D594" s="327">
        <v>1</v>
      </c>
      <c r="E594" s="188" t="s">
        <v>270</v>
      </c>
      <c r="F594" s="188" t="s">
        <v>269</v>
      </c>
      <c r="G594" s="188" t="s">
        <v>220</v>
      </c>
      <c r="H594" s="183"/>
      <c r="I594" s="251"/>
      <c r="J594" s="36"/>
      <c r="K594" s="36"/>
      <c r="L594" s="36"/>
      <c r="M594" s="36"/>
      <c r="N594" s="36"/>
      <c r="O594" s="36"/>
      <c r="P594" s="36"/>
    </row>
    <row r="595" spans="4:16">
      <c r="D595" s="327">
        <v>2</v>
      </c>
      <c r="E595" s="188" t="s">
        <v>270</v>
      </c>
      <c r="F595" s="188" t="s">
        <v>272</v>
      </c>
      <c r="G595" s="188" t="s">
        <v>220</v>
      </c>
      <c r="H595" s="36"/>
      <c r="I595" s="251"/>
      <c r="J595" s="36"/>
      <c r="K595" s="36"/>
      <c r="L595" s="36"/>
      <c r="M595" s="36"/>
      <c r="N595" s="36"/>
      <c r="O595" s="36"/>
      <c r="P595" s="36"/>
    </row>
    <row r="596" spans="4:16">
      <c r="D596" s="327">
        <v>3</v>
      </c>
      <c r="E596" s="188" t="s">
        <v>270</v>
      </c>
      <c r="F596" s="188" t="s">
        <v>269</v>
      </c>
      <c r="G596" s="188" t="s">
        <v>254</v>
      </c>
      <c r="H596" s="36"/>
      <c r="I596" s="251"/>
      <c r="J596" s="36"/>
      <c r="K596" s="36"/>
      <c r="L596" s="36"/>
      <c r="M596" s="36"/>
      <c r="N596" s="36"/>
      <c r="O596" s="36"/>
      <c r="P596" s="36"/>
    </row>
    <row r="597" spans="4:16">
      <c r="D597" s="327">
        <v>4</v>
      </c>
      <c r="E597" s="188" t="s">
        <v>270</v>
      </c>
      <c r="F597" s="188" t="s">
        <v>272</v>
      </c>
      <c r="G597" s="188" t="s">
        <v>254</v>
      </c>
      <c r="H597" s="36"/>
      <c r="I597" s="251"/>
      <c r="J597" s="36"/>
      <c r="K597" s="36"/>
      <c r="L597" s="36"/>
      <c r="M597" s="36"/>
      <c r="N597" s="36"/>
      <c r="O597" s="36"/>
      <c r="P597" s="36"/>
    </row>
    <row r="598" spans="4:16">
      <c r="D598" s="327">
        <v>5</v>
      </c>
      <c r="E598" s="188" t="s">
        <v>270</v>
      </c>
      <c r="F598" s="188" t="s">
        <v>269</v>
      </c>
      <c r="G598" s="188" t="s">
        <v>471</v>
      </c>
      <c r="H598" s="36"/>
      <c r="I598" s="251"/>
      <c r="J598" s="36"/>
      <c r="K598" s="36"/>
      <c r="L598" s="36"/>
      <c r="M598" s="36"/>
      <c r="N598" s="36"/>
      <c r="O598" s="36"/>
      <c r="P598" s="36"/>
    </row>
    <row r="599" spans="4:16">
      <c r="D599" s="327">
        <v>6</v>
      </c>
      <c r="E599" s="188" t="s">
        <v>270</v>
      </c>
      <c r="F599" s="188" t="s">
        <v>272</v>
      </c>
      <c r="G599" s="188" t="s">
        <v>471</v>
      </c>
      <c r="H599" s="36"/>
      <c r="I599" s="251"/>
      <c r="J599" s="36"/>
      <c r="K599" s="36"/>
      <c r="L599" s="36"/>
      <c r="M599" s="36"/>
      <c r="N599" s="36"/>
      <c r="O599" s="36"/>
      <c r="P599" s="36"/>
    </row>
    <row r="600" spans="4:16">
      <c r="D600" s="327">
        <v>7</v>
      </c>
      <c r="E600" s="188" t="s">
        <v>270</v>
      </c>
      <c r="F600" s="188" t="s">
        <v>269</v>
      </c>
      <c r="G600" s="188" t="s">
        <v>472</v>
      </c>
      <c r="H600" s="36"/>
      <c r="I600" s="251"/>
      <c r="J600" s="36"/>
      <c r="K600" s="36"/>
      <c r="L600" s="36"/>
      <c r="M600" s="36"/>
      <c r="N600" s="36"/>
      <c r="O600" s="36"/>
      <c r="P600" s="36"/>
    </row>
    <row r="601" spans="4:16">
      <c r="D601" s="327">
        <v>8</v>
      </c>
      <c r="E601" s="188" t="s">
        <v>270</v>
      </c>
      <c r="F601" s="188" t="s">
        <v>272</v>
      </c>
      <c r="G601" s="188" t="s">
        <v>472</v>
      </c>
      <c r="H601" s="36"/>
      <c r="I601" s="251"/>
      <c r="J601" s="36"/>
      <c r="K601" s="36"/>
      <c r="L601" s="36"/>
      <c r="M601" s="36"/>
      <c r="N601" s="36"/>
      <c r="O601" s="36"/>
      <c r="P601" s="36"/>
    </row>
    <row r="602" spans="4:16">
      <c r="D602" s="327">
        <v>9</v>
      </c>
      <c r="E602" s="188" t="s">
        <v>282</v>
      </c>
      <c r="F602" s="188" t="s">
        <v>269</v>
      </c>
      <c r="G602" s="188" t="s">
        <v>220</v>
      </c>
      <c r="H602" s="36"/>
      <c r="I602" s="251"/>
      <c r="J602" s="36"/>
      <c r="K602" s="36"/>
      <c r="L602" s="36"/>
      <c r="M602" s="36"/>
      <c r="N602" s="36"/>
      <c r="O602" s="36"/>
      <c r="P602" s="36"/>
    </row>
    <row r="603" spans="4:16">
      <c r="D603" s="327">
        <v>10</v>
      </c>
      <c r="E603" s="188" t="s">
        <v>282</v>
      </c>
      <c r="F603" s="188" t="s">
        <v>272</v>
      </c>
      <c r="G603" s="188" t="s">
        <v>220</v>
      </c>
      <c r="H603" s="36"/>
      <c r="I603" s="251"/>
      <c r="J603" s="36"/>
      <c r="K603" s="36"/>
      <c r="L603" s="36"/>
      <c r="M603" s="36"/>
      <c r="N603" s="36"/>
      <c r="O603" s="36"/>
      <c r="P603" s="36"/>
    </row>
    <row r="604" spans="4:16">
      <c r="D604" s="327">
        <v>11</v>
      </c>
      <c r="E604" s="188" t="s">
        <v>282</v>
      </c>
      <c r="F604" s="188" t="s">
        <v>269</v>
      </c>
      <c r="G604" s="188" t="s">
        <v>254</v>
      </c>
      <c r="H604" s="36"/>
      <c r="I604" s="251"/>
      <c r="J604" s="36"/>
      <c r="K604" s="36"/>
      <c r="L604" s="36"/>
      <c r="M604" s="36"/>
      <c r="N604" s="36"/>
      <c r="O604" s="36"/>
      <c r="P604" s="36"/>
    </row>
    <row r="605" spans="4:16">
      <c r="D605" s="327">
        <v>12</v>
      </c>
      <c r="E605" s="188" t="s">
        <v>282</v>
      </c>
      <c r="F605" s="188" t="s">
        <v>272</v>
      </c>
      <c r="G605" s="188" t="s">
        <v>254</v>
      </c>
      <c r="H605" s="36"/>
      <c r="I605" s="251"/>
      <c r="J605" s="36"/>
      <c r="K605" s="36"/>
      <c r="L605" s="36"/>
      <c r="M605" s="36"/>
      <c r="N605" s="36"/>
      <c r="O605" s="36"/>
      <c r="P605" s="36"/>
    </row>
    <row r="606" spans="4:16">
      <c r="D606" s="327">
        <v>13</v>
      </c>
      <c r="E606" s="188" t="s">
        <v>282</v>
      </c>
      <c r="F606" s="188" t="s">
        <v>269</v>
      </c>
      <c r="G606" s="188" t="s">
        <v>471</v>
      </c>
      <c r="H606" s="36"/>
      <c r="I606" s="251"/>
      <c r="J606" s="36"/>
      <c r="K606" s="36"/>
      <c r="L606" s="36"/>
      <c r="M606" s="36"/>
      <c r="N606" s="36"/>
      <c r="O606" s="36"/>
      <c r="P606" s="36"/>
    </row>
    <row r="607" spans="4:16">
      <c r="D607" s="327">
        <v>14</v>
      </c>
      <c r="E607" s="188" t="s">
        <v>282</v>
      </c>
      <c r="F607" s="188" t="s">
        <v>272</v>
      </c>
      <c r="G607" s="188" t="s">
        <v>471</v>
      </c>
      <c r="H607" s="36"/>
      <c r="I607" s="251"/>
      <c r="J607" s="36"/>
      <c r="K607" s="36"/>
      <c r="L607" s="36"/>
      <c r="M607" s="36"/>
      <c r="N607" s="36"/>
      <c r="O607" s="36"/>
      <c r="P607" s="36"/>
    </row>
    <row r="608" spans="4:16">
      <c r="D608" s="327">
        <v>15</v>
      </c>
      <c r="E608" s="188" t="s">
        <v>282</v>
      </c>
      <c r="F608" s="188" t="s">
        <v>269</v>
      </c>
      <c r="G608" s="188" t="s">
        <v>472</v>
      </c>
      <c r="H608" s="36"/>
      <c r="I608" s="251"/>
      <c r="J608" s="36"/>
      <c r="K608" s="36"/>
      <c r="L608" s="36"/>
      <c r="M608" s="36"/>
      <c r="N608" s="36"/>
      <c r="O608" s="36"/>
      <c r="P608" s="36"/>
    </row>
    <row r="609" spans="4:16">
      <c r="D609" s="327">
        <v>16</v>
      </c>
      <c r="E609" s="188" t="s">
        <v>282</v>
      </c>
      <c r="F609" s="188" t="s">
        <v>272</v>
      </c>
      <c r="G609" s="188" t="s">
        <v>472</v>
      </c>
      <c r="H609" s="36"/>
      <c r="I609" s="251"/>
      <c r="J609" s="36"/>
      <c r="K609" s="36"/>
      <c r="L609" s="36"/>
      <c r="M609" s="36"/>
      <c r="N609" s="36"/>
      <c r="O609" s="36"/>
      <c r="P609" s="36"/>
    </row>
    <row r="610" spans="4:16">
      <c r="D610" s="327">
        <v>17</v>
      </c>
      <c r="E610" s="188" t="s">
        <v>279</v>
      </c>
      <c r="F610" s="188" t="s">
        <v>269</v>
      </c>
      <c r="G610" s="188" t="s">
        <v>220</v>
      </c>
      <c r="H610" s="36"/>
      <c r="I610" s="251"/>
      <c r="J610" s="36"/>
      <c r="K610" s="36"/>
      <c r="L610" s="36"/>
      <c r="M610" s="36"/>
      <c r="N610" s="36"/>
      <c r="O610" s="36"/>
      <c r="P610" s="36"/>
    </row>
    <row r="611" spans="4:16">
      <c r="D611" s="327">
        <v>18</v>
      </c>
      <c r="E611" s="188" t="s">
        <v>279</v>
      </c>
      <c r="F611" s="188" t="s">
        <v>272</v>
      </c>
      <c r="G611" s="188" t="s">
        <v>220</v>
      </c>
      <c r="H611" s="36"/>
      <c r="I611" s="251"/>
      <c r="J611" s="36"/>
      <c r="K611" s="36"/>
      <c r="L611" s="36"/>
      <c r="M611" s="36"/>
      <c r="N611" s="36"/>
      <c r="O611" s="36"/>
      <c r="P611" s="36"/>
    </row>
    <row r="612" spans="4:16">
      <c r="D612" s="327">
        <v>19</v>
      </c>
      <c r="E612" s="188" t="s">
        <v>279</v>
      </c>
      <c r="F612" s="188" t="s">
        <v>269</v>
      </c>
      <c r="G612" s="188" t="s">
        <v>254</v>
      </c>
      <c r="H612" s="36"/>
      <c r="I612" s="251"/>
      <c r="J612" s="36"/>
      <c r="K612" s="36"/>
      <c r="L612" s="36"/>
      <c r="M612" s="36"/>
      <c r="N612" s="36"/>
      <c r="O612" s="36"/>
      <c r="P612" s="36"/>
    </row>
    <row r="613" spans="4:16">
      <c r="D613" s="327">
        <v>20</v>
      </c>
      <c r="E613" s="188" t="s">
        <v>279</v>
      </c>
      <c r="F613" s="188" t="s">
        <v>272</v>
      </c>
      <c r="G613" s="188" t="s">
        <v>254</v>
      </c>
      <c r="H613" s="36"/>
      <c r="I613" s="251"/>
      <c r="J613" s="36"/>
      <c r="K613" s="36"/>
      <c r="L613" s="36"/>
      <c r="M613" s="36"/>
      <c r="N613" s="36"/>
      <c r="O613" s="36"/>
      <c r="P613" s="36"/>
    </row>
    <row r="614" spans="4:16">
      <c r="D614" s="327">
        <v>21</v>
      </c>
      <c r="E614" s="188" t="s">
        <v>279</v>
      </c>
      <c r="F614" s="188" t="s">
        <v>269</v>
      </c>
      <c r="G614" s="188" t="s">
        <v>471</v>
      </c>
      <c r="H614" s="36"/>
      <c r="I614" s="251"/>
      <c r="J614" s="36"/>
      <c r="K614" s="36"/>
      <c r="L614" s="36"/>
      <c r="M614" s="36"/>
      <c r="N614" s="36"/>
      <c r="O614" s="36"/>
      <c r="P614" s="36"/>
    </row>
    <row r="615" spans="4:16">
      <c r="D615" s="327">
        <v>22</v>
      </c>
      <c r="E615" s="188" t="s">
        <v>279</v>
      </c>
      <c r="F615" s="188" t="s">
        <v>272</v>
      </c>
      <c r="G615" s="188" t="s">
        <v>471</v>
      </c>
      <c r="H615" s="36"/>
      <c r="I615" s="251"/>
      <c r="J615" s="36"/>
      <c r="K615" s="36"/>
      <c r="L615" s="36"/>
      <c r="M615" s="36"/>
      <c r="N615" s="36"/>
      <c r="O615" s="36"/>
      <c r="P615" s="36"/>
    </row>
    <row r="616" spans="4:16">
      <c r="D616" s="327">
        <v>23</v>
      </c>
      <c r="E616" s="188" t="s">
        <v>279</v>
      </c>
      <c r="F616" s="188" t="s">
        <v>269</v>
      </c>
      <c r="G616" s="188" t="s">
        <v>472</v>
      </c>
      <c r="H616" s="36"/>
      <c r="I616" s="251"/>
      <c r="J616" s="36"/>
      <c r="K616" s="36"/>
      <c r="L616" s="36"/>
      <c r="M616" s="36"/>
      <c r="N616" s="36"/>
      <c r="O616" s="36"/>
      <c r="P616" s="36"/>
    </row>
    <row r="617" spans="4:16">
      <c r="D617" s="327">
        <v>24</v>
      </c>
      <c r="E617" s="188" t="s">
        <v>279</v>
      </c>
      <c r="F617" s="188" t="s">
        <v>272</v>
      </c>
      <c r="G617" s="188" t="s">
        <v>472</v>
      </c>
      <c r="H617" s="36"/>
      <c r="I617" s="251"/>
      <c r="J617" s="36"/>
      <c r="K617" s="36"/>
      <c r="L617" s="36"/>
      <c r="M617" s="36"/>
      <c r="N617" s="36"/>
      <c r="O617" s="36"/>
      <c r="P617" s="36"/>
    </row>
    <row r="619" spans="4:16">
      <c r="E619" s="311" t="s">
        <v>173</v>
      </c>
    </row>
    <row r="620" spans="4:16">
      <c r="E620" s="314" t="s">
        <v>324</v>
      </c>
    </row>
    <row r="622" spans="4:16">
      <c r="E622" s="314"/>
    </row>
    <row r="623" spans="4:16" ht="15.75">
      <c r="E623" s="9" t="s">
        <v>484</v>
      </c>
    </row>
    <row r="624" spans="4:16">
      <c r="E624" s="316" t="s">
        <v>174</v>
      </c>
    </row>
    <row r="627" spans="4:16">
      <c r="E627" s="330" t="s">
        <v>263</v>
      </c>
      <c r="F627" s="306" t="s">
        <v>251</v>
      </c>
      <c r="G627" s="306" t="s">
        <v>265</v>
      </c>
      <c r="H627" s="306">
        <v>2009</v>
      </c>
      <c r="I627" s="317">
        <v>2010</v>
      </c>
      <c r="J627" s="306">
        <v>2011</v>
      </c>
      <c r="K627" s="306">
        <v>2012</v>
      </c>
      <c r="L627" s="306">
        <v>2013</v>
      </c>
      <c r="M627" s="306">
        <v>2014</v>
      </c>
      <c r="N627" s="306">
        <v>2015</v>
      </c>
      <c r="O627" s="306">
        <v>2016</v>
      </c>
      <c r="P627" s="306" t="s">
        <v>267</v>
      </c>
    </row>
    <row r="628" spans="4:16">
      <c r="D628" s="327">
        <v>1</v>
      </c>
      <c r="E628" s="250" t="s">
        <v>263</v>
      </c>
      <c r="F628" s="183" t="s">
        <v>384</v>
      </c>
      <c r="G628" s="183" t="s">
        <v>385</v>
      </c>
      <c r="H628" s="183"/>
      <c r="I628" s="251"/>
      <c r="J628" s="36"/>
      <c r="K628" s="36"/>
      <c r="L628" s="36"/>
      <c r="M628" s="36"/>
      <c r="N628" s="36"/>
      <c r="O628" s="36"/>
      <c r="P628" s="36"/>
    </row>
    <row r="629" spans="4:16">
      <c r="D629" s="327">
        <v>2</v>
      </c>
      <c r="E629" s="250" t="s">
        <v>263</v>
      </c>
      <c r="F629" s="183" t="s">
        <v>384</v>
      </c>
      <c r="G629" s="183" t="s">
        <v>385</v>
      </c>
      <c r="H629" s="36"/>
      <c r="I629" s="251"/>
      <c r="J629" s="36"/>
      <c r="K629" s="36"/>
      <c r="L629" s="36"/>
      <c r="M629" s="36"/>
      <c r="N629" s="36"/>
      <c r="O629" s="36"/>
      <c r="P629" s="36"/>
    </row>
    <row r="630" spans="4:16">
      <c r="D630" s="327">
        <v>3</v>
      </c>
      <c r="E630" s="250" t="s">
        <v>263</v>
      </c>
      <c r="F630" s="183" t="s">
        <v>384</v>
      </c>
      <c r="G630" s="183" t="s">
        <v>385</v>
      </c>
      <c r="H630" s="36"/>
      <c r="I630" s="251"/>
      <c r="J630" s="36"/>
      <c r="K630" s="36"/>
      <c r="L630" s="36"/>
      <c r="M630" s="36"/>
      <c r="N630" s="36"/>
      <c r="O630" s="36"/>
      <c r="P630" s="36"/>
    </row>
    <row r="631" spans="4:16">
      <c r="D631" s="327">
        <v>4</v>
      </c>
      <c r="E631" s="250" t="s">
        <v>263</v>
      </c>
      <c r="F631" s="183" t="s">
        <v>384</v>
      </c>
      <c r="G631" s="183" t="s">
        <v>385</v>
      </c>
      <c r="H631" s="36"/>
      <c r="I631" s="251"/>
      <c r="J631" s="36"/>
      <c r="K631" s="36"/>
      <c r="L631" s="36"/>
      <c r="M631" s="36"/>
      <c r="N631" s="36"/>
      <c r="O631" s="36"/>
      <c r="P631" s="36"/>
    </row>
    <row r="632" spans="4:16">
      <c r="D632" s="327">
        <v>5</v>
      </c>
      <c r="E632" s="250" t="s">
        <v>263</v>
      </c>
      <c r="F632" s="183" t="s">
        <v>384</v>
      </c>
      <c r="G632" s="183" t="s">
        <v>385</v>
      </c>
      <c r="H632" s="36"/>
      <c r="I632" s="251"/>
      <c r="J632" s="36"/>
      <c r="K632" s="36"/>
      <c r="L632" s="36"/>
      <c r="M632" s="36"/>
      <c r="N632" s="36"/>
      <c r="O632" s="36"/>
      <c r="P632" s="36"/>
    </row>
    <row r="633" spans="4:16">
      <c r="D633" s="327">
        <v>6</v>
      </c>
      <c r="E633" s="250" t="s">
        <v>263</v>
      </c>
      <c r="F633" s="183" t="s">
        <v>384</v>
      </c>
      <c r="G633" s="183" t="s">
        <v>385</v>
      </c>
      <c r="H633" s="36"/>
      <c r="I633" s="251"/>
      <c r="J633" s="36"/>
      <c r="K633" s="36"/>
      <c r="L633" s="36"/>
      <c r="M633" s="36"/>
      <c r="N633" s="36"/>
      <c r="O633" s="36"/>
      <c r="P633" s="36"/>
    </row>
    <row r="634" spans="4:16">
      <c r="D634" s="327">
        <v>7</v>
      </c>
      <c r="E634" s="250" t="s">
        <v>263</v>
      </c>
      <c r="F634" s="183" t="s">
        <v>384</v>
      </c>
      <c r="G634" s="183" t="s">
        <v>385</v>
      </c>
      <c r="H634" s="36"/>
      <c r="I634" s="251"/>
      <c r="J634" s="36"/>
      <c r="K634" s="36"/>
      <c r="L634" s="36"/>
      <c r="M634" s="36"/>
      <c r="N634" s="36"/>
      <c r="O634" s="36"/>
      <c r="P634" s="36"/>
    </row>
    <row r="635" spans="4:16">
      <c r="D635" s="327">
        <v>8</v>
      </c>
      <c r="E635" s="250" t="s">
        <v>263</v>
      </c>
      <c r="F635" s="183" t="s">
        <v>384</v>
      </c>
      <c r="G635" s="183" t="s">
        <v>385</v>
      </c>
      <c r="H635" s="36"/>
      <c r="I635" s="251"/>
      <c r="J635" s="36"/>
      <c r="K635" s="36"/>
      <c r="L635" s="36"/>
      <c r="M635" s="36"/>
      <c r="N635" s="36"/>
      <c r="O635" s="36"/>
      <c r="P635" s="36"/>
    </row>
    <row r="636" spans="4:16">
      <c r="D636" s="327">
        <v>9</v>
      </c>
      <c r="E636" s="250" t="s">
        <v>263</v>
      </c>
      <c r="F636" s="183" t="s">
        <v>384</v>
      </c>
      <c r="G636" s="183" t="s">
        <v>385</v>
      </c>
      <c r="H636" s="36"/>
      <c r="I636" s="251"/>
      <c r="J636" s="36"/>
      <c r="K636" s="36"/>
      <c r="L636" s="36"/>
      <c r="M636" s="36"/>
      <c r="N636" s="36"/>
      <c r="O636" s="36"/>
      <c r="P636" s="36"/>
    </row>
    <row r="637" spans="4:16" hidden="1" outlineLevel="1">
      <c r="D637" s="327">
        <v>10</v>
      </c>
      <c r="E637" s="250" t="s">
        <v>263</v>
      </c>
      <c r="F637" s="183" t="s">
        <v>384</v>
      </c>
      <c r="G637" s="183" t="s">
        <v>385</v>
      </c>
      <c r="H637" s="36"/>
      <c r="I637" s="251"/>
      <c r="J637" s="36"/>
      <c r="K637" s="36"/>
      <c r="L637" s="36"/>
      <c r="M637" s="36"/>
      <c r="N637" s="36"/>
      <c r="O637" s="36"/>
      <c r="P637" s="36"/>
    </row>
    <row r="638" spans="4:16" hidden="1" outlineLevel="1">
      <c r="D638" s="327">
        <v>11</v>
      </c>
      <c r="E638" s="250" t="s">
        <v>263</v>
      </c>
      <c r="F638" s="183" t="s">
        <v>384</v>
      </c>
      <c r="G638" s="183" t="s">
        <v>385</v>
      </c>
      <c r="H638" s="36"/>
      <c r="I638" s="251"/>
      <c r="J638" s="36"/>
      <c r="K638" s="36"/>
      <c r="L638" s="36"/>
      <c r="M638" s="36"/>
      <c r="N638" s="36"/>
      <c r="O638" s="36"/>
      <c r="P638" s="36"/>
    </row>
    <row r="639" spans="4:16" hidden="1" outlineLevel="1">
      <c r="D639" s="327">
        <v>12</v>
      </c>
      <c r="E639" s="250" t="s">
        <v>263</v>
      </c>
      <c r="F639" s="183" t="s">
        <v>384</v>
      </c>
      <c r="G639" s="183" t="s">
        <v>385</v>
      </c>
      <c r="H639" s="36"/>
      <c r="I639" s="251"/>
      <c r="J639" s="36"/>
      <c r="K639" s="36"/>
      <c r="L639" s="36"/>
      <c r="M639" s="36"/>
      <c r="N639" s="36"/>
      <c r="O639" s="36"/>
      <c r="P639" s="36"/>
    </row>
    <row r="640" spans="4:16" hidden="1" outlineLevel="1">
      <c r="D640" s="327">
        <v>13</v>
      </c>
      <c r="E640" s="250" t="s">
        <v>263</v>
      </c>
      <c r="F640" s="183" t="s">
        <v>384</v>
      </c>
      <c r="G640" s="183" t="s">
        <v>385</v>
      </c>
      <c r="H640" s="36"/>
      <c r="I640" s="251"/>
      <c r="J640" s="36"/>
      <c r="K640" s="36"/>
      <c r="L640" s="36"/>
      <c r="M640" s="36"/>
      <c r="N640" s="36"/>
      <c r="O640" s="36"/>
      <c r="P640" s="36"/>
    </row>
    <row r="641" spans="4:16" hidden="1" outlineLevel="1">
      <c r="D641" s="327">
        <v>14</v>
      </c>
      <c r="E641" s="250" t="s">
        <v>263</v>
      </c>
      <c r="F641" s="183" t="s">
        <v>384</v>
      </c>
      <c r="G641" s="183" t="s">
        <v>385</v>
      </c>
      <c r="H641" s="36"/>
      <c r="I641" s="251"/>
      <c r="J641" s="36"/>
      <c r="K641" s="36"/>
      <c r="L641" s="36"/>
      <c r="M641" s="36"/>
      <c r="N641" s="36"/>
      <c r="O641" s="36"/>
      <c r="P641" s="36"/>
    </row>
    <row r="642" spans="4:16" hidden="1" outlineLevel="1">
      <c r="D642" s="327">
        <v>15</v>
      </c>
      <c r="E642" s="250" t="s">
        <v>263</v>
      </c>
      <c r="F642" s="183" t="s">
        <v>384</v>
      </c>
      <c r="G642" s="183" t="s">
        <v>385</v>
      </c>
      <c r="H642" s="36"/>
      <c r="I642" s="251"/>
      <c r="J642" s="36"/>
      <c r="K642" s="36"/>
      <c r="L642" s="36"/>
      <c r="M642" s="36"/>
      <c r="N642" s="36"/>
      <c r="O642" s="36"/>
      <c r="P642" s="36"/>
    </row>
    <row r="643" spans="4:16" hidden="1" outlineLevel="1">
      <c r="D643" s="327">
        <v>16</v>
      </c>
      <c r="E643" s="250" t="s">
        <v>263</v>
      </c>
      <c r="F643" s="183" t="s">
        <v>384</v>
      </c>
      <c r="G643" s="183" t="s">
        <v>385</v>
      </c>
      <c r="H643" s="36"/>
      <c r="I643" s="251"/>
      <c r="J643" s="36"/>
      <c r="K643" s="36"/>
      <c r="L643" s="36"/>
      <c r="M643" s="36"/>
      <c r="N643" s="36"/>
      <c r="O643" s="36"/>
      <c r="P643" s="36"/>
    </row>
    <row r="644" spans="4:16" hidden="1" outlineLevel="1">
      <c r="D644" s="327">
        <v>17</v>
      </c>
      <c r="E644" s="250" t="s">
        <v>263</v>
      </c>
      <c r="F644" s="183" t="s">
        <v>384</v>
      </c>
      <c r="G644" s="183" t="s">
        <v>385</v>
      </c>
      <c r="H644" s="36"/>
      <c r="I644" s="251"/>
      <c r="J644" s="36"/>
      <c r="K644" s="36"/>
      <c r="L644" s="36"/>
      <c r="M644" s="36"/>
      <c r="N644" s="36"/>
      <c r="O644" s="36"/>
      <c r="P644" s="36"/>
    </row>
    <row r="645" spans="4:16" hidden="1" outlineLevel="1">
      <c r="D645" s="327">
        <v>18</v>
      </c>
      <c r="E645" s="250" t="s">
        <v>263</v>
      </c>
      <c r="F645" s="183" t="s">
        <v>384</v>
      </c>
      <c r="G645" s="183" t="s">
        <v>385</v>
      </c>
      <c r="H645" s="36"/>
      <c r="I645" s="251"/>
      <c r="J645" s="36"/>
      <c r="K645" s="36"/>
      <c r="L645" s="36"/>
      <c r="M645" s="36"/>
      <c r="N645" s="36"/>
      <c r="O645" s="36"/>
      <c r="P645" s="36"/>
    </row>
    <row r="646" spans="4:16" hidden="1" outlineLevel="1">
      <c r="D646" s="327">
        <v>19</v>
      </c>
      <c r="E646" s="250" t="s">
        <v>263</v>
      </c>
      <c r="F646" s="183" t="s">
        <v>384</v>
      </c>
      <c r="G646" s="183" t="s">
        <v>385</v>
      </c>
      <c r="H646" s="36"/>
      <c r="I646" s="251"/>
      <c r="J646" s="36"/>
      <c r="K646" s="36"/>
      <c r="L646" s="36"/>
      <c r="M646" s="36"/>
      <c r="N646" s="36"/>
      <c r="O646" s="36"/>
      <c r="P646" s="36"/>
    </row>
    <row r="647" spans="4:16" hidden="1" outlineLevel="1">
      <c r="D647" s="327">
        <v>20</v>
      </c>
      <c r="E647" s="250" t="s">
        <v>263</v>
      </c>
      <c r="F647" s="183" t="s">
        <v>384</v>
      </c>
      <c r="G647" s="183" t="s">
        <v>385</v>
      </c>
      <c r="H647" s="36"/>
      <c r="I647" s="251"/>
      <c r="J647" s="36"/>
      <c r="K647" s="36"/>
      <c r="L647" s="36"/>
      <c r="M647" s="36"/>
      <c r="N647" s="36"/>
      <c r="O647" s="36"/>
      <c r="P647" s="36"/>
    </row>
    <row r="648" spans="4:16" hidden="1" outlineLevel="1">
      <c r="D648" s="327">
        <v>21</v>
      </c>
      <c r="E648" s="250" t="s">
        <v>263</v>
      </c>
      <c r="F648" s="183" t="s">
        <v>384</v>
      </c>
      <c r="G648" s="183" t="s">
        <v>385</v>
      </c>
      <c r="H648" s="36"/>
      <c r="I648" s="251"/>
      <c r="J648" s="36"/>
      <c r="K648" s="36"/>
      <c r="L648" s="36"/>
      <c r="M648" s="36"/>
      <c r="N648" s="36"/>
      <c r="O648" s="36"/>
      <c r="P648" s="36"/>
    </row>
    <row r="649" spans="4:16" hidden="1" outlineLevel="1">
      <c r="D649" s="327">
        <v>22</v>
      </c>
      <c r="E649" s="250" t="s">
        <v>263</v>
      </c>
      <c r="F649" s="183" t="s">
        <v>384</v>
      </c>
      <c r="G649" s="183" t="s">
        <v>385</v>
      </c>
      <c r="H649" s="36"/>
      <c r="I649" s="251"/>
      <c r="J649" s="36"/>
      <c r="K649" s="36"/>
      <c r="L649" s="36"/>
      <c r="M649" s="36"/>
      <c r="N649" s="36"/>
      <c r="O649" s="36"/>
      <c r="P649" s="36"/>
    </row>
    <row r="650" spans="4:16" hidden="1" outlineLevel="1">
      <c r="D650" s="327">
        <v>23</v>
      </c>
      <c r="E650" s="250" t="s">
        <v>263</v>
      </c>
      <c r="F650" s="183" t="s">
        <v>384</v>
      </c>
      <c r="G650" s="183" t="s">
        <v>385</v>
      </c>
      <c r="H650" s="36"/>
      <c r="I650" s="251"/>
      <c r="J650" s="36"/>
      <c r="K650" s="36"/>
      <c r="L650" s="36"/>
      <c r="M650" s="36"/>
      <c r="N650" s="36"/>
      <c r="O650" s="36"/>
      <c r="P650" s="36"/>
    </row>
    <row r="651" spans="4:16" hidden="1" outlineLevel="1">
      <c r="D651" s="327">
        <v>24</v>
      </c>
      <c r="E651" s="250" t="s">
        <v>263</v>
      </c>
      <c r="F651" s="183" t="s">
        <v>384</v>
      </c>
      <c r="G651" s="183" t="s">
        <v>385</v>
      </c>
      <c r="H651" s="36"/>
      <c r="I651" s="251"/>
      <c r="J651" s="36"/>
      <c r="K651" s="36"/>
      <c r="L651" s="36"/>
      <c r="M651" s="36"/>
      <c r="N651" s="36"/>
      <c r="O651" s="36"/>
      <c r="P651" s="36"/>
    </row>
    <row r="652" spans="4:16" hidden="1" outlineLevel="1">
      <c r="D652" s="327">
        <v>25</v>
      </c>
      <c r="E652" s="250" t="s">
        <v>263</v>
      </c>
      <c r="F652" s="183" t="s">
        <v>384</v>
      </c>
      <c r="G652" s="183" t="s">
        <v>385</v>
      </c>
      <c r="H652" s="36"/>
      <c r="I652" s="251"/>
      <c r="J652" s="36"/>
      <c r="K652" s="36"/>
      <c r="L652" s="36"/>
      <c r="M652" s="36"/>
      <c r="N652" s="36"/>
      <c r="O652" s="36"/>
      <c r="P652" s="36"/>
    </row>
    <row r="653" spans="4:16" hidden="1" outlineLevel="1">
      <c r="D653" s="327">
        <v>26</v>
      </c>
      <c r="E653" s="250" t="s">
        <v>263</v>
      </c>
      <c r="F653" s="183" t="s">
        <v>384</v>
      </c>
      <c r="G653" s="183" t="s">
        <v>385</v>
      </c>
      <c r="H653" s="36"/>
      <c r="I653" s="251"/>
      <c r="J653" s="36"/>
      <c r="K653" s="36"/>
      <c r="L653" s="36"/>
      <c r="M653" s="36"/>
      <c r="N653" s="36"/>
      <c r="O653" s="36"/>
      <c r="P653" s="36"/>
    </row>
    <row r="654" spans="4:16" hidden="1" outlineLevel="1">
      <c r="D654" s="327">
        <v>27</v>
      </c>
      <c r="E654" s="250" t="s">
        <v>263</v>
      </c>
      <c r="F654" s="183" t="s">
        <v>384</v>
      </c>
      <c r="G654" s="183" t="s">
        <v>385</v>
      </c>
      <c r="H654" s="36"/>
      <c r="I654" s="251"/>
      <c r="J654" s="36"/>
      <c r="K654" s="36"/>
      <c r="L654" s="36"/>
      <c r="M654" s="36"/>
      <c r="N654" s="36"/>
      <c r="O654" s="36"/>
      <c r="P654" s="36"/>
    </row>
    <row r="655" spans="4:16" hidden="1" outlineLevel="1">
      <c r="D655" s="327">
        <v>28</v>
      </c>
      <c r="E655" s="250" t="s">
        <v>263</v>
      </c>
      <c r="F655" s="183" t="s">
        <v>384</v>
      </c>
      <c r="G655" s="183" t="s">
        <v>385</v>
      </c>
      <c r="H655" s="36"/>
      <c r="I655" s="251"/>
      <c r="J655" s="36"/>
      <c r="K655" s="36"/>
      <c r="L655" s="36"/>
      <c r="M655" s="36"/>
      <c r="N655" s="36"/>
      <c r="O655" s="36"/>
      <c r="P655" s="36"/>
    </row>
    <row r="656" spans="4:16" hidden="1" outlineLevel="1">
      <c r="D656" s="327">
        <v>29</v>
      </c>
      <c r="E656" s="250" t="s">
        <v>263</v>
      </c>
      <c r="F656" s="183" t="s">
        <v>384</v>
      </c>
      <c r="G656" s="183" t="s">
        <v>385</v>
      </c>
      <c r="H656" s="36"/>
      <c r="I656" s="251"/>
      <c r="J656" s="36"/>
      <c r="K656" s="36"/>
      <c r="L656" s="36"/>
      <c r="M656" s="36"/>
      <c r="N656" s="36"/>
      <c r="O656" s="36"/>
      <c r="P656" s="36"/>
    </row>
    <row r="657" spans="4:16" hidden="1" outlineLevel="1">
      <c r="D657" s="327">
        <v>30</v>
      </c>
      <c r="E657" s="250" t="s">
        <v>263</v>
      </c>
      <c r="F657" s="183" t="s">
        <v>384</v>
      </c>
      <c r="G657" s="183" t="s">
        <v>385</v>
      </c>
      <c r="H657" s="36"/>
      <c r="I657" s="251"/>
      <c r="J657" s="36"/>
      <c r="K657" s="36"/>
      <c r="L657" s="36"/>
      <c r="M657" s="36"/>
      <c r="N657" s="36"/>
      <c r="O657" s="36"/>
      <c r="P657" s="36"/>
    </row>
    <row r="658" spans="4:16" hidden="1" outlineLevel="1">
      <c r="D658" s="327">
        <v>31</v>
      </c>
      <c r="E658" s="250" t="s">
        <v>263</v>
      </c>
      <c r="F658" s="183" t="s">
        <v>384</v>
      </c>
      <c r="G658" s="183" t="s">
        <v>385</v>
      </c>
      <c r="H658" s="36"/>
      <c r="I658" s="251"/>
      <c r="J658" s="36"/>
      <c r="K658" s="36"/>
      <c r="L658" s="36"/>
      <c r="M658" s="36"/>
      <c r="N658" s="36"/>
      <c r="O658" s="36"/>
      <c r="P658" s="36"/>
    </row>
    <row r="659" spans="4:16" hidden="1" outlineLevel="1">
      <c r="D659" s="327">
        <v>32</v>
      </c>
      <c r="E659" s="250" t="s">
        <v>263</v>
      </c>
      <c r="F659" s="183" t="s">
        <v>384</v>
      </c>
      <c r="G659" s="183" t="s">
        <v>385</v>
      </c>
      <c r="H659" s="36"/>
      <c r="I659" s="251"/>
      <c r="J659" s="36"/>
      <c r="K659" s="36"/>
      <c r="L659" s="36"/>
      <c r="M659" s="36"/>
      <c r="N659" s="36"/>
      <c r="O659" s="36"/>
      <c r="P659" s="36"/>
    </row>
    <row r="660" spans="4:16" hidden="1" outlineLevel="1">
      <c r="D660" s="327">
        <v>33</v>
      </c>
      <c r="E660" s="250" t="s">
        <v>263</v>
      </c>
      <c r="F660" s="183" t="s">
        <v>384</v>
      </c>
      <c r="G660" s="183" t="s">
        <v>385</v>
      </c>
      <c r="H660" s="36"/>
      <c r="I660" s="251"/>
      <c r="J660" s="36"/>
      <c r="K660" s="36"/>
      <c r="L660" s="36"/>
      <c r="M660" s="36"/>
      <c r="N660" s="36"/>
      <c r="O660" s="36"/>
      <c r="P660" s="36"/>
    </row>
    <row r="661" spans="4:16" hidden="1" outlineLevel="1">
      <c r="D661" s="327">
        <v>34</v>
      </c>
      <c r="E661" s="250" t="s">
        <v>263</v>
      </c>
      <c r="F661" s="183" t="s">
        <v>384</v>
      </c>
      <c r="G661" s="183" t="s">
        <v>385</v>
      </c>
      <c r="H661" s="36"/>
      <c r="I661" s="251"/>
      <c r="J661" s="36"/>
      <c r="K661" s="36"/>
      <c r="L661" s="36"/>
      <c r="M661" s="36"/>
      <c r="N661" s="36"/>
      <c r="O661" s="36"/>
      <c r="P661" s="36"/>
    </row>
    <row r="662" spans="4:16" hidden="1" outlineLevel="1">
      <c r="D662" s="327">
        <v>35</v>
      </c>
      <c r="E662" s="250" t="s">
        <v>263</v>
      </c>
      <c r="F662" s="183" t="s">
        <v>384</v>
      </c>
      <c r="G662" s="183" t="s">
        <v>385</v>
      </c>
      <c r="H662" s="36"/>
      <c r="I662" s="251"/>
      <c r="J662" s="36"/>
      <c r="K662" s="36"/>
      <c r="L662" s="36"/>
      <c r="M662" s="36"/>
      <c r="N662" s="36"/>
      <c r="O662" s="36"/>
      <c r="P662" s="36"/>
    </row>
    <row r="663" spans="4:16" hidden="1" outlineLevel="1">
      <c r="D663" s="327">
        <v>36</v>
      </c>
      <c r="E663" s="250" t="s">
        <v>263</v>
      </c>
      <c r="F663" s="183" t="s">
        <v>384</v>
      </c>
      <c r="G663" s="183" t="s">
        <v>385</v>
      </c>
      <c r="H663" s="36"/>
      <c r="I663" s="251"/>
      <c r="J663" s="36"/>
      <c r="K663" s="36"/>
      <c r="L663" s="36"/>
      <c r="M663" s="36"/>
      <c r="N663" s="36"/>
      <c r="O663" s="36"/>
      <c r="P663" s="36"/>
    </row>
    <row r="664" spans="4:16" hidden="1" outlineLevel="1">
      <c r="D664" s="327">
        <v>37</v>
      </c>
      <c r="E664" s="250" t="s">
        <v>263</v>
      </c>
      <c r="F664" s="183" t="s">
        <v>384</v>
      </c>
      <c r="G664" s="183" t="s">
        <v>385</v>
      </c>
      <c r="H664" s="36"/>
      <c r="I664" s="251"/>
      <c r="J664" s="36"/>
      <c r="K664" s="36"/>
      <c r="L664" s="36"/>
      <c r="M664" s="36"/>
      <c r="N664" s="36"/>
      <c r="O664" s="36"/>
      <c r="P664" s="36"/>
    </row>
    <row r="665" spans="4:16" hidden="1" outlineLevel="1">
      <c r="D665" s="327">
        <v>38</v>
      </c>
      <c r="E665" s="250" t="s">
        <v>263</v>
      </c>
      <c r="F665" s="183" t="s">
        <v>384</v>
      </c>
      <c r="G665" s="183" t="s">
        <v>385</v>
      </c>
      <c r="H665" s="36"/>
      <c r="I665" s="251"/>
      <c r="J665" s="36"/>
      <c r="K665" s="36"/>
      <c r="L665" s="36"/>
      <c r="M665" s="36"/>
      <c r="N665" s="36"/>
      <c r="O665" s="36"/>
      <c r="P665" s="36"/>
    </row>
    <row r="666" spans="4:16" hidden="1" outlineLevel="1">
      <c r="D666" s="327">
        <v>39</v>
      </c>
      <c r="E666" s="250" t="s">
        <v>263</v>
      </c>
      <c r="F666" s="183" t="s">
        <v>384</v>
      </c>
      <c r="G666" s="183" t="s">
        <v>385</v>
      </c>
      <c r="H666" s="36"/>
      <c r="I666" s="251"/>
      <c r="J666" s="36"/>
      <c r="K666" s="36"/>
      <c r="L666" s="36"/>
      <c r="M666" s="36"/>
      <c r="N666" s="36"/>
      <c r="O666" s="36"/>
      <c r="P666" s="36"/>
    </row>
    <row r="667" spans="4:16" hidden="1" outlineLevel="1">
      <c r="D667" s="327">
        <v>40</v>
      </c>
      <c r="E667" s="250" t="s">
        <v>263</v>
      </c>
      <c r="F667" s="183" t="s">
        <v>384</v>
      </c>
      <c r="G667" s="183" t="s">
        <v>385</v>
      </c>
      <c r="H667" s="36"/>
      <c r="I667" s="251"/>
      <c r="J667" s="36"/>
      <c r="K667" s="36"/>
      <c r="L667" s="36"/>
      <c r="M667" s="36"/>
      <c r="N667" s="36"/>
      <c r="O667" s="36"/>
      <c r="P667" s="36"/>
    </row>
    <row r="668" spans="4:16" hidden="1" outlineLevel="1">
      <c r="D668" s="327">
        <v>41</v>
      </c>
      <c r="E668" s="250" t="s">
        <v>263</v>
      </c>
      <c r="F668" s="183" t="s">
        <v>384</v>
      </c>
      <c r="G668" s="183" t="s">
        <v>385</v>
      </c>
      <c r="H668" s="36"/>
      <c r="I668" s="251"/>
      <c r="J668" s="36"/>
      <c r="K668" s="36"/>
      <c r="L668" s="36"/>
      <c r="M668" s="36"/>
      <c r="N668" s="36"/>
      <c r="O668" s="36"/>
      <c r="P668" s="36"/>
    </row>
    <row r="669" spans="4:16" hidden="1" outlineLevel="1">
      <c r="D669" s="327">
        <v>42</v>
      </c>
      <c r="E669" s="250" t="s">
        <v>263</v>
      </c>
      <c r="F669" s="183" t="s">
        <v>384</v>
      </c>
      <c r="G669" s="183" t="s">
        <v>385</v>
      </c>
      <c r="H669" s="36"/>
      <c r="I669" s="251"/>
      <c r="J669" s="36"/>
      <c r="K669" s="36"/>
      <c r="L669" s="36"/>
      <c r="M669" s="36"/>
      <c r="N669" s="36"/>
      <c r="O669" s="36"/>
      <c r="P669" s="36"/>
    </row>
    <row r="670" spans="4:16" hidden="1" outlineLevel="1">
      <c r="D670" s="327">
        <v>43</v>
      </c>
      <c r="E670" s="250" t="s">
        <v>263</v>
      </c>
      <c r="F670" s="183" t="s">
        <v>384</v>
      </c>
      <c r="G670" s="183" t="s">
        <v>385</v>
      </c>
      <c r="H670" s="36"/>
      <c r="I670" s="251"/>
      <c r="J670" s="36"/>
      <c r="K670" s="36"/>
      <c r="L670" s="36"/>
      <c r="M670" s="36"/>
      <c r="N670" s="36"/>
      <c r="O670" s="36"/>
      <c r="P670" s="36"/>
    </row>
    <row r="671" spans="4:16" hidden="1" outlineLevel="1">
      <c r="D671" s="327">
        <v>44</v>
      </c>
      <c r="E671" s="250" t="s">
        <v>263</v>
      </c>
      <c r="F671" s="183" t="s">
        <v>384</v>
      </c>
      <c r="G671" s="183" t="s">
        <v>385</v>
      </c>
      <c r="H671" s="36"/>
      <c r="I671" s="251"/>
      <c r="J671" s="36"/>
      <c r="K671" s="36"/>
      <c r="L671" s="36"/>
      <c r="M671" s="36"/>
      <c r="N671" s="36"/>
      <c r="O671" s="36"/>
      <c r="P671" s="36"/>
    </row>
    <row r="672" spans="4:16" hidden="1" outlineLevel="1">
      <c r="D672" s="327">
        <v>45</v>
      </c>
      <c r="E672" s="250" t="s">
        <v>263</v>
      </c>
      <c r="F672" s="183" t="s">
        <v>384</v>
      </c>
      <c r="G672" s="183" t="s">
        <v>385</v>
      </c>
      <c r="H672" s="36"/>
      <c r="I672" s="251"/>
      <c r="J672" s="36"/>
      <c r="K672" s="36"/>
      <c r="L672" s="36"/>
      <c r="M672" s="36"/>
      <c r="N672" s="36"/>
      <c r="O672" s="36"/>
      <c r="P672" s="36"/>
    </row>
    <row r="673" spans="4:16" hidden="1" outlineLevel="1">
      <c r="D673" s="327">
        <v>46</v>
      </c>
      <c r="E673" s="250" t="s">
        <v>263</v>
      </c>
      <c r="F673" s="183" t="s">
        <v>384</v>
      </c>
      <c r="G673" s="183" t="s">
        <v>385</v>
      </c>
      <c r="H673" s="36"/>
      <c r="I673" s="251"/>
      <c r="J673" s="36"/>
      <c r="K673" s="36"/>
      <c r="L673" s="36"/>
      <c r="M673" s="36"/>
      <c r="N673" s="36"/>
      <c r="O673" s="36"/>
      <c r="P673" s="36"/>
    </row>
    <row r="674" spans="4:16" hidden="1" outlineLevel="1">
      <c r="D674" s="327">
        <v>47</v>
      </c>
      <c r="E674" s="250" t="s">
        <v>263</v>
      </c>
      <c r="F674" s="183" t="s">
        <v>384</v>
      </c>
      <c r="G674" s="183" t="s">
        <v>385</v>
      </c>
      <c r="H674" s="36"/>
      <c r="I674" s="251"/>
      <c r="J674" s="36"/>
      <c r="K674" s="36"/>
      <c r="L674" s="36"/>
      <c r="M674" s="36"/>
      <c r="N674" s="36"/>
      <c r="O674" s="36"/>
      <c r="P674" s="36"/>
    </row>
    <row r="675" spans="4:16" hidden="1" outlineLevel="1">
      <c r="D675" s="327">
        <v>48</v>
      </c>
      <c r="E675" s="250" t="s">
        <v>263</v>
      </c>
      <c r="F675" s="183" t="s">
        <v>384</v>
      </c>
      <c r="G675" s="183" t="s">
        <v>385</v>
      </c>
      <c r="H675" s="36"/>
      <c r="I675" s="251"/>
      <c r="J675" s="36"/>
      <c r="K675" s="36"/>
      <c r="L675" s="36"/>
      <c r="M675" s="36"/>
      <c r="N675" s="36"/>
      <c r="O675" s="36"/>
      <c r="P675" s="36"/>
    </row>
    <row r="676" spans="4:16" hidden="1" outlineLevel="1">
      <c r="D676" s="327">
        <v>49</v>
      </c>
      <c r="E676" s="250" t="s">
        <v>263</v>
      </c>
      <c r="F676" s="183" t="s">
        <v>384</v>
      </c>
      <c r="G676" s="183" t="s">
        <v>385</v>
      </c>
      <c r="H676" s="36"/>
      <c r="I676" s="251"/>
      <c r="J676" s="36"/>
      <c r="K676" s="36"/>
      <c r="L676" s="36"/>
      <c r="M676" s="36"/>
      <c r="N676" s="36"/>
      <c r="O676" s="36"/>
      <c r="P676" s="36"/>
    </row>
    <row r="677" spans="4:16" collapsed="1">
      <c r="D677"/>
      <c r="E677" s="250" t="s">
        <v>263</v>
      </c>
      <c r="F677" s="183" t="s">
        <v>384</v>
      </c>
      <c r="G677" s="183" t="s">
        <v>385</v>
      </c>
      <c r="H677" s="36"/>
      <c r="I677" s="251"/>
      <c r="J677" s="36"/>
      <c r="K677" s="36"/>
      <c r="L677" s="36"/>
      <c r="M677" s="36"/>
      <c r="N677" s="36"/>
      <c r="O677" s="36"/>
      <c r="P677" s="36"/>
    </row>
    <row r="679" spans="4:16">
      <c r="E679" s="311" t="s">
        <v>173</v>
      </c>
    </row>
    <row r="680" spans="4:16">
      <c r="E680" s="314" t="s">
        <v>324</v>
      </c>
    </row>
    <row r="683" spans="4:16" ht="15.75">
      <c r="E683" s="9" t="s">
        <v>485</v>
      </c>
    </row>
    <row r="684" spans="4:16">
      <c r="E684" s="316" t="s">
        <v>174</v>
      </c>
    </row>
    <row r="686" spans="4:16">
      <c r="E686" s="536" t="s">
        <v>263</v>
      </c>
      <c r="F686" s="536" t="s">
        <v>251</v>
      </c>
      <c r="G686" s="536" t="s">
        <v>486</v>
      </c>
    </row>
    <row r="687" spans="4:16">
      <c r="E687" s="537"/>
      <c r="F687" s="537"/>
      <c r="G687" s="537"/>
      <c r="H687" s="306">
        <v>2009</v>
      </c>
      <c r="I687" s="317">
        <v>2010</v>
      </c>
      <c r="J687" s="306">
        <v>2011</v>
      </c>
      <c r="K687" s="306">
        <v>2012</v>
      </c>
      <c r="L687" s="306">
        <v>2013</v>
      </c>
      <c r="M687" s="306">
        <v>2014</v>
      </c>
      <c r="N687" s="306">
        <v>2015</v>
      </c>
      <c r="O687" s="306">
        <v>2016</v>
      </c>
      <c r="P687" s="306" t="s">
        <v>267</v>
      </c>
    </row>
    <row r="688" spans="4:16">
      <c r="D688" s="327">
        <v>1</v>
      </c>
      <c r="E688" s="188" t="s">
        <v>270</v>
      </c>
      <c r="F688" s="188" t="s">
        <v>269</v>
      </c>
      <c r="G688" s="188" t="s">
        <v>220</v>
      </c>
      <c r="H688" s="183"/>
      <c r="I688" s="251"/>
      <c r="J688" s="36"/>
      <c r="K688" s="36"/>
      <c r="L688" s="36"/>
      <c r="M688" s="36"/>
      <c r="N688" s="36"/>
      <c r="O688" s="36"/>
      <c r="P688" s="36"/>
    </row>
    <row r="689" spans="4:16">
      <c r="D689" s="327">
        <v>2</v>
      </c>
      <c r="E689" s="188" t="s">
        <v>270</v>
      </c>
      <c r="F689" s="188" t="s">
        <v>272</v>
      </c>
      <c r="G689" s="188" t="s">
        <v>220</v>
      </c>
      <c r="H689" s="36"/>
      <c r="I689" s="251"/>
      <c r="J689" s="36"/>
      <c r="K689" s="36"/>
      <c r="L689" s="36"/>
      <c r="M689" s="36"/>
      <c r="N689" s="36"/>
      <c r="O689" s="36"/>
      <c r="P689" s="36"/>
    </row>
    <row r="690" spans="4:16">
      <c r="D690" s="327">
        <v>3</v>
      </c>
      <c r="E690" s="188" t="s">
        <v>270</v>
      </c>
      <c r="F690" s="188" t="s">
        <v>269</v>
      </c>
      <c r="G690" s="188" t="s">
        <v>254</v>
      </c>
      <c r="H690" s="36"/>
      <c r="I690" s="251"/>
      <c r="J690" s="36"/>
      <c r="K690" s="36"/>
      <c r="L690" s="36"/>
      <c r="M690" s="36"/>
      <c r="N690" s="36"/>
      <c r="O690" s="36"/>
      <c r="P690" s="36"/>
    </row>
    <row r="691" spans="4:16">
      <c r="D691" s="327">
        <v>4</v>
      </c>
      <c r="E691" s="188" t="s">
        <v>270</v>
      </c>
      <c r="F691" s="188" t="s">
        <v>272</v>
      </c>
      <c r="G691" s="188" t="s">
        <v>254</v>
      </c>
      <c r="H691" s="36"/>
      <c r="I691" s="251"/>
      <c r="J691" s="36"/>
      <c r="K691" s="36"/>
      <c r="L691" s="36"/>
      <c r="M691" s="36"/>
      <c r="N691" s="36"/>
      <c r="O691" s="36"/>
      <c r="P691" s="36"/>
    </row>
    <row r="692" spans="4:16">
      <c r="D692" s="327">
        <v>5</v>
      </c>
      <c r="E692" s="188" t="s">
        <v>270</v>
      </c>
      <c r="F692" s="188" t="s">
        <v>269</v>
      </c>
      <c r="G692" s="188" t="s">
        <v>471</v>
      </c>
      <c r="H692" s="36"/>
      <c r="I692" s="251"/>
      <c r="J692" s="36"/>
      <c r="K692" s="36"/>
      <c r="L692" s="36"/>
      <c r="M692" s="36"/>
      <c r="N692" s="36"/>
      <c r="O692" s="36"/>
      <c r="P692" s="36"/>
    </row>
    <row r="693" spans="4:16">
      <c r="D693" s="327">
        <v>6</v>
      </c>
      <c r="E693" s="188" t="s">
        <v>270</v>
      </c>
      <c r="F693" s="188" t="s">
        <v>272</v>
      </c>
      <c r="G693" s="188" t="s">
        <v>471</v>
      </c>
      <c r="H693" s="36"/>
      <c r="I693" s="251"/>
      <c r="J693" s="36"/>
      <c r="K693" s="36"/>
      <c r="L693" s="36"/>
      <c r="M693" s="36"/>
      <c r="N693" s="36"/>
      <c r="O693" s="36"/>
      <c r="P693" s="36"/>
    </row>
    <row r="694" spans="4:16">
      <c r="D694" s="327">
        <v>7</v>
      </c>
      <c r="E694" s="188" t="s">
        <v>270</v>
      </c>
      <c r="F694" s="188" t="s">
        <v>269</v>
      </c>
      <c r="G694" s="188" t="s">
        <v>472</v>
      </c>
      <c r="H694" s="36"/>
      <c r="I694" s="251"/>
      <c r="J694" s="36"/>
      <c r="K694" s="36"/>
      <c r="L694" s="36"/>
      <c r="M694" s="36"/>
      <c r="N694" s="36"/>
      <c r="O694" s="36"/>
      <c r="P694" s="36"/>
    </row>
    <row r="695" spans="4:16">
      <c r="D695" s="327">
        <v>8</v>
      </c>
      <c r="E695" s="188" t="s">
        <v>270</v>
      </c>
      <c r="F695" s="188" t="s">
        <v>272</v>
      </c>
      <c r="G695" s="188" t="s">
        <v>472</v>
      </c>
      <c r="H695" s="36"/>
      <c r="I695" s="251"/>
      <c r="J695" s="36"/>
      <c r="K695" s="36"/>
      <c r="L695" s="36"/>
      <c r="M695" s="36"/>
      <c r="N695" s="36"/>
      <c r="O695" s="36"/>
      <c r="P695" s="36"/>
    </row>
    <row r="696" spans="4:16">
      <c r="D696" s="327">
        <v>9</v>
      </c>
      <c r="E696" s="188" t="s">
        <v>282</v>
      </c>
      <c r="F696" s="188" t="s">
        <v>269</v>
      </c>
      <c r="G696" s="188" t="s">
        <v>220</v>
      </c>
      <c r="H696" s="36"/>
      <c r="I696" s="251"/>
      <c r="J696" s="36"/>
      <c r="K696" s="36"/>
      <c r="L696" s="36"/>
      <c r="M696" s="36"/>
      <c r="N696" s="36"/>
      <c r="O696" s="36"/>
      <c r="P696" s="36"/>
    </row>
    <row r="697" spans="4:16">
      <c r="D697" s="327">
        <v>10</v>
      </c>
      <c r="E697" s="188" t="s">
        <v>282</v>
      </c>
      <c r="F697" s="188" t="s">
        <v>272</v>
      </c>
      <c r="G697" s="188" t="s">
        <v>220</v>
      </c>
      <c r="H697" s="36"/>
      <c r="I697" s="251"/>
      <c r="J697" s="36"/>
      <c r="K697" s="36"/>
      <c r="L697" s="36"/>
      <c r="M697" s="36"/>
      <c r="N697" s="36"/>
      <c r="O697" s="36"/>
      <c r="P697" s="36"/>
    </row>
    <row r="698" spans="4:16">
      <c r="D698" s="327">
        <v>11</v>
      </c>
      <c r="E698" s="188" t="s">
        <v>282</v>
      </c>
      <c r="F698" s="188" t="s">
        <v>269</v>
      </c>
      <c r="G698" s="188" t="s">
        <v>254</v>
      </c>
      <c r="H698" s="36"/>
      <c r="I698" s="251"/>
      <c r="J698" s="36"/>
      <c r="K698" s="36"/>
      <c r="L698" s="36"/>
      <c r="M698" s="36"/>
      <c r="N698" s="36"/>
      <c r="O698" s="36"/>
      <c r="P698" s="36"/>
    </row>
    <row r="699" spans="4:16">
      <c r="D699" s="327">
        <v>12</v>
      </c>
      <c r="E699" s="188" t="s">
        <v>282</v>
      </c>
      <c r="F699" s="188" t="s">
        <v>272</v>
      </c>
      <c r="G699" s="188" t="s">
        <v>254</v>
      </c>
      <c r="H699" s="36"/>
      <c r="I699" s="251"/>
      <c r="J699" s="36"/>
      <c r="K699" s="36"/>
      <c r="L699" s="36"/>
      <c r="M699" s="36"/>
      <c r="N699" s="36"/>
      <c r="O699" s="36"/>
      <c r="P699" s="36"/>
    </row>
    <row r="700" spans="4:16">
      <c r="D700" s="327">
        <v>13</v>
      </c>
      <c r="E700" s="188" t="s">
        <v>282</v>
      </c>
      <c r="F700" s="188" t="s">
        <v>269</v>
      </c>
      <c r="G700" s="188" t="s">
        <v>471</v>
      </c>
      <c r="H700" s="36"/>
      <c r="I700" s="251"/>
      <c r="J700" s="36"/>
      <c r="K700" s="36"/>
      <c r="L700" s="36"/>
      <c r="M700" s="36"/>
      <c r="N700" s="36"/>
      <c r="O700" s="36"/>
      <c r="P700" s="36"/>
    </row>
    <row r="701" spans="4:16">
      <c r="D701" s="327">
        <v>14</v>
      </c>
      <c r="E701" s="188" t="s">
        <v>282</v>
      </c>
      <c r="F701" s="188" t="s">
        <v>272</v>
      </c>
      <c r="G701" s="188" t="s">
        <v>471</v>
      </c>
      <c r="H701" s="36"/>
      <c r="I701" s="251"/>
      <c r="J701" s="36"/>
      <c r="K701" s="36"/>
      <c r="L701" s="36"/>
      <c r="M701" s="36"/>
      <c r="N701" s="36"/>
      <c r="O701" s="36"/>
      <c r="P701" s="36"/>
    </row>
    <row r="702" spans="4:16">
      <c r="D702" s="327">
        <v>15</v>
      </c>
      <c r="E702" s="188" t="s">
        <v>282</v>
      </c>
      <c r="F702" s="188" t="s">
        <v>269</v>
      </c>
      <c r="G702" s="188" t="s">
        <v>472</v>
      </c>
      <c r="H702" s="36"/>
      <c r="I702" s="251"/>
      <c r="J702" s="36"/>
      <c r="K702" s="36"/>
      <c r="L702" s="36"/>
      <c r="M702" s="36"/>
      <c r="N702" s="36"/>
      <c r="O702" s="36"/>
      <c r="P702" s="36"/>
    </row>
    <row r="703" spans="4:16">
      <c r="D703" s="327">
        <v>16</v>
      </c>
      <c r="E703" s="188" t="s">
        <v>282</v>
      </c>
      <c r="F703" s="188" t="s">
        <v>272</v>
      </c>
      <c r="G703" s="188" t="s">
        <v>472</v>
      </c>
      <c r="H703" s="36"/>
      <c r="I703" s="251"/>
      <c r="J703" s="36"/>
      <c r="K703" s="36"/>
      <c r="L703" s="36"/>
      <c r="M703" s="36"/>
      <c r="N703" s="36"/>
      <c r="O703" s="36"/>
      <c r="P703" s="36"/>
    </row>
    <row r="704" spans="4:16">
      <c r="D704" s="327">
        <v>17</v>
      </c>
      <c r="E704" s="188" t="s">
        <v>279</v>
      </c>
      <c r="F704" s="188" t="s">
        <v>269</v>
      </c>
      <c r="G704" s="188" t="s">
        <v>220</v>
      </c>
      <c r="H704" s="36"/>
      <c r="I704" s="251"/>
      <c r="J704" s="36"/>
      <c r="K704" s="36"/>
      <c r="L704" s="36"/>
      <c r="M704" s="36"/>
      <c r="N704" s="36"/>
      <c r="O704" s="36"/>
      <c r="P704" s="36"/>
    </row>
    <row r="705" spans="4:16">
      <c r="D705" s="327">
        <v>18</v>
      </c>
      <c r="E705" s="188" t="s">
        <v>279</v>
      </c>
      <c r="F705" s="188" t="s">
        <v>272</v>
      </c>
      <c r="G705" s="188" t="s">
        <v>220</v>
      </c>
      <c r="H705" s="36"/>
      <c r="I705" s="251"/>
      <c r="J705" s="36"/>
      <c r="K705" s="36"/>
      <c r="L705" s="36"/>
      <c r="M705" s="36"/>
      <c r="N705" s="36"/>
      <c r="O705" s="36"/>
      <c r="P705" s="36"/>
    </row>
    <row r="706" spans="4:16">
      <c r="D706" s="327">
        <v>19</v>
      </c>
      <c r="E706" s="188" t="s">
        <v>279</v>
      </c>
      <c r="F706" s="188" t="s">
        <v>269</v>
      </c>
      <c r="G706" s="188" t="s">
        <v>254</v>
      </c>
      <c r="H706" s="36"/>
      <c r="I706" s="251"/>
      <c r="J706" s="36"/>
      <c r="K706" s="36"/>
      <c r="L706" s="36"/>
      <c r="M706" s="36"/>
      <c r="N706" s="36"/>
      <c r="O706" s="36"/>
      <c r="P706" s="36"/>
    </row>
    <row r="707" spans="4:16">
      <c r="D707" s="327">
        <v>20</v>
      </c>
      <c r="E707" s="188" t="s">
        <v>279</v>
      </c>
      <c r="F707" s="188" t="s">
        <v>272</v>
      </c>
      <c r="G707" s="188" t="s">
        <v>254</v>
      </c>
      <c r="H707" s="36"/>
      <c r="I707" s="251"/>
      <c r="J707" s="36"/>
      <c r="K707" s="36"/>
      <c r="L707" s="36"/>
      <c r="M707" s="36"/>
      <c r="N707" s="36"/>
      <c r="O707" s="36"/>
      <c r="P707" s="36"/>
    </row>
    <row r="708" spans="4:16">
      <c r="D708" s="327">
        <v>21</v>
      </c>
      <c r="E708" s="188" t="s">
        <v>279</v>
      </c>
      <c r="F708" s="188" t="s">
        <v>269</v>
      </c>
      <c r="G708" s="188" t="s">
        <v>471</v>
      </c>
      <c r="H708" s="36"/>
      <c r="I708" s="251"/>
      <c r="J708" s="36"/>
      <c r="K708" s="36"/>
      <c r="L708" s="36"/>
      <c r="M708" s="36"/>
      <c r="N708" s="36"/>
      <c r="O708" s="36"/>
      <c r="P708" s="36"/>
    </row>
    <row r="709" spans="4:16">
      <c r="D709" s="327">
        <v>22</v>
      </c>
      <c r="E709" s="188" t="s">
        <v>279</v>
      </c>
      <c r="F709" s="188" t="s">
        <v>272</v>
      </c>
      <c r="G709" s="188" t="s">
        <v>471</v>
      </c>
      <c r="H709" s="36"/>
      <c r="I709" s="251"/>
      <c r="J709" s="36"/>
      <c r="K709" s="36"/>
      <c r="L709" s="36"/>
      <c r="M709" s="36"/>
      <c r="N709" s="36"/>
      <c r="O709" s="36"/>
      <c r="P709" s="36"/>
    </row>
    <row r="710" spans="4:16">
      <c r="D710" s="327">
        <v>23</v>
      </c>
      <c r="E710" s="188" t="s">
        <v>279</v>
      </c>
      <c r="F710" s="188" t="s">
        <v>269</v>
      </c>
      <c r="G710" s="188" t="s">
        <v>472</v>
      </c>
      <c r="H710" s="36"/>
      <c r="I710" s="251"/>
      <c r="J710" s="36"/>
      <c r="K710" s="36"/>
      <c r="L710" s="36"/>
      <c r="M710" s="36"/>
      <c r="N710" s="36"/>
      <c r="O710" s="36"/>
      <c r="P710" s="36"/>
    </row>
    <row r="711" spans="4:16">
      <c r="D711" s="327">
        <v>24</v>
      </c>
      <c r="E711" s="188" t="s">
        <v>279</v>
      </c>
      <c r="F711" s="188" t="s">
        <v>272</v>
      </c>
      <c r="G711" s="188" t="s">
        <v>472</v>
      </c>
      <c r="H711" s="36"/>
      <c r="I711" s="251"/>
      <c r="J711" s="36"/>
      <c r="K711" s="36"/>
      <c r="L711" s="36"/>
      <c r="M711" s="36"/>
      <c r="N711" s="36"/>
      <c r="O711" s="36"/>
      <c r="P711" s="36"/>
    </row>
    <row r="712" spans="4:16">
      <c r="E712" s="311" t="s">
        <v>173</v>
      </c>
    </row>
    <row r="713" spans="4:16">
      <c r="E713" s="311" t="s">
        <v>487</v>
      </c>
    </row>
    <row r="714" spans="4:16">
      <c r="E714" s="314" t="s">
        <v>324</v>
      </c>
    </row>
    <row r="719" spans="4:16" ht="15.75">
      <c r="E719" s="9" t="s">
        <v>488</v>
      </c>
    </row>
    <row r="720" spans="4:16">
      <c r="E720" s="316" t="s">
        <v>174</v>
      </c>
    </row>
    <row r="722" spans="4:16">
      <c r="E722" s="330" t="s">
        <v>263</v>
      </c>
      <c r="F722" s="306" t="s">
        <v>251</v>
      </c>
      <c r="G722" s="306" t="s">
        <v>265</v>
      </c>
      <c r="H722" s="306">
        <v>2009</v>
      </c>
      <c r="I722" s="317">
        <v>2010</v>
      </c>
      <c r="J722" s="306">
        <v>2011</v>
      </c>
      <c r="K722" s="306">
        <v>2012</v>
      </c>
      <c r="L722" s="306">
        <v>2013</v>
      </c>
      <c r="M722" s="306">
        <v>2014</v>
      </c>
      <c r="N722" s="306">
        <v>2015</v>
      </c>
      <c r="O722" s="306">
        <v>2016</v>
      </c>
      <c r="P722" s="306" t="s">
        <v>267</v>
      </c>
    </row>
    <row r="723" spans="4:16">
      <c r="D723" s="327">
        <v>1</v>
      </c>
      <c r="E723" s="250" t="s">
        <v>263</v>
      </c>
      <c r="F723" s="183" t="s">
        <v>384</v>
      </c>
      <c r="G723" s="183" t="s">
        <v>385</v>
      </c>
      <c r="H723" s="183"/>
      <c r="I723" s="251"/>
      <c r="J723" s="36"/>
      <c r="K723" s="36"/>
      <c r="L723" s="36"/>
      <c r="M723" s="36"/>
      <c r="N723" s="36"/>
      <c r="O723" s="36"/>
      <c r="P723" s="36"/>
    </row>
    <row r="724" spans="4:16">
      <c r="D724" s="327">
        <v>2</v>
      </c>
      <c r="E724" s="250" t="s">
        <v>263</v>
      </c>
      <c r="F724" s="183" t="s">
        <v>384</v>
      </c>
      <c r="G724" s="183" t="s">
        <v>385</v>
      </c>
      <c r="H724" s="36"/>
      <c r="I724" s="251"/>
      <c r="J724" s="36"/>
      <c r="K724" s="36"/>
      <c r="L724" s="36"/>
      <c r="M724" s="36"/>
      <c r="N724" s="36"/>
      <c r="O724" s="36"/>
      <c r="P724" s="36"/>
    </row>
    <row r="725" spans="4:16">
      <c r="D725" s="327">
        <v>3</v>
      </c>
      <c r="E725" s="250" t="s">
        <v>263</v>
      </c>
      <c r="F725" s="183" t="s">
        <v>384</v>
      </c>
      <c r="G725" s="183" t="s">
        <v>385</v>
      </c>
      <c r="H725" s="36"/>
      <c r="I725" s="251"/>
      <c r="J725" s="36"/>
      <c r="K725" s="36"/>
      <c r="L725" s="36"/>
      <c r="M725" s="36"/>
      <c r="N725" s="36"/>
      <c r="O725" s="36"/>
      <c r="P725" s="36"/>
    </row>
    <row r="726" spans="4:16">
      <c r="D726" s="327">
        <v>4</v>
      </c>
      <c r="E726" s="250" t="s">
        <v>263</v>
      </c>
      <c r="F726" s="183" t="s">
        <v>384</v>
      </c>
      <c r="G726" s="183" t="s">
        <v>385</v>
      </c>
      <c r="H726" s="36"/>
      <c r="I726" s="251"/>
      <c r="J726" s="36"/>
      <c r="K726" s="36"/>
      <c r="L726" s="36"/>
      <c r="M726" s="36"/>
      <c r="N726" s="36"/>
      <c r="O726" s="36"/>
      <c r="P726" s="36"/>
    </row>
    <row r="727" spans="4:16">
      <c r="D727" s="327">
        <v>5</v>
      </c>
      <c r="E727" s="250" t="s">
        <v>263</v>
      </c>
      <c r="F727" s="183" t="s">
        <v>384</v>
      </c>
      <c r="G727" s="183" t="s">
        <v>385</v>
      </c>
      <c r="H727" s="36"/>
      <c r="I727" s="251"/>
      <c r="J727" s="36"/>
      <c r="K727" s="36"/>
      <c r="L727" s="36"/>
      <c r="M727" s="36"/>
      <c r="N727" s="36"/>
      <c r="O727" s="36"/>
      <c r="P727" s="36"/>
    </row>
    <row r="728" spans="4:16">
      <c r="D728" s="327">
        <v>6</v>
      </c>
      <c r="E728" s="250" t="s">
        <v>263</v>
      </c>
      <c r="F728" s="183" t="s">
        <v>384</v>
      </c>
      <c r="G728" s="183" t="s">
        <v>385</v>
      </c>
      <c r="H728" s="36"/>
      <c r="I728" s="251"/>
      <c r="J728" s="36"/>
      <c r="K728" s="36"/>
      <c r="L728" s="36"/>
      <c r="M728" s="36"/>
      <c r="N728" s="36"/>
      <c r="O728" s="36"/>
      <c r="P728" s="36"/>
    </row>
    <row r="729" spans="4:16">
      <c r="D729" s="327">
        <v>7</v>
      </c>
      <c r="E729" s="250" t="s">
        <v>263</v>
      </c>
      <c r="F729" s="183" t="s">
        <v>384</v>
      </c>
      <c r="G729" s="183" t="s">
        <v>385</v>
      </c>
      <c r="H729" s="36"/>
      <c r="I729" s="251"/>
      <c r="J729" s="36"/>
      <c r="K729" s="36"/>
      <c r="L729" s="36"/>
      <c r="M729" s="36"/>
      <c r="N729" s="36"/>
      <c r="O729" s="36"/>
      <c r="P729" s="36"/>
    </row>
    <row r="730" spans="4:16">
      <c r="D730" s="327">
        <v>8</v>
      </c>
      <c r="E730" s="250" t="s">
        <v>263</v>
      </c>
      <c r="F730" s="183" t="s">
        <v>384</v>
      </c>
      <c r="G730" s="183" t="s">
        <v>385</v>
      </c>
      <c r="H730" s="36"/>
      <c r="I730" s="251"/>
      <c r="J730" s="36"/>
      <c r="K730" s="36"/>
      <c r="L730" s="36"/>
      <c r="M730" s="36"/>
      <c r="N730" s="36"/>
      <c r="O730" s="36"/>
      <c r="P730" s="36"/>
    </row>
    <row r="731" spans="4:16">
      <c r="D731" s="327">
        <v>9</v>
      </c>
      <c r="E731" s="250" t="s">
        <v>263</v>
      </c>
      <c r="F731" s="183" t="s">
        <v>384</v>
      </c>
      <c r="G731" s="183" t="s">
        <v>385</v>
      </c>
      <c r="H731" s="36"/>
      <c r="I731" s="251"/>
      <c r="J731" s="36"/>
      <c r="K731" s="36"/>
      <c r="L731" s="36"/>
      <c r="M731" s="36"/>
      <c r="N731" s="36"/>
      <c r="O731" s="36"/>
      <c r="P731" s="36"/>
    </row>
    <row r="732" spans="4:16" hidden="1" outlineLevel="1">
      <c r="D732" s="327">
        <v>10</v>
      </c>
      <c r="E732" s="250" t="s">
        <v>263</v>
      </c>
      <c r="F732" s="183" t="s">
        <v>384</v>
      </c>
      <c r="G732" s="183" t="s">
        <v>385</v>
      </c>
      <c r="H732" s="36"/>
      <c r="I732" s="251"/>
      <c r="J732" s="36"/>
      <c r="K732" s="36"/>
      <c r="L732" s="36"/>
      <c r="M732" s="36"/>
      <c r="N732" s="36"/>
      <c r="O732" s="36"/>
      <c r="P732" s="36"/>
    </row>
    <row r="733" spans="4:16" hidden="1" outlineLevel="1">
      <c r="D733" s="327">
        <v>11</v>
      </c>
      <c r="E733" s="250" t="s">
        <v>263</v>
      </c>
      <c r="F733" s="183" t="s">
        <v>384</v>
      </c>
      <c r="G733" s="183" t="s">
        <v>385</v>
      </c>
      <c r="H733" s="36"/>
      <c r="I733" s="251"/>
      <c r="J733" s="36"/>
      <c r="K733" s="36"/>
      <c r="L733" s="36"/>
      <c r="M733" s="36"/>
      <c r="N733" s="36"/>
      <c r="O733" s="36"/>
      <c r="P733" s="36"/>
    </row>
    <row r="734" spans="4:16" hidden="1" outlineLevel="1">
      <c r="D734" s="327">
        <v>12</v>
      </c>
      <c r="E734" s="250" t="s">
        <v>263</v>
      </c>
      <c r="F734" s="183" t="s">
        <v>384</v>
      </c>
      <c r="G734" s="183" t="s">
        <v>385</v>
      </c>
      <c r="H734" s="36"/>
      <c r="I734" s="251"/>
      <c r="J734" s="36"/>
      <c r="K734" s="36"/>
      <c r="L734" s="36"/>
      <c r="M734" s="36"/>
      <c r="N734" s="36"/>
      <c r="O734" s="36"/>
      <c r="P734" s="36"/>
    </row>
    <row r="735" spans="4:16" hidden="1" outlineLevel="1">
      <c r="D735" s="327">
        <v>13</v>
      </c>
      <c r="E735" s="250" t="s">
        <v>263</v>
      </c>
      <c r="F735" s="183" t="s">
        <v>384</v>
      </c>
      <c r="G735" s="183" t="s">
        <v>385</v>
      </c>
      <c r="H735" s="36"/>
      <c r="I735" s="251"/>
      <c r="J735" s="36"/>
      <c r="K735" s="36"/>
      <c r="L735" s="36"/>
      <c r="M735" s="36"/>
      <c r="N735" s="36"/>
      <c r="O735" s="36"/>
      <c r="P735" s="36"/>
    </row>
    <row r="736" spans="4:16" hidden="1" outlineLevel="1">
      <c r="D736" s="327">
        <v>14</v>
      </c>
      <c r="E736" s="250" t="s">
        <v>263</v>
      </c>
      <c r="F736" s="183" t="s">
        <v>384</v>
      </c>
      <c r="G736" s="183" t="s">
        <v>385</v>
      </c>
      <c r="H736" s="36"/>
      <c r="I736" s="251"/>
      <c r="J736" s="36"/>
      <c r="K736" s="36"/>
      <c r="L736" s="36"/>
      <c r="M736" s="36"/>
      <c r="N736" s="36"/>
      <c r="O736" s="36"/>
      <c r="P736" s="36"/>
    </row>
    <row r="737" spans="4:16" hidden="1" outlineLevel="1">
      <c r="D737" s="327">
        <v>15</v>
      </c>
      <c r="E737" s="250" t="s">
        <v>263</v>
      </c>
      <c r="F737" s="183" t="s">
        <v>384</v>
      </c>
      <c r="G737" s="183" t="s">
        <v>385</v>
      </c>
      <c r="H737" s="36"/>
      <c r="I737" s="251"/>
      <c r="J737" s="36"/>
      <c r="K737" s="36"/>
      <c r="L737" s="36"/>
      <c r="M737" s="36"/>
      <c r="N737" s="36"/>
      <c r="O737" s="36"/>
      <c r="P737" s="36"/>
    </row>
    <row r="738" spans="4:16" hidden="1" outlineLevel="1">
      <c r="D738" s="327">
        <v>16</v>
      </c>
      <c r="E738" s="250" t="s">
        <v>263</v>
      </c>
      <c r="F738" s="183" t="s">
        <v>384</v>
      </c>
      <c r="G738" s="183" t="s">
        <v>385</v>
      </c>
      <c r="H738" s="36"/>
      <c r="I738" s="251"/>
      <c r="J738" s="36"/>
      <c r="K738" s="36"/>
      <c r="L738" s="36"/>
      <c r="M738" s="36"/>
      <c r="N738" s="36"/>
      <c r="O738" s="36"/>
      <c r="P738" s="36"/>
    </row>
    <row r="739" spans="4:16" hidden="1" outlineLevel="1">
      <c r="D739" s="327">
        <v>17</v>
      </c>
      <c r="E739" s="250" t="s">
        <v>263</v>
      </c>
      <c r="F739" s="183" t="s">
        <v>384</v>
      </c>
      <c r="G739" s="183" t="s">
        <v>385</v>
      </c>
      <c r="H739" s="36"/>
      <c r="I739" s="251"/>
      <c r="J739" s="36"/>
      <c r="K739" s="36"/>
      <c r="L739" s="36"/>
      <c r="M739" s="36"/>
      <c r="N739" s="36"/>
      <c r="O739" s="36"/>
      <c r="P739" s="36"/>
    </row>
    <row r="740" spans="4:16" hidden="1" outlineLevel="1">
      <c r="D740" s="327">
        <v>18</v>
      </c>
      <c r="E740" s="250" t="s">
        <v>263</v>
      </c>
      <c r="F740" s="183" t="s">
        <v>384</v>
      </c>
      <c r="G740" s="183" t="s">
        <v>385</v>
      </c>
      <c r="H740" s="36"/>
      <c r="I740" s="251"/>
      <c r="J740" s="36"/>
      <c r="K740" s="36"/>
      <c r="L740" s="36"/>
      <c r="M740" s="36"/>
      <c r="N740" s="36"/>
      <c r="O740" s="36"/>
      <c r="P740" s="36"/>
    </row>
    <row r="741" spans="4:16" hidden="1" outlineLevel="1">
      <c r="D741" s="327">
        <v>19</v>
      </c>
      <c r="E741" s="250" t="s">
        <v>263</v>
      </c>
      <c r="F741" s="183" t="s">
        <v>384</v>
      </c>
      <c r="G741" s="183" t="s">
        <v>385</v>
      </c>
      <c r="H741" s="36"/>
      <c r="I741" s="251"/>
      <c r="J741" s="36"/>
      <c r="K741" s="36"/>
      <c r="L741" s="36"/>
      <c r="M741" s="36"/>
      <c r="N741" s="36"/>
      <c r="O741" s="36"/>
      <c r="P741" s="36"/>
    </row>
    <row r="742" spans="4:16" hidden="1" outlineLevel="1">
      <c r="D742" s="327">
        <v>20</v>
      </c>
      <c r="E742" s="250" t="s">
        <v>263</v>
      </c>
      <c r="F742" s="183" t="s">
        <v>384</v>
      </c>
      <c r="G742" s="183" t="s">
        <v>385</v>
      </c>
      <c r="H742" s="36"/>
      <c r="I742" s="251"/>
      <c r="J742" s="36"/>
      <c r="K742" s="36"/>
      <c r="L742" s="36"/>
      <c r="M742" s="36"/>
      <c r="N742" s="36"/>
      <c r="O742" s="36"/>
      <c r="P742" s="36"/>
    </row>
    <row r="743" spans="4:16" hidden="1" outlineLevel="1">
      <c r="D743" s="327">
        <v>21</v>
      </c>
      <c r="E743" s="250" t="s">
        <v>263</v>
      </c>
      <c r="F743" s="183" t="s">
        <v>384</v>
      </c>
      <c r="G743" s="183" t="s">
        <v>385</v>
      </c>
      <c r="H743" s="36"/>
      <c r="I743" s="251"/>
      <c r="J743" s="36"/>
      <c r="K743" s="36"/>
      <c r="L743" s="36"/>
      <c r="M743" s="36"/>
      <c r="N743" s="36"/>
      <c r="O743" s="36"/>
      <c r="P743" s="36"/>
    </row>
    <row r="744" spans="4:16" hidden="1" outlineLevel="1">
      <c r="D744" s="327">
        <v>22</v>
      </c>
      <c r="E744" s="250" t="s">
        <v>263</v>
      </c>
      <c r="F744" s="183" t="s">
        <v>384</v>
      </c>
      <c r="G744" s="183" t="s">
        <v>385</v>
      </c>
      <c r="H744" s="36"/>
      <c r="I744" s="251"/>
      <c r="J744" s="36"/>
      <c r="K744" s="36"/>
      <c r="L744" s="36"/>
      <c r="M744" s="36"/>
      <c r="N744" s="36"/>
      <c r="O744" s="36"/>
      <c r="P744" s="36"/>
    </row>
    <row r="745" spans="4:16" hidden="1" outlineLevel="1">
      <c r="D745" s="327">
        <v>23</v>
      </c>
      <c r="E745" s="250" t="s">
        <v>263</v>
      </c>
      <c r="F745" s="183" t="s">
        <v>384</v>
      </c>
      <c r="G745" s="183" t="s">
        <v>385</v>
      </c>
      <c r="H745" s="36"/>
      <c r="I745" s="251"/>
      <c r="J745" s="36"/>
      <c r="K745" s="36"/>
      <c r="L745" s="36"/>
      <c r="M745" s="36"/>
      <c r="N745" s="36"/>
      <c r="O745" s="36"/>
      <c r="P745" s="36"/>
    </row>
    <row r="746" spans="4:16" hidden="1" outlineLevel="1">
      <c r="D746" s="327">
        <v>24</v>
      </c>
      <c r="E746" s="250" t="s">
        <v>263</v>
      </c>
      <c r="F746" s="183" t="s">
        <v>384</v>
      </c>
      <c r="G746" s="183" t="s">
        <v>385</v>
      </c>
      <c r="H746" s="36"/>
      <c r="I746" s="251"/>
      <c r="J746" s="36"/>
      <c r="K746" s="36"/>
      <c r="L746" s="36"/>
      <c r="M746" s="36"/>
      <c r="N746" s="36"/>
      <c r="O746" s="36"/>
      <c r="P746" s="36"/>
    </row>
    <row r="747" spans="4:16" hidden="1" outlineLevel="1">
      <c r="D747" s="327">
        <v>25</v>
      </c>
      <c r="E747" s="250" t="s">
        <v>263</v>
      </c>
      <c r="F747" s="183" t="s">
        <v>384</v>
      </c>
      <c r="G747" s="183" t="s">
        <v>385</v>
      </c>
      <c r="H747" s="36"/>
      <c r="I747" s="251"/>
      <c r="J747" s="36"/>
      <c r="K747" s="36"/>
      <c r="L747" s="36"/>
      <c r="M747" s="36"/>
      <c r="N747" s="36"/>
      <c r="O747" s="36"/>
      <c r="P747" s="36"/>
    </row>
    <row r="748" spans="4:16" hidden="1" outlineLevel="1">
      <c r="D748" s="327">
        <v>26</v>
      </c>
      <c r="E748" s="250" t="s">
        <v>263</v>
      </c>
      <c r="F748" s="183" t="s">
        <v>384</v>
      </c>
      <c r="G748" s="183" t="s">
        <v>385</v>
      </c>
      <c r="H748" s="36"/>
      <c r="I748" s="251"/>
      <c r="J748" s="36"/>
      <c r="K748" s="36"/>
      <c r="L748" s="36"/>
      <c r="M748" s="36"/>
      <c r="N748" s="36"/>
      <c r="O748" s="36"/>
      <c r="P748" s="36"/>
    </row>
    <row r="749" spans="4:16" hidden="1" outlineLevel="1">
      <c r="D749" s="327">
        <v>27</v>
      </c>
      <c r="E749" s="250" t="s">
        <v>263</v>
      </c>
      <c r="F749" s="183" t="s">
        <v>384</v>
      </c>
      <c r="G749" s="183" t="s">
        <v>385</v>
      </c>
      <c r="H749" s="36"/>
      <c r="I749" s="251"/>
      <c r="J749" s="36"/>
      <c r="K749" s="36"/>
      <c r="L749" s="36"/>
      <c r="M749" s="36"/>
      <c r="N749" s="36"/>
      <c r="O749" s="36"/>
      <c r="P749" s="36"/>
    </row>
    <row r="750" spans="4:16" hidden="1" outlineLevel="1">
      <c r="D750" s="327">
        <v>28</v>
      </c>
      <c r="E750" s="250" t="s">
        <v>263</v>
      </c>
      <c r="F750" s="183" t="s">
        <v>384</v>
      </c>
      <c r="G750" s="183" t="s">
        <v>385</v>
      </c>
      <c r="H750" s="36"/>
      <c r="I750" s="251"/>
      <c r="J750" s="36"/>
      <c r="K750" s="36"/>
      <c r="L750" s="36"/>
      <c r="M750" s="36"/>
      <c r="N750" s="36"/>
      <c r="O750" s="36"/>
      <c r="P750" s="36"/>
    </row>
    <row r="751" spans="4:16" hidden="1" outlineLevel="1">
      <c r="D751" s="327">
        <v>29</v>
      </c>
      <c r="E751" s="250" t="s">
        <v>263</v>
      </c>
      <c r="F751" s="183" t="s">
        <v>384</v>
      </c>
      <c r="G751" s="183" t="s">
        <v>385</v>
      </c>
      <c r="H751" s="36"/>
      <c r="I751" s="251"/>
      <c r="J751" s="36"/>
      <c r="K751" s="36"/>
      <c r="L751" s="36"/>
      <c r="M751" s="36"/>
      <c r="N751" s="36"/>
      <c r="O751" s="36"/>
      <c r="P751" s="36"/>
    </row>
    <row r="752" spans="4:16" hidden="1" outlineLevel="1">
      <c r="D752" s="327">
        <v>30</v>
      </c>
      <c r="E752" s="250" t="s">
        <v>263</v>
      </c>
      <c r="F752" s="183" t="s">
        <v>384</v>
      </c>
      <c r="G752" s="183" t="s">
        <v>385</v>
      </c>
      <c r="H752" s="36"/>
      <c r="I752" s="251"/>
      <c r="J752" s="36"/>
      <c r="K752" s="36"/>
      <c r="L752" s="36"/>
      <c r="M752" s="36"/>
      <c r="N752" s="36"/>
      <c r="O752" s="36"/>
      <c r="P752" s="36"/>
    </row>
    <row r="753" spans="4:16" hidden="1" outlineLevel="1">
      <c r="D753" s="327">
        <v>31</v>
      </c>
      <c r="E753" s="250" t="s">
        <v>263</v>
      </c>
      <c r="F753" s="183" t="s">
        <v>384</v>
      </c>
      <c r="G753" s="183" t="s">
        <v>385</v>
      </c>
      <c r="H753" s="36"/>
      <c r="I753" s="251"/>
      <c r="J753" s="36"/>
      <c r="K753" s="36"/>
      <c r="L753" s="36"/>
      <c r="M753" s="36"/>
      <c r="N753" s="36"/>
      <c r="O753" s="36"/>
      <c r="P753" s="36"/>
    </row>
    <row r="754" spans="4:16" hidden="1" outlineLevel="1">
      <c r="D754" s="327">
        <v>32</v>
      </c>
      <c r="E754" s="250" t="s">
        <v>263</v>
      </c>
      <c r="F754" s="183" t="s">
        <v>384</v>
      </c>
      <c r="G754" s="183" t="s">
        <v>385</v>
      </c>
      <c r="H754" s="36"/>
      <c r="I754" s="251"/>
      <c r="J754" s="36"/>
      <c r="K754" s="36"/>
      <c r="L754" s="36"/>
      <c r="M754" s="36"/>
      <c r="N754" s="36"/>
      <c r="O754" s="36"/>
      <c r="P754" s="36"/>
    </row>
    <row r="755" spans="4:16" hidden="1" outlineLevel="1">
      <c r="D755" s="327">
        <v>33</v>
      </c>
      <c r="E755" s="250" t="s">
        <v>263</v>
      </c>
      <c r="F755" s="183" t="s">
        <v>384</v>
      </c>
      <c r="G755" s="183" t="s">
        <v>385</v>
      </c>
      <c r="H755" s="36"/>
      <c r="I755" s="251"/>
      <c r="J755" s="36"/>
      <c r="K755" s="36"/>
      <c r="L755" s="36"/>
      <c r="M755" s="36"/>
      <c r="N755" s="36"/>
      <c r="O755" s="36"/>
      <c r="P755" s="36"/>
    </row>
    <row r="756" spans="4:16" hidden="1" outlineLevel="1">
      <c r="D756" s="327">
        <v>34</v>
      </c>
      <c r="E756" s="250" t="s">
        <v>263</v>
      </c>
      <c r="F756" s="183" t="s">
        <v>384</v>
      </c>
      <c r="G756" s="183" t="s">
        <v>385</v>
      </c>
      <c r="H756" s="36"/>
      <c r="I756" s="251"/>
      <c r="J756" s="36"/>
      <c r="K756" s="36"/>
      <c r="L756" s="36"/>
      <c r="M756" s="36"/>
      <c r="N756" s="36"/>
      <c r="O756" s="36"/>
      <c r="P756" s="36"/>
    </row>
    <row r="757" spans="4:16" hidden="1" outlineLevel="1">
      <c r="D757" s="327">
        <v>35</v>
      </c>
      <c r="E757" s="250" t="s">
        <v>263</v>
      </c>
      <c r="F757" s="183" t="s">
        <v>384</v>
      </c>
      <c r="G757" s="183" t="s">
        <v>385</v>
      </c>
      <c r="H757" s="36"/>
      <c r="I757" s="251"/>
      <c r="J757" s="36"/>
      <c r="K757" s="36"/>
      <c r="L757" s="36"/>
      <c r="M757" s="36"/>
      <c r="N757" s="36"/>
      <c r="O757" s="36"/>
      <c r="P757" s="36"/>
    </row>
    <row r="758" spans="4:16" hidden="1" outlineLevel="1">
      <c r="D758" s="327">
        <v>36</v>
      </c>
      <c r="E758" s="250" t="s">
        <v>263</v>
      </c>
      <c r="F758" s="183" t="s">
        <v>384</v>
      </c>
      <c r="G758" s="183" t="s">
        <v>385</v>
      </c>
      <c r="H758" s="36"/>
      <c r="I758" s="251"/>
      <c r="J758" s="36"/>
      <c r="K758" s="36"/>
      <c r="L758" s="36"/>
      <c r="M758" s="36"/>
      <c r="N758" s="36"/>
      <c r="O758" s="36"/>
      <c r="P758" s="36"/>
    </row>
    <row r="759" spans="4:16" hidden="1" outlineLevel="1">
      <c r="D759" s="327">
        <v>37</v>
      </c>
      <c r="E759" s="250" t="s">
        <v>263</v>
      </c>
      <c r="F759" s="183" t="s">
        <v>384</v>
      </c>
      <c r="G759" s="183" t="s">
        <v>385</v>
      </c>
      <c r="H759" s="36"/>
      <c r="I759" s="251"/>
      <c r="J759" s="36"/>
      <c r="K759" s="36"/>
      <c r="L759" s="36"/>
      <c r="M759" s="36"/>
      <c r="N759" s="36"/>
      <c r="O759" s="36"/>
      <c r="P759" s="36"/>
    </row>
    <row r="760" spans="4:16" hidden="1" outlineLevel="1">
      <c r="D760" s="327">
        <v>38</v>
      </c>
      <c r="E760" s="250" t="s">
        <v>263</v>
      </c>
      <c r="F760" s="183" t="s">
        <v>384</v>
      </c>
      <c r="G760" s="183" t="s">
        <v>385</v>
      </c>
      <c r="H760" s="36"/>
      <c r="I760" s="251"/>
      <c r="J760" s="36"/>
      <c r="K760" s="36"/>
      <c r="L760" s="36"/>
      <c r="M760" s="36"/>
      <c r="N760" s="36"/>
      <c r="O760" s="36"/>
      <c r="P760" s="36"/>
    </row>
    <row r="761" spans="4:16" hidden="1" outlineLevel="1">
      <c r="D761" s="327">
        <v>39</v>
      </c>
      <c r="E761" s="250" t="s">
        <v>263</v>
      </c>
      <c r="F761" s="183" t="s">
        <v>384</v>
      </c>
      <c r="G761" s="183" t="s">
        <v>385</v>
      </c>
      <c r="H761" s="36"/>
      <c r="I761" s="251"/>
      <c r="J761" s="36"/>
      <c r="K761" s="36"/>
      <c r="L761" s="36"/>
      <c r="M761" s="36"/>
      <c r="N761" s="36"/>
      <c r="O761" s="36"/>
      <c r="P761" s="36"/>
    </row>
    <row r="762" spans="4:16" hidden="1" outlineLevel="1">
      <c r="D762" s="327">
        <v>40</v>
      </c>
      <c r="E762" s="250" t="s">
        <v>263</v>
      </c>
      <c r="F762" s="183" t="s">
        <v>384</v>
      </c>
      <c r="G762" s="183" t="s">
        <v>385</v>
      </c>
      <c r="H762" s="36"/>
      <c r="I762" s="251"/>
      <c r="J762" s="36"/>
      <c r="K762" s="36"/>
      <c r="L762" s="36"/>
      <c r="M762" s="36"/>
      <c r="N762" s="36"/>
      <c r="O762" s="36"/>
      <c r="P762" s="36"/>
    </row>
    <row r="763" spans="4:16" hidden="1" outlineLevel="1">
      <c r="D763" s="327">
        <v>41</v>
      </c>
      <c r="E763" s="250" t="s">
        <v>263</v>
      </c>
      <c r="F763" s="183" t="s">
        <v>384</v>
      </c>
      <c r="G763" s="183" t="s">
        <v>385</v>
      </c>
      <c r="H763" s="36"/>
      <c r="I763" s="251"/>
      <c r="J763" s="36"/>
      <c r="K763" s="36"/>
      <c r="L763" s="36"/>
      <c r="M763" s="36"/>
      <c r="N763" s="36"/>
      <c r="O763" s="36"/>
      <c r="P763" s="36"/>
    </row>
    <row r="764" spans="4:16" hidden="1" outlineLevel="1">
      <c r="D764" s="327">
        <v>42</v>
      </c>
      <c r="E764" s="250" t="s">
        <v>263</v>
      </c>
      <c r="F764" s="183" t="s">
        <v>384</v>
      </c>
      <c r="G764" s="183" t="s">
        <v>385</v>
      </c>
      <c r="H764" s="36"/>
      <c r="I764" s="251"/>
      <c r="J764" s="36"/>
      <c r="K764" s="36"/>
      <c r="L764" s="36"/>
      <c r="M764" s="36"/>
      <c r="N764" s="36"/>
      <c r="O764" s="36"/>
      <c r="P764" s="36"/>
    </row>
    <row r="765" spans="4:16" hidden="1" outlineLevel="1">
      <c r="D765" s="327">
        <v>43</v>
      </c>
      <c r="E765" s="250" t="s">
        <v>263</v>
      </c>
      <c r="F765" s="183" t="s">
        <v>384</v>
      </c>
      <c r="G765" s="183" t="s">
        <v>385</v>
      </c>
      <c r="H765" s="36"/>
      <c r="I765" s="251"/>
      <c r="J765" s="36"/>
      <c r="K765" s="36"/>
      <c r="L765" s="36"/>
      <c r="M765" s="36"/>
      <c r="N765" s="36"/>
      <c r="O765" s="36"/>
      <c r="P765" s="36"/>
    </row>
    <row r="766" spans="4:16" hidden="1" outlineLevel="1">
      <c r="D766" s="327">
        <v>44</v>
      </c>
      <c r="E766" s="250" t="s">
        <v>263</v>
      </c>
      <c r="F766" s="183" t="s">
        <v>384</v>
      </c>
      <c r="G766" s="183" t="s">
        <v>385</v>
      </c>
      <c r="H766" s="36"/>
      <c r="I766" s="251"/>
      <c r="J766" s="36"/>
      <c r="K766" s="36"/>
      <c r="L766" s="36"/>
      <c r="M766" s="36"/>
      <c r="N766" s="36"/>
      <c r="O766" s="36"/>
      <c r="P766" s="36"/>
    </row>
    <row r="767" spans="4:16" hidden="1" outlineLevel="1">
      <c r="D767" s="327">
        <v>45</v>
      </c>
      <c r="E767" s="250" t="s">
        <v>263</v>
      </c>
      <c r="F767" s="183" t="s">
        <v>384</v>
      </c>
      <c r="G767" s="183" t="s">
        <v>385</v>
      </c>
      <c r="H767" s="36"/>
      <c r="I767" s="251"/>
      <c r="J767" s="36"/>
      <c r="K767" s="36"/>
      <c r="L767" s="36"/>
      <c r="M767" s="36"/>
      <c r="N767" s="36"/>
      <c r="O767" s="36"/>
      <c r="P767" s="36"/>
    </row>
    <row r="768" spans="4:16" hidden="1" outlineLevel="1">
      <c r="D768" s="327">
        <v>46</v>
      </c>
      <c r="E768" s="250" t="s">
        <v>263</v>
      </c>
      <c r="F768" s="183" t="s">
        <v>384</v>
      </c>
      <c r="G768" s="183" t="s">
        <v>385</v>
      </c>
      <c r="H768" s="36"/>
      <c r="I768" s="251"/>
      <c r="J768" s="36"/>
      <c r="K768" s="36"/>
      <c r="L768" s="36"/>
      <c r="M768" s="36"/>
      <c r="N768" s="36"/>
      <c r="O768" s="36"/>
      <c r="P768" s="36"/>
    </row>
    <row r="769" spans="2:92" hidden="1" outlineLevel="1">
      <c r="D769" s="327">
        <v>47</v>
      </c>
      <c r="E769" s="250" t="s">
        <v>263</v>
      </c>
      <c r="F769" s="183" t="s">
        <v>384</v>
      </c>
      <c r="G769" s="183" t="s">
        <v>385</v>
      </c>
      <c r="H769" s="36"/>
      <c r="I769" s="251"/>
      <c r="J769" s="36"/>
      <c r="K769" s="36"/>
      <c r="L769" s="36"/>
      <c r="M769" s="36"/>
      <c r="N769" s="36"/>
      <c r="O769" s="36"/>
      <c r="P769" s="36"/>
    </row>
    <row r="770" spans="2:92" hidden="1" outlineLevel="1">
      <c r="D770" s="327">
        <v>48</v>
      </c>
      <c r="E770" s="250" t="s">
        <v>263</v>
      </c>
      <c r="F770" s="183" t="s">
        <v>384</v>
      </c>
      <c r="G770" s="183" t="s">
        <v>385</v>
      </c>
      <c r="H770" s="36"/>
      <c r="I770" s="251"/>
      <c r="J770" s="36"/>
      <c r="K770" s="36"/>
      <c r="L770" s="36"/>
      <c r="M770" s="36"/>
      <c r="N770" s="36"/>
      <c r="O770" s="36"/>
      <c r="P770" s="36"/>
    </row>
    <row r="771" spans="2:92" hidden="1" outlineLevel="1">
      <c r="D771" s="327">
        <v>49</v>
      </c>
      <c r="E771" s="250" t="s">
        <v>263</v>
      </c>
      <c r="F771" s="183" t="s">
        <v>384</v>
      </c>
      <c r="G771" s="183" t="s">
        <v>385</v>
      </c>
      <c r="H771" s="36"/>
      <c r="I771" s="251"/>
      <c r="J771" s="36"/>
      <c r="K771" s="36"/>
      <c r="L771" s="36"/>
      <c r="M771" s="36"/>
      <c r="N771" s="36"/>
      <c r="O771" s="36"/>
      <c r="P771" s="36"/>
    </row>
    <row r="772" spans="2:92" collapsed="1">
      <c r="B772"/>
      <c r="D772" s="327">
        <v>50</v>
      </c>
      <c r="E772" s="250" t="s">
        <v>263</v>
      </c>
      <c r="F772" s="183" t="s">
        <v>384</v>
      </c>
      <c r="G772" s="183" t="s">
        <v>385</v>
      </c>
      <c r="H772" s="36"/>
      <c r="I772" s="251"/>
      <c r="J772" s="36"/>
      <c r="K772" s="36"/>
      <c r="L772" s="36"/>
      <c r="M772" s="36"/>
      <c r="N772" s="36"/>
      <c r="O772" s="36"/>
      <c r="P772" s="36"/>
    </row>
    <row r="774" spans="2:92">
      <c r="E774" s="311" t="s">
        <v>173</v>
      </c>
    </row>
    <row r="775" spans="2:92">
      <c r="E775" s="311" t="s">
        <v>487</v>
      </c>
    </row>
    <row r="776" spans="2:92">
      <c r="E776" s="314" t="s">
        <v>324</v>
      </c>
    </row>
    <row r="779" spans="2:92" ht="15.75">
      <c r="B779" s="10"/>
      <c r="C779" s="10"/>
      <c r="D779" s="244" t="s">
        <v>489</v>
      </c>
      <c r="E779" s="244" t="s">
        <v>490</v>
      </c>
      <c r="F779" s="10"/>
      <c r="G779" s="10"/>
      <c r="H779" s="10"/>
      <c r="I779" s="245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</row>
    <row r="780" spans="2:92">
      <c r="H780" s="292" t="s">
        <v>586</v>
      </c>
      <c r="I780" s="292"/>
      <c r="J780" s="292" t="s">
        <v>587</v>
      </c>
      <c r="K780" s="292" t="s">
        <v>588</v>
      </c>
      <c r="L780" s="292" t="s">
        <v>589</v>
      </c>
      <c r="M780" s="292" t="s">
        <v>590</v>
      </c>
      <c r="N780" s="292" t="s">
        <v>591</v>
      </c>
      <c r="O780" s="292" t="s">
        <v>592</v>
      </c>
      <c r="P780" s="292" t="s">
        <v>593</v>
      </c>
      <c r="Q780" s="292" t="s">
        <v>594</v>
      </c>
    </row>
    <row r="781" spans="2:92" ht="15.75">
      <c r="E781" s="9" t="s">
        <v>490</v>
      </c>
      <c r="H781" s="292"/>
    </row>
    <row r="782" spans="2:92">
      <c r="E782" s="316" t="s">
        <v>491</v>
      </c>
      <c r="F782" s="292" t="str">
        <f t="shared" ref="F782:Q782" si="34">F783&amp;F787</f>
        <v>Llamadas localesPromedio</v>
      </c>
      <c r="G782" s="292" t="str">
        <f t="shared" si="34"/>
        <v>Llamadas localesDesviación Estándar</v>
      </c>
      <c r="H782" s="292" t="str">
        <f t="shared" si="34"/>
        <v>Minutos de Larga Distancia Internacional (Estados Unidos y Canadá)Promedio</v>
      </c>
      <c r="I782" s="292" t="str">
        <f t="shared" si="34"/>
        <v>Minutos de Larga Distancia Internacional (Estados Unidos y Canadá)Desviación Estándar</v>
      </c>
      <c r="J782" s="292" t="str">
        <f t="shared" si="34"/>
        <v>Minutos a Larga Distancia MundialPromedio</v>
      </c>
      <c r="K782" s="292" t="str">
        <f t="shared" si="34"/>
        <v>Minutos a Larga Distancia MundialDesviación Estándar</v>
      </c>
      <c r="L782" s="292" t="str">
        <f t="shared" si="34"/>
        <v>Minutos a celular (modalidad “El que llama paga” a número 044 y 045)Promedio</v>
      </c>
      <c r="M782" s="292" t="str">
        <f t="shared" si="34"/>
        <v>Minutos a celular (modalidad “El que llama paga” a número 044 y 045)Desviación Estándar</v>
      </c>
      <c r="N782" s="292" t="str">
        <f t="shared" si="34"/>
        <v>Consumo promedio de bajada de datos mensualPromedio</v>
      </c>
      <c r="O782" s="292" t="str">
        <f t="shared" si="34"/>
        <v>Consumo promedio de bajada de datos mensualDesviación Estándar</v>
      </c>
      <c r="P782" s="292" t="str">
        <f t="shared" si="34"/>
        <v>Envío promedio de subida de datos mensualPromedio</v>
      </c>
      <c r="Q782" s="292" t="str">
        <f t="shared" si="34"/>
        <v>Envío promedio de subida de datos mensualDesviación Estándar</v>
      </c>
    </row>
    <row r="783" spans="2:92">
      <c r="E783" s="329" t="s">
        <v>388</v>
      </c>
      <c r="F783" s="292" t="s">
        <v>170</v>
      </c>
      <c r="G783" s="292" t="s">
        <v>170</v>
      </c>
      <c r="H783" s="292" t="s">
        <v>492</v>
      </c>
      <c r="I783" s="292" t="s">
        <v>492</v>
      </c>
      <c r="J783" s="292" t="s">
        <v>529</v>
      </c>
      <c r="K783" s="292" t="s">
        <v>529</v>
      </c>
      <c r="L783" s="292" t="s">
        <v>494</v>
      </c>
      <c r="M783" s="292" t="s">
        <v>494</v>
      </c>
      <c r="N783" s="292" t="s">
        <v>530</v>
      </c>
      <c r="O783" s="292" t="s">
        <v>530</v>
      </c>
      <c r="P783" s="292" t="s">
        <v>496</v>
      </c>
      <c r="Q783" s="292" t="s">
        <v>496</v>
      </c>
      <c r="AD783" s="314"/>
      <c r="AE783" s="314"/>
    </row>
    <row r="784" spans="2:92">
      <c r="E784" s="260">
        <v>2015</v>
      </c>
      <c r="F784" s="292">
        <v>1</v>
      </c>
      <c r="G784" s="292">
        <v>2</v>
      </c>
      <c r="H784" s="292">
        <v>3</v>
      </c>
      <c r="I784" s="292">
        <v>4</v>
      </c>
      <c r="J784" s="292">
        <v>5</v>
      </c>
      <c r="K784" s="292">
        <v>6</v>
      </c>
      <c r="L784" s="292">
        <v>7</v>
      </c>
      <c r="M784" s="292">
        <v>8</v>
      </c>
      <c r="N784" s="292">
        <v>9</v>
      </c>
      <c r="O784" s="292">
        <v>10</v>
      </c>
      <c r="P784" s="292">
        <v>11</v>
      </c>
      <c r="Q784" s="292">
        <v>12</v>
      </c>
      <c r="AD784" s="314"/>
      <c r="AE784" s="314"/>
    </row>
    <row r="785" spans="4:31" ht="15" thickBot="1">
      <c r="F785" s="338"/>
      <c r="G785" s="338"/>
      <c r="H785" s="314"/>
      <c r="I785" s="315"/>
      <c r="J785" s="314"/>
      <c r="K785" s="314"/>
      <c r="L785" s="314"/>
      <c r="M785" s="314"/>
      <c r="N785" s="314"/>
      <c r="O785" s="314"/>
      <c r="P785" s="314"/>
      <c r="AD785" s="314"/>
      <c r="AE785" s="314"/>
    </row>
    <row r="786" spans="4:31" ht="45" customHeight="1" thickBot="1">
      <c r="F786" s="526" t="s">
        <v>170</v>
      </c>
      <c r="G786" s="527"/>
      <c r="H786" s="526" t="s">
        <v>492</v>
      </c>
      <c r="I786" s="527"/>
      <c r="J786" s="526" t="s">
        <v>493</v>
      </c>
      <c r="K786" s="527"/>
      <c r="L786" s="526" t="s">
        <v>494</v>
      </c>
      <c r="M786" s="527"/>
      <c r="N786" s="539" t="s">
        <v>495</v>
      </c>
      <c r="O786" s="540"/>
      <c r="P786" s="539" t="s">
        <v>496</v>
      </c>
      <c r="Q786" s="540"/>
      <c r="AD786" s="314"/>
      <c r="AE786" s="314"/>
    </row>
    <row r="787" spans="4:31" ht="27" customHeight="1">
      <c r="E787" s="306" t="s">
        <v>263</v>
      </c>
      <c r="F787" s="306" t="s">
        <v>224</v>
      </c>
      <c r="G787" s="306" t="s">
        <v>497</v>
      </c>
      <c r="H787" s="306" t="s">
        <v>224</v>
      </c>
      <c r="I787" s="317" t="s">
        <v>497</v>
      </c>
      <c r="J787" s="306" t="s">
        <v>224</v>
      </c>
      <c r="K787" s="306" t="s">
        <v>497</v>
      </c>
      <c r="L787" s="306" t="s">
        <v>224</v>
      </c>
      <c r="M787" s="306" t="s">
        <v>497</v>
      </c>
      <c r="N787" s="306" t="s">
        <v>224</v>
      </c>
      <c r="O787" s="306" t="s">
        <v>497</v>
      </c>
      <c r="P787" s="306" t="s">
        <v>224</v>
      </c>
      <c r="Q787" s="306" t="s">
        <v>497</v>
      </c>
      <c r="R787" s="330" t="s">
        <v>267</v>
      </c>
      <c r="AD787" s="314"/>
      <c r="AE787" s="314"/>
    </row>
    <row r="788" spans="4:31">
      <c r="D788" s="327">
        <v>1</v>
      </c>
      <c r="E788" s="252" t="s">
        <v>300</v>
      </c>
      <c r="F788" s="339"/>
      <c r="G788" s="339"/>
      <c r="H788" s="339"/>
      <c r="I788" s="339"/>
      <c r="J788" s="339"/>
      <c r="K788" s="339"/>
      <c r="L788" s="339"/>
      <c r="M788" s="36"/>
      <c r="N788" s="36"/>
      <c r="O788" s="36"/>
      <c r="P788" s="36"/>
      <c r="Q788" s="36"/>
      <c r="R788" s="36"/>
      <c r="AD788" s="314"/>
      <c r="AE788" s="314"/>
    </row>
    <row r="789" spans="4:31">
      <c r="D789" s="327">
        <v>2</v>
      </c>
      <c r="E789" s="252" t="s">
        <v>296</v>
      </c>
      <c r="F789" s="339"/>
      <c r="G789" s="339"/>
      <c r="H789" s="339"/>
      <c r="I789" s="339"/>
      <c r="J789" s="339"/>
      <c r="K789" s="339"/>
      <c r="L789" s="339"/>
      <c r="M789" s="36"/>
      <c r="N789" s="36"/>
      <c r="O789" s="36"/>
      <c r="P789" s="36"/>
      <c r="Q789" s="36"/>
      <c r="R789" s="36"/>
      <c r="AD789" s="314"/>
      <c r="AE789" s="314"/>
    </row>
    <row r="790" spans="4:31">
      <c r="D790" s="327">
        <v>3</v>
      </c>
      <c r="E790" s="252" t="s">
        <v>297</v>
      </c>
      <c r="F790" s="339"/>
      <c r="G790" s="339"/>
      <c r="H790" s="339"/>
      <c r="I790" s="339"/>
      <c r="J790" s="339"/>
      <c r="K790" s="339"/>
      <c r="L790" s="339"/>
      <c r="M790" s="36"/>
      <c r="N790" s="36"/>
      <c r="O790" s="36"/>
      <c r="P790" s="36"/>
      <c r="Q790" s="36"/>
      <c r="R790" s="36"/>
      <c r="AD790" s="314"/>
      <c r="AE790" s="314"/>
    </row>
    <row r="791" spans="4:31">
      <c r="D791" s="327">
        <v>4</v>
      </c>
      <c r="E791" s="252" t="s">
        <v>295</v>
      </c>
      <c r="F791" s="339"/>
      <c r="G791" s="339"/>
      <c r="H791" s="339"/>
      <c r="I791" s="339"/>
      <c r="J791" s="339"/>
      <c r="K791" s="339"/>
      <c r="L791" s="339"/>
      <c r="M791" s="36"/>
      <c r="N791" s="36"/>
      <c r="O791" s="36"/>
      <c r="P791" s="36"/>
      <c r="Q791" s="36"/>
      <c r="R791" s="36"/>
      <c r="AD791" s="314"/>
      <c r="AE791" s="314"/>
    </row>
    <row r="792" spans="4:31">
      <c r="D792" s="327">
        <v>5</v>
      </c>
      <c r="E792" s="252" t="s">
        <v>304</v>
      </c>
      <c r="F792" s="339"/>
      <c r="G792" s="339"/>
      <c r="H792" s="339"/>
      <c r="I792" s="339"/>
      <c r="J792" s="339"/>
      <c r="K792" s="339"/>
      <c r="L792" s="339"/>
      <c r="M792" s="36"/>
      <c r="N792" s="36"/>
      <c r="O792" s="36"/>
      <c r="P792" s="36"/>
      <c r="Q792" s="36"/>
      <c r="R792" s="36"/>
      <c r="AD792" s="314"/>
      <c r="AE792" s="314"/>
    </row>
    <row r="793" spans="4:31">
      <c r="D793" s="327">
        <v>6</v>
      </c>
      <c r="E793" s="252" t="s">
        <v>299</v>
      </c>
      <c r="F793" s="339"/>
      <c r="G793" s="339"/>
      <c r="H793" s="339"/>
      <c r="I793" s="339"/>
      <c r="J793" s="339"/>
      <c r="K793" s="339"/>
      <c r="L793" s="339"/>
      <c r="M793" s="36"/>
      <c r="N793" s="36"/>
      <c r="O793" s="36"/>
      <c r="P793" s="36"/>
      <c r="Q793" s="36"/>
      <c r="R793" s="36"/>
      <c r="AD793" s="314"/>
      <c r="AE793" s="314"/>
    </row>
    <row r="794" spans="4:31">
      <c r="D794" s="327">
        <v>7</v>
      </c>
      <c r="E794" s="252" t="s">
        <v>280</v>
      </c>
      <c r="F794" s="339"/>
      <c r="G794" s="339"/>
      <c r="H794" s="339"/>
      <c r="I794" s="339"/>
      <c r="J794" s="339"/>
      <c r="K794" s="339"/>
      <c r="L794" s="339"/>
      <c r="M794" s="36"/>
      <c r="N794" s="36"/>
      <c r="O794" s="36"/>
      <c r="P794" s="36"/>
      <c r="Q794" s="36"/>
      <c r="R794" s="36"/>
      <c r="AD794" s="314"/>
      <c r="AE794" s="314"/>
    </row>
    <row r="795" spans="4:31">
      <c r="D795" s="327">
        <v>8</v>
      </c>
      <c r="E795" s="252" t="s">
        <v>281</v>
      </c>
      <c r="F795" s="339"/>
      <c r="G795" s="339"/>
      <c r="H795" s="339"/>
      <c r="I795" s="339"/>
      <c r="J795" s="339"/>
      <c r="K795" s="339"/>
      <c r="L795" s="339"/>
      <c r="M795" s="36"/>
      <c r="N795" s="36"/>
      <c r="O795" s="36"/>
      <c r="P795" s="36"/>
      <c r="Q795" s="36"/>
      <c r="R795" s="36"/>
      <c r="AD795" s="314"/>
      <c r="AE795" s="314"/>
    </row>
    <row r="796" spans="4:31">
      <c r="D796" s="327">
        <v>9</v>
      </c>
      <c r="E796" s="252" t="s">
        <v>303</v>
      </c>
      <c r="F796" s="339"/>
      <c r="G796" s="339"/>
      <c r="H796" s="339"/>
      <c r="I796" s="339"/>
      <c r="J796" s="339"/>
      <c r="K796" s="339"/>
      <c r="L796" s="339"/>
      <c r="M796" s="36"/>
      <c r="N796" s="36"/>
      <c r="O796" s="36"/>
      <c r="P796" s="36"/>
      <c r="Q796" s="36"/>
      <c r="R796" s="36"/>
      <c r="AD796" s="314"/>
      <c r="AE796" s="314"/>
    </row>
    <row r="797" spans="4:31" outlineLevel="1">
      <c r="D797" s="327">
        <v>10</v>
      </c>
      <c r="E797" s="252" t="s">
        <v>167</v>
      </c>
      <c r="F797" s="339"/>
      <c r="G797" s="339"/>
      <c r="H797" s="339"/>
      <c r="I797" s="339"/>
      <c r="J797" s="339"/>
      <c r="K797" s="339"/>
      <c r="L797" s="339"/>
      <c r="M797" s="36"/>
      <c r="N797" s="36"/>
      <c r="O797" s="36"/>
      <c r="P797" s="36"/>
      <c r="Q797" s="36"/>
      <c r="R797" s="36"/>
      <c r="AD797" s="314"/>
      <c r="AE797" s="314"/>
    </row>
    <row r="798" spans="4:31" outlineLevel="1">
      <c r="D798" s="327">
        <v>11</v>
      </c>
      <c r="E798" s="252" t="s">
        <v>166</v>
      </c>
      <c r="F798" s="339"/>
      <c r="G798" s="339"/>
      <c r="H798" s="339"/>
      <c r="I798" s="339"/>
      <c r="J798" s="339"/>
      <c r="K798" s="339"/>
      <c r="L798" s="339"/>
      <c r="M798" s="36"/>
      <c r="N798" s="36"/>
      <c r="O798" s="36"/>
      <c r="P798" s="36"/>
      <c r="Q798" s="36"/>
      <c r="R798" s="36"/>
      <c r="AD798" s="314"/>
      <c r="AE798" s="314"/>
    </row>
    <row r="799" spans="4:31" outlineLevel="1">
      <c r="D799" s="327">
        <v>12</v>
      </c>
      <c r="E799" s="252" t="s">
        <v>474</v>
      </c>
      <c r="F799" s="339"/>
      <c r="G799" s="339"/>
      <c r="H799" s="339"/>
      <c r="I799" s="339"/>
      <c r="J799" s="339"/>
      <c r="K799" s="339"/>
      <c r="L799" s="339"/>
      <c r="M799" s="36"/>
      <c r="N799" s="36"/>
      <c r="O799" s="36"/>
      <c r="P799" s="36"/>
      <c r="Q799" s="36"/>
      <c r="R799" s="36"/>
      <c r="AD799" s="314"/>
      <c r="AE799" s="314"/>
    </row>
    <row r="800" spans="4:31" outlineLevel="1">
      <c r="D800" s="327">
        <v>13</v>
      </c>
      <c r="E800" s="252" t="s">
        <v>285</v>
      </c>
      <c r="F800" s="339"/>
      <c r="G800" s="339"/>
      <c r="H800" s="339"/>
      <c r="I800" s="339"/>
      <c r="J800" s="339"/>
      <c r="K800" s="339"/>
      <c r="L800" s="339"/>
      <c r="M800" s="36"/>
      <c r="N800" s="36"/>
      <c r="O800" s="36"/>
      <c r="P800" s="36"/>
      <c r="Q800" s="36"/>
      <c r="R800" s="36"/>
      <c r="AD800" s="314"/>
      <c r="AE800" s="314"/>
    </row>
    <row r="801" spans="4:31" outlineLevel="1">
      <c r="D801" s="327">
        <v>14</v>
      </c>
      <c r="E801" s="252" t="s">
        <v>283</v>
      </c>
      <c r="F801" s="339"/>
      <c r="G801" s="339"/>
      <c r="H801" s="339"/>
      <c r="I801" s="339"/>
      <c r="J801" s="339"/>
      <c r="K801" s="339"/>
      <c r="L801" s="339"/>
      <c r="M801" s="36"/>
      <c r="N801" s="36"/>
      <c r="O801" s="36"/>
      <c r="P801" s="36"/>
      <c r="Q801" s="36"/>
      <c r="R801" s="36"/>
      <c r="AD801" s="314"/>
      <c r="AE801" s="314"/>
    </row>
    <row r="802" spans="4:31" outlineLevel="1">
      <c r="D802" s="327">
        <v>15</v>
      </c>
      <c r="E802" s="252" t="s">
        <v>298</v>
      </c>
      <c r="F802" s="339"/>
      <c r="G802" s="339"/>
      <c r="H802" s="339"/>
      <c r="I802" s="339"/>
      <c r="J802" s="339"/>
      <c r="K802" s="339"/>
      <c r="L802" s="339"/>
      <c r="M802" s="36"/>
      <c r="N802" s="36"/>
      <c r="O802" s="36"/>
      <c r="P802" s="36"/>
      <c r="Q802" s="36"/>
      <c r="R802" s="36"/>
      <c r="AD802" s="314"/>
      <c r="AE802" s="314"/>
    </row>
    <row r="803" spans="4:31" outlineLevel="1">
      <c r="D803" s="327">
        <v>16</v>
      </c>
      <c r="E803" s="252" t="s">
        <v>301</v>
      </c>
      <c r="F803" s="339"/>
      <c r="G803" s="339"/>
      <c r="H803" s="339"/>
      <c r="I803" s="339"/>
      <c r="J803" s="339"/>
      <c r="K803" s="339"/>
      <c r="L803" s="339"/>
      <c r="M803" s="36"/>
      <c r="N803" s="36"/>
      <c r="O803" s="36"/>
      <c r="P803" s="36"/>
      <c r="Q803" s="36"/>
      <c r="R803" s="36"/>
      <c r="AD803" s="314"/>
      <c r="AE803" s="314"/>
    </row>
    <row r="804" spans="4:31" outlineLevel="1">
      <c r="D804" s="327">
        <v>17</v>
      </c>
      <c r="E804" s="252" t="s">
        <v>302</v>
      </c>
      <c r="F804" s="339"/>
      <c r="G804" s="339"/>
      <c r="H804" s="339"/>
      <c r="I804" s="339"/>
      <c r="J804" s="339"/>
      <c r="K804" s="339"/>
      <c r="L804" s="339"/>
      <c r="M804" s="36"/>
      <c r="N804" s="36"/>
      <c r="O804" s="36"/>
      <c r="P804" s="36"/>
      <c r="Q804" s="36"/>
      <c r="R804" s="36"/>
      <c r="AD804" s="314"/>
      <c r="AE804" s="314"/>
    </row>
    <row r="805" spans="4:31" outlineLevel="1">
      <c r="D805" s="327">
        <v>18</v>
      </c>
      <c r="E805" s="252" t="s">
        <v>323</v>
      </c>
      <c r="F805" s="339"/>
      <c r="G805" s="339"/>
      <c r="H805" s="339"/>
      <c r="I805" s="339"/>
      <c r="J805" s="339"/>
      <c r="K805" s="339"/>
      <c r="L805" s="339"/>
      <c r="M805" s="36"/>
      <c r="N805" s="36"/>
      <c r="O805" s="36"/>
      <c r="P805" s="36"/>
      <c r="Q805" s="36"/>
      <c r="R805" s="36"/>
      <c r="AD805" s="314"/>
      <c r="AE805" s="314"/>
    </row>
    <row r="806" spans="4:31" outlineLevel="1">
      <c r="D806" s="327">
        <v>19</v>
      </c>
      <c r="E806" s="252" t="s">
        <v>208</v>
      </c>
      <c r="F806" s="339"/>
      <c r="G806" s="339"/>
      <c r="H806" s="339"/>
      <c r="I806" s="339"/>
      <c r="J806" s="339"/>
      <c r="K806" s="339"/>
      <c r="L806" s="339"/>
      <c r="M806" s="36"/>
      <c r="N806" s="36"/>
      <c r="O806" s="36"/>
      <c r="P806" s="36"/>
      <c r="Q806" s="36"/>
      <c r="R806" s="36"/>
      <c r="AD806" s="314"/>
      <c r="AE806" s="314"/>
    </row>
    <row r="807" spans="4:31" outlineLevel="1">
      <c r="D807" s="327">
        <v>20</v>
      </c>
      <c r="E807" s="252" t="s">
        <v>209</v>
      </c>
      <c r="F807" s="339"/>
      <c r="G807" s="339"/>
      <c r="H807" s="339"/>
      <c r="I807" s="339"/>
      <c r="J807" s="339"/>
      <c r="K807" s="339"/>
      <c r="L807" s="339"/>
      <c r="M807" s="36"/>
      <c r="N807" s="36"/>
      <c r="O807" s="36"/>
      <c r="P807" s="36"/>
      <c r="Q807" s="36"/>
      <c r="R807" s="36"/>
      <c r="AD807" s="314"/>
      <c r="AE807" s="314"/>
    </row>
    <row r="808" spans="4:31" outlineLevel="1">
      <c r="D808" s="327">
        <v>21</v>
      </c>
      <c r="E808" s="252" t="s">
        <v>318</v>
      </c>
      <c r="F808" s="339"/>
      <c r="G808" s="339"/>
      <c r="H808" s="339"/>
      <c r="I808" s="339"/>
      <c r="J808" s="339"/>
      <c r="K808" s="339"/>
      <c r="L808" s="339"/>
      <c r="M808" s="36"/>
      <c r="N808" s="36"/>
      <c r="O808" s="36"/>
      <c r="P808" s="36"/>
      <c r="Q808" s="36"/>
      <c r="R808" s="36"/>
      <c r="AD808" s="314"/>
      <c r="AE808" s="314"/>
    </row>
    <row r="809" spans="4:31" outlineLevel="1">
      <c r="D809" s="327">
        <v>22</v>
      </c>
      <c r="E809" s="252" t="s">
        <v>319</v>
      </c>
      <c r="F809" s="339"/>
      <c r="G809" s="339"/>
      <c r="H809" s="339"/>
      <c r="I809" s="339"/>
      <c r="J809" s="339"/>
      <c r="K809" s="339"/>
      <c r="L809" s="339"/>
      <c r="M809" s="36"/>
      <c r="N809" s="36"/>
      <c r="O809" s="36"/>
      <c r="P809" s="36"/>
      <c r="Q809" s="36"/>
      <c r="R809" s="36"/>
      <c r="AD809" s="314"/>
      <c r="AE809" s="314"/>
    </row>
    <row r="810" spans="4:31" outlineLevel="1">
      <c r="D810" s="327">
        <v>23</v>
      </c>
      <c r="E810" s="250" t="s">
        <v>263</v>
      </c>
      <c r="F810" s="36"/>
      <c r="G810" s="36"/>
      <c r="H810" s="36"/>
      <c r="I810" s="251"/>
      <c r="J810" s="36"/>
      <c r="K810" s="36"/>
      <c r="L810" s="36"/>
      <c r="M810" s="36"/>
      <c r="N810" s="36"/>
      <c r="O810" s="36"/>
      <c r="P810" s="36"/>
      <c r="Q810" s="36"/>
      <c r="R810" s="36"/>
      <c r="AD810" s="314"/>
      <c r="AE810" s="314"/>
    </row>
    <row r="811" spans="4:31" outlineLevel="1">
      <c r="D811" s="327">
        <v>24</v>
      </c>
      <c r="E811" s="250" t="s">
        <v>263</v>
      </c>
      <c r="F811" s="36"/>
      <c r="G811" s="36"/>
      <c r="H811" s="36"/>
      <c r="I811" s="251"/>
      <c r="J811" s="36"/>
      <c r="K811" s="36"/>
      <c r="L811" s="36"/>
      <c r="M811" s="36"/>
      <c r="N811" s="36"/>
      <c r="O811" s="36"/>
      <c r="P811" s="36"/>
      <c r="Q811" s="36"/>
      <c r="R811" s="36"/>
      <c r="AD811" s="314"/>
      <c r="AE811" s="314"/>
    </row>
    <row r="812" spans="4:31" outlineLevel="1">
      <c r="D812" s="327">
        <v>25</v>
      </c>
      <c r="E812" s="250" t="s">
        <v>263</v>
      </c>
      <c r="F812" s="36"/>
      <c r="G812" s="36"/>
      <c r="H812" s="36"/>
      <c r="I812" s="251"/>
      <c r="J812" s="36"/>
      <c r="K812" s="36"/>
      <c r="L812" s="36"/>
      <c r="M812" s="36"/>
      <c r="N812" s="36"/>
      <c r="O812" s="36"/>
      <c r="P812" s="36"/>
      <c r="Q812" s="36"/>
      <c r="R812" s="36"/>
      <c r="AD812" s="314"/>
      <c r="AE812" s="314"/>
    </row>
    <row r="813" spans="4:31" outlineLevel="1">
      <c r="D813" s="327">
        <v>26</v>
      </c>
      <c r="E813" s="250" t="s">
        <v>263</v>
      </c>
      <c r="F813" s="36"/>
      <c r="G813" s="36"/>
      <c r="H813" s="36"/>
      <c r="I813" s="251"/>
      <c r="J813" s="36"/>
      <c r="K813" s="36"/>
      <c r="L813" s="36"/>
      <c r="M813" s="36"/>
      <c r="N813" s="36"/>
      <c r="O813" s="36"/>
      <c r="P813" s="36"/>
      <c r="Q813" s="36"/>
      <c r="R813" s="36"/>
      <c r="AD813" s="314"/>
      <c r="AE813" s="314"/>
    </row>
    <row r="814" spans="4:31" outlineLevel="1">
      <c r="D814" s="327">
        <v>27</v>
      </c>
      <c r="E814" s="250" t="s">
        <v>263</v>
      </c>
      <c r="F814" s="36"/>
      <c r="G814" s="36"/>
      <c r="H814" s="36"/>
      <c r="I814" s="251"/>
      <c r="J814" s="36"/>
      <c r="K814" s="36"/>
      <c r="L814" s="36"/>
      <c r="M814" s="36"/>
      <c r="N814" s="36"/>
      <c r="O814" s="36"/>
      <c r="P814" s="36"/>
      <c r="Q814" s="36"/>
      <c r="R814" s="36"/>
      <c r="AD814" s="314"/>
      <c r="AE814" s="314"/>
    </row>
    <row r="815" spans="4:31" outlineLevel="1">
      <c r="D815" s="327">
        <v>28</v>
      </c>
      <c r="E815" s="250" t="s">
        <v>263</v>
      </c>
      <c r="F815" s="36"/>
      <c r="G815" s="36"/>
      <c r="H815" s="36"/>
      <c r="I815" s="251"/>
      <c r="J815" s="36"/>
      <c r="K815" s="36"/>
      <c r="L815" s="36"/>
      <c r="M815" s="36"/>
      <c r="N815" s="36"/>
      <c r="O815" s="36"/>
      <c r="P815" s="36"/>
      <c r="Q815" s="36"/>
      <c r="R815" s="36"/>
      <c r="AD815" s="314"/>
      <c r="AE815" s="314"/>
    </row>
    <row r="816" spans="4:31" outlineLevel="1">
      <c r="D816" s="327">
        <v>29</v>
      </c>
      <c r="E816" s="250" t="s">
        <v>263</v>
      </c>
      <c r="F816" s="36"/>
      <c r="G816" s="36"/>
      <c r="H816" s="36"/>
      <c r="I816" s="251"/>
      <c r="J816" s="36"/>
      <c r="K816" s="36"/>
      <c r="L816" s="36"/>
      <c r="M816" s="36"/>
      <c r="N816" s="36"/>
      <c r="O816" s="36"/>
      <c r="P816" s="36"/>
      <c r="Q816" s="36"/>
      <c r="R816" s="36"/>
      <c r="AD816" s="314"/>
      <c r="AE816" s="314"/>
    </row>
    <row r="817" spans="4:31" outlineLevel="1">
      <c r="D817" s="327">
        <v>30</v>
      </c>
      <c r="E817" s="250" t="s">
        <v>263</v>
      </c>
      <c r="F817" s="36"/>
      <c r="G817" s="36"/>
      <c r="H817" s="36"/>
      <c r="I817" s="251"/>
      <c r="J817" s="36"/>
      <c r="K817" s="36"/>
      <c r="L817" s="36"/>
      <c r="M817" s="36"/>
      <c r="N817" s="36"/>
      <c r="O817" s="36"/>
      <c r="P817" s="36"/>
      <c r="Q817" s="36"/>
      <c r="R817" s="36"/>
      <c r="AD817" s="314"/>
      <c r="AE817" s="314"/>
    </row>
    <row r="818" spans="4:31" outlineLevel="1">
      <c r="D818" s="327">
        <v>31</v>
      </c>
      <c r="E818" s="250" t="s">
        <v>263</v>
      </c>
      <c r="F818" s="36"/>
      <c r="G818" s="36"/>
      <c r="H818" s="36"/>
      <c r="I818" s="251"/>
      <c r="J818" s="36"/>
      <c r="K818" s="36"/>
      <c r="L818" s="36"/>
      <c r="M818" s="36"/>
      <c r="N818" s="36"/>
      <c r="O818" s="36"/>
      <c r="P818" s="36"/>
      <c r="Q818" s="36"/>
      <c r="R818" s="36"/>
      <c r="AD818" s="314"/>
      <c r="AE818" s="314"/>
    </row>
    <row r="819" spans="4:31" outlineLevel="1">
      <c r="D819" s="327">
        <v>32</v>
      </c>
      <c r="E819" s="250" t="s">
        <v>263</v>
      </c>
      <c r="F819" s="36"/>
      <c r="G819" s="36"/>
      <c r="H819" s="36"/>
      <c r="I819" s="251"/>
      <c r="J819" s="36"/>
      <c r="K819" s="36"/>
      <c r="L819" s="36"/>
      <c r="M819" s="36"/>
      <c r="N819" s="36"/>
      <c r="O819" s="36"/>
      <c r="P819" s="36"/>
      <c r="Q819" s="36"/>
      <c r="R819" s="36"/>
      <c r="AD819" s="314"/>
      <c r="AE819" s="314"/>
    </row>
    <row r="820" spans="4:31" outlineLevel="1">
      <c r="D820" s="327">
        <v>33</v>
      </c>
      <c r="E820" s="250" t="s">
        <v>263</v>
      </c>
      <c r="F820" s="36"/>
      <c r="G820" s="36"/>
      <c r="H820" s="36"/>
      <c r="I820" s="251"/>
      <c r="J820" s="36"/>
      <c r="K820" s="36"/>
      <c r="L820" s="36"/>
      <c r="M820" s="36"/>
      <c r="N820" s="36"/>
      <c r="O820" s="36"/>
      <c r="P820" s="36"/>
      <c r="Q820" s="36"/>
      <c r="R820" s="36"/>
      <c r="AD820" s="314"/>
      <c r="AE820" s="314"/>
    </row>
    <row r="821" spans="4:31" outlineLevel="1">
      <c r="D821" s="327">
        <v>34</v>
      </c>
      <c r="E821" s="250" t="s">
        <v>263</v>
      </c>
      <c r="F821" s="36"/>
      <c r="G821" s="36"/>
      <c r="H821" s="36"/>
      <c r="I821" s="251"/>
      <c r="J821" s="36"/>
      <c r="K821" s="36"/>
      <c r="L821" s="36"/>
      <c r="M821" s="36"/>
      <c r="N821" s="36"/>
      <c r="O821" s="36"/>
      <c r="P821" s="36"/>
      <c r="Q821" s="36"/>
      <c r="R821" s="36"/>
      <c r="AD821" s="314"/>
      <c r="AE821" s="314"/>
    </row>
    <row r="822" spans="4:31" outlineLevel="1">
      <c r="D822" s="327">
        <v>35</v>
      </c>
      <c r="E822" s="250" t="s">
        <v>263</v>
      </c>
      <c r="F822" s="36"/>
      <c r="G822" s="36"/>
      <c r="H822" s="36"/>
      <c r="I822" s="251"/>
      <c r="J822" s="36"/>
      <c r="K822" s="36"/>
      <c r="L822" s="36"/>
      <c r="M822" s="36"/>
      <c r="N822" s="36"/>
      <c r="O822" s="36"/>
      <c r="P822" s="36"/>
      <c r="Q822" s="36"/>
      <c r="R822" s="36"/>
      <c r="AD822" s="314"/>
      <c r="AE822" s="314"/>
    </row>
    <row r="823" spans="4:31" outlineLevel="1">
      <c r="D823" s="327">
        <v>36</v>
      </c>
      <c r="E823" s="250" t="s">
        <v>263</v>
      </c>
      <c r="F823" s="36"/>
      <c r="G823" s="36"/>
      <c r="H823" s="36"/>
      <c r="I823" s="251"/>
      <c r="J823" s="36"/>
      <c r="K823" s="36"/>
      <c r="L823" s="36"/>
      <c r="M823" s="36"/>
      <c r="N823" s="36"/>
      <c r="O823" s="36"/>
      <c r="P823" s="36"/>
      <c r="Q823" s="36"/>
      <c r="R823" s="36"/>
      <c r="AD823" s="314"/>
      <c r="AE823" s="314"/>
    </row>
    <row r="824" spans="4:31" outlineLevel="1">
      <c r="D824" s="327">
        <v>37</v>
      </c>
      <c r="E824" s="250" t="s">
        <v>263</v>
      </c>
      <c r="F824" s="36"/>
      <c r="G824" s="36"/>
      <c r="H824" s="36"/>
      <c r="I824" s="251"/>
      <c r="J824" s="36"/>
      <c r="K824" s="36"/>
      <c r="L824" s="36"/>
      <c r="M824" s="36"/>
      <c r="N824" s="36"/>
      <c r="O824" s="36"/>
      <c r="P824" s="36"/>
      <c r="Q824" s="36"/>
      <c r="R824" s="36"/>
      <c r="AD824" s="314"/>
      <c r="AE824" s="314"/>
    </row>
    <row r="825" spans="4:31" outlineLevel="1">
      <c r="D825" s="327">
        <v>38</v>
      </c>
      <c r="E825" s="250" t="s">
        <v>263</v>
      </c>
      <c r="F825" s="36"/>
      <c r="G825" s="36"/>
      <c r="H825" s="36"/>
      <c r="I825" s="251"/>
      <c r="J825" s="36"/>
      <c r="K825" s="36"/>
      <c r="L825" s="36"/>
      <c r="M825" s="36"/>
      <c r="N825" s="36"/>
      <c r="O825" s="36"/>
      <c r="P825" s="36"/>
      <c r="Q825" s="36"/>
      <c r="R825" s="36"/>
      <c r="AD825" s="314"/>
      <c r="AE825" s="314"/>
    </row>
    <row r="826" spans="4:31" outlineLevel="1">
      <c r="D826" s="327">
        <v>39</v>
      </c>
      <c r="E826" s="250" t="s">
        <v>263</v>
      </c>
      <c r="F826" s="36"/>
      <c r="G826" s="36"/>
      <c r="H826" s="36"/>
      <c r="I826" s="251"/>
      <c r="J826" s="36"/>
      <c r="K826" s="36"/>
      <c r="L826" s="36"/>
      <c r="M826" s="36"/>
      <c r="N826" s="36"/>
      <c r="O826" s="36"/>
      <c r="P826" s="36"/>
      <c r="Q826" s="36"/>
      <c r="R826" s="36"/>
      <c r="AD826" s="314"/>
      <c r="AE826" s="314"/>
    </row>
    <row r="827" spans="4:31" outlineLevel="1">
      <c r="D827" s="327">
        <v>40</v>
      </c>
      <c r="E827" s="250" t="s">
        <v>263</v>
      </c>
      <c r="F827" s="36"/>
      <c r="G827" s="36"/>
      <c r="H827" s="36"/>
      <c r="I827" s="251"/>
      <c r="J827" s="36"/>
      <c r="K827" s="36"/>
      <c r="L827" s="36"/>
      <c r="M827" s="36"/>
      <c r="N827" s="36"/>
      <c r="O827" s="36"/>
      <c r="P827" s="36"/>
      <c r="Q827" s="36"/>
      <c r="R827" s="36"/>
      <c r="AD827" s="314"/>
      <c r="AE827" s="314"/>
    </row>
    <row r="828" spans="4:31" outlineLevel="1">
      <c r="D828" s="327">
        <v>41</v>
      </c>
      <c r="E828" s="250" t="s">
        <v>263</v>
      </c>
      <c r="F828" s="36"/>
      <c r="G828" s="36"/>
      <c r="H828" s="36"/>
      <c r="I828" s="251"/>
      <c r="J828" s="36"/>
      <c r="K828" s="36"/>
      <c r="L828" s="36"/>
      <c r="M828" s="36"/>
      <c r="N828" s="36"/>
      <c r="O828" s="36"/>
      <c r="P828" s="36"/>
      <c r="Q828" s="36"/>
      <c r="R828" s="36"/>
      <c r="AD828" s="314"/>
      <c r="AE828" s="314"/>
    </row>
    <row r="829" spans="4:31" outlineLevel="1">
      <c r="D829" s="327">
        <v>42</v>
      </c>
      <c r="E829" s="250" t="s">
        <v>263</v>
      </c>
      <c r="F829" s="36"/>
      <c r="G829" s="36"/>
      <c r="H829" s="36"/>
      <c r="I829" s="251"/>
      <c r="J829" s="36"/>
      <c r="K829" s="36"/>
      <c r="L829" s="36"/>
      <c r="M829" s="36"/>
      <c r="N829" s="36"/>
      <c r="O829" s="36"/>
      <c r="P829" s="36"/>
      <c r="Q829" s="36"/>
      <c r="R829" s="36"/>
      <c r="AD829" s="314"/>
      <c r="AE829" s="314"/>
    </row>
    <row r="830" spans="4:31" outlineLevel="1">
      <c r="D830" s="327">
        <v>43</v>
      </c>
      <c r="E830" s="250" t="s">
        <v>263</v>
      </c>
      <c r="F830" s="36"/>
      <c r="G830" s="36"/>
      <c r="H830" s="36"/>
      <c r="I830" s="251"/>
      <c r="J830" s="36"/>
      <c r="K830" s="36"/>
      <c r="L830" s="36"/>
      <c r="M830" s="36"/>
      <c r="N830" s="36"/>
      <c r="O830" s="36"/>
      <c r="P830" s="36"/>
      <c r="Q830" s="36"/>
      <c r="R830" s="36"/>
      <c r="AD830" s="314"/>
      <c r="AE830" s="314"/>
    </row>
    <row r="831" spans="4:31" outlineLevel="1">
      <c r="D831" s="327">
        <v>44</v>
      </c>
      <c r="E831" s="250" t="s">
        <v>263</v>
      </c>
      <c r="F831" s="36"/>
      <c r="G831" s="36"/>
      <c r="H831" s="36"/>
      <c r="I831" s="251"/>
      <c r="J831" s="36"/>
      <c r="K831" s="36"/>
      <c r="L831" s="36"/>
      <c r="M831" s="36"/>
      <c r="N831" s="36"/>
      <c r="O831" s="36"/>
      <c r="P831" s="36"/>
      <c r="Q831" s="36"/>
      <c r="R831" s="36"/>
      <c r="AD831" s="314"/>
      <c r="AE831" s="314"/>
    </row>
    <row r="832" spans="4:31" outlineLevel="1">
      <c r="D832" s="327">
        <v>45</v>
      </c>
      <c r="E832" s="250" t="s">
        <v>263</v>
      </c>
      <c r="F832" s="36"/>
      <c r="G832" s="36"/>
      <c r="H832" s="36"/>
      <c r="I832" s="251"/>
      <c r="J832" s="36"/>
      <c r="K832" s="36"/>
      <c r="L832" s="36"/>
      <c r="M832" s="36"/>
      <c r="N832" s="36"/>
      <c r="O832" s="36"/>
      <c r="P832" s="36"/>
      <c r="Q832" s="36"/>
      <c r="R832" s="36"/>
      <c r="AD832" s="314"/>
      <c r="AE832" s="314"/>
    </row>
    <row r="833" spans="4:31" outlineLevel="1">
      <c r="D833" s="327">
        <v>46</v>
      </c>
      <c r="E833" s="250" t="s">
        <v>263</v>
      </c>
      <c r="F833" s="36"/>
      <c r="G833" s="36"/>
      <c r="H833" s="36"/>
      <c r="I833" s="251"/>
      <c r="J833" s="36"/>
      <c r="K833" s="36"/>
      <c r="L833" s="36"/>
      <c r="M833" s="36"/>
      <c r="N833" s="36"/>
      <c r="O833" s="36"/>
      <c r="P833" s="36"/>
      <c r="Q833" s="36"/>
      <c r="R833" s="36"/>
      <c r="AD833" s="314"/>
      <c r="AE833" s="314"/>
    </row>
    <row r="834" spans="4:31" outlineLevel="1">
      <c r="D834" s="327">
        <v>47</v>
      </c>
      <c r="E834" s="250" t="s">
        <v>263</v>
      </c>
      <c r="F834" s="36"/>
      <c r="G834" s="36"/>
      <c r="H834" s="36"/>
      <c r="I834" s="251"/>
      <c r="J834" s="36"/>
      <c r="K834" s="36"/>
      <c r="L834" s="36"/>
      <c r="M834" s="36"/>
      <c r="N834" s="36"/>
      <c r="O834" s="36"/>
      <c r="P834" s="36"/>
      <c r="Q834" s="36"/>
      <c r="R834" s="36"/>
      <c r="AD834" s="314"/>
      <c r="AE834" s="314"/>
    </row>
    <row r="835" spans="4:31" outlineLevel="1">
      <c r="D835" s="327">
        <v>48</v>
      </c>
      <c r="E835" s="250" t="s">
        <v>263</v>
      </c>
      <c r="F835" s="36"/>
      <c r="G835" s="36"/>
      <c r="H835" s="36"/>
      <c r="I835" s="251"/>
      <c r="J835" s="36"/>
      <c r="K835" s="36"/>
      <c r="L835" s="36"/>
      <c r="M835" s="36"/>
      <c r="N835" s="36"/>
      <c r="O835" s="36"/>
      <c r="P835" s="36"/>
      <c r="Q835" s="36"/>
      <c r="R835" s="36"/>
      <c r="AD835" s="314"/>
      <c r="AE835" s="314"/>
    </row>
    <row r="836" spans="4:31" outlineLevel="1">
      <c r="D836" s="327">
        <v>49</v>
      </c>
      <c r="E836" s="250" t="s">
        <v>263</v>
      </c>
      <c r="F836" s="36"/>
      <c r="G836" s="36"/>
      <c r="H836" s="36"/>
      <c r="I836" s="251"/>
      <c r="J836" s="36"/>
      <c r="K836" s="36"/>
      <c r="L836" s="36"/>
      <c r="M836" s="36"/>
      <c r="N836" s="36"/>
      <c r="O836" s="36"/>
      <c r="P836" s="36"/>
      <c r="Q836" s="36"/>
      <c r="R836" s="36"/>
      <c r="AD836" s="314"/>
      <c r="AE836" s="314"/>
    </row>
    <row r="837" spans="4:31">
      <c r="D837" s="327">
        <v>50</v>
      </c>
      <c r="E837" s="250" t="s">
        <v>263</v>
      </c>
      <c r="F837" s="36"/>
      <c r="G837" s="36"/>
      <c r="H837" s="36"/>
      <c r="I837" s="251"/>
      <c r="J837" s="36"/>
      <c r="K837" s="36"/>
      <c r="L837" s="36"/>
      <c r="M837" s="36"/>
      <c r="N837" s="36"/>
      <c r="O837" s="36"/>
      <c r="P837" s="36"/>
      <c r="Q837" s="36"/>
      <c r="R837" s="36"/>
      <c r="AD837" s="314"/>
      <c r="AE837" s="314"/>
    </row>
    <row r="838" spans="4:31" ht="15">
      <c r="E838" s="340" t="s">
        <v>498</v>
      </c>
      <c r="F838" s="314"/>
      <c r="G838" s="314"/>
      <c r="H838" s="314"/>
      <c r="I838" s="315"/>
      <c r="J838" s="314"/>
      <c r="K838" s="314"/>
      <c r="L838" s="314"/>
      <c r="M838" s="314"/>
      <c r="R838" s="314"/>
      <c r="AD838" s="314"/>
      <c r="AE838" s="314"/>
    </row>
    <row r="839" spans="4:31">
      <c r="E839" s="311" t="s">
        <v>325</v>
      </c>
      <c r="F839" s="314"/>
      <c r="G839" s="314"/>
      <c r="H839" s="314"/>
      <c r="I839" s="315"/>
      <c r="J839" s="314"/>
      <c r="K839" s="314"/>
      <c r="L839" s="314"/>
      <c r="M839" s="314"/>
      <c r="R839" s="314"/>
      <c r="AD839" s="314"/>
      <c r="AE839" s="314"/>
    </row>
    <row r="840" spans="4:31">
      <c r="AD840" s="314"/>
      <c r="AE840" s="314"/>
    </row>
    <row r="842" spans="4:31" ht="15.75">
      <c r="E842" s="9" t="s">
        <v>490</v>
      </c>
    </row>
    <row r="843" spans="4:31">
      <c r="E843" s="316" t="s">
        <v>491</v>
      </c>
    </row>
    <row r="844" spans="4:31">
      <c r="E844" s="329" t="s">
        <v>388</v>
      </c>
      <c r="F844" s="314"/>
      <c r="G844" s="314"/>
      <c r="H844" s="314"/>
      <c r="I844" s="315"/>
      <c r="J844" s="314"/>
      <c r="K844" s="314"/>
      <c r="L844" s="314"/>
      <c r="M844" s="314"/>
      <c r="N844" s="314"/>
      <c r="P844" s="314"/>
    </row>
    <row r="845" spans="4:31">
      <c r="E845" s="260">
        <v>2016</v>
      </c>
      <c r="F845" s="314"/>
      <c r="G845" s="314"/>
      <c r="H845" s="314"/>
      <c r="I845" s="315"/>
      <c r="J845" s="314"/>
      <c r="K845" s="314"/>
      <c r="L845" s="314"/>
      <c r="M845" s="314"/>
      <c r="N845" s="314"/>
      <c r="P845" s="314"/>
    </row>
    <row r="846" spans="4:31" ht="15" thickBot="1">
      <c r="F846" s="338" t="s">
        <v>575</v>
      </c>
      <c r="G846" s="338"/>
      <c r="H846" s="314"/>
      <c r="I846" s="315"/>
      <c r="J846" s="314"/>
      <c r="K846" s="314"/>
      <c r="L846" s="314"/>
      <c r="M846" s="314"/>
      <c r="N846" s="314"/>
      <c r="P846" s="314"/>
    </row>
    <row r="847" spans="4:31" ht="42" customHeight="1" thickBot="1">
      <c r="F847" s="526" t="s">
        <v>170</v>
      </c>
      <c r="G847" s="527"/>
      <c r="H847" s="526" t="s">
        <v>492</v>
      </c>
      <c r="I847" s="527"/>
      <c r="J847" s="526" t="s">
        <v>493</v>
      </c>
      <c r="K847" s="527"/>
      <c r="L847" s="526" t="s">
        <v>494</v>
      </c>
      <c r="M847" s="527"/>
      <c r="N847" s="539" t="s">
        <v>495</v>
      </c>
      <c r="O847" s="540"/>
      <c r="P847" s="539" t="s">
        <v>496</v>
      </c>
      <c r="Q847" s="540"/>
    </row>
    <row r="848" spans="4:31" ht="35.25" customHeight="1">
      <c r="E848" s="306" t="s">
        <v>263</v>
      </c>
      <c r="F848" s="306" t="s">
        <v>224</v>
      </c>
      <c r="G848" s="306" t="s">
        <v>497</v>
      </c>
      <c r="H848" s="306" t="s">
        <v>224</v>
      </c>
      <c r="I848" s="317" t="s">
        <v>497</v>
      </c>
      <c r="J848" s="306" t="s">
        <v>224</v>
      </c>
      <c r="K848" s="306" t="s">
        <v>497</v>
      </c>
      <c r="L848" s="306" t="s">
        <v>224</v>
      </c>
      <c r="M848" s="306" t="s">
        <v>497</v>
      </c>
      <c r="N848" s="306" t="s">
        <v>224</v>
      </c>
      <c r="O848" s="306" t="s">
        <v>497</v>
      </c>
      <c r="P848" s="306" t="s">
        <v>224</v>
      </c>
      <c r="Q848" s="306" t="s">
        <v>497</v>
      </c>
      <c r="R848" s="330" t="s">
        <v>267</v>
      </c>
    </row>
    <row r="849" spans="4:18">
      <c r="D849" s="327">
        <v>1</v>
      </c>
      <c r="E849" s="252" t="s">
        <v>300</v>
      </c>
      <c r="F849" s="489">
        <v>24.07185052602928</v>
      </c>
      <c r="G849" s="339"/>
      <c r="H849" s="489">
        <v>0.40101787519006066</v>
      </c>
      <c r="I849" s="339"/>
      <c r="J849" s="489">
        <v>8.3708671365658044E-2</v>
      </c>
      <c r="K849" s="339"/>
      <c r="L849" s="489">
        <v>8.7103351271545364</v>
      </c>
      <c r="M849" s="339"/>
      <c r="N849" s="36"/>
      <c r="O849" s="36"/>
      <c r="P849" s="36"/>
      <c r="Q849" s="36"/>
      <c r="R849" s="36"/>
    </row>
    <row r="850" spans="4:18">
      <c r="D850" s="327">
        <v>2</v>
      </c>
      <c r="E850" s="252" t="s">
        <v>296</v>
      </c>
      <c r="F850" s="489">
        <v>45.136983636910024</v>
      </c>
      <c r="G850" s="339"/>
      <c r="H850" s="489">
        <v>5.9837406438080869</v>
      </c>
      <c r="I850" s="339"/>
      <c r="J850" s="489">
        <v>0.7177922043104642</v>
      </c>
      <c r="K850" s="339"/>
      <c r="L850" s="489">
        <v>36.580190707975845</v>
      </c>
      <c r="M850" s="339"/>
      <c r="N850" s="36"/>
      <c r="O850" s="36"/>
      <c r="P850" s="36"/>
      <c r="Q850" s="36"/>
      <c r="R850" s="36"/>
    </row>
    <row r="851" spans="4:18">
      <c r="D851" s="327">
        <v>3</v>
      </c>
      <c r="E851" s="252" t="s">
        <v>297</v>
      </c>
      <c r="F851" s="489">
        <v>47.857087083184616</v>
      </c>
      <c r="G851" s="339"/>
      <c r="H851" s="489">
        <v>7.2869171221610101</v>
      </c>
      <c r="I851" s="339"/>
      <c r="J851" s="489">
        <v>0.8943942287162614</v>
      </c>
      <c r="K851" s="339"/>
      <c r="L851" s="489">
        <v>38.149636814752533</v>
      </c>
      <c r="M851" s="339"/>
      <c r="N851" s="36"/>
      <c r="O851" s="36"/>
      <c r="P851" s="36"/>
      <c r="Q851" s="36"/>
      <c r="R851" s="36"/>
    </row>
    <row r="852" spans="4:18">
      <c r="D852" s="327">
        <v>4</v>
      </c>
      <c r="E852" s="252" t="s">
        <v>295</v>
      </c>
      <c r="F852" s="489">
        <v>90.67585631520636</v>
      </c>
      <c r="G852" s="339"/>
      <c r="H852" s="489">
        <v>16.192502316845964</v>
      </c>
      <c r="I852" s="339"/>
      <c r="J852" s="489">
        <v>4.6942204790259794</v>
      </c>
      <c r="K852" s="339"/>
      <c r="L852" s="489">
        <v>128.65411392834491</v>
      </c>
      <c r="M852" s="339"/>
      <c r="N852" s="36"/>
      <c r="O852" s="36"/>
      <c r="P852" s="36"/>
      <c r="Q852" s="36"/>
      <c r="R852" s="36"/>
    </row>
    <row r="853" spans="4:18">
      <c r="D853" s="327">
        <v>5</v>
      </c>
      <c r="E853" s="252" t="s">
        <v>304</v>
      </c>
      <c r="F853" s="489">
        <v>108.45461292542325</v>
      </c>
      <c r="G853" s="339"/>
      <c r="H853" s="489">
        <v>21.008941045855003</v>
      </c>
      <c r="I853" s="339"/>
      <c r="J853" s="489">
        <v>10.802825391186111</v>
      </c>
      <c r="K853" s="339"/>
      <c r="L853" s="489">
        <v>128.12505517516698</v>
      </c>
      <c r="M853" s="339"/>
      <c r="N853" s="36"/>
      <c r="O853" s="36"/>
      <c r="P853" s="36"/>
      <c r="Q853" s="36"/>
      <c r="R853" s="36"/>
    </row>
    <row r="854" spans="4:18">
      <c r="D854" s="327">
        <v>6</v>
      </c>
      <c r="E854" s="252" t="s">
        <v>299</v>
      </c>
      <c r="F854" s="339"/>
      <c r="G854" s="339"/>
      <c r="H854" s="339"/>
      <c r="I854" s="339"/>
      <c r="J854" s="339"/>
      <c r="K854" s="339"/>
      <c r="L854" s="339"/>
      <c r="M854" s="339"/>
      <c r="N854" s="36"/>
      <c r="O854" s="36"/>
      <c r="P854" s="36"/>
      <c r="Q854" s="36"/>
      <c r="R854" s="36"/>
    </row>
    <row r="855" spans="4:18">
      <c r="D855" s="327">
        <v>7</v>
      </c>
      <c r="E855" s="252" t="s">
        <v>280</v>
      </c>
      <c r="F855" s="339"/>
      <c r="G855" s="339"/>
      <c r="H855" s="339"/>
      <c r="I855" s="339"/>
      <c r="J855" s="339"/>
      <c r="K855" s="339"/>
      <c r="L855" s="339"/>
      <c r="M855" s="339"/>
      <c r="N855" s="36"/>
      <c r="O855" s="36"/>
      <c r="P855" s="36"/>
      <c r="Q855" s="36"/>
      <c r="R855" s="36"/>
    </row>
    <row r="856" spans="4:18">
      <c r="D856" s="327">
        <v>8</v>
      </c>
      <c r="E856" s="252" t="s">
        <v>281</v>
      </c>
      <c r="F856" s="339"/>
      <c r="G856" s="339"/>
      <c r="H856" s="339"/>
      <c r="I856" s="339"/>
      <c r="J856" s="339"/>
      <c r="K856" s="339"/>
      <c r="L856" s="339"/>
      <c r="M856" s="339"/>
      <c r="N856" s="36"/>
      <c r="O856" s="36"/>
      <c r="P856" s="36"/>
      <c r="Q856" s="36"/>
      <c r="R856" s="36"/>
    </row>
    <row r="857" spans="4:18">
      <c r="D857" s="327">
        <v>9</v>
      </c>
      <c r="E857" s="252" t="s">
        <v>303</v>
      </c>
      <c r="F857" s="339"/>
      <c r="G857" s="339"/>
      <c r="H857" s="339"/>
      <c r="I857" s="339"/>
      <c r="J857" s="339"/>
      <c r="K857" s="339"/>
      <c r="L857" s="339"/>
      <c r="M857" s="339"/>
      <c r="N857" s="36"/>
      <c r="O857" s="36"/>
      <c r="P857" s="36"/>
      <c r="Q857" s="36"/>
      <c r="R857" s="36"/>
    </row>
    <row r="858" spans="4:18" outlineLevel="1">
      <c r="D858" s="327">
        <v>10</v>
      </c>
      <c r="E858" s="252" t="s">
        <v>167</v>
      </c>
      <c r="F858" s="339"/>
      <c r="G858" s="339"/>
      <c r="H858" s="339"/>
      <c r="I858" s="339"/>
      <c r="J858" s="339"/>
      <c r="K858" s="339"/>
      <c r="L858" s="339"/>
      <c r="M858" s="339"/>
      <c r="N858" s="36"/>
      <c r="O858" s="36"/>
      <c r="P858" s="36"/>
      <c r="Q858" s="36"/>
      <c r="R858" s="36"/>
    </row>
    <row r="859" spans="4:18" outlineLevel="1">
      <c r="D859" s="327">
        <v>11</v>
      </c>
      <c r="E859" s="252" t="s">
        <v>166</v>
      </c>
      <c r="F859" s="339"/>
      <c r="G859" s="339"/>
      <c r="H859" s="339"/>
      <c r="I859" s="339"/>
      <c r="J859" s="339"/>
      <c r="K859" s="339"/>
      <c r="L859" s="339"/>
      <c r="M859" s="339"/>
      <c r="N859" s="36"/>
      <c r="O859" s="36"/>
      <c r="P859" s="36"/>
      <c r="Q859" s="36"/>
      <c r="R859" s="36"/>
    </row>
    <row r="860" spans="4:18" outlineLevel="1">
      <c r="D860" s="327">
        <v>12</v>
      </c>
      <c r="E860" s="252" t="s">
        <v>474</v>
      </c>
      <c r="F860" s="339"/>
      <c r="G860" s="339"/>
      <c r="H860" s="339"/>
      <c r="I860" s="339"/>
      <c r="J860" s="339"/>
      <c r="K860" s="339"/>
      <c r="L860" s="339"/>
      <c r="M860" s="339"/>
      <c r="N860" s="36"/>
      <c r="O860" s="36"/>
      <c r="P860" s="36"/>
      <c r="Q860" s="36"/>
      <c r="R860" s="36"/>
    </row>
    <row r="861" spans="4:18" outlineLevel="1">
      <c r="D861" s="327">
        <v>13</v>
      </c>
      <c r="E861" s="252" t="s">
        <v>285</v>
      </c>
      <c r="F861" s="339"/>
      <c r="G861" s="339"/>
      <c r="H861" s="339"/>
      <c r="I861" s="339"/>
      <c r="J861" s="339"/>
      <c r="K861" s="339"/>
      <c r="L861" s="339"/>
      <c r="M861" s="339"/>
      <c r="N861" s="36"/>
      <c r="O861" s="36"/>
      <c r="P861" s="36"/>
      <c r="Q861" s="36"/>
      <c r="R861" s="36"/>
    </row>
    <row r="862" spans="4:18" outlineLevel="1">
      <c r="D862" s="327">
        <v>14</v>
      </c>
      <c r="E862" s="252" t="s">
        <v>283</v>
      </c>
      <c r="F862" s="339"/>
      <c r="G862" s="339"/>
      <c r="H862" s="339"/>
      <c r="I862" s="339"/>
      <c r="J862" s="339"/>
      <c r="K862" s="339"/>
      <c r="L862" s="339"/>
      <c r="M862" s="339"/>
      <c r="N862" s="36"/>
      <c r="O862" s="36"/>
      <c r="P862" s="36"/>
      <c r="Q862" s="36"/>
      <c r="R862" s="36"/>
    </row>
    <row r="863" spans="4:18" outlineLevel="1">
      <c r="D863" s="327">
        <v>15</v>
      </c>
      <c r="E863" s="252" t="s">
        <v>298</v>
      </c>
      <c r="F863" s="489">
        <v>53.317864616063936</v>
      </c>
      <c r="G863" s="339"/>
      <c r="H863" s="489">
        <v>1.182775923773393</v>
      </c>
      <c r="I863" s="339"/>
      <c r="J863" s="489">
        <v>0.54196308128708837</v>
      </c>
      <c r="K863" s="339"/>
      <c r="L863" s="489">
        <v>35.754994825903196</v>
      </c>
      <c r="M863" s="339"/>
      <c r="N863" s="36"/>
      <c r="O863" s="36"/>
      <c r="P863" s="36"/>
      <c r="Q863" s="36"/>
      <c r="R863" s="36"/>
    </row>
    <row r="864" spans="4:18" outlineLevel="1">
      <c r="D864" s="327">
        <v>16</v>
      </c>
      <c r="E864" s="252" t="s">
        <v>301</v>
      </c>
      <c r="F864" s="489">
        <v>122.03512809299104</v>
      </c>
      <c r="G864" s="339"/>
      <c r="H864" s="489">
        <v>1.7576258600251715</v>
      </c>
      <c r="I864" s="339"/>
      <c r="J864" s="489">
        <v>0.71055550279338486</v>
      </c>
      <c r="K864" s="339"/>
      <c r="L864" s="489">
        <v>76.734029812213933</v>
      </c>
      <c r="M864" s="339"/>
      <c r="N864" s="36"/>
      <c r="O864" s="36"/>
      <c r="P864" s="36"/>
      <c r="Q864" s="36"/>
      <c r="R864" s="36"/>
    </row>
    <row r="865" spans="4:18" outlineLevel="1">
      <c r="D865" s="327">
        <v>17</v>
      </c>
      <c r="E865" s="252" t="s">
        <v>302</v>
      </c>
      <c r="F865" s="489">
        <v>203.67049113704147</v>
      </c>
      <c r="G865" s="339"/>
      <c r="H865" s="489">
        <v>3.342688556111872</v>
      </c>
      <c r="I865" s="339"/>
      <c r="J865" s="489">
        <v>2.7568543218792194</v>
      </c>
      <c r="K865" s="339"/>
      <c r="L865" s="489">
        <v>100.63382276607661</v>
      </c>
      <c r="M865" s="339"/>
      <c r="N865" s="36"/>
      <c r="O865" s="36"/>
      <c r="P865" s="36"/>
      <c r="Q865" s="36"/>
      <c r="R865" s="36"/>
    </row>
    <row r="866" spans="4:18" outlineLevel="1">
      <c r="D866" s="327">
        <v>18</v>
      </c>
      <c r="E866" s="252" t="s">
        <v>323</v>
      </c>
      <c r="F866" s="489">
        <v>321.36303779095169</v>
      </c>
      <c r="G866" s="339"/>
      <c r="H866" s="489">
        <v>4.4502695294114361</v>
      </c>
      <c r="I866" s="339"/>
      <c r="J866" s="489">
        <v>2.8974547749942272</v>
      </c>
      <c r="K866" s="339"/>
      <c r="L866" s="489">
        <v>185.14586148896225</v>
      </c>
      <c r="M866" s="339"/>
      <c r="N866" s="36"/>
      <c r="O866" s="36"/>
      <c r="P866" s="36"/>
      <c r="Q866" s="36"/>
      <c r="R866" s="36"/>
    </row>
    <row r="867" spans="4:18" outlineLevel="1">
      <c r="D867" s="327">
        <v>19</v>
      </c>
      <c r="E867" s="252" t="s">
        <v>208</v>
      </c>
      <c r="F867" s="489">
        <v>170.97673286697773</v>
      </c>
      <c r="G867" s="339"/>
      <c r="H867" s="489">
        <v>5.1975898284206874</v>
      </c>
      <c r="I867" s="339"/>
      <c r="J867" s="489">
        <v>7.0961690919674902</v>
      </c>
      <c r="K867" s="339"/>
      <c r="L867" s="489">
        <v>101.16359213460562</v>
      </c>
      <c r="M867" s="339"/>
      <c r="N867" s="36"/>
      <c r="O867" s="36"/>
      <c r="P867" s="36"/>
      <c r="Q867" s="36"/>
      <c r="R867" s="36"/>
    </row>
    <row r="868" spans="4:18" outlineLevel="1">
      <c r="D868" s="327">
        <v>20</v>
      </c>
      <c r="E868" s="252" t="s">
        <v>209</v>
      </c>
      <c r="F868" s="489">
        <v>241.21473456185529</v>
      </c>
      <c r="G868" s="339"/>
      <c r="H868" s="489">
        <v>7.7893236976731979</v>
      </c>
      <c r="I868" s="339"/>
      <c r="J868" s="489">
        <v>10.884769699206228</v>
      </c>
      <c r="K868" s="339"/>
      <c r="L868" s="489">
        <v>147.53376777396795</v>
      </c>
      <c r="M868" s="339"/>
      <c r="N868" s="36"/>
      <c r="O868" s="36"/>
      <c r="P868" s="36"/>
      <c r="Q868" s="36"/>
      <c r="R868" s="36"/>
    </row>
    <row r="869" spans="4:18" outlineLevel="1">
      <c r="D869" s="327">
        <v>21</v>
      </c>
      <c r="E869" s="252" t="s">
        <v>318</v>
      </c>
      <c r="F869" s="489">
        <v>38.948069463258292</v>
      </c>
      <c r="G869" s="339"/>
      <c r="H869" s="489">
        <v>0.50087869907608595</v>
      </c>
      <c r="I869" s="339"/>
      <c r="J869" s="489">
        <v>0.5021573054130497</v>
      </c>
      <c r="K869" s="339"/>
      <c r="L869" s="489">
        <v>11.671613433291352</v>
      </c>
      <c r="M869" s="339"/>
      <c r="N869" s="36"/>
      <c r="O869" s="36"/>
      <c r="P869" s="36"/>
      <c r="Q869" s="36"/>
      <c r="R869" s="36"/>
    </row>
    <row r="870" spans="4:18" outlineLevel="1">
      <c r="D870" s="327">
        <v>22</v>
      </c>
      <c r="E870" s="455" t="s">
        <v>319</v>
      </c>
      <c r="F870" s="489">
        <v>34.597311315794016</v>
      </c>
      <c r="G870" s="339"/>
      <c r="H870" s="489">
        <v>0.96686086475095057</v>
      </c>
      <c r="I870" s="339"/>
      <c r="J870" s="489">
        <v>9.7734854707558202E-2</v>
      </c>
      <c r="K870" s="339"/>
      <c r="L870" s="489">
        <v>14.636906391957501</v>
      </c>
      <c r="M870" s="339"/>
      <c r="N870" s="36"/>
      <c r="O870" s="36"/>
      <c r="P870" s="36"/>
      <c r="Q870" s="36"/>
      <c r="R870" s="36"/>
    </row>
    <row r="871" spans="4:18" outlineLevel="1">
      <c r="D871" s="327">
        <v>23</v>
      </c>
      <c r="E871" s="250" t="s">
        <v>263</v>
      </c>
      <c r="F871" s="36"/>
      <c r="G871" s="36"/>
      <c r="H871" s="36"/>
      <c r="I871" s="251"/>
      <c r="J871" s="36"/>
      <c r="K871" s="36"/>
      <c r="L871" s="36"/>
      <c r="M871" s="36"/>
      <c r="N871" s="36"/>
      <c r="O871" s="36"/>
      <c r="P871" s="36"/>
      <c r="Q871" s="36"/>
      <c r="R871" s="36"/>
    </row>
    <row r="872" spans="4:18" outlineLevel="1">
      <c r="D872" s="327">
        <v>24</v>
      </c>
      <c r="E872" s="250" t="s">
        <v>263</v>
      </c>
      <c r="F872" s="36"/>
      <c r="G872" s="36"/>
      <c r="H872" s="36"/>
      <c r="I872" s="251"/>
      <c r="J872" s="36"/>
      <c r="K872" s="36"/>
      <c r="L872" s="36"/>
      <c r="M872" s="36"/>
      <c r="N872" s="36"/>
      <c r="O872" s="36"/>
      <c r="P872" s="36"/>
      <c r="Q872" s="36"/>
      <c r="R872" s="36"/>
    </row>
    <row r="873" spans="4:18" outlineLevel="1">
      <c r="D873" s="327">
        <v>25</v>
      </c>
      <c r="E873" s="250" t="s">
        <v>263</v>
      </c>
      <c r="F873" s="36"/>
      <c r="G873" s="36"/>
      <c r="H873" s="36"/>
      <c r="I873" s="251"/>
      <c r="J873" s="36"/>
      <c r="K873" s="36"/>
      <c r="L873" s="36"/>
      <c r="M873" s="36"/>
      <c r="N873" s="36"/>
      <c r="O873" s="36"/>
      <c r="P873" s="36"/>
      <c r="Q873" s="36"/>
      <c r="R873" s="36"/>
    </row>
    <row r="874" spans="4:18" outlineLevel="1">
      <c r="D874" s="327">
        <v>26</v>
      </c>
      <c r="E874" s="250" t="s">
        <v>263</v>
      </c>
      <c r="F874" s="36"/>
      <c r="G874" s="36"/>
      <c r="H874" s="36"/>
      <c r="I874" s="251"/>
      <c r="J874" s="36"/>
      <c r="K874" s="36"/>
      <c r="L874" s="36"/>
      <c r="M874" s="36"/>
      <c r="N874" s="36"/>
      <c r="O874" s="36"/>
      <c r="P874" s="36"/>
      <c r="Q874" s="36"/>
      <c r="R874" s="36"/>
    </row>
    <row r="875" spans="4:18" outlineLevel="1">
      <c r="D875" s="327">
        <v>27</v>
      </c>
      <c r="E875" s="250" t="s">
        <v>263</v>
      </c>
      <c r="F875" s="36"/>
      <c r="G875" s="36"/>
      <c r="H875" s="36"/>
      <c r="I875" s="251"/>
      <c r="J875" s="36"/>
      <c r="K875" s="36"/>
      <c r="L875" s="36"/>
      <c r="M875" s="36"/>
      <c r="N875" s="36"/>
      <c r="O875" s="36"/>
      <c r="P875" s="36"/>
      <c r="Q875" s="36"/>
      <c r="R875" s="36"/>
    </row>
    <row r="876" spans="4:18" outlineLevel="1">
      <c r="D876" s="327">
        <v>28</v>
      </c>
      <c r="E876" s="250" t="s">
        <v>263</v>
      </c>
      <c r="F876" s="36"/>
      <c r="G876" s="36"/>
      <c r="H876" s="36"/>
      <c r="I876" s="251"/>
      <c r="J876" s="36"/>
      <c r="K876" s="36"/>
      <c r="L876" s="36"/>
      <c r="M876" s="36"/>
      <c r="N876" s="36"/>
      <c r="O876" s="36"/>
      <c r="P876" s="36"/>
      <c r="Q876" s="36"/>
      <c r="R876" s="36"/>
    </row>
    <row r="877" spans="4:18" outlineLevel="1">
      <c r="D877" s="327">
        <v>29</v>
      </c>
      <c r="E877" s="250" t="s">
        <v>263</v>
      </c>
      <c r="F877" s="36"/>
      <c r="G877" s="36"/>
      <c r="H877" s="36"/>
      <c r="I877" s="251"/>
      <c r="J877" s="36"/>
      <c r="K877" s="36"/>
      <c r="L877" s="36"/>
      <c r="M877" s="36"/>
      <c r="N877" s="36"/>
      <c r="O877" s="36"/>
      <c r="P877" s="36"/>
      <c r="Q877" s="36"/>
      <c r="R877" s="36"/>
    </row>
    <row r="878" spans="4:18" outlineLevel="1">
      <c r="D878" s="327">
        <v>30</v>
      </c>
      <c r="E878" s="250" t="s">
        <v>263</v>
      </c>
      <c r="F878" s="36"/>
      <c r="G878" s="36"/>
      <c r="H878" s="36"/>
      <c r="I878" s="251"/>
      <c r="J878" s="36"/>
      <c r="K878" s="36"/>
      <c r="L878" s="36"/>
      <c r="M878" s="36"/>
      <c r="N878" s="36"/>
      <c r="O878" s="36"/>
      <c r="P878" s="36"/>
      <c r="Q878" s="36"/>
      <c r="R878" s="36"/>
    </row>
    <row r="879" spans="4:18" outlineLevel="1">
      <c r="D879" s="327">
        <v>31</v>
      </c>
      <c r="E879" s="250" t="s">
        <v>263</v>
      </c>
      <c r="F879" s="36"/>
      <c r="G879" s="36"/>
      <c r="H879" s="36"/>
      <c r="I879" s="251"/>
      <c r="J879" s="36"/>
      <c r="K879" s="36"/>
      <c r="L879" s="36"/>
      <c r="M879" s="36"/>
      <c r="N879" s="36"/>
      <c r="O879" s="36"/>
      <c r="P879" s="36"/>
      <c r="Q879" s="36"/>
      <c r="R879" s="36"/>
    </row>
    <row r="880" spans="4:18" outlineLevel="1">
      <c r="D880" s="327">
        <v>32</v>
      </c>
      <c r="E880" s="250" t="s">
        <v>263</v>
      </c>
      <c r="F880" s="36"/>
      <c r="G880" s="36"/>
      <c r="H880" s="36"/>
      <c r="I880" s="251"/>
      <c r="J880" s="36"/>
      <c r="K880" s="36"/>
      <c r="L880" s="36"/>
      <c r="M880" s="36"/>
      <c r="N880" s="36"/>
      <c r="O880" s="36"/>
      <c r="P880" s="36"/>
      <c r="Q880" s="36"/>
      <c r="R880" s="36"/>
    </row>
    <row r="881" spans="4:18" outlineLevel="1">
      <c r="D881" s="327">
        <v>33</v>
      </c>
      <c r="E881" s="250" t="s">
        <v>263</v>
      </c>
      <c r="F881" s="36"/>
      <c r="G881" s="36"/>
      <c r="H881" s="36"/>
      <c r="I881" s="251"/>
      <c r="J881" s="36"/>
      <c r="K881" s="36"/>
      <c r="L881" s="36"/>
      <c r="M881" s="36"/>
      <c r="N881" s="36"/>
      <c r="O881" s="36"/>
      <c r="P881" s="36"/>
      <c r="Q881" s="36"/>
      <c r="R881" s="36"/>
    </row>
    <row r="882" spans="4:18" outlineLevel="1">
      <c r="D882" s="327">
        <v>34</v>
      </c>
      <c r="E882" s="250" t="s">
        <v>263</v>
      </c>
      <c r="F882" s="36"/>
      <c r="G882" s="36"/>
      <c r="H882" s="36"/>
      <c r="I882" s="251"/>
      <c r="J882" s="36"/>
      <c r="K882" s="36"/>
      <c r="L882" s="36"/>
      <c r="M882" s="36"/>
      <c r="N882" s="36"/>
      <c r="O882" s="36"/>
      <c r="P882" s="36"/>
      <c r="Q882" s="36"/>
      <c r="R882" s="36"/>
    </row>
    <row r="883" spans="4:18" outlineLevel="1">
      <c r="D883" s="327">
        <v>35</v>
      </c>
      <c r="E883" s="250" t="s">
        <v>263</v>
      </c>
      <c r="F883" s="36"/>
      <c r="G883" s="36"/>
      <c r="H883" s="36"/>
      <c r="I883" s="251"/>
      <c r="J883" s="36"/>
      <c r="K883" s="36"/>
      <c r="L883" s="36"/>
      <c r="M883" s="36"/>
      <c r="N883" s="36"/>
      <c r="O883" s="36"/>
      <c r="P883" s="36"/>
      <c r="Q883" s="36"/>
      <c r="R883" s="36"/>
    </row>
    <row r="884" spans="4:18" outlineLevel="1">
      <c r="D884" s="327">
        <v>36</v>
      </c>
      <c r="E884" s="250" t="s">
        <v>263</v>
      </c>
      <c r="F884" s="36"/>
      <c r="G884" s="36"/>
      <c r="H884" s="36"/>
      <c r="I884" s="251"/>
      <c r="J884" s="36"/>
      <c r="K884" s="36"/>
      <c r="L884" s="36"/>
      <c r="M884" s="36"/>
      <c r="N884" s="36"/>
      <c r="O884" s="36"/>
      <c r="P884" s="36"/>
      <c r="Q884" s="36"/>
      <c r="R884" s="36"/>
    </row>
    <row r="885" spans="4:18" outlineLevel="1">
      <c r="D885" s="327">
        <v>37</v>
      </c>
      <c r="E885" s="250" t="s">
        <v>263</v>
      </c>
      <c r="F885" s="36"/>
      <c r="G885" s="36"/>
      <c r="H885" s="36"/>
      <c r="I885" s="251"/>
      <c r="J885" s="36"/>
      <c r="K885" s="36"/>
      <c r="L885" s="36"/>
      <c r="M885" s="36"/>
      <c r="N885" s="36"/>
      <c r="O885" s="36"/>
      <c r="P885" s="36"/>
      <c r="Q885" s="36"/>
      <c r="R885" s="36"/>
    </row>
    <row r="886" spans="4:18" outlineLevel="1">
      <c r="D886" s="327">
        <v>38</v>
      </c>
      <c r="E886" s="250" t="s">
        <v>263</v>
      </c>
      <c r="F886" s="36"/>
      <c r="G886" s="36"/>
      <c r="H886" s="36"/>
      <c r="I886" s="251"/>
      <c r="J886" s="36"/>
      <c r="K886" s="36"/>
      <c r="L886" s="36"/>
      <c r="M886" s="36"/>
      <c r="N886" s="36"/>
      <c r="O886" s="36"/>
      <c r="P886" s="36"/>
      <c r="Q886" s="36"/>
      <c r="R886" s="36"/>
    </row>
    <row r="887" spans="4:18" outlineLevel="1">
      <c r="D887" s="327">
        <v>39</v>
      </c>
      <c r="E887" s="250" t="s">
        <v>263</v>
      </c>
      <c r="F887" s="36"/>
      <c r="G887" s="36"/>
      <c r="H887" s="36"/>
      <c r="I887" s="251"/>
      <c r="J887" s="36"/>
      <c r="K887" s="36"/>
      <c r="L887" s="36"/>
      <c r="M887" s="36"/>
      <c r="N887" s="36"/>
      <c r="O887" s="36"/>
      <c r="P887" s="36"/>
      <c r="Q887" s="36"/>
      <c r="R887" s="36"/>
    </row>
    <row r="888" spans="4:18" outlineLevel="1">
      <c r="D888" s="327">
        <v>40</v>
      </c>
      <c r="E888" s="250" t="s">
        <v>263</v>
      </c>
      <c r="F888" s="36"/>
      <c r="G888" s="36"/>
      <c r="H888" s="36"/>
      <c r="I888" s="251"/>
      <c r="J888" s="36"/>
      <c r="K888" s="36"/>
      <c r="L888" s="36"/>
      <c r="M888" s="36"/>
      <c r="N888" s="36"/>
      <c r="O888" s="36"/>
      <c r="P888" s="36"/>
      <c r="Q888" s="36"/>
      <c r="R888" s="36"/>
    </row>
    <row r="889" spans="4:18" outlineLevel="1">
      <c r="D889" s="327">
        <v>41</v>
      </c>
      <c r="E889" s="250" t="s">
        <v>263</v>
      </c>
      <c r="F889" s="36"/>
      <c r="G889" s="36"/>
      <c r="H889" s="36"/>
      <c r="I889" s="251"/>
      <c r="J889" s="36"/>
      <c r="K889" s="36"/>
      <c r="L889" s="36"/>
      <c r="M889" s="36"/>
      <c r="N889" s="36"/>
      <c r="O889" s="36"/>
      <c r="P889" s="36"/>
      <c r="Q889" s="36"/>
      <c r="R889" s="36"/>
    </row>
    <row r="890" spans="4:18" outlineLevel="1">
      <c r="D890" s="327">
        <v>42</v>
      </c>
      <c r="E890" s="250" t="s">
        <v>263</v>
      </c>
      <c r="F890" s="36"/>
      <c r="G890" s="36"/>
      <c r="H890" s="36"/>
      <c r="I890" s="251"/>
      <c r="J890" s="36"/>
      <c r="K890" s="36"/>
      <c r="L890" s="36"/>
      <c r="M890" s="36"/>
      <c r="N890" s="36"/>
      <c r="O890" s="36"/>
      <c r="P890" s="36"/>
      <c r="Q890" s="36"/>
      <c r="R890" s="36"/>
    </row>
    <row r="891" spans="4:18" outlineLevel="1">
      <c r="D891" s="327">
        <v>43</v>
      </c>
      <c r="E891" s="250" t="s">
        <v>263</v>
      </c>
      <c r="F891" s="36"/>
      <c r="G891" s="36"/>
      <c r="H891" s="36"/>
      <c r="I891" s="251"/>
      <c r="J891" s="36"/>
      <c r="K891" s="36"/>
      <c r="L891" s="36"/>
      <c r="M891" s="36"/>
      <c r="N891" s="36"/>
      <c r="O891" s="36"/>
      <c r="P891" s="36"/>
      <c r="Q891" s="36"/>
      <c r="R891" s="36"/>
    </row>
    <row r="892" spans="4:18" outlineLevel="1">
      <c r="D892" s="327">
        <v>44</v>
      </c>
      <c r="E892" s="250" t="s">
        <v>263</v>
      </c>
      <c r="F892" s="36"/>
      <c r="G892" s="36"/>
      <c r="H892" s="36"/>
      <c r="I892" s="251"/>
      <c r="J892" s="36"/>
      <c r="K892" s="36"/>
      <c r="L892" s="36"/>
      <c r="M892" s="36"/>
      <c r="N892" s="36"/>
      <c r="O892" s="36"/>
      <c r="P892" s="36"/>
      <c r="Q892" s="36"/>
      <c r="R892" s="36"/>
    </row>
    <row r="893" spans="4:18" outlineLevel="1">
      <c r="D893" s="327">
        <v>45</v>
      </c>
      <c r="E893" s="250" t="s">
        <v>263</v>
      </c>
      <c r="F893" s="36"/>
      <c r="G893" s="36"/>
      <c r="H893" s="36"/>
      <c r="I893" s="251"/>
      <c r="J893" s="36"/>
      <c r="K893" s="36"/>
      <c r="L893" s="36"/>
      <c r="M893" s="36"/>
      <c r="N893" s="36"/>
      <c r="O893" s="36"/>
      <c r="P893" s="36"/>
      <c r="Q893" s="36"/>
      <c r="R893" s="36"/>
    </row>
    <row r="894" spans="4:18" outlineLevel="1">
      <c r="D894" s="327">
        <v>46</v>
      </c>
      <c r="E894" s="250" t="s">
        <v>263</v>
      </c>
      <c r="F894" s="36"/>
      <c r="G894" s="36"/>
      <c r="H894" s="36"/>
      <c r="I894" s="251"/>
      <c r="J894" s="36"/>
      <c r="K894" s="36"/>
      <c r="L894" s="36"/>
      <c r="M894" s="36"/>
      <c r="N894" s="36"/>
      <c r="O894" s="36"/>
      <c r="P894" s="36"/>
      <c r="Q894" s="36"/>
      <c r="R894" s="36"/>
    </row>
    <row r="895" spans="4:18" outlineLevel="1">
      <c r="D895" s="327">
        <v>47</v>
      </c>
      <c r="E895" s="250" t="s">
        <v>263</v>
      </c>
      <c r="F895" s="36"/>
      <c r="G895" s="36"/>
      <c r="H895" s="36"/>
      <c r="I895" s="251"/>
      <c r="J895" s="36"/>
      <c r="K895" s="36"/>
      <c r="L895" s="36"/>
      <c r="M895" s="36"/>
      <c r="N895" s="36"/>
      <c r="O895" s="36"/>
      <c r="P895" s="36"/>
      <c r="Q895" s="36"/>
      <c r="R895" s="36"/>
    </row>
    <row r="896" spans="4:18" outlineLevel="1">
      <c r="D896" s="327">
        <v>48</v>
      </c>
      <c r="E896" s="250" t="s">
        <v>263</v>
      </c>
      <c r="F896" s="36"/>
      <c r="G896" s="36"/>
      <c r="H896" s="36"/>
      <c r="I896" s="251"/>
      <c r="J896" s="36"/>
      <c r="K896" s="36"/>
      <c r="L896" s="36"/>
      <c r="M896" s="36"/>
      <c r="N896" s="36"/>
      <c r="O896" s="36"/>
      <c r="P896" s="36"/>
      <c r="Q896" s="36"/>
      <c r="R896" s="36"/>
    </row>
    <row r="897" spans="4:18" outlineLevel="1">
      <c r="D897" s="327">
        <v>49</v>
      </c>
      <c r="E897" s="250" t="s">
        <v>263</v>
      </c>
      <c r="F897" s="36"/>
      <c r="G897" s="36"/>
      <c r="H897" s="36"/>
      <c r="I897" s="251"/>
      <c r="J897" s="36"/>
      <c r="K897" s="36"/>
      <c r="L897" s="36"/>
      <c r="M897" s="36"/>
      <c r="N897" s="36"/>
      <c r="O897" s="36"/>
      <c r="P897" s="36"/>
      <c r="Q897" s="36"/>
      <c r="R897" s="36"/>
    </row>
    <row r="898" spans="4:18">
      <c r="D898" s="327">
        <v>50</v>
      </c>
      <c r="E898" s="250" t="s">
        <v>263</v>
      </c>
      <c r="F898" s="36"/>
      <c r="G898" s="36"/>
      <c r="H898" s="36"/>
      <c r="I898" s="251"/>
      <c r="J898" s="36"/>
      <c r="K898" s="36"/>
      <c r="L898" s="36"/>
      <c r="M898" s="36"/>
      <c r="N898" s="36"/>
      <c r="O898" s="36"/>
      <c r="P898" s="36"/>
      <c r="Q898" s="36"/>
      <c r="R898" s="36"/>
    </row>
    <row r="899" spans="4:18" ht="15">
      <c r="E899" s="340" t="s">
        <v>498</v>
      </c>
      <c r="F899" s="314"/>
      <c r="G899" s="314"/>
      <c r="H899" s="314"/>
      <c r="I899" s="315"/>
      <c r="J899" s="314"/>
      <c r="K899" s="314"/>
      <c r="L899" s="314"/>
      <c r="M899" s="314"/>
      <c r="N899" s="314"/>
    </row>
    <row r="900" spans="4:18">
      <c r="E900" s="311" t="s">
        <v>325</v>
      </c>
      <c r="F900" s="314"/>
      <c r="G900" s="314"/>
      <c r="H900" s="314"/>
      <c r="I900" s="315"/>
      <c r="J900" s="314"/>
      <c r="K900" s="314"/>
      <c r="L900" s="314"/>
      <c r="M900" s="314"/>
      <c r="N900" s="314"/>
    </row>
  </sheetData>
  <mergeCells count="48">
    <mergeCell ref="P847:Q847"/>
    <mergeCell ref="F786:G786"/>
    <mergeCell ref="H786:I786"/>
    <mergeCell ref="J786:K786"/>
    <mergeCell ref="L786:M786"/>
    <mergeCell ref="N786:O786"/>
    <mergeCell ref="P786:Q786"/>
    <mergeCell ref="F847:G847"/>
    <mergeCell ref="H847:I847"/>
    <mergeCell ref="J847:K847"/>
    <mergeCell ref="L847:M847"/>
    <mergeCell ref="N847:O847"/>
    <mergeCell ref="G316:G318"/>
    <mergeCell ref="E592:E593"/>
    <mergeCell ref="F592:F593"/>
    <mergeCell ref="G592:G593"/>
    <mergeCell ref="E686:E687"/>
    <mergeCell ref="F686:F687"/>
    <mergeCell ref="G686:G687"/>
    <mergeCell ref="L221:M221"/>
    <mergeCell ref="H250:T250"/>
    <mergeCell ref="U250:X250"/>
    <mergeCell ref="L258:M258"/>
    <mergeCell ref="E286:E287"/>
    <mergeCell ref="F286:F287"/>
    <mergeCell ref="G286:G287"/>
    <mergeCell ref="H135:T135"/>
    <mergeCell ref="U135:X135"/>
    <mergeCell ref="H173:T173"/>
    <mergeCell ref="U173:X173"/>
    <mergeCell ref="H213:T213"/>
    <mergeCell ref="U213:X213"/>
    <mergeCell ref="T8:U8"/>
    <mergeCell ref="V8:W8"/>
    <mergeCell ref="H73:I73"/>
    <mergeCell ref="J73:K73"/>
    <mergeCell ref="L73:M73"/>
    <mergeCell ref="N73:O73"/>
    <mergeCell ref="P73:Q73"/>
    <mergeCell ref="R73:S73"/>
    <mergeCell ref="T73:U73"/>
    <mergeCell ref="V73:W73"/>
    <mergeCell ref="H8:I8"/>
    <mergeCell ref="J8:K8"/>
    <mergeCell ref="L8:M8"/>
    <mergeCell ref="N8:O8"/>
    <mergeCell ref="P8:Q8"/>
    <mergeCell ref="R8:S8"/>
  </mergeCells>
  <dataValidations disablePrompts="1" count="3">
    <dataValidation type="list" allowBlank="1" showInputMessage="1" showErrorMessage="1" sqref="H439 T288:T311 U288 E288:E311 H288 G379:G428 G724:G772 G723:H723 G629:G677 G628:H628 E688:E711 E594:E617 H594 G75:G125 G532:G581 G472:G521 E439:E462 H688 G215:G242 G252:G276 G175:G204 AS137:AS164 G137:G164 AB137:AB164 G10:G65 G320:G369 AT12:AT35 AI75:AI121 AH497:AH498 U497:U520">
      <formula1>Tipo.Servicio</formula1>
    </dataValidation>
    <dataValidation type="list" allowBlank="1" showInputMessage="1" showErrorMessage="1" sqref="F688:F711 F288:F311 F379:F428 F628:F677 F75:F125 F594:F617 F439:F462 F723:F772 F532:F581 F472:F521 F215:F242 F252:F276 F175:F204 F137:F164 AA137:AA164 F10:F65 F320:F369 AS12:AS35 AH75:AH121 AG497:AG498 T497:T520">
      <formula1>Modalidad</formula1>
    </dataValidation>
    <dataValidation type="list" allowBlank="1" showInputMessage="1" showErrorMessage="1" sqref="G688:G711 G288:G311 G594:G617 G439:G462">
      <formula1>Medio.Transmision</formula1>
    </dataValidation>
  </dataValidations>
  <pageMargins left="0.7" right="0.7" top="0.75" bottom="0.75" header="0.3" footer="0.3"/>
  <pageSetup orientation="portrait" horizontalDpi="90" verticalDpi="90" r:id="rId3"/>
  <ignoredErrors>
    <ignoredError sqref="V497:AC520 AI497:AP498 AG10:AM65 AJ75:AM121 O320:O369" unlockedFormula="1"/>
  </ignoredErrors>
  <drawing r:id="rId4"/>
  <tableParts count="4">
    <tablePart r:id="rId5"/>
    <tablePart r:id="rId6"/>
    <tablePart r:id="rId7"/>
    <tablePart r:id="rId8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B1:V124"/>
  <sheetViews>
    <sheetView showGridLines="0" zoomScale="70" zoomScaleNormal="70" workbookViewId="0">
      <pane ySplit="3" topLeftCell="A4" activePane="bottomLeft" state="frozen"/>
      <selection activeCell="A4" sqref="A4:XFD4"/>
      <selection pane="bottomLeft"/>
    </sheetView>
  </sheetViews>
  <sheetFormatPr baseColWidth="10" defaultRowHeight="14.25" outlineLevelRow="1"/>
  <cols>
    <col min="1" max="3" width="4.140625" style="344" customWidth="1"/>
    <col min="4" max="4" width="5.7109375" style="344" customWidth="1"/>
    <col min="5" max="5" width="53.7109375" style="344" customWidth="1"/>
    <col min="6" max="6" width="13.7109375" style="344" customWidth="1"/>
    <col min="7" max="7" width="17.85546875" style="344" customWidth="1"/>
    <col min="8" max="8" width="27.5703125" style="344" customWidth="1"/>
    <col min="9" max="9" width="26.28515625" style="344" customWidth="1"/>
    <col min="10" max="10" width="17.85546875" style="344" customWidth="1"/>
    <col min="11" max="11" width="36" style="344" customWidth="1"/>
    <col min="12" max="12" width="19.7109375" style="344" customWidth="1"/>
    <col min="13" max="13" width="30.140625" style="344" customWidth="1"/>
    <col min="14" max="15" width="19.85546875" style="344" customWidth="1"/>
    <col min="16" max="16" width="19.7109375" style="344" customWidth="1"/>
    <col min="17" max="17" width="19.85546875" style="344" customWidth="1"/>
    <col min="18" max="18" width="19.7109375" style="344" customWidth="1"/>
    <col min="19" max="22" width="19.42578125" style="344" customWidth="1"/>
    <col min="23" max="16384" width="11.42578125" style="344"/>
  </cols>
  <sheetData>
    <row r="1" spans="2:22" ht="27.75">
      <c r="E1" s="149" t="s">
        <v>531</v>
      </c>
    </row>
    <row r="2" spans="2:22" ht="104.25" customHeight="1">
      <c r="C2" s="349"/>
      <c r="D2" s="349"/>
      <c r="E2" s="541" t="s">
        <v>532</v>
      </c>
      <c r="F2" s="541"/>
      <c r="G2" s="541"/>
      <c r="H2" s="541"/>
      <c r="I2" s="541"/>
      <c r="J2" s="541"/>
      <c r="K2" s="541"/>
      <c r="L2" s="541"/>
      <c r="M2" s="541"/>
    </row>
    <row r="3" spans="2:22" ht="9.75" customHeight="1"/>
    <row r="4" spans="2:22" ht="15.75">
      <c r="B4" s="10"/>
      <c r="C4" s="10"/>
      <c r="D4" s="294">
        <v>2.6</v>
      </c>
      <c r="E4" s="244" t="s">
        <v>533</v>
      </c>
      <c r="F4" s="10"/>
      <c r="G4" s="10"/>
      <c r="H4" s="10"/>
      <c r="I4" s="10"/>
      <c r="J4" s="10"/>
      <c r="K4" s="10"/>
      <c r="L4" s="10"/>
      <c r="M4" s="10"/>
      <c r="N4" s="10"/>
      <c r="O4" s="10"/>
      <c r="P4" s="311"/>
      <c r="Q4" s="311"/>
      <c r="R4" s="311"/>
      <c r="S4" s="311"/>
    </row>
    <row r="6" spans="2:22" ht="15.75">
      <c r="E6" s="9" t="s">
        <v>533</v>
      </c>
      <c r="F6" s="345"/>
    </row>
    <row r="7" spans="2:22">
      <c r="E7" s="295" t="s">
        <v>534</v>
      </c>
      <c r="F7" s="345"/>
    </row>
    <row r="8" spans="2:22">
      <c r="E8" s="295" t="s">
        <v>535</v>
      </c>
      <c r="F8" s="345"/>
    </row>
    <row r="9" spans="2:22">
      <c r="E9" s="295"/>
      <c r="F9" s="345"/>
      <c r="G9" s="345"/>
      <c r="H9" s="345"/>
      <c r="I9" s="345"/>
      <c r="J9" s="345"/>
      <c r="K9" s="345"/>
    </row>
    <row r="10" spans="2:22">
      <c r="E10" s="346" t="s">
        <v>388</v>
      </c>
      <c r="F10" s="345"/>
    </row>
    <row r="11" spans="2:22" ht="15" thickBot="1">
      <c r="E11" s="260">
        <v>2015</v>
      </c>
      <c r="F11" s="347"/>
    </row>
    <row r="12" spans="2:22" ht="15.75" customHeight="1" thickBot="1">
      <c r="F12" s="347"/>
      <c r="H12" s="542" t="s">
        <v>536</v>
      </c>
      <c r="I12" s="543"/>
      <c r="J12" s="543"/>
      <c r="K12" s="544"/>
      <c r="L12" s="350" t="s">
        <v>537</v>
      </c>
      <c r="M12" s="545" t="s">
        <v>538</v>
      </c>
      <c r="N12" s="546"/>
      <c r="O12" s="546"/>
      <c r="P12" s="546"/>
      <c r="Q12" s="546"/>
      <c r="R12" s="546"/>
      <c r="S12" s="546"/>
      <c r="T12" s="546"/>
      <c r="U12" s="546"/>
      <c r="V12" s="547"/>
    </row>
    <row r="13" spans="2:22" ht="51" customHeight="1">
      <c r="E13" s="330" t="s">
        <v>263</v>
      </c>
      <c r="F13" s="330" t="s">
        <v>390</v>
      </c>
      <c r="G13" s="330" t="s">
        <v>539</v>
      </c>
      <c r="H13" s="330" t="s">
        <v>540</v>
      </c>
      <c r="I13" s="330" t="s">
        <v>541</v>
      </c>
      <c r="J13" s="330" t="s">
        <v>542</v>
      </c>
      <c r="K13" s="330" t="s">
        <v>543</v>
      </c>
      <c r="L13" s="330" t="s">
        <v>537</v>
      </c>
      <c r="M13" s="330" t="s">
        <v>544</v>
      </c>
      <c r="N13" s="330" t="s">
        <v>545</v>
      </c>
      <c r="O13" s="330" t="s">
        <v>546</v>
      </c>
      <c r="P13" s="330" t="s">
        <v>546</v>
      </c>
      <c r="Q13" s="330" t="s">
        <v>546</v>
      </c>
      <c r="R13" s="330" t="s">
        <v>546</v>
      </c>
      <c r="S13" s="330" t="s">
        <v>546</v>
      </c>
      <c r="T13" s="330" t="s">
        <v>546</v>
      </c>
      <c r="U13" s="330" t="s">
        <v>546</v>
      </c>
      <c r="V13" s="330" t="s">
        <v>546</v>
      </c>
    </row>
    <row r="14" spans="2:22">
      <c r="D14" s="348">
        <v>1</v>
      </c>
      <c r="E14" s="250" t="s">
        <v>296</v>
      </c>
      <c r="F14" s="296"/>
      <c r="G14" s="296"/>
      <c r="H14" s="296"/>
      <c r="I14" s="296"/>
      <c r="J14" s="296"/>
      <c r="K14" s="296"/>
      <c r="L14" s="296"/>
      <c r="M14" s="36"/>
      <c r="N14" s="36"/>
      <c r="O14" s="36"/>
      <c r="P14" s="36"/>
      <c r="Q14" s="36"/>
      <c r="R14" s="36"/>
      <c r="S14" s="36"/>
      <c r="T14" s="36"/>
      <c r="U14" s="36"/>
      <c r="V14" s="36"/>
    </row>
    <row r="15" spans="2:22">
      <c r="D15" s="348">
        <v>2</v>
      </c>
      <c r="E15" s="250" t="s">
        <v>297</v>
      </c>
      <c r="F15" s="296"/>
      <c r="G15" s="296"/>
      <c r="H15" s="296"/>
      <c r="I15" s="296"/>
      <c r="J15" s="296"/>
      <c r="K15" s="296"/>
      <c r="L15" s="296"/>
      <c r="M15" s="36"/>
      <c r="N15" s="36"/>
      <c r="O15" s="36"/>
      <c r="P15" s="36"/>
      <c r="Q15" s="36"/>
      <c r="R15" s="36"/>
      <c r="S15" s="36"/>
      <c r="T15" s="36"/>
      <c r="U15" s="36"/>
      <c r="V15" s="36"/>
    </row>
    <row r="16" spans="2:22">
      <c r="D16" s="348">
        <v>3</v>
      </c>
      <c r="E16" s="250" t="s">
        <v>295</v>
      </c>
      <c r="F16" s="296"/>
      <c r="G16" s="296"/>
      <c r="H16" s="296"/>
      <c r="I16" s="296"/>
      <c r="J16" s="296"/>
      <c r="K16" s="296"/>
      <c r="L16" s="296"/>
      <c r="M16" s="36"/>
      <c r="N16" s="36"/>
      <c r="O16" s="36"/>
      <c r="P16" s="36"/>
      <c r="Q16" s="36"/>
      <c r="R16" s="36"/>
      <c r="S16" s="36"/>
      <c r="T16" s="36"/>
      <c r="U16" s="36"/>
      <c r="V16" s="36"/>
    </row>
    <row r="17" spans="4:22">
      <c r="D17" s="348">
        <v>4</v>
      </c>
      <c r="E17" s="250" t="s">
        <v>304</v>
      </c>
      <c r="F17" s="296"/>
      <c r="G17" s="296"/>
      <c r="H17" s="296"/>
      <c r="I17" s="296"/>
      <c r="J17" s="296"/>
      <c r="K17" s="296"/>
      <c r="L17" s="296"/>
      <c r="M17" s="36"/>
      <c r="N17" s="307"/>
      <c r="O17" s="36"/>
      <c r="P17" s="36"/>
      <c r="Q17" s="36"/>
      <c r="R17" s="36"/>
      <c r="S17" s="36"/>
      <c r="T17" s="36"/>
      <c r="U17" s="36"/>
      <c r="V17" s="36"/>
    </row>
    <row r="18" spans="4:22">
      <c r="D18" s="348">
        <v>5</v>
      </c>
      <c r="E18" s="250" t="s">
        <v>300</v>
      </c>
      <c r="F18" s="296"/>
      <c r="G18" s="296"/>
      <c r="H18" s="296"/>
      <c r="I18" s="296"/>
      <c r="J18" s="296"/>
      <c r="K18" s="296"/>
      <c r="L18" s="296"/>
      <c r="M18" s="36"/>
      <c r="N18" s="36"/>
      <c r="O18" s="36"/>
      <c r="P18" s="36"/>
      <c r="Q18" s="36"/>
      <c r="R18" s="36"/>
      <c r="S18" s="36"/>
      <c r="T18" s="36"/>
      <c r="U18" s="36"/>
      <c r="V18" s="36"/>
    </row>
    <row r="19" spans="4:22">
      <c r="D19" s="348">
        <v>6</v>
      </c>
      <c r="E19" s="250" t="s">
        <v>547</v>
      </c>
      <c r="F19" s="296"/>
      <c r="G19" s="296"/>
      <c r="H19" s="296"/>
      <c r="I19" s="296"/>
      <c r="J19" s="296"/>
      <c r="K19" s="296"/>
      <c r="L19" s="296"/>
      <c r="M19" s="36"/>
      <c r="N19" s="36"/>
      <c r="O19" s="36"/>
      <c r="P19" s="36"/>
      <c r="Q19" s="36"/>
      <c r="R19" s="36"/>
      <c r="S19" s="36"/>
      <c r="T19" s="36"/>
      <c r="U19" s="36"/>
      <c r="V19" s="36"/>
    </row>
    <row r="20" spans="4:22">
      <c r="D20" s="348">
        <v>7</v>
      </c>
      <c r="E20" s="250" t="s">
        <v>167</v>
      </c>
      <c r="F20" s="296"/>
      <c r="G20" s="296"/>
      <c r="H20" s="296"/>
      <c r="I20" s="296"/>
      <c r="J20" s="296"/>
      <c r="K20" s="296"/>
      <c r="L20" s="296"/>
      <c r="M20" s="36"/>
      <c r="N20" s="36"/>
      <c r="O20" s="36"/>
      <c r="P20" s="36"/>
      <c r="Q20" s="36"/>
      <c r="R20" s="36"/>
      <c r="S20" s="36"/>
      <c r="T20" s="36"/>
      <c r="U20" s="36"/>
      <c r="V20" s="36"/>
    </row>
    <row r="21" spans="4:22">
      <c r="D21" s="348">
        <v>8</v>
      </c>
      <c r="E21" s="250" t="s">
        <v>166</v>
      </c>
      <c r="F21" s="296"/>
      <c r="G21" s="296"/>
      <c r="H21" s="296"/>
      <c r="I21" s="296"/>
      <c r="J21" s="296"/>
      <c r="K21" s="296"/>
      <c r="L21" s="480"/>
      <c r="M21" s="36"/>
      <c r="N21" s="36"/>
      <c r="O21" s="36"/>
      <c r="P21" s="36"/>
      <c r="Q21" s="36"/>
      <c r="R21" s="36"/>
      <c r="S21" s="36"/>
      <c r="T21" s="36"/>
      <c r="U21" s="36"/>
      <c r="V21" s="36"/>
    </row>
    <row r="22" spans="4:22">
      <c r="D22" s="348">
        <v>9</v>
      </c>
      <c r="E22" s="250" t="s">
        <v>166</v>
      </c>
      <c r="F22" s="296"/>
      <c r="G22" s="296"/>
      <c r="H22" s="296"/>
      <c r="I22" s="296"/>
      <c r="J22" s="296"/>
      <c r="K22" s="296"/>
      <c r="L22" s="296"/>
      <c r="M22" s="36"/>
      <c r="N22" s="36"/>
      <c r="O22" s="36"/>
      <c r="P22" s="36"/>
      <c r="Q22" s="36"/>
      <c r="R22" s="36"/>
      <c r="S22" s="36"/>
      <c r="T22" s="36"/>
      <c r="U22" s="36"/>
      <c r="V22" s="36"/>
    </row>
    <row r="23" spans="4:22" hidden="1" outlineLevel="1">
      <c r="D23" s="348">
        <v>10</v>
      </c>
      <c r="E23" s="250" t="s">
        <v>474</v>
      </c>
      <c r="F23" s="296"/>
      <c r="G23" s="296"/>
      <c r="H23" s="296"/>
      <c r="I23" s="296"/>
      <c r="J23" s="296"/>
      <c r="K23" s="296"/>
      <c r="L23" s="296"/>
      <c r="M23" s="36"/>
      <c r="N23" s="36"/>
      <c r="O23" s="36"/>
      <c r="P23" s="36"/>
      <c r="Q23" s="36"/>
      <c r="R23" s="36"/>
      <c r="S23" s="36"/>
      <c r="T23" s="36"/>
      <c r="U23" s="36"/>
      <c r="V23" s="36"/>
    </row>
    <row r="24" spans="4:22" hidden="1" outlineLevel="1">
      <c r="D24" s="348">
        <v>11</v>
      </c>
      <c r="E24" s="250" t="s">
        <v>285</v>
      </c>
      <c r="F24" s="296"/>
      <c r="G24" s="296"/>
      <c r="H24" s="296"/>
      <c r="I24" s="296"/>
      <c r="J24" s="296"/>
      <c r="K24" s="296"/>
      <c r="L24" s="296"/>
      <c r="M24" s="36"/>
      <c r="N24" s="36"/>
      <c r="O24" s="36"/>
      <c r="P24" s="36"/>
      <c r="Q24" s="36"/>
      <c r="R24" s="36"/>
      <c r="S24" s="36"/>
      <c r="T24" s="36"/>
      <c r="U24" s="36"/>
      <c r="V24" s="36"/>
    </row>
    <row r="25" spans="4:22" hidden="1" outlineLevel="1">
      <c r="D25" s="348">
        <v>12</v>
      </c>
      <c r="E25" s="250" t="s">
        <v>283</v>
      </c>
      <c r="F25" s="296"/>
      <c r="G25" s="296"/>
      <c r="H25" s="296"/>
      <c r="I25" s="296"/>
      <c r="J25" s="296"/>
      <c r="K25" s="296"/>
      <c r="L25" s="296"/>
      <c r="M25" s="36"/>
      <c r="N25" s="36"/>
      <c r="O25" s="36"/>
      <c r="P25" s="36"/>
      <c r="Q25" s="36"/>
      <c r="R25" s="36"/>
      <c r="S25" s="36"/>
      <c r="T25" s="36"/>
      <c r="U25" s="36"/>
      <c r="V25" s="36"/>
    </row>
    <row r="26" spans="4:22" hidden="1" outlineLevel="1">
      <c r="D26" s="348">
        <v>13</v>
      </c>
      <c r="E26" s="250" t="s">
        <v>298</v>
      </c>
      <c r="F26" s="296"/>
      <c r="G26" s="296"/>
      <c r="H26" s="296"/>
      <c r="I26" s="296"/>
      <c r="J26" s="296"/>
      <c r="K26" s="296"/>
      <c r="L26" s="296"/>
      <c r="M26" s="36"/>
      <c r="N26" s="36"/>
      <c r="O26" s="36"/>
      <c r="P26" s="36"/>
      <c r="Q26" s="36"/>
      <c r="R26" s="36"/>
      <c r="S26" s="36"/>
      <c r="T26" s="36"/>
      <c r="U26" s="36"/>
      <c r="V26" s="36"/>
    </row>
    <row r="27" spans="4:22" hidden="1" outlineLevel="1">
      <c r="D27" s="348">
        <v>14</v>
      </c>
      <c r="E27" s="250" t="s">
        <v>301</v>
      </c>
      <c r="F27" s="296"/>
      <c r="G27" s="296"/>
      <c r="H27" s="296"/>
      <c r="I27" s="296"/>
      <c r="J27" s="296"/>
      <c r="K27" s="296"/>
      <c r="L27" s="296"/>
      <c r="M27" s="36"/>
      <c r="N27" s="36"/>
      <c r="O27" s="36"/>
      <c r="P27" s="36"/>
      <c r="Q27" s="36"/>
      <c r="R27" s="36"/>
      <c r="S27" s="36"/>
      <c r="T27" s="36"/>
      <c r="U27" s="36"/>
      <c r="V27" s="36"/>
    </row>
    <row r="28" spans="4:22" hidden="1" outlineLevel="1">
      <c r="D28" s="348">
        <v>15</v>
      </c>
      <c r="E28" s="265" t="s">
        <v>302</v>
      </c>
      <c r="F28" s="296"/>
      <c r="G28" s="296"/>
      <c r="H28" s="296"/>
      <c r="I28" s="296"/>
      <c r="J28" s="296"/>
      <c r="K28" s="296"/>
      <c r="L28" s="296"/>
      <c r="M28" s="36"/>
      <c r="N28" s="36"/>
      <c r="O28" s="36"/>
      <c r="P28" s="36"/>
      <c r="Q28" s="36"/>
      <c r="R28" s="36"/>
      <c r="S28" s="36"/>
      <c r="T28" s="36"/>
      <c r="U28" s="36"/>
      <c r="V28" s="36"/>
    </row>
    <row r="29" spans="4:22" hidden="1" outlineLevel="1">
      <c r="D29" s="348">
        <v>16</v>
      </c>
      <c r="E29" s="265" t="s">
        <v>323</v>
      </c>
      <c r="F29" s="296"/>
      <c r="G29" s="296"/>
      <c r="H29" s="296"/>
      <c r="I29" s="296"/>
      <c r="J29" s="296"/>
      <c r="K29" s="296"/>
      <c r="L29" s="296"/>
      <c r="M29" s="36"/>
      <c r="N29" s="36"/>
      <c r="O29" s="36"/>
      <c r="P29" s="36"/>
      <c r="Q29" s="36"/>
      <c r="R29" s="36"/>
      <c r="S29" s="36"/>
      <c r="T29" s="36"/>
      <c r="U29" s="36"/>
      <c r="V29" s="36"/>
    </row>
    <row r="30" spans="4:22" hidden="1" outlineLevel="1">
      <c r="D30" s="348">
        <v>17</v>
      </c>
      <c r="E30" s="265" t="s">
        <v>208</v>
      </c>
      <c r="F30" s="296"/>
      <c r="G30" s="296"/>
      <c r="H30" s="296"/>
      <c r="I30" s="296"/>
      <c r="J30" s="296"/>
      <c r="K30" s="296"/>
      <c r="L30" s="296"/>
      <c r="M30" s="36"/>
      <c r="N30" s="36"/>
      <c r="O30" s="36"/>
      <c r="P30" s="36"/>
      <c r="Q30" s="36"/>
      <c r="R30" s="36"/>
      <c r="S30" s="36"/>
      <c r="T30" s="36"/>
      <c r="U30" s="36"/>
      <c r="V30" s="36"/>
    </row>
    <row r="31" spans="4:22" hidden="1" outlineLevel="1">
      <c r="D31" s="348">
        <v>18</v>
      </c>
      <c r="E31" s="265" t="s">
        <v>209</v>
      </c>
      <c r="F31" s="296"/>
      <c r="G31" s="296"/>
      <c r="H31" s="296"/>
      <c r="I31" s="296"/>
      <c r="J31" s="296"/>
      <c r="K31" s="296"/>
      <c r="L31" s="296"/>
      <c r="M31" s="36"/>
      <c r="N31" s="36"/>
      <c r="O31" s="36"/>
      <c r="P31" s="36"/>
      <c r="Q31" s="36"/>
      <c r="R31" s="36"/>
      <c r="S31" s="36"/>
      <c r="T31" s="36"/>
      <c r="U31" s="36"/>
      <c r="V31" s="36"/>
    </row>
    <row r="32" spans="4:22" hidden="1" outlineLevel="1">
      <c r="D32" s="348">
        <v>19</v>
      </c>
      <c r="E32" s="250" t="s">
        <v>552</v>
      </c>
      <c r="F32" s="296"/>
      <c r="G32" s="296"/>
      <c r="H32" s="296"/>
      <c r="I32" s="296"/>
      <c r="J32" s="296"/>
      <c r="K32" s="296"/>
      <c r="L32" s="296"/>
      <c r="M32" s="36"/>
      <c r="N32" s="36"/>
      <c r="O32" s="36"/>
      <c r="P32" s="36"/>
      <c r="Q32" s="36"/>
      <c r="R32" s="36"/>
      <c r="S32" s="36"/>
      <c r="T32" s="36"/>
      <c r="U32" s="36"/>
      <c r="V32" s="36"/>
    </row>
    <row r="33" spans="4:22" hidden="1" outlineLevel="1">
      <c r="D33" s="348">
        <v>20</v>
      </c>
      <c r="E33" s="250" t="s">
        <v>225</v>
      </c>
      <c r="F33" s="296"/>
      <c r="G33" s="296"/>
      <c r="H33" s="296"/>
      <c r="I33" s="296"/>
      <c r="J33" s="296"/>
      <c r="K33" s="296"/>
      <c r="L33" s="296"/>
      <c r="M33" s="36"/>
      <c r="N33" s="36"/>
      <c r="O33" s="36"/>
      <c r="P33" s="36"/>
      <c r="Q33" s="36"/>
      <c r="R33" s="36"/>
      <c r="S33" s="36"/>
      <c r="T33" s="36"/>
      <c r="U33" s="36"/>
      <c r="V33" s="36"/>
    </row>
    <row r="34" spans="4:22" hidden="1" outlineLevel="1">
      <c r="D34" s="348">
        <v>21</v>
      </c>
      <c r="E34" s="250" t="s">
        <v>226</v>
      </c>
      <c r="F34" s="296"/>
      <c r="G34" s="296"/>
      <c r="H34" s="296"/>
      <c r="I34" s="296"/>
      <c r="J34" s="296"/>
      <c r="K34" s="296"/>
      <c r="L34" s="296"/>
      <c r="M34" s="36"/>
      <c r="N34" s="36"/>
      <c r="O34" s="36"/>
      <c r="P34" s="36"/>
      <c r="Q34" s="36"/>
      <c r="R34" s="36"/>
      <c r="S34" s="36"/>
      <c r="T34" s="36"/>
      <c r="U34" s="36"/>
      <c r="V34" s="36"/>
    </row>
    <row r="35" spans="4:22" hidden="1" outlineLevel="1">
      <c r="D35" s="348">
        <v>22</v>
      </c>
      <c r="E35" s="250" t="s">
        <v>227</v>
      </c>
      <c r="F35" s="296"/>
      <c r="G35" s="296"/>
      <c r="H35" s="296"/>
      <c r="I35" s="296"/>
      <c r="J35" s="296"/>
      <c r="K35" s="296"/>
      <c r="L35" s="296"/>
      <c r="M35" s="36"/>
      <c r="N35" s="36"/>
      <c r="O35" s="36"/>
      <c r="P35" s="36"/>
      <c r="Q35" s="36"/>
      <c r="R35" s="36"/>
      <c r="S35" s="36"/>
      <c r="T35" s="36"/>
      <c r="U35" s="36"/>
      <c r="V35" s="36"/>
    </row>
    <row r="36" spans="4:22" hidden="1" outlineLevel="1">
      <c r="D36" s="348">
        <v>23</v>
      </c>
      <c r="E36" s="250" t="s">
        <v>322</v>
      </c>
      <c r="F36" s="296"/>
      <c r="G36" s="296"/>
      <c r="H36" s="296"/>
      <c r="I36" s="296"/>
      <c r="J36" s="296"/>
      <c r="K36" s="296"/>
      <c r="L36" s="296"/>
      <c r="M36" s="36"/>
      <c r="N36" s="36"/>
      <c r="O36" s="36"/>
      <c r="P36" s="36"/>
      <c r="Q36" s="36"/>
      <c r="R36" s="36"/>
      <c r="S36" s="36"/>
      <c r="T36" s="36"/>
      <c r="U36" s="36"/>
      <c r="V36" s="36"/>
    </row>
    <row r="37" spans="4:22" hidden="1" outlineLevel="1">
      <c r="D37" s="348">
        <v>24</v>
      </c>
      <c r="E37" s="250" t="s">
        <v>263</v>
      </c>
      <c r="F37" s="296"/>
      <c r="G37" s="296"/>
      <c r="H37" s="296"/>
      <c r="I37" s="296"/>
      <c r="J37" s="296"/>
      <c r="K37" s="296"/>
      <c r="L37" s="296"/>
      <c r="M37" s="36"/>
      <c r="N37" s="36"/>
      <c r="O37" s="36"/>
      <c r="P37" s="36"/>
      <c r="Q37" s="36"/>
      <c r="R37" s="36"/>
      <c r="S37" s="36"/>
      <c r="T37" s="36"/>
      <c r="U37" s="36"/>
      <c r="V37" s="36"/>
    </row>
    <row r="38" spans="4:22" hidden="1" outlineLevel="1">
      <c r="D38" s="348">
        <v>25</v>
      </c>
      <c r="E38" s="250" t="s">
        <v>263</v>
      </c>
      <c r="F38" s="296"/>
      <c r="G38" s="296"/>
      <c r="H38" s="296"/>
      <c r="I38" s="296"/>
      <c r="J38" s="296"/>
      <c r="K38" s="296"/>
      <c r="L38" s="296"/>
      <c r="M38" s="36"/>
      <c r="N38" s="36"/>
      <c r="O38" s="36"/>
      <c r="P38" s="36"/>
      <c r="Q38" s="36"/>
      <c r="R38" s="36"/>
      <c r="S38" s="36"/>
      <c r="T38" s="36"/>
      <c r="U38" s="36"/>
      <c r="V38" s="36"/>
    </row>
    <row r="39" spans="4:22" hidden="1" outlineLevel="1">
      <c r="D39" s="348">
        <v>26</v>
      </c>
      <c r="E39" s="250" t="s">
        <v>263</v>
      </c>
      <c r="F39" s="296"/>
      <c r="G39" s="296"/>
      <c r="H39" s="296"/>
      <c r="I39" s="296"/>
      <c r="J39" s="296"/>
      <c r="K39" s="296"/>
      <c r="L39" s="296"/>
      <c r="M39" s="36"/>
      <c r="N39" s="36"/>
      <c r="O39" s="36"/>
      <c r="P39" s="36"/>
      <c r="Q39" s="36"/>
      <c r="R39" s="36"/>
      <c r="S39" s="36"/>
      <c r="T39" s="36"/>
      <c r="U39" s="36"/>
      <c r="V39" s="36"/>
    </row>
    <row r="40" spans="4:22" hidden="1" outlineLevel="1">
      <c r="D40" s="348">
        <v>27</v>
      </c>
      <c r="E40" s="250" t="s">
        <v>263</v>
      </c>
      <c r="F40" s="296"/>
      <c r="G40" s="296"/>
      <c r="H40" s="296"/>
      <c r="I40" s="296"/>
      <c r="J40" s="296"/>
      <c r="K40" s="296"/>
      <c r="L40" s="296"/>
      <c r="M40" s="36"/>
      <c r="N40" s="36"/>
      <c r="O40" s="36"/>
      <c r="P40" s="36"/>
      <c r="Q40" s="36"/>
      <c r="R40" s="36"/>
      <c r="S40" s="36"/>
      <c r="T40" s="36"/>
      <c r="U40" s="36"/>
      <c r="V40" s="36"/>
    </row>
    <row r="41" spans="4:22" hidden="1" outlineLevel="1">
      <c r="D41" s="348">
        <v>28</v>
      </c>
      <c r="E41" s="250" t="s">
        <v>263</v>
      </c>
      <c r="F41" s="296"/>
      <c r="G41" s="296"/>
      <c r="H41" s="296"/>
      <c r="I41" s="296"/>
      <c r="J41" s="296"/>
      <c r="K41" s="296"/>
      <c r="L41" s="296"/>
      <c r="M41" s="36"/>
      <c r="N41" s="36"/>
      <c r="O41" s="36"/>
      <c r="P41" s="36"/>
      <c r="Q41" s="36"/>
      <c r="R41" s="36"/>
      <c r="S41" s="36"/>
      <c r="T41" s="36"/>
      <c r="U41" s="36"/>
      <c r="V41" s="36"/>
    </row>
    <row r="42" spans="4:22" hidden="1" outlineLevel="1">
      <c r="D42" s="348">
        <v>29</v>
      </c>
      <c r="E42" s="250" t="s">
        <v>263</v>
      </c>
      <c r="F42" s="296"/>
      <c r="G42" s="296"/>
      <c r="H42" s="296"/>
      <c r="I42" s="296"/>
      <c r="J42" s="296"/>
      <c r="K42" s="296"/>
      <c r="L42" s="296"/>
      <c r="M42" s="36"/>
      <c r="N42" s="36"/>
      <c r="O42" s="36"/>
      <c r="P42" s="36"/>
      <c r="Q42" s="36"/>
      <c r="R42" s="36"/>
      <c r="S42" s="36"/>
      <c r="T42" s="36"/>
      <c r="U42" s="36"/>
      <c r="V42" s="36"/>
    </row>
    <row r="43" spans="4:22" hidden="1" outlineLevel="1">
      <c r="D43" s="348">
        <v>30</v>
      </c>
      <c r="E43" s="250" t="s">
        <v>263</v>
      </c>
      <c r="F43" s="296"/>
      <c r="G43" s="296"/>
      <c r="H43" s="296"/>
      <c r="I43" s="296"/>
      <c r="J43" s="296"/>
      <c r="K43" s="296"/>
      <c r="L43" s="296"/>
      <c r="M43" s="36"/>
      <c r="N43" s="36"/>
      <c r="O43" s="36"/>
      <c r="P43" s="36"/>
      <c r="Q43" s="36"/>
      <c r="R43" s="36"/>
      <c r="S43" s="36"/>
      <c r="T43" s="36"/>
      <c r="U43" s="36"/>
      <c r="V43" s="36"/>
    </row>
    <row r="44" spans="4:22" hidden="1" outlineLevel="1">
      <c r="D44" s="348">
        <v>31</v>
      </c>
      <c r="E44" s="250" t="s">
        <v>263</v>
      </c>
      <c r="F44" s="296"/>
      <c r="G44" s="296"/>
      <c r="H44" s="296"/>
      <c r="I44" s="296"/>
      <c r="J44" s="296"/>
      <c r="K44" s="296"/>
      <c r="L44" s="296"/>
      <c r="M44" s="36"/>
      <c r="N44" s="36"/>
      <c r="O44" s="36"/>
      <c r="P44" s="36"/>
      <c r="Q44" s="36"/>
      <c r="R44" s="36"/>
      <c r="S44" s="36"/>
      <c r="T44" s="36"/>
      <c r="U44" s="36"/>
      <c r="V44" s="36"/>
    </row>
    <row r="45" spans="4:22" hidden="1" outlineLevel="1">
      <c r="D45" s="348">
        <v>32</v>
      </c>
      <c r="E45" s="250" t="s">
        <v>263</v>
      </c>
      <c r="F45" s="296"/>
      <c r="G45" s="296"/>
      <c r="H45" s="296"/>
      <c r="I45" s="296"/>
      <c r="J45" s="296"/>
      <c r="K45" s="296"/>
      <c r="L45" s="296"/>
      <c r="M45" s="36"/>
      <c r="N45" s="36"/>
      <c r="O45" s="36"/>
      <c r="P45" s="36"/>
      <c r="Q45" s="36"/>
      <c r="R45" s="36"/>
      <c r="S45" s="36"/>
      <c r="T45" s="36"/>
      <c r="U45" s="36"/>
      <c r="V45" s="36"/>
    </row>
    <row r="46" spans="4:22" hidden="1" outlineLevel="1">
      <c r="D46" s="348">
        <v>33</v>
      </c>
      <c r="E46" s="250" t="s">
        <v>263</v>
      </c>
      <c r="F46" s="296"/>
      <c r="G46" s="296"/>
      <c r="H46" s="296"/>
      <c r="I46" s="296"/>
      <c r="J46" s="296"/>
      <c r="K46" s="296"/>
      <c r="L46" s="296"/>
      <c r="M46" s="36"/>
      <c r="N46" s="36"/>
      <c r="O46" s="36"/>
      <c r="P46" s="36"/>
      <c r="Q46" s="36"/>
      <c r="R46" s="36"/>
      <c r="S46" s="36"/>
      <c r="T46" s="36"/>
      <c r="U46" s="36"/>
      <c r="V46" s="36"/>
    </row>
    <row r="47" spans="4:22" hidden="1" outlineLevel="1">
      <c r="D47" s="348">
        <v>34</v>
      </c>
      <c r="E47" s="250" t="s">
        <v>263</v>
      </c>
      <c r="F47" s="296"/>
      <c r="G47" s="296"/>
      <c r="H47" s="296"/>
      <c r="I47" s="296"/>
      <c r="J47" s="296"/>
      <c r="K47" s="296"/>
      <c r="L47" s="296"/>
      <c r="M47" s="36"/>
      <c r="N47" s="36"/>
      <c r="O47" s="36"/>
      <c r="P47" s="36"/>
      <c r="Q47" s="36"/>
      <c r="R47" s="36"/>
      <c r="S47" s="36"/>
      <c r="T47" s="36"/>
      <c r="U47" s="36"/>
      <c r="V47" s="36"/>
    </row>
    <row r="48" spans="4:22" hidden="1" outlineLevel="1">
      <c r="D48" s="348">
        <v>35</v>
      </c>
      <c r="E48" s="250" t="s">
        <v>263</v>
      </c>
      <c r="F48" s="296"/>
      <c r="G48" s="296"/>
      <c r="H48" s="296"/>
      <c r="I48" s="296"/>
      <c r="J48" s="296"/>
      <c r="K48" s="296"/>
      <c r="L48" s="296"/>
      <c r="M48" s="36"/>
      <c r="N48" s="36"/>
      <c r="O48" s="36"/>
      <c r="P48" s="36"/>
      <c r="Q48" s="36"/>
      <c r="R48" s="36"/>
      <c r="S48" s="36"/>
      <c r="T48" s="36"/>
      <c r="U48" s="36"/>
      <c r="V48" s="36"/>
    </row>
    <row r="49" spans="4:22" hidden="1" outlineLevel="1">
      <c r="D49" s="348">
        <v>36</v>
      </c>
      <c r="E49" s="250" t="s">
        <v>263</v>
      </c>
      <c r="F49" s="296"/>
      <c r="G49" s="296"/>
      <c r="H49" s="296"/>
      <c r="I49" s="296"/>
      <c r="J49" s="296"/>
      <c r="K49" s="296"/>
      <c r="L49" s="296"/>
      <c r="M49" s="36"/>
      <c r="N49" s="36"/>
      <c r="O49" s="36"/>
      <c r="P49" s="36"/>
      <c r="Q49" s="36"/>
      <c r="R49" s="36"/>
      <c r="S49" s="36"/>
      <c r="T49" s="36"/>
      <c r="U49" s="36"/>
      <c r="V49" s="36"/>
    </row>
    <row r="50" spans="4:22" hidden="1" outlineLevel="1">
      <c r="D50" s="348">
        <v>37</v>
      </c>
      <c r="E50" s="250" t="s">
        <v>263</v>
      </c>
      <c r="F50" s="296"/>
      <c r="G50" s="296"/>
      <c r="H50" s="296"/>
      <c r="I50" s="296"/>
      <c r="J50" s="296"/>
      <c r="K50" s="296"/>
      <c r="L50" s="296"/>
      <c r="M50" s="36"/>
      <c r="N50" s="36"/>
      <c r="O50" s="36"/>
      <c r="P50" s="36"/>
      <c r="Q50" s="36"/>
      <c r="R50" s="36"/>
      <c r="S50" s="36"/>
      <c r="T50" s="36"/>
      <c r="U50" s="36"/>
      <c r="V50" s="36"/>
    </row>
    <row r="51" spans="4:22" hidden="1" outlineLevel="1">
      <c r="D51" s="348">
        <v>38</v>
      </c>
      <c r="E51" s="250" t="s">
        <v>263</v>
      </c>
      <c r="F51" s="296"/>
      <c r="G51" s="296"/>
      <c r="H51" s="296"/>
      <c r="I51" s="296"/>
      <c r="J51" s="296"/>
      <c r="K51" s="296"/>
      <c r="L51" s="296"/>
      <c r="M51" s="36"/>
      <c r="N51" s="36"/>
      <c r="O51" s="36"/>
      <c r="P51" s="36"/>
      <c r="Q51" s="36"/>
      <c r="R51" s="36"/>
      <c r="S51" s="36"/>
      <c r="T51" s="36"/>
      <c r="U51" s="36"/>
      <c r="V51" s="36"/>
    </row>
    <row r="52" spans="4:22" hidden="1" outlineLevel="1">
      <c r="D52" s="348">
        <v>39</v>
      </c>
      <c r="E52" s="250" t="s">
        <v>263</v>
      </c>
      <c r="F52" s="296"/>
      <c r="G52" s="296"/>
      <c r="H52" s="296"/>
      <c r="I52" s="296"/>
      <c r="J52" s="296"/>
      <c r="K52" s="296"/>
      <c r="L52" s="296"/>
      <c r="M52" s="36"/>
      <c r="N52" s="36"/>
      <c r="O52" s="36"/>
      <c r="P52" s="36"/>
      <c r="Q52" s="36"/>
      <c r="R52" s="36"/>
      <c r="S52" s="36"/>
      <c r="T52" s="36"/>
      <c r="U52" s="36"/>
      <c r="V52" s="36"/>
    </row>
    <row r="53" spans="4:22" hidden="1" outlineLevel="1">
      <c r="D53" s="348">
        <v>40</v>
      </c>
      <c r="E53" s="250" t="s">
        <v>263</v>
      </c>
      <c r="F53" s="296"/>
      <c r="G53" s="296"/>
      <c r="H53" s="296"/>
      <c r="I53" s="296"/>
      <c r="J53" s="296"/>
      <c r="K53" s="296"/>
      <c r="L53" s="296"/>
      <c r="M53" s="36"/>
      <c r="N53" s="36"/>
      <c r="O53" s="36"/>
      <c r="P53" s="36"/>
      <c r="Q53" s="36"/>
      <c r="R53" s="36"/>
      <c r="S53" s="36"/>
      <c r="T53" s="36"/>
      <c r="U53" s="36"/>
      <c r="V53" s="36"/>
    </row>
    <row r="54" spans="4:22" hidden="1" outlineLevel="1">
      <c r="D54" s="348">
        <v>41</v>
      </c>
      <c r="E54" s="250" t="s">
        <v>263</v>
      </c>
      <c r="F54" s="296"/>
      <c r="G54" s="296"/>
      <c r="H54" s="296"/>
      <c r="I54" s="296"/>
      <c r="J54" s="296"/>
      <c r="K54" s="296"/>
      <c r="L54" s="296"/>
      <c r="M54" s="36"/>
      <c r="N54" s="36"/>
      <c r="O54" s="36"/>
      <c r="P54" s="36"/>
      <c r="Q54" s="36"/>
      <c r="R54" s="36"/>
      <c r="S54" s="36"/>
      <c r="T54" s="36"/>
      <c r="U54" s="36"/>
      <c r="V54" s="36"/>
    </row>
    <row r="55" spans="4:22" hidden="1" outlineLevel="1">
      <c r="D55" s="348">
        <v>42</v>
      </c>
      <c r="E55" s="250" t="s">
        <v>263</v>
      </c>
      <c r="F55" s="296"/>
      <c r="G55" s="296"/>
      <c r="H55" s="296"/>
      <c r="I55" s="296"/>
      <c r="J55" s="296"/>
      <c r="K55" s="296"/>
      <c r="L55" s="296"/>
      <c r="M55" s="36"/>
      <c r="N55" s="36"/>
      <c r="O55" s="36"/>
      <c r="P55" s="36"/>
      <c r="Q55" s="36"/>
      <c r="R55" s="36"/>
      <c r="S55" s="36"/>
      <c r="T55" s="36"/>
      <c r="U55" s="36"/>
      <c r="V55" s="36"/>
    </row>
    <row r="56" spans="4:22" hidden="1" outlineLevel="1">
      <c r="D56" s="348">
        <v>43</v>
      </c>
      <c r="E56" s="250" t="s">
        <v>263</v>
      </c>
      <c r="F56" s="296"/>
      <c r="G56" s="296"/>
      <c r="H56" s="296"/>
      <c r="I56" s="296"/>
      <c r="J56" s="296"/>
      <c r="K56" s="296"/>
      <c r="L56" s="296"/>
      <c r="M56" s="36"/>
      <c r="N56" s="36"/>
      <c r="O56" s="36"/>
      <c r="P56" s="36"/>
      <c r="Q56" s="36"/>
      <c r="R56" s="36"/>
      <c r="S56" s="36"/>
      <c r="T56" s="36"/>
      <c r="U56" s="36"/>
      <c r="V56" s="36"/>
    </row>
    <row r="57" spans="4:22" hidden="1" outlineLevel="1">
      <c r="D57" s="348">
        <v>44</v>
      </c>
      <c r="E57" s="250" t="s">
        <v>263</v>
      </c>
      <c r="F57" s="296"/>
      <c r="G57" s="296"/>
      <c r="H57" s="296"/>
      <c r="I57" s="296"/>
      <c r="J57" s="296"/>
      <c r="K57" s="296"/>
      <c r="L57" s="296"/>
      <c r="M57" s="36"/>
      <c r="N57" s="36"/>
      <c r="O57" s="36"/>
      <c r="P57" s="36"/>
      <c r="Q57" s="36"/>
      <c r="R57" s="36"/>
      <c r="S57" s="36"/>
      <c r="T57" s="36"/>
      <c r="U57" s="36"/>
      <c r="V57" s="36"/>
    </row>
    <row r="58" spans="4:22" hidden="1" outlineLevel="1">
      <c r="D58" s="348">
        <v>45</v>
      </c>
      <c r="E58" s="250" t="s">
        <v>263</v>
      </c>
      <c r="F58" s="296"/>
      <c r="G58" s="296"/>
      <c r="H58" s="296"/>
      <c r="I58" s="296"/>
      <c r="J58" s="296"/>
      <c r="K58" s="296"/>
      <c r="L58" s="296"/>
      <c r="M58" s="36"/>
      <c r="N58" s="36"/>
      <c r="O58" s="36"/>
      <c r="P58" s="36"/>
      <c r="Q58" s="36"/>
      <c r="R58" s="36"/>
      <c r="S58" s="36"/>
      <c r="T58" s="36"/>
      <c r="U58" s="36"/>
      <c r="V58" s="36"/>
    </row>
    <row r="59" spans="4:22" hidden="1" outlineLevel="1">
      <c r="D59" s="348">
        <v>46</v>
      </c>
      <c r="E59" s="250" t="s">
        <v>263</v>
      </c>
      <c r="F59" s="296"/>
      <c r="G59" s="296"/>
      <c r="H59" s="296"/>
      <c r="I59" s="296"/>
      <c r="J59" s="296"/>
      <c r="K59" s="296"/>
      <c r="L59" s="296"/>
      <c r="M59" s="36"/>
      <c r="N59" s="36"/>
      <c r="O59" s="36"/>
      <c r="P59" s="36"/>
      <c r="Q59" s="36"/>
      <c r="R59" s="36"/>
      <c r="S59" s="36"/>
      <c r="T59" s="36"/>
      <c r="U59" s="36"/>
      <c r="V59" s="36"/>
    </row>
    <row r="60" spans="4:22" hidden="1" outlineLevel="1">
      <c r="D60" s="348">
        <v>47</v>
      </c>
      <c r="E60" s="250" t="s">
        <v>263</v>
      </c>
      <c r="F60" s="296"/>
      <c r="G60" s="296"/>
      <c r="H60" s="296"/>
      <c r="I60" s="296"/>
      <c r="J60" s="296"/>
      <c r="K60" s="296"/>
      <c r="L60" s="296"/>
      <c r="M60" s="36"/>
      <c r="N60" s="36"/>
      <c r="O60" s="36"/>
      <c r="P60" s="36"/>
      <c r="Q60" s="36"/>
      <c r="R60" s="36"/>
      <c r="S60" s="36"/>
      <c r="T60" s="36"/>
      <c r="U60" s="36"/>
      <c r="V60" s="36"/>
    </row>
    <row r="61" spans="4:22" hidden="1" outlineLevel="1">
      <c r="D61" s="348">
        <v>48</v>
      </c>
      <c r="E61" s="250" t="s">
        <v>263</v>
      </c>
      <c r="F61" s="296"/>
      <c r="G61" s="296"/>
      <c r="H61" s="296"/>
      <c r="I61" s="296"/>
      <c r="J61" s="296"/>
      <c r="K61" s="296"/>
      <c r="L61" s="296"/>
      <c r="M61" s="36"/>
      <c r="N61" s="36"/>
      <c r="O61" s="36"/>
      <c r="P61" s="36"/>
      <c r="Q61" s="36"/>
      <c r="R61" s="36"/>
      <c r="S61" s="36"/>
      <c r="T61" s="36"/>
      <c r="U61" s="36"/>
      <c r="V61" s="36"/>
    </row>
    <row r="62" spans="4:22" hidden="1" outlineLevel="1">
      <c r="D62" s="348">
        <v>49</v>
      </c>
      <c r="E62" s="250" t="s">
        <v>263</v>
      </c>
      <c r="F62" s="296"/>
      <c r="G62" s="296"/>
      <c r="H62" s="296"/>
      <c r="I62" s="296"/>
      <c r="J62" s="296"/>
      <c r="K62" s="296"/>
      <c r="L62" s="296"/>
      <c r="M62" s="36"/>
      <c r="N62" s="36"/>
      <c r="O62" s="36"/>
      <c r="P62" s="36"/>
      <c r="Q62" s="36"/>
      <c r="R62" s="36"/>
      <c r="S62" s="36"/>
      <c r="T62" s="36"/>
      <c r="U62" s="36"/>
      <c r="V62" s="36"/>
    </row>
    <row r="63" spans="4:22" collapsed="1">
      <c r="D63" s="348">
        <v>50</v>
      </c>
      <c r="E63" s="250" t="s">
        <v>263</v>
      </c>
      <c r="F63" s="296"/>
      <c r="G63" s="296"/>
      <c r="H63" s="296"/>
      <c r="I63" s="296"/>
      <c r="J63" s="296"/>
      <c r="K63" s="296"/>
      <c r="L63" s="296"/>
      <c r="M63" s="36"/>
      <c r="N63" s="36"/>
      <c r="O63" s="36"/>
      <c r="P63" s="36"/>
      <c r="Q63" s="36"/>
      <c r="R63" s="36"/>
      <c r="S63" s="36"/>
      <c r="T63" s="36"/>
      <c r="U63" s="36"/>
      <c r="V63" s="36"/>
    </row>
    <row r="64" spans="4:22">
      <c r="E64" s="344" t="s">
        <v>173</v>
      </c>
      <c r="F64" s="345"/>
    </row>
    <row r="65" spans="4:22">
      <c r="E65" s="344" t="s">
        <v>553</v>
      </c>
    </row>
    <row r="69" spans="4:22">
      <c r="E69" s="346" t="s">
        <v>388</v>
      </c>
      <c r="F69" s="345"/>
    </row>
    <row r="70" spans="4:22" ht="15" thickBot="1">
      <c r="E70" s="260">
        <v>2016</v>
      </c>
      <c r="F70" s="347"/>
    </row>
    <row r="71" spans="4:22" ht="15" thickBot="1">
      <c r="F71" s="347"/>
      <c r="H71" s="542" t="s">
        <v>536</v>
      </c>
      <c r="I71" s="543"/>
      <c r="J71" s="543"/>
      <c r="K71" s="544"/>
      <c r="L71" s="350" t="s">
        <v>537</v>
      </c>
      <c r="M71" s="545" t="s">
        <v>538</v>
      </c>
      <c r="N71" s="546"/>
      <c r="O71" s="546"/>
      <c r="P71" s="546"/>
      <c r="Q71" s="546"/>
      <c r="R71" s="546"/>
      <c r="S71" s="546"/>
      <c r="T71" s="546"/>
      <c r="U71" s="546"/>
      <c r="V71" s="547"/>
    </row>
    <row r="72" spans="4:22" ht="47.25" customHeight="1">
      <c r="E72" s="330" t="s">
        <v>263</v>
      </c>
      <c r="F72" s="330" t="s">
        <v>390</v>
      </c>
      <c r="G72" s="330" t="s">
        <v>539</v>
      </c>
      <c r="H72" s="330" t="s">
        <v>540</v>
      </c>
      <c r="I72" s="330" t="s">
        <v>541</v>
      </c>
      <c r="J72" s="330" t="s">
        <v>542</v>
      </c>
      <c r="K72" s="330" t="s">
        <v>543</v>
      </c>
      <c r="L72" s="330" t="s">
        <v>537</v>
      </c>
      <c r="M72" s="330" t="s">
        <v>544</v>
      </c>
      <c r="N72" s="330" t="s">
        <v>545</v>
      </c>
      <c r="O72" s="330" t="s">
        <v>546</v>
      </c>
      <c r="P72" s="330" t="s">
        <v>546</v>
      </c>
      <c r="Q72" s="330" t="s">
        <v>546</v>
      </c>
      <c r="R72" s="330" t="s">
        <v>546</v>
      </c>
      <c r="S72" s="330" t="s">
        <v>546</v>
      </c>
      <c r="T72" s="330" t="s">
        <v>546</v>
      </c>
      <c r="U72" s="330" t="s">
        <v>546</v>
      </c>
      <c r="V72" s="330" t="s">
        <v>546</v>
      </c>
    </row>
    <row r="73" spans="4:22">
      <c r="D73" s="348">
        <v>1</v>
      </c>
      <c r="E73" s="250" t="s">
        <v>296</v>
      </c>
      <c r="F73" s="296">
        <v>328.44</v>
      </c>
      <c r="G73" s="296">
        <v>156.55000000000001</v>
      </c>
      <c r="H73" s="498"/>
      <c r="I73" s="498">
        <v>2.3230777226686476</v>
      </c>
      <c r="J73" s="498">
        <v>0.80461134086251263</v>
      </c>
      <c r="K73" s="498">
        <v>38.167852053701871</v>
      </c>
      <c r="L73" s="498">
        <f>F73-SUM(G73:K73)</f>
        <v>130.59445888276696</v>
      </c>
      <c r="M73" s="36"/>
      <c r="N73" s="36"/>
      <c r="O73" s="36"/>
      <c r="P73" s="36"/>
      <c r="Q73" s="36"/>
      <c r="R73" s="36"/>
      <c r="S73" s="36"/>
      <c r="T73" s="36"/>
      <c r="U73" s="36"/>
      <c r="V73" s="36"/>
    </row>
    <row r="74" spans="4:22">
      <c r="D74" s="348">
        <v>2</v>
      </c>
      <c r="E74" s="250" t="s">
        <v>297</v>
      </c>
      <c r="F74" s="296">
        <v>328.44</v>
      </c>
      <c r="G74" s="296">
        <v>156.55000000000001</v>
      </c>
      <c r="H74" s="498"/>
      <c r="I74" s="498">
        <v>1.8776595175564288</v>
      </c>
      <c r="J74" s="498">
        <v>1.0592776652812959</v>
      </c>
      <c r="K74" s="498">
        <v>38.957106597572562</v>
      </c>
      <c r="L74" s="498">
        <f t="shared" ref="L74:L93" si="0">F74-SUM(G74:K74)</f>
        <v>129.99595621958971</v>
      </c>
      <c r="M74" s="36"/>
      <c r="N74" s="36"/>
      <c r="O74" s="36"/>
      <c r="P74" s="36"/>
      <c r="Q74" s="36"/>
      <c r="R74" s="36"/>
      <c r="S74" s="36"/>
      <c r="T74" s="36"/>
      <c r="U74" s="36"/>
      <c r="V74" s="36"/>
    </row>
    <row r="75" spans="4:22">
      <c r="D75" s="348">
        <v>3</v>
      </c>
      <c r="E75" s="250" t="s">
        <v>295</v>
      </c>
      <c r="F75" s="296">
        <v>505.76000000000005</v>
      </c>
      <c r="G75" s="296">
        <v>156.55000000000001</v>
      </c>
      <c r="H75" s="498">
        <v>19.301871442794802</v>
      </c>
      <c r="I75" s="498">
        <v>13.601482558977603</v>
      </c>
      <c r="J75" s="498">
        <v>3.6237726051449779</v>
      </c>
      <c r="K75" s="498">
        <v>42.750890357780463</v>
      </c>
      <c r="L75" s="498">
        <f t="shared" si="0"/>
        <v>269.93198303530221</v>
      </c>
      <c r="M75" s="36"/>
      <c r="N75" s="36"/>
      <c r="O75" s="36"/>
      <c r="P75" s="36"/>
      <c r="Q75" s="36"/>
      <c r="R75" s="36"/>
      <c r="S75" s="36"/>
      <c r="T75" s="36"/>
      <c r="U75" s="36"/>
      <c r="V75" s="36"/>
    </row>
    <row r="76" spans="4:22">
      <c r="D76" s="348">
        <v>4</v>
      </c>
      <c r="E76" s="250" t="s">
        <v>304</v>
      </c>
      <c r="F76" s="296">
        <v>843.5</v>
      </c>
      <c r="G76" s="296">
        <v>156.55000000000001</v>
      </c>
      <c r="H76" s="498">
        <v>98.526556730270386</v>
      </c>
      <c r="I76" s="498">
        <v>79.948096407175058</v>
      </c>
      <c r="J76" s="498">
        <v>21.27947059392929</v>
      </c>
      <c r="K76" s="498">
        <v>76.037886346668003</v>
      </c>
      <c r="L76" s="498">
        <f t="shared" si="0"/>
        <v>411.15798992195727</v>
      </c>
      <c r="M76" s="36"/>
      <c r="N76" s="36"/>
      <c r="O76" s="36"/>
      <c r="P76" s="36"/>
      <c r="Q76" s="36"/>
      <c r="R76" s="36"/>
      <c r="S76" s="36"/>
      <c r="T76" s="36"/>
      <c r="U76" s="36"/>
      <c r="V76" s="36"/>
    </row>
    <row r="77" spans="4:22">
      <c r="D77" s="348">
        <v>5</v>
      </c>
      <c r="E77" s="250" t="s">
        <v>300</v>
      </c>
      <c r="F77" s="296">
        <v>281.16000000000003</v>
      </c>
      <c r="G77" s="296">
        <v>156.55000000000001</v>
      </c>
      <c r="H77" s="498"/>
      <c r="I77" s="498"/>
      <c r="J77" s="498"/>
      <c r="K77" s="498"/>
      <c r="L77" s="498">
        <f t="shared" si="0"/>
        <v>124.61000000000001</v>
      </c>
      <c r="M77" s="36"/>
      <c r="N77" s="36"/>
      <c r="O77" s="36"/>
      <c r="P77" s="36"/>
      <c r="Q77" s="36"/>
      <c r="R77" s="36"/>
      <c r="S77" s="36"/>
      <c r="T77" s="36"/>
      <c r="U77" s="36"/>
      <c r="V77" s="36"/>
    </row>
    <row r="78" spans="4:22">
      <c r="D78" s="348">
        <v>6</v>
      </c>
      <c r="E78" s="250" t="s">
        <v>299</v>
      </c>
      <c r="F78" s="296">
        <v>1265.6624674929922</v>
      </c>
      <c r="G78" s="296">
        <v>156.55000000000001</v>
      </c>
      <c r="H78" s="498">
        <v>58.744358921051031</v>
      </c>
      <c r="I78" s="498">
        <v>83.405767033338549</v>
      </c>
      <c r="J78" s="498">
        <v>16.596925091743469</v>
      </c>
      <c r="K78" s="498">
        <v>83.602910316854718</v>
      </c>
      <c r="L78" s="498">
        <f t="shared" si="0"/>
        <v>866.76250613000434</v>
      </c>
      <c r="M78" s="36"/>
      <c r="N78" s="36"/>
      <c r="O78" s="36"/>
      <c r="P78" s="36"/>
      <c r="Q78" s="36"/>
      <c r="R78" s="36"/>
      <c r="S78" s="36"/>
      <c r="T78" s="36"/>
      <c r="U78" s="36"/>
      <c r="V78" s="36"/>
    </row>
    <row r="79" spans="4:22">
      <c r="D79" s="348">
        <v>7</v>
      </c>
      <c r="E79" s="250" t="s">
        <v>547</v>
      </c>
      <c r="F79" s="296">
        <v>156.55000000000001</v>
      </c>
      <c r="G79" s="296">
        <v>156.55000000000001</v>
      </c>
      <c r="H79" s="498"/>
      <c r="I79" s="498"/>
      <c r="J79" s="498"/>
      <c r="K79" s="498"/>
      <c r="L79" s="498"/>
      <c r="M79" s="36"/>
      <c r="N79" s="36"/>
      <c r="O79" s="36"/>
      <c r="P79" s="36"/>
      <c r="Q79" s="36"/>
      <c r="R79" s="36"/>
      <c r="S79" s="36"/>
      <c r="T79" s="36"/>
      <c r="U79" s="36"/>
      <c r="V79" s="36"/>
    </row>
    <row r="80" spans="4:22">
      <c r="D80" s="348">
        <v>8</v>
      </c>
      <c r="E80" s="250" t="s">
        <v>166</v>
      </c>
      <c r="F80" s="296">
        <v>300.86206896551727</v>
      </c>
      <c r="G80" s="296"/>
      <c r="H80" s="498"/>
      <c r="I80" s="498"/>
      <c r="J80" s="498"/>
      <c r="K80" s="498"/>
      <c r="L80" s="296">
        <f t="shared" si="0"/>
        <v>300.86206896551727</v>
      </c>
      <c r="M80" s="36"/>
      <c r="N80" s="36"/>
      <c r="O80" s="36"/>
      <c r="P80" s="36"/>
      <c r="Q80" s="36"/>
      <c r="R80" s="36"/>
      <c r="S80" s="36"/>
      <c r="T80" s="36"/>
      <c r="U80" s="36"/>
      <c r="V80" s="36"/>
    </row>
    <row r="81" spans="4:22">
      <c r="D81" s="348">
        <v>9</v>
      </c>
      <c r="E81" s="250" t="s">
        <v>474</v>
      </c>
      <c r="F81" s="296">
        <v>430.17241379310349</v>
      </c>
      <c r="G81" s="296"/>
      <c r="H81" s="498"/>
      <c r="I81" s="498"/>
      <c r="J81" s="498"/>
      <c r="K81" s="498"/>
      <c r="L81" s="296">
        <f t="shared" si="0"/>
        <v>430.17241379310349</v>
      </c>
      <c r="M81" s="36"/>
      <c r="N81" s="36"/>
      <c r="O81" s="36"/>
      <c r="P81" s="36"/>
      <c r="Q81" s="36"/>
      <c r="R81" s="36"/>
      <c r="S81" s="36"/>
      <c r="T81" s="36"/>
      <c r="U81" s="36"/>
      <c r="V81" s="36"/>
    </row>
    <row r="82" spans="4:22" outlineLevel="1">
      <c r="D82" s="348">
        <v>10</v>
      </c>
      <c r="E82" s="250" t="s">
        <v>285</v>
      </c>
      <c r="F82" s="296">
        <v>559.48275862068965</v>
      </c>
      <c r="G82" s="296"/>
      <c r="H82" s="498"/>
      <c r="I82" s="498"/>
      <c r="J82" s="498"/>
      <c r="K82" s="488"/>
      <c r="L82" s="296">
        <f t="shared" si="0"/>
        <v>559.48275862068965</v>
      </c>
      <c r="M82" s="36"/>
      <c r="N82" s="36"/>
      <c r="O82" s="36"/>
      <c r="P82" s="36"/>
      <c r="Q82" s="36"/>
      <c r="R82" s="36"/>
      <c r="S82" s="36"/>
      <c r="T82" s="36"/>
      <c r="U82" s="36"/>
      <c r="V82" s="36"/>
    </row>
    <row r="83" spans="4:22" outlineLevel="1">
      <c r="D83" s="348">
        <v>11</v>
      </c>
      <c r="E83" s="250" t="s">
        <v>283</v>
      </c>
      <c r="F83" s="296">
        <v>775</v>
      </c>
      <c r="G83" s="296"/>
      <c r="H83" s="498"/>
      <c r="I83" s="498"/>
      <c r="J83" s="498"/>
      <c r="K83" s="488"/>
      <c r="L83" s="296">
        <f t="shared" si="0"/>
        <v>775</v>
      </c>
      <c r="M83" s="36"/>
      <c r="N83" s="36"/>
      <c r="O83" s="36"/>
      <c r="P83" s="36"/>
      <c r="Q83" s="36"/>
      <c r="R83" s="36"/>
      <c r="S83" s="36"/>
      <c r="T83" s="36"/>
      <c r="U83" s="36"/>
      <c r="V83" s="36"/>
    </row>
    <row r="84" spans="4:22" outlineLevel="1">
      <c r="D84" s="348">
        <v>12</v>
      </c>
      <c r="E84" s="250" t="s">
        <v>298</v>
      </c>
      <c r="F84" s="296">
        <v>336.89081022662037</v>
      </c>
      <c r="G84" s="296">
        <v>198</v>
      </c>
      <c r="H84" s="498">
        <v>7.007628672122955</v>
      </c>
      <c r="I84" s="498">
        <v>0.36631888061761858</v>
      </c>
      <c r="J84" s="498">
        <v>0.30780586409568783</v>
      </c>
      <c r="K84" s="498">
        <v>6.2112145262360574</v>
      </c>
      <c r="L84" s="498">
        <f t="shared" si="0"/>
        <v>124.99784228354804</v>
      </c>
      <c r="M84" s="36"/>
      <c r="N84" s="36"/>
      <c r="O84" s="36"/>
      <c r="P84" s="36"/>
      <c r="Q84" s="36"/>
      <c r="R84" s="36"/>
      <c r="S84" s="36"/>
      <c r="T84" s="36"/>
      <c r="U84" s="36"/>
      <c r="V84" s="36"/>
    </row>
    <row r="85" spans="4:22" outlineLevel="1">
      <c r="D85" s="348">
        <v>13</v>
      </c>
      <c r="E85" s="250" t="s">
        <v>301</v>
      </c>
      <c r="F85" s="296">
        <v>463.54149076294374</v>
      </c>
      <c r="G85" s="296">
        <v>198</v>
      </c>
      <c r="H85" s="498">
        <v>84.660568199157723</v>
      </c>
      <c r="I85" s="498">
        <v>2.267674469769001</v>
      </c>
      <c r="J85" s="498">
        <v>1.2046880171298981</v>
      </c>
      <c r="K85" s="498">
        <v>26.688324344754218</v>
      </c>
      <c r="L85" s="498">
        <f t="shared" si="0"/>
        <v>150.72023573213283</v>
      </c>
      <c r="M85" s="36"/>
      <c r="N85" s="36"/>
      <c r="O85" s="36"/>
      <c r="P85" s="36"/>
      <c r="Q85" s="36"/>
      <c r="R85" s="36"/>
      <c r="S85" s="36"/>
      <c r="T85" s="36"/>
      <c r="U85" s="36"/>
      <c r="V85" s="36"/>
    </row>
    <row r="86" spans="4:22" outlineLevel="1">
      <c r="D86" s="348">
        <v>14</v>
      </c>
      <c r="E86" s="250" t="s">
        <v>548</v>
      </c>
      <c r="F86" s="296">
        <v>674.62595832348291</v>
      </c>
      <c r="G86" s="296">
        <v>198</v>
      </c>
      <c r="H86" s="498">
        <v>136.39146904194354</v>
      </c>
      <c r="I86" s="498">
        <v>5.9705859887301926</v>
      </c>
      <c r="J86" s="498">
        <v>3.6090218925476076</v>
      </c>
      <c r="K86" s="498">
        <v>42.004791028946642</v>
      </c>
      <c r="L86" s="498">
        <f t="shared" si="0"/>
        <v>288.65009037131495</v>
      </c>
      <c r="M86" s="36"/>
      <c r="N86" s="36"/>
      <c r="O86" s="36"/>
      <c r="P86" s="36"/>
      <c r="Q86" s="36"/>
      <c r="R86" s="36"/>
      <c r="S86" s="36"/>
      <c r="T86" s="36"/>
      <c r="U86" s="36"/>
      <c r="V86" s="36"/>
    </row>
    <row r="87" spans="4:22" outlineLevel="1">
      <c r="D87" s="348">
        <v>15</v>
      </c>
      <c r="E87" s="250" t="s">
        <v>549</v>
      </c>
      <c r="F87" s="296">
        <v>1265.6624674929922</v>
      </c>
      <c r="G87" s="296">
        <v>198</v>
      </c>
      <c r="H87" s="498">
        <v>716.09455971694001</v>
      </c>
      <c r="I87" s="498">
        <v>12.933588760793208</v>
      </c>
      <c r="J87" s="498">
        <v>5.8687178492546082</v>
      </c>
      <c r="K87" s="498">
        <v>65.597833990502366</v>
      </c>
      <c r="L87" s="498">
        <f t="shared" si="0"/>
        <v>267.16776717550192</v>
      </c>
      <c r="M87" s="36"/>
      <c r="N87" s="36"/>
      <c r="O87" s="36"/>
      <c r="P87" s="36"/>
      <c r="Q87" s="36"/>
      <c r="R87" s="36"/>
      <c r="S87" s="36"/>
      <c r="T87" s="36"/>
      <c r="U87" s="36"/>
      <c r="V87" s="36"/>
    </row>
    <row r="88" spans="4:22" outlineLevel="1">
      <c r="D88" s="348">
        <v>16</v>
      </c>
      <c r="E88" s="250" t="s">
        <v>550</v>
      </c>
      <c r="F88" s="296">
        <v>1510.5204498632174</v>
      </c>
      <c r="G88" s="296">
        <v>198</v>
      </c>
      <c r="H88" s="498">
        <v>1022.3564838353157</v>
      </c>
      <c r="I88" s="498">
        <v>12.528260330700874</v>
      </c>
      <c r="J88" s="498">
        <v>7.1796380567550662</v>
      </c>
      <c r="K88" s="498">
        <v>46.81099267745018</v>
      </c>
      <c r="L88" s="498">
        <f t="shared" si="0"/>
        <v>223.64507496299552</v>
      </c>
      <c r="M88" s="36"/>
      <c r="N88" s="36"/>
      <c r="O88" s="36"/>
      <c r="P88" s="36"/>
      <c r="Q88" s="36"/>
      <c r="R88" s="36"/>
      <c r="S88" s="36"/>
      <c r="T88" s="36"/>
      <c r="U88" s="36"/>
      <c r="V88" s="36"/>
    </row>
    <row r="89" spans="4:22" outlineLevel="1">
      <c r="D89" s="348">
        <v>17</v>
      </c>
      <c r="E89" s="250" t="s">
        <v>551</v>
      </c>
      <c r="F89" s="296">
        <v>1932.6893849842957</v>
      </c>
      <c r="G89" s="296">
        <v>198</v>
      </c>
      <c r="H89" s="498">
        <v>1292.6175260531902</v>
      </c>
      <c r="I89" s="498">
        <v>152.40801932394504</v>
      </c>
      <c r="J89" s="498">
        <v>31.625953371977804</v>
      </c>
      <c r="K89" s="498">
        <v>130.64317917737958</v>
      </c>
      <c r="L89" s="498">
        <f t="shared" si="0"/>
        <v>127.39470705780309</v>
      </c>
      <c r="M89" s="36"/>
      <c r="N89" s="36"/>
      <c r="O89" s="36"/>
      <c r="P89" s="36"/>
      <c r="Q89" s="36"/>
      <c r="R89" s="36"/>
      <c r="S89" s="36"/>
      <c r="T89" s="36"/>
      <c r="U89" s="36"/>
      <c r="V89" s="36"/>
    </row>
    <row r="90" spans="4:22" outlineLevel="1">
      <c r="D90" s="348">
        <v>18</v>
      </c>
      <c r="E90" s="250" t="s">
        <v>552</v>
      </c>
      <c r="F90" s="296">
        <v>198</v>
      </c>
      <c r="G90" s="296">
        <v>198</v>
      </c>
      <c r="H90" s="498"/>
      <c r="I90" s="498"/>
      <c r="J90" s="498"/>
      <c r="K90" s="488"/>
      <c r="L90" s="488"/>
      <c r="M90" s="36"/>
      <c r="N90" s="36"/>
      <c r="O90" s="36"/>
      <c r="P90" s="36"/>
      <c r="Q90" s="36"/>
      <c r="R90" s="36"/>
      <c r="S90" s="36"/>
      <c r="T90" s="36"/>
      <c r="U90" s="36"/>
      <c r="V90" s="36"/>
    </row>
    <row r="91" spans="4:22" outlineLevel="1">
      <c r="D91" s="348">
        <v>19</v>
      </c>
      <c r="E91" s="250" t="s">
        <v>225</v>
      </c>
      <c r="F91" s="296">
        <v>343.96551724137936</v>
      </c>
      <c r="G91" s="296"/>
      <c r="H91" s="498"/>
      <c r="I91" s="498"/>
      <c r="J91" s="498"/>
      <c r="K91" s="488"/>
      <c r="L91" s="296">
        <f t="shared" si="0"/>
        <v>343.96551724137936</v>
      </c>
      <c r="M91" s="36"/>
      <c r="N91" s="36"/>
      <c r="O91" s="36"/>
      <c r="P91" s="36"/>
      <c r="Q91" s="36"/>
      <c r="R91" s="36"/>
      <c r="S91" s="36"/>
      <c r="T91" s="36"/>
      <c r="U91" s="36"/>
      <c r="V91" s="36"/>
    </row>
    <row r="92" spans="4:22" outlineLevel="1">
      <c r="D92" s="348">
        <v>20</v>
      </c>
      <c r="E92" s="250" t="s">
        <v>226</v>
      </c>
      <c r="F92" s="296">
        <v>473.27586206896552</v>
      </c>
      <c r="G92" s="296"/>
      <c r="H92" s="498"/>
      <c r="I92" s="498"/>
      <c r="J92" s="498"/>
      <c r="K92" s="488"/>
      <c r="L92" s="296">
        <f t="shared" si="0"/>
        <v>473.27586206896552</v>
      </c>
      <c r="M92" s="36"/>
      <c r="N92" s="36"/>
      <c r="O92" s="36"/>
      <c r="P92" s="36"/>
      <c r="Q92" s="36"/>
      <c r="R92" s="36"/>
      <c r="S92" s="36"/>
      <c r="T92" s="36"/>
      <c r="U92" s="36"/>
      <c r="V92" s="36"/>
    </row>
    <row r="93" spans="4:22" outlineLevel="1">
      <c r="D93" s="348">
        <v>21</v>
      </c>
      <c r="E93" s="250" t="s">
        <v>227</v>
      </c>
      <c r="F93" s="296">
        <v>775</v>
      </c>
      <c r="G93" s="296"/>
      <c r="H93" s="498"/>
      <c r="I93" s="498"/>
      <c r="J93" s="498"/>
      <c r="K93" s="488"/>
      <c r="L93" s="296">
        <f t="shared" si="0"/>
        <v>775</v>
      </c>
      <c r="M93" s="36"/>
      <c r="N93" s="36"/>
      <c r="O93" s="36"/>
      <c r="P93" s="36"/>
      <c r="Q93" s="36"/>
      <c r="R93" s="36"/>
      <c r="S93" s="36"/>
      <c r="T93" s="36"/>
      <c r="U93" s="36"/>
      <c r="V93" s="36"/>
    </row>
    <row r="94" spans="4:22" outlineLevel="1">
      <c r="D94" s="348">
        <v>22</v>
      </c>
      <c r="E94" s="250" t="s">
        <v>263</v>
      </c>
      <c r="F94" s="296"/>
      <c r="G94" s="296"/>
      <c r="H94" s="296"/>
      <c r="I94" s="296"/>
      <c r="J94" s="29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</row>
    <row r="95" spans="4:22" outlineLevel="1">
      <c r="D95" s="348">
        <v>23</v>
      </c>
      <c r="E95" s="250" t="s">
        <v>263</v>
      </c>
      <c r="F95" s="296"/>
      <c r="G95" s="296"/>
      <c r="H95" s="296"/>
      <c r="I95" s="296"/>
      <c r="J95" s="29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</row>
    <row r="96" spans="4:22" outlineLevel="1">
      <c r="D96" s="348">
        <v>24</v>
      </c>
      <c r="E96" s="250" t="s">
        <v>263</v>
      </c>
      <c r="F96" s="296"/>
      <c r="G96" s="296"/>
      <c r="H96" s="296"/>
      <c r="I96" s="296"/>
      <c r="J96" s="29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</row>
    <row r="97" spans="4:22" outlineLevel="1">
      <c r="D97" s="348">
        <v>25</v>
      </c>
      <c r="E97" s="250" t="s">
        <v>263</v>
      </c>
      <c r="F97" s="296"/>
      <c r="G97" s="296"/>
      <c r="H97" s="296"/>
      <c r="I97" s="296"/>
      <c r="J97" s="29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</row>
    <row r="98" spans="4:22" outlineLevel="1">
      <c r="D98" s="348">
        <v>26</v>
      </c>
      <c r="E98" s="250" t="s">
        <v>263</v>
      </c>
      <c r="F98" s="296"/>
      <c r="G98" s="296"/>
      <c r="H98" s="296"/>
      <c r="I98" s="296"/>
      <c r="J98" s="29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</row>
    <row r="99" spans="4:22" outlineLevel="1">
      <c r="D99" s="348">
        <v>27</v>
      </c>
      <c r="E99" s="250" t="s">
        <v>263</v>
      </c>
      <c r="F99" s="296"/>
      <c r="G99" s="296"/>
      <c r="H99" s="296"/>
      <c r="I99" s="296"/>
      <c r="J99" s="29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</row>
    <row r="100" spans="4:22" outlineLevel="1">
      <c r="D100" s="348">
        <v>28</v>
      </c>
      <c r="E100" s="250" t="s">
        <v>263</v>
      </c>
      <c r="F100" s="296"/>
      <c r="G100" s="296"/>
      <c r="H100" s="296"/>
      <c r="I100" s="296"/>
      <c r="J100" s="29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</row>
    <row r="101" spans="4:22" outlineLevel="1">
      <c r="D101" s="348">
        <v>29</v>
      </c>
      <c r="E101" s="250" t="s">
        <v>263</v>
      </c>
      <c r="F101" s="296"/>
      <c r="G101" s="296"/>
      <c r="H101" s="296"/>
      <c r="I101" s="296"/>
      <c r="J101" s="29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</row>
    <row r="102" spans="4:22" outlineLevel="1">
      <c r="D102" s="348">
        <v>30</v>
      </c>
      <c r="E102" s="250" t="s">
        <v>263</v>
      </c>
      <c r="F102" s="296"/>
      <c r="G102" s="296"/>
      <c r="H102" s="296"/>
      <c r="I102" s="296"/>
      <c r="J102" s="29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</row>
    <row r="103" spans="4:22" outlineLevel="1">
      <c r="D103" s="348">
        <v>31</v>
      </c>
      <c r="E103" s="250" t="s">
        <v>263</v>
      </c>
      <c r="F103" s="296"/>
      <c r="G103" s="296"/>
      <c r="H103" s="296"/>
      <c r="I103" s="296"/>
      <c r="J103" s="29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</row>
    <row r="104" spans="4:22" outlineLevel="1">
      <c r="D104" s="348">
        <v>32</v>
      </c>
      <c r="E104" s="250" t="s">
        <v>263</v>
      </c>
      <c r="F104" s="296"/>
      <c r="G104" s="296"/>
      <c r="H104" s="296"/>
      <c r="I104" s="296"/>
      <c r="J104" s="29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</row>
    <row r="105" spans="4:22" outlineLevel="1">
      <c r="D105" s="348">
        <v>33</v>
      </c>
      <c r="E105" s="250" t="s">
        <v>263</v>
      </c>
      <c r="F105" s="296"/>
      <c r="G105" s="296"/>
      <c r="H105" s="296"/>
      <c r="I105" s="296"/>
      <c r="J105" s="29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</row>
    <row r="106" spans="4:22" outlineLevel="1">
      <c r="D106" s="348">
        <v>34</v>
      </c>
      <c r="E106" s="250" t="s">
        <v>263</v>
      </c>
      <c r="F106" s="296"/>
      <c r="G106" s="296"/>
      <c r="H106" s="296"/>
      <c r="I106" s="296"/>
      <c r="J106" s="29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</row>
    <row r="107" spans="4:22" outlineLevel="1">
      <c r="D107" s="348">
        <v>35</v>
      </c>
      <c r="E107" s="250" t="s">
        <v>263</v>
      </c>
      <c r="F107" s="296"/>
      <c r="G107" s="296"/>
      <c r="H107" s="296"/>
      <c r="I107" s="296"/>
      <c r="J107" s="29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</row>
    <row r="108" spans="4:22" outlineLevel="1">
      <c r="D108" s="348">
        <v>36</v>
      </c>
      <c r="E108" s="250" t="s">
        <v>263</v>
      </c>
      <c r="F108" s="296"/>
      <c r="G108" s="296"/>
      <c r="H108" s="296"/>
      <c r="I108" s="296"/>
      <c r="J108" s="29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</row>
    <row r="109" spans="4:22" outlineLevel="1">
      <c r="D109" s="348">
        <v>37</v>
      </c>
      <c r="E109" s="250" t="s">
        <v>263</v>
      </c>
      <c r="F109" s="296"/>
      <c r="G109" s="296"/>
      <c r="H109" s="296"/>
      <c r="I109" s="296"/>
      <c r="J109" s="29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</row>
    <row r="110" spans="4:22" outlineLevel="1">
      <c r="D110" s="348">
        <v>38</v>
      </c>
      <c r="E110" s="250" t="s">
        <v>263</v>
      </c>
      <c r="F110" s="296"/>
      <c r="G110" s="296"/>
      <c r="H110" s="296"/>
      <c r="I110" s="296"/>
      <c r="J110" s="29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</row>
    <row r="111" spans="4:22" outlineLevel="1">
      <c r="D111" s="348">
        <v>39</v>
      </c>
      <c r="E111" s="250" t="s">
        <v>263</v>
      </c>
      <c r="F111" s="296"/>
      <c r="G111" s="296"/>
      <c r="H111" s="296"/>
      <c r="I111" s="296"/>
      <c r="J111" s="29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</row>
    <row r="112" spans="4:22" outlineLevel="1">
      <c r="D112" s="348">
        <v>40</v>
      </c>
      <c r="E112" s="250" t="s">
        <v>263</v>
      </c>
      <c r="F112" s="296"/>
      <c r="G112" s="296"/>
      <c r="H112" s="296"/>
      <c r="I112" s="296"/>
      <c r="J112" s="29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</row>
    <row r="113" spans="4:22" outlineLevel="1">
      <c r="D113" s="348">
        <v>41</v>
      </c>
      <c r="E113" s="250" t="s">
        <v>263</v>
      </c>
      <c r="F113" s="296"/>
      <c r="G113" s="296"/>
      <c r="H113" s="296"/>
      <c r="I113" s="296"/>
      <c r="J113" s="29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</row>
    <row r="114" spans="4:22" outlineLevel="1">
      <c r="D114" s="348">
        <v>42</v>
      </c>
      <c r="E114" s="250" t="s">
        <v>263</v>
      </c>
      <c r="F114" s="296"/>
      <c r="G114" s="296"/>
      <c r="H114" s="296"/>
      <c r="I114" s="296"/>
      <c r="J114" s="29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</row>
    <row r="115" spans="4:22" outlineLevel="1">
      <c r="D115" s="348">
        <v>43</v>
      </c>
      <c r="E115" s="250" t="s">
        <v>263</v>
      </c>
      <c r="F115" s="296"/>
      <c r="G115" s="296"/>
      <c r="H115" s="296"/>
      <c r="I115" s="296"/>
      <c r="J115" s="29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</row>
    <row r="116" spans="4:22" outlineLevel="1">
      <c r="D116" s="348">
        <v>44</v>
      </c>
      <c r="E116" s="250" t="s">
        <v>263</v>
      </c>
      <c r="F116" s="296"/>
      <c r="G116" s="296"/>
      <c r="H116" s="296"/>
      <c r="I116" s="296"/>
      <c r="J116" s="29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</row>
    <row r="117" spans="4:22" outlineLevel="1">
      <c r="D117" s="348">
        <v>45</v>
      </c>
      <c r="E117" s="250" t="s">
        <v>263</v>
      </c>
      <c r="F117" s="296"/>
      <c r="G117" s="296"/>
      <c r="H117" s="296"/>
      <c r="I117" s="296"/>
      <c r="J117" s="29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</row>
    <row r="118" spans="4:22" outlineLevel="1">
      <c r="D118" s="348">
        <v>46</v>
      </c>
      <c r="E118" s="250" t="s">
        <v>263</v>
      </c>
      <c r="F118" s="296"/>
      <c r="G118" s="296"/>
      <c r="H118" s="296"/>
      <c r="I118" s="296"/>
      <c r="J118" s="29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</row>
    <row r="119" spans="4:22" outlineLevel="1">
      <c r="D119" s="348">
        <v>47</v>
      </c>
      <c r="E119" s="250" t="s">
        <v>263</v>
      </c>
      <c r="F119" s="296"/>
      <c r="G119" s="296"/>
      <c r="H119" s="296"/>
      <c r="I119" s="296"/>
      <c r="J119" s="29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</row>
    <row r="120" spans="4:22" outlineLevel="1">
      <c r="D120" s="348">
        <v>48</v>
      </c>
      <c r="E120" s="250" t="s">
        <v>263</v>
      </c>
      <c r="F120" s="296"/>
      <c r="G120" s="296"/>
      <c r="H120" s="296"/>
      <c r="I120" s="296"/>
      <c r="J120" s="29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</row>
    <row r="121" spans="4:22" outlineLevel="1">
      <c r="D121" s="348">
        <v>49</v>
      </c>
      <c r="E121" s="250" t="s">
        <v>263</v>
      </c>
      <c r="F121" s="296"/>
      <c r="G121" s="296"/>
      <c r="H121" s="296"/>
      <c r="I121" s="296"/>
      <c r="J121" s="29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</row>
    <row r="122" spans="4:22">
      <c r="D122" s="348">
        <v>50</v>
      </c>
      <c r="E122" s="250" t="s">
        <v>263</v>
      </c>
      <c r="F122" s="296"/>
      <c r="G122" s="296"/>
      <c r="H122" s="296"/>
      <c r="I122" s="296"/>
      <c r="J122" s="29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</row>
    <row r="123" spans="4:22">
      <c r="E123" s="344" t="s">
        <v>173</v>
      </c>
      <c r="F123" s="345"/>
    </row>
    <row r="124" spans="4:22">
      <c r="E124" s="344" t="s">
        <v>553</v>
      </c>
    </row>
  </sheetData>
  <mergeCells count="5">
    <mergeCell ref="E2:M2"/>
    <mergeCell ref="H12:K12"/>
    <mergeCell ref="M12:V12"/>
    <mergeCell ref="H71:K71"/>
    <mergeCell ref="M71:V71"/>
  </mergeCells>
  <pageMargins left="0.7" right="0.7" top="0.75" bottom="0.75" header="0.3" footer="0.3"/>
  <pageSetup orientation="portrait" r:id="rId1"/>
  <ignoredErrors>
    <ignoredError sqref="L80:L93 L73:L78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CK1478"/>
  <sheetViews>
    <sheetView showGridLines="0" zoomScale="70" zoomScaleNormal="70" workbookViewId="0">
      <pane ySplit="3" topLeftCell="A4" activePane="bottomLeft" state="frozen"/>
      <selection pane="bottomLeft"/>
    </sheetView>
  </sheetViews>
  <sheetFormatPr baseColWidth="10" defaultRowHeight="14.25" outlineLevelRow="1"/>
  <cols>
    <col min="1" max="1" width="10.42578125" style="397" customWidth="1"/>
    <col min="2" max="2" width="47.7109375" style="397" customWidth="1"/>
    <col min="3" max="3" width="30.42578125" style="397" bestFit="1" customWidth="1"/>
    <col min="4" max="4" width="22.5703125" style="397" customWidth="1"/>
    <col min="5" max="5" width="25.140625" style="397" customWidth="1"/>
    <col min="6" max="6" width="29.85546875" style="397" customWidth="1"/>
    <col min="7" max="7" width="27.5703125" style="397" customWidth="1"/>
    <col min="8" max="8" width="19.28515625" style="397" customWidth="1"/>
    <col min="9" max="9" width="26.7109375" style="397" bestFit="1" customWidth="1"/>
    <col min="10" max="10" width="27.42578125" style="397" customWidth="1"/>
    <col min="11" max="11" width="32.140625" style="397" customWidth="1"/>
    <col min="12" max="12" width="32.28515625" style="397" customWidth="1"/>
    <col min="13" max="16" width="19.28515625" style="397" customWidth="1"/>
    <col min="17" max="17" width="28.140625" style="397" customWidth="1"/>
    <col min="18" max="18" width="19.28515625" style="397" customWidth="1"/>
    <col min="19" max="19" width="24" style="397" customWidth="1"/>
    <col min="20" max="20" width="28.85546875" style="397" customWidth="1"/>
    <col min="21" max="21" width="38.5703125" style="397" customWidth="1"/>
    <col min="22" max="23" width="19.28515625" style="397" customWidth="1"/>
    <col min="24" max="24" width="28.85546875" style="397" customWidth="1"/>
    <col min="25" max="25" width="11.42578125" style="397"/>
    <col min="26" max="26" width="29.7109375" style="397" customWidth="1"/>
    <col min="27" max="37" width="27.28515625" style="397" customWidth="1"/>
    <col min="38" max="38" width="28.5703125" style="397" customWidth="1"/>
    <col min="39" max="39" width="28.28515625" style="397" customWidth="1"/>
    <col min="40" max="40" width="26.42578125" style="397" customWidth="1"/>
    <col min="41" max="41" width="21.5703125" style="397" customWidth="1"/>
    <col min="42" max="42" width="29.28515625" style="397" customWidth="1"/>
    <col min="43" max="53" width="26.85546875" style="397" customWidth="1"/>
    <col min="54" max="16384" width="11.42578125" style="397"/>
  </cols>
  <sheetData>
    <row r="1" spans="1:89" s="77" customFormat="1" ht="33.75" customHeight="1">
      <c r="A1" s="149" t="s">
        <v>649</v>
      </c>
      <c r="I1" s="77" t="s">
        <v>2</v>
      </c>
    </row>
    <row r="2" spans="1:89">
      <c r="K2" s="311"/>
      <c r="L2" s="311"/>
      <c r="M2" s="311"/>
    </row>
    <row r="3" spans="1:89">
      <c r="A3" s="397" t="s">
        <v>650</v>
      </c>
    </row>
    <row r="5" spans="1:89" ht="15.75">
      <c r="A5" s="244">
        <v>3.1</v>
      </c>
      <c r="B5" s="244" t="s">
        <v>651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</row>
    <row r="7" spans="1:89" ht="16.5" thickBot="1">
      <c r="B7" s="9" t="s">
        <v>652</v>
      </c>
      <c r="C7" s="398"/>
      <c r="D7" s="398"/>
      <c r="E7" s="398"/>
      <c r="F7" s="398"/>
      <c r="G7" s="398"/>
      <c r="H7" s="398"/>
      <c r="I7" s="398"/>
      <c r="J7" s="398"/>
      <c r="L7" s="398"/>
      <c r="M7" s="398"/>
      <c r="N7" s="398"/>
      <c r="O7" s="398"/>
      <c r="P7" s="398"/>
      <c r="Q7" s="398"/>
      <c r="R7" s="398"/>
      <c r="S7" s="398"/>
      <c r="T7" s="398"/>
    </row>
    <row r="8" spans="1:89" ht="15" thickBot="1">
      <c r="B8" s="399"/>
      <c r="C8" s="398"/>
      <c r="D8" s="398"/>
      <c r="E8" s="526">
        <v>2015</v>
      </c>
      <c r="F8" s="527"/>
      <c r="G8" s="526">
        <v>2016</v>
      </c>
      <c r="H8" s="527"/>
      <c r="I8" s="526">
        <v>2017</v>
      </c>
      <c r="J8" s="527"/>
      <c r="K8" s="526">
        <v>2018</v>
      </c>
      <c r="L8" s="527"/>
      <c r="M8" s="398"/>
      <c r="N8" s="398"/>
      <c r="O8" s="398"/>
      <c r="P8" s="398"/>
      <c r="Q8" s="398"/>
      <c r="R8" s="398"/>
      <c r="S8" s="398"/>
      <c r="T8" s="398"/>
    </row>
    <row r="9" spans="1:89">
      <c r="B9" s="306" t="s">
        <v>263</v>
      </c>
      <c r="C9" s="306" t="s">
        <v>264</v>
      </c>
      <c r="D9" s="306" t="s">
        <v>469</v>
      </c>
      <c r="E9" s="306" t="s">
        <v>266</v>
      </c>
      <c r="F9" s="306" t="s">
        <v>256</v>
      </c>
      <c r="G9" s="306" t="s">
        <v>266</v>
      </c>
      <c r="H9" s="306" t="s">
        <v>256</v>
      </c>
      <c r="I9" s="306" t="s">
        <v>266</v>
      </c>
      <c r="J9" s="306" t="s">
        <v>256</v>
      </c>
      <c r="K9" s="306" t="s">
        <v>266</v>
      </c>
      <c r="L9" s="306" t="s">
        <v>256</v>
      </c>
      <c r="M9" s="306" t="s">
        <v>267</v>
      </c>
      <c r="N9" s="398"/>
      <c r="O9" s="398"/>
      <c r="P9" s="398"/>
      <c r="Q9" s="398"/>
      <c r="R9" s="398"/>
      <c r="S9" s="398"/>
      <c r="T9" s="398"/>
    </row>
    <row r="10" spans="1:89" ht="15" customHeight="1" outlineLevel="1">
      <c r="A10" s="400">
        <v>1</v>
      </c>
      <c r="B10" s="401" t="s">
        <v>653</v>
      </c>
      <c r="C10" s="183" t="s">
        <v>272</v>
      </c>
      <c r="D10" s="183" t="s">
        <v>270</v>
      </c>
      <c r="E10" s="402"/>
      <c r="F10" s="402"/>
      <c r="G10" s="402"/>
      <c r="H10" s="402"/>
      <c r="I10" s="402"/>
      <c r="J10" s="402"/>
      <c r="K10" s="402"/>
      <c r="L10" s="402"/>
      <c r="M10" s="36"/>
      <c r="N10" s="398"/>
      <c r="O10" s="398"/>
      <c r="P10" s="398"/>
      <c r="Q10" s="398"/>
      <c r="R10" s="398"/>
      <c r="S10" s="398"/>
      <c r="T10" s="398"/>
    </row>
    <row r="11" spans="1:89" ht="15" customHeight="1" outlineLevel="1">
      <c r="A11" s="400">
        <v>2</v>
      </c>
      <c r="B11" s="403" t="s">
        <v>654</v>
      </c>
      <c r="C11" s="183" t="s">
        <v>272</v>
      </c>
      <c r="D11" s="183" t="s">
        <v>270</v>
      </c>
      <c r="E11" s="402">
        <v>1</v>
      </c>
      <c r="F11" s="402">
        <f t="shared" ref="F11:F18" si="0">E11*1.16*1.03</f>
        <v>1.1947999999999999</v>
      </c>
      <c r="G11" s="402">
        <v>1</v>
      </c>
      <c r="H11" s="402">
        <f t="shared" ref="H11:H18" si="1">G11*1.16*1.03</f>
        <v>1.1947999999999999</v>
      </c>
      <c r="I11" s="402">
        <v>1</v>
      </c>
      <c r="J11" s="402">
        <f t="shared" ref="J11:J18" si="2">I11*1.16*1.03</f>
        <v>1.1947999999999999</v>
      </c>
      <c r="K11" s="402">
        <v>1</v>
      </c>
      <c r="L11" s="402">
        <f t="shared" ref="L11:L18" si="3">K11*1.16*1.03</f>
        <v>1.1947999999999999</v>
      </c>
      <c r="M11" s="36"/>
      <c r="N11" s="398"/>
      <c r="O11" s="398"/>
      <c r="P11" s="398"/>
      <c r="Q11" s="398"/>
      <c r="R11" s="398"/>
      <c r="S11" s="398"/>
      <c r="T11" s="398"/>
    </row>
    <row r="12" spans="1:89" ht="15" customHeight="1" outlineLevel="1">
      <c r="A12" s="400">
        <v>3</v>
      </c>
      <c r="B12" s="403" t="s">
        <v>655</v>
      </c>
      <c r="C12" s="183" t="s">
        <v>272</v>
      </c>
      <c r="D12" s="183" t="s">
        <v>270</v>
      </c>
      <c r="E12" s="402">
        <v>2</v>
      </c>
      <c r="F12" s="402">
        <f t="shared" si="0"/>
        <v>2.3895999999999997</v>
      </c>
      <c r="G12" s="402">
        <v>2</v>
      </c>
      <c r="H12" s="402">
        <f t="shared" si="1"/>
        <v>2.3895999999999997</v>
      </c>
      <c r="I12" s="402">
        <v>2</v>
      </c>
      <c r="J12" s="402">
        <f t="shared" si="2"/>
        <v>2.3895999999999997</v>
      </c>
      <c r="K12" s="402">
        <v>2</v>
      </c>
      <c r="L12" s="402">
        <f t="shared" si="3"/>
        <v>2.3895999999999997</v>
      </c>
      <c r="M12" s="36"/>
      <c r="N12" s="398"/>
      <c r="O12" s="398"/>
      <c r="P12" s="398"/>
      <c r="Q12" s="398"/>
      <c r="R12" s="398"/>
      <c r="S12" s="398"/>
      <c r="T12" s="398"/>
    </row>
    <row r="13" spans="1:89" ht="15" customHeight="1" outlineLevel="1">
      <c r="A13" s="400">
        <v>4</v>
      </c>
      <c r="B13" s="403" t="s">
        <v>656</v>
      </c>
      <c r="C13" s="183" t="s">
        <v>272</v>
      </c>
      <c r="D13" s="183" t="s">
        <v>270</v>
      </c>
      <c r="E13" s="402">
        <v>2</v>
      </c>
      <c r="F13" s="402">
        <f t="shared" si="0"/>
        <v>2.3895999999999997</v>
      </c>
      <c r="G13" s="402">
        <v>2</v>
      </c>
      <c r="H13" s="402">
        <f t="shared" si="1"/>
        <v>2.3895999999999997</v>
      </c>
      <c r="I13" s="402">
        <v>2</v>
      </c>
      <c r="J13" s="402">
        <f t="shared" si="2"/>
        <v>2.3895999999999997</v>
      </c>
      <c r="K13" s="402">
        <v>2</v>
      </c>
      <c r="L13" s="402">
        <f t="shared" si="3"/>
        <v>2.3895999999999997</v>
      </c>
      <c r="M13" s="36"/>
      <c r="N13" s="398"/>
      <c r="O13" s="398"/>
      <c r="P13" s="398"/>
      <c r="Q13" s="398"/>
      <c r="R13" s="398"/>
      <c r="S13" s="398"/>
      <c r="T13" s="398"/>
    </row>
    <row r="14" spans="1:89" ht="15" customHeight="1" outlineLevel="1">
      <c r="A14" s="400">
        <v>5</v>
      </c>
      <c r="B14" s="403" t="s">
        <v>657</v>
      </c>
      <c r="C14" s="183" t="s">
        <v>272</v>
      </c>
      <c r="D14" s="183" t="s">
        <v>270</v>
      </c>
      <c r="E14" s="402">
        <v>3</v>
      </c>
      <c r="F14" s="402">
        <f t="shared" si="0"/>
        <v>3.5843999999999996</v>
      </c>
      <c r="G14" s="402">
        <v>3</v>
      </c>
      <c r="H14" s="402">
        <f t="shared" si="1"/>
        <v>3.5843999999999996</v>
      </c>
      <c r="I14" s="402">
        <v>3</v>
      </c>
      <c r="J14" s="402">
        <f t="shared" si="2"/>
        <v>3.5843999999999996</v>
      </c>
      <c r="K14" s="402">
        <v>3</v>
      </c>
      <c r="L14" s="402">
        <f t="shared" si="3"/>
        <v>3.5843999999999996</v>
      </c>
      <c r="M14" s="36"/>
      <c r="N14" s="398"/>
      <c r="O14" s="398"/>
      <c r="P14" s="398"/>
      <c r="Q14" s="398"/>
      <c r="R14" s="398"/>
      <c r="S14" s="398"/>
      <c r="T14" s="398"/>
    </row>
    <row r="15" spans="1:89" ht="15" customHeight="1" outlineLevel="1">
      <c r="A15" s="400">
        <v>6</v>
      </c>
      <c r="B15" s="403" t="s">
        <v>658</v>
      </c>
      <c r="C15" s="183" t="s">
        <v>272</v>
      </c>
      <c r="D15" s="183" t="s">
        <v>270</v>
      </c>
      <c r="E15" s="402">
        <v>4</v>
      </c>
      <c r="F15" s="402">
        <f t="shared" si="0"/>
        <v>4.7791999999999994</v>
      </c>
      <c r="G15" s="402">
        <v>4</v>
      </c>
      <c r="H15" s="402">
        <f t="shared" si="1"/>
        <v>4.7791999999999994</v>
      </c>
      <c r="I15" s="402">
        <v>4</v>
      </c>
      <c r="J15" s="402">
        <f t="shared" si="2"/>
        <v>4.7791999999999994</v>
      </c>
      <c r="K15" s="402">
        <v>4</v>
      </c>
      <c r="L15" s="402">
        <f t="shared" si="3"/>
        <v>4.7791999999999994</v>
      </c>
      <c r="M15" s="36"/>
      <c r="N15" s="398"/>
      <c r="O15" s="398"/>
      <c r="P15" s="398"/>
      <c r="Q15" s="398"/>
      <c r="R15" s="398"/>
      <c r="S15" s="398"/>
      <c r="T15" s="398"/>
    </row>
    <row r="16" spans="1:89" ht="15" customHeight="1" outlineLevel="1">
      <c r="A16" s="400">
        <v>7</v>
      </c>
      <c r="B16" s="403" t="s">
        <v>659</v>
      </c>
      <c r="C16" s="183" t="s">
        <v>272</v>
      </c>
      <c r="D16" s="183" t="s">
        <v>270</v>
      </c>
      <c r="E16" s="402">
        <v>4</v>
      </c>
      <c r="F16" s="402">
        <f t="shared" si="0"/>
        <v>4.7791999999999994</v>
      </c>
      <c r="G16" s="402">
        <v>4</v>
      </c>
      <c r="H16" s="402">
        <f t="shared" si="1"/>
        <v>4.7791999999999994</v>
      </c>
      <c r="I16" s="402">
        <v>4</v>
      </c>
      <c r="J16" s="402">
        <f t="shared" si="2"/>
        <v>4.7791999999999994</v>
      </c>
      <c r="K16" s="402">
        <v>4</v>
      </c>
      <c r="L16" s="402">
        <f t="shared" si="3"/>
        <v>4.7791999999999994</v>
      </c>
      <c r="M16" s="36"/>
      <c r="N16" s="398"/>
      <c r="O16" s="398"/>
      <c r="P16" s="398"/>
      <c r="Q16" s="398"/>
      <c r="R16" s="398"/>
      <c r="S16" s="398"/>
      <c r="T16" s="398"/>
    </row>
    <row r="17" spans="1:20" ht="15" customHeight="1" outlineLevel="1">
      <c r="A17" s="400">
        <v>8</v>
      </c>
      <c r="B17" s="403" t="s">
        <v>660</v>
      </c>
      <c r="C17" s="183" t="s">
        <v>272</v>
      </c>
      <c r="D17" s="183" t="s">
        <v>270</v>
      </c>
      <c r="E17" s="402">
        <v>3</v>
      </c>
      <c r="F17" s="402">
        <f t="shared" si="0"/>
        <v>3.5843999999999996</v>
      </c>
      <c r="G17" s="402">
        <v>3</v>
      </c>
      <c r="H17" s="402">
        <f t="shared" si="1"/>
        <v>3.5843999999999996</v>
      </c>
      <c r="I17" s="402">
        <v>3</v>
      </c>
      <c r="J17" s="402">
        <f t="shared" si="2"/>
        <v>3.5843999999999996</v>
      </c>
      <c r="K17" s="402">
        <v>3</v>
      </c>
      <c r="L17" s="402">
        <f t="shared" si="3"/>
        <v>3.5843999999999996</v>
      </c>
      <c r="M17" s="36"/>
      <c r="N17" s="398"/>
      <c r="O17" s="398"/>
      <c r="P17" s="398"/>
      <c r="Q17" s="398"/>
      <c r="R17" s="398"/>
      <c r="S17" s="398"/>
      <c r="T17" s="398"/>
    </row>
    <row r="18" spans="1:20" ht="15" customHeight="1" outlineLevel="1">
      <c r="A18" s="400">
        <v>9</v>
      </c>
      <c r="B18" s="403" t="s">
        <v>661</v>
      </c>
      <c r="C18" s="183" t="s">
        <v>272</v>
      </c>
      <c r="D18" s="183" t="s">
        <v>270</v>
      </c>
      <c r="E18" s="402">
        <v>4</v>
      </c>
      <c r="F18" s="402">
        <f t="shared" si="0"/>
        <v>4.7791999999999994</v>
      </c>
      <c r="G18" s="402">
        <v>4</v>
      </c>
      <c r="H18" s="402">
        <f t="shared" si="1"/>
        <v>4.7791999999999994</v>
      </c>
      <c r="I18" s="402">
        <v>4</v>
      </c>
      <c r="J18" s="402">
        <f t="shared" si="2"/>
        <v>4.7791999999999994</v>
      </c>
      <c r="K18" s="402">
        <v>4</v>
      </c>
      <c r="L18" s="402">
        <f t="shared" si="3"/>
        <v>4.7791999999999994</v>
      </c>
      <c r="M18" s="36"/>
      <c r="N18" s="398"/>
      <c r="O18" s="398"/>
      <c r="P18" s="398"/>
      <c r="Q18" s="398"/>
      <c r="R18" s="398"/>
      <c r="S18" s="398"/>
      <c r="T18" s="398"/>
    </row>
    <row r="19" spans="1:20" ht="15" customHeight="1" outlineLevel="1">
      <c r="A19" s="400">
        <v>10</v>
      </c>
      <c r="B19" s="401" t="s">
        <v>334</v>
      </c>
      <c r="C19" s="183" t="s">
        <v>274</v>
      </c>
      <c r="D19" s="183" t="s">
        <v>270</v>
      </c>
      <c r="E19" s="402"/>
      <c r="F19" s="402"/>
      <c r="G19" s="402"/>
      <c r="H19" s="402"/>
      <c r="I19" s="402"/>
      <c r="J19" s="402"/>
      <c r="K19" s="402"/>
      <c r="L19" s="402"/>
      <c r="M19" s="36"/>
      <c r="N19" s="398"/>
      <c r="O19" s="398"/>
      <c r="P19" s="398"/>
      <c r="Q19" s="398"/>
      <c r="R19" s="398"/>
      <c r="S19" s="398"/>
      <c r="T19" s="398"/>
    </row>
    <row r="20" spans="1:20" ht="15" customHeight="1" outlineLevel="1">
      <c r="A20" s="400">
        <v>11</v>
      </c>
      <c r="B20" s="404" t="s">
        <v>662</v>
      </c>
      <c r="C20" s="183" t="s">
        <v>274</v>
      </c>
      <c r="D20" s="183" t="s">
        <v>270</v>
      </c>
      <c r="E20" s="402"/>
      <c r="F20" s="402"/>
      <c r="G20" s="402"/>
      <c r="H20" s="402"/>
      <c r="I20" s="402"/>
      <c r="J20" s="402"/>
      <c r="K20" s="402"/>
      <c r="L20" s="402"/>
      <c r="M20" s="36"/>
      <c r="N20" s="398"/>
      <c r="O20" s="398"/>
      <c r="P20" s="398"/>
      <c r="Q20" s="398"/>
      <c r="R20" s="398"/>
      <c r="S20" s="398"/>
      <c r="T20" s="398"/>
    </row>
    <row r="21" spans="1:20" ht="15" customHeight="1" outlineLevel="1">
      <c r="A21" s="400">
        <v>12</v>
      </c>
      <c r="B21" s="403" t="s">
        <v>663</v>
      </c>
      <c r="C21" s="183" t="s">
        <v>274</v>
      </c>
      <c r="D21" s="183" t="s">
        <v>270</v>
      </c>
      <c r="E21" s="402">
        <v>2</v>
      </c>
      <c r="F21" s="402">
        <f t="shared" ref="F21:F84" si="4">E21*1.16*1.03</f>
        <v>2.3895999999999997</v>
      </c>
      <c r="G21" s="402">
        <v>2</v>
      </c>
      <c r="H21" s="402">
        <f t="shared" ref="H21:H36" si="5">G21*1.16*1.03</f>
        <v>2.3895999999999997</v>
      </c>
      <c r="I21" s="402">
        <v>2</v>
      </c>
      <c r="J21" s="402">
        <f t="shared" ref="J21:J36" si="6">I21*1.16*1.03</f>
        <v>2.3895999999999997</v>
      </c>
      <c r="K21" s="402">
        <v>2</v>
      </c>
      <c r="L21" s="402">
        <f t="shared" ref="L21:L36" si="7">K21*1.16*1.03</f>
        <v>2.3895999999999997</v>
      </c>
      <c r="M21" s="36"/>
      <c r="N21" s="398"/>
      <c r="O21" s="398"/>
      <c r="P21" s="398"/>
      <c r="Q21" s="398"/>
      <c r="R21" s="398"/>
      <c r="S21" s="398"/>
      <c r="T21" s="398"/>
    </row>
    <row r="22" spans="1:20" ht="15" customHeight="1" outlineLevel="1">
      <c r="A22" s="400">
        <v>13</v>
      </c>
      <c r="B22" s="403" t="s">
        <v>664</v>
      </c>
      <c r="C22" s="183" t="s">
        <v>274</v>
      </c>
      <c r="D22" s="183" t="s">
        <v>270</v>
      </c>
      <c r="E22" s="402">
        <v>6.93</v>
      </c>
      <c r="F22" s="402">
        <f t="shared" si="4"/>
        <v>8.2799639999999979</v>
      </c>
      <c r="G22" s="402">
        <v>6.93</v>
      </c>
      <c r="H22" s="402">
        <f t="shared" si="5"/>
        <v>8.2799639999999979</v>
      </c>
      <c r="I22" s="402">
        <v>6.93</v>
      </c>
      <c r="J22" s="402">
        <f t="shared" si="6"/>
        <v>8.2799639999999979</v>
      </c>
      <c r="K22" s="402">
        <v>6.93</v>
      </c>
      <c r="L22" s="402">
        <f t="shared" si="7"/>
        <v>8.2799639999999979</v>
      </c>
      <c r="M22" s="36"/>
      <c r="N22" s="398"/>
      <c r="O22" s="398"/>
      <c r="P22" s="398"/>
      <c r="Q22" s="398"/>
      <c r="R22" s="398"/>
      <c r="S22" s="398"/>
      <c r="T22" s="398"/>
    </row>
    <row r="23" spans="1:20" ht="15" customHeight="1" outlineLevel="1">
      <c r="A23" s="400">
        <v>14</v>
      </c>
      <c r="B23" s="403" t="s">
        <v>665</v>
      </c>
      <c r="C23" s="183" t="s">
        <v>274</v>
      </c>
      <c r="D23" s="183" t="s">
        <v>270</v>
      </c>
      <c r="E23" s="402">
        <v>8.34</v>
      </c>
      <c r="F23" s="402">
        <f t="shared" si="4"/>
        <v>9.9646319999999982</v>
      </c>
      <c r="G23" s="402">
        <v>8.34</v>
      </c>
      <c r="H23" s="402">
        <f t="shared" si="5"/>
        <v>9.9646319999999982</v>
      </c>
      <c r="I23" s="402">
        <v>8.34</v>
      </c>
      <c r="J23" s="402">
        <f t="shared" si="6"/>
        <v>9.9646319999999982</v>
      </c>
      <c r="K23" s="402">
        <v>8.34</v>
      </c>
      <c r="L23" s="402">
        <f t="shared" si="7"/>
        <v>9.9646319999999982</v>
      </c>
      <c r="M23" s="36"/>
      <c r="N23" s="398"/>
      <c r="O23" s="398"/>
      <c r="P23" s="398"/>
      <c r="Q23" s="398"/>
      <c r="R23" s="398"/>
      <c r="S23" s="398"/>
      <c r="T23" s="398"/>
    </row>
    <row r="24" spans="1:20" ht="15" customHeight="1" outlineLevel="1">
      <c r="A24" s="400">
        <v>15</v>
      </c>
      <c r="B24" s="403" t="s">
        <v>666</v>
      </c>
      <c r="C24" s="183" t="s">
        <v>274</v>
      </c>
      <c r="D24" s="183" t="s">
        <v>270</v>
      </c>
      <c r="E24" s="402">
        <v>9.42</v>
      </c>
      <c r="F24" s="402">
        <f t="shared" si="4"/>
        <v>11.255015999999999</v>
      </c>
      <c r="G24" s="402">
        <v>9.42</v>
      </c>
      <c r="H24" s="402">
        <f t="shared" si="5"/>
        <v>11.255015999999999</v>
      </c>
      <c r="I24" s="402">
        <v>9.42</v>
      </c>
      <c r="J24" s="402">
        <f t="shared" si="6"/>
        <v>11.255015999999999</v>
      </c>
      <c r="K24" s="402">
        <v>9.42</v>
      </c>
      <c r="L24" s="402">
        <f t="shared" si="7"/>
        <v>11.255015999999999</v>
      </c>
      <c r="M24" s="36"/>
      <c r="N24" s="398"/>
      <c r="O24" s="398"/>
      <c r="P24" s="398"/>
      <c r="Q24" s="398"/>
      <c r="R24" s="398"/>
      <c r="S24" s="398"/>
      <c r="T24" s="398"/>
    </row>
    <row r="25" spans="1:20" ht="15" customHeight="1" outlineLevel="1">
      <c r="A25" s="400">
        <v>16</v>
      </c>
      <c r="B25" s="403" t="s">
        <v>667</v>
      </c>
      <c r="C25" s="183" t="s">
        <v>274</v>
      </c>
      <c r="D25" s="183" t="s">
        <v>270</v>
      </c>
      <c r="E25" s="402">
        <v>13.64</v>
      </c>
      <c r="F25" s="402">
        <f t="shared" si="4"/>
        <v>16.297072</v>
      </c>
      <c r="G25" s="402">
        <v>13.64</v>
      </c>
      <c r="H25" s="402">
        <f t="shared" si="5"/>
        <v>16.297072</v>
      </c>
      <c r="I25" s="402">
        <v>13.64</v>
      </c>
      <c r="J25" s="402">
        <f t="shared" si="6"/>
        <v>16.297072</v>
      </c>
      <c r="K25" s="402">
        <v>13.64</v>
      </c>
      <c r="L25" s="402">
        <f t="shared" si="7"/>
        <v>16.297072</v>
      </c>
      <c r="M25" s="36"/>
      <c r="N25" s="398"/>
      <c r="O25" s="398"/>
      <c r="P25" s="398"/>
      <c r="Q25" s="398"/>
      <c r="R25" s="398"/>
      <c r="S25" s="398"/>
      <c r="T25" s="398"/>
    </row>
    <row r="26" spans="1:20" ht="15" customHeight="1" outlineLevel="1">
      <c r="A26" s="400">
        <v>17</v>
      </c>
      <c r="B26" s="403" t="s">
        <v>668</v>
      </c>
      <c r="C26" s="183" t="s">
        <v>274</v>
      </c>
      <c r="D26" s="183" t="s">
        <v>270</v>
      </c>
      <c r="E26" s="402">
        <v>13.09</v>
      </c>
      <c r="F26" s="402">
        <f t="shared" si="4"/>
        <v>15.639931999999998</v>
      </c>
      <c r="G26" s="402">
        <v>13.09</v>
      </c>
      <c r="H26" s="402">
        <f t="shared" si="5"/>
        <v>15.639931999999998</v>
      </c>
      <c r="I26" s="402">
        <v>13.09</v>
      </c>
      <c r="J26" s="402">
        <f t="shared" si="6"/>
        <v>15.639931999999998</v>
      </c>
      <c r="K26" s="402">
        <v>13.09</v>
      </c>
      <c r="L26" s="402">
        <f t="shared" si="7"/>
        <v>15.639931999999998</v>
      </c>
      <c r="M26" s="36"/>
      <c r="N26" s="398"/>
      <c r="O26" s="398"/>
      <c r="P26" s="398"/>
      <c r="Q26" s="398"/>
      <c r="R26" s="398"/>
      <c r="S26" s="398"/>
      <c r="T26" s="398"/>
    </row>
    <row r="27" spans="1:20" ht="15" customHeight="1" outlineLevel="1">
      <c r="A27" s="400">
        <v>18</v>
      </c>
      <c r="B27" s="403" t="s">
        <v>669</v>
      </c>
      <c r="C27" s="183" t="s">
        <v>274</v>
      </c>
      <c r="D27" s="183" t="s">
        <v>270</v>
      </c>
      <c r="E27" s="402">
        <v>6.29</v>
      </c>
      <c r="F27" s="402">
        <f t="shared" si="4"/>
        <v>7.5152919999999996</v>
      </c>
      <c r="G27" s="402">
        <v>6.29</v>
      </c>
      <c r="H27" s="402">
        <f t="shared" si="5"/>
        <v>7.5152919999999996</v>
      </c>
      <c r="I27" s="402">
        <v>6.29</v>
      </c>
      <c r="J27" s="402">
        <f t="shared" si="6"/>
        <v>7.5152919999999996</v>
      </c>
      <c r="K27" s="402">
        <v>6.29</v>
      </c>
      <c r="L27" s="402">
        <f t="shared" si="7"/>
        <v>7.5152919999999996</v>
      </c>
      <c r="M27" s="36"/>
      <c r="N27" s="398"/>
      <c r="O27" s="398"/>
      <c r="P27" s="398"/>
      <c r="Q27" s="398"/>
      <c r="R27" s="398"/>
      <c r="S27" s="398"/>
      <c r="T27" s="398"/>
    </row>
    <row r="28" spans="1:20" ht="15" customHeight="1" outlineLevel="1">
      <c r="A28" s="400">
        <v>19</v>
      </c>
      <c r="B28" s="403" t="s">
        <v>670</v>
      </c>
      <c r="C28" s="183" t="s">
        <v>274</v>
      </c>
      <c r="D28" s="183" t="s">
        <v>270</v>
      </c>
      <c r="E28" s="402">
        <v>14.83</v>
      </c>
      <c r="F28" s="402">
        <f t="shared" si="4"/>
        <v>17.718883999999999</v>
      </c>
      <c r="G28" s="402">
        <v>14.83</v>
      </c>
      <c r="H28" s="402">
        <f t="shared" si="5"/>
        <v>17.718883999999999</v>
      </c>
      <c r="I28" s="402">
        <v>14.83</v>
      </c>
      <c r="J28" s="402">
        <f t="shared" si="6"/>
        <v>17.718883999999999</v>
      </c>
      <c r="K28" s="402">
        <v>14.83</v>
      </c>
      <c r="L28" s="402">
        <f t="shared" si="7"/>
        <v>17.718883999999999</v>
      </c>
      <c r="M28" s="36"/>
      <c r="N28" s="398"/>
      <c r="O28" s="398"/>
      <c r="P28" s="398"/>
      <c r="Q28" s="398"/>
      <c r="R28" s="398"/>
      <c r="S28" s="398"/>
      <c r="T28" s="398"/>
    </row>
    <row r="29" spans="1:20" ht="15" customHeight="1" outlineLevel="1">
      <c r="A29" s="400">
        <v>20</v>
      </c>
      <c r="B29" s="403" t="s">
        <v>671</v>
      </c>
      <c r="C29" s="183" t="s">
        <v>274</v>
      </c>
      <c r="D29" s="183" t="s">
        <v>270</v>
      </c>
      <c r="E29" s="402">
        <v>1.1399999999999999</v>
      </c>
      <c r="F29" s="402">
        <f t="shared" si="4"/>
        <v>1.3620719999999997</v>
      </c>
      <c r="G29" s="402">
        <v>1.1399999999999999</v>
      </c>
      <c r="H29" s="402">
        <f t="shared" si="5"/>
        <v>1.3620719999999997</v>
      </c>
      <c r="I29" s="402">
        <v>1.1399999999999999</v>
      </c>
      <c r="J29" s="402">
        <f t="shared" si="6"/>
        <v>1.3620719999999997</v>
      </c>
      <c r="K29" s="402">
        <v>1.1399999999999999</v>
      </c>
      <c r="L29" s="402">
        <f t="shared" si="7"/>
        <v>1.3620719999999997</v>
      </c>
      <c r="M29" s="36"/>
      <c r="N29" s="398"/>
      <c r="O29" s="398"/>
      <c r="P29" s="398"/>
      <c r="Q29" s="398"/>
      <c r="R29" s="398"/>
      <c r="S29" s="398"/>
      <c r="T29" s="398"/>
    </row>
    <row r="30" spans="1:20" ht="15" customHeight="1" outlineLevel="1">
      <c r="A30" s="400">
        <v>21</v>
      </c>
      <c r="B30" s="403" t="s">
        <v>672</v>
      </c>
      <c r="C30" s="183" t="s">
        <v>274</v>
      </c>
      <c r="D30" s="183" t="s">
        <v>270</v>
      </c>
      <c r="E30" s="402">
        <v>4.62</v>
      </c>
      <c r="F30" s="402">
        <f t="shared" si="4"/>
        <v>5.5199759999999998</v>
      </c>
      <c r="G30" s="402">
        <v>4.62</v>
      </c>
      <c r="H30" s="402">
        <f t="shared" si="5"/>
        <v>5.5199759999999998</v>
      </c>
      <c r="I30" s="402">
        <v>4.62</v>
      </c>
      <c r="J30" s="402">
        <f t="shared" si="6"/>
        <v>5.5199759999999998</v>
      </c>
      <c r="K30" s="402">
        <v>4.62</v>
      </c>
      <c r="L30" s="402">
        <f t="shared" si="7"/>
        <v>5.5199759999999998</v>
      </c>
      <c r="M30" s="36"/>
      <c r="N30" s="398"/>
      <c r="O30" s="398"/>
      <c r="P30" s="398"/>
      <c r="Q30" s="398"/>
      <c r="R30" s="398"/>
      <c r="S30" s="398"/>
      <c r="T30" s="398"/>
    </row>
    <row r="31" spans="1:20" ht="15" customHeight="1" outlineLevel="1">
      <c r="A31" s="400">
        <v>22</v>
      </c>
      <c r="B31" s="403" t="s">
        <v>673</v>
      </c>
      <c r="C31" s="183" t="s">
        <v>274</v>
      </c>
      <c r="D31" s="183" t="s">
        <v>270</v>
      </c>
      <c r="E31" s="402">
        <v>5.56</v>
      </c>
      <c r="F31" s="402">
        <f t="shared" si="4"/>
        <v>6.6430879999999997</v>
      </c>
      <c r="G31" s="402">
        <v>5.56</v>
      </c>
      <c r="H31" s="402">
        <f t="shared" si="5"/>
        <v>6.6430879999999997</v>
      </c>
      <c r="I31" s="402">
        <v>5.56</v>
      </c>
      <c r="J31" s="402">
        <f t="shared" si="6"/>
        <v>6.6430879999999997</v>
      </c>
      <c r="K31" s="402">
        <v>5.56</v>
      </c>
      <c r="L31" s="402">
        <f t="shared" si="7"/>
        <v>6.6430879999999997</v>
      </c>
      <c r="M31" s="36"/>
      <c r="N31" s="398"/>
      <c r="O31" s="398"/>
      <c r="P31" s="398"/>
      <c r="Q31" s="398"/>
      <c r="R31" s="398"/>
      <c r="S31" s="398"/>
      <c r="T31" s="398"/>
    </row>
    <row r="32" spans="1:20" ht="15" customHeight="1" outlineLevel="1">
      <c r="A32" s="400">
        <v>23</v>
      </c>
      <c r="B32" s="403" t="s">
        <v>674</v>
      </c>
      <c r="C32" s="183" t="s">
        <v>274</v>
      </c>
      <c r="D32" s="183" t="s">
        <v>270</v>
      </c>
      <c r="E32" s="402">
        <v>6.28</v>
      </c>
      <c r="F32" s="402">
        <f t="shared" si="4"/>
        <v>7.5033440000000002</v>
      </c>
      <c r="G32" s="402">
        <v>6.28</v>
      </c>
      <c r="H32" s="402">
        <f t="shared" si="5"/>
        <v>7.5033440000000002</v>
      </c>
      <c r="I32" s="402">
        <v>6.28</v>
      </c>
      <c r="J32" s="402">
        <f t="shared" si="6"/>
        <v>7.5033440000000002</v>
      </c>
      <c r="K32" s="402">
        <v>6.28</v>
      </c>
      <c r="L32" s="402">
        <f t="shared" si="7"/>
        <v>7.5033440000000002</v>
      </c>
      <c r="M32" s="36"/>
      <c r="N32" s="398"/>
      <c r="O32" s="398"/>
      <c r="P32" s="398"/>
      <c r="Q32" s="398"/>
      <c r="R32" s="398"/>
      <c r="S32" s="398"/>
      <c r="T32" s="398"/>
    </row>
    <row r="33" spans="1:20" ht="15" customHeight="1" outlineLevel="1">
      <c r="A33" s="400">
        <v>24</v>
      </c>
      <c r="B33" s="403" t="s">
        <v>675</v>
      </c>
      <c r="C33" s="183" t="s">
        <v>274</v>
      </c>
      <c r="D33" s="183" t="s">
        <v>270</v>
      </c>
      <c r="E33" s="402">
        <v>9.09</v>
      </c>
      <c r="F33" s="402">
        <f t="shared" si="4"/>
        <v>10.860732</v>
      </c>
      <c r="G33" s="402">
        <v>9.09</v>
      </c>
      <c r="H33" s="402">
        <f t="shared" si="5"/>
        <v>10.860732</v>
      </c>
      <c r="I33" s="402">
        <v>9.09</v>
      </c>
      <c r="J33" s="402">
        <f t="shared" si="6"/>
        <v>10.860732</v>
      </c>
      <c r="K33" s="402">
        <v>9.09</v>
      </c>
      <c r="L33" s="402">
        <f t="shared" si="7"/>
        <v>10.860732</v>
      </c>
      <c r="M33" s="36"/>
      <c r="N33" s="398"/>
      <c r="O33" s="398"/>
      <c r="P33" s="398"/>
      <c r="Q33" s="398"/>
      <c r="R33" s="398"/>
      <c r="S33" s="398"/>
      <c r="T33" s="398"/>
    </row>
    <row r="34" spans="1:20" ht="15" customHeight="1" outlineLevel="1">
      <c r="A34" s="400">
        <v>25</v>
      </c>
      <c r="B34" s="403" t="s">
        <v>676</v>
      </c>
      <c r="C34" s="183" t="s">
        <v>274</v>
      </c>
      <c r="D34" s="183" t="s">
        <v>270</v>
      </c>
      <c r="E34" s="402">
        <v>8.7341899999999999</v>
      </c>
      <c r="F34" s="402">
        <f t="shared" si="4"/>
        <v>10.435610212</v>
      </c>
      <c r="G34" s="402">
        <v>8.7341899999999999</v>
      </c>
      <c r="H34" s="402">
        <f t="shared" si="5"/>
        <v>10.435610212</v>
      </c>
      <c r="I34" s="402">
        <v>8.7341899999999999</v>
      </c>
      <c r="J34" s="402">
        <f t="shared" si="6"/>
        <v>10.435610212</v>
      </c>
      <c r="K34" s="402">
        <v>8.7341899999999999</v>
      </c>
      <c r="L34" s="402">
        <f t="shared" si="7"/>
        <v>10.435610212</v>
      </c>
      <c r="M34" s="36"/>
      <c r="N34" s="398"/>
      <c r="O34" s="398"/>
      <c r="P34" s="398"/>
      <c r="Q34" s="398"/>
      <c r="R34" s="398"/>
      <c r="S34" s="398"/>
      <c r="T34" s="398"/>
    </row>
    <row r="35" spans="1:20" ht="15" customHeight="1" outlineLevel="1">
      <c r="A35" s="400">
        <v>26</v>
      </c>
      <c r="B35" s="403" t="s">
        <v>677</v>
      </c>
      <c r="C35" s="183" t="s">
        <v>274</v>
      </c>
      <c r="D35" s="183" t="s">
        <v>270</v>
      </c>
      <c r="E35" s="402">
        <v>4.1900000000000004</v>
      </c>
      <c r="F35" s="402">
        <f t="shared" si="4"/>
        <v>5.0062120000000006</v>
      </c>
      <c r="G35" s="402">
        <v>4.1900000000000004</v>
      </c>
      <c r="H35" s="402">
        <f t="shared" si="5"/>
        <v>5.0062120000000006</v>
      </c>
      <c r="I35" s="402">
        <v>4.1900000000000004</v>
      </c>
      <c r="J35" s="402">
        <f t="shared" si="6"/>
        <v>5.0062120000000006</v>
      </c>
      <c r="K35" s="402">
        <v>4.1900000000000004</v>
      </c>
      <c r="L35" s="402">
        <f t="shared" si="7"/>
        <v>5.0062120000000006</v>
      </c>
      <c r="M35" s="36"/>
      <c r="N35" s="398"/>
      <c r="O35" s="398"/>
      <c r="P35" s="398"/>
      <c r="Q35" s="398"/>
      <c r="R35" s="398"/>
      <c r="S35" s="398"/>
      <c r="T35" s="398"/>
    </row>
    <row r="36" spans="1:20" ht="15" customHeight="1" outlineLevel="1">
      <c r="A36" s="400">
        <v>27</v>
      </c>
      <c r="B36" s="403" t="s">
        <v>678</v>
      </c>
      <c r="C36" s="183" t="s">
        <v>274</v>
      </c>
      <c r="D36" s="183" t="s">
        <v>270</v>
      </c>
      <c r="E36" s="402">
        <v>9.89</v>
      </c>
      <c r="F36" s="402">
        <f t="shared" si="4"/>
        <v>11.816572000000001</v>
      </c>
      <c r="G36" s="402">
        <v>9.89</v>
      </c>
      <c r="H36" s="402">
        <f t="shared" si="5"/>
        <v>11.816572000000001</v>
      </c>
      <c r="I36" s="402">
        <v>9.89</v>
      </c>
      <c r="J36" s="402">
        <f t="shared" si="6"/>
        <v>11.816572000000001</v>
      </c>
      <c r="K36" s="402">
        <v>9.89</v>
      </c>
      <c r="L36" s="402">
        <f t="shared" si="7"/>
        <v>11.816572000000001</v>
      </c>
      <c r="M36" s="36"/>
      <c r="N36" s="398"/>
      <c r="O36" s="398"/>
      <c r="P36" s="398"/>
      <c r="Q36" s="398"/>
      <c r="R36" s="398"/>
      <c r="S36" s="398"/>
      <c r="T36" s="398"/>
    </row>
    <row r="37" spans="1:20" ht="15" customHeight="1" outlineLevel="1">
      <c r="A37" s="400">
        <v>28</v>
      </c>
      <c r="B37" s="404" t="s">
        <v>679</v>
      </c>
      <c r="C37" s="183" t="s">
        <v>274</v>
      </c>
      <c r="D37" s="183" t="s">
        <v>270</v>
      </c>
      <c r="E37" s="402"/>
      <c r="F37" s="402"/>
      <c r="G37" s="402"/>
      <c r="H37" s="402"/>
      <c r="I37" s="402"/>
      <c r="J37" s="402"/>
      <c r="K37" s="402"/>
      <c r="L37" s="402"/>
      <c r="M37" s="36"/>
      <c r="N37" s="398"/>
      <c r="O37" s="398"/>
      <c r="P37" s="398"/>
      <c r="Q37" s="398"/>
      <c r="R37" s="398"/>
      <c r="S37" s="398"/>
      <c r="T37" s="398"/>
    </row>
    <row r="38" spans="1:20" ht="15" customHeight="1" outlineLevel="1">
      <c r="A38" s="400">
        <v>29</v>
      </c>
      <c r="B38" s="403" t="s">
        <v>663</v>
      </c>
      <c r="C38" s="183" t="s">
        <v>274</v>
      </c>
      <c r="D38" s="183" t="s">
        <v>270</v>
      </c>
      <c r="E38" s="402">
        <v>2</v>
      </c>
      <c r="F38" s="402">
        <f t="shared" si="4"/>
        <v>2.3895999999999997</v>
      </c>
      <c r="G38" s="402">
        <v>2</v>
      </c>
      <c r="H38" s="402">
        <f t="shared" ref="H38:H53" si="8">G38*1.16*1.03</f>
        <v>2.3895999999999997</v>
      </c>
      <c r="I38" s="402">
        <v>2</v>
      </c>
      <c r="J38" s="402">
        <f t="shared" ref="J38:J53" si="9">I38*1.16*1.03</f>
        <v>2.3895999999999997</v>
      </c>
      <c r="K38" s="402">
        <v>2</v>
      </c>
      <c r="L38" s="402">
        <f t="shared" ref="L38:L53" si="10">K38*1.16*1.03</f>
        <v>2.3895999999999997</v>
      </c>
      <c r="M38" s="36"/>
      <c r="N38" s="398"/>
      <c r="O38" s="398"/>
      <c r="P38" s="398"/>
      <c r="Q38" s="398"/>
      <c r="R38" s="398"/>
      <c r="S38" s="398"/>
      <c r="T38" s="398"/>
    </row>
    <row r="39" spans="1:20" ht="15" customHeight="1" outlineLevel="1">
      <c r="A39" s="400">
        <v>30</v>
      </c>
      <c r="B39" s="403" t="s">
        <v>664</v>
      </c>
      <c r="C39" s="183" t="s">
        <v>274</v>
      </c>
      <c r="D39" s="183" t="s">
        <v>270</v>
      </c>
      <c r="E39" s="402">
        <v>6.54</v>
      </c>
      <c r="F39" s="402">
        <f t="shared" si="4"/>
        <v>7.8139919999999998</v>
      </c>
      <c r="G39" s="402">
        <v>6.54</v>
      </c>
      <c r="H39" s="402">
        <f t="shared" si="8"/>
        <v>7.8139919999999998</v>
      </c>
      <c r="I39" s="402">
        <v>6.54</v>
      </c>
      <c r="J39" s="402">
        <f t="shared" si="9"/>
        <v>7.8139919999999998</v>
      </c>
      <c r="K39" s="402">
        <v>6.54</v>
      </c>
      <c r="L39" s="402">
        <f t="shared" si="10"/>
        <v>7.8139919999999998</v>
      </c>
      <c r="M39" s="36"/>
      <c r="N39" s="398"/>
      <c r="O39" s="398"/>
      <c r="P39" s="398"/>
      <c r="Q39" s="398"/>
      <c r="R39" s="398"/>
      <c r="S39" s="398"/>
      <c r="T39" s="398"/>
    </row>
    <row r="40" spans="1:20" ht="15" customHeight="1" outlineLevel="1">
      <c r="A40" s="400">
        <v>31</v>
      </c>
      <c r="B40" s="403" t="s">
        <v>665</v>
      </c>
      <c r="C40" s="183" t="s">
        <v>274</v>
      </c>
      <c r="D40" s="183" t="s">
        <v>270</v>
      </c>
      <c r="E40" s="402">
        <v>7.87</v>
      </c>
      <c r="F40" s="402">
        <f t="shared" si="4"/>
        <v>9.4030759999999987</v>
      </c>
      <c r="G40" s="402">
        <v>7.87</v>
      </c>
      <c r="H40" s="402">
        <f t="shared" si="8"/>
        <v>9.4030759999999987</v>
      </c>
      <c r="I40" s="402">
        <v>7.87</v>
      </c>
      <c r="J40" s="402">
        <f t="shared" si="9"/>
        <v>9.4030759999999987</v>
      </c>
      <c r="K40" s="402">
        <v>7.87</v>
      </c>
      <c r="L40" s="402">
        <f t="shared" si="10"/>
        <v>9.4030759999999987</v>
      </c>
      <c r="M40" s="36"/>
      <c r="N40" s="398"/>
      <c r="O40" s="398"/>
      <c r="P40" s="398"/>
      <c r="Q40" s="398"/>
      <c r="R40" s="398"/>
      <c r="S40" s="398"/>
      <c r="T40" s="398"/>
    </row>
    <row r="41" spans="1:20" ht="15" customHeight="1" outlineLevel="1">
      <c r="A41" s="400">
        <v>32</v>
      </c>
      <c r="B41" s="403" t="s">
        <v>666</v>
      </c>
      <c r="C41" s="183" t="s">
        <v>274</v>
      </c>
      <c r="D41" s="183" t="s">
        <v>270</v>
      </c>
      <c r="E41" s="402">
        <v>8.89</v>
      </c>
      <c r="F41" s="402">
        <f t="shared" si="4"/>
        <v>10.621772</v>
      </c>
      <c r="G41" s="402">
        <v>8.89</v>
      </c>
      <c r="H41" s="402">
        <f t="shared" si="8"/>
        <v>10.621772</v>
      </c>
      <c r="I41" s="402">
        <v>8.89</v>
      </c>
      <c r="J41" s="402">
        <f t="shared" si="9"/>
        <v>10.621772</v>
      </c>
      <c r="K41" s="402">
        <v>8.89</v>
      </c>
      <c r="L41" s="402">
        <f t="shared" si="10"/>
        <v>10.621772</v>
      </c>
      <c r="M41" s="36"/>
      <c r="N41" s="398"/>
      <c r="O41" s="398"/>
      <c r="P41" s="398"/>
      <c r="Q41" s="398"/>
      <c r="R41" s="398"/>
      <c r="S41" s="398"/>
      <c r="T41" s="398"/>
    </row>
    <row r="42" spans="1:20" ht="15" customHeight="1" outlineLevel="1">
      <c r="A42" s="400">
        <v>33</v>
      </c>
      <c r="B42" s="403" t="s">
        <v>667</v>
      </c>
      <c r="C42" s="183" t="s">
        <v>274</v>
      </c>
      <c r="D42" s="183" t="s">
        <v>270</v>
      </c>
      <c r="E42" s="402">
        <v>12.87</v>
      </c>
      <c r="F42" s="402">
        <f t="shared" si="4"/>
        <v>15.377075999999999</v>
      </c>
      <c r="G42" s="402">
        <v>12.87</v>
      </c>
      <c r="H42" s="402">
        <f t="shared" si="8"/>
        <v>15.377075999999999</v>
      </c>
      <c r="I42" s="402">
        <v>12.87</v>
      </c>
      <c r="J42" s="402">
        <f t="shared" si="9"/>
        <v>15.377075999999999</v>
      </c>
      <c r="K42" s="402">
        <v>12.87</v>
      </c>
      <c r="L42" s="402">
        <f t="shared" si="10"/>
        <v>15.377075999999999</v>
      </c>
      <c r="M42" s="36"/>
      <c r="N42" s="398"/>
      <c r="O42" s="398"/>
      <c r="P42" s="398"/>
      <c r="Q42" s="398"/>
      <c r="R42" s="398"/>
      <c r="S42" s="398"/>
      <c r="T42" s="398"/>
    </row>
    <row r="43" spans="1:20" ht="15" customHeight="1" outlineLevel="1">
      <c r="A43" s="400">
        <v>34</v>
      </c>
      <c r="B43" s="403" t="s">
        <v>668</v>
      </c>
      <c r="C43" s="183" t="s">
        <v>274</v>
      </c>
      <c r="D43" s="183" t="s">
        <v>270</v>
      </c>
      <c r="E43" s="402">
        <v>12.35</v>
      </c>
      <c r="F43" s="402">
        <f t="shared" si="4"/>
        <v>14.75578</v>
      </c>
      <c r="G43" s="402">
        <v>12.35</v>
      </c>
      <c r="H43" s="402">
        <f t="shared" si="8"/>
        <v>14.75578</v>
      </c>
      <c r="I43" s="402">
        <v>12.35</v>
      </c>
      <c r="J43" s="402">
        <f t="shared" si="9"/>
        <v>14.75578</v>
      </c>
      <c r="K43" s="402">
        <v>12.35</v>
      </c>
      <c r="L43" s="402">
        <f t="shared" si="10"/>
        <v>14.75578</v>
      </c>
      <c r="M43" s="36"/>
      <c r="N43" s="398"/>
      <c r="O43" s="398"/>
      <c r="P43" s="398"/>
      <c r="Q43" s="398"/>
      <c r="R43" s="398"/>
      <c r="S43" s="398"/>
      <c r="T43" s="398"/>
    </row>
    <row r="44" spans="1:20" ht="15" customHeight="1" outlineLevel="1">
      <c r="A44" s="400">
        <v>35</v>
      </c>
      <c r="B44" s="403" t="s">
        <v>669</v>
      </c>
      <c r="C44" s="183" t="s">
        <v>274</v>
      </c>
      <c r="D44" s="183" t="s">
        <v>270</v>
      </c>
      <c r="E44" s="402">
        <v>5.93</v>
      </c>
      <c r="F44" s="402">
        <f t="shared" si="4"/>
        <v>7.0851639999999989</v>
      </c>
      <c r="G44" s="402">
        <v>5.93</v>
      </c>
      <c r="H44" s="402">
        <f t="shared" si="8"/>
        <v>7.0851639999999989</v>
      </c>
      <c r="I44" s="402">
        <v>5.93</v>
      </c>
      <c r="J44" s="402">
        <f t="shared" si="9"/>
        <v>7.0851639999999989</v>
      </c>
      <c r="K44" s="402">
        <v>5.93</v>
      </c>
      <c r="L44" s="402">
        <f t="shared" si="10"/>
        <v>7.0851639999999989</v>
      </c>
      <c r="M44" s="36"/>
      <c r="N44" s="398"/>
      <c r="O44" s="398"/>
      <c r="P44" s="398"/>
      <c r="Q44" s="398"/>
      <c r="R44" s="398"/>
      <c r="S44" s="398"/>
      <c r="T44" s="398"/>
    </row>
    <row r="45" spans="1:20" ht="15" customHeight="1" outlineLevel="1">
      <c r="A45" s="400">
        <v>36</v>
      </c>
      <c r="B45" s="403" t="s">
        <v>670</v>
      </c>
      <c r="C45" s="183" t="s">
        <v>274</v>
      </c>
      <c r="D45" s="183" t="s">
        <v>270</v>
      </c>
      <c r="E45" s="402">
        <v>13.99</v>
      </c>
      <c r="F45" s="402">
        <f t="shared" si="4"/>
        <v>16.715252</v>
      </c>
      <c r="G45" s="402">
        <v>13.99</v>
      </c>
      <c r="H45" s="402">
        <f t="shared" si="8"/>
        <v>16.715252</v>
      </c>
      <c r="I45" s="402">
        <v>13.99</v>
      </c>
      <c r="J45" s="402">
        <f t="shared" si="9"/>
        <v>16.715252</v>
      </c>
      <c r="K45" s="402">
        <v>13.99</v>
      </c>
      <c r="L45" s="402">
        <f t="shared" si="10"/>
        <v>16.715252</v>
      </c>
      <c r="M45" s="36"/>
      <c r="N45" s="398"/>
      <c r="O45" s="398"/>
      <c r="P45" s="398"/>
      <c r="Q45" s="398"/>
      <c r="R45" s="398"/>
      <c r="S45" s="398"/>
      <c r="T45" s="398"/>
    </row>
    <row r="46" spans="1:20" ht="15" customHeight="1" outlineLevel="1">
      <c r="A46" s="400">
        <v>37</v>
      </c>
      <c r="B46" s="403" t="s">
        <v>671</v>
      </c>
      <c r="C46" s="183" t="s">
        <v>274</v>
      </c>
      <c r="D46" s="183" t="s">
        <v>270</v>
      </c>
      <c r="E46" s="402">
        <v>1.07</v>
      </c>
      <c r="F46" s="402">
        <f t="shared" si="4"/>
        <v>1.2784360000000001</v>
      </c>
      <c r="G46" s="402">
        <v>1.07</v>
      </c>
      <c r="H46" s="402">
        <f t="shared" si="8"/>
        <v>1.2784360000000001</v>
      </c>
      <c r="I46" s="402">
        <v>1.07</v>
      </c>
      <c r="J46" s="402">
        <f t="shared" si="9"/>
        <v>1.2784360000000001</v>
      </c>
      <c r="K46" s="402">
        <v>1.07</v>
      </c>
      <c r="L46" s="402">
        <f t="shared" si="10"/>
        <v>1.2784360000000001</v>
      </c>
      <c r="M46" s="36"/>
      <c r="N46" s="398"/>
      <c r="O46" s="398"/>
      <c r="P46" s="398"/>
      <c r="Q46" s="398"/>
      <c r="R46" s="398"/>
      <c r="S46" s="398"/>
      <c r="T46" s="398"/>
    </row>
    <row r="47" spans="1:20" ht="15" customHeight="1" outlineLevel="1">
      <c r="A47" s="400">
        <v>38</v>
      </c>
      <c r="B47" s="403" t="s">
        <v>672</v>
      </c>
      <c r="C47" s="183" t="s">
        <v>274</v>
      </c>
      <c r="D47" s="183" t="s">
        <v>270</v>
      </c>
      <c r="E47" s="402">
        <v>4.3600000000000003</v>
      </c>
      <c r="F47" s="402">
        <f t="shared" si="4"/>
        <v>5.2093280000000002</v>
      </c>
      <c r="G47" s="402">
        <v>4.3600000000000003</v>
      </c>
      <c r="H47" s="402">
        <f t="shared" si="8"/>
        <v>5.2093280000000002</v>
      </c>
      <c r="I47" s="402">
        <v>4.3600000000000003</v>
      </c>
      <c r="J47" s="402">
        <f t="shared" si="9"/>
        <v>5.2093280000000002</v>
      </c>
      <c r="K47" s="402">
        <v>4.3600000000000003</v>
      </c>
      <c r="L47" s="402">
        <f t="shared" si="10"/>
        <v>5.2093280000000002</v>
      </c>
      <c r="M47" s="36"/>
      <c r="N47" s="398"/>
      <c r="O47" s="398"/>
      <c r="P47" s="398"/>
      <c r="Q47" s="398"/>
      <c r="R47" s="398"/>
      <c r="S47" s="398"/>
      <c r="T47" s="398"/>
    </row>
    <row r="48" spans="1:20" ht="15" customHeight="1" outlineLevel="1">
      <c r="A48" s="400">
        <v>39</v>
      </c>
      <c r="B48" s="403" t="s">
        <v>673</v>
      </c>
      <c r="C48" s="183" t="s">
        <v>274</v>
      </c>
      <c r="D48" s="183" t="s">
        <v>270</v>
      </c>
      <c r="E48" s="402">
        <v>5.25</v>
      </c>
      <c r="F48" s="402">
        <f t="shared" si="4"/>
        <v>6.2727000000000004</v>
      </c>
      <c r="G48" s="402">
        <v>5.25</v>
      </c>
      <c r="H48" s="402">
        <f t="shared" si="8"/>
        <v>6.2727000000000004</v>
      </c>
      <c r="I48" s="402">
        <v>5.25</v>
      </c>
      <c r="J48" s="402">
        <f t="shared" si="9"/>
        <v>6.2727000000000004</v>
      </c>
      <c r="K48" s="402">
        <v>5.25</v>
      </c>
      <c r="L48" s="402">
        <f t="shared" si="10"/>
        <v>6.2727000000000004</v>
      </c>
      <c r="M48" s="36"/>
      <c r="N48" s="398"/>
      <c r="O48" s="398"/>
      <c r="P48" s="398"/>
      <c r="Q48" s="398"/>
      <c r="R48" s="398"/>
      <c r="S48" s="398"/>
      <c r="T48" s="398"/>
    </row>
    <row r="49" spans="1:20" ht="15" customHeight="1" outlineLevel="1">
      <c r="A49" s="400">
        <v>40</v>
      </c>
      <c r="B49" s="403" t="s">
        <v>674</v>
      </c>
      <c r="C49" s="183" t="s">
        <v>274</v>
      </c>
      <c r="D49" s="183" t="s">
        <v>270</v>
      </c>
      <c r="E49" s="402">
        <v>5.93</v>
      </c>
      <c r="F49" s="402">
        <f t="shared" si="4"/>
        <v>7.0851639999999989</v>
      </c>
      <c r="G49" s="402">
        <v>5.93</v>
      </c>
      <c r="H49" s="402">
        <f t="shared" si="8"/>
        <v>7.0851639999999989</v>
      </c>
      <c r="I49" s="402">
        <v>5.93</v>
      </c>
      <c r="J49" s="402">
        <f t="shared" si="9"/>
        <v>7.0851639999999989</v>
      </c>
      <c r="K49" s="402">
        <v>5.93</v>
      </c>
      <c r="L49" s="402">
        <f t="shared" si="10"/>
        <v>7.0851639999999989</v>
      </c>
      <c r="M49" s="36"/>
      <c r="N49" s="398"/>
      <c r="O49" s="398"/>
      <c r="P49" s="398"/>
      <c r="Q49" s="398"/>
      <c r="R49" s="398"/>
      <c r="S49" s="398"/>
      <c r="T49" s="398"/>
    </row>
    <row r="50" spans="1:20" ht="15" customHeight="1" outlineLevel="1">
      <c r="A50" s="400">
        <v>41</v>
      </c>
      <c r="B50" s="403" t="s">
        <v>675</v>
      </c>
      <c r="C50" s="183" t="s">
        <v>274</v>
      </c>
      <c r="D50" s="183" t="s">
        <v>270</v>
      </c>
      <c r="E50" s="402">
        <v>8.58</v>
      </c>
      <c r="F50" s="402">
        <f t="shared" si="4"/>
        <v>10.251384</v>
      </c>
      <c r="G50" s="402">
        <v>8.58</v>
      </c>
      <c r="H50" s="402">
        <f t="shared" si="8"/>
        <v>10.251384</v>
      </c>
      <c r="I50" s="402">
        <v>8.58</v>
      </c>
      <c r="J50" s="402">
        <f t="shared" si="9"/>
        <v>10.251384</v>
      </c>
      <c r="K50" s="402">
        <v>8.58</v>
      </c>
      <c r="L50" s="402">
        <f t="shared" si="10"/>
        <v>10.251384</v>
      </c>
      <c r="M50" s="36"/>
      <c r="N50" s="398"/>
      <c r="O50" s="398"/>
      <c r="P50" s="398"/>
      <c r="Q50" s="398"/>
      <c r="R50" s="398"/>
      <c r="S50" s="398"/>
      <c r="T50" s="398"/>
    </row>
    <row r="51" spans="1:20" ht="15" customHeight="1" outlineLevel="1">
      <c r="A51" s="400">
        <v>42</v>
      </c>
      <c r="B51" s="403" t="s">
        <v>676</v>
      </c>
      <c r="C51" s="183" t="s">
        <v>274</v>
      </c>
      <c r="D51" s="183" t="s">
        <v>270</v>
      </c>
      <c r="E51" s="402">
        <v>8.23</v>
      </c>
      <c r="F51" s="402">
        <f t="shared" si="4"/>
        <v>9.8332040000000003</v>
      </c>
      <c r="G51" s="402">
        <v>8.23</v>
      </c>
      <c r="H51" s="402">
        <f t="shared" si="8"/>
        <v>9.8332040000000003</v>
      </c>
      <c r="I51" s="402">
        <v>8.23</v>
      </c>
      <c r="J51" s="402">
        <f t="shared" si="9"/>
        <v>9.8332040000000003</v>
      </c>
      <c r="K51" s="402">
        <v>8.23</v>
      </c>
      <c r="L51" s="402">
        <f t="shared" si="10"/>
        <v>9.8332040000000003</v>
      </c>
      <c r="M51" s="36"/>
      <c r="N51" s="398"/>
      <c r="O51" s="398"/>
      <c r="P51" s="398"/>
      <c r="Q51" s="398"/>
      <c r="R51" s="398"/>
      <c r="S51" s="398"/>
      <c r="T51" s="398"/>
    </row>
    <row r="52" spans="1:20" ht="15" customHeight="1" outlineLevel="1">
      <c r="A52" s="400">
        <v>43</v>
      </c>
      <c r="B52" s="403" t="s">
        <v>677</v>
      </c>
      <c r="C52" s="183" t="s">
        <v>274</v>
      </c>
      <c r="D52" s="183" t="s">
        <v>270</v>
      </c>
      <c r="E52" s="402">
        <v>3.95</v>
      </c>
      <c r="F52" s="402">
        <f t="shared" si="4"/>
        <v>4.7194599999999998</v>
      </c>
      <c r="G52" s="402">
        <v>3.95</v>
      </c>
      <c r="H52" s="402">
        <f t="shared" si="8"/>
        <v>4.7194599999999998</v>
      </c>
      <c r="I52" s="402">
        <v>3.95</v>
      </c>
      <c r="J52" s="402">
        <f t="shared" si="9"/>
        <v>4.7194599999999998</v>
      </c>
      <c r="K52" s="402">
        <v>3.95</v>
      </c>
      <c r="L52" s="402">
        <f t="shared" si="10"/>
        <v>4.7194599999999998</v>
      </c>
      <c r="M52" s="36"/>
      <c r="N52" s="398"/>
      <c r="O52" s="398"/>
      <c r="P52" s="398"/>
      <c r="Q52" s="398"/>
      <c r="R52" s="398"/>
      <c r="S52" s="398"/>
      <c r="T52" s="398"/>
    </row>
    <row r="53" spans="1:20" ht="15" customHeight="1" outlineLevel="1">
      <c r="A53" s="400">
        <v>44</v>
      </c>
      <c r="B53" s="403" t="s">
        <v>678</v>
      </c>
      <c r="C53" s="183" t="s">
        <v>274</v>
      </c>
      <c r="D53" s="183" t="s">
        <v>270</v>
      </c>
      <c r="E53" s="402">
        <v>9.33</v>
      </c>
      <c r="F53" s="402">
        <f t="shared" si="4"/>
        <v>11.147483999999999</v>
      </c>
      <c r="G53" s="402">
        <v>9.33</v>
      </c>
      <c r="H53" s="402">
        <f t="shared" si="8"/>
        <v>11.147483999999999</v>
      </c>
      <c r="I53" s="402">
        <v>9.33</v>
      </c>
      <c r="J53" s="402">
        <f t="shared" si="9"/>
        <v>11.147483999999999</v>
      </c>
      <c r="K53" s="402">
        <v>9.33</v>
      </c>
      <c r="L53" s="402">
        <f t="shared" si="10"/>
        <v>11.147483999999999</v>
      </c>
      <c r="M53" s="36"/>
      <c r="N53" s="398"/>
      <c r="O53" s="398"/>
      <c r="P53" s="398"/>
      <c r="Q53" s="398"/>
      <c r="R53" s="398"/>
      <c r="S53" s="398"/>
      <c r="T53" s="398"/>
    </row>
    <row r="54" spans="1:20" ht="15" customHeight="1" outlineLevel="1">
      <c r="A54" s="400">
        <v>45</v>
      </c>
      <c r="B54" s="404" t="s">
        <v>680</v>
      </c>
      <c r="C54" s="183" t="s">
        <v>274</v>
      </c>
      <c r="D54" s="183" t="s">
        <v>270</v>
      </c>
      <c r="E54" s="402"/>
      <c r="F54" s="402"/>
      <c r="G54" s="402"/>
      <c r="H54" s="402"/>
      <c r="I54" s="402"/>
      <c r="J54" s="402"/>
      <c r="K54" s="402"/>
      <c r="L54" s="402"/>
      <c r="M54" s="36"/>
      <c r="N54" s="398"/>
      <c r="O54" s="398"/>
      <c r="P54" s="398"/>
      <c r="Q54" s="398"/>
      <c r="R54" s="398"/>
      <c r="S54" s="398"/>
      <c r="T54" s="398"/>
    </row>
    <row r="55" spans="1:20" ht="15" customHeight="1" outlineLevel="1">
      <c r="A55" s="400">
        <v>46</v>
      </c>
      <c r="B55" s="403" t="s">
        <v>663</v>
      </c>
      <c r="C55" s="183" t="s">
        <v>274</v>
      </c>
      <c r="D55" s="183" t="s">
        <v>270</v>
      </c>
      <c r="E55" s="402">
        <v>1.7</v>
      </c>
      <c r="F55" s="402">
        <f t="shared" si="4"/>
        <v>2.0311599999999999</v>
      </c>
      <c r="G55" s="402">
        <v>1.7</v>
      </c>
      <c r="H55" s="402">
        <f t="shared" ref="H55:H70" si="11">G55*1.16*1.03</f>
        <v>2.0311599999999999</v>
      </c>
      <c r="I55" s="402">
        <v>1.7</v>
      </c>
      <c r="J55" s="402">
        <f t="shared" ref="J55:J70" si="12">I55*1.16*1.03</f>
        <v>2.0311599999999999</v>
      </c>
      <c r="K55" s="402">
        <v>1.7</v>
      </c>
      <c r="L55" s="402">
        <f t="shared" ref="L55:L70" si="13">K55*1.16*1.03</f>
        <v>2.0311599999999999</v>
      </c>
      <c r="M55" s="36"/>
      <c r="N55" s="398"/>
      <c r="O55" s="398"/>
      <c r="P55" s="398"/>
      <c r="Q55" s="398"/>
      <c r="R55" s="398"/>
      <c r="S55" s="398"/>
      <c r="T55" s="398"/>
    </row>
    <row r="56" spans="1:20" ht="15" customHeight="1" outlineLevel="1">
      <c r="A56" s="400">
        <v>47</v>
      </c>
      <c r="B56" s="403" t="s">
        <v>664</v>
      </c>
      <c r="C56" s="183" t="s">
        <v>274</v>
      </c>
      <c r="D56" s="183" t="s">
        <v>270</v>
      </c>
      <c r="E56" s="402">
        <v>5.2</v>
      </c>
      <c r="F56" s="402">
        <f t="shared" si="4"/>
        <v>6.2129599999999998</v>
      </c>
      <c r="G56" s="402">
        <v>5.2</v>
      </c>
      <c r="H56" s="402">
        <f t="shared" si="11"/>
        <v>6.2129599999999998</v>
      </c>
      <c r="I56" s="402">
        <v>5.2</v>
      </c>
      <c r="J56" s="402">
        <f t="shared" si="12"/>
        <v>6.2129599999999998</v>
      </c>
      <c r="K56" s="402">
        <v>5.2</v>
      </c>
      <c r="L56" s="402">
        <f t="shared" si="13"/>
        <v>6.2129599999999998</v>
      </c>
      <c r="M56" s="36"/>
      <c r="N56" s="398"/>
      <c r="O56" s="398"/>
      <c r="P56" s="398"/>
      <c r="Q56" s="398"/>
      <c r="R56" s="398"/>
      <c r="S56" s="398"/>
      <c r="T56" s="398"/>
    </row>
    <row r="57" spans="1:20" ht="15" customHeight="1" outlineLevel="1">
      <c r="A57" s="400">
        <v>48</v>
      </c>
      <c r="B57" s="403" t="s">
        <v>665</v>
      </c>
      <c r="C57" s="183" t="s">
        <v>274</v>
      </c>
      <c r="D57" s="183" t="s">
        <v>270</v>
      </c>
      <c r="E57" s="402">
        <v>6.26</v>
      </c>
      <c r="F57" s="402">
        <f t="shared" si="4"/>
        <v>7.4794479999999997</v>
      </c>
      <c r="G57" s="402">
        <v>6.26</v>
      </c>
      <c r="H57" s="402">
        <f t="shared" si="11"/>
        <v>7.4794479999999997</v>
      </c>
      <c r="I57" s="402">
        <v>6.26</v>
      </c>
      <c r="J57" s="402">
        <f t="shared" si="12"/>
        <v>7.4794479999999997</v>
      </c>
      <c r="K57" s="402">
        <v>6.26</v>
      </c>
      <c r="L57" s="402">
        <f t="shared" si="13"/>
        <v>7.4794479999999997</v>
      </c>
      <c r="M57" s="36"/>
      <c r="N57" s="398"/>
      <c r="O57" s="398"/>
      <c r="P57" s="398"/>
      <c r="Q57" s="398"/>
      <c r="R57" s="398"/>
      <c r="S57" s="398"/>
      <c r="T57" s="398"/>
    </row>
    <row r="58" spans="1:20" ht="15" customHeight="1" outlineLevel="1">
      <c r="A58" s="400">
        <v>49</v>
      </c>
      <c r="B58" s="403" t="s">
        <v>666</v>
      </c>
      <c r="C58" s="183" t="s">
        <v>274</v>
      </c>
      <c r="D58" s="183" t="s">
        <v>270</v>
      </c>
      <c r="E58" s="402">
        <v>7.07</v>
      </c>
      <c r="F58" s="402">
        <f t="shared" si="4"/>
        <v>8.4472360000000002</v>
      </c>
      <c r="G58" s="402">
        <v>7.07</v>
      </c>
      <c r="H58" s="402">
        <f t="shared" si="11"/>
        <v>8.4472360000000002</v>
      </c>
      <c r="I58" s="402">
        <v>7.07</v>
      </c>
      <c r="J58" s="402">
        <f t="shared" si="12"/>
        <v>8.4472360000000002</v>
      </c>
      <c r="K58" s="402">
        <v>7.07</v>
      </c>
      <c r="L58" s="402">
        <f t="shared" si="13"/>
        <v>8.4472360000000002</v>
      </c>
      <c r="M58" s="36"/>
      <c r="N58" s="398"/>
      <c r="O58" s="398"/>
      <c r="P58" s="398"/>
      <c r="Q58" s="398"/>
      <c r="R58" s="398"/>
      <c r="S58" s="398"/>
      <c r="T58" s="398"/>
    </row>
    <row r="59" spans="1:20" ht="15" customHeight="1" outlineLevel="1">
      <c r="A59" s="400">
        <v>50</v>
      </c>
      <c r="B59" s="403" t="s">
        <v>667</v>
      </c>
      <c r="C59" s="183" t="s">
        <v>274</v>
      </c>
      <c r="D59" s="183" t="s">
        <v>270</v>
      </c>
      <c r="E59" s="402">
        <v>10.23</v>
      </c>
      <c r="F59" s="402">
        <f t="shared" si="4"/>
        <v>12.222804</v>
      </c>
      <c r="G59" s="402">
        <v>10.23</v>
      </c>
      <c r="H59" s="402">
        <f t="shared" si="11"/>
        <v>12.222804</v>
      </c>
      <c r="I59" s="402">
        <v>10.23</v>
      </c>
      <c r="J59" s="402">
        <f t="shared" si="12"/>
        <v>12.222804</v>
      </c>
      <c r="K59" s="402">
        <v>10.23</v>
      </c>
      <c r="L59" s="402">
        <f t="shared" si="13"/>
        <v>12.222804</v>
      </c>
      <c r="M59" s="36"/>
      <c r="N59" s="398"/>
      <c r="O59" s="398"/>
      <c r="P59" s="398"/>
      <c r="Q59" s="398"/>
      <c r="R59" s="398"/>
      <c r="S59" s="398"/>
      <c r="T59" s="398"/>
    </row>
    <row r="60" spans="1:20" ht="15" customHeight="1" outlineLevel="1">
      <c r="A60" s="400">
        <v>51</v>
      </c>
      <c r="B60" s="403" t="s">
        <v>668</v>
      </c>
      <c r="C60" s="183" t="s">
        <v>274</v>
      </c>
      <c r="D60" s="183" t="s">
        <v>270</v>
      </c>
      <c r="E60" s="402">
        <v>9.82</v>
      </c>
      <c r="F60" s="402">
        <f t="shared" si="4"/>
        <v>11.732936</v>
      </c>
      <c r="G60" s="402">
        <v>9.82</v>
      </c>
      <c r="H60" s="402">
        <f t="shared" si="11"/>
        <v>11.732936</v>
      </c>
      <c r="I60" s="402">
        <v>9.82</v>
      </c>
      <c r="J60" s="402">
        <f t="shared" si="12"/>
        <v>11.732936</v>
      </c>
      <c r="K60" s="402">
        <v>9.82</v>
      </c>
      <c r="L60" s="402">
        <f t="shared" si="13"/>
        <v>11.732936</v>
      </c>
      <c r="M60" s="36"/>
      <c r="N60" s="398"/>
      <c r="O60" s="398"/>
      <c r="P60" s="398"/>
      <c r="Q60" s="398"/>
      <c r="R60" s="398"/>
      <c r="S60" s="398"/>
      <c r="T60" s="398"/>
    </row>
    <row r="61" spans="1:20" ht="15" customHeight="1" outlineLevel="1">
      <c r="A61" s="400">
        <v>52</v>
      </c>
      <c r="B61" s="403" t="s">
        <v>669</v>
      </c>
      <c r="C61" s="183" t="s">
        <v>274</v>
      </c>
      <c r="D61" s="183" t="s">
        <v>270</v>
      </c>
      <c r="E61" s="402">
        <v>4.72</v>
      </c>
      <c r="F61" s="402">
        <f t="shared" si="4"/>
        <v>5.6394559999999991</v>
      </c>
      <c r="G61" s="402">
        <v>4.72</v>
      </c>
      <c r="H61" s="402">
        <f t="shared" si="11"/>
        <v>5.6394559999999991</v>
      </c>
      <c r="I61" s="402">
        <v>4.72</v>
      </c>
      <c r="J61" s="402">
        <f t="shared" si="12"/>
        <v>5.6394559999999991</v>
      </c>
      <c r="K61" s="402">
        <v>4.72</v>
      </c>
      <c r="L61" s="402">
        <f t="shared" si="13"/>
        <v>5.6394559999999991</v>
      </c>
      <c r="M61" s="36"/>
      <c r="N61" s="398"/>
      <c r="O61" s="398"/>
      <c r="P61" s="398"/>
      <c r="Q61" s="398"/>
      <c r="R61" s="398"/>
      <c r="S61" s="398"/>
      <c r="T61" s="398"/>
    </row>
    <row r="62" spans="1:20" ht="15" customHeight="1" outlineLevel="1">
      <c r="A62" s="400">
        <v>53</v>
      </c>
      <c r="B62" s="403" t="s">
        <v>670</v>
      </c>
      <c r="C62" s="183" t="s">
        <v>274</v>
      </c>
      <c r="D62" s="183" t="s">
        <v>270</v>
      </c>
      <c r="E62" s="402">
        <v>11.12</v>
      </c>
      <c r="F62" s="402">
        <f t="shared" si="4"/>
        <v>13.286175999999999</v>
      </c>
      <c r="G62" s="402">
        <v>11.12</v>
      </c>
      <c r="H62" s="402">
        <f t="shared" si="11"/>
        <v>13.286175999999999</v>
      </c>
      <c r="I62" s="402">
        <v>11.12</v>
      </c>
      <c r="J62" s="402">
        <f t="shared" si="12"/>
        <v>13.286175999999999</v>
      </c>
      <c r="K62" s="402">
        <v>11.12</v>
      </c>
      <c r="L62" s="402">
        <f t="shared" si="13"/>
        <v>13.286175999999999</v>
      </c>
      <c r="M62" s="36"/>
      <c r="N62" s="398"/>
      <c r="O62" s="398"/>
      <c r="P62" s="398"/>
      <c r="Q62" s="398"/>
      <c r="R62" s="398"/>
      <c r="S62" s="398"/>
      <c r="T62" s="398"/>
    </row>
    <row r="63" spans="1:20" ht="15" customHeight="1" outlineLevel="1">
      <c r="A63" s="400">
        <v>54</v>
      </c>
      <c r="B63" s="403" t="s">
        <v>671</v>
      </c>
      <c r="C63" s="183" t="s">
        <v>274</v>
      </c>
      <c r="D63" s="183" t="s">
        <v>270</v>
      </c>
      <c r="E63" s="402">
        <v>0.85</v>
      </c>
      <c r="F63" s="402">
        <f t="shared" si="4"/>
        <v>1.0155799999999999</v>
      </c>
      <c r="G63" s="402">
        <v>0.85</v>
      </c>
      <c r="H63" s="402">
        <f t="shared" si="11"/>
        <v>1.0155799999999999</v>
      </c>
      <c r="I63" s="402">
        <v>0.85</v>
      </c>
      <c r="J63" s="402">
        <f t="shared" si="12"/>
        <v>1.0155799999999999</v>
      </c>
      <c r="K63" s="402">
        <v>0.85</v>
      </c>
      <c r="L63" s="402">
        <f t="shared" si="13"/>
        <v>1.0155799999999999</v>
      </c>
      <c r="M63" s="36"/>
      <c r="N63" s="398"/>
      <c r="O63" s="398"/>
      <c r="P63" s="398"/>
      <c r="Q63" s="398"/>
      <c r="R63" s="398"/>
      <c r="S63" s="398"/>
      <c r="T63" s="398"/>
    </row>
    <row r="64" spans="1:20" ht="15" customHeight="1" outlineLevel="1">
      <c r="A64" s="400">
        <v>55</v>
      </c>
      <c r="B64" s="403" t="s">
        <v>672</v>
      </c>
      <c r="C64" s="183" t="s">
        <v>274</v>
      </c>
      <c r="D64" s="183" t="s">
        <v>270</v>
      </c>
      <c r="E64" s="402">
        <v>3.47</v>
      </c>
      <c r="F64" s="402">
        <f t="shared" si="4"/>
        <v>4.145956</v>
      </c>
      <c r="G64" s="402">
        <v>3.47</v>
      </c>
      <c r="H64" s="402">
        <f t="shared" si="11"/>
        <v>4.145956</v>
      </c>
      <c r="I64" s="402">
        <v>3.47</v>
      </c>
      <c r="J64" s="402">
        <f t="shared" si="12"/>
        <v>4.145956</v>
      </c>
      <c r="K64" s="402">
        <v>3.47</v>
      </c>
      <c r="L64" s="402">
        <f t="shared" si="13"/>
        <v>4.145956</v>
      </c>
      <c r="M64" s="36"/>
      <c r="N64" s="398"/>
      <c r="O64" s="398"/>
      <c r="P64" s="398"/>
      <c r="Q64" s="398"/>
      <c r="R64" s="398"/>
      <c r="S64" s="398"/>
      <c r="T64" s="398"/>
    </row>
    <row r="65" spans="1:20" ht="15" customHeight="1" outlineLevel="1">
      <c r="A65" s="400">
        <v>56</v>
      </c>
      <c r="B65" s="403" t="s">
        <v>673</v>
      </c>
      <c r="C65" s="183" t="s">
        <v>274</v>
      </c>
      <c r="D65" s="183" t="s">
        <v>270</v>
      </c>
      <c r="E65" s="402">
        <v>4.17</v>
      </c>
      <c r="F65" s="402">
        <f t="shared" si="4"/>
        <v>4.9823159999999991</v>
      </c>
      <c r="G65" s="402">
        <v>4.17</v>
      </c>
      <c r="H65" s="402">
        <f t="shared" si="11"/>
        <v>4.9823159999999991</v>
      </c>
      <c r="I65" s="402">
        <v>4.17</v>
      </c>
      <c r="J65" s="402">
        <f t="shared" si="12"/>
        <v>4.9823159999999991</v>
      </c>
      <c r="K65" s="402">
        <v>4.17</v>
      </c>
      <c r="L65" s="402">
        <f t="shared" si="13"/>
        <v>4.9823159999999991</v>
      </c>
      <c r="M65" s="36"/>
      <c r="N65" s="398"/>
      <c r="O65" s="398"/>
      <c r="P65" s="398"/>
      <c r="Q65" s="398"/>
      <c r="R65" s="398"/>
      <c r="S65" s="398"/>
      <c r="T65" s="398"/>
    </row>
    <row r="66" spans="1:20" ht="15" customHeight="1" outlineLevel="1">
      <c r="A66" s="400">
        <v>57</v>
      </c>
      <c r="B66" s="403" t="s">
        <v>674</v>
      </c>
      <c r="C66" s="183" t="s">
        <v>274</v>
      </c>
      <c r="D66" s="183" t="s">
        <v>270</v>
      </c>
      <c r="E66" s="402">
        <v>4.71</v>
      </c>
      <c r="F66" s="402">
        <f t="shared" si="4"/>
        <v>5.6275079999999997</v>
      </c>
      <c r="G66" s="402">
        <v>4.71</v>
      </c>
      <c r="H66" s="402">
        <f t="shared" si="11"/>
        <v>5.6275079999999997</v>
      </c>
      <c r="I66" s="402">
        <v>4.71</v>
      </c>
      <c r="J66" s="402">
        <f t="shared" si="12"/>
        <v>5.6275079999999997</v>
      </c>
      <c r="K66" s="402">
        <v>4.71</v>
      </c>
      <c r="L66" s="402">
        <f t="shared" si="13"/>
        <v>5.6275079999999997</v>
      </c>
      <c r="M66" s="36"/>
      <c r="N66" s="398"/>
      <c r="O66" s="398"/>
      <c r="P66" s="398"/>
      <c r="Q66" s="398"/>
      <c r="R66" s="398"/>
      <c r="S66" s="398"/>
      <c r="T66" s="398"/>
    </row>
    <row r="67" spans="1:20" ht="15" customHeight="1" outlineLevel="1">
      <c r="A67" s="400">
        <v>58</v>
      </c>
      <c r="B67" s="403" t="s">
        <v>675</v>
      </c>
      <c r="C67" s="183" t="s">
        <v>274</v>
      </c>
      <c r="D67" s="183" t="s">
        <v>270</v>
      </c>
      <c r="E67" s="402">
        <v>6.82</v>
      </c>
      <c r="F67" s="402">
        <f t="shared" si="4"/>
        <v>8.148536</v>
      </c>
      <c r="G67" s="402">
        <v>6.82</v>
      </c>
      <c r="H67" s="402">
        <f t="shared" si="11"/>
        <v>8.148536</v>
      </c>
      <c r="I67" s="402">
        <v>6.82</v>
      </c>
      <c r="J67" s="402">
        <f t="shared" si="12"/>
        <v>8.148536</v>
      </c>
      <c r="K67" s="402">
        <v>6.82</v>
      </c>
      <c r="L67" s="402">
        <f t="shared" si="13"/>
        <v>8.148536</v>
      </c>
      <c r="M67" s="36"/>
      <c r="N67" s="398"/>
      <c r="O67" s="398"/>
      <c r="P67" s="398"/>
      <c r="Q67" s="398"/>
      <c r="R67" s="398"/>
      <c r="S67" s="398"/>
      <c r="T67" s="398"/>
    </row>
    <row r="68" spans="1:20" ht="15" customHeight="1" outlineLevel="1">
      <c r="A68" s="400">
        <v>59</v>
      </c>
      <c r="B68" s="403" t="s">
        <v>676</v>
      </c>
      <c r="C68" s="183" t="s">
        <v>274</v>
      </c>
      <c r="D68" s="183" t="s">
        <v>270</v>
      </c>
      <c r="E68" s="402">
        <v>6.55</v>
      </c>
      <c r="F68" s="402">
        <f t="shared" si="4"/>
        <v>7.8259399999999992</v>
      </c>
      <c r="G68" s="402">
        <v>6.55</v>
      </c>
      <c r="H68" s="402">
        <f t="shared" si="11"/>
        <v>7.8259399999999992</v>
      </c>
      <c r="I68" s="402">
        <v>6.55</v>
      </c>
      <c r="J68" s="402">
        <f t="shared" si="12"/>
        <v>7.8259399999999992</v>
      </c>
      <c r="K68" s="402">
        <v>6.55</v>
      </c>
      <c r="L68" s="402">
        <f t="shared" si="13"/>
        <v>7.8259399999999992</v>
      </c>
      <c r="M68" s="36"/>
      <c r="N68" s="398"/>
      <c r="O68" s="398"/>
      <c r="P68" s="398"/>
      <c r="Q68" s="398"/>
      <c r="R68" s="398"/>
      <c r="S68" s="398"/>
      <c r="T68" s="398"/>
    </row>
    <row r="69" spans="1:20" ht="15" customHeight="1" outlineLevel="1">
      <c r="A69" s="400">
        <v>60</v>
      </c>
      <c r="B69" s="403" t="s">
        <v>677</v>
      </c>
      <c r="C69" s="183" t="s">
        <v>274</v>
      </c>
      <c r="D69" s="183" t="s">
        <v>270</v>
      </c>
      <c r="E69" s="402">
        <v>3.15</v>
      </c>
      <c r="F69" s="402">
        <f t="shared" si="4"/>
        <v>3.7636199999999995</v>
      </c>
      <c r="G69" s="402">
        <v>3.15</v>
      </c>
      <c r="H69" s="402">
        <f t="shared" si="11"/>
        <v>3.7636199999999995</v>
      </c>
      <c r="I69" s="402">
        <v>3.15</v>
      </c>
      <c r="J69" s="402">
        <f t="shared" si="12"/>
        <v>3.7636199999999995</v>
      </c>
      <c r="K69" s="402">
        <v>3.15</v>
      </c>
      <c r="L69" s="402">
        <f t="shared" si="13"/>
        <v>3.7636199999999995</v>
      </c>
      <c r="M69" s="36"/>
      <c r="N69" s="398"/>
      <c r="O69" s="398"/>
      <c r="P69" s="398"/>
      <c r="Q69" s="398"/>
      <c r="R69" s="398"/>
      <c r="S69" s="398"/>
      <c r="T69" s="398"/>
    </row>
    <row r="70" spans="1:20" ht="15" customHeight="1" outlineLevel="1">
      <c r="A70" s="400">
        <v>61</v>
      </c>
      <c r="B70" s="403" t="s">
        <v>678</v>
      </c>
      <c r="C70" s="183" t="s">
        <v>274</v>
      </c>
      <c r="D70" s="183" t="s">
        <v>270</v>
      </c>
      <c r="E70" s="402">
        <v>7.41</v>
      </c>
      <c r="F70" s="402">
        <f t="shared" si="4"/>
        <v>8.8534679999999994</v>
      </c>
      <c r="G70" s="402">
        <v>7.41</v>
      </c>
      <c r="H70" s="402">
        <f t="shared" si="11"/>
        <v>8.8534679999999994</v>
      </c>
      <c r="I70" s="402">
        <v>7.41</v>
      </c>
      <c r="J70" s="402">
        <f t="shared" si="12"/>
        <v>8.8534679999999994</v>
      </c>
      <c r="K70" s="402">
        <v>7.41</v>
      </c>
      <c r="L70" s="402">
        <f t="shared" si="13"/>
        <v>8.8534679999999994</v>
      </c>
      <c r="M70" s="36"/>
      <c r="N70" s="398"/>
      <c r="O70" s="398"/>
      <c r="P70" s="398"/>
      <c r="Q70" s="398"/>
      <c r="R70" s="398"/>
      <c r="S70" s="398"/>
      <c r="T70" s="398"/>
    </row>
    <row r="71" spans="1:20" ht="15" customHeight="1" outlineLevel="1">
      <c r="A71" s="400">
        <v>62</v>
      </c>
      <c r="B71" s="404" t="s">
        <v>681</v>
      </c>
      <c r="C71" s="183" t="s">
        <v>274</v>
      </c>
      <c r="D71" s="183" t="s">
        <v>270</v>
      </c>
      <c r="E71" s="402"/>
      <c r="F71" s="402"/>
      <c r="G71" s="402"/>
      <c r="H71" s="402"/>
      <c r="I71" s="402"/>
      <c r="J71" s="402"/>
      <c r="K71" s="402"/>
      <c r="L71" s="402"/>
      <c r="M71" s="36"/>
      <c r="N71" s="398"/>
      <c r="O71" s="398"/>
      <c r="P71" s="398"/>
      <c r="Q71" s="398"/>
      <c r="R71" s="398"/>
      <c r="S71" s="398"/>
      <c r="T71" s="398"/>
    </row>
    <row r="72" spans="1:20" ht="15" customHeight="1" outlineLevel="1">
      <c r="A72" s="400">
        <v>63</v>
      </c>
      <c r="B72" s="403" t="s">
        <v>663</v>
      </c>
      <c r="C72" s="183" t="s">
        <v>274</v>
      </c>
      <c r="D72" s="183" t="s">
        <v>270</v>
      </c>
      <c r="E72" s="402">
        <v>1.57</v>
      </c>
      <c r="F72" s="402">
        <f t="shared" si="4"/>
        <v>1.8758360000000001</v>
      </c>
      <c r="G72" s="402">
        <v>1.57</v>
      </c>
      <c r="H72" s="402">
        <f t="shared" ref="H72:H95" si="14">G72*1.16*1.03</f>
        <v>1.8758360000000001</v>
      </c>
      <c r="I72" s="402">
        <v>1.57</v>
      </c>
      <c r="J72" s="402">
        <f t="shared" ref="J72:J95" si="15">I72*1.16*1.03</f>
        <v>1.8758360000000001</v>
      </c>
      <c r="K72" s="402">
        <v>1.57</v>
      </c>
      <c r="L72" s="402">
        <f t="shared" ref="L72:L95" si="16">K72*1.16*1.03</f>
        <v>1.8758360000000001</v>
      </c>
      <c r="M72" s="36"/>
      <c r="N72" s="398"/>
      <c r="O72" s="398"/>
      <c r="P72" s="398"/>
      <c r="Q72" s="398"/>
      <c r="R72" s="398"/>
      <c r="S72" s="398"/>
      <c r="T72" s="398"/>
    </row>
    <row r="73" spans="1:20" ht="15" customHeight="1" outlineLevel="1">
      <c r="A73" s="400">
        <v>64</v>
      </c>
      <c r="B73" s="403" t="s">
        <v>664</v>
      </c>
      <c r="C73" s="183" t="s">
        <v>274</v>
      </c>
      <c r="D73" s="183" t="s">
        <v>270</v>
      </c>
      <c r="E73" s="402">
        <v>4.8099999999999996</v>
      </c>
      <c r="F73" s="402">
        <f t="shared" si="4"/>
        <v>5.7469879999999991</v>
      </c>
      <c r="G73" s="402">
        <v>4.8099999999999996</v>
      </c>
      <c r="H73" s="402">
        <f t="shared" si="14"/>
        <v>5.7469879999999991</v>
      </c>
      <c r="I73" s="402">
        <v>4.8099999999999996</v>
      </c>
      <c r="J73" s="402">
        <f t="shared" si="15"/>
        <v>5.7469879999999991</v>
      </c>
      <c r="K73" s="402">
        <v>4.8099999999999996</v>
      </c>
      <c r="L73" s="402">
        <f t="shared" si="16"/>
        <v>5.7469879999999991</v>
      </c>
      <c r="M73" s="36"/>
      <c r="N73" s="398"/>
      <c r="O73" s="398"/>
      <c r="P73" s="398"/>
      <c r="Q73" s="398"/>
      <c r="R73" s="398"/>
      <c r="S73" s="398"/>
      <c r="T73" s="398"/>
    </row>
    <row r="74" spans="1:20" ht="15" customHeight="1" outlineLevel="1">
      <c r="A74" s="400">
        <v>65</v>
      </c>
      <c r="B74" s="403" t="s">
        <v>665</v>
      </c>
      <c r="C74" s="183" t="s">
        <v>274</v>
      </c>
      <c r="D74" s="183" t="s">
        <v>270</v>
      </c>
      <c r="E74" s="402">
        <v>5.78</v>
      </c>
      <c r="F74" s="402">
        <f t="shared" si="4"/>
        <v>6.9059439999999999</v>
      </c>
      <c r="G74" s="402">
        <v>5.78</v>
      </c>
      <c r="H74" s="402">
        <f t="shared" si="14"/>
        <v>6.9059439999999999</v>
      </c>
      <c r="I74" s="402">
        <v>5.78</v>
      </c>
      <c r="J74" s="402">
        <f t="shared" si="15"/>
        <v>6.9059439999999999</v>
      </c>
      <c r="K74" s="402">
        <v>5.78</v>
      </c>
      <c r="L74" s="402">
        <f t="shared" si="16"/>
        <v>6.9059439999999999</v>
      </c>
      <c r="M74" s="36"/>
      <c r="N74" s="398"/>
      <c r="O74" s="398"/>
      <c r="P74" s="398"/>
      <c r="Q74" s="398"/>
      <c r="R74" s="398"/>
      <c r="S74" s="398"/>
      <c r="T74" s="398"/>
    </row>
    <row r="75" spans="1:20" ht="15" customHeight="1" outlineLevel="1">
      <c r="A75" s="400">
        <v>66</v>
      </c>
      <c r="B75" s="403" t="s">
        <v>666</v>
      </c>
      <c r="C75" s="183" t="s">
        <v>274</v>
      </c>
      <c r="D75" s="183" t="s">
        <v>270</v>
      </c>
      <c r="E75" s="402">
        <v>6.53</v>
      </c>
      <c r="F75" s="402">
        <f t="shared" si="4"/>
        <v>7.8020439999999995</v>
      </c>
      <c r="G75" s="402">
        <v>6.53</v>
      </c>
      <c r="H75" s="402">
        <f t="shared" si="14"/>
        <v>7.8020439999999995</v>
      </c>
      <c r="I75" s="402">
        <v>6.53</v>
      </c>
      <c r="J75" s="402">
        <f t="shared" si="15"/>
        <v>7.8020439999999995</v>
      </c>
      <c r="K75" s="402">
        <v>6.53</v>
      </c>
      <c r="L75" s="402">
        <f t="shared" si="16"/>
        <v>7.8020439999999995</v>
      </c>
      <c r="M75" s="36"/>
      <c r="N75" s="398"/>
      <c r="O75" s="398"/>
      <c r="P75" s="398"/>
      <c r="Q75" s="398"/>
      <c r="R75" s="398"/>
      <c r="S75" s="398"/>
      <c r="T75" s="398"/>
    </row>
    <row r="76" spans="1:20" ht="15" customHeight="1" outlineLevel="1">
      <c r="A76" s="400">
        <v>67</v>
      </c>
      <c r="B76" s="403" t="s">
        <v>667</v>
      </c>
      <c r="C76" s="183" t="s">
        <v>274</v>
      </c>
      <c r="D76" s="183" t="s">
        <v>270</v>
      </c>
      <c r="E76" s="402">
        <v>9.4600000000000009</v>
      </c>
      <c r="F76" s="402">
        <f t="shared" si="4"/>
        <v>11.302807999999999</v>
      </c>
      <c r="G76" s="402">
        <v>9.4600000000000009</v>
      </c>
      <c r="H76" s="402">
        <f t="shared" si="14"/>
        <v>11.302807999999999</v>
      </c>
      <c r="I76" s="402">
        <v>9.4600000000000009</v>
      </c>
      <c r="J76" s="402">
        <f t="shared" si="15"/>
        <v>11.302807999999999</v>
      </c>
      <c r="K76" s="402">
        <v>9.4600000000000009</v>
      </c>
      <c r="L76" s="402">
        <f t="shared" si="16"/>
        <v>11.302807999999999</v>
      </c>
      <c r="M76" s="36"/>
      <c r="N76" s="398"/>
      <c r="O76" s="398"/>
      <c r="P76" s="398"/>
      <c r="Q76" s="398"/>
      <c r="R76" s="398"/>
      <c r="S76" s="398"/>
      <c r="T76" s="398"/>
    </row>
    <row r="77" spans="1:20" ht="15" customHeight="1" outlineLevel="1">
      <c r="A77" s="400">
        <v>68</v>
      </c>
      <c r="B77" s="403" t="s">
        <v>668</v>
      </c>
      <c r="C77" s="183" t="s">
        <v>274</v>
      </c>
      <c r="D77" s="183" t="s">
        <v>270</v>
      </c>
      <c r="E77" s="402">
        <v>9.08</v>
      </c>
      <c r="F77" s="402">
        <f t="shared" si="4"/>
        <v>10.848784</v>
      </c>
      <c r="G77" s="402">
        <v>9.08</v>
      </c>
      <c r="H77" s="402">
        <f t="shared" si="14"/>
        <v>10.848784</v>
      </c>
      <c r="I77" s="402">
        <v>9.08</v>
      </c>
      <c r="J77" s="402">
        <f t="shared" si="15"/>
        <v>10.848784</v>
      </c>
      <c r="K77" s="402">
        <v>9.08</v>
      </c>
      <c r="L77" s="402">
        <f t="shared" si="16"/>
        <v>10.848784</v>
      </c>
      <c r="M77" s="36"/>
      <c r="N77" s="398"/>
      <c r="O77" s="398"/>
      <c r="P77" s="398"/>
      <c r="Q77" s="398"/>
      <c r="R77" s="398"/>
      <c r="S77" s="398"/>
      <c r="T77" s="398"/>
    </row>
    <row r="78" spans="1:20" ht="15" customHeight="1" outlineLevel="1">
      <c r="A78" s="400">
        <v>69</v>
      </c>
      <c r="B78" s="403" t="s">
        <v>669</v>
      </c>
      <c r="C78" s="183" t="s">
        <v>274</v>
      </c>
      <c r="D78" s="183" t="s">
        <v>270</v>
      </c>
      <c r="E78" s="402">
        <v>4.3600000000000003</v>
      </c>
      <c r="F78" s="402">
        <f t="shared" si="4"/>
        <v>5.2093280000000002</v>
      </c>
      <c r="G78" s="402">
        <v>4.3600000000000003</v>
      </c>
      <c r="H78" s="402">
        <f t="shared" si="14"/>
        <v>5.2093280000000002</v>
      </c>
      <c r="I78" s="402">
        <v>4.3600000000000003</v>
      </c>
      <c r="J78" s="402">
        <f t="shared" si="15"/>
        <v>5.2093280000000002</v>
      </c>
      <c r="K78" s="402">
        <v>4.3600000000000003</v>
      </c>
      <c r="L78" s="402">
        <f t="shared" si="16"/>
        <v>5.2093280000000002</v>
      </c>
      <c r="M78" s="36"/>
      <c r="N78" s="398"/>
      <c r="O78" s="398"/>
      <c r="P78" s="398"/>
      <c r="Q78" s="398"/>
      <c r="R78" s="398"/>
      <c r="S78" s="398"/>
      <c r="T78" s="398"/>
    </row>
    <row r="79" spans="1:20" ht="15" customHeight="1" outlineLevel="1">
      <c r="A79" s="400">
        <v>70</v>
      </c>
      <c r="B79" s="403" t="s">
        <v>670</v>
      </c>
      <c r="C79" s="183" t="s">
        <v>274</v>
      </c>
      <c r="D79" s="183" t="s">
        <v>270</v>
      </c>
      <c r="E79" s="402">
        <v>10.28</v>
      </c>
      <c r="F79" s="402">
        <f t="shared" si="4"/>
        <v>12.282543999999998</v>
      </c>
      <c r="G79" s="402">
        <v>10.28</v>
      </c>
      <c r="H79" s="402">
        <f t="shared" si="14"/>
        <v>12.282543999999998</v>
      </c>
      <c r="I79" s="402">
        <v>10.28</v>
      </c>
      <c r="J79" s="402">
        <f t="shared" si="15"/>
        <v>12.282543999999998</v>
      </c>
      <c r="K79" s="402">
        <v>10.28</v>
      </c>
      <c r="L79" s="402">
        <f t="shared" si="16"/>
        <v>12.282543999999998</v>
      </c>
      <c r="M79" s="36"/>
      <c r="N79" s="398"/>
      <c r="O79" s="398"/>
      <c r="P79" s="398"/>
      <c r="Q79" s="398"/>
      <c r="R79" s="398"/>
      <c r="S79" s="398"/>
      <c r="T79" s="398"/>
    </row>
    <row r="80" spans="1:20" ht="15" customHeight="1" outlineLevel="1">
      <c r="A80" s="400">
        <v>71</v>
      </c>
      <c r="B80" s="403" t="s">
        <v>671</v>
      </c>
      <c r="C80" s="183" t="s">
        <v>274</v>
      </c>
      <c r="D80" s="183" t="s">
        <v>270</v>
      </c>
      <c r="E80" s="402">
        <v>0.79</v>
      </c>
      <c r="F80" s="402">
        <f t="shared" si="4"/>
        <v>0.94389200000000006</v>
      </c>
      <c r="G80" s="402">
        <v>0.79</v>
      </c>
      <c r="H80" s="402">
        <f t="shared" si="14"/>
        <v>0.94389200000000006</v>
      </c>
      <c r="I80" s="402">
        <v>0.79</v>
      </c>
      <c r="J80" s="402">
        <f t="shared" si="15"/>
        <v>0.94389200000000006</v>
      </c>
      <c r="K80" s="402">
        <v>0.79</v>
      </c>
      <c r="L80" s="402">
        <f t="shared" si="16"/>
        <v>0.94389200000000006</v>
      </c>
      <c r="M80" s="36"/>
      <c r="N80" s="398"/>
      <c r="O80" s="398"/>
      <c r="P80" s="398"/>
      <c r="Q80" s="398"/>
      <c r="R80" s="398"/>
      <c r="S80" s="398"/>
      <c r="T80" s="398"/>
    </row>
    <row r="81" spans="1:20" ht="15" customHeight="1" outlineLevel="1">
      <c r="A81" s="400">
        <v>72</v>
      </c>
      <c r="B81" s="403" t="s">
        <v>672</v>
      </c>
      <c r="C81" s="183" t="s">
        <v>274</v>
      </c>
      <c r="D81" s="183" t="s">
        <v>270</v>
      </c>
      <c r="E81" s="402">
        <v>3.21</v>
      </c>
      <c r="F81" s="402">
        <f t="shared" si="4"/>
        <v>3.8353079999999999</v>
      </c>
      <c r="G81" s="402">
        <v>3.21</v>
      </c>
      <c r="H81" s="402">
        <f t="shared" si="14"/>
        <v>3.8353079999999999</v>
      </c>
      <c r="I81" s="402">
        <v>3.21</v>
      </c>
      <c r="J81" s="402">
        <f t="shared" si="15"/>
        <v>3.8353079999999999</v>
      </c>
      <c r="K81" s="402">
        <v>3.21</v>
      </c>
      <c r="L81" s="402">
        <f t="shared" si="16"/>
        <v>3.8353079999999999</v>
      </c>
      <c r="M81" s="36"/>
      <c r="N81" s="398"/>
      <c r="O81" s="398"/>
      <c r="P81" s="398"/>
      <c r="Q81" s="398"/>
      <c r="R81" s="398"/>
      <c r="S81" s="398"/>
      <c r="T81" s="398"/>
    </row>
    <row r="82" spans="1:20" ht="15" customHeight="1" outlineLevel="1">
      <c r="A82" s="400">
        <v>73</v>
      </c>
      <c r="B82" s="403" t="s">
        <v>673</v>
      </c>
      <c r="C82" s="183" t="s">
        <v>274</v>
      </c>
      <c r="D82" s="183" t="s">
        <v>270</v>
      </c>
      <c r="E82" s="402">
        <v>3.85</v>
      </c>
      <c r="F82" s="402">
        <f t="shared" si="4"/>
        <v>4.5999800000000004</v>
      </c>
      <c r="G82" s="402">
        <v>3.85</v>
      </c>
      <c r="H82" s="402">
        <f t="shared" si="14"/>
        <v>4.5999800000000004</v>
      </c>
      <c r="I82" s="402">
        <v>3.85</v>
      </c>
      <c r="J82" s="402">
        <f t="shared" si="15"/>
        <v>4.5999800000000004</v>
      </c>
      <c r="K82" s="402">
        <v>3.85</v>
      </c>
      <c r="L82" s="402">
        <f t="shared" si="16"/>
        <v>4.5999800000000004</v>
      </c>
      <c r="M82" s="36"/>
      <c r="N82" s="398"/>
      <c r="O82" s="398"/>
      <c r="P82" s="398"/>
      <c r="Q82" s="398"/>
      <c r="R82" s="398"/>
      <c r="S82" s="398"/>
      <c r="T82" s="398"/>
    </row>
    <row r="83" spans="1:20" ht="15" customHeight="1" outlineLevel="1">
      <c r="A83" s="400">
        <v>74</v>
      </c>
      <c r="B83" s="403" t="s">
        <v>674</v>
      </c>
      <c r="C83" s="183" t="s">
        <v>274</v>
      </c>
      <c r="D83" s="183" t="s">
        <v>270</v>
      </c>
      <c r="E83" s="402">
        <v>4.3499999999999996</v>
      </c>
      <c r="F83" s="402">
        <f t="shared" si="4"/>
        <v>5.1973799999999999</v>
      </c>
      <c r="G83" s="402">
        <v>4.3499999999999996</v>
      </c>
      <c r="H83" s="402">
        <f t="shared" si="14"/>
        <v>5.1973799999999999</v>
      </c>
      <c r="I83" s="402">
        <v>4.3499999999999996</v>
      </c>
      <c r="J83" s="402">
        <f t="shared" si="15"/>
        <v>5.1973799999999999</v>
      </c>
      <c r="K83" s="402">
        <v>4.3499999999999996</v>
      </c>
      <c r="L83" s="402">
        <f t="shared" si="16"/>
        <v>5.1973799999999999</v>
      </c>
      <c r="M83" s="36"/>
      <c r="N83" s="398"/>
      <c r="O83" s="398"/>
      <c r="P83" s="398"/>
      <c r="Q83" s="398"/>
      <c r="R83" s="398"/>
      <c r="S83" s="398"/>
      <c r="T83" s="398"/>
    </row>
    <row r="84" spans="1:20" ht="15" customHeight="1" outlineLevel="1">
      <c r="A84" s="400">
        <v>75</v>
      </c>
      <c r="B84" s="403" t="s">
        <v>675</v>
      </c>
      <c r="C84" s="183" t="s">
        <v>274</v>
      </c>
      <c r="D84" s="183" t="s">
        <v>270</v>
      </c>
      <c r="E84" s="402">
        <v>6.31</v>
      </c>
      <c r="F84" s="402">
        <f t="shared" si="4"/>
        <v>7.5391879999999993</v>
      </c>
      <c r="G84" s="402">
        <v>6.31</v>
      </c>
      <c r="H84" s="402">
        <f t="shared" si="14"/>
        <v>7.5391879999999993</v>
      </c>
      <c r="I84" s="402">
        <v>6.31</v>
      </c>
      <c r="J84" s="402">
        <f t="shared" si="15"/>
        <v>7.5391879999999993</v>
      </c>
      <c r="K84" s="402">
        <v>6.31</v>
      </c>
      <c r="L84" s="402">
        <f t="shared" si="16"/>
        <v>7.5391879999999993</v>
      </c>
      <c r="M84" s="36"/>
      <c r="N84" s="398"/>
      <c r="O84" s="398"/>
      <c r="P84" s="398"/>
      <c r="Q84" s="398"/>
      <c r="R84" s="398"/>
      <c r="S84" s="398"/>
      <c r="T84" s="398"/>
    </row>
    <row r="85" spans="1:20" ht="15" customHeight="1" outlineLevel="1">
      <c r="A85" s="400">
        <v>76</v>
      </c>
      <c r="B85" s="403" t="s">
        <v>676</v>
      </c>
      <c r="C85" s="183" t="s">
        <v>274</v>
      </c>
      <c r="D85" s="183" t="s">
        <v>270</v>
      </c>
      <c r="E85" s="402">
        <v>6.05</v>
      </c>
      <c r="F85" s="402">
        <f t="shared" ref="F85:F95" si="17">E85*1.16*1.03</f>
        <v>7.2285399999999989</v>
      </c>
      <c r="G85" s="402">
        <v>6.05</v>
      </c>
      <c r="H85" s="402">
        <f t="shared" si="14"/>
        <v>7.2285399999999989</v>
      </c>
      <c r="I85" s="402">
        <v>6.05</v>
      </c>
      <c r="J85" s="402">
        <f t="shared" si="15"/>
        <v>7.2285399999999989</v>
      </c>
      <c r="K85" s="402">
        <v>6.05</v>
      </c>
      <c r="L85" s="402">
        <f t="shared" si="16"/>
        <v>7.2285399999999989</v>
      </c>
      <c r="M85" s="36"/>
      <c r="N85" s="398"/>
      <c r="O85" s="398"/>
      <c r="P85" s="398"/>
      <c r="Q85" s="398"/>
      <c r="R85" s="398"/>
      <c r="S85" s="398"/>
      <c r="T85" s="398"/>
    </row>
    <row r="86" spans="1:20" ht="15" customHeight="1" outlineLevel="1">
      <c r="A86" s="400">
        <v>77</v>
      </c>
      <c r="B86" s="403" t="s">
        <v>677</v>
      </c>
      <c r="C86" s="183" t="s">
        <v>274</v>
      </c>
      <c r="D86" s="183" t="s">
        <v>270</v>
      </c>
      <c r="E86" s="402">
        <v>2.91</v>
      </c>
      <c r="F86" s="402">
        <f t="shared" si="17"/>
        <v>3.4768680000000001</v>
      </c>
      <c r="G86" s="402">
        <v>2.91</v>
      </c>
      <c r="H86" s="402">
        <f t="shared" si="14"/>
        <v>3.4768680000000001</v>
      </c>
      <c r="I86" s="402">
        <v>2.91</v>
      </c>
      <c r="J86" s="402">
        <f t="shared" si="15"/>
        <v>3.4768680000000001</v>
      </c>
      <c r="K86" s="402">
        <v>2.91</v>
      </c>
      <c r="L86" s="402">
        <f t="shared" si="16"/>
        <v>3.4768680000000001</v>
      </c>
      <c r="M86" s="36"/>
      <c r="N86" s="398"/>
      <c r="O86" s="398"/>
      <c r="P86" s="398"/>
      <c r="Q86" s="398"/>
      <c r="R86" s="398"/>
      <c r="S86" s="398"/>
      <c r="T86" s="398"/>
    </row>
    <row r="87" spans="1:20" ht="15" customHeight="1" outlineLevel="1">
      <c r="A87" s="400">
        <v>78</v>
      </c>
      <c r="B87" s="403" t="s">
        <v>678</v>
      </c>
      <c r="C87" s="183" t="s">
        <v>274</v>
      </c>
      <c r="D87" s="183" t="s">
        <v>270</v>
      </c>
      <c r="E87" s="402">
        <v>6.85</v>
      </c>
      <c r="F87" s="402">
        <f t="shared" si="17"/>
        <v>8.1843799999999991</v>
      </c>
      <c r="G87" s="402">
        <v>6.85</v>
      </c>
      <c r="H87" s="402">
        <f t="shared" si="14"/>
        <v>8.1843799999999991</v>
      </c>
      <c r="I87" s="402">
        <v>6.85</v>
      </c>
      <c r="J87" s="402">
        <f t="shared" si="15"/>
        <v>8.1843799999999991</v>
      </c>
      <c r="K87" s="402">
        <v>6.85</v>
      </c>
      <c r="L87" s="402">
        <f t="shared" si="16"/>
        <v>8.1843799999999991</v>
      </c>
      <c r="M87" s="36"/>
      <c r="N87" s="398"/>
      <c r="O87" s="398"/>
      <c r="P87" s="398"/>
      <c r="Q87" s="398"/>
      <c r="R87" s="398"/>
      <c r="S87" s="398"/>
      <c r="T87" s="398"/>
    </row>
    <row r="88" spans="1:20" ht="15" customHeight="1" outlineLevel="1">
      <c r="A88" s="400">
        <v>79</v>
      </c>
      <c r="B88" s="252" t="s">
        <v>682</v>
      </c>
      <c r="C88" s="183" t="s">
        <v>274</v>
      </c>
      <c r="D88" s="183" t="s">
        <v>270</v>
      </c>
      <c r="E88" s="402">
        <v>1.48</v>
      </c>
      <c r="F88" s="402">
        <f t="shared" si="17"/>
        <v>1.7683039999999999</v>
      </c>
      <c r="G88" s="402">
        <v>1.48</v>
      </c>
      <c r="H88" s="402">
        <f t="shared" si="14"/>
        <v>1.7683039999999999</v>
      </c>
      <c r="I88" s="402">
        <v>1.48</v>
      </c>
      <c r="J88" s="402">
        <f t="shared" si="15"/>
        <v>1.7683039999999999</v>
      </c>
      <c r="K88" s="402">
        <v>1.48</v>
      </c>
      <c r="L88" s="402">
        <f t="shared" si="16"/>
        <v>1.7683039999999999</v>
      </c>
      <c r="M88" s="36"/>
      <c r="N88" s="398"/>
      <c r="O88" s="398"/>
      <c r="P88" s="398"/>
      <c r="Q88" s="398"/>
      <c r="R88" s="398"/>
      <c r="S88" s="398"/>
      <c r="T88" s="398"/>
    </row>
    <row r="89" spans="1:20" ht="15" customHeight="1" outlineLevel="1">
      <c r="A89" s="400">
        <v>80</v>
      </c>
      <c r="B89" s="252" t="s">
        <v>683</v>
      </c>
      <c r="C89" s="183" t="s">
        <v>274</v>
      </c>
      <c r="D89" s="183" t="s">
        <v>270</v>
      </c>
      <c r="E89" s="402">
        <v>4.57</v>
      </c>
      <c r="F89" s="402">
        <f t="shared" si="17"/>
        <v>5.4602360000000001</v>
      </c>
      <c r="G89" s="402">
        <v>4.57</v>
      </c>
      <c r="H89" s="402">
        <f t="shared" si="14"/>
        <v>5.4602360000000001</v>
      </c>
      <c r="I89" s="402">
        <v>4.57</v>
      </c>
      <c r="J89" s="402">
        <f t="shared" si="15"/>
        <v>5.4602360000000001</v>
      </c>
      <c r="K89" s="402">
        <v>4.57</v>
      </c>
      <c r="L89" s="402">
        <f t="shared" si="16"/>
        <v>5.4602360000000001</v>
      </c>
      <c r="M89" s="36"/>
      <c r="N89" s="398"/>
      <c r="O89" s="398"/>
      <c r="P89" s="398"/>
      <c r="Q89" s="398"/>
      <c r="R89" s="398"/>
      <c r="S89" s="398"/>
      <c r="T89" s="398"/>
    </row>
    <row r="90" spans="1:20" ht="15" customHeight="1" outlineLevel="1">
      <c r="A90" s="400">
        <v>81</v>
      </c>
      <c r="B90" s="252" t="s">
        <v>684</v>
      </c>
      <c r="C90" s="183" t="s">
        <v>274</v>
      </c>
      <c r="D90" s="183" t="s">
        <v>270</v>
      </c>
      <c r="E90" s="402">
        <v>4.57</v>
      </c>
      <c r="F90" s="402">
        <f t="shared" si="17"/>
        <v>5.4602360000000001</v>
      </c>
      <c r="G90" s="402">
        <v>4.57</v>
      </c>
      <c r="H90" s="402">
        <f t="shared" si="14"/>
        <v>5.4602360000000001</v>
      </c>
      <c r="I90" s="402">
        <v>4.57</v>
      </c>
      <c r="J90" s="402">
        <f t="shared" si="15"/>
        <v>5.4602360000000001</v>
      </c>
      <c r="K90" s="402">
        <v>4.57</v>
      </c>
      <c r="L90" s="402">
        <f t="shared" si="16"/>
        <v>5.4602360000000001</v>
      </c>
      <c r="M90" s="36"/>
      <c r="N90" s="398"/>
      <c r="O90" s="398"/>
      <c r="P90" s="398"/>
      <c r="Q90" s="398"/>
      <c r="R90" s="398"/>
      <c r="S90" s="398"/>
      <c r="T90" s="398"/>
    </row>
    <row r="91" spans="1:20" ht="15" customHeight="1" outlineLevel="1">
      <c r="A91" s="400">
        <v>82</v>
      </c>
      <c r="B91" s="252" t="s">
        <v>685</v>
      </c>
      <c r="C91" s="183" t="s">
        <v>274</v>
      </c>
      <c r="D91" s="183" t="s">
        <v>270</v>
      </c>
      <c r="E91" s="402">
        <v>5.71</v>
      </c>
      <c r="F91" s="402">
        <f t="shared" si="17"/>
        <v>6.8223079999999996</v>
      </c>
      <c r="G91" s="402">
        <v>5.71</v>
      </c>
      <c r="H91" s="402">
        <f t="shared" si="14"/>
        <v>6.8223079999999996</v>
      </c>
      <c r="I91" s="402">
        <v>5.71</v>
      </c>
      <c r="J91" s="402">
        <f t="shared" si="15"/>
        <v>6.8223079999999996</v>
      </c>
      <c r="K91" s="402">
        <v>5.71</v>
      </c>
      <c r="L91" s="402">
        <f t="shared" si="16"/>
        <v>6.8223079999999996</v>
      </c>
      <c r="M91" s="36"/>
      <c r="N91" s="398"/>
      <c r="O91" s="398"/>
      <c r="P91" s="398"/>
      <c r="Q91" s="398"/>
      <c r="R91" s="398"/>
      <c r="S91" s="398"/>
      <c r="T91" s="398"/>
    </row>
    <row r="92" spans="1:20" ht="15" customHeight="1" outlineLevel="1">
      <c r="A92" s="400">
        <v>83</v>
      </c>
      <c r="B92" s="252" t="s">
        <v>686</v>
      </c>
      <c r="C92" s="183" t="s">
        <v>274</v>
      </c>
      <c r="D92" s="183" t="s">
        <v>270</v>
      </c>
      <c r="E92" s="402">
        <v>9</v>
      </c>
      <c r="F92" s="402">
        <f t="shared" si="17"/>
        <v>10.7532</v>
      </c>
      <c r="G92" s="402">
        <v>9</v>
      </c>
      <c r="H92" s="402">
        <f t="shared" si="14"/>
        <v>10.7532</v>
      </c>
      <c r="I92" s="402">
        <v>9</v>
      </c>
      <c r="J92" s="402">
        <f t="shared" si="15"/>
        <v>10.7532</v>
      </c>
      <c r="K92" s="402">
        <v>9</v>
      </c>
      <c r="L92" s="402">
        <f t="shared" si="16"/>
        <v>10.7532</v>
      </c>
      <c r="M92" s="36"/>
      <c r="N92" s="398"/>
      <c r="O92" s="398"/>
      <c r="P92" s="398"/>
      <c r="Q92" s="398"/>
      <c r="R92" s="398"/>
      <c r="S92" s="398"/>
      <c r="T92" s="398"/>
    </row>
    <row r="93" spans="1:20" ht="15" customHeight="1" outlineLevel="1">
      <c r="A93" s="400">
        <v>84</v>
      </c>
      <c r="B93" s="252" t="s">
        <v>687</v>
      </c>
      <c r="C93" s="183" t="s">
        <v>274</v>
      </c>
      <c r="D93" s="183" t="s">
        <v>270</v>
      </c>
      <c r="E93" s="402">
        <v>8</v>
      </c>
      <c r="F93" s="402">
        <f t="shared" si="17"/>
        <v>9.5583999999999989</v>
      </c>
      <c r="G93" s="402">
        <v>8</v>
      </c>
      <c r="H93" s="402">
        <f t="shared" si="14"/>
        <v>9.5583999999999989</v>
      </c>
      <c r="I93" s="402">
        <v>8</v>
      </c>
      <c r="J93" s="402">
        <f t="shared" si="15"/>
        <v>9.5583999999999989</v>
      </c>
      <c r="K93" s="402">
        <v>8</v>
      </c>
      <c r="L93" s="402">
        <f t="shared" si="16"/>
        <v>9.5583999999999989</v>
      </c>
      <c r="M93" s="36"/>
      <c r="N93" s="398"/>
      <c r="O93" s="398"/>
      <c r="P93" s="398"/>
      <c r="Q93" s="398"/>
      <c r="R93" s="398"/>
      <c r="S93" s="398"/>
      <c r="T93" s="398"/>
    </row>
    <row r="94" spans="1:20" ht="15" customHeight="1" outlineLevel="1">
      <c r="A94" s="400">
        <v>85</v>
      </c>
      <c r="B94" s="252" t="s">
        <v>688</v>
      </c>
      <c r="C94" s="183" t="s">
        <v>274</v>
      </c>
      <c r="D94" s="183" t="s">
        <v>270</v>
      </c>
      <c r="E94" s="402">
        <v>4</v>
      </c>
      <c r="F94" s="402">
        <f t="shared" si="17"/>
        <v>4.7791999999999994</v>
      </c>
      <c r="G94" s="402">
        <v>4</v>
      </c>
      <c r="H94" s="402">
        <f t="shared" si="14"/>
        <v>4.7791999999999994</v>
      </c>
      <c r="I94" s="402">
        <v>4</v>
      </c>
      <c r="J94" s="402">
        <f t="shared" si="15"/>
        <v>4.7791999999999994</v>
      </c>
      <c r="K94" s="402">
        <v>4</v>
      </c>
      <c r="L94" s="402">
        <f t="shared" si="16"/>
        <v>4.7791999999999994</v>
      </c>
      <c r="M94" s="36"/>
      <c r="N94" s="398"/>
      <c r="O94" s="398"/>
      <c r="P94" s="398"/>
      <c r="Q94" s="398"/>
      <c r="R94" s="398"/>
      <c r="S94" s="398"/>
      <c r="T94" s="398"/>
    </row>
    <row r="95" spans="1:20" ht="15" customHeight="1" outlineLevel="1">
      <c r="A95" s="400">
        <v>86</v>
      </c>
      <c r="B95" s="252" t="s">
        <v>689</v>
      </c>
      <c r="C95" s="183" t="s">
        <v>274</v>
      </c>
      <c r="D95" s="183" t="s">
        <v>270</v>
      </c>
      <c r="E95" s="402">
        <v>10</v>
      </c>
      <c r="F95" s="402">
        <f t="shared" si="17"/>
        <v>11.948</v>
      </c>
      <c r="G95" s="402">
        <v>10</v>
      </c>
      <c r="H95" s="402">
        <f t="shared" si="14"/>
        <v>11.948</v>
      </c>
      <c r="I95" s="402">
        <v>10</v>
      </c>
      <c r="J95" s="402">
        <f t="shared" si="15"/>
        <v>11.948</v>
      </c>
      <c r="K95" s="402">
        <v>10</v>
      </c>
      <c r="L95" s="402">
        <f t="shared" si="16"/>
        <v>11.948</v>
      </c>
      <c r="M95" s="36"/>
      <c r="N95" s="398"/>
      <c r="O95" s="398"/>
      <c r="P95" s="398"/>
      <c r="Q95" s="398"/>
      <c r="R95" s="398"/>
      <c r="S95" s="398"/>
      <c r="T95" s="398"/>
    </row>
    <row r="96" spans="1:20" ht="15" customHeight="1" outlineLevel="1">
      <c r="A96" s="400">
        <v>87</v>
      </c>
      <c r="B96" s="401" t="s">
        <v>690</v>
      </c>
      <c r="C96" s="183" t="s">
        <v>272</v>
      </c>
      <c r="D96" s="183" t="s">
        <v>270</v>
      </c>
      <c r="E96" s="402"/>
      <c r="F96" s="402"/>
      <c r="G96" s="402"/>
      <c r="H96" s="402"/>
      <c r="I96" s="402"/>
      <c r="J96" s="402"/>
      <c r="K96" s="402"/>
      <c r="L96" s="402"/>
      <c r="M96" s="36"/>
      <c r="N96" s="398"/>
      <c r="O96" s="398"/>
      <c r="P96" s="398"/>
      <c r="Q96" s="398"/>
      <c r="R96" s="398"/>
      <c r="S96" s="398"/>
      <c r="T96" s="398"/>
    </row>
    <row r="97" spans="1:20" ht="15" customHeight="1" outlineLevel="1">
      <c r="A97" s="400">
        <v>88</v>
      </c>
      <c r="B97" s="404" t="s">
        <v>691</v>
      </c>
      <c r="C97" s="183" t="s">
        <v>272</v>
      </c>
      <c r="D97" s="183" t="s">
        <v>270</v>
      </c>
      <c r="E97" s="402"/>
      <c r="F97" s="402"/>
      <c r="G97" s="402"/>
      <c r="H97" s="402"/>
      <c r="I97" s="402"/>
      <c r="J97" s="402"/>
      <c r="K97" s="402"/>
      <c r="L97" s="402"/>
      <c r="M97" s="36"/>
      <c r="N97" s="398"/>
      <c r="O97" s="398"/>
      <c r="P97" s="398"/>
      <c r="Q97" s="398"/>
      <c r="R97" s="398"/>
      <c r="S97" s="398"/>
      <c r="T97" s="398"/>
    </row>
    <row r="98" spans="1:20" ht="15" customHeight="1" outlineLevel="1">
      <c r="A98" s="400">
        <v>89</v>
      </c>
      <c r="B98" s="403" t="s">
        <v>692</v>
      </c>
      <c r="C98" s="183" t="s">
        <v>272</v>
      </c>
      <c r="D98" s="183" t="s">
        <v>270</v>
      </c>
      <c r="E98" s="402">
        <v>0.5</v>
      </c>
      <c r="F98" s="402">
        <f t="shared" ref="F98:F161" si="18">E98*1.16*1.03</f>
        <v>0.59739999999999993</v>
      </c>
      <c r="G98" s="402">
        <v>0.5</v>
      </c>
      <c r="H98" s="402">
        <f t="shared" ref="H98" si="19">G98*1.16*1.03</f>
        <v>0.59739999999999993</v>
      </c>
      <c r="I98" s="402">
        <v>0.5</v>
      </c>
      <c r="J98" s="402">
        <f t="shared" ref="J98" si="20">I98*1.16*1.03</f>
        <v>0.59739999999999993</v>
      </c>
      <c r="K98" s="402">
        <v>0.5</v>
      </c>
      <c r="L98" s="402">
        <f t="shared" ref="L98" si="21">K98*1.16*1.03</f>
        <v>0.59739999999999993</v>
      </c>
      <c r="M98" s="36"/>
      <c r="N98" s="398"/>
      <c r="O98" s="398"/>
      <c r="P98" s="398"/>
      <c r="Q98" s="398"/>
      <c r="R98" s="398"/>
      <c r="S98" s="398"/>
      <c r="T98" s="398"/>
    </row>
    <row r="99" spans="1:20" ht="15" customHeight="1" outlineLevel="1">
      <c r="A99" s="400">
        <v>90</v>
      </c>
      <c r="B99" s="404" t="s">
        <v>210</v>
      </c>
      <c r="C99" s="183" t="s">
        <v>272</v>
      </c>
      <c r="D99" s="183" t="s">
        <v>270</v>
      </c>
      <c r="E99" s="402"/>
      <c r="F99" s="402"/>
      <c r="G99" s="402"/>
      <c r="H99" s="402"/>
      <c r="I99" s="402"/>
      <c r="J99" s="402"/>
      <c r="K99" s="402"/>
      <c r="L99" s="402"/>
      <c r="M99" s="36"/>
      <c r="N99" s="398"/>
      <c r="O99" s="398"/>
      <c r="P99" s="398"/>
      <c r="Q99" s="398"/>
      <c r="R99" s="398"/>
      <c r="S99" s="398"/>
      <c r="T99" s="398"/>
    </row>
    <row r="100" spans="1:20" ht="15" customHeight="1" outlineLevel="1">
      <c r="A100" s="400">
        <v>91</v>
      </c>
      <c r="B100" s="403" t="s">
        <v>693</v>
      </c>
      <c r="C100" s="183" t="s">
        <v>272</v>
      </c>
      <c r="D100" s="183" t="s">
        <v>270</v>
      </c>
      <c r="E100" s="402">
        <v>1.85</v>
      </c>
      <c r="F100" s="402">
        <f t="shared" si="18"/>
        <v>2.2103799999999998</v>
      </c>
      <c r="G100" s="402">
        <v>1.85</v>
      </c>
      <c r="H100" s="402">
        <f t="shared" ref="H100:H103" si="22">G100*1.16*1.03</f>
        <v>2.2103799999999998</v>
      </c>
      <c r="I100" s="402">
        <v>1.85</v>
      </c>
      <c r="J100" s="402">
        <f t="shared" ref="J100:J103" si="23">I100*1.16*1.03</f>
        <v>2.2103799999999998</v>
      </c>
      <c r="K100" s="402">
        <v>1.85</v>
      </c>
      <c r="L100" s="402">
        <f t="shared" ref="L100:L103" si="24">K100*1.16*1.03</f>
        <v>2.2103799999999998</v>
      </c>
      <c r="M100" s="36"/>
      <c r="N100" s="398"/>
      <c r="O100" s="398"/>
      <c r="P100" s="398"/>
      <c r="Q100" s="398"/>
      <c r="R100" s="398"/>
      <c r="S100" s="398"/>
      <c r="T100" s="398"/>
    </row>
    <row r="101" spans="1:20" ht="15" customHeight="1" outlineLevel="1">
      <c r="A101" s="400">
        <v>92</v>
      </c>
      <c r="B101" s="403" t="s">
        <v>694</v>
      </c>
      <c r="C101" s="183" t="s">
        <v>272</v>
      </c>
      <c r="D101" s="183" t="s">
        <v>270</v>
      </c>
      <c r="E101" s="402">
        <v>4.45</v>
      </c>
      <c r="F101" s="402">
        <f t="shared" si="18"/>
        <v>5.3168600000000001</v>
      </c>
      <c r="G101" s="402">
        <v>4.45</v>
      </c>
      <c r="H101" s="402">
        <f t="shared" si="22"/>
        <v>5.3168600000000001</v>
      </c>
      <c r="I101" s="402">
        <v>4.45</v>
      </c>
      <c r="J101" s="402">
        <f t="shared" si="23"/>
        <v>5.3168600000000001</v>
      </c>
      <c r="K101" s="402">
        <v>4.45</v>
      </c>
      <c r="L101" s="402">
        <f t="shared" si="24"/>
        <v>5.3168600000000001</v>
      </c>
      <c r="M101" s="36"/>
      <c r="N101" s="398"/>
      <c r="O101" s="398"/>
      <c r="P101" s="398"/>
      <c r="Q101" s="398"/>
      <c r="R101" s="398"/>
      <c r="S101" s="398"/>
      <c r="T101" s="398"/>
    </row>
    <row r="102" spans="1:20" ht="15" customHeight="1" outlineLevel="1">
      <c r="A102" s="400">
        <v>93</v>
      </c>
      <c r="B102" s="403" t="s">
        <v>695</v>
      </c>
      <c r="C102" s="183" t="s">
        <v>272</v>
      </c>
      <c r="D102" s="183" t="s">
        <v>270</v>
      </c>
      <c r="E102" s="402">
        <v>4.45</v>
      </c>
      <c r="F102" s="402">
        <f t="shared" si="18"/>
        <v>5.3168600000000001</v>
      </c>
      <c r="G102" s="402">
        <v>4.45</v>
      </c>
      <c r="H102" s="402">
        <f t="shared" si="22"/>
        <v>5.3168600000000001</v>
      </c>
      <c r="I102" s="402">
        <v>4.45</v>
      </c>
      <c r="J102" s="402">
        <f t="shared" si="23"/>
        <v>5.3168600000000001</v>
      </c>
      <c r="K102" s="402">
        <v>4.45</v>
      </c>
      <c r="L102" s="402">
        <f t="shared" si="24"/>
        <v>5.3168600000000001</v>
      </c>
      <c r="M102" s="36"/>
      <c r="N102" s="398"/>
      <c r="O102" s="398"/>
      <c r="P102" s="398"/>
      <c r="Q102" s="398"/>
      <c r="R102" s="398"/>
      <c r="S102" s="398"/>
      <c r="T102" s="398"/>
    </row>
    <row r="103" spans="1:20" ht="15" customHeight="1" outlineLevel="1">
      <c r="A103" s="400">
        <v>94</v>
      </c>
      <c r="B103" s="403" t="s">
        <v>696</v>
      </c>
      <c r="C103" s="183" t="s">
        <v>272</v>
      </c>
      <c r="D103" s="183" t="s">
        <v>270</v>
      </c>
      <c r="E103" s="402">
        <v>5.25</v>
      </c>
      <c r="F103" s="402">
        <f t="shared" si="18"/>
        <v>6.2727000000000004</v>
      </c>
      <c r="G103" s="402">
        <v>5.25</v>
      </c>
      <c r="H103" s="402">
        <f t="shared" si="22"/>
        <v>6.2727000000000004</v>
      </c>
      <c r="I103" s="402">
        <v>5.25</v>
      </c>
      <c r="J103" s="402">
        <f t="shared" si="23"/>
        <v>6.2727000000000004</v>
      </c>
      <c r="K103" s="402">
        <v>5.25</v>
      </c>
      <c r="L103" s="402">
        <f t="shared" si="24"/>
        <v>6.2727000000000004</v>
      </c>
      <c r="M103" s="36"/>
      <c r="N103" s="398"/>
      <c r="O103" s="398"/>
      <c r="P103" s="398"/>
      <c r="Q103" s="398"/>
      <c r="R103" s="398"/>
      <c r="S103" s="398"/>
      <c r="T103" s="398"/>
    </row>
    <row r="104" spans="1:20" ht="15" customHeight="1" outlineLevel="1">
      <c r="A104" s="400">
        <v>95</v>
      </c>
      <c r="B104" s="404" t="s">
        <v>697</v>
      </c>
      <c r="C104" s="183" t="s">
        <v>272</v>
      </c>
      <c r="D104" s="183" t="s">
        <v>270</v>
      </c>
      <c r="E104" s="402"/>
      <c r="F104" s="402"/>
      <c r="G104" s="402"/>
      <c r="H104" s="402"/>
      <c r="I104" s="402"/>
      <c r="J104" s="402"/>
      <c r="K104" s="402"/>
      <c r="L104" s="402"/>
      <c r="M104" s="36"/>
      <c r="N104" s="398"/>
      <c r="O104" s="398"/>
      <c r="P104" s="398"/>
      <c r="Q104" s="398"/>
      <c r="R104" s="398"/>
      <c r="S104" s="398"/>
      <c r="T104" s="398"/>
    </row>
    <row r="105" spans="1:20" ht="15" customHeight="1" outlineLevel="1">
      <c r="A105" s="400">
        <v>96</v>
      </c>
      <c r="B105" s="403" t="s">
        <v>698</v>
      </c>
      <c r="C105" s="183" t="s">
        <v>272</v>
      </c>
      <c r="D105" s="183" t="s">
        <v>270</v>
      </c>
      <c r="E105" s="402">
        <v>4.2</v>
      </c>
      <c r="F105" s="402">
        <f t="shared" si="18"/>
        <v>5.01816</v>
      </c>
      <c r="G105" s="402">
        <v>4.2</v>
      </c>
      <c r="H105" s="402">
        <f t="shared" ref="H105:H108" si="25">G105*1.16*1.03</f>
        <v>5.01816</v>
      </c>
      <c r="I105" s="402">
        <v>4.2</v>
      </c>
      <c r="J105" s="402">
        <f t="shared" ref="J105:J108" si="26">I105*1.16*1.03</f>
        <v>5.01816</v>
      </c>
      <c r="K105" s="402">
        <v>4.2</v>
      </c>
      <c r="L105" s="402">
        <f t="shared" ref="L105:L108" si="27">K105*1.16*1.03</f>
        <v>5.01816</v>
      </c>
      <c r="M105" s="36"/>
      <c r="N105" s="398"/>
      <c r="O105" s="398"/>
      <c r="P105" s="398"/>
      <c r="Q105" s="398"/>
      <c r="R105" s="398"/>
      <c r="S105" s="398"/>
      <c r="T105" s="398"/>
    </row>
    <row r="106" spans="1:20" ht="15" customHeight="1" outlineLevel="1">
      <c r="A106" s="400">
        <v>97</v>
      </c>
      <c r="B106" s="403" t="s">
        <v>699</v>
      </c>
      <c r="C106" s="183" t="s">
        <v>272</v>
      </c>
      <c r="D106" s="183" t="s">
        <v>270</v>
      </c>
      <c r="E106" s="402">
        <v>9.5</v>
      </c>
      <c r="F106" s="402">
        <f t="shared" si="18"/>
        <v>11.3506</v>
      </c>
      <c r="G106" s="402">
        <v>9.5</v>
      </c>
      <c r="H106" s="402">
        <f t="shared" si="25"/>
        <v>11.3506</v>
      </c>
      <c r="I106" s="402">
        <v>9.5</v>
      </c>
      <c r="J106" s="402">
        <f t="shared" si="26"/>
        <v>11.3506</v>
      </c>
      <c r="K106" s="402">
        <v>9.5</v>
      </c>
      <c r="L106" s="402">
        <f t="shared" si="27"/>
        <v>11.3506</v>
      </c>
      <c r="M106" s="36"/>
      <c r="N106" s="398"/>
      <c r="O106" s="398"/>
      <c r="P106" s="398"/>
      <c r="Q106" s="398"/>
      <c r="R106" s="398"/>
      <c r="S106" s="398"/>
      <c r="T106" s="398"/>
    </row>
    <row r="107" spans="1:20" ht="15" customHeight="1" outlineLevel="1">
      <c r="A107" s="400">
        <v>98</v>
      </c>
      <c r="B107" s="403" t="s">
        <v>700</v>
      </c>
      <c r="C107" s="183" t="s">
        <v>272</v>
      </c>
      <c r="D107" s="183" t="s">
        <v>270</v>
      </c>
      <c r="E107" s="402">
        <v>8.5</v>
      </c>
      <c r="F107" s="402">
        <f t="shared" si="18"/>
        <v>10.155799999999999</v>
      </c>
      <c r="G107" s="402">
        <v>8.5</v>
      </c>
      <c r="H107" s="402">
        <f t="shared" si="25"/>
        <v>10.155799999999999</v>
      </c>
      <c r="I107" s="402">
        <v>8.5</v>
      </c>
      <c r="J107" s="402">
        <f t="shared" si="26"/>
        <v>10.155799999999999</v>
      </c>
      <c r="K107" s="402">
        <v>8.5</v>
      </c>
      <c r="L107" s="402">
        <f t="shared" si="27"/>
        <v>10.155799999999999</v>
      </c>
      <c r="M107" s="36"/>
      <c r="N107" s="398"/>
      <c r="O107" s="398"/>
      <c r="P107" s="398"/>
      <c r="Q107" s="398"/>
      <c r="R107" s="398"/>
      <c r="S107" s="398"/>
      <c r="T107" s="398"/>
    </row>
    <row r="108" spans="1:20" ht="15" customHeight="1" outlineLevel="1">
      <c r="A108" s="400">
        <v>99</v>
      </c>
      <c r="B108" s="403" t="s">
        <v>701</v>
      </c>
      <c r="C108" s="183" t="s">
        <v>272</v>
      </c>
      <c r="D108" s="183" t="s">
        <v>270</v>
      </c>
      <c r="E108" s="402">
        <v>10.5</v>
      </c>
      <c r="F108" s="402">
        <f t="shared" si="18"/>
        <v>12.545400000000001</v>
      </c>
      <c r="G108" s="402">
        <v>10.5</v>
      </c>
      <c r="H108" s="402">
        <f t="shared" si="25"/>
        <v>12.545400000000001</v>
      </c>
      <c r="I108" s="402">
        <v>10.5</v>
      </c>
      <c r="J108" s="402">
        <f t="shared" si="26"/>
        <v>12.545400000000001</v>
      </c>
      <c r="K108" s="402">
        <v>10.5</v>
      </c>
      <c r="L108" s="402">
        <f t="shared" si="27"/>
        <v>12.545400000000001</v>
      </c>
      <c r="M108" s="36"/>
      <c r="N108" s="398"/>
      <c r="O108" s="398"/>
      <c r="P108" s="398"/>
      <c r="Q108" s="398"/>
      <c r="R108" s="398"/>
      <c r="S108" s="398"/>
      <c r="T108" s="398"/>
    </row>
    <row r="109" spans="1:20" ht="15" customHeight="1" outlineLevel="1">
      <c r="A109" s="400">
        <v>100</v>
      </c>
      <c r="B109" s="404" t="s">
        <v>702</v>
      </c>
      <c r="C109" s="183" t="s">
        <v>272</v>
      </c>
      <c r="D109" s="183" t="s">
        <v>270</v>
      </c>
      <c r="E109" s="402"/>
      <c r="F109" s="402"/>
      <c r="G109" s="402"/>
      <c r="H109" s="402"/>
      <c r="I109" s="402"/>
      <c r="J109" s="402"/>
      <c r="K109" s="402"/>
      <c r="L109" s="402"/>
      <c r="M109" s="36"/>
      <c r="N109" s="398"/>
      <c r="O109" s="398"/>
      <c r="P109" s="398"/>
      <c r="Q109" s="398"/>
      <c r="R109" s="398"/>
      <c r="S109" s="398"/>
      <c r="T109" s="398"/>
    </row>
    <row r="110" spans="1:20" ht="15" customHeight="1" outlineLevel="1">
      <c r="A110" s="400">
        <v>101</v>
      </c>
      <c r="B110" s="403" t="s">
        <v>692</v>
      </c>
      <c r="C110" s="183" t="s">
        <v>272</v>
      </c>
      <c r="D110" s="183" t="s">
        <v>270</v>
      </c>
      <c r="E110" s="402">
        <v>0.5</v>
      </c>
      <c r="F110" s="402">
        <f t="shared" si="18"/>
        <v>0.59739999999999993</v>
      </c>
      <c r="G110" s="402">
        <v>0.5</v>
      </c>
      <c r="H110" s="402">
        <f t="shared" ref="H110:H115" si="28">G110*1.16*1.03</f>
        <v>0.59739999999999993</v>
      </c>
      <c r="I110" s="402">
        <v>0.5</v>
      </c>
      <c r="J110" s="402">
        <f t="shared" ref="J110:J115" si="29">I110*1.16*1.03</f>
        <v>0.59739999999999993</v>
      </c>
      <c r="K110" s="402">
        <v>0.5</v>
      </c>
      <c r="L110" s="402">
        <f t="shared" ref="L110:L115" si="30">K110*1.16*1.03</f>
        <v>0.59739999999999993</v>
      </c>
      <c r="M110" s="36"/>
      <c r="N110" s="398"/>
      <c r="O110" s="398"/>
      <c r="P110" s="398"/>
      <c r="Q110" s="398"/>
      <c r="R110" s="398"/>
      <c r="S110" s="398"/>
      <c r="T110" s="398"/>
    </row>
    <row r="111" spans="1:20" ht="15" customHeight="1" outlineLevel="1">
      <c r="A111" s="400">
        <v>102</v>
      </c>
      <c r="B111" s="404" t="s">
        <v>210</v>
      </c>
      <c r="C111" s="183" t="s">
        <v>272</v>
      </c>
      <c r="D111" s="183" t="s">
        <v>270</v>
      </c>
      <c r="E111" s="402"/>
      <c r="F111" s="402">
        <f t="shared" si="18"/>
        <v>0</v>
      </c>
      <c r="G111" s="402"/>
      <c r="H111" s="402">
        <f t="shared" si="28"/>
        <v>0</v>
      </c>
      <c r="I111" s="402"/>
      <c r="J111" s="402">
        <f t="shared" si="29"/>
        <v>0</v>
      </c>
      <c r="K111" s="402"/>
      <c r="L111" s="402">
        <f t="shared" si="30"/>
        <v>0</v>
      </c>
      <c r="M111" s="36"/>
      <c r="N111" s="398"/>
      <c r="O111" s="398"/>
      <c r="P111" s="398"/>
      <c r="Q111" s="398"/>
      <c r="R111" s="398"/>
      <c r="S111" s="398"/>
      <c r="T111" s="398"/>
    </row>
    <row r="112" spans="1:20" ht="15" customHeight="1" outlineLevel="1">
      <c r="A112" s="400">
        <v>103</v>
      </c>
      <c r="B112" s="403" t="s">
        <v>693</v>
      </c>
      <c r="C112" s="183" t="s">
        <v>272</v>
      </c>
      <c r="D112" s="183" t="s">
        <v>270</v>
      </c>
      <c r="E112" s="402">
        <v>1.67</v>
      </c>
      <c r="F112" s="402">
        <f t="shared" si="18"/>
        <v>1.9953159999999999</v>
      </c>
      <c r="G112" s="402">
        <v>1.67</v>
      </c>
      <c r="H112" s="402">
        <f t="shared" si="28"/>
        <v>1.9953159999999999</v>
      </c>
      <c r="I112" s="402">
        <v>1.67</v>
      </c>
      <c r="J112" s="402">
        <f t="shared" si="29"/>
        <v>1.9953159999999999</v>
      </c>
      <c r="K112" s="402">
        <v>1.67</v>
      </c>
      <c r="L112" s="402">
        <f t="shared" si="30"/>
        <v>1.9953159999999999</v>
      </c>
      <c r="M112" s="36"/>
      <c r="N112" s="398"/>
      <c r="O112" s="398"/>
      <c r="P112" s="398"/>
      <c r="Q112" s="398"/>
      <c r="R112" s="398"/>
      <c r="S112" s="398"/>
      <c r="T112" s="398"/>
    </row>
    <row r="113" spans="1:20" ht="15" customHeight="1" outlineLevel="1">
      <c r="A113" s="400">
        <v>104</v>
      </c>
      <c r="B113" s="403" t="s">
        <v>694</v>
      </c>
      <c r="C113" s="183" t="s">
        <v>272</v>
      </c>
      <c r="D113" s="183" t="s">
        <v>270</v>
      </c>
      <c r="E113" s="402">
        <v>4.05</v>
      </c>
      <c r="F113" s="402">
        <f t="shared" si="18"/>
        <v>4.83894</v>
      </c>
      <c r="G113" s="402">
        <v>4.05</v>
      </c>
      <c r="H113" s="402">
        <f t="shared" si="28"/>
        <v>4.83894</v>
      </c>
      <c r="I113" s="402">
        <v>4.05</v>
      </c>
      <c r="J113" s="402">
        <f t="shared" si="29"/>
        <v>4.83894</v>
      </c>
      <c r="K113" s="402">
        <v>4.05</v>
      </c>
      <c r="L113" s="402">
        <f t="shared" si="30"/>
        <v>4.83894</v>
      </c>
      <c r="M113" s="36"/>
      <c r="N113" s="398"/>
      <c r="O113" s="398"/>
      <c r="P113" s="398"/>
      <c r="Q113" s="398"/>
      <c r="R113" s="398"/>
      <c r="S113" s="398"/>
      <c r="T113" s="398"/>
    </row>
    <row r="114" spans="1:20" ht="15" customHeight="1" outlineLevel="1">
      <c r="A114" s="400">
        <v>105</v>
      </c>
      <c r="B114" s="403" t="s">
        <v>695</v>
      </c>
      <c r="C114" s="183" t="s">
        <v>272</v>
      </c>
      <c r="D114" s="183" t="s">
        <v>270</v>
      </c>
      <c r="E114" s="402">
        <v>4.05</v>
      </c>
      <c r="F114" s="402">
        <f t="shared" si="18"/>
        <v>4.83894</v>
      </c>
      <c r="G114" s="402">
        <v>4.05</v>
      </c>
      <c r="H114" s="402">
        <f t="shared" si="28"/>
        <v>4.83894</v>
      </c>
      <c r="I114" s="402">
        <v>4.05</v>
      </c>
      <c r="J114" s="402">
        <f t="shared" si="29"/>
        <v>4.83894</v>
      </c>
      <c r="K114" s="402">
        <v>4.05</v>
      </c>
      <c r="L114" s="402">
        <f t="shared" si="30"/>
        <v>4.83894</v>
      </c>
      <c r="M114" s="36"/>
      <c r="N114" s="398"/>
      <c r="O114" s="398"/>
      <c r="P114" s="398"/>
      <c r="Q114" s="398"/>
      <c r="R114" s="398"/>
      <c r="S114" s="398"/>
      <c r="T114" s="398"/>
    </row>
    <row r="115" spans="1:20" ht="15" customHeight="1" outlineLevel="1">
      <c r="A115" s="400">
        <v>106</v>
      </c>
      <c r="B115" s="403" t="s">
        <v>696</v>
      </c>
      <c r="C115" s="183" t="s">
        <v>272</v>
      </c>
      <c r="D115" s="183" t="s">
        <v>270</v>
      </c>
      <c r="E115" s="402">
        <v>4.8899999999999997</v>
      </c>
      <c r="F115" s="402">
        <f t="shared" si="18"/>
        <v>5.8425719999999997</v>
      </c>
      <c r="G115" s="402">
        <v>4.8899999999999997</v>
      </c>
      <c r="H115" s="402">
        <f t="shared" si="28"/>
        <v>5.8425719999999997</v>
      </c>
      <c r="I115" s="402">
        <v>4.8899999999999997</v>
      </c>
      <c r="J115" s="402">
        <f t="shared" si="29"/>
        <v>5.8425719999999997</v>
      </c>
      <c r="K115" s="402">
        <v>4.8899999999999997</v>
      </c>
      <c r="L115" s="402">
        <f t="shared" si="30"/>
        <v>5.8425719999999997</v>
      </c>
      <c r="M115" s="36"/>
      <c r="N115" s="398"/>
      <c r="O115" s="398"/>
      <c r="P115" s="398"/>
      <c r="Q115" s="398"/>
      <c r="R115" s="398"/>
      <c r="S115" s="398"/>
      <c r="T115" s="398"/>
    </row>
    <row r="116" spans="1:20" ht="15" customHeight="1" outlineLevel="1">
      <c r="A116" s="400">
        <v>107</v>
      </c>
      <c r="B116" s="404" t="s">
        <v>697</v>
      </c>
      <c r="C116" s="183" t="s">
        <v>272</v>
      </c>
      <c r="D116" s="183" t="s">
        <v>270</v>
      </c>
      <c r="E116" s="402"/>
      <c r="F116" s="402"/>
      <c r="G116" s="402"/>
      <c r="H116" s="402"/>
      <c r="I116" s="402"/>
      <c r="J116" s="402"/>
      <c r="K116" s="402"/>
      <c r="L116" s="402"/>
      <c r="M116" s="36"/>
      <c r="N116" s="398"/>
      <c r="O116" s="398"/>
      <c r="P116" s="398"/>
      <c r="Q116" s="398"/>
      <c r="R116" s="398"/>
      <c r="S116" s="398"/>
      <c r="T116" s="398"/>
    </row>
    <row r="117" spans="1:20" ht="15" customHeight="1" outlineLevel="1">
      <c r="A117" s="400">
        <v>108</v>
      </c>
      <c r="B117" s="403" t="s">
        <v>698</v>
      </c>
      <c r="C117" s="183" t="s">
        <v>272</v>
      </c>
      <c r="D117" s="183" t="s">
        <v>270</v>
      </c>
      <c r="E117" s="402">
        <v>3.93</v>
      </c>
      <c r="F117" s="402">
        <f t="shared" si="18"/>
        <v>4.6955640000000001</v>
      </c>
      <c r="G117" s="402">
        <v>3.93</v>
      </c>
      <c r="H117" s="402">
        <f t="shared" ref="H117:H120" si="31">G117*1.16*1.03</f>
        <v>4.6955640000000001</v>
      </c>
      <c r="I117" s="402">
        <v>3.93</v>
      </c>
      <c r="J117" s="402">
        <f t="shared" ref="J117:J120" si="32">I117*1.16*1.03</f>
        <v>4.6955640000000001</v>
      </c>
      <c r="K117" s="402">
        <v>3.93</v>
      </c>
      <c r="L117" s="402">
        <f t="shared" ref="L117:L120" si="33">K117*1.16*1.03</f>
        <v>4.6955640000000001</v>
      </c>
      <c r="M117" s="36"/>
      <c r="N117" s="398"/>
      <c r="O117" s="398"/>
      <c r="P117" s="398"/>
      <c r="Q117" s="398"/>
      <c r="R117" s="398"/>
      <c r="S117" s="398"/>
      <c r="T117" s="398"/>
    </row>
    <row r="118" spans="1:20" ht="15" customHeight="1" outlineLevel="1">
      <c r="A118" s="400">
        <v>109</v>
      </c>
      <c r="B118" s="403" t="s">
        <v>699</v>
      </c>
      <c r="C118" s="183" t="s">
        <v>272</v>
      </c>
      <c r="D118" s="183" t="s">
        <v>270</v>
      </c>
      <c r="E118" s="402">
        <v>8.8000000000000007</v>
      </c>
      <c r="F118" s="402">
        <f t="shared" si="18"/>
        <v>10.514240000000001</v>
      </c>
      <c r="G118" s="402">
        <v>8.8000000000000007</v>
      </c>
      <c r="H118" s="402">
        <f t="shared" si="31"/>
        <v>10.514240000000001</v>
      </c>
      <c r="I118" s="402">
        <v>8.8000000000000007</v>
      </c>
      <c r="J118" s="402">
        <f t="shared" si="32"/>
        <v>10.514240000000001</v>
      </c>
      <c r="K118" s="402">
        <v>8.8000000000000007</v>
      </c>
      <c r="L118" s="402">
        <f t="shared" si="33"/>
        <v>10.514240000000001</v>
      </c>
      <c r="M118" s="36"/>
      <c r="N118" s="398"/>
      <c r="O118" s="398"/>
      <c r="P118" s="398"/>
      <c r="Q118" s="398"/>
      <c r="R118" s="398"/>
      <c r="S118" s="398"/>
      <c r="T118" s="398"/>
    </row>
    <row r="119" spans="1:20" ht="15" customHeight="1" outlineLevel="1">
      <c r="A119" s="400">
        <v>110</v>
      </c>
      <c r="B119" s="403" t="s">
        <v>700</v>
      </c>
      <c r="C119" s="183" t="s">
        <v>272</v>
      </c>
      <c r="D119" s="183" t="s">
        <v>270</v>
      </c>
      <c r="E119" s="402">
        <v>7.85</v>
      </c>
      <c r="F119" s="402">
        <f t="shared" si="18"/>
        <v>9.3791799999999981</v>
      </c>
      <c r="G119" s="402">
        <v>7.85</v>
      </c>
      <c r="H119" s="402">
        <f t="shared" si="31"/>
        <v>9.3791799999999981</v>
      </c>
      <c r="I119" s="402">
        <v>7.85</v>
      </c>
      <c r="J119" s="402">
        <f t="shared" si="32"/>
        <v>9.3791799999999981</v>
      </c>
      <c r="K119" s="402">
        <v>7.85</v>
      </c>
      <c r="L119" s="402">
        <f t="shared" si="33"/>
        <v>9.3791799999999981</v>
      </c>
      <c r="M119" s="36"/>
      <c r="N119" s="398"/>
      <c r="O119" s="398"/>
      <c r="P119" s="398"/>
      <c r="Q119" s="398"/>
      <c r="R119" s="398"/>
      <c r="S119" s="398"/>
      <c r="T119" s="398"/>
    </row>
    <row r="120" spans="1:20" ht="15" customHeight="1" outlineLevel="1">
      <c r="A120" s="400">
        <v>111</v>
      </c>
      <c r="B120" s="403" t="s">
        <v>701</v>
      </c>
      <c r="C120" s="183" t="s">
        <v>272</v>
      </c>
      <c r="D120" s="183" t="s">
        <v>270</v>
      </c>
      <c r="E120" s="402">
        <v>9.8000000000000007</v>
      </c>
      <c r="F120" s="402">
        <f t="shared" si="18"/>
        <v>11.70904</v>
      </c>
      <c r="G120" s="402">
        <v>9.8000000000000007</v>
      </c>
      <c r="H120" s="402">
        <f t="shared" si="31"/>
        <v>11.70904</v>
      </c>
      <c r="I120" s="402">
        <v>9.8000000000000007</v>
      </c>
      <c r="J120" s="402">
        <f t="shared" si="32"/>
        <v>11.70904</v>
      </c>
      <c r="K120" s="402">
        <v>9.8000000000000007</v>
      </c>
      <c r="L120" s="402">
        <f t="shared" si="33"/>
        <v>11.70904</v>
      </c>
      <c r="M120" s="36"/>
      <c r="N120" s="398"/>
      <c r="O120" s="398"/>
      <c r="P120" s="398"/>
      <c r="Q120" s="398"/>
      <c r="R120" s="398"/>
      <c r="S120" s="398"/>
      <c r="T120" s="398"/>
    </row>
    <row r="121" spans="1:20" ht="15" customHeight="1" outlineLevel="1">
      <c r="A121" s="400">
        <v>112</v>
      </c>
      <c r="B121" s="404" t="s">
        <v>703</v>
      </c>
      <c r="C121" s="183" t="s">
        <v>272</v>
      </c>
      <c r="D121" s="183" t="s">
        <v>270</v>
      </c>
      <c r="E121" s="402"/>
      <c r="F121" s="402"/>
      <c r="G121" s="402"/>
      <c r="H121" s="402"/>
      <c r="I121" s="402"/>
      <c r="J121" s="402"/>
      <c r="K121" s="402"/>
      <c r="L121" s="402"/>
      <c r="M121" s="36"/>
      <c r="N121" s="398"/>
      <c r="O121" s="398"/>
      <c r="P121" s="398"/>
      <c r="Q121" s="398"/>
      <c r="R121" s="398"/>
      <c r="S121" s="398"/>
      <c r="T121" s="398"/>
    </row>
    <row r="122" spans="1:20" ht="15" customHeight="1" outlineLevel="1">
      <c r="A122" s="400">
        <v>113</v>
      </c>
      <c r="B122" s="403" t="s">
        <v>692</v>
      </c>
      <c r="C122" s="183" t="s">
        <v>272</v>
      </c>
      <c r="D122" s="183" t="s">
        <v>270</v>
      </c>
      <c r="E122" s="402">
        <v>0.5</v>
      </c>
      <c r="F122" s="402">
        <f t="shared" si="18"/>
        <v>0.59739999999999993</v>
      </c>
      <c r="G122" s="402">
        <v>0.5</v>
      </c>
      <c r="H122" s="402">
        <f t="shared" ref="H122" si="34">G122*1.16*1.03</f>
        <v>0.59739999999999993</v>
      </c>
      <c r="I122" s="402">
        <v>0.5</v>
      </c>
      <c r="J122" s="402">
        <f t="shared" ref="J122" si="35">I122*1.16*1.03</f>
        <v>0.59739999999999993</v>
      </c>
      <c r="K122" s="402">
        <v>0.5</v>
      </c>
      <c r="L122" s="402">
        <f t="shared" ref="L122" si="36">K122*1.16*1.03</f>
        <v>0.59739999999999993</v>
      </c>
      <c r="M122" s="36"/>
      <c r="N122" s="398"/>
      <c r="O122" s="398"/>
      <c r="P122" s="398"/>
      <c r="Q122" s="398"/>
      <c r="R122" s="398"/>
      <c r="S122" s="398"/>
      <c r="T122" s="398"/>
    </row>
    <row r="123" spans="1:20" ht="15" customHeight="1" outlineLevel="1">
      <c r="A123" s="400">
        <v>114</v>
      </c>
      <c r="B123" s="404" t="s">
        <v>210</v>
      </c>
      <c r="C123" s="183" t="s">
        <v>272</v>
      </c>
      <c r="D123" s="183" t="s">
        <v>270</v>
      </c>
      <c r="E123" s="402"/>
      <c r="F123" s="402"/>
      <c r="G123" s="402"/>
      <c r="H123" s="402"/>
      <c r="I123" s="402"/>
      <c r="J123" s="402"/>
      <c r="K123" s="402"/>
      <c r="L123" s="402"/>
      <c r="M123" s="36"/>
      <c r="N123" s="398"/>
      <c r="O123" s="398"/>
      <c r="P123" s="398"/>
      <c r="Q123" s="398"/>
      <c r="R123" s="398"/>
      <c r="S123" s="398"/>
      <c r="T123" s="398"/>
    </row>
    <row r="124" spans="1:20" ht="15" customHeight="1" outlineLevel="1">
      <c r="A124" s="400">
        <v>115</v>
      </c>
      <c r="B124" s="403" t="s">
        <v>693</v>
      </c>
      <c r="C124" s="183" t="s">
        <v>272</v>
      </c>
      <c r="D124" s="183" t="s">
        <v>270</v>
      </c>
      <c r="E124" s="402">
        <v>1.6</v>
      </c>
      <c r="F124" s="402">
        <f t="shared" si="18"/>
        <v>1.9116799999999998</v>
      </c>
      <c r="G124" s="402">
        <v>1.6</v>
      </c>
      <c r="H124" s="402">
        <f t="shared" ref="H124:H127" si="37">G124*1.16*1.03</f>
        <v>1.9116799999999998</v>
      </c>
      <c r="I124" s="402">
        <v>1.6</v>
      </c>
      <c r="J124" s="402">
        <f t="shared" ref="J124:J127" si="38">I124*1.16*1.03</f>
        <v>1.9116799999999998</v>
      </c>
      <c r="K124" s="402">
        <v>1.6</v>
      </c>
      <c r="L124" s="402">
        <f t="shared" ref="L124:L127" si="39">K124*1.16*1.03</f>
        <v>1.9116799999999998</v>
      </c>
      <c r="M124" s="36"/>
      <c r="N124" s="398"/>
      <c r="O124" s="398"/>
      <c r="P124" s="398"/>
      <c r="Q124" s="398"/>
      <c r="R124" s="398"/>
      <c r="S124" s="398"/>
      <c r="T124" s="398"/>
    </row>
    <row r="125" spans="1:20" ht="15" customHeight="1" outlineLevel="1">
      <c r="A125" s="400">
        <v>116</v>
      </c>
      <c r="B125" s="403" t="s">
        <v>694</v>
      </c>
      <c r="C125" s="183" t="s">
        <v>272</v>
      </c>
      <c r="D125" s="183" t="s">
        <v>270</v>
      </c>
      <c r="E125" s="402">
        <v>3.89</v>
      </c>
      <c r="F125" s="402">
        <f t="shared" si="18"/>
        <v>4.6477719999999998</v>
      </c>
      <c r="G125" s="402">
        <v>3.89</v>
      </c>
      <c r="H125" s="402">
        <f t="shared" si="37"/>
        <v>4.6477719999999998</v>
      </c>
      <c r="I125" s="402">
        <v>3.89</v>
      </c>
      <c r="J125" s="402">
        <f t="shared" si="38"/>
        <v>4.6477719999999998</v>
      </c>
      <c r="K125" s="402">
        <v>3.89</v>
      </c>
      <c r="L125" s="402">
        <f t="shared" si="39"/>
        <v>4.6477719999999998</v>
      </c>
      <c r="M125" s="36"/>
      <c r="N125" s="398"/>
      <c r="O125" s="398"/>
      <c r="P125" s="398"/>
      <c r="Q125" s="398"/>
      <c r="R125" s="398"/>
      <c r="S125" s="398"/>
      <c r="T125" s="398"/>
    </row>
    <row r="126" spans="1:20" ht="15" customHeight="1" outlineLevel="1">
      <c r="A126" s="400">
        <v>117</v>
      </c>
      <c r="B126" s="403" t="s">
        <v>695</v>
      </c>
      <c r="C126" s="183" t="s">
        <v>272</v>
      </c>
      <c r="D126" s="183" t="s">
        <v>270</v>
      </c>
      <c r="E126" s="402">
        <v>3.89</v>
      </c>
      <c r="F126" s="402">
        <f t="shared" si="18"/>
        <v>4.6477719999999998</v>
      </c>
      <c r="G126" s="402">
        <v>3.89</v>
      </c>
      <c r="H126" s="402">
        <f t="shared" si="37"/>
        <v>4.6477719999999998</v>
      </c>
      <c r="I126" s="402">
        <v>3.89</v>
      </c>
      <c r="J126" s="402">
        <f t="shared" si="38"/>
        <v>4.6477719999999998</v>
      </c>
      <c r="K126" s="402">
        <v>3.89</v>
      </c>
      <c r="L126" s="402">
        <f t="shared" si="39"/>
        <v>4.6477719999999998</v>
      </c>
      <c r="M126" s="36"/>
      <c r="N126" s="398"/>
      <c r="O126" s="398"/>
      <c r="P126" s="398"/>
      <c r="Q126" s="398"/>
      <c r="R126" s="398"/>
      <c r="S126" s="398"/>
      <c r="T126" s="398"/>
    </row>
    <row r="127" spans="1:20" ht="15" customHeight="1" outlineLevel="1">
      <c r="A127" s="400">
        <v>118</v>
      </c>
      <c r="B127" s="403" t="s">
        <v>696</v>
      </c>
      <c r="C127" s="183" t="s">
        <v>272</v>
      </c>
      <c r="D127" s="183" t="s">
        <v>270</v>
      </c>
      <c r="E127" s="402">
        <v>4.7699999999999996</v>
      </c>
      <c r="F127" s="402">
        <f t="shared" si="18"/>
        <v>5.6991959999999988</v>
      </c>
      <c r="G127" s="402">
        <v>4.7699999999999996</v>
      </c>
      <c r="H127" s="402">
        <f t="shared" si="37"/>
        <v>5.6991959999999988</v>
      </c>
      <c r="I127" s="402">
        <v>4.7699999999999996</v>
      </c>
      <c r="J127" s="402">
        <f t="shared" si="38"/>
        <v>5.6991959999999988</v>
      </c>
      <c r="K127" s="402">
        <v>4.7699999999999996</v>
      </c>
      <c r="L127" s="402">
        <f t="shared" si="39"/>
        <v>5.6991959999999988</v>
      </c>
      <c r="M127" s="36"/>
      <c r="N127" s="398"/>
      <c r="O127" s="398"/>
      <c r="P127" s="398"/>
      <c r="Q127" s="398"/>
      <c r="R127" s="398"/>
      <c r="S127" s="398"/>
      <c r="T127" s="398"/>
    </row>
    <row r="128" spans="1:20" ht="15" customHeight="1" outlineLevel="1">
      <c r="A128" s="400">
        <v>119</v>
      </c>
      <c r="B128" s="404" t="s">
        <v>697</v>
      </c>
      <c r="C128" s="183" t="s">
        <v>272</v>
      </c>
      <c r="D128" s="183" t="s">
        <v>270</v>
      </c>
      <c r="E128" s="402"/>
      <c r="F128" s="402"/>
      <c r="G128" s="402"/>
      <c r="H128" s="402"/>
      <c r="I128" s="402"/>
      <c r="J128" s="402"/>
      <c r="K128" s="402"/>
      <c r="L128" s="402"/>
      <c r="M128" s="36"/>
      <c r="N128" s="398"/>
      <c r="O128" s="398"/>
      <c r="P128" s="398"/>
      <c r="Q128" s="398"/>
      <c r="R128" s="398"/>
      <c r="S128" s="398"/>
      <c r="T128" s="398"/>
    </row>
    <row r="129" spans="1:20" ht="15" customHeight="1" outlineLevel="1">
      <c r="A129" s="400">
        <v>120</v>
      </c>
      <c r="B129" s="403" t="s">
        <v>698</v>
      </c>
      <c r="C129" s="183" t="s">
        <v>272</v>
      </c>
      <c r="D129" s="183" t="s">
        <v>270</v>
      </c>
      <c r="E129" s="402">
        <v>3.83</v>
      </c>
      <c r="F129" s="402">
        <f t="shared" si="18"/>
        <v>4.5760839999999998</v>
      </c>
      <c r="G129" s="402">
        <v>3.83</v>
      </c>
      <c r="H129" s="402">
        <f t="shared" ref="H129:H132" si="40">G129*1.16*1.03</f>
        <v>4.5760839999999998</v>
      </c>
      <c r="I129" s="402">
        <v>3.83</v>
      </c>
      <c r="J129" s="402">
        <f t="shared" ref="J129:J132" si="41">I129*1.16*1.03</f>
        <v>4.5760839999999998</v>
      </c>
      <c r="K129" s="402">
        <v>3.83</v>
      </c>
      <c r="L129" s="402">
        <f t="shared" ref="L129:L132" si="42">K129*1.16*1.03</f>
        <v>4.5760839999999998</v>
      </c>
      <c r="M129" s="36"/>
      <c r="N129" s="398"/>
      <c r="O129" s="398"/>
      <c r="P129" s="398"/>
      <c r="Q129" s="398"/>
      <c r="R129" s="398"/>
      <c r="S129" s="398"/>
      <c r="T129" s="398"/>
    </row>
    <row r="130" spans="1:20" ht="15" customHeight="1" outlineLevel="1">
      <c r="A130" s="400">
        <v>121</v>
      </c>
      <c r="B130" s="403" t="s">
        <v>699</v>
      </c>
      <c r="C130" s="183" t="s">
        <v>272</v>
      </c>
      <c r="D130" s="183" t="s">
        <v>270</v>
      </c>
      <c r="E130" s="402">
        <v>8.56</v>
      </c>
      <c r="F130" s="402">
        <f t="shared" si="18"/>
        <v>10.227488000000001</v>
      </c>
      <c r="G130" s="402">
        <v>8.56</v>
      </c>
      <c r="H130" s="402">
        <f t="shared" si="40"/>
        <v>10.227488000000001</v>
      </c>
      <c r="I130" s="402">
        <v>8.56</v>
      </c>
      <c r="J130" s="402">
        <f t="shared" si="41"/>
        <v>10.227488000000001</v>
      </c>
      <c r="K130" s="402">
        <v>8.56</v>
      </c>
      <c r="L130" s="402">
        <f t="shared" si="42"/>
        <v>10.227488000000001</v>
      </c>
      <c r="M130" s="36"/>
      <c r="N130" s="398"/>
      <c r="O130" s="398"/>
      <c r="P130" s="398"/>
      <c r="Q130" s="398"/>
      <c r="R130" s="398"/>
      <c r="S130" s="398"/>
      <c r="T130" s="398"/>
    </row>
    <row r="131" spans="1:20" ht="15" customHeight="1" outlineLevel="1">
      <c r="A131" s="400">
        <v>122</v>
      </c>
      <c r="B131" s="403" t="s">
        <v>700</v>
      </c>
      <c r="C131" s="183" t="s">
        <v>272</v>
      </c>
      <c r="D131" s="183" t="s">
        <v>270</v>
      </c>
      <c r="E131" s="402">
        <v>7.64</v>
      </c>
      <c r="F131" s="402">
        <f t="shared" si="18"/>
        <v>9.1282719999999991</v>
      </c>
      <c r="G131" s="402">
        <v>7.64</v>
      </c>
      <c r="H131" s="402">
        <f t="shared" si="40"/>
        <v>9.1282719999999991</v>
      </c>
      <c r="I131" s="402">
        <v>7.64</v>
      </c>
      <c r="J131" s="402">
        <f t="shared" si="41"/>
        <v>9.1282719999999991</v>
      </c>
      <c r="K131" s="402">
        <v>7.64</v>
      </c>
      <c r="L131" s="402">
        <f t="shared" si="42"/>
        <v>9.1282719999999991</v>
      </c>
      <c r="M131" s="36"/>
      <c r="N131" s="398"/>
      <c r="O131" s="398"/>
      <c r="P131" s="398"/>
      <c r="Q131" s="398"/>
      <c r="R131" s="398"/>
      <c r="S131" s="398"/>
      <c r="T131" s="398"/>
    </row>
    <row r="132" spans="1:20" ht="15" customHeight="1" outlineLevel="1">
      <c r="A132" s="400">
        <v>123</v>
      </c>
      <c r="B132" s="403" t="s">
        <v>701</v>
      </c>
      <c r="C132" s="183" t="s">
        <v>272</v>
      </c>
      <c r="D132" s="183" t="s">
        <v>270</v>
      </c>
      <c r="E132" s="402">
        <v>9.56</v>
      </c>
      <c r="F132" s="402">
        <f t="shared" si="18"/>
        <v>11.422288</v>
      </c>
      <c r="G132" s="402">
        <v>9.56</v>
      </c>
      <c r="H132" s="402">
        <f t="shared" si="40"/>
        <v>11.422288</v>
      </c>
      <c r="I132" s="402">
        <v>9.56</v>
      </c>
      <c r="J132" s="402">
        <f t="shared" si="41"/>
        <v>11.422288</v>
      </c>
      <c r="K132" s="402">
        <v>9.56</v>
      </c>
      <c r="L132" s="402">
        <f t="shared" si="42"/>
        <v>11.422288</v>
      </c>
      <c r="M132" s="36"/>
      <c r="N132" s="398"/>
      <c r="O132" s="398"/>
      <c r="P132" s="398"/>
      <c r="Q132" s="398"/>
      <c r="R132" s="398"/>
      <c r="S132" s="398"/>
      <c r="T132" s="398"/>
    </row>
    <row r="133" spans="1:20" ht="15" customHeight="1" outlineLevel="1">
      <c r="A133" s="400">
        <v>124</v>
      </c>
      <c r="B133" s="404" t="s">
        <v>704</v>
      </c>
      <c r="C133" s="183" t="s">
        <v>272</v>
      </c>
      <c r="D133" s="183" t="s">
        <v>270</v>
      </c>
      <c r="E133" s="402"/>
      <c r="F133" s="402"/>
      <c r="G133" s="402"/>
      <c r="H133" s="402"/>
      <c r="I133" s="402"/>
      <c r="J133" s="402"/>
      <c r="K133" s="402"/>
      <c r="L133" s="402"/>
      <c r="M133" s="36"/>
      <c r="N133" s="398"/>
      <c r="O133" s="398"/>
      <c r="P133" s="398"/>
      <c r="Q133" s="398"/>
      <c r="R133" s="398"/>
      <c r="S133" s="398"/>
      <c r="T133" s="398"/>
    </row>
    <row r="134" spans="1:20" ht="15" customHeight="1" outlineLevel="1">
      <c r="A134" s="400">
        <v>125</v>
      </c>
      <c r="B134" s="403" t="s">
        <v>692</v>
      </c>
      <c r="C134" s="183" t="s">
        <v>272</v>
      </c>
      <c r="D134" s="183" t="s">
        <v>270</v>
      </c>
      <c r="E134" s="402">
        <v>0.5</v>
      </c>
      <c r="F134" s="402">
        <f t="shared" si="18"/>
        <v>0.59739999999999993</v>
      </c>
      <c r="G134" s="402">
        <v>0.5</v>
      </c>
      <c r="H134" s="402">
        <f t="shared" ref="H134" si="43">G134*1.16*1.03</f>
        <v>0.59739999999999993</v>
      </c>
      <c r="I134" s="402">
        <v>0.5</v>
      </c>
      <c r="J134" s="402">
        <f t="shared" ref="J134" si="44">I134*1.16*1.03</f>
        <v>0.59739999999999993</v>
      </c>
      <c r="K134" s="402">
        <v>0.5</v>
      </c>
      <c r="L134" s="402">
        <f t="shared" ref="L134" si="45">K134*1.16*1.03</f>
        <v>0.59739999999999993</v>
      </c>
      <c r="M134" s="36"/>
      <c r="N134" s="398"/>
      <c r="O134" s="398"/>
      <c r="P134" s="398"/>
      <c r="Q134" s="398"/>
      <c r="R134" s="398"/>
      <c r="S134" s="398"/>
      <c r="T134" s="398"/>
    </row>
    <row r="135" spans="1:20" ht="15" customHeight="1" outlineLevel="1">
      <c r="A135" s="400">
        <v>126</v>
      </c>
      <c r="B135" s="404" t="s">
        <v>210</v>
      </c>
      <c r="C135" s="183" t="s">
        <v>272</v>
      </c>
      <c r="D135" s="183" t="s">
        <v>270</v>
      </c>
      <c r="E135" s="402"/>
      <c r="F135" s="402"/>
      <c r="G135" s="402"/>
      <c r="H135" s="402"/>
      <c r="I135" s="402"/>
      <c r="J135" s="402"/>
      <c r="K135" s="402"/>
      <c r="L135" s="402"/>
      <c r="M135" s="36"/>
      <c r="N135" s="398"/>
      <c r="O135" s="398"/>
      <c r="P135" s="398"/>
      <c r="Q135" s="398"/>
      <c r="R135" s="398"/>
      <c r="S135" s="398"/>
      <c r="T135" s="398"/>
    </row>
    <row r="136" spans="1:20" ht="15" customHeight="1" outlineLevel="1">
      <c r="A136" s="400">
        <v>127</v>
      </c>
      <c r="B136" s="403" t="s">
        <v>693</v>
      </c>
      <c r="C136" s="183" t="s">
        <v>272</v>
      </c>
      <c r="D136" s="183" t="s">
        <v>270</v>
      </c>
      <c r="E136" s="402">
        <v>1.42</v>
      </c>
      <c r="F136" s="402">
        <f t="shared" si="18"/>
        <v>1.6966159999999999</v>
      </c>
      <c r="G136" s="402">
        <v>1.42</v>
      </c>
      <c r="H136" s="402">
        <f t="shared" ref="H136:H139" si="46">G136*1.16*1.03</f>
        <v>1.6966159999999999</v>
      </c>
      <c r="I136" s="402">
        <v>1.42</v>
      </c>
      <c r="J136" s="402">
        <f t="shared" ref="J136:J139" si="47">I136*1.16*1.03</f>
        <v>1.6966159999999999</v>
      </c>
      <c r="K136" s="402">
        <v>1.42</v>
      </c>
      <c r="L136" s="402">
        <f t="shared" ref="L136:L139" si="48">K136*1.16*1.03</f>
        <v>1.6966159999999999</v>
      </c>
      <c r="M136" s="36"/>
      <c r="N136" s="398"/>
      <c r="O136" s="398"/>
      <c r="P136" s="398"/>
      <c r="Q136" s="398"/>
      <c r="R136" s="398"/>
      <c r="S136" s="398"/>
      <c r="T136" s="398"/>
    </row>
    <row r="137" spans="1:20" ht="15" customHeight="1" outlineLevel="1">
      <c r="A137" s="400">
        <v>128</v>
      </c>
      <c r="B137" s="403" t="s">
        <v>694</v>
      </c>
      <c r="C137" s="183" t="s">
        <v>272</v>
      </c>
      <c r="D137" s="183" t="s">
        <v>270</v>
      </c>
      <c r="E137" s="402">
        <v>3.55</v>
      </c>
      <c r="F137" s="402">
        <f t="shared" si="18"/>
        <v>4.2415399999999996</v>
      </c>
      <c r="G137" s="402">
        <v>3.55</v>
      </c>
      <c r="H137" s="402">
        <f t="shared" si="46"/>
        <v>4.2415399999999996</v>
      </c>
      <c r="I137" s="402">
        <v>3.55</v>
      </c>
      <c r="J137" s="402">
        <f t="shared" si="47"/>
        <v>4.2415399999999996</v>
      </c>
      <c r="K137" s="402">
        <v>3.55</v>
      </c>
      <c r="L137" s="402">
        <f t="shared" si="48"/>
        <v>4.2415399999999996</v>
      </c>
      <c r="M137" s="36"/>
      <c r="N137" s="398"/>
      <c r="O137" s="398"/>
      <c r="P137" s="398"/>
      <c r="Q137" s="398"/>
      <c r="R137" s="398"/>
      <c r="S137" s="398"/>
      <c r="T137" s="398"/>
    </row>
    <row r="138" spans="1:20" ht="15" customHeight="1" outlineLevel="1">
      <c r="A138" s="400">
        <v>129</v>
      </c>
      <c r="B138" s="403" t="s">
        <v>695</v>
      </c>
      <c r="C138" s="183" t="s">
        <v>272</v>
      </c>
      <c r="D138" s="183" t="s">
        <v>270</v>
      </c>
      <c r="E138" s="402">
        <v>3.55</v>
      </c>
      <c r="F138" s="402">
        <f t="shared" si="18"/>
        <v>4.2415399999999996</v>
      </c>
      <c r="G138" s="402">
        <v>3.55</v>
      </c>
      <c r="H138" s="402">
        <f t="shared" si="46"/>
        <v>4.2415399999999996</v>
      </c>
      <c r="I138" s="402">
        <v>3.55</v>
      </c>
      <c r="J138" s="402">
        <f t="shared" si="47"/>
        <v>4.2415399999999996</v>
      </c>
      <c r="K138" s="402">
        <v>3.55</v>
      </c>
      <c r="L138" s="402">
        <f t="shared" si="48"/>
        <v>4.2415399999999996</v>
      </c>
      <c r="M138" s="36"/>
      <c r="N138" s="398"/>
      <c r="O138" s="398"/>
      <c r="P138" s="398"/>
      <c r="Q138" s="398"/>
      <c r="R138" s="398"/>
      <c r="S138" s="398"/>
      <c r="T138" s="398"/>
    </row>
    <row r="139" spans="1:20" ht="15" customHeight="1" outlineLevel="1">
      <c r="A139" s="400">
        <v>130</v>
      </c>
      <c r="B139" s="403" t="s">
        <v>696</v>
      </c>
      <c r="C139" s="183" t="s">
        <v>272</v>
      </c>
      <c r="D139" s="183" t="s">
        <v>270</v>
      </c>
      <c r="E139" s="402">
        <v>4.68</v>
      </c>
      <c r="F139" s="402">
        <f t="shared" si="18"/>
        <v>5.5916639999999989</v>
      </c>
      <c r="G139" s="402">
        <v>4.68</v>
      </c>
      <c r="H139" s="402">
        <f t="shared" si="46"/>
        <v>5.5916639999999989</v>
      </c>
      <c r="I139" s="402">
        <v>4.68</v>
      </c>
      <c r="J139" s="402">
        <f t="shared" si="47"/>
        <v>5.5916639999999989</v>
      </c>
      <c r="K139" s="402">
        <v>4.68</v>
      </c>
      <c r="L139" s="402">
        <f t="shared" si="48"/>
        <v>5.5916639999999989</v>
      </c>
      <c r="M139" s="36"/>
      <c r="N139" s="398"/>
      <c r="O139" s="398"/>
      <c r="P139" s="398"/>
      <c r="Q139" s="398"/>
      <c r="R139" s="398"/>
      <c r="S139" s="398"/>
      <c r="T139" s="398"/>
    </row>
    <row r="140" spans="1:20" ht="15" customHeight="1" outlineLevel="1">
      <c r="A140" s="400">
        <v>131</v>
      </c>
      <c r="B140" s="404" t="s">
        <v>697</v>
      </c>
      <c r="C140" s="183" t="s">
        <v>272</v>
      </c>
      <c r="D140" s="183" t="s">
        <v>270</v>
      </c>
      <c r="E140" s="402"/>
      <c r="F140" s="402"/>
      <c r="G140" s="402"/>
      <c r="H140" s="402"/>
      <c r="I140" s="402"/>
      <c r="J140" s="402"/>
      <c r="K140" s="402"/>
      <c r="L140" s="402"/>
      <c r="M140" s="36"/>
      <c r="N140" s="398"/>
      <c r="O140" s="398"/>
      <c r="P140" s="398"/>
      <c r="Q140" s="398"/>
      <c r="R140" s="398"/>
      <c r="S140" s="398"/>
      <c r="T140" s="398"/>
    </row>
    <row r="141" spans="1:20" ht="15" customHeight="1" outlineLevel="1">
      <c r="A141" s="400">
        <v>132</v>
      </c>
      <c r="B141" s="403" t="s">
        <v>698</v>
      </c>
      <c r="C141" s="183" t="s">
        <v>272</v>
      </c>
      <c r="D141" s="183" t="s">
        <v>270</v>
      </c>
      <c r="E141" s="402">
        <v>3.6</v>
      </c>
      <c r="F141" s="402">
        <f t="shared" si="18"/>
        <v>4.3012800000000002</v>
      </c>
      <c r="G141" s="402">
        <v>3.6</v>
      </c>
      <c r="H141" s="402">
        <f t="shared" ref="H141:H144" si="49">G141*1.16*1.03</f>
        <v>4.3012800000000002</v>
      </c>
      <c r="I141" s="402">
        <v>3.6</v>
      </c>
      <c r="J141" s="402">
        <f t="shared" ref="J141:J144" si="50">I141*1.16*1.03</f>
        <v>4.3012800000000002</v>
      </c>
      <c r="K141" s="402">
        <v>3.6</v>
      </c>
      <c r="L141" s="402">
        <f t="shared" ref="L141:L144" si="51">K141*1.16*1.03</f>
        <v>4.3012800000000002</v>
      </c>
      <c r="M141" s="36"/>
      <c r="N141" s="398"/>
      <c r="O141" s="398"/>
      <c r="P141" s="398"/>
      <c r="Q141" s="398"/>
      <c r="R141" s="398"/>
      <c r="S141" s="398"/>
      <c r="T141" s="398"/>
    </row>
    <row r="142" spans="1:20" ht="15" customHeight="1" outlineLevel="1">
      <c r="A142" s="400">
        <v>133</v>
      </c>
      <c r="B142" s="403" t="s">
        <v>699</v>
      </c>
      <c r="C142" s="183" t="s">
        <v>272</v>
      </c>
      <c r="D142" s="183" t="s">
        <v>270</v>
      </c>
      <c r="E142" s="402">
        <v>8</v>
      </c>
      <c r="F142" s="402">
        <f t="shared" si="18"/>
        <v>9.5583999999999989</v>
      </c>
      <c r="G142" s="402">
        <v>8</v>
      </c>
      <c r="H142" s="402">
        <f t="shared" si="49"/>
        <v>9.5583999999999989</v>
      </c>
      <c r="I142" s="402">
        <v>8</v>
      </c>
      <c r="J142" s="402">
        <f t="shared" si="50"/>
        <v>9.5583999999999989</v>
      </c>
      <c r="K142" s="402">
        <v>8</v>
      </c>
      <c r="L142" s="402">
        <f t="shared" si="51"/>
        <v>9.5583999999999989</v>
      </c>
      <c r="M142" s="36"/>
      <c r="N142" s="398"/>
      <c r="O142" s="398"/>
      <c r="P142" s="398"/>
      <c r="Q142" s="398"/>
      <c r="R142" s="398"/>
      <c r="S142" s="398"/>
      <c r="T142" s="398"/>
    </row>
    <row r="143" spans="1:20" ht="15" customHeight="1" outlineLevel="1">
      <c r="A143" s="400">
        <v>134</v>
      </c>
      <c r="B143" s="403" t="s">
        <v>700</v>
      </c>
      <c r="C143" s="183" t="s">
        <v>272</v>
      </c>
      <c r="D143" s="183" t="s">
        <v>270</v>
      </c>
      <c r="E143" s="402">
        <v>7.2</v>
      </c>
      <c r="F143" s="402">
        <f t="shared" si="18"/>
        <v>8.6025600000000004</v>
      </c>
      <c r="G143" s="402">
        <v>7.2</v>
      </c>
      <c r="H143" s="402">
        <f t="shared" si="49"/>
        <v>8.6025600000000004</v>
      </c>
      <c r="I143" s="402">
        <v>7.2</v>
      </c>
      <c r="J143" s="402">
        <f t="shared" si="50"/>
        <v>8.6025600000000004</v>
      </c>
      <c r="K143" s="402">
        <v>7.2</v>
      </c>
      <c r="L143" s="402">
        <f t="shared" si="51"/>
        <v>8.6025600000000004</v>
      </c>
      <c r="M143" s="36"/>
      <c r="N143" s="398"/>
      <c r="O143" s="398"/>
      <c r="P143" s="398"/>
      <c r="Q143" s="398"/>
      <c r="R143" s="398"/>
      <c r="S143" s="398"/>
      <c r="T143" s="398"/>
    </row>
    <row r="144" spans="1:20" ht="15" customHeight="1" outlineLevel="1">
      <c r="A144" s="400">
        <v>135</v>
      </c>
      <c r="B144" s="403" t="s">
        <v>701</v>
      </c>
      <c r="C144" s="183" t="s">
        <v>272</v>
      </c>
      <c r="D144" s="183" t="s">
        <v>270</v>
      </c>
      <c r="E144" s="402">
        <v>9</v>
      </c>
      <c r="F144" s="402">
        <f t="shared" si="18"/>
        <v>10.7532</v>
      </c>
      <c r="G144" s="402">
        <v>9</v>
      </c>
      <c r="H144" s="402">
        <f t="shared" si="49"/>
        <v>10.7532</v>
      </c>
      <c r="I144" s="402">
        <v>9</v>
      </c>
      <c r="J144" s="402">
        <f t="shared" si="50"/>
        <v>10.7532</v>
      </c>
      <c r="K144" s="402">
        <v>9</v>
      </c>
      <c r="L144" s="402">
        <f t="shared" si="51"/>
        <v>10.7532</v>
      </c>
      <c r="M144" s="36"/>
      <c r="N144" s="398"/>
      <c r="O144" s="398"/>
      <c r="P144" s="398"/>
      <c r="Q144" s="398"/>
      <c r="R144" s="398"/>
      <c r="S144" s="398"/>
      <c r="T144" s="398"/>
    </row>
    <row r="145" spans="1:20" ht="15" customHeight="1" outlineLevel="1">
      <c r="A145" s="400">
        <v>136</v>
      </c>
      <c r="B145" s="404" t="s">
        <v>705</v>
      </c>
      <c r="C145" s="183" t="s">
        <v>272</v>
      </c>
      <c r="D145" s="183" t="s">
        <v>270</v>
      </c>
      <c r="E145" s="402"/>
      <c r="F145" s="402"/>
      <c r="G145" s="402"/>
      <c r="H145" s="402"/>
      <c r="I145" s="402"/>
      <c r="J145" s="402"/>
      <c r="K145" s="402"/>
      <c r="L145" s="402"/>
      <c r="M145" s="36"/>
      <c r="N145" s="398"/>
      <c r="O145" s="398"/>
      <c r="P145" s="398"/>
      <c r="Q145" s="398"/>
      <c r="R145" s="398"/>
      <c r="S145" s="398"/>
      <c r="T145" s="398"/>
    </row>
    <row r="146" spans="1:20" ht="15" customHeight="1" outlineLevel="1">
      <c r="A146" s="400">
        <v>137</v>
      </c>
      <c r="B146" s="403" t="s">
        <v>692</v>
      </c>
      <c r="C146" s="183" t="s">
        <v>272</v>
      </c>
      <c r="D146" s="183" t="s">
        <v>270</v>
      </c>
      <c r="E146" s="402">
        <v>0.4</v>
      </c>
      <c r="F146" s="402">
        <f t="shared" si="18"/>
        <v>0.47791999999999996</v>
      </c>
      <c r="G146" s="402">
        <v>0.4</v>
      </c>
      <c r="H146" s="402">
        <f t="shared" ref="H146" si="52">G146*1.16*1.03</f>
        <v>0.47791999999999996</v>
      </c>
      <c r="I146" s="402">
        <v>0.4</v>
      </c>
      <c r="J146" s="402">
        <f t="shared" ref="J146" si="53">I146*1.16*1.03</f>
        <v>0.47791999999999996</v>
      </c>
      <c r="K146" s="402">
        <v>0.4</v>
      </c>
      <c r="L146" s="402">
        <f t="shared" ref="L146" si="54">K146*1.16*1.03</f>
        <v>0.47791999999999996</v>
      </c>
      <c r="M146" s="36"/>
      <c r="N146" s="398"/>
      <c r="O146" s="398"/>
      <c r="P146" s="398"/>
      <c r="Q146" s="398"/>
      <c r="R146" s="398"/>
      <c r="S146" s="398"/>
      <c r="T146" s="398"/>
    </row>
    <row r="147" spans="1:20" ht="15" customHeight="1" outlineLevel="1">
      <c r="A147" s="400">
        <v>138</v>
      </c>
      <c r="B147" s="404" t="s">
        <v>210</v>
      </c>
      <c r="C147" s="183" t="s">
        <v>272</v>
      </c>
      <c r="D147" s="183" t="s">
        <v>270</v>
      </c>
      <c r="E147" s="402"/>
      <c r="F147" s="402"/>
      <c r="G147" s="402"/>
      <c r="H147" s="402"/>
      <c r="I147" s="402"/>
      <c r="J147" s="402"/>
      <c r="K147" s="402"/>
      <c r="L147" s="402"/>
      <c r="M147" s="36"/>
      <c r="N147" s="398"/>
      <c r="O147" s="398"/>
      <c r="P147" s="398"/>
      <c r="Q147" s="398"/>
      <c r="R147" s="398"/>
      <c r="S147" s="398"/>
      <c r="T147" s="398"/>
    </row>
    <row r="148" spans="1:20" ht="15" customHeight="1" outlineLevel="1">
      <c r="A148" s="400">
        <v>139</v>
      </c>
      <c r="B148" s="403" t="s">
        <v>693</v>
      </c>
      <c r="C148" s="183" t="s">
        <v>272</v>
      </c>
      <c r="D148" s="183" t="s">
        <v>270</v>
      </c>
      <c r="E148" s="402">
        <v>1.4</v>
      </c>
      <c r="F148" s="402">
        <f t="shared" si="18"/>
        <v>1.67272</v>
      </c>
      <c r="G148" s="402">
        <v>1.4</v>
      </c>
      <c r="H148" s="402">
        <f t="shared" ref="H148:H151" si="55">G148*1.16*1.03</f>
        <v>1.67272</v>
      </c>
      <c r="I148" s="402">
        <v>1.4</v>
      </c>
      <c r="J148" s="402">
        <f t="shared" ref="J148:J151" si="56">I148*1.16*1.03</f>
        <v>1.67272</v>
      </c>
      <c r="K148" s="402">
        <v>1.4</v>
      </c>
      <c r="L148" s="402">
        <f t="shared" ref="L148:L151" si="57">K148*1.16*1.03</f>
        <v>1.67272</v>
      </c>
      <c r="M148" s="36"/>
      <c r="N148" s="398"/>
      <c r="O148" s="398"/>
      <c r="P148" s="398"/>
      <c r="Q148" s="398"/>
      <c r="R148" s="398"/>
      <c r="S148" s="398"/>
      <c r="T148" s="398"/>
    </row>
    <row r="149" spans="1:20" ht="15" customHeight="1" outlineLevel="1">
      <c r="A149" s="400">
        <v>140</v>
      </c>
      <c r="B149" s="403" t="s">
        <v>694</v>
      </c>
      <c r="C149" s="183" t="s">
        <v>272</v>
      </c>
      <c r="D149" s="183" t="s">
        <v>270</v>
      </c>
      <c r="E149" s="402">
        <v>3.5</v>
      </c>
      <c r="F149" s="402">
        <f t="shared" si="18"/>
        <v>4.1818</v>
      </c>
      <c r="G149" s="402">
        <v>3.5</v>
      </c>
      <c r="H149" s="402">
        <f t="shared" si="55"/>
        <v>4.1818</v>
      </c>
      <c r="I149" s="402">
        <v>3.5</v>
      </c>
      <c r="J149" s="402">
        <f t="shared" si="56"/>
        <v>4.1818</v>
      </c>
      <c r="K149" s="402">
        <v>3.5</v>
      </c>
      <c r="L149" s="402">
        <f t="shared" si="57"/>
        <v>4.1818</v>
      </c>
      <c r="M149" s="36"/>
      <c r="N149" s="398"/>
      <c r="O149" s="398"/>
      <c r="P149" s="398"/>
      <c r="Q149" s="398"/>
      <c r="R149" s="398"/>
      <c r="S149" s="398"/>
      <c r="T149" s="398"/>
    </row>
    <row r="150" spans="1:20" ht="15" customHeight="1" outlineLevel="1">
      <c r="A150" s="400">
        <v>141</v>
      </c>
      <c r="B150" s="403" t="s">
        <v>695</v>
      </c>
      <c r="C150" s="183" t="s">
        <v>272</v>
      </c>
      <c r="D150" s="183" t="s">
        <v>270</v>
      </c>
      <c r="E150" s="402">
        <v>3.5</v>
      </c>
      <c r="F150" s="402">
        <f t="shared" si="18"/>
        <v>4.1818</v>
      </c>
      <c r="G150" s="402">
        <v>3.5</v>
      </c>
      <c r="H150" s="402">
        <f t="shared" si="55"/>
        <v>4.1818</v>
      </c>
      <c r="I150" s="402">
        <v>3.5</v>
      </c>
      <c r="J150" s="402">
        <f t="shared" si="56"/>
        <v>4.1818</v>
      </c>
      <c r="K150" s="402">
        <v>3.5</v>
      </c>
      <c r="L150" s="402">
        <f t="shared" si="57"/>
        <v>4.1818</v>
      </c>
      <c r="M150" s="36"/>
      <c r="N150" s="398"/>
      <c r="O150" s="398"/>
      <c r="P150" s="398"/>
      <c r="Q150" s="398"/>
      <c r="R150" s="398"/>
      <c r="S150" s="398"/>
      <c r="T150" s="398"/>
    </row>
    <row r="151" spans="1:20" ht="15" customHeight="1" outlineLevel="1">
      <c r="A151" s="400">
        <v>142</v>
      </c>
      <c r="B151" s="403" t="s">
        <v>696</v>
      </c>
      <c r="C151" s="183" t="s">
        <v>272</v>
      </c>
      <c r="D151" s="183" t="s">
        <v>270</v>
      </c>
      <c r="E151" s="402">
        <v>4.6100000000000003</v>
      </c>
      <c r="F151" s="402">
        <f t="shared" si="18"/>
        <v>5.5080280000000004</v>
      </c>
      <c r="G151" s="402">
        <v>4.6100000000000003</v>
      </c>
      <c r="H151" s="402">
        <f t="shared" si="55"/>
        <v>5.5080280000000004</v>
      </c>
      <c r="I151" s="402">
        <v>4.6100000000000003</v>
      </c>
      <c r="J151" s="402">
        <f t="shared" si="56"/>
        <v>5.5080280000000004</v>
      </c>
      <c r="K151" s="402">
        <v>4.6100000000000003</v>
      </c>
      <c r="L151" s="402">
        <f t="shared" si="57"/>
        <v>5.5080280000000004</v>
      </c>
      <c r="M151" s="36"/>
      <c r="N151" s="398"/>
      <c r="O151" s="398"/>
      <c r="P151" s="398"/>
      <c r="Q151" s="398"/>
      <c r="R151" s="398"/>
      <c r="S151" s="398"/>
      <c r="T151" s="398"/>
    </row>
    <row r="152" spans="1:20" ht="15" customHeight="1" outlineLevel="1">
      <c r="A152" s="400">
        <v>143</v>
      </c>
      <c r="B152" s="404" t="s">
        <v>697</v>
      </c>
      <c r="C152" s="183" t="s">
        <v>272</v>
      </c>
      <c r="D152" s="183" t="s">
        <v>270</v>
      </c>
      <c r="E152" s="402"/>
      <c r="F152" s="402"/>
      <c r="G152" s="402"/>
      <c r="H152" s="402"/>
      <c r="I152" s="402"/>
      <c r="J152" s="402"/>
      <c r="K152" s="402"/>
      <c r="L152" s="402"/>
      <c r="M152" s="36"/>
      <c r="N152" s="398"/>
      <c r="O152" s="398"/>
      <c r="P152" s="398"/>
      <c r="Q152" s="398"/>
      <c r="R152" s="398"/>
      <c r="S152" s="398"/>
      <c r="T152" s="398"/>
    </row>
    <row r="153" spans="1:20" ht="15" customHeight="1" outlineLevel="1">
      <c r="A153" s="400">
        <v>144</v>
      </c>
      <c r="B153" s="403" t="s">
        <v>698</v>
      </c>
      <c r="C153" s="183" t="s">
        <v>272</v>
      </c>
      <c r="D153" s="183" t="s">
        <v>270</v>
      </c>
      <c r="E153" s="402">
        <v>3.55</v>
      </c>
      <c r="F153" s="402">
        <f t="shared" si="18"/>
        <v>4.2415399999999996</v>
      </c>
      <c r="G153" s="402">
        <v>3.55</v>
      </c>
      <c r="H153" s="402">
        <f t="shared" ref="H153:H156" si="58">G153*1.16*1.03</f>
        <v>4.2415399999999996</v>
      </c>
      <c r="I153" s="402">
        <v>3.55</v>
      </c>
      <c r="J153" s="402">
        <f t="shared" ref="J153:J156" si="59">I153*1.16*1.03</f>
        <v>4.2415399999999996</v>
      </c>
      <c r="K153" s="402">
        <v>3.55</v>
      </c>
      <c r="L153" s="402">
        <f t="shared" ref="L153:L156" si="60">K153*1.16*1.03</f>
        <v>4.2415399999999996</v>
      </c>
      <c r="M153" s="36"/>
      <c r="N153" s="398"/>
      <c r="O153" s="398"/>
      <c r="P153" s="398"/>
      <c r="Q153" s="398"/>
      <c r="R153" s="398"/>
      <c r="S153" s="398"/>
      <c r="T153" s="398"/>
    </row>
    <row r="154" spans="1:20" ht="15" customHeight="1" outlineLevel="1">
      <c r="A154" s="400">
        <v>145</v>
      </c>
      <c r="B154" s="403" t="s">
        <v>699</v>
      </c>
      <c r="C154" s="183" t="s">
        <v>272</v>
      </c>
      <c r="D154" s="183" t="s">
        <v>270</v>
      </c>
      <c r="E154" s="402">
        <v>7.95</v>
      </c>
      <c r="F154" s="402">
        <f t="shared" si="18"/>
        <v>9.4986599999999992</v>
      </c>
      <c r="G154" s="402">
        <v>7.95</v>
      </c>
      <c r="H154" s="402">
        <f t="shared" si="58"/>
        <v>9.4986599999999992</v>
      </c>
      <c r="I154" s="402">
        <v>7.95</v>
      </c>
      <c r="J154" s="402">
        <f t="shared" si="59"/>
        <v>9.4986599999999992</v>
      </c>
      <c r="K154" s="402">
        <v>7.95</v>
      </c>
      <c r="L154" s="402">
        <f t="shared" si="60"/>
        <v>9.4986599999999992</v>
      </c>
      <c r="M154" s="36"/>
      <c r="N154" s="398"/>
      <c r="O154" s="398"/>
      <c r="P154" s="398"/>
      <c r="Q154" s="398"/>
      <c r="R154" s="398"/>
      <c r="S154" s="398"/>
      <c r="T154" s="398"/>
    </row>
    <row r="155" spans="1:20" ht="15" customHeight="1" outlineLevel="1">
      <c r="A155" s="400">
        <v>146</v>
      </c>
      <c r="B155" s="403" t="s">
        <v>700</v>
      </c>
      <c r="C155" s="183" t="s">
        <v>272</v>
      </c>
      <c r="D155" s="183" t="s">
        <v>270</v>
      </c>
      <c r="E155" s="402">
        <v>7.15</v>
      </c>
      <c r="F155" s="402">
        <f t="shared" si="18"/>
        <v>8.5428200000000007</v>
      </c>
      <c r="G155" s="402">
        <v>7.15</v>
      </c>
      <c r="H155" s="402">
        <f t="shared" si="58"/>
        <v>8.5428200000000007</v>
      </c>
      <c r="I155" s="402">
        <v>7.15</v>
      </c>
      <c r="J155" s="402">
        <f t="shared" si="59"/>
        <v>8.5428200000000007</v>
      </c>
      <c r="K155" s="402">
        <v>7.15</v>
      </c>
      <c r="L155" s="402">
        <f t="shared" si="60"/>
        <v>8.5428200000000007</v>
      </c>
      <c r="M155" s="36"/>
      <c r="N155" s="398"/>
      <c r="O155" s="398"/>
      <c r="P155" s="398"/>
      <c r="Q155" s="398"/>
      <c r="R155" s="398"/>
      <c r="S155" s="398"/>
      <c r="T155" s="398"/>
    </row>
    <row r="156" spans="1:20" ht="15" customHeight="1" outlineLevel="1">
      <c r="A156" s="400">
        <v>147</v>
      </c>
      <c r="B156" s="403" t="s">
        <v>701</v>
      </c>
      <c r="C156" s="183" t="s">
        <v>272</v>
      </c>
      <c r="D156" s="183" t="s">
        <v>270</v>
      </c>
      <c r="E156" s="402">
        <v>8.9499999999999993</v>
      </c>
      <c r="F156" s="402">
        <f t="shared" si="18"/>
        <v>10.693459999999998</v>
      </c>
      <c r="G156" s="402">
        <v>8.9499999999999993</v>
      </c>
      <c r="H156" s="402">
        <f t="shared" si="58"/>
        <v>10.693459999999998</v>
      </c>
      <c r="I156" s="402">
        <v>8.9499999999999993</v>
      </c>
      <c r="J156" s="402">
        <f t="shared" si="59"/>
        <v>10.693459999999998</v>
      </c>
      <c r="K156" s="402">
        <v>8.9499999999999993</v>
      </c>
      <c r="L156" s="402">
        <f t="shared" si="60"/>
        <v>10.693459999999998</v>
      </c>
      <c r="M156" s="36"/>
      <c r="N156" s="398"/>
      <c r="O156" s="398"/>
      <c r="P156" s="398"/>
      <c r="Q156" s="398"/>
      <c r="R156" s="398"/>
      <c r="S156" s="398"/>
      <c r="T156" s="398"/>
    </row>
    <row r="157" spans="1:20" ht="15" customHeight="1" outlineLevel="1">
      <c r="A157" s="400">
        <v>148</v>
      </c>
      <c r="B157" s="404" t="s">
        <v>706</v>
      </c>
      <c r="C157" s="183" t="s">
        <v>272</v>
      </c>
      <c r="D157" s="183" t="s">
        <v>270</v>
      </c>
      <c r="E157" s="402"/>
      <c r="F157" s="402"/>
      <c r="G157" s="402"/>
      <c r="H157" s="402"/>
      <c r="I157" s="402"/>
      <c r="J157" s="402"/>
      <c r="K157" s="402"/>
      <c r="L157" s="402"/>
      <c r="M157" s="36"/>
      <c r="N157" s="398"/>
      <c r="O157" s="398"/>
      <c r="P157" s="398"/>
      <c r="Q157" s="398"/>
      <c r="R157" s="398"/>
      <c r="S157" s="398"/>
      <c r="T157" s="398"/>
    </row>
    <row r="158" spans="1:20" ht="15" customHeight="1" outlineLevel="1">
      <c r="A158" s="400">
        <v>149</v>
      </c>
      <c r="B158" s="403" t="s">
        <v>692</v>
      </c>
      <c r="C158" s="183" t="s">
        <v>272</v>
      </c>
      <c r="D158" s="183" t="s">
        <v>270</v>
      </c>
      <c r="E158" s="402">
        <v>0.4</v>
      </c>
      <c r="F158" s="402">
        <f t="shared" si="18"/>
        <v>0.47791999999999996</v>
      </c>
      <c r="G158" s="402">
        <v>0.4</v>
      </c>
      <c r="H158" s="402">
        <f t="shared" ref="H158" si="61">G158*1.16*1.03</f>
        <v>0.47791999999999996</v>
      </c>
      <c r="I158" s="402">
        <v>0.4</v>
      </c>
      <c r="J158" s="402">
        <f t="shared" ref="J158" si="62">I158*1.16*1.03</f>
        <v>0.47791999999999996</v>
      </c>
      <c r="K158" s="402">
        <v>0.4</v>
      </c>
      <c r="L158" s="402">
        <f t="shared" ref="L158" si="63">K158*1.16*1.03</f>
        <v>0.47791999999999996</v>
      </c>
      <c r="M158" s="36"/>
      <c r="N158" s="398"/>
      <c r="O158" s="398"/>
      <c r="P158" s="398"/>
      <c r="Q158" s="398"/>
      <c r="R158" s="398"/>
      <c r="S158" s="398"/>
      <c r="T158" s="398"/>
    </row>
    <row r="159" spans="1:20" ht="15" customHeight="1" outlineLevel="1">
      <c r="A159" s="400">
        <v>150</v>
      </c>
      <c r="B159" s="404" t="s">
        <v>210</v>
      </c>
      <c r="C159" s="183" t="s">
        <v>272</v>
      </c>
      <c r="D159" s="183" t="s">
        <v>270</v>
      </c>
      <c r="E159" s="402"/>
      <c r="F159" s="402"/>
      <c r="G159" s="402"/>
      <c r="H159" s="402"/>
      <c r="I159" s="402"/>
      <c r="J159" s="402"/>
      <c r="K159" s="402"/>
      <c r="L159" s="402"/>
      <c r="M159" s="36"/>
      <c r="N159" s="398"/>
      <c r="O159" s="398"/>
      <c r="P159" s="398"/>
      <c r="Q159" s="398"/>
      <c r="R159" s="398"/>
      <c r="S159" s="398"/>
      <c r="T159" s="398"/>
    </row>
    <row r="160" spans="1:20" ht="15" customHeight="1" outlineLevel="1">
      <c r="A160" s="400">
        <v>151</v>
      </c>
      <c r="B160" s="403" t="s">
        <v>693</v>
      </c>
      <c r="C160" s="183" t="s">
        <v>272</v>
      </c>
      <c r="D160" s="183" t="s">
        <v>270</v>
      </c>
      <c r="E160" s="402">
        <v>1.38</v>
      </c>
      <c r="F160" s="402">
        <f t="shared" si="18"/>
        <v>1.6488239999999998</v>
      </c>
      <c r="G160" s="402">
        <v>1.38</v>
      </c>
      <c r="H160" s="402">
        <f t="shared" ref="H160:H163" si="64">G160*1.16*1.03</f>
        <v>1.6488239999999998</v>
      </c>
      <c r="I160" s="402">
        <v>1.38</v>
      </c>
      <c r="J160" s="402">
        <f t="shared" ref="J160:J163" si="65">I160*1.16*1.03</f>
        <v>1.6488239999999998</v>
      </c>
      <c r="K160" s="402">
        <v>1.38</v>
      </c>
      <c r="L160" s="402">
        <f t="shared" ref="L160:L163" si="66">K160*1.16*1.03</f>
        <v>1.6488239999999998</v>
      </c>
      <c r="M160" s="36"/>
      <c r="N160" s="398"/>
      <c r="O160" s="398"/>
      <c r="P160" s="398"/>
      <c r="Q160" s="398"/>
      <c r="R160" s="398"/>
      <c r="S160" s="398"/>
      <c r="T160" s="398"/>
    </row>
    <row r="161" spans="1:20" ht="15" customHeight="1" outlineLevel="1">
      <c r="A161" s="400">
        <v>152</v>
      </c>
      <c r="B161" s="403" t="s">
        <v>694</v>
      </c>
      <c r="C161" s="183" t="s">
        <v>272</v>
      </c>
      <c r="D161" s="183" t="s">
        <v>270</v>
      </c>
      <c r="E161" s="402">
        <v>3.45</v>
      </c>
      <c r="F161" s="402">
        <f t="shared" si="18"/>
        <v>4.1220600000000003</v>
      </c>
      <c r="G161" s="402">
        <v>3.45</v>
      </c>
      <c r="H161" s="402">
        <f t="shared" si="64"/>
        <v>4.1220600000000003</v>
      </c>
      <c r="I161" s="402">
        <v>3.45</v>
      </c>
      <c r="J161" s="402">
        <f t="shared" si="65"/>
        <v>4.1220600000000003</v>
      </c>
      <c r="K161" s="402">
        <v>3.45</v>
      </c>
      <c r="L161" s="402">
        <f t="shared" si="66"/>
        <v>4.1220600000000003</v>
      </c>
      <c r="M161" s="36"/>
      <c r="N161" s="398"/>
      <c r="O161" s="398"/>
      <c r="P161" s="398"/>
      <c r="Q161" s="398"/>
      <c r="R161" s="398"/>
      <c r="S161" s="398"/>
      <c r="T161" s="398"/>
    </row>
    <row r="162" spans="1:20" ht="15" customHeight="1" outlineLevel="1">
      <c r="A162" s="400">
        <v>153</v>
      </c>
      <c r="B162" s="403" t="s">
        <v>695</v>
      </c>
      <c r="C162" s="183" t="s">
        <v>272</v>
      </c>
      <c r="D162" s="183" t="s">
        <v>270</v>
      </c>
      <c r="E162" s="402">
        <v>3.45</v>
      </c>
      <c r="F162" s="402">
        <f t="shared" ref="F162:F204" si="67">E162*1.16*1.03</f>
        <v>4.1220600000000003</v>
      </c>
      <c r="G162" s="402">
        <v>3.45</v>
      </c>
      <c r="H162" s="402">
        <f t="shared" si="64"/>
        <v>4.1220600000000003</v>
      </c>
      <c r="I162" s="402">
        <v>3.45</v>
      </c>
      <c r="J162" s="402">
        <f t="shared" si="65"/>
        <v>4.1220600000000003</v>
      </c>
      <c r="K162" s="402">
        <v>3.45</v>
      </c>
      <c r="L162" s="402">
        <f t="shared" si="66"/>
        <v>4.1220600000000003</v>
      </c>
      <c r="M162" s="36"/>
      <c r="N162" s="398"/>
      <c r="O162" s="398"/>
      <c r="P162" s="398"/>
      <c r="Q162" s="398"/>
      <c r="R162" s="398"/>
      <c r="S162" s="398"/>
      <c r="T162" s="398"/>
    </row>
    <row r="163" spans="1:20" ht="15" customHeight="1" outlineLevel="1">
      <c r="A163" s="400">
        <v>154</v>
      </c>
      <c r="B163" s="403" t="s">
        <v>696</v>
      </c>
      <c r="C163" s="183" t="s">
        <v>272</v>
      </c>
      <c r="D163" s="183" t="s">
        <v>270</v>
      </c>
      <c r="E163" s="402">
        <v>4.55</v>
      </c>
      <c r="F163" s="402">
        <f t="shared" si="67"/>
        <v>5.4363399999999995</v>
      </c>
      <c r="G163" s="402">
        <v>4.55</v>
      </c>
      <c r="H163" s="402">
        <f t="shared" si="64"/>
        <v>5.4363399999999995</v>
      </c>
      <c r="I163" s="402">
        <v>4.55</v>
      </c>
      <c r="J163" s="402">
        <f t="shared" si="65"/>
        <v>5.4363399999999995</v>
      </c>
      <c r="K163" s="402">
        <v>4.55</v>
      </c>
      <c r="L163" s="402">
        <f t="shared" si="66"/>
        <v>5.4363399999999995</v>
      </c>
      <c r="M163" s="36"/>
      <c r="N163" s="398"/>
      <c r="O163" s="398"/>
      <c r="P163" s="398"/>
      <c r="Q163" s="398"/>
      <c r="R163" s="398"/>
      <c r="S163" s="398"/>
      <c r="T163" s="398"/>
    </row>
    <row r="164" spans="1:20" ht="15" customHeight="1" outlineLevel="1">
      <c r="A164" s="400">
        <v>155</v>
      </c>
      <c r="B164" s="404" t="s">
        <v>697</v>
      </c>
      <c r="C164" s="183" t="s">
        <v>272</v>
      </c>
      <c r="D164" s="183" t="s">
        <v>270</v>
      </c>
      <c r="E164" s="402"/>
      <c r="F164" s="402"/>
      <c r="G164" s="402"/>
      <c r="H164" s="402"/>
      <c r="I164" s="402"/>
      <c r="J164" s="402"/>
      <c r="K164" s="402"/>
      <c r="L164" s="402"/>
      <c r="M164" s="36"/>
      <c r="N164" s="398"/>
      <c r="O164" s="398"/>
      <c r="P164" s="398"/>
      <c r="Q164" s="398"/>
      <c r="R164" s="398"/>
      <c r="S164" s="398"/>
      <c r="T164" s="398"/>
    </row>
    <row r="165" spans="1:20" ht="15" customHeight="1" outlineLevel="1">
      <c r="A165" s="400">
        <v>156</v>
      </c>
      <c r="B165" s="403" t="s">
        <v>698</v>
      </c>
      <c r="C165" s="183" t="s">
        <v>272</v>
      </c>
      <c r="D165" s="183" t="s">
        <v>270</v>
      </c>
      <c r="E165" s="402">
        <v>3.5</v>
      </c>
      <c r="F165" s="402">
        <f t="shared" si="67"/>
        <v>4.1818</v>
      </c>
      <c r="G165" s="402">
        <v>3.5</v>
      </c>
      <c r="H165" s="402">
        <f t="shared" ref="H165:H168" si="68">G165*1.16*1.03</f>
        <v>4.1818</v>
      </c>
      <c r="I165" s="402">
        <v>3.5</v>
      </c>
      <c r="J165" s="402">
        <f t="shared" ref="J165:J168" si="69">I165*1.16*1.03</f>
        <v>4.1818</v>
      </c>
      <c r="K165" s="402">
        <v>3.5</v>
      </c>
      <c r="L165" s="402">
        <f t="shared" ref="L165:L168" si="70">K165*1.16*1.03</f>
        <v>4.1818</v>
      </c>
      <c r="M165" s="36"/>
      <c r="N165" s="398"/>
      <c r="O165" s="398"/>
      <c r="P165" s="398"/>
      <c r="Q165" s="398"/>
      <c r="R165" s="398"/>
      <c r="S165" s="398"/>
      <c r="T165" s="398"/>
    </row>
    <row r="166" spans="1:20" ht="15" customHeight="1" outlineLevel="1">
      <c r="A166" s="400">
        <v>157</v>
      </c>
      <c r="B166" s="403" t="s">
        <v>699</v>
      </c>
      <c r="C166" s="183" t="s">
        <v>272</v>
      </c>
      <c r="D166" s="183" t="s">
        <v>270</v>
      </c>
      <c r="E166" s="402">
        <v>7.9</v>
      </c>
      <c r="F166" s="402">
        <f t="shared" si="67"/>
        <v>9.4389199999999995</v>
      </c>
      <c r="G166" s="402">
        <v>7.9</v>
      </c>
      <c r="H166" s="402">
        <f t="shared" si="68"/>
        <v>9.4389199999999995</v>
      </c>
      <c r="I166" s="402">
        <v>7.9</v>
      </c>
      <c r="J166" s="402">
        <f t="shared" si="69"/>
        <v>9.4389199999999995</v>
      </c>
      <c r="K166" s="402">
        <v>7.9</v>
      </c>
      <c r="L166" s="402">
        <f t="shared" si="70"/>
        <v>9.4389199999999995</v>
      </c>
      <c r="M166" s="36"/>
      <c r="N166" s="398"/>
      <c r="O166" s="398"/>
      <c r="P166" s="398"/>
      <c r="Q166" s="398"/>
      <c r="R166" s="398"/>
      <c r="S166" s="398"/>
      <c r="T166" s="398"/>
    </row>
    <row r="167" spans="1:20" ht="15" customHeight="1" outlineLevel="1">
      <c r="A167" s="400">
        <v>158</v>
      </c>
      <c r="B167" s="403" t="s">
        <v>700</v>
      </c>
      <c r="C167" s="183" t="s">
        <v>272</v>
      </c>
      <c r="D167" s="183" t="s">
        <v>270</v>
      </c>
      <c r="E167" s="402">
        <v>7.1</v>
      </c>
      <c r="F167" s="402">
        <f t="shared" si="67"/>
        <v>8.4830799999999993</v>
      </c>
      <c r="G167" s="402">
        <v>7.1</v>
      </c>
      <c r="H167" s="402">
        <f t="shared" si="68"/>
        <v>8.4830799999999993</v>
      </c>
      <c r="I167" s="402">
        <v>7.1</v>
      </c>
      <c r="J167" s="402">
        <f t="shared" si="69"/>
        <v>8.4830799999999993</v>
      </c>
      <c r="K167" s="402">
        <v>7.1</v>
      </c>
      <c r="L167" s="402">
        <f t="shared" si="70"/>
        <v>8.4830799999999993</v>
      </c>
      <c r="M167" s="36"/>
      <c r="N167" s="398"/>
      <c r="O167" s="398"/>
      <c r="P167" s="398"/>
      <c r="Q167" s="398"/>
      <c r="R167" s="398"/>
      <c r="S167" s="398"/>
      <c r="T167" s="398"/>
    </row>
    <row r="168" spans="1:20" ht="15" customHeight="1" outlineLevel="1">
      <c r="A168" s="400">
        <v>159</v>
      </c>
      <c r="B168" s="403" t="s">
        <v>701</v>
      </c>
      <c r="C168" s="183" t="s">
        <v>272</v>
      </c>
      <c r="D168" s="183" t="s">
        <v>270</v>
      </c>
      <c r="E168" s="402">
        <v>8.9</v>
      </c>
      <c r="F168" s="402">
        <f t="shared" si="67"/>
        <v>10.63372</v>
      </c>
      <c r="G168" s="402">
        <v>8.9</v>
      </c>
      <c r="H168" s="402">
        <f t="shared" si="68"/>
        <v>10.63372</v>
      </c>
      <c r="I168" s="402">
        <v>8.9</v>
      </c>
      <c r="J168" s="402">
        <f t="shared" si="69"/>
        <v>10.63372</v>
      </c>
      <c r="K168" s="402">
        <v>8.9</v>
      </c>
      <c r="L168" s="402">
        <f t="shared" si="70"/>
        <v>10.63372</v>
      </c>
      <c r="M168" s="36"/>
      <c r="N168" s="398"/>
      <c r="O168" s="398"/>
      <c r="P168" s="398"/>
      <c r="Q168" s="398"/>
      <c r="R168" s="398"/>
      <c r="S168" s="398"/>
      <c r="T168" s="398"/>
    </row>
    <row r="169" spans="1:20" ht="15" customHeight="1" outlineLevel="1">
      <c r="A169" s="400">
        <v>160</v>
      </c>
      <c r="B169" s="404" t="s">
        <v>707</v>
      </c>
      <c r="C169" s="183" t="s">
        <v>272</v>
      </c>
      <c r="D169" s="183" t="s">
        <v>270</v>
      </c>
      <c r="E169" s="402"/>
      <c r="F169" s="402"/>
      <c r="G169" s="402"/>
      <c r="H169" s="402"/>
      <c r="I169" s="402"/>
      <c r="J169" s="402"/>
      <c r="K169" s="402"/>
      <c r="L169" s="402"/>
      <c r="M169" s="36"/>
      <c r="N169" s="398"/>
      <c r="O169" s="398"/>
      <c r="P169" s="398"/>
      <c r="Q169" s="398"/>
      <c r="R169" s="398"/>
      <c r="S169" s="398"/>
      <c r="T169" s="398"/>
    </row>
    <row r="170" spans="1:20" ht="15" customHeight="1" outlineLevel="1">
      <c r="A170" s="400">
        <v>161</v>
      </c>
      <c r="B170" s="403" t="s">
        <v>692</v>
      </c>
      <c r="C170" s="183" t="s">
        <v>272</v>
      </c>
      <c r="D170" s="183" t="s">
        <v>270</v>
      </c>
      <c r="E170" s="402">
        <v>0.28000000000000003</v>
      </c>
      <c r="F170" s="402">
        <f t="shared" si="67"/>
        <v>0.33454400000000006</v>
      </c>
      <c r="G170" s="402">
        <v>0.28000000000000003</v>
      </c>
      <c r="H170" s="402">
        <f t="shared" ref="H170" si="71">G170*1.16*1.03</f>
        <v>0.33454400000000006</v>
      </c>
      <c r="I170" s="402">
        <v>0.28000000000000003</v>
      </c>
      <c r="J170" s="402">
        <f t="shared" ref="J170" si="72">I170*1.16*1.03</f>
        <v>0.33454400000000006</v>
      </c>
      <c r="K170" s="402">
        <v>0.28000000000000003</v>
      </c>
      <c r="L170" s="402">
        <f t="shared" ref="L170" si="73">K170*1.16*1.03</f>
        <v>0.33454400000000006</v>
      </c>
      <c r="M170" s="36"/>
      <c r="N170" s="398"/>
      <c r="O170" s="398"/>
      <c r="P170" s="398"/>
      <c r="Q170" s="398"/>
      <c r="R170" s="398"/>
      <c r="S170" s="398"/>
      <c r="T170" s="398"/>
    </row>
    <row r="171" spans="1:20" ht="15" customHeight="1" outlineLevel="1">
      <c r="A171" s="400">
        <v>162</v>
      </c>
      <c r="B171" s="404" t="s">
        <v>210</v>
      </c>
      <c r="C171" s="183" t="s">
        <v>272</v>
      </c>
      <c r="D171" s="183" t="s">
        <v>270</v>
      </c>
      <c r="E171" s="402"/>
      <c r="F171" s="402"/>
      <c r="G171" s="402"/>
      <c r="H171" s="402"/>
      <c r="I171" s="402"/>
      <c r="J171" s="402"/>
      <c r="K171" s="402"/>
      <c r="L171" s="402"/>
      <c r="M171" s="36"/>
      <c r="N171" s="398"/>
      <c r="O171" s="398"/>
      <c r="P171" s="398"/>
      <c r="Q171" s="398"/>
      <c r="R171" s="398"/>
      <c r="S171" s="398"/>
      <c r="T171" s="398"/>
    </row>
    <row r="172" spans="1:20" ht="15" customHeight="1" outlineLevel="1">
      <c r="A172" s="400">
        <v>163</v>
      </c>
      <c r="B172" s="403" t="s">
        <v>693</v>
      </c>
      <c r="C172" s="183" t="s">
        <v>272</v>
      </c>
      <c r="D172" s="183" t="s">
        <v>270</v>
      </c>
      <c r="E172" s="402">
        <v>1.35</v>
      </c>
      <c r="F172" s="402">
        <f t="shared" si="67"/>
        <v>1.6129800000000001</v>
      </c>
      <c r="G172" s="402">
        <v>1.35</v>
      </c>
      <c r="H172" s="402">
        <f t="shared" ref="H172:H175" si="74">G172*1.16*1.03</f>
        <v>1.6129800000000001</v>
      </c>
      <c r="I172" s="402">
        <v>1.35</v>
      </c>
      <c r="J172" s="402">
        <f t="shared" ref="J172:J175" si="75">I172*1.16*1.03</f>
        <v>1.6129800000000001</v>
      </c>
      <c r="K172" s="402">
        <v>1.35</v>
      </c>
      <c r="L172" s="402">
        <f t="shared" ref="L172:L175" si="76">K172*1.16*1.03</f>
        <v>1.6129800000000001</v>
      </c>
      <c r="M172" s="36"/>
      <c r="N172" s="398"/>
      <c r="O172" s="398"/>
      <c r="P172" s="398"/>
      <c r="Q172" s="398"/>
      <c r="R172" s="398"/>
      <c r="S172" s="398"/>
      <c r="T172" s="398"/>
    </row>
    <row r="173" spans="1:20" ht="15" customHeight="1" outlineLevel="1">
      <c r="A173" s="400">
        <v>164</v>
      </c>
      <c r="B173" s="403" t="s">
        <v>694</v>
      </c>
      <c r="C173" s="183" t="s">
        <v>272</v>
      </c>
      <c r="D173" s="183" t="s">
        <v>270</v>
      </c>
      <c r="E173" s="402">
        <v>3.4</v>
      </c>
      <c r="F173" s="402">
        <f t="shared" si="67"/>
        <v>4.0623199999999997</v>
      </c>
      <c r="G173" s="402">
        <v>3.4</v>
      </c>
      <c r="H173" s="402">
        <f t="shared" si="74"/>
        <v>4.0623199999999997</v>
      </c>
      <c r="I173" s="402">
        <v>3.4</v>
      </c>
      <c r="J173" s="402">
        <f t="shared" si="75"/>
        <v>4.0623199999999997</v>
      </c>
      <c r="K173" s="402">
        <v>3.4</v>
      </c>
      <c r="L173" s="402">
        <f t="shared" si="76"/>
        <v>4.0623199999999997</v>
      </c>
      <c r="M173" s="36"/>
      <c r="N173" s="398"/>
      <c r="O173" s="398"/>
      <c r="P173" s="398"/>
      <c r="Q173" s="398"/>
      <c r="R173" s="398"/>
      <c r="S173" s="398"/>
      <c r="T173" s="398"/>
    </row>
    <row r="174" spans="1:20" ht="15" customHeight="1" outlineLevel="1">
      <c r="A174" s="400">
        <v>165</v>
      </c>
      <c r="B174" s="403" t="s">
        <v>695</v>
      </c>
      <c r="C174" s="183" t="s">
        <v>272</v>
      </c>
      <c r="D174" s="183" t="s">
        <v>270</v>
      </c>
      <c r="E174" s="402">
        <v>3.4</v>
      </c>
      <c r="F174" s="402">
        <f t="shared" si="67"/>
        <v>4.0623199999999997</v>
      </c>
      <c r="G174" s="402">
        <v>3.4</v>
      </c>
      <c r="H174" s="402">
        <f t="shared" si="74"/>
        <v>4.0623199999999997</v>
      </c>
      <c r="I174" s="402">
        <v>3.4</v>
      </c>
      <c r="J174" s="402">
        <f t="shared" si="75"/>
        <v>4.0623199999999997</v>
      </c>
      <c r="K174" s="402">
        <v>3.4</v>
      </c>
      <c r="L174" s="402">
        <f t="shared" si="76"/>
        <v>4.0623199999999997</v>
      </c>
      <c r="M174" s="36"/>
      <c r="N174" s="398"/>
      <c r="O174" s="398"/>
      <c r="P174" s="398"/>
      <c r="Q174" s="398"/>
      <c r="R174" s="398"/>
      <c r="S174" s="398"/>
      <c r="T174" s="398"/>
    </row>
    <row r="175" spans="1:20" ht="15" customHeight="1" outlineLevel="1">
      <c r="A175" s="400">
        <v>166</v>
      </c>
      <c r="B175" s="403" t="s">
        <v>696</v>
      </c>
      <c r="C175" s="183" t="s">
        <v>272</v>
      </c>
      <c r="D175" s="183" t="s">
        <v>270</v>
      </c>
      <c r="E175" s="402">
        <v>4.5</v>
      </c>
      <c r="F175" s="402">
        <f t="shared" si="67"/>
        <v>5.3765999999999998</v>
      </c>
      <c r="G175" s="402">
        <v>4.5</v>
      </c>
      <c r="H175" s="402">
        <f t="shared" si="74"/>
        <v>5.3765999999999998</v>
      </c>
      <c r="I175" s="402">
        <v>4.5</v>
      </c>
      <c r="J175" s="402">
        <f t="shared" si="75"/>
        <v>5.3765999999999998</v>
      </c>
      <c r="K175" s="402">
        <v>4.5</v>
      </c>
      <c r="L175" s="402">
        <f t="shared" si="76"/>
        <v>5.3765999999999998</v>
      </c>
      <c r="M175" s="36"/>
      <c r="N175" s="398"/>
      <c r="O175" s="398"/>
      <c r="P175" s="398"/>
      <c r="Q175" s="398"/>
      <c r="R175" s="398"/>
      <c r="S175" s="398"/>
      <c r="T175" s="398"/>
    </row>
    <row r="176" spans="1:20" ht="15" customHeight="1" outlineLevel="1">
      <c r="A176" s="400">
        <v>167</v>
      </c>
      <c r="B176" s="404" t="s">
        <v>697</v>
      </c>
      <c r="C176" s="183" t="s">
        <v>272</v>
      </c>
      <c r="D176" s="183" t="s">
        <v>270</v>
      </c>
      <c r="E176" s="402"/>
      <c r="F176" s="402"/>
      <c r="G176" s="402"/>
      <c r="H176" s="402"/>
      <c r="I176" s="402"/>
      <c r="J176" s="402"/>
      <c r="K176" s="402"/>
      <c r="L176" s="402"/>
      <c r="M176" s="36"/>
      <c r="N176" s="398"/>
      <c r="O176" s="398"/>
      <c r="P176" s="398"/>
      <c r="Q176" s="398"/>
      <c r="R176" s="398"/>
      <c r="S176" s="398"/>
      <c r="T176" s="398"/>
    </row>
    <row r="177" spans="1:20" ht="15" customHeight="1" outlineLevel="1">
      <c r="A177" s="400">
        <v>168</v>
      </c>
      <c r="B177" s="403" t="s">
        <v>698</v>
      </c>
      <c r="C177" s="183" t="s">
        <v>272</v>
      </c>
      <c r="D177" s="183" t="s">
        <v>270</v>
      </c>
      <c r="E177" s="402">
        <v>3.45</v>
      </c>
      <c r="F177" s="402">
        <f t="shared" si="67"/>
        <v>4.1220600000000003</v>
      </c>
      <c r="G177" s="402">
        <v>3.45</v>
      </c>
      <c r="H177" s="402">
        <f t="shared" ref="H177:H180" si="77">G177*1.16*1.03</f>
        <v>4.1220600000000003</v>
      </c>
      <c r="I177" s="402">
        <v>3.45</v>
      </c>
      <c r="J177" s="402">
        <f t="shared" ref="J177:J180" si="78">I177*1.16*1.03</f>
        <v>4.1220600000000003</v>
      </c>
      <c r="K177" s="402">
        <v>3.45</v>
      </c>
      <c r="L177" s="402">
        <f t="shared" ref="L177:L180" si="79">K177*1.16*1.03</f>
        <v>4.1220600000000003</v>
      </c>
      <c r="M177" s="36"/>
      <c r="N177" s="398"/>
      <c r="O177" s="398"/>
      <c r="P177" s="398"/>
      <c r="Q177" s="398"/>
      <c r="R177" s="398"/>
      <c r="S177" s="398"/>
      <c r="T177" s="398"/>
    </row>
    <row r="178" spans="1:20" ht="15" customHeight="1" outlineLevel="1">
      <c r="A178" s="400">
        <v>169</v>
      </c>
      <c r="B178" s="403" t="s">
        <v>699</v>
      </c>
      <c r="C178" s="183" t="s">
        <v>272</v>
      </c>
      <c r="D178" s="183" t="s">
        <v>270</v>
      </c>
      <c r="E178" s="402">
        <v>7.85</v>
      </c>
      <c r="F178" s="402">
        <f t="shared" si="67"/>
        <v>9.3791799999999981</v>
      </c>
      <c r="G178" s="402">
        <v>7.85</v>
      </c>
      <c r="H178" s="402">
        <f t="shared" si="77"/>
        <v>9.3791799999999981</v>
      </c>
      <c r="I178" s="402">
        <v>7.85</v>
      </c>
      <c r="J178" s="402">
        <f t="shared" si="78"/>
        <v>9.3791799999999981</v>
      </c>
      <c r="K178" s="402">
        <v>7.85</v>
      </c>
      <c r="L178" s="402">
        <f t="shared" si="79"/>
        <v>9.3791799999999981</v>
      </c>
      <c r="M178" s="36"/>
      <c r="N178" s="398"/>
      <c r="O178" s="398"/>
      <c r="P178" s="398"/>
      <c r="Q178" s="398"/>
      <c r="R178" s="398"/>
      <c r="S178" s="398"/>
      <c r="T178" s="398"/>
    </row>
    <row r="179" spans="1:20" ht="15" customHeight="1" outlineLevel="1">
      <c r="A179" s="400">
        <v>170</v>
      </c>
      <c r="B179" s="403" t="s">
        <v>700</v>
      </c>
      <c r="C179" s="183" t="s">
        <v>272</v>
      </c>
      <c r="D179" s="183" t="s">
        <v>270</v>
      </c>
      <c r="E179" s="402">
        <v>7.05</v>
      </c>
      <c r="F179" s="402">
        <f t="shared" si="67"/>
        <v>8.4233399999999996</v>
      </c>
      <c r="G179" s="402">
        <v>7.05</v>
      </c>
      <c r="H179" s="402">
        <f t="shared" si="77"/>
        <v>8.4233399999999996</v>
      </c>
      <c r="I179" s="402">
        <v>7.05</v>
      </c>
      <c r="J179" s="402">
        <f t="shared" si="78"/>
        <v>8.4233399999999996</v>
      </c>
      <c r="K179" s="402">
        <v>7.05</v>
      </c>
      <c r="L179" s="402">
        <f t="shared" si="79"/>
        <v>8.4233399999999996</v>
      </c>
      <c r="M179" s="36"/>
      <c r="N179" s="398"/>
      <c r="O179" s="398"/>
      <c r="P179" s="398"/>
      <c r="Q179" s="398"/>
      <c r="R179" s="398"/>
      <c r="S179" s="398"/>
      <c r="T179" s="398"/>
    </row>
    <row r="180" spans="1:20" ht="15" customHeight="1" outlineLevel="1">
      <c r="A180" s="400">
        <v>171</v>
      </c>
      <c r="B180" s="403" t="s">
        <v>701</v>
      </c>
      <c r="C180" s="183" t="s">
        <v>272</v>
      </c>
      <c r="D180" s="183" t="s">
        <v>270</v>
      </c>
      <c r="E180" s="402">
        <v>8.85</v>
      </c>
      <c r="F180" s="402">
        <f t="shared" si="67"/>
        <v>10.573979999999999</v>
      </c>
      <c r="G180" s="402">
        <v>8.85</v>
      </c>
      <c r="H180" s="402">
        <f t="shared" si="77"/>
        <v>10.573979999999999</v>
      </c>
      <c r="I180" s="402">
        <v>8.85</v>
      </c>
      <c r="J180" s="402">
        <f t="shared" si="78"/>
        <v>10.573979999999999</v>
      </c>
      <c r="K180" s="402">
        <v>8.85</v>
      </c>
      <c r="L180" s="402">
        <f t="shared" si="79"/>
        <v>10.573979999999999</v>
      </c>
      <c r="M180" s="36"/>
      <c r="N180" s="398"/>
      <c r="O180" s="398"/>
      <c r="P180" s="398"/>
      <c r="Q180" s="398"/>
      <c r="R180" s="398"/>
      <c r="S180" s="398"/>
      <c r="T180" s="398"/>
    </row>
    <row r="181" spans="1:20" ht="15" customHeight="1" outlineLevel="1">
      <c r="A181" s="400">
        <v>172</v>
      </c>
      <c r="B181" s="401" t="s">
        <v>336</v>
      </c>
      <c r="C181" s="183" t="s">
        <v>274</v>
      </c>
      <c r="D181" s="183" t="s">
        <v>270</v>
      </c>
      <c r="E181" s="402"/>
      <c r="F181" s="402"/>
      <c r="G181" s="402"/>
      <c r="H181" s="402"/>
      <c r="I181" s="36"/>
      <c r="J181" s="36"/>
      <c r="K181" s="36"/>
      <c r="L181" s="36"/>
      <c r="M181" s="36"/>
      <c r="N181" s="398"/>
      <c r="O181" s="398"/>
      <c r="P181" s="398"/>
      <c r="Q181" s="398"/>
      <c r="R181" s="398"/>
      <c r="S181" s="398"/>
      <c r="T181" s="398"/>
    </row>
    <row r="182" spans="1:20" ht="15" customHeight="1" outlineLevel="1">
      <c r="A182" s="400">
        <v>173</v>
      </c>
      <c r="B182" s="404" t="s">
        <v>654</v>
      </c>
      <c r="C182" s="183" t="s">
        <v>274</v>
      </c>
      <c r="D182" s="183" t="s">
        <v>270</v>
      </c>
      <c r="E182" s="402">
        <v>1.1399999999999999</v>
      </c>
      <c r="F182" s="402">
        <f t="shared" si="67"/>
        <v>1.3620719999999997</v>
      </c>
      <c r="G182" s="402">
        <v>1.1399999999999999</v>
      </c>
      <c r="H182" s="402">
        <f t="shared" ref="H182:H189" si="80">G182*1.16*1.03</f>
        <v>1.3620719999999997</v>
      </c>
      <c r="I182" s="402">
        <v>1.1399999999999999</v>
      </c>
      <c r="J182" s="402">
        <f t="shared" ref="J182:J189" si="81">I182*1.16*1.03</f>
        <v>1.3620719999999997</v>
      </c>
      <c r="K182" s="402">
        <v>1.1399999999999999</v>
      </c>
      <c r="L182" s="402">
        <f t="shared" ref="L182:L189" si="82">K182*1.16*1.03</f>
        <v>1.3620719999999997</v>
      </c>
      <c r="M182" s="36"/>
      <c r="N182" s="398"/>
      <c r="O182" s="398"/>
      <c r="P182" s="398"/>
      <c r="Q182" s="398"/>
      <c r="R182" s="398"/>
      <c r="S182" s="398"/>
      <c r="T182" s="398"/>
    </row>
    <row r="183" spans="1:20" ht="15" customHeight="1" outlineLevel="1">
      <c r="A183" s="400">
        <v>174</v>
      </c>
      <c r="B183" s="404" t="s">
        <v>655</v>
      </c>
      <c r="C183" s="183" t="s">
        <v>274</v>
      </c>
      <c r="D183" s="183" t="s">
        <v>270</v>
      </c>
      <c r="E183" s="402">
        <v>4.62</v>
      </c>
      <c r="F183" s="402">
        <f t="shared" si="67"/>
        <v>5.5199759999999998</v>
      </c>
      <c r="G183" s="402">
        <v>4.62</v>
      </c>
      <c r="H183" s="402">
        <f t="shared" si="80"/>
        <v>5.5199759999999998</v>
      </c>
      <c r="I183" s="402">
        <v>4.62</v>
      </c>
      <c r="J183" s="402">
        <f t="shared" si="81"/>
        <v>5.5199759999999998</v>
      </c>
      <c r="K183" s="402">
        <v>4.62</v>
      </c>
      <c r="L183" s="402">
        <f t="shared" si="82"/>
        <v>5.5199759999999998</v>
      </c>
      <c r="M183" s="36"/>
      <c r="N183" s="398"/>
      <c r="O183" s="398"/>
      <c r="P183" s="398"/>
      <c r="Q183" s="398"/>
      <c r="R183" s="398"/>
      <c r="S183" s="398"/>
      <c r="T183" s="398"/>
    </row>
    <row r="184" spans="1:20" ht="15" customHeight="1" outlineLevel="1">
      <c r="A184" s="400">
        <v>175</v>
      </c>
      <c r="B184" s="404" t="s">
        <v>656</v>
      </c>
      <c r="C184" s="183" t="s">
        <v>274</v>
      </c>
      <c r="D184" s="183" t="s">
        <v>270</v>
      </c>
      <c r="E184" s="402">
        <v>5.56</v>
      </c>
      <c r="F184" s="402">
        <f t="shared" si="67"/>
        <v>6.6430879999999997</v>
      </c>
      <c r="G184" s="402">
        <v>5.56</v>
      </c>
      <c r="H184" s="402">
        <f t="shared" si="80"/>
        <v>6.6430879999999997</v>
      </c>
      <c r="I184" s="402">
        <v>5.56</v>
      </c>
      <c r="J184" s="402">
        <f t="shared" si="81"/>
        <v>6.6430879999999997</v>
      </c>
      <c r="K184" s="402">
        <v>5.56</v>
      </c>
      <c r="L184" s="402">
        <f t="shared" si="82"/>
        <v>6.6430879999999997</v>
      </c>
      <c r="M184" s="36"/>
      <c r="N184" s="398"/>
      <c r="O184" s="398"/>
      <c r="P184" s="398"/>
      <c r="Q184" s="398"/>
      <c r="R184" s="398"/>
      <c r="S184" s="398"/>
      <c r="T184" s="398"/>
    </row>
    <row r="185" spans="1:20" ht="15" customHeight="1" outlineLevel="1">
      <c r="A185" s="400">
        <v>176</v>
      </c>
      <c r="B185" s="404" t="s">
        <v>657</v>
      </c>
      <c r="C185" s="183" t="s">
        <v>274</v>
      </c>
      <c r="D185" s="183" t="s">
        <v>270</v>
      </c>
      <c r="E185" s="402">
        <v>6.28</v>
      </c>
      <c r="F185" s="402">
        <f t="shared" si="67"/>
        <v>7.5033440000000002</v>
      </c>
      <c r="G185" s="402">
        <v>6.28</v>
      </c>
      <c r="H185" s="402">
        <f t="shared" si="80"/>
        <v>7.5033440000000002</v>
      </c>
      <c r="I185" s="402">
        <v>6.28</v>
      </c>
      <c r="J185" s="402">
        <f t="shared" si="81"/>
        <v>7.5033440000000002</v>
      </c>
      <c r="K185" s="402">
        <v>6.28</v>
      </c>
      <c r="L185" s="402">
        <f t="shared" si="82"/>
        <v>7.5033440000000002</v>
      </c>
      <c r="M185" s="36"/>
      <c r="N185" s="398"/>
      <c r="O185" s="398"/>
      <c r="P185" s="398"/>
      <c r="Q185" s="398"/>
      <c r="R185" s="398"/>
      <c r="S185" s="398"/>
      <c r="T185" s="398"/>
    </row>
    <row r="186" spans="1:20" ht="15" customHeight="1" outlineLevel="1">
      <c r="A186" s="400">
        <v>177</v>
      </c>
      <c r="B186" s="404" t="s">
        <v>658</v>
      </c>
      <c r="C186" s="183" t="s">
        <v>274</v>
      </c>
      <c r="D186" s="183" t="s">
        <v>270</v>
      </c>
      <c r="E186" s="402">
        <v>9.09</v>
      </c>
      <c r="F186" s="402">
        <f t="shared" si="67"/>
        <v>10.860732</v>
      </c>
      <c r="G186" s="402">
        <v>9.09</v>
      </c>
      <c r="H186" s="402">
        <f t="shared" si="80"/>
        <v>10.860732</v>
      </c>
      <c r="I186" s="402">
        <v>9.09</v>
      </c>
      <c r="J186" s="402">
        <f t="shared" si="81"/>
        <v>10.860732</v>
      </c>
      <c r="K186" s="402">
        <v>9.09</v>
      </c>
      <c r="L186" s="402">
        <f t="shared" si="82"/>
        <v>10.860732</v>
      </c>
      <c r="M186" s="36"/>
      <c r="N186" s="398"/>
      <c r="O186" s="398"/>
      <c r="P186" s="398"/>
      <c r="Q186" s="398"/>
      <c r="R186" s="398"/>
      <c r="S186" s="398"/>
      <c r="T186" s="398"/>
    </row>
    <row r="187" spans="1:20" ht="15" customHeight="1" outlineLevel="1">
      <c r="A187" s="400">
        <v>178</v>
      </c>
      <c r="B187" s="404" t="s">
        <v>659</v>
      </c>
      <c r="C187" s="183" t="s">
        <v>274</v>
      </c>
      <c r="D187" s="183" t="s">
        <v>270</v>
      </c>
      <c r="E187" s="402">
        <v>8.73</v>
      </c>
      <c r="F187" s="402">
        <f t="shared" si="67"/>
        <v>10.430603999999999</v>
      </c>
      <c r="G187" s="402">
        <v>8.73</v>
      </c>
      <c r="H187" s="402">
        <f t="shared" si="80"/>
        <v>10.430603999999999</v>
      </c>
      <c r="I187" s="402">
        <v>8.73</v>
      </c>
      <c r="J187" s="402">
        <f t="shared" si="81"/>
        <v>10.430603999999999</v>
      </c>
      <c r="K187" s="402">
        <v>8.73</v>
      </c>
      <c r="L187" s="402">
        <f t="shared" si="82"/>
        <v>10.430603999999999</v>
      </c>
      <c r="M187" s="36"/>
      <c r="N187" s="398"/>
      <c r="O187" s="398"/>
      <c r="P187" s="398"/>
      <c r="Q187" s="398"/>
      <c r="R187" s="398"/>
      <c r="S187" s="398"/>
      <c r="T187" s="398"/>
    </row>
    <row r="188" spans="1:20" ht="15" customHeight="1" outlineLevel="1">
      <c r="A188" s="400">
        <v>179</v>
      </c>
      <c r="B188" s="404" t="s">
        <v>660</v>
      </c>
      <c r="C188" s="183" t="s">
        <v>274</v>
      </c>
      <c r="D188" s="183" t="s">
        <v>270</v>
      </c>
      <c r="E188" s="402">
        <v>4.1900000000000004</v>
      </c>
      <c r="F188" s="402">
        <f t="shared" si="67"/>
        <v>5.0062120000000006</v>
      </c>
      <c r="G188" s="402">
        <v>4.1900000000000004</v>
      </c>
      <c r="H188" s="402">
        <f t="shared" si="80"/>
        <v>5.0062120000000006</v>
      </c>
      <c r="I188" s="402">
        <v>4.1900000000000004</v>
      </c>
      <c r="J188" s="402">
        <f t="shared" si="81"/>
        <v>5.0062120000000006</v>
      </c>
      <c r="K188" s="402">
        <v>4.1900000000000004</v>
      </c>
      <c r="L188" s="402">
        <f t="shared" si="82"/>
        <v>5.0062120000000006</v>
      </c>
      <c r="M188" s="36"/>
      <c r="N188" s="398"/>
      <c r="O188" s="398"/>
      <c r="P188" s="398"/>
      <c r="Q188" s="398"/>
      <c r="R188" s="398"/>
      <c r="S188" s="398"/>
      <c r="T188" s="398"/>
    </row>
    <row r="189" spans="1:20" ht="15" customHeight="1" outlineLevel="1">
      <c r="A189" s="400">
        <v>180</v>
      </c>
      <c r="B189" s="404" t="s">
        <v>661</v>
      </c>
      <c r="C189" s="183" t="s">
        <v>274</v>
      </c>
      <c r="D189" s="183" t="s">
        <v>270</v>
      </c>
      <c r="E189" s="402">
        <v>9.89</v>
      </c>
      <c r="F189" s="402">
        <f t="shared" si="67"/>
        <v>11.816572000000001</v>
      </c>
      <c r="G189" s="402">
        <v>9.89</v>
      </c>
      <c r="H189" s="402">
        <f t="shared" si="80"/>
        <v>11.816572000000001</v>
      </c>
      <c r="I189" s="402">
        <v>9.89</v>
      </c>
      <c r="J189" s="402">
        <f t="shared" si="81"/>
        <v>11.816572000000001</v>
      </c>
      <c r="K189" s="402">
        <v>9.89</v>
      </c>
      <c r="L189" s="402">
        <f t="shared" si="82"/>
        <v>11.816572000000001</v>
      </c>
      <c r="M189" s="36"/>
      <c r="N189" s="398"/>
      <c r="O189" s="398"/>
      <c r="P189" s="398"/>
      <c r="Q189" s="398"/>
      <c r="R189" s="398"/>
      <c r="S189" s="398"/>
      <c r="T189" s="398"/>
    </row>
    <row r="190" spans="1:20" ht="15" customHeight="1" outlineLevel="1">
      <c r="A190" s="400">
        <v>181</v>
      </c>
      <c r="B190" s="401" t="s">
        <v>708</v>
      </c>
      <c r="C190" s="183" t="s">
        <v>274</v>
      </c>
      <c r="D190" s="183" t="s">
        <v>270</v>
      </c>
      <c r="E190" s="402"/>
      <c r="F190" s="402"/>
      <c r="G190" s="402"/>
      <c r="H190" s="402"/>
      <c r="I190" s="402"/>
      <c r="J190" s="402"/>
      <c r="K190" s="402"/>
      <c r="L190" s="402"/>
      <c r="M190" s="36"/>
      <c r="N190" s="398"/>
      <c r="O190" s="398"/>
      <c r="P190" s="398"/>
      <c r="Q190" s="398"/>
      <c r="R190" s="398"/>
      <c r="S190" s="398"/>
      <c r="T190" s="398"/>
    </row>
    <row r="191" spans="1:20" ht="15" customHeight="1" outlineLevel="1">
      <c r="A191" s="400">
        <v>182</v>
      </c>
      <c r="B191" s="404" t="s">
        <v>654</v>
      </c>
      <c r="C191" s="183" t="s">
        <v>274</v>
      </c>
      <c r="D191" s="183" t="s">
        <v>270</v>
      </c>
      <c r="E191" s="402">
        <v>1.5</v>
      </c>
      <c r="F191" s="402">
        <f t="shared" si="67"/>
        <v>1.7921999999999998</v>
      </c>
      <c r="G191" s="402">
        <v>1.5</v>
      </c>
      <c r="H191" s="402">
        <f t="shared" ref="H191:H204" si="83">G191*1.16*1.03</f>
        <v>1.7921999999999998</v>
      </c>
      <c r="I191" s="402">
        <v>1.5</v>
      </c>
      <c r="J191" s="402">
        <f t="shared" ref="J191:J204" si="84">I191*1.16*1.03</f>
        <v>1.7921999999999998</v>
      </c>
      <c r="K191" s="402">
        <v>1.5</v>
      </c>
      <c r="L191" s="402">
        <f t="shared" ref="L191:L204" si="85">K191*1.16*1.03</f>
        <v>1.7921999999999998</v>
      </c>
      <c r="M191" s="36"/>
      <c r="N191" s="398"/>
      <c r="O191" s="398"/>
      <c r="P191" s="398"/>
      <c r="Q191" s="398"/>
      <c r="R191" s="398"/>
      <c r="S191" s="398"/>
      <c r="T191" s="398"/>
    </row>
    <row r="192" spans="1:20" ht="15" customHeight="1" outlineLevel="1">
      <c r="A192" s="400">
        <v>183</v>
      </c>
      <c r="B192" s="404" t="s">
        <v>655</v>
      </c>
      <c r="C192" s="183" t="s">
        <v>274</v>
      </c>
      <c r="D192" s="183" t="s">
        <v>270</v>
      </c>
      <c r="E192" s="402">
        <v>3</v>
      </c>
      <c r="F192" s="402">
        <f t="shared" si="67"/>
        <v>3.5843999999999996</v>
      </c>
      <c r="G192" s="402">
        <v>3</v>
      </c>
      <c r="H192" s="402">
        <f t="shared" si="83"/>
        <v>3.5843999999999996</v>
      </c>
      <c r="I192" s="402">
        <v>3</v>
      </c>
      <c r="J192" s="402">
        <f t="shared" si="84"/>
        <v>3.5843999999999996</v>
      </c>
      <c r="K192" s="402">
        <v>3</v>
      </c>
      <c r="L192" s="402">
        <f t="shared" si="85"/>
        <v>3.5843999999999996</v>
      </c>
      <c r="M192" s="36"/>
      <c r="N192" s="398"/>
      <c r="O192" s="398"/>
      <c r="P192" s="398"/>
      <c r="Q192" s="398"/>
      <c r="R192" s="398"/>
      <c r="S192" s="398"/>
      <c r="T192" s="398"/>
    </row>
    <row r="193" spans="1:20" ht="15" customHeight="1" outlineLevel="1">
      <c r="A193" s="400">
        <v>184</v>
      </c>
      <c r="B193" s="404" t="s">
        <v>656</v>
      </c>
      <c r="C193" s="183" t="s">
        <v>274</v>
      </c>
      <c r="D193" s="183" t="s">
        <v>270</v>
      </c>
      <c r="E193" s="402">
        <v>3</v>
      </c>
      <c r="F193" s="402">
        <f t="shared" si="67"/>
        <v>3.5843999999999996</v>
      </c>
      <c r="G193" s="402">
        <v>3</v>
      </c>
      <c r="H193" s="402">
        <f t="shared" si="83"/>
        <v>3.5843999999999996</v>
      </c>
      <c r="I193" s="402">
        <v>3</v>
      </c>
      <c r="J193" s="402">
        <f t="shared" si="84"/>
        <v>3.5843999999999996</v>
      </c>
      <c r="K193" s="402">
        <v>3</v>
      </c>
      <c r="L193" s="402">
        <f t="shared" si="85"/>
        <v>3.5843999999999996</v>
      </c>
      <c r="M193" s="36"/>
      <c r="N193" s="398"/>
      <c r="O193" s="398"/>
      <c r="P193" s="398"/>
      <c r="Q193" s="398"/>
      <c r="R193" s="398"/>
      <c r="S193" s="398"/>
      <c r="T193" s="398"/>
    </row>
    <row r="194" spans="1:20" ht="15" customHeight="1" outlineLevel="1">
      <c r="A194" s="400">
        <v>185</v>
      </c>
      <c r="B194" s="404" t="s">
        <v>657</v>
      </c>
      <c r="C194" s="183" t="s">
        <v>274</v>
      </c>
      <c r="D194" s="183" t="s">
        <v>270</v>
      </c>
      <c r="E194" s="402">
        <v>4</v>
      </c>
      <c r="F194" s="402">
        <f t="shared" si="67"/>
        <v>4.7791999999999994</v>
      </c>
      <c r="G194" s="402">
        <v>4</v>
      </c>
      <c r="H194" s="402">
        <f t="shared" si="83"/>
        <v>4.7791999999999994</v>
      </c>
      <c r="I194" s="402">
        <v>4</v>
      </c>
      <c r="J194" s="402">
        <f t="shared" si="84"/>
        <v>4.7791999999999994</v>
      </c>
      <c r="K194" s="402">
        <v>4</v>
      </c>
      <c r="L194" s="402">
        <f t="shared" si="85"/>
        <v>4.7791999999999994</v>
      </c>
      <c r="M194" s="36"/>
      <c r="N194" s="398"/>
      <c r="O194" s="398"/>
      <c r="P194" s="398"/>
      <c r="Q194" s="398"/>
      <c r="R194" s="398"/>
      <c r="S194" s="398"/>
      <c r="T194" s="398"/>
    </row>
    <row r="195" spans="1:20" ht="15" customHeight="1" outlineLevel="1">
      <c r="A195" s="400">
        <v>186</v>
      </c>
      <c r="B195" s="404" t="s">
        <v>658</v>
      </c>
      <c r="C195" s="183" t="s">
        <v>274</v>
      </c>
      <c r="D195" s="183" t="s">
        <v>270</v>
      </c>
      <c r="E195" s="402">
        <v>5</v>
      </c>
      <c r="F195" s="402">
        <f t="shared" si="67"/>
        <v>5.9740000000000002</v>
      </c>
      <c r="G195" s="402">
        <v>5</v>
      </c>
      <c r="H195" s="402">
        <f t="shared" si="83"/>
        <v>5.9740000000000002</v>
      </c>
      <c r="I195" s="402">
        <v>5</v>
      </c>
      <c r="J195" s="402">
        <f t="shared" si="84"/>
        <v>5.9740000000000002</v>
      </c>
      <c r="K195" s="402">
        <v>5</v>
      </c>
      <c r="L195" s="402">
        <f t="shared" si="85"/>
        <v>5.9740000000000002</v>
      </c>
      <c r="M195" s="36"/>
      <c r="N195" s="398"/>
      <c r="O195" s="398"/>
      <c r="P195" s="398"/>
      <c r="Q195" s="398"/>
      <c r="R195" s="398"/>
      <c r="S195" s="398"/>
      <c r="T195" s="398"/>
    </row>
    <row r="196" spans="1:20" ht="15" customHeight="1" outlineLevel="1">
      <c r="A196" s="400">
        <v>187</v>
      </c>
      <c r="B196" s="404" t="s">
        <v>659</v>
      </c>
      <c r="C196" s="183" t="s">
        <v>274</v>
      </c>
      <c r="D196" s="183" t="s">
        <v>270</v>
      </c>
      <c r="E196" s="402">
        <v>5</v>
      </c>
      <c r="F196" s="402">
        <f t="shared" si="67"/>
        <v>5.9740000000000002</v>
      </c>
      <c r="G196" s="402">
        <v>5</v>
      </c>
      <c r="H196" s="402">
        <f t="shared" si="83"/>
        <v>5.9740000000000002</v>
      </c>
      <c r="I196" s="402">
        <v>5</v>
      </c>
      <c r="J196" s="402">
        <f t="shared" si="84"/>
        <v>5.9740000000000002</v>
      </c>
      <c r="K196" s="402">
        <v>5</v>
      </c>
      <c r="L196" s="402">
        <f t="shared" si="85"/>
        <v>5.9740000000000002</v>
      </c>
      <c r="M196" s="36"/>
      <c r="N196" s="398"/>
      <c r="O196" s="398"/>
      <c r="P196" s="398"/>
      <c r="Q196" s="398"/>
      <c r="R196" s="398"/>
      <c r="S196" s="398"/>
      <c r="T196" s="398"/>
    </row>
    <row r="197" spans="1:20" ht="15" customHeight="1" outlineLevel="1">
      <c r="A197" s="400">
        <v>188</v>
      </c>
      <c r="B197" s="404" t="s">
        <v>660</v>
      </c>
      <c r="C197" s="183" t="s">
        <v>274</v>
      </c>
      <c r="D197" s="183" t="s">
        <v>270</v>
      </c>
      <c r="E197" s="402">
        <v>3</v>
      </c>
      <c r="F197" s="402">
        <f t="shared" si="67"/>
        <v>3.5843999999999996</v>
      </c>
      <c r="G197" s="402">
        <v>3</v>
      </c>
      <c r="H197" s="402">
        <f t="shared" si="83"/>
        <v>3.5843999999999996</v>
      </c>
      <c r="I197" s="402">
        <v>3</v>
      </c>
      <c r="J197" s="402">
        <f t="shared" si="84"/>
        <v>3.5843999999999996</v>
      </c>
      <c r="K197" s="402">
        <v>3</v>
      </c>
      <c r="L197" s="402">
        <f t="shared" si="85"/>
        <v>3.5843999999999996</v>
      </c>
      <c r="M197" s="36"/>
      <c r="N197" s="398"/>
      <c r="O197" s="398"/>
      <c r="P197" s="398"/>
      <c r="Q197" s="398"/>
      <c r="R197" s="398"/>
      <c r="S197" s="398"/>
      <c r="T197" s="398"/>
    </row>
    <row r="198" spans="1:20" ht="15" customHeight="1" outlineLevel="1">
      <c r="A198" s="400">
        <v>189</v>
      </c>
      <c r="B198" s="404" t="s">
        <v>661</v>
      </c>
      <c r="C198" s="183" t="s">
        <v>274</v>
      </c>
      <c r="D198" s="183" t="s">
        <v>270</v>
      </c>
      <c r="E198" s="402">
        <v>5</v>
      </c>
      <c r="F198" s="402">
        <f t="shared" si="67"/>
        <v>5.9740000000000002</v>
      </c>
      <c r="G198" s="402">
        <v>5</v>
      </c>
      <c r="H198" s="402">
        <f t="shared" si="83"/>
        <v>5.9740000000000002</v>
      </c>
      <c r="I198" s="402">
        <v>5</v>
      </c>
      <c r="J198" s="402">
        <f t="shared" si="84"/>
        <v>5.9740000000000002</v>
      </c>
      <c r="K198" s="402">
        <v>5</v>
      </c>
      <c r="L198" s="402">
        <f t="shared" si="85"/>
        <v>5.9740000000000002</v>
      </c>
      <c r="M198" s="36"/>
      <c r="N198" s="398"/>
      <c r="O198" s="398"/>
      <c r="P198" s="398"/>
      <c r="Q198" s="398"/>
      <c r="R198" s="398"/>
      <c r="S198" s="398"/>
      <c r="T198" s="398"/>
    </row>
    <row r="199" spans="1:20" ht="15" customHeight="1" outlineLevel="1">
      <c r="A199" s="400">
        <v>190</v>
      </c>
      <c r="B199" s="252" t="s">
        <v>340</v>
      </c>
      <c r="C199" s="183" t="s">
        <v>269</v>
      </c>
      <c r="D199" s="183" t="s">
        <v>270</v>
      </c>
      <c r="E199" s="402">
        <v>1.1399999999999999</v>
      </c>
      <c r="F199" s="402">
        <f t="shared" si="67"/>
        <v>1.3620719999999997</v>
      </c>
      <c r="G199" s="402">
        <v>1.1399999999999999</v>
      </c>
      <c r="H199" s="402">
        <f t="shared" si="83"/>
        <v>1.3620719999999997</v>
      </c>
      <c r="I199" s="402">
        <v>1.1399999999999999</v>
      </c>
      <c r="J199" s="402">
        <f t="shared" si="84"/>
        <v>1.3620719999999997</v>
      </c>
      <c r="K199" s="402">
        <v>1.1399999999999999</v>
      </c>
      <c r="L199" s="402">
        <f t="shared" si="85"/>
        <v>1.3620719999999997</v>
      </c>
      <c r="M199" s="36"/>
      <c r="N199" s="398"/>
      <c r="O199" s="398"/>
      <c r="P199" s="398"/>
      <c r="Q199" s="398"/>
      <c r="R199" s="398"/>
      <c r="S199" s="398"/>
      <c r="T199" s="398"/>
    </row>
    <row r="200" spans="1:20" ht="15" customHeight="1" outlineLevel="1">
      <c r="A200" s="400">
        <v>191</v>
      </c>
      <c r="B200" s="252" t="s">
        <v>341</v>
      </c>
      <c r="C200" s="183" t="s">
        <v>269</v>
      </c>
      <c r="D200" s="183" t="s">
        <v>270</v>
      </c>
      <c r="E200" s="402">
        <v>4.62</v>
      </c>
      <c r="F200" s="402">
        <f t="shared" si="67"/>
        <v>5.5199759999999998</v>
      </c>
      <c r="G200" s="402">
        <v>4.62</v>
      </c>
      <c r="H200" s="402">
        <f t="shared" si="83"/>
        <v>5.5199759999999998</v>
      </c>
      <c r="I200" s="402">
        <v>4.62</v>
      </c>
      <c r="J200" s="402">
        <f t="shared" si="84"/>
        <v>5.5199759999999998</v>
      </c>
      <c r="K200" s="402">
        <v>4.62</v>
      </c>
      <c r="L200" s="402">
        <f t="shared" si="85"/>
        <v>5.5199759999999998</v>
      </c>
      <c r="M200" s="36"/>
      <c r="N200" s="398"/>
      <c r="O200" s="398"/>
      <c r="P200" s="398"/>
      <c r="Q200" s="398"/>
      <c r="R200" s="398"/>
      <c r="S200" s="398"/>
      <c r="T200" s="398"/>
    </row>
    <row r="201" spans="1:20" ht="15" customHeight="1" outlineLevel="1">
      <c r="A201" s="400">
        <v>192</v>
      </c>
      <c r="B201" s="252" t="s">
        <v>709</v>
      </c>
      <c r="C201" s="183" t="s">
        <v>269</v>
      </c>
      <c r="D201" s="183" t="s">
        <v>270</v>
      </c>
      <c r="E201" s="402">
        <v>1.5</v>
      </c>
      <c r="F201" s="402">
        <f t="shared" si="67"/>
        <v>1.7921999999999998</v>
      </c>
      <c r="G201" s="402">
        <v>1.5</v>
      </c>
      <c r="H201" s="402">
        <f t="shared" si="83"/>
        <v>1.7921999999999998</v>
      </c>
      <c r="I201" s="402">
        <v>1.5</v>
      </c>
      <c r="J201" s="402">
        <f t="shared" si="84"/>
        <v>1.7921999999999998</v>
      </c>
      <c r="K201" s="402">
        <v>1.5</v>
      </c>
      <c r="L201" s="402">
        <f t="shared" si="85"/>
        <v>1.7921999999999998</v>
      </c>
      <c r="M201" s="36"/>
      <c r="N201" s="398"/>
      <c r="O201" s="398"/>
      <c r="P201" s="398"/>
      <c r="Q201" s="398"/>
      <c r="R201" s="398"/>
      <c r="S201" s="398"/>
      <c r="T201" s="398"/>
    </row>
    <row r="202" spans="1:20" ht="15" customHeight="1" outlineLevel="1">
      <c r="A202" s="400">
        <v>193</v>
      </c>
      <c r="B202" s="252" t="s">
        <v>710</v>
      </c>
      <c r="C202" s="183" t="s">
        <v>269</v>
      </c>
      <c r="D202" s="183" t="s">
        <v>270</v>
      </c>
      <c r="E202" s="402">
        <v>3</v>
      </c>
      <c r="F202" s="402">
        <f t="shared" si="67"/>
        <v>3.5843999999999996</v>
      </c>
      <c r="G202" s="402">
        <v>3</v>
      </c>
      <c r="H202" s="402">
        <f t="shared" si="83"/>
        <v>3.5843999999999996</v>
      </c>
      <c r="I202" s="402">
        <v>3</v>
      </c>
      <c r="J202" s="402">
        <f t="shared" si="84"/>
        <v>3.5843999999999996</v>
      </c>
      <c r="K202" s="402">
        <v>3</v>
      </c>
      <c r="L202" s="402">
        <f t="shared" si="85"/>
        <v>3.5843999999999996</v>
      </c>
      <c r="M202" s="36"/>
      <c r="N202" s="398"/>
      <c r="O202" s="398"/>
      <c r="P202" s="398"/>
      <c r="Q202" s="398"/>
      <c r="R202" s="398"/>
      <c r="S202" s="398"/>
      <c r="T202" s="398"/>
    </row>
    <row r="203" spans="1:20" ht="15" customHeight="1" outlineLevel="1">
      <c r="A203" s="400">
        <v>194</v>
      </c>
      <c r="B203" s="252" t="s">
        <v>344</v>
      </c>
      <c r="C203" s="183" t="s">
        <v>272</v>
      </c>
      <c r="D203" s="183" t="s">
        <v>270</v>
      </c>
      <c r="E203" s="402">
        <v>1</v>
      </c>
      <c r="F203" s="402">
        <f t="shared" si="67"/>
        <v>1.1947999999999999</v>
      </c>
      <c r="G203" s="402">
        <v>1</v>
      </c>
      <c r="H203" s="402">
        <f t="shared" si="83"/>
        <v>1.1947999999999999</v>
      </c>
      <c r="I203" s="402">
        <v>1</v>
      </c>
      <c r="J203" s="402">
        <f t="shared" si="84"/>
        <v>1.1947999999999999</v>
      </c>
      <c r="K203" s="402">
        <v>1</v>
      </c>
      <c r="L203" s="402">
        <f t="shared" si="85"/>
        <v>1.1947999999999999</v>
      </c>
      <c r="M203" s="36"/>
      <c r="N203" s="398"/>
      <c r="O203" s="398"/>
      <c r="P203" s="398"/>
      <c r="Q203" s="398"/>
      <c r="R203" s="398"/>
      <c r="S203" s="398"/>
      <c r="T203" s="398"/>
    </row>
    <row r="204" spans="1:20" ht="15" customHeight="1" outlineLevel="1">
      <c r="A204" s="400">
        <v>195</v>
      </c>
      <c r="B204" s="252" t="s">
        <v>345</v>
      </c>
      <c r="C204" s="183" t="s">
        <v>272</v>
      </c>
      <c r="D204" s="183" t="s">
        <v>270</v>
      </c>
      <c r="E204" s="402">
        <v>2</v>
      </c>
      <c r="F204" s="402">
        <f t="shared" si="67"/>
        <v>2.3895999999999997</v>
      </c>
      <c r="G204" s="402">
        <v>2</v>
      </c>
      <c r="H204" s="402">
        <f t="shared" si="83"/>
        <v>2.3895999999999997</v>
      </c>
      <c r="I204" s="402">
        <v>2</v>
      </c>
      <c r="J204" s="402">
        <f t="shared" si="84"/>
        <v>2.3895999999999997</v>
      </c>
      <c r="K204" s="402">
        <v>2</v>
      </c>
      <c r="L204" s="402">
        <f t="shared" si="85"/>
        <v>2.3895999999999997</v>
      </c>
      <c r="M204" s="36"/>
      <c r="N204" s="398"/>
      <c r="O204" s="398"/>
      <c r="P204" s="398"/>
      <c r="Q204" s="398"/>
      <c r="R204" s="398"/>
      <c r="S204" s="398"/>
      <c r="T204" s="398"/>
    </row>
    <row r="205" spans="1:20">
      <c r="A205" s="400">
        <v>196</v>
      </c>
      <c r="B205" s="405" t="s">
        <v>263</v>
      </c>
      <c r="C205" s="183" t="s">
        <v>384</v>
      </c>
      <c r="D205" s="183" t="s">
        <v>270</v>
      </c>
      <c r="E205" s="36"/>
      <c r="F205" s="36"/>
      <c r="G205" s="36"/>
      <c r="H205" s="36"/>
      <c r="I205" s="36"/>
      <c r="J205" s="36"/>
      <c r="K205" s="36"/>
      <c r="L205" s="36"/>
      <c r="M205" s="36"/>
      <c r="N205" s="398"/>
      <c r="O205" s="398"/>
      <c r="P205" s="398"/>
      <c r="Q205" s="398"/>
      <c r="R205" s="398"/>
      <c r="S205" s="398"/>
      <c r="T205" s="398"/>
    </row>
    <row r="206" spans="1:20">
      <c r="B206" s="398"/>
      <c r="C206" s="398"/>
      <c r="D206" s="398"/>
      <c r="E206" s="398"/>
      <c r="F206" s="398"/>
      <c r="G206" s="398"/>
      <c r="H206" s="398"/>
      <c r="I206" s="398"/>
      <c r="J206" s="398"/>
      <c r="K206" s="398"/>
      <c r="L206" s="398"/>
      <c r="N206" s="398"/>
      <c r="O206" s="398"/>
      <c r="P206" s="398"/>
      <c r="Q206" s="398"/>
      <c r="R206" s="398"/>
      <c r="S206" s="398"/>
      <c r="T206" s="398"/>
    </row>
    <row r="207" spans="1:20">
      <c r="B207" s="398" t="s">
        <v>324</v>
      </c>
      <c r="C207" s="398"/>
      <c r="D207" s="398"/>
      <c r="E207" s="398"/>
      <c r="F207" s="398"/>
      <c r="G207" s="398"/>
      <c r="H207" s="398"/>
      <c r="I207" s="398"/>
      <c r="J207" s="398"/>
      <c r="K207" s="398"/>
      <c r="L207" s="398"/>
      <c r="M207" s="398"/>
      <c r="N207" s="398"/>
      <c r="O207" s="398"/>
      <c r="P207" s="398"/>
      <c r="Q207" s="398"/>
      <c r="R207" s="398"/>
      <c r="S207" s="398"/>
      <c r="T207" s="398"/>
    </row>
    <row r="208" spans="1:20">
      <c r="B208" s="397" t="s">
        <v>325</v>
      </c>
      <c r="C208" s="398"/>
      <c r="D208" s="398"/>
      <c r="E208" s="398"/>
      <c r="F208" s="398"/>
      <c r="G208" s="398"/>
      <c r="H208" s="398"/>
      <c r="I208" s="398"/>
      <c r="J208" s="398"/>
      <c r="K208" s="398"/>
      <c r="L208" s="398"/>
      <c r="M208" s="398"/>
      <c r="N208" s="398"/>
    </row>
    <row r="209" spans="1:20">
      <c r="C209" s="398"/>
      <c r="D209" s="398"/>
      <c r="E209" s="398"/>
      <c r="F209" s="398"/>
      <c r="G209" s="398"/>
      <c r="H209" s="398"/>
      <c r="I209" s="398"/>
      <c r="J209" s="398"/>
      <c r="K209" s="398"/>
      <c r="L209" s="398"/>
      <c r="M209" s="398"/>
      <c r="N209" s="398"/>
    </row>
    <row r="210" spans="1:20">
      <c r="C210" s="398"/>
      <c r="D210" s="398"/>
      <c r="E210" s="398"/>
      <c r="F210" s="398"/>
      <c r="G210" s="398"/>
      <c r="H210" s="398"/>
      <c r="I210" s="398"/>
      <c r="J210" s="398"/>
      <c r="K210" s="398"/>
      <c r="L210" s="398"/>
      <c r="M210" s="398"/>
      <c r="N210" s="398"/>
    </row>
    <row r="211" spans="1:20">
      <c r="C211" s="398"/>
      <c r="D211" s="398"/>
      <c r="E211" s="398"/>
      <c r="F211" s="398"/>
      <c r="G211" s="398"/>
      <c r="H211" s="398"/>
      <c r="I211" s="398"/>
      <c r="J211" s="398"/>
      <c r="K211" s="398"/>
      <c r="L211" s="398"/>
      <c r="M211" s="398"/>
      <c r="N211" s="398"/>
    </row>
    <row r="212" spans="1:20" ht="16.5" thickBot="1">
      <c r="B212" s="9" t="s">
        <v>711</v>
      </c>
      <c r="C212" s="398"/>
      <c r="D212" s="398"/>
      <c r="E212" s="398"/>
      <c r="F212" s="398"/>
      <c r="G212" s="398"/>
      <c r="H212" s="398"/>
      <c r="I212" s="398"/>
      <c r="J212" s="398"/>
      <c r="K212" s="398"/>
      <c r="L212" s="398"/>
      <c r="M212" s="398"/>
      <c r="N212" s="398"/>
      <c r="O212" s="398"/>
      <c r="P212" s="398"/>
      <c r="Q212" s="398"/>
      <c r="R212" s="398"/>
      <c r="S212" s="398"/>
      <c r="T212" s="398"/>
    </row>
    <row r="213" spans="1:20" ht="15" thickBot="1">
      <c r="B213" s="399" t="s">
        <v>327</v>
      </c>
      <c r="C213" s="398"/>
      <c r="D213" s="398"/>
      <c r="E213" s="526">
        <v>2015</v>
      </c>
      <c r="F213" s="527"/>
      <c r="G213" s="526">
        <v>2016</v>
      </c>
      <c r="H213" s="527"/>
      <c r="I213" s="526">
        <v>2017</v>
      </c>
      <c r="J213" s="527"/>
      <c r="K213" s="526">
        <v>2018</v>
      </c>
      <c r="L213" s="527"/>
      <c r="M213" s="398"/>
      <c r="N213" s="398"/>
      <c r="O213" s="398"/>
      <c r="P213" s="398"/>
      <c r="Q213" s="398"/>
      <c r="R213" s="398"/>
      <c r="S213" s="398"/>
      <c r="T213" s="398"/>
    </row>
    <row r="214" spans="1:20">
      <c r="B214" s="306" t="s">
        <v>263</v>
      </c>
      <c r="C214" s="306" t="s">
        <v>264</v>
      </c>
      <c r="D214" s="306" t="s">
        <v>265</v>
      </c>
      <c r="E214" s="306" t="s">
        <v>266</v>
      </c>
      <c r="F214" s="306" t="s">
        <v>256</v>
      </c>
      <c r="G214" s="306" t="s">
        <v>266</v>
      </c>
      <c r="H214" s="306" t="s">
        <v>256</v>
      </c>
      <c r="I214" s="306" t="s">
        <v>266</v>
      </c>
      <c r="J214" s="306" t="s">
        <v>256</v>
      </c>
      <c r="K214" s="306" t="s">
        <v>266</v>
      </c>
      <c r="L214" s="306" t="s">
        <v>256</v>
      </c>
      <c r="M214" s="306" t="s">
        <v>267</v>
      </c>
      <c r="N214" s="398"/>
      <c r="O214" s="398"/>
      <c r="P214" s="398"/>
      <c r="Q214" s="398"/>
      <c r="R214" s="398"/>
      <c r="S214" s="398"/>
      <c r="T214" s="398"/>
    </row>
    <row r="215" spans="1:20">
      <c r="A215" s="406">
        <v>1</v>
      </c>
      <c r="B215" s="250" t="s">
        <v>712</v>
      </c>
      <c r="C215" s="183" t="s">
        <v>272</v>
      </c>
      <c r="D215" s="183" t="s">
        <v>270</v>
      </c>
      <c r="E215" s="187">
        <v>149</v>
      </c>
      <c r="F215" s="187">
        <f t="shared" ref="F215:F238" si="86">E215*1.16*1.03</f>
        <v>178.02519999999998</v>
      </c>
      <c r="G215" s="187">
        <v>149</v>
      </c>
      <c r="H215" s="187">
        <f t="shared" ref="H215:H238" si="87">G215*1.16*1.03</f>
        <v>178.02519999999998</v>
      </c>
      <c r="I215" s="187">
        <v>149</v>
      </c>
      <c r="J215" s="187">
        <f t="shared" ref="J215:J224" si="88">I215*1.16*1.03</f>
        <v>178.02519999999998</v>
      </c>
      <c r="K215" s="187">
        <v>149</v>
      </c>
      <c r="L215" s="187">
        <f t="shared" ref="L215:L224" si="89">K215*1.16*1.03</f>
        <v>178.02519999999998</v>
      </c>
      <c r="M215" s="36"/>
      <c r="N215" s="398"/>
      <c r="O215" s="398"/>
      <c r="P215" s="398"/>
      <c r="Q215" s="398"/>
      <c r="R215" s="398"/>
      <c r="S215" s="398"/>
      <c r="T215" s="398"/>
    </row>
    <row r="216" spans="1:20">
      <c r="A216" s="406">
        <v>2</v>
      </c>
      <c r="B216" s="250" t="s">
        <v>713</v>
      </c>
      <c r="C216" s="183" t="s">
        <v>274</v>
      </c>
      <c r="D216" s="183" t="s">
        <v>270</v>
      </c>
      <c r="E216" s="36">
        <v>0.67630000000000001</v>
      </c>
      <c r="F216" s="187">
        <f t="shared" si="86"/>
        <v>0.80804324000000005</v>
      </c>
      <c r="G216" s="407">
        <v>0.47339999999999999</v>
      </c>
      <c r="H216" s="253">
        <f t="shared" si="87"/>
        <v>0.56561832000000001</v>
      </c>
      <c r="I216" s="36">
        <v>0.4042</v>
      </c>
      <c r="J216" s="253">
        <f t="shared" si="88"/>
        <v>0.48293815999999995</v>
      </c>
      <c r="K216" s="36">
        <v>0.34200000000000003</v>
      </c>
      <c r="L216" s="253">
        <f t="shared" si="89"/>
        <v>0.40862160000000003</v>
      </c>
      <c r="M216" s="36"/>
      <c r="N216" s="398"/>
      <c r="O216" s="398"/>
      <c r="P216" s="398"/>
      <c r="Q216" s="398"/>
      <c r="R216" s="398"/>
      <c r="S216" s="398"/>
      <c r="T216" s="398"/>
    </row>
    <row r="217" spans="1:20">
      <c r="A217" s="406">
        <v>3</v>
      </c>
      <c r="B217" s="250" t="s">
        <v>714</v>
      </c>
      <c r="C217" s="183" t="s">
        <v>274</v>
      </c>
      <c r="D217" s="183" t="s">
        <v>270</v>
      </c>
      <c r="E217" s="36">
        <v>0.67630000000000001</v>
      </c>
      <c r="F217" s="187">
        <f t="shared" si="86"/>
        <v>0.80804324000000005</v>
      </c>
      <c r="G217" s="407">
        <v>0.47339999999999999</v>
      </c>
      <c r="H217" s="253">
        <f t="shared" si="87"/>
        <v>0.56561832000000001</v>
      </c>
      <c r="I217" s="36">
        <v>0.4042</v>
      </c>
      <c r="J217" s="253">
        <f t="shared" si="88"/>
        <v>0.48293815999999995</v>
      </c>
      <c r="K217" s="36">
        <v>0.34200000000000003</v>
      </c>
      <c r="L217" s="253">
        <f t="shared" si="89"/>
        <v>0.40862160000000003</v>
      </c>
      <c r="M217" s="36"/>
      <c r="N217" s="398"/>
      <c r="O217" s="398"/>
      <c r="P217" s="398"/>
      <c r="Q217" s="398"/>
      <c r="R217" s="398"/>
      <c r="S217" s="398"/>
      <c r="T217" s="398"/>
    </row>
    <row r="218" spans="1:20" ht="15" customHeight="1" outlineLevel="1">
      <c r="A218" s="406">
        <v>4</v>
      </c>
      <c r="B218" s="250" t="s">
        <v>320</v>
      </c>
      <c r="C218" s="183" t="s">
        <v>272</v>
      </c>
      <c r="D218" s="183" t="s">
        <v>270</v>
      </c>
      <c r="E218" s="402">
        <v>1.48</v>
      </c>
      <c r="F218" s="402">
        <f t="shared" si="86"/>
        <v>1.7683039999999999</v>
      </c>
      <c r="G218" s="402">
        <v>1.48</v>
      </c>
      <c r="H218" s="402">
        <f t="shared" si="87"/>
        <v>1.7683039999999999</v>
      </c>
      <c r="I218" s="402">
        <v>1.48</v>
      </c>
      <c r="J218" s="402">
        <f t="shared" si="88"/>
        <v>1.7683039999999999</v>
      </c>
      <c r="K218" s="402">
        <v>1.48</v>
      </c>
      <c r="L218" s="402">
        <f t="shared" si="89"/>
        <v>1.7683039999999999</v>
      </c>
      <c r="M218" s="36"/>
      <c r="N218" s="398"/>
      <c r="O218" s="398"/>
      <c r="P218" s="398"/>
      <c r="Q218" s="398"/>
      <c r="R218" s="398"/>
      <c r="S218" s="398"/>
      <c r="T218" s="398"/>
    </row>
    <row r="219" spans="1:20" ht="15" customHeight="1" outlineLevel="1">
      <c r="A219" s="406">
        <v>5</v>
      </c>
      <c r="B219" s="408" t="s">
        <v>321</v>
      </c>
      <c r="C219" s="291" t="s">
        <v>269</v>
      </c>
      <c r="D219" s="291" t="s">
        <v>270</v>
      </c>
      <c r="E219" s="402">
        <v>1.48</v>
      </c>
      <c r="F219" s="402">
        <f t="shared" si="86"/>
        <v>1.7683039999999999</v>
      </c>
      <c r="G219" s="402">
        <v>1.48</v>
      </c>
      <c r="H219" s="402">
        <f t="shared" si="87"/>
        <v>1.7683039999999999</v>
      </c>
      <c r="I219" s="402">
        <v>1.48</v>
      </c>
      <c r="J219" s="402">
        <f t="shared" si="88"/>
        <v>1.7683039999999999</v>
      </c>
      <c r="K219" s="402">
        <v>1.48</v>
      </c>
      <c r="L219" s="402">
        <f t="shared" si="89"/>
        <v>1.7683039999999999</v>
      </c>
      <c r="M219" s="36"/>
      <c r="N219" s="398"/>
      <c r="O219" s="398"/>
      <c r="P219" s="398"/>
      <c r="Q219" s="398"/>
      <c r="R219" s="398"/>
      <c r="S219" s="398"/>
      <c r="T219" s="398"/>
    </row>
    <row r="220" spans="1:20" ht="15" customHeight="1" outlineLevel="1">
      <c r="A220" s="406">
        <v>6</v>
      </c>
      <c r="B220" s="408" t="s">
        <v>552</v>
      </c>
      <c r="C220" s="291" t="s">
        <v>272</v>
      </c>
      <c r="D220" s="291" t="s">
        <v>270</v>
      </c>
      <c r="E220" s="402">
        <v>198</v>
      </c>
      <c r="F220" s="402">
        <f t="shared" si="86"/>
        <v>236.57039999999998</v>
      </c>
      <c r="G220" s="402">
        <v>198</v>
      </c>
      <c r="H220" s="402">
        <f t="shared" si="87"/>
        <v>236.57039999999998</v>
      </c>
      <c r="I220" s="402">
        <v>198</v>
      </c>
      <c r="J220" s="402">
        <f t="shared" si="88"/>
        <v>236.57039999999998</v>
      </c>
      <c r="K220" s="402">
        <v>198</v>
      </c>
      <c r="L220" s="402">
        <f t="shared" si="89"/>
        <v>236.57039999999998</v>
      </c>
      <c r="M220" s="36"/>
      <c r="N220" s="398"/>
      <c r="O220" s="398"/>
      <c r="P220" s="398"/>
      <c r="Q220" s="398"/>
      <c r="R220" s="398"/>
      <c r="S220" s="398"/>
      <c r="T220" s="398"/>
    </row>
    <row r="221" spans="1:20" ht="15" customHeight="1" outlineLevel="1">
      <c r="A221" s="406">
        <v>7</v>
      </c>
      <c r="B221" s="408" t="s">
        <v>547</v>
      </c>
      <c r="C221" s="291" t="s">
        <v>269</v>
      </c>
      <c r="D221" s="291" t="s">
        <v>270</v>
      </c>
      <c r="E221" s="402">
        <v>156.55000000000001</v>
      </c>
      <c r="F221" s="402">
        <f t="shared" si="86"/>
        <v>187.04594000000003</v>
      </c>
      <c r="G221" s="402">
        <v>156.55000000000001</v>
      </c>
      <c r="H221" s="402">
        <f t="shared" si="87"/>
        <v>187.04594000000003</v>
      </c>
      <c r="I221" s="402">
        <v>156.55000000000001</v>
      </c>
      <c r="J221" s="402">
        <f t="shared" si="88"/>
        <v>187.04594000000003</v>
      </c>
      <c r="K221" s="402">
        <v>156.55000000000001</v>
      </c>
      <c r="L221" s="402">
        <f t="shared" si="89"/>
        <v>187.04594000000003</v>
      </c>
      <c r="M221" s="36"/>
      <c r="N221" s="398"/>
      <c r="O221" s="398"/>
      <c r="P221" s="398"/>
      <c r="Q221" s="398"/>
      <c r="R221" s="398"/>
      <c r="S221" s="398"/>
      <c r="T221" s="398"/>
    </row>
    <row r="222" spans="1:20" ht="15" customHeight="1" outlineLevel="1">
      <c r="A222" s="406">
        <v>8</v>
      </c>
      <c r="B222" s="250" t="s">
        <v>715</v>
      </c>
      <c r="C222" s="183" t="s">
        <v>274</v>
      </c>
      <c r="D222" s="183" t="s">
        <v>270</v>
      </c>
      <c r="E222" s="402">
        <v>2</v>
      </c>
      <c r="F222" s="402">
        <f t="shared" si="86"/>
        <v>2.3895999999999997</v>
      </c>
      <c r="G222" s="402">
        <v>2</v>
      </c>
      <c r="H222" s="402">
        <f t="shared" si="87"/>
        <v>2.3895999999999997</v>
      </c>
      <c r="I222" s="402">
        <v>2</v>
      </c>
      <c r="J222" s="402">
        <f t="shared" si="88"/>
        <v>2.3895999999999997</v>
      </c>
      <c r="K222" s="402">
        <v>2</v>
      </c>
      <c r="L222" s="402">
        <f t="shared" si="89"/>
        <v>2.3895999999999997</v>
      </c>
      <c r="M222" s="36"/>
      <c r="N222" s="398"/>
      <c r="O222" s="398"/>
      <c r="P222" s="398"/>
      <c r="Q222" s="398"/>
      <c r="R222" s="398"/>
      <c r="S222" s="398"/>
      <c r="T222" s="398"/>
    </row>
    <row r="223" spans="1:20" ht="15" customHeight="1" outlineLevel="1">
      <c r="A223" s="406">
        <v>9</v>
      </c>
      <c r="B223" s="250" t="s">
        <v>287</v>
      </c>
      <c r="C223" s="183" t="s">
        <v>274</v>
      </c>
      <c r="D223" s="183" t="s">
        <v>270</v>
      </c>
      <c r="E223" s="402">
        <v>6.93</v>
      </c>
      <c r="F223" s="402">
        <f t="shared" si="86"/>
        <v>8.2799639999999979</v>
      </c>
      <c r="G223" s="402">
        <v>6.93</v>
      </c>
      <c r="H223" s="402">
        <f t="shared" si="87"/>
        <v>8.2799639999999979</v>
      </c>
      <c r="I223" s="402">
        <v>6.93</v>
      </c>
      <c r="J223" s="402">
        <f t="shared" si="88"/>
        <v>8.2799639999999979</v>
      </c>
      <c r="K223" s="402">
        <v>6.93</v>
      </c>
      <c r="L223" s="402">
        <f t="shared" si="89"/>
        <v>8.2799639999999979</v>
      </c>
      <c r="M223" s="36"/>
      <c r="N223" s="398"/>
      <c r="O223" s="398"/>
      <c r="P223" s="398"/>
      <c r="Q223" s="398"/>
      <c r="R223" s="398"/>
      <c r="S223" s="398"/>
      <c r="T223" s="398"/>
    </row>
    <row r="224" spans="1:20" ht="15" customHeight="1" outlineLevel="1">
      <c r="A224" s="406">
        <v>10</v>
      </c>
      <c r="B224" s="250" t="s">
        <v>288</v>
      </c>
      <c r="C224" s="183" t="s">
        <v>274</v>
      </c>
      <c r="D224" s="183" t="s">
        <v>270</v>
      </c>
      <c r="E224" s="402">
        <v>8.34</v>
      </c>
      <c r="F224" s="402">
        <f t="shared" si="86"/>
        <v>9.9646319999999982</v>
      </c>
      <c r="G224" s="402">
        <v>8.34</v>
      </c>
      <c r="H224" s="402">
        <f t="shared" si="87"/>
        <v>9.9646319999999982</v>
      </c>
      <c r="I224" s="402">
        <v>8.34</v>
      </c>
      <c r="J224" s="402">
        <f t="shared" si="88"/>
        <v>9.9646319999999982</v>
      </c>
      <c r="K224" s="402">
        <v>8.34</v>
      </c>
      <c r="L224" s="402">
        <f t="shared" si="89"/>
        <v>9.9646319999999982</v>
      </c>
      <c r="M224" s="36"/>
      <c r="N224" s="398"/>
      <c r="O224" s="398"/>
      <c r="P224" s="398"/>
      <c r="Q224" s="398"/>
      <c r="R224" s="398"/>
      <c r="S224" s="398"/>
      <c r="T224" s="398"/>
    </row>
    <row r="225" spans="1:22" ht="15" customHeight="1" outlineLevel="1">
      <c r="A225" s="406">
        <v>11</v>
      </c>
      <c r="B225" s="250" t="s">
        <v>286</v>
      </c>
      <c r="C225" s="183" t="s">
        <v>274</v>
      </c>
      <c r="D225" s="183" t="s">
        <v>270</v>
      </c>
      <c r="E225" s="402">
        <v>9.42</v>
      </c>
      <c r="F225" s="402">
        <f>E225*1.16*1.03</f>
        <v>11.255015999999999</v>
      </c>
      <c r="G225" s="402">
        <v>9.42</v>
      </c>
      <c r="H225" s="402">
        <f>G225*1.16*1.03</f>
        <v>11.255015999999999</v>
      </c>
      <c r="I225" s="402">
        <v>9.42</v>
      </c>
      <c r="J225" s="402">
        <f>I225*1.16*1.03</f>
        <v>11.255015999999999</v>
      </c>
      <c r="K225" s="402">
        <v>9.42</v>
      </c>
      <c r="L225" s="402">
        <f>K225*1.16*1.03</f>
        <v>11.255015999999999</v>
      </c>
      <c r="M225" s="36"/>
      <c r="N225" s="398"/>
      <c r="O225" s="398"/>
      <c r="P225" s="398"/>
      <c r="Q225" s="398"/>
      <c r="R225" s="398"/>
      <c r="S225" s="398"/>
      <c r="T225" s="398"/>
    </row>
    <row r="226" spans="1:22" ht="15" customHeight="1" outlineLevel="1">
      <c r="A226" s="406">
        <v>12</v>
      </c>
      <c r="B226" s="250" t="s">
        <v>289</v>
      </c>
      <c r="C226" s="183" t="s">
        <v>274</v>
      </c>
      <c r="D226" s="183" t="s">
        <v>270</v>
      </c>
      <c r="E226" s="402">
        <v>6.29</v>
      </c>
      <c r="F226" s="402">
        <f t="shared" si="86"/>
        <v>7.5152919999999996</v>
      </c>
      <c r="G226" s="402">
        <v>6.29</v>
      </c>
      <c r="H226" s="402">
        <f t="shared" si="87"/>
        <v>7.5152919999999996</v>
      </c>
      <c r="I226" s="402">
        <v>6.29</v>
      </c>
      <c r="J226" s="402">
        <f t="shared" ref="J226:J227" si="90">I226*1.16*1.03</f>
        <v>7.5152919999999996</v>
      </c>
      <c r="K226" s="402">
        <v>6.29</v>
      </c>
      <c r="L226" s="402">
        <f t="shared" ref="L226:L227" si="91">K226*1.16*1.03</f>
        <v>7.5152919999999996</v>
      </c>
      <c r="M226" s="36"/>
      <c r="N226" s="398"/>
      <c r="O226" s="398"/>
      <c r="P226" s="398"/>
      <c r="Q226" s="398"/>
      <c r="R226" s="398"/>
      <c r="S226" s="398"/>
      <c r="T226" s="398"/>
    </row>
    <row r="227" spans="1:22" ht="15" customHeight="1" outlineLevel="1">
      <c r="A227" s="406">
        <v>13</v>
      </c>
      <c r="B227" s="250" t="s">
        <v>290</v>
      </c>
      <c r="C227" s="183" t="s">
        <v>274</v>
      </c>
      <c r="D227" s="183" t="s">
        <v>270</v>
      </c>
      <c r="E227" s="402">
        <v>13.09</v>
      </c>
      <c r="F227" s="402">
        <f t="shared" si="86"/>
        <v>15.639931999999998</v>
      </c>
      <c r="G227" s="402">
        <v>13.09</v>
      </c>
      <c r="H227" s="402">
        <f t="shared" si="87"/>
        <v>15.639931999999998</v>
      </c>
      <c r="I227" s="402">
        <v>13.09</v>
      </c>
      <c r="J227" s="402">
        <f t="shared" si="90"/>
        <v>15.639931999999998</v>
      </c>
      <c r="K227" s="402">
        <v>13.09</v>
      </c>
      <c r="L227" s="402">
        <f t="shared" si="91"/>
        <v>15.639931999999998</v>
      </c>
      <c r="M227" s="36"/>
      <c r="N227" s="398"/>
      <c r="O227" s="398"/>
      <c r="P227" s="398"/>
      <c r="Q227" s="398"/>
      <c r="R227" s="398"/>
      <c r="S227" s="398"/>
      <c r="T227" s="398"/>
    </row>
    <row r="228" spans="1:22" ht="15" customHeight="1" outlineLevel="1">
      <c r="A228" s="406">
        <v>14</v>
      </c>
      <c r="B228" s="250" t="s">
        <v>292</v>
      </c>
      <c r="C228" s="183" t="s">
        <v>274</v>
      </c>
      <c r="D228" s="183" t="s">
        <v>270</v>
      </c>
      <c r="E228" s="402">
        <v>13.64</v>
      </c>
      <c r="F228" s="402">
        <f>E228*1.16*1.03</f>
        <v>16.297072</v>
      </c>
      <c r="G228" s="402">
        <v>13.64</v>
      </c>
      <c r="H228" s="402">
        <f>G228*1.16*1.03</f>
        <v>16.297072</v>
      </c>
      <c r="I228" s="402">
        <v>13.64</v>
      </c>
      <c r="J228" s="402">
        <f>I228*1.16*1.03</f>
        <v>16.297072</v>
      </c>
      <c r="K228" s="402">
        <v>13.64</v>
      </c>
      <c r="L228" s="402">
        <f>K228*1.16*1.03</f>
        <v>16.297072</v>
      </c>
      <c r="M228" s="36"/>
      <c r="N228" s="398"/>
      <c r="O228" s="398"/>
      <c r="P228" s="398"/>
      <c r="Q228" s="398"/>
      <c r="R228" s="398"/>
      <c r="S228" s="398"/>
      <c r="T228" s="398"/>
    </row>
    <row r="229" spans="1:22" ht="15" customHeight="1" outlineLevel="1">
      <c r="A229" s="406">
        <v>15</v>
      </c>
      <c r="B229" s="250" t="s">
        <v>291</v>
      </c>
      <c r="C229" s="183" t="s">
        <v>274</v>
      </c>
      <c r="D229" s="183" t="s">
        <v>270</v>
      </c>
      <c r="E229" s="402">
        <v>14.83</v>
      </c>
      <c r="F229" s="402">
        <f t="shared" si="86"/>
        <v>17.718883999999999</v>
      </c>
      <c r="G229" s="402">
        <v>14.83</v>
      </c>
      <c r="H229" s="402">
        <f t="shared" si="87"/>
        <v>17.718883999999999</v>
      </c>
      <c r="I229" s="402">
        <v>14.83</v>
      </c>
      <c r="J229" s="402">
        <f t="shared" ref="J229:J238" si="92">I229*1.16*1.03</f>
        <v>17.718883999999999</v>
      </c>
      <c r="K229" s="402">
        <v>14.83</v>
      </c>
      <c r="L229" s="402">
        <f t="shared" ref="L229:L238" si="93">K229*1.16*1.03</f>
        <v>17.718883999999999</v>
      </c>
      <c r="M229" s="36"/>
      <c r="N229" s="398"/>
      <c r="O229" s="398"/>
      <c r="P229" s="398"/>
      <c r="Q229" s="398"/>
      <c r="R229" s="398"/>
      <c r="S229" s="398"/>
      <c r="T229" s="398"/>
    </row>
    <row r="230" spans="1:22" ht="15" customHeight="1" outlineLevel="1">
      <c r="A230" s="406">
        <v>16</v>
      </c>
      <c r="B230" s="250" t="s">
        <v>307</v>
      </c>
      <c r="C230" s="183" t="s">
        <v>274</v>
      </c>
      <c r="D230" s="183" t="s">
        <v>270</v>
      </c>
      <c r="E230" s="402">
        <v>0.04</v>
      </c>
      <c r="F230" s="402">
        <f t="shared" si="86"/>
        <v>4.7792000000000001E-2</v>
      </c>
      <c r="G230" s="402">
        <v>0.04</v>
      </c>
      <c r="H230" s="402">
        <f t="shared" si="87"/>
        <v>4.7792000000000001E-2</v>
      </c>
      <c r="I230" s="402">
        <v>0.04</v>
      </c>
      <c r="J230" s="402">
        <f t="shared" si="92"/>
        <v>4.7792000000000001E-2</v>
      </c>
      <c r="K230" s="402">
        <v>0.04</v>
      </c>
      <c r="L230" s="402">
        <f t="shared" si="93"/>
        <v>4.7792000000000001E-2</v>
      </c>
      <c r="M230" s="36"/>
      <c r="N230" s="398"/>
      <c r="O230" s="398"/>
      <c r="P230" s="398"/>
      <c r="Q230" s="398"/>
      <c r="R230" s="398"/>
      <c r="S230" s="398"/>
      <c r="T230" s="398"/>
    </row>
    <row r="231" spans="1:22" ht="15" customHeight="1" outlineLevel="1">
      <c r="A231" s="406">
        <v>17</v>
      </c>
      <c r="B231" s="250" t="s">
        <v>308</v>
      </c>
      <c r="C231" s="183" t="s">
        <v>274</v>
      </c>
      <c r="D231" s="183" t="s">
        <v>270</v>
      </c>
      <c r="E231" s="402">
        <v>0.14000000000000001</v>
      </c>
      <c r="F231" s="402">
        <f t="shared" si="86"/>
        <v>0.16727200000000003</v>
      </c>
      <c r="G231" s="402">
        <v>0.14000000000000001</v>
      </c>
      <c r="H231" s="402">
        <f t="shared" si="87"/>
        <v>0.16727200000000003</v>
      </c>
      <c r="I231" s="402">
        <v>0.14000000000000001</v>
      </c>
      <c r="J231" s="402">
        <f t="shared" si="92"/>
        <v>0.16727200000000003</v>
      </c>
      <c r="K231" s="402">
        <v>0.14000000000000001</v>
      </c>
      <c r="L231" s="402">
        <f t="shared" si="93"/>
        <v>0.16727200000000003</v>
      </c>
      <c r="M231" s="36"/>
      <c r="N231" s="398"/>
      <c r="O231" s="398"/>
      <c r="P231" s="398"/>
      <c r="Q231" s="398"/>
      <c r="R231" s="398"/>
      <c r="S231" s="398"/>
      <c r="T231" s="398"/>
    </row>
    <row r="232" spans="1:22" ht="15" customHeight="1" outlineLevel="1">
      <c r="A232" s="406">
        <v>18</v>
      </c>
      <c r="B232" s="250" t="s">
        <v>309</v>
      </c>
      <c r="C232" s="183" t="s">
        <v>274</v>
      </c>
      <c r="D232" s="183" t="s">
        <v>270</v>
      </c>
      <c r="E232" s="402">
        <v>0.16</v>
      </c>
      <c r="F232" s="402">
        <f t="shared" si="86"/>
        <v>0.191168</v>
      </c>
      <c r="G232" s="402">
        <v>0.16</v>
      </c>
      <c r="H232" s="402">
        <f t="shared" si="87"/>
        <v>0.191168</v>
      </c>
      <c r="I232" s="402">
        <v>0.16</v>
      </c>
      <c r="J232" s="402">
        <f t="shared" si="92"/>
        <v>0.191168</v>
      </c>
      <c r="K232" s="402">
        <v>0.16</v>
      </c>
      <c r="L232" s="402">
        <f t="shared" si="93"/>
        <v>0.191168</v>
      </c>
      <c r="M232" s="36"/>
      <c r="N232" s="398"/>
      <c r="O232" s="398"/>
      <c r="P232" s="398"/>
      <c r="Q232" s="398"/>
      <c r="R232" s="398"/>
      <c r="S232" s="398"/>
      <c r="T232" s="398"/>
    </row>
    <row r="233" spans="1:22" ht="15" customHeight="1" outlineLevel="1">
      <c r="A233" s="406">
        <v>19</v>
      </c>
      <c r="B233" s="250" t="s">
        <v>310</v>
      </c>
      <c r="C233" s="183" t="s">
        <v>274</v>
      </c>
      <c r="D233" s="183" t="s">
        <v>270</v>
      </c>
      <c r="E233" s="402">
        <v>0.18</v>
      </c>
      <c r="F233" s="402">
        <f t="shared" si="86"/>
        <v>0.21506399999999998</v>
      </c>
      <c r="G233" s="402">
        <v>0.18</v>
      </c>
      <c r="H233" s="402">
        <f t="shared" si="87"/>
        <v>0.21506399999999998</v>
      </c>
      <c r="I233" s="402">
        <v>0.18</v>
      </c>
      <c r="J233" s="402">
        <f t="shared" si="92"/>
        <v>0.21506399999999998</v>
      </c>
      <c r="K233" s="402">
        <v>0.18</v>
      </c>
      <c r="L233" s="402">
        <f t="shared" si="93"/>
        <v>0.21506399999999998</v>
      </c>
      <c r="M233" s="36"/>
      <c r="N233" s="398"/>
      <c r="O233" s="398"/>
      <c r="P233" s="398"/>
      <c r="Q233" s="398"/>
      <c r="R233" s="398"/>
      <c r="S233" s="398"/>
      <c r="T233" s="398"/>
    </row>
    <row r="234" spans="1:22" ht="15" customHeight="1" outlineLevel="1">
      <c r="A234" s="406">
        <v>20</v>
      </c>
      <c r="B234" s="250" t="s">
        <v>311</v>
      </c>
      <c r="C234" s="183" t="s">
        <v>274</v>
      </c>
      <c r="D234" s="183" t="s">
        <v>270</v>
      </c>
      <c r="E234" s="402">
        <v>0.25</v>
      </c>
      <c r="F234" s="402">
        <f t="shared" si="86"/>
        <v>0.29869999999999997</v>
      </c>
      <c r="G234" s="402">
        <v>0.25</v>
      </c>
      <c r="H234" s="402">
        <f t="shared" si="87"/>
        <v>0.29869999999999997</v>
      </c>
      <c r="I234" s="402">
        <v>0.25</v>
      </c>
      <c r="J234" s="402">
        <f t="shared" si="92"/>
        <v>0.29869999999999997</v>
      </c>
      <c r="K234" s="402">
        <v>0.25</v>
      </c>
      <c r="L234" s="402">
        <f t="shared" si="93"/>
        <v>0.29869999999999997</v>
      </c>
      <c r="M234" s="36"/>
      <c r="N234" s="398"/>
      <c r="O234" s="398"/>
      <c r="P234" s="398"/>
      <c r="Q234" s="398"/>
      <c r="R234" s="398"/>
      <c r="S234" s="398"/>
      <c r="T234" s="398"/>
    </row>
    <row r="235" spans="1:22" ht="15" customHeight="1" outlineLevel="1">
      <c r="A235" s="406">
        <v>21</v>
      </c>
      <c r="B235" s="250" t="s">
        <v>312</v>
      </c>
      <c r="C235" s="183" t="s">
        <v>274</v>
      </c>
      <c r="D235" s="183" t="s">
        <v>270</v>
      </c>
      <c r="E235" s="402">
        <v>0.24</v>
      </c>
      <c r="F235" s="402">
        <f t="shared" si="86"/>
        <v>0.28675200000000001</v>
      </c>
      <c r="G235" s="402">
        <v>0.24</v>
      </c>
      <c r="H235" s="402">
        <f t="shared" si="87"/>
        <v>0.28675200000000001</v>
      </c>
      <c r="I235" s="402">
        <v>0.24</v>
      </c>
      <c r="J235" s="402">
        <f t="shared" si="92"/>
        <v>0.28675200000000001</v>
      </c>
      <c r="K235" s="402">
        <v>0.24</v>
      </c>
      <c r="L235" s="402">
        <f t="shared" si="93"/>
        <v>0.28675200000000001</v>
      </c>
      <c r="M235" s="36"/>
      <c r="N235" s="398"/>
      <c r="O235" s="398"/>
      <c r="P235" s="398"/>
      <c r="Q235" s="398"/>
      <c r="R235" s="398"/>
      <c r="S235" s="398"/>
      <c r="T235" s="398"/>
    </row>
    <row r="236" spans="1:22" ht="15" customHeight="1" outlineLevel="1">
      <c r="A236" s="406">
        <v>22</v>
      </c>
      <c r="B236" s="250" t="s">
        <v>313</v>
      </c>
      <c r="C236" s="183" t="s">
        <v>274</v>
      </c>
      <c r="D236" s="183" t="s">
        <v>270</v>
      </c>
      <c r="E236" s="402">
        <v>0.12</v>
      </c>
      <c r="F236" s="402">
        <f t="shared" si="86"/>
        <v>0.143376</v>
      </c>
      <c r="G236" s="402">
        <v>0.12</v>
      </c>
      <c r="H236" s="402">
        <f t="shared" si="87"/>
        <v>0.143376</v>
      </c>
      <c r="I236" s="402">
        <v>0.12</v>
      </c>
      <c r="J236" s="402">
        <f t="shared" si="92"/>
        <v>0.143376</v>
      </c>
      <c r="K236" s="402">
        <v>0.12</v>
      </c>
      <c r="L236" s="402">
        <f t="shared" si="93"/>
        <v>0.143376</v>
      </c>
      <c r="M236" s="36"/>
      <c r="N236" s="398"/>
      <c r="O236" s="398"/>
      <c r="P236" s="398"/>
      <c r="Q236" s="398"/>
      <c r="R236" s="398"/>
      <c r="S236" s="398"/>
      <c r="T236" s="398"/>
    </row>
    <row r="237" spans="1:22" ht="15" customHeight="1" outlineLevel="1">
      <c r="A237" s="406">
        <v>23</v>
      </c>
      <c r="B237" s="250" t="s">
        <v>314</v>
      </c>
      <c r="C237" s="183" t="s">
        <v>274</v>
      </c>
      <c r="D237" s="183" t="s">
        <v>270</v>
      </c>
      <c r="E237" s="402">
        <v>0.27</v>
      </c>
      <c r="F237" s="402">
        <f t="shared" si="86"/>
        <v>0.32259599999999999</v>
      </c>
      <c r="G237" s="402">
        <v>0.27</v>
      </c>
      <c r="H237" s="402">
        <f t="shared" si="87"/>
        <v>0.32259599999999999</v>
      </c>
      <c r="I237" s="402">
        <v>0.27</v>
      </c>
      <c r="J237" s="402">
        <f t="shared" si="92"/>
        <v>0.32259599999999999</v>
      </c>
      <c r="K237" s="402">
        <v>0.27</v>
      </c>
      <c r="L237" s="402">
        <f t="shared" si="93"/>
        <v>0.32259599999999999</v>
      </c>
      <c r="M237" s="36"/>
      <c r="N237" s="398"/>
      <c r="O237" s="398"/>
      <c r="P237" s="398"/>
      <c r="Q237" s="398"/>
      <c r="R237" s="398"/>
      <c r="S237" s="398"/>
      <c r="T237" s="398"/>
    </row>
    <row r="238" spans="1:22" ht="15" customHeight="1" outlineLevel="1">
      <c r="A238" s="406">
        <v>24</v>
      </c>
      <c r="B238" s="250" t="s">
        <v>315</v>
      </c>
      <c r="C238" s="183" t="s">
        <v>274</v>
      </c>
      <c r="D238" s="183" t="s">
        <v>270</v>
      </c>
      <c r="E238" s="409">
        <v>1.2500000000000001E-2</v>
      </c>
      <c r="F238" s="409">
        <f t="shared" si="86"/>
        <v>1.4934999999999999E-2</v>
      </c>
      <c r="G238" s="409">
        <v>1.2500000000000001E-2</v>
      </c>
      <c r="H238" s="409">
        <f t="shared" si="87"/>
        <v>1.4934999999999999E-2</v>
      </c>
      <c r="I238" s="409">
        <v>1.2500000000000001E-2</v>
      </c>
      <c r="J238" s="409">
        <f t="shared" si="92"/>
        <v>1.4934999999999999E-2</v>
      </c>
      <c r="K238" s="409">
        <v>1.2500000000000001E-2</v>
      </c>
      <c r="L238" s="409">
        <f t="shared" si="93"/>
        <v>1.4934999999999999E-2</v>
      </c>
      <c r="M238" s="36"/>
      <c r="N238" s="398"/>
      <c r="O238" s="398"/>
      <c r="P238" s="398"/>
      <c r="Q238" s="398"/>
      <c r="R238" s="398"/>
      <c r="S238" s="398"/>
      <c r="T238" s="398"/>
    </row>
    <row r="239" spans="1:22">
      <c r="A239" s="406">
        <v>25</v>
      </c>
      <c r="B239" s="405" t="s">
        <v>383</v>
      </c>
      <c r="C239" s="183" t="s">
        <v>384</v>
      </c>
      <c r="D239" s="183" t="s">
        <v>385</v>
      </c>
      <c r="E239" s="36"/>
      <c r="F239" s="36"/>
      <c r="G239" s="36"/>
      <c r="H239" s="36"/>
      <c r="I239" s="36"/>
      <c r="J239" s="36"/>
      <c r="K239" s="36"/>
      <c r="L239" s="36"/>
      <c r="M239" s="36"/>
      <c r="N239" s="398"/>
      <c r="O239" s="398"/>
      <c r="P239" s="398"/>
      <c r="Q239" s="398"/>
      <c r="R239" s="398"/>
      <c r="S239" s="398"/>
      <c r="T239" s="398"/>
    </row>
    <row r="240" spans="1:22">
      <c r="A240" s="400"/>
      <c r="B240" s="400"/>
      <c r="C240" s="400"/>
      <c r="D240" s="400"/>
      <c r="E240" s="398"/>
      <c r="F240" s="398"/>
      <c r="G240" s="398"/>
      <c r="H240" s="398"/>
      <c r="I240" s="398"/>
      <c r="J240" s="398"/>
      <c r="K240" s="398"/>
      <c r="L240" s="398"/>
      <c r="M240" s="398"/>
      <c r="N240" s="398"/>
      <c r="O240" s="398"/>
      <c r="P240" s="398"/>
      <c r="Q240" s="398"/>
      <c r="R240" s="398"/>
      <c r="S240" s="398"/>
      <c r="T240" s="398"/>
      <c r="V240" s="400"/>
    </row>
    <row r="241" spans="1:89">
      <c r="B241" s="398" t="s">
        <v>324</v>
      </c>
      <c r="C241" s="398"/>
      <c r="D241" s="398"/>
      <c r="E241" s="398"/>
      <c r="F241" s="398"/>
      <c r="G241" s="398"/>
      <c r="H241" s="398"/>
      <c r="I241" s="398"/>
      <c r="J241" s="398"/>
      <c r="K241" s="398"/>
      <c r="L241" s="398"/>
      <c r="M241" s="398"/>
      <c r="N241" s="398"/>
      <c r="O241" s="398"/>
      <c r="P241" s="398"/>
      <c r="Q241" s="398"/>
    </row>
    <row r="242" spans="1:89">
      <c r="B242" s="397" t="s">
        <v>325</v>
      </c>
      <c r="C242" s="398"/>
      <c r="D242" s="398"/>
      <c r="E242" s="398"/>
      <c r="F242" s="398"/>
      <c r="G242" s="398"/>
      <c r="H242" s="398"/>
      <c r="I242" s="398"/>
      <c r="J242" s="398"/>
      <c r="K242" s="398"/>
      <c r="L242" s="398"/>
      <c r="M242" s="398"/>
      <c r="N242" s="398"/>
    </row>
    <row r="243" spans="1:89">
      <c r="B243" s="397" t="s">
        <v>716</v>
      </c>
      <c r="C243" s="398"/>
      <c r="D243" s="398"/>
      <c r="E243" s="398"/>
      <c r="F243" s="398"/>
      <c r="G243" s="398"/>
      <c r="H243" s="398"/>
      <c r="I243" s="398"/>
      <c r="J243" s="398"/>
      <c r="K243" s="398"/>
      <c r="L243" s="398"/>
      <c r="M243" s="398"/>
      <c r="N243" s="398"/>
    </row>
    <row r="244" spans="1:89" ht="15.75">
      <c r="A244" s="244">
        <v>3.2</v>
      </c>
      <c r="B244" s="244" t="s">
        <v>717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</row>
    <row r="246" spans="1:89" ht="16.5" thickBot="1">
      <c r="B246" s="9" t="s">
        <v>718</v>
      </c>
      <c r="C246" s="398"/>
      <c r="D246" s="398"/>
      <c r="E246" s="398"/>
      <c r="F246" s="398"/>
      <c r="G246" s="398"/>
      <c r="H246" s="398"/>
      <c r="I246" s="398"/>
      <c r="J246" s="398"/>
      <c r="L246" s="398"/>
      <c r="M246" s="398"/>
      <c r="N246" s="398"/>
      <c r="O246" s="398"/>
      <c r="P246" s="398"/>
      <c r="Q246" s="398"/>
      <c r="R246" s="398"/>
      <c r="S246" s="398"/>
      <c r="T246" s="398"/>
    </row>
    <row r="247" spans="1:89" ht="15" thickBot="1">
      <c r="B247" s="399" t="s">
        <v>168</v>
      </c>
      <c r="C247" s="398"/>
      <c r="D247" s="398"/>
      <c r="E247" s="526">
        <v>2015</v>
      </c>
      <c r="F247" s="527"/>
      <c r="G247" s="526">
        <v>2016</v>
      </c>
      <c r="H247" s="527"/>
      <c r="I247" s="526">
        <v>2017</v>
      </c>
      <c r="J247" s="527"/>
      <c r="K247" s="526">
        <v>2018</v>
      </c>
      <c r="L247" s="527"/>
      <c r="M247" s="398"/>
      <c r="N247" s="398"/>
      <c r="O247" s="398"/>
      <c r="P247" s="398"/>
      <c r="Q247" s="398"/>
      <c r="R247" s="398"/>
      <c r="S247" s="398"/>
      <c r="T247" s="398"/>
    </row>
    <row r="248" spans="1:89">
      <c r="B248" s="306" t="s">
        <v>263</v>
      </c>
      <c r="C248" s="306" t="s">
        <v>264</v>
      </c>
      <c r="D248" s="306" t="s">
        <v>265</v>
      </c>
      <c r="E248" s="306" t="s">
        <v>266</v>
      </c>
      <c r="F248" s="306" t="s">
        <v>256</v>
      </c>
      <c r="G248" s="306" t="s">
        <v>266</v>
      </c>
      <c r="H248" s="306" t="s">
        <v>256</v>
      </c>
      <c r="I248" s="306" t="s">
        <v>266</v>
      </c>
      <c r="J248" s="306" t="s">
        <v>256</v>
      </c>
      <c r="K248" s="306" t="s">
        <v>266</v>
      </c>
      <c r="L248" s="306" t="s">
        <v>256</v>
      </c>
      <c r="M248" s="306" t="s">
        <v>267</v>
      </c>
      <c r="N248" s="398"/>
      <c r="O248" s="398"/>
      <c r="P248" s="398"/>
      <c r="Q248" s="398"/>
      <c r="R248" s="398"/>
      <c r="S248" s="398"/>
      <c r="T248" s="398"/>
    </row>
    <row r="249" spans="1:89" ht="15" customHeight="1" outlineLevel="1">
      <c r="A249" s="400">
        <v>1</v>
      </c>
      <c r="B249" s="252" t="s">
        <v>330</v>
      </c>
      <c r="C249" s="183" t="s">
        <v>269</v>
      </c>
      <c r="D249" s="183" t="s">
        <v>270</v>
      </c>
      <c r="E249" s="402">
        <v>100</v>
      </c>
      <c r="F249" s="402">
        <f t="shared" ref="F249:L259" si="94">E249*1.16*1.03</f>
        <v>119.47999999999999</v>
      </c>
      <c r="G249" s="402">
        <v>100</v>
      </c>
      <c r="H249" s="402">
        <f t="shared" si="94"/>
        <v>119.47999999999999</v>
      </c>
      <c r="I249" s="402">
        <v>100</v>
      </c>
      <c r="J249" s="402">
        <f t="shared" ref="J249:J258" si="95">I249*1.16*1.03</f>
        <v>119.47999999999999</v>
      </c>
      <c r="K249" s="402">
        <v>100</v>
      </c>
      <c r="L249" s="402">
        <f t="shared" ref="L249:L258" si="96">K249*1.16*1.03</f>
        <v>119.47999999999999</v>
      </c>
      <c r="M249" s="36"/>
      <c r="N249" s="398"/>
      <c r="O249" s="398"/>
      <c r="P249" s="398"/>
      <c r="Q249" s="398"/>
      <c r="R249" s="398"/>
      <c r="S249" s="398"/>
      <c r="T249" s="398"/>
    </row>
    <row r="250" spans="1:89" ht="15" customHeight="1" outlineLevel="1">
      <c r="A250" s="400">
        <v>2</v>
      </c>
      <c r="B250" s="252" t="s">
        <v>719</v>
      </c>
      <c r="C250" s="183" t="s">
        <v>269</v>
      </c>
      <c r="D250" s="183" t="s">
        <v>270</v>
      </c>
      <c r="E250" s="402">
        <v>149.82</v>
      </c>
      <c r="F250" s="402">
        <f t="shared" si="94"/>
        <v>179.00493599999999</v>
      </c>
      <c r="G250" s="402">
        <v>100</v>
      </c>
      <c r="H250" s="402">
        <f t="shared" si="94"/>
        <v>119.47999999999999</v>
      </c>
      <c r="I250" s="402">
        <v>100</v>
      </c>
      <c r="J250" s="402">
        <f t="shared" si="95"/>
        <v>119.47999999999999</v>
      </c>
      <c r="K250" s="402">
        <v>100</v>
      </c>
      <c r="L250" s="402">
        <f t="shared" si="96"/>
        <v>119.47999999999999</v>
      </c>
      <c r="M250" s="36"/>
      <c r="N250" s="398"/>
      <c r="O250" s="398"/>
      <c r="P250" s="398"/>
      <c r="Q250" s="398"/>
      <c r="R250" s="398"/>
      <c r="S250" s="398"/>
      <c r="T250" s="398"/>
    </row>
    <row r="251" spans="1:89" ht="15" customHeight="1" outlineLevel="1">
      <c r="A251" s="400">
        <v>3</v>
      </c>
      <c r="B251" s="250" t="s">
        <v>720</v>
      </c>
      <c r="C251" s="183" t="s">
        <v>272</v>
      </c>
      <c r="D251" s="183" t="s">
        <v>270</v>
      </c>
      <c r="E251" s="402">
        <v>8750</v>
      </c>
      <c r="F251" s="402">
        <f t="shared" si="94"/>
        <v>10454.5</v>
      </c>
      <c r="G251" s="402">
        <v>8750</v>
      </c>
      <c r="H251" s="402">
        <f t="shared" si="94"/>
        <v>10454.5</v>
      </c>
      <c r="I251" s="402">
        <v>8750</v>
      </c>
      <c r="J251" s="402">
        <f t="shared" si="95"/>
        <v>10454.5</v>
      </c>
      <c r="K251" s="402">
        <v>8750</v>
      </c>
      <c r="L251" s="402">
        <f t="shared" si="96"/>
        <v>10454.5</v>
      </c>
      <c r="M251" s="36"/>
      <c r="N251" s="398"/>
      <c r="O251" s="398"/>
      <c r="P251" s="398"/>
      <c r="Q251" s="398"/>
      <c r="R251" s="398"/>
      <c r="S251" s="398"/>
      <c r="T251" s="398"/>
    </row>
    <row r="252" spans="1:89" ht="15" customHeight="1" outlineLevel="1">
      <c r="A252" s="400">
        <v>4</v>
      </c>
      <c r="B252" s="250" t="s">
        <v>721</v>
      </c>
      <c r="C252" s="183" t="s">
        <v>272</v>
      </c>
      <c r="D252" s="183" t="s">
        <v>270</v>
      </c>
      <c r="E252" s="402">
        <v>15000</v>
      </c>
      <c r="F252" s="402">
        <f t="shared" si="94"/>
        <v>17922</v>
      </c>
      <c r="G252" s="402">
        <v>15000</v>
      </c>
      <c r="H252" s="402">
        <f t="shared" si="94"/>
        <v>17922</v>
      </c>
      <c r="I252" s="402">
        <v>15000</v>
      </c>
      <c r="J252" s="402">
        <f t="shared" si="95"/>
        <v>17922</v>
      </c>
      <c r="K252" s="402">
        <v>15000</v>
      </c>
      <c r="L252" s="402">
        <f t="shared" si="96"/>
        <v>17922</v>
      </c>
      <c r="M252" s="36"/>
      <c r="N252" s="398"/>
      <c r="O252" s="398"/>
      <c r="P252" s="398"/>
      <c r="Q252" s="398"/>
      <c r="R252" s="398"/>
      <c r="S252" s="398"/>
      <c r="T252" s="398"/>
    </row>
    <row r="253" spans="1:89" ht="15" customHeight="1" outlineLevel="1">
      <c r="A253" s="400">
        <v>5</v>
      </c>
      <c r="B253" s="250" t="s">
        <v>722</v>
      </c>
      <c r="C253" s="183" t="s">
        <v>272</v>
      </c>
      <c r="D253" s="183" t="s">
        <v>270</v>
      </c>
      <c r="E253" s="402">
        <v>31250</v>
      </c>
      <c r="F253" s="402">
        <f t="shared" si="94"/>
        <v>37337.5</v>
      </c>
      <c r="G253" s="402">
        <v>31250</v>
      </c>
      <c r="H253" s="402">
        <f t="shared" si="94"/>
        <v>37337.5</v>
      </c>
      <c r="I253" s="402">
        <v>31250</v>
      </c>
      <c r="J253" s="402">
        <f t="shared" si="95"/>
        <v>37337.5</v>
      </c>
      <c r="K253" s="402">
        <v>31250</v>
      </c>
      <c r="L253" s="402">
        <f t="shared" si="96"/>
        <v>37337.5</v>
      </c>
      <c r="M253" s="36"/>
      <c r="N253" s="398"/>
      <c r="O253" s="398"/>
      <c r="P253" s="398"/>
      <c r="Q253" s="398"/>
      <c r="R253" s="398"/>
      <c r="S253" s="398"/>
      <c r="T253" s="398"/>
    </row>
    <row r="254" spans="1:89" ht="15" customHeight="1" outlineLevel="1">
      <c r="A254" s="400">
        <v>6</v>
      </c>
      <c r="B254" s="250" t="s">
        <v>723</v>
      </c>
      <c r="C254" s="183" t="s">
        <v>272</v>
      </c>
      <c r="D254" s="183" t="s">
        <v>270</v>
      </c>
      <c r="E254" s="402">
        <v>50000</v>
      </c>
      <c r="F254" s="402">
        <f t="shared" si="94"/>
        <v>59739.999999999993</v>
      </c>
      <c r="G254" s="402">
        <v>50000</v>
      </c>
      <c r="H254" s="402">
        <f t="shared" si="94"/>
        <v>59739.999999999993</v>
      </c>
      <c r="I254" s="402">
        <v>50000</v>
      </c>
      <c r="J254" s="402">
        <f t="shared" si="95"/>
        <v>59739.999999999993</v>
      </c>
      <c r="K254" s="402">
        <v>50000</v>
      </c>
      <c r="L254" s="402">
        <f t="shared" si="96"/>
        <v>59739.999999999993</v>
      </c>
      <c r="M254" s="36"/>
      <c r="N254" s="398"/>
      <c r="O254" s="398"/>
      <c r="P254" s="398"/>
      <c r="Q254" s="398"/>
      <c r="R254" s="398"/>
      <c r="S254" s="398"/>
      <c r="T254" s="398"/>
    </row>
    <row r="255" spans="1:89" ht="15" customHeight="1" outlineLevel="1">
      <c r="A255" s="400">
        <v>7</v>
      </c>
      <c r="B255" s="250" t="s">
        <v>724</v>
      </c>
      <c r="C255" s="183" t="s">
        <v>272</v>
      </c>
      <c r="D255" s="183" t="s">
        <v>270</v>
      </c>
      <c r="E255" s="402">
        <v>180</v>
      </c>
      <c r="F255" s="402">
        <f t="shared" si="94"/>
        <v>215.06399999999999</v>
      </c>
      <c r="G255" s="402">
        <v>180</v>
      </c>
      <c r="H255" s="402">
        <f t="shared" si="94"/>
        <v>215.06399999999999</v>
      </c>
      <c r="I255" s="402">
        <v>180</v>
      </c>
      <c r="J255" s="402">
        <f t="shared" si="95"/>
        <v>215.06399999999999</v>
      </c>
      <c r="K255" s="402">
        <v>180</v>
      </c>
      <c r="L255" s="402">
        <f t="shared" si="96"/>
        <v>215.06399999999999</v>
      </c>
      <c r="M255" s="36"/>
      <c r="N255" s="398"/>
      <c r="O255" s="398"/>
      <c r="P255" s="398"/>
      <c r="Q255" s="398"/>
      <c r="R255" s="398"/>
      <c r="S255" s="398"/>
      <c r="T255" s="398"/>
    </row>
    <row r="256" spans="1:89" ht="15" customHeight="1" outlineLevel="1">
      <c r="A256" s="400">
        <v>8</v>
      </c>
      <c r="B256" s="250" t="s">
        <v>725</v>
      </c>
      <c r="C256" s="183" t="s">
        <v>272</v>
      </c>
      <c r="D256" s="183" t="s">
        <v>270</v>
      </c>
      <c r="E256" s="402">
        <v>400</v>
      </c>
      <c r="F256" s="402">
        <f t="shared" si="94"/>
        <v>477.91999999999996</v>
      </c>
      <c r="G256" s="402">
        <v>400</v>
      </c>
      <c r="H256" s="402">
        <f t="shared" si="94"/>
        <v>477.91999999999996</v>
      </c>
      <c r="I256" s="402">
        <v>400</v>
      </c>
      <c r="J256" s="402">
        <f t="shared" si="95"/>
        <v>477.91999999999996</v>
      </c>
      <c r="K256" s="402">
        <v>400</v>
      </c>
      <c r="L256" s="402">
        <f t="shared" si="96"/>
        <v>477.91999999999996</v>
      </c>
      <c r="M256" s="36"/>
      <c r="N256" s="398"/>
      <c r="O256" s="398"/>
      <c r="P256" s="398"/>
      <c r="Q256" s="398"/>
      <c r="R256" s="398"/>
      <c r="S256" s="398"/>
      <c r="T256" s="398"/>
    </row>
    <row r="257" spans="1:20" ht="15" customHeight="1" outlineLevel="1">
      <c r="A257" s="400">
        <v>9</v>
      </c>
      <c r="B257" s="250" t="s">
        <v>726</v>
      </c>
      <c r="C257" s="183" t="s">
        <v>272</v>
      </c>
      <c r="D257" s="183" t="s">
        <v>270</v>
      </c>
      <c r="E257" s="402">
        <v>700</v>
      </c>
      <c r="F257" s="402">
        <f t="shared" si="94"/>
        <v>836.36</v>
      </c>
      <c r="G257" s="402">
        <v>700</v>
      </c>
      <c r="H257" s="402">
        <f t="shared" si="94"/>
        <v>836.36</v>
      </c>
      <c r="I257" s="402">
        <v>700</v>
      </c>
      <c r="J257" s="402">
        <f t="shared" si="95"/>
        <v>836.36</v>
      </c>
      <c r="K257" s="402">
        <v>700</v>
      </c>
      <c r="L257" s="402">
        <f t="shared" si="96"/>
        <v>836.36</v>
      </c>
      <c r="M257" s="36"/>
      <c r="N257" s="398"/>
      <c r="O257" s="398"/>
      <c r="P257" s="398"/>
      <c r="Q257" s="398"/>
      <c r="R257" s="398"/>
      <c r="S257" s="398"/>
      <c r="T257" s="398"/>
    </row>
    <row r="258" spans="1:20" ht="15" customHeight="1" outlineLevel="1">
      <c r="A258" s="400">
        <v>10</v>
      </c>
      <c r="B258" s="250" t="s">
        <v>727</v>
      </c>
      <c r="C258" s="183" t="s">
        <v>272</v>
      </c>
      <c r="D258" s="183" t="s">
        <v>270</v>
      </c>
      <c r="E258" s="402">
        <v>3000</v>
      </c>
      <c r="F258" s="402">
        <f t="shared" si="94"/>
        <v>3584.3999999999996</v>
      </c>
      <c r="G258" s="402">
        <v>3000</v>
      </c>
      <c r="H258" s="402">
        <f t="shared" si="94"/>
        <v>3584.3999999999996</v>
      </c>
      <c r="I258" s="402">
        <v>3000</v>
      </c>
      <c r="J258" s="402">
        <f t="shared" si="95"/>
        <v>3584.3999999999996</v>
      </c>
      <c r="K258" s="402">
        <v>3000</v>
      </c>
      <c r="L258" s="402">
        <f t="shared" si="96"/>
        <v>3584.3999999999996</v>
      </c>
      <c r="M258" s="36"/>
      <c r="N258" s="398"/>
      <c r="O258" s="398"/>
      <c r="P258" s="398"/>
      <c r="Q258" s="398"/>
      <c r="R258" s="398"/>
      <c r="S258" s="398"/>
      <c r="T258" s="398"/>
    </row>
    <row r="259" spans="1:20">
      <c r="A259" s="400">
        <v>11</v>
      </c>
      <c r="B259" s="252" t="s">
        <v>354</v>
      </c>
      <c r="C259" s="183" t="s">
        <v>269</v>
      </c>
      <c r="D259" s="183" t="s">
        <v>270</v>
      </c>
      <c r="E259" s="402">
        <v>99.6</v>
      </c>
      <c r="F259" s="402">
        <f t="shared" si="94"/>
        <v>119.00207999999999</v>
      </c>
      <c r="G259" s="402">
        <v>99.6</v>
      </c>
      <c r="H259" s="402">
        <f t="shared" si="94"/>
        <v>119.00207999999999</v>
      </c>
      <c r="I259" s="402">
        <v>99.6</v>
      </c>
      <c r="J259" s="402">
        <f t="shared" si="94"/>
        <v>119.00207999999999</v>
      </c>
      <c r="K259" s="402">
        <v>99.6</v>
      </c>
      <c r="L259" s="402">
        <f t="shared" si="94"/>
        <v>119.00207999999999</v>
      </c>
      <c r="M259" s="36"/>
      <c r="N259" s="398"/>
      <c r="O259" s="398"/>
      <c r="P259" s="398"/>
      <c r="Q259" s="398"/>
      <c r="R259" s="398"/>
      <c r="S259" s="398"/>
      <c r="T259" s="398"/>
    </row>
    <row r="260" spans="1:20">
      <c r="A260" s="400">
        <v>12</v>
      </c>
      <c r="B260" s="252" t="s">
        <v>350</v>
      </c>
      <c r="C260" s="183" t="s">
        <v>269</v>
      </c>
      <c r="D260" s="183" t="s">
        <v>270</v>
      </c>
      <c r="E260" s="402">
        <v>250.25</v>
      </c>
      <c r="F260" s="402">
        <f>E260*1.16*1.03</f>
        <v>298.99869999999999</v>
      </c>
      <c r="G260" s="402">
        <v>250.25</v>
      </c>
      <c r="H260" s="402">
        <f>G260*1.16*1.03</f>
        <v>298.99869999999999</v>
      </c>
      <c r="I260" s="402">
        <v>250.25</v>
      </c>
      <c r="J260" s="402">
        <f>I260*1.16*1.03</f>
        <v>298.99869999999999</v>
      </c>
      <c r="K260" s="402">
        <v>250.25</v>
      </c>
      <c r="L260" s="402">
        <f>K260*1.16*1.03</f>
        <v>298.99869999999999</v>
      </c>
      <c r="M260" s="36"/>
      <c r="N260" s="398"/>
      <c r="O260" s="398"/>
      <c r="P260" s="398"/>
      <c r="Q260" s="398"/>
      <c r="R260" s="398"/>
      <c r="S260" s="398"/>
      <c r="T260" s="398"/>
    </row>
    <row r="261" spans="1:20">
      <c r="A261" s="400">
        <v>13</v>
      </c>
      <c r="B261" s="252" t="s">
        <v>362</v>
      </c>
      <c r="C261" s="183" t="s">
        <v>269</v>
      </c>
      <c r="D261" s="183" t="s">
        <v>270</v>
      </c>
      <c r="E261" s="402">
        <v>125.54</v>
      </c>
      <c r="F261" s="402">
        <f>E261*1.16*1.03</f>
        <v>149.995192</v>
      </c>
      <c r="G261" s="402">
        <v>125.54</v>
      </c>
      <c r="H261" s="402">
        <f>G261*1.16*1.03</f>
        <v>149.995192</v>
      </c>
      <c r="I261" s="402">
        <v>125.54</v>
      </c>
      <c r="J261" s="402">
        <f>I261*1.16*1.03</f>
        <v>149.995192</v>
      </c>
      <c r="K261" s="402">
        <v>125.54</v>
      </c>
      <c r="L261" s="402">
        <f>K261*1.16*1.03</f>
        <v>149.995192</v>
      </c>
      <c r="M261" s="36"/>
      <c r="N261" s="398"/>
      <c r="O261" s="398"/>
      <c r="P261" s="398"/>
      <c r="Q261" s="398"/>
      <c r="R261" s="398"/>
      <c r="S261" s="398"/>
      <c r="T261" s="398"/>
    </row>
    <row r="262" spans="1:20">
      <c r="A262" s="400">
        <v>14</v>
      </c>
      <c r="B262" s="252" t="s">
        <v>360</v>
      </c>
      <c r="C262" s="183" t="s">
        <v>269</v>
      </c>
      <c r="D262" s="183" t="s">
        <v>270</v>
      </c>
      <c r="E262" s="402">
        <v>58.58</v>
      </c>
      <c r="F262" s="402">
        <f>E262*1.16*1.03</f>
        <v>69.991383999999996</v>
      </c>
      <c r="G262" s="402">
        <v>58.58</v>
      </c>
      <c r="H262" s="402">
        <f>G262*1.16*1.03</f>
        <v>69.991383999999996</v>
      </c>
      <c r="I262" s="402">
        <v>58.58</v>
      </c>
      <c r="J262" s="402">
        <f>I262*1.16*1.03</f>
        <v>69.991383999999996</v>
      </c>
      <c r="K262" s="402">
        <v>58.58</v>
      </c>
      <c r="L262" s="402">
        <f>K262*1.16*1.03</f>
        <v>69.991383999999996</v>
      </c>
      <c r="M262" s="36"/>
      <c r="N262" s="398"/>
      <c r="O262" s="398"/>
      <c r="P262" s="398"/>
      <c r="Q262" s="398"/>
      <c r="R262" s="398"/>
      <c r="S262" s="398"/>
      <c r="T262" s="398"/>
    </row>
    <row r="263" spans="1:20">
      <c r="A263" s="400">
        <v>15</v>
      </c>
      <c r="B263" s="252" t="s">
        <v>349</v>
      </c>
      <c r="C263" s="183" t="s">
        <v>269</v>
      </c>
      <c r="D263" s="183" t="s">
        <v>270</v>
      </c>
      <c r="E263" s="402">
        <v>86.96</v>
      </c>
      <c r="F263" s="402">
        <f>E263*1.16*1.03</f>
        <v>103.89980799999998</v>
      </c>
      <c r="G263" s="402">
        <v>86.96</v>
      </c>
      <c r="H263" s="402">
        <f>G263*1.16*1.03</f>
        <v>103.89980799999998</v>
      </c>
      <c r="I263" s="402">
        <v>86.96</v>
      </c>
      <c r="J263" s="402">
        <f>I263*1.16*1.03</f>
        <v>103.89980799999998</v>
      </c>
      <c r="K263" s="402">
        <v>86.96</v>
      </c>
      <c r="L263" s="402">
        <f>K263*1.16*1.03</f>
        <v>103.89980799999998</v>
      </c>
      <c r="M263" s="36"/>
      <c r="N263" s="398"/>
      <c r="O263" s="398"/>
      <c r="P263" s="398"/>
      <c r="Q263" s="398"/>
      <c r="R263" s="398"/>
      <c r="S263" s="398"/>
      <c r="T263" s="398"/>
    </row>
    <row r="264" spans="1:20">
      <c r="A264" s="400">
        <v>16</v>
      </c>
      <c r="B264" s="252" t="s">
        <v>361</v>
      </c>
      <c r="C264" s="183" t="s">
        <v>269</v>
      </c>
      <c r="D264" s="183" t="s">
        <v>270</v>
      </c>
      <c r="E264" s="402">
        <v>41.01</v>
      </c>
      <c r="F264" s="402">
        <f t="shared" ref="F264:F265" si="97">E264*1.16*1.03</f>
        <v>48.998747999999999</v>
      </c>
      <c r="G264" s="402">
        <v>41.01</v>
      </c>
      <c r="H264" s="402">
        <f t="shared" ref="H264:H269" si="98">G264*1.16*1.03</f>
        <v>48.998747999999999</v>
      </c>
      <c r="I264" s="402">
        <v>41.01</v>
      </c>
      <c r="J264" s="402">
        <f t="shared" ref="J264:J265" si="99">I264*1.16*1.03</f>
        <v>48.998747999999999</v>
      </c>
      <c r="K264" s="402">
        <v>41.01</v>
      </c>
      <c r="L264" s="402">
        <f t="shared" ref="L264:L265" si="100">K264*1.16*1.03</f>
        <v>48.998747999999999</v>
      </c>
      <c r="M264" s="36"/>
      <c r="N264" s="398"/>
      <c r="O264" s="398"/>
      <c r="P264" s="398"/>
      <c r="Q264" s="398"/>
      <c r="R264" s="398"/>
      <c r="S264" s="398"/>
      <c r="T264" s="398"/>
    </row>
    <row r="265" spans="1:20">
      <c r="A265" s="400">
        <v>17</v>
      </c>
      <c r="B265" s="252" t="s">
        <v>363</v>
      </c>
      <c r="C265" s="183" t="s">
        <v>272</v>
      </c>
      <c r="D265" s="183" t="s">
        <v>270</v>
      </c>
      <c r="E265" s="402">
        <v>83.7</v>
      </c>
      <c r="F265" s="402">
        <f t="shared" si="97"/>
        <v>100.00476</v>
      </c>
      <c r="G265" s="402">
        <v>83.7</v>
      </c>
      <c r="H265" s="402">
        <f t="shared" si="98"/>
        <v>100.00476</v>
      </c>
      <c r="I265" s="402">
        <v>83.7</v>
      </c>
      <c r="J265" s="402">
        <f t="shared" si="99"/>
        <v>100.00476</v>
      </c>
      <c r="K265" s="402">
        <v>83.7</v>
      </c>
      <c r="L265" s="402">
        <f t="shared" si="100"/>
        <v>100.00476</v>
      </c>
      <c r="M265" s="36"/>
      <c r="N265" s="398"/>
      <c r="O265" s="398"/>
      <c r="P265" s="398"/>
      <c r="Q265" s="398"/>
      <c r="R265" s="398"/>
      <c r="S265" s="398"/>
      <c r="T265" s="398"/>
    </row>
    <row r="266" spans="1:20">
      <c r="A266" s="400">
        <v>18</v>
      </c>
      <c r="B266" s="250" t="s">
        <v>728</v>
      </c>
      <c r="C266" s="183" t="s">
        <v>272</v>
      </c>
      <c r="D266" s="183" t="s">
        <v>270</v>
      </c>
      <c r="E266" s="410"/>
      <c r="F266" s="411"/>
      <c r="G266" s="412">
        <v>1000</v>
      </c>
      <c r="H266" s="413">
        <f t="shared" si="98"/>
        <v>1194.8</v>
      </c>
      <c r="I266" s="414">
        <v>1000</v>
      </c>
      <c r="J266" s="402">
        <f>I266*1.16*1.03</f>
        <v>1194.8</v>
      </c>
      <c r="K266" s="414">
        <v>1000</v>
      </c>
      <c r="L266" s="402">
        <f>K266*1.16*1.03</f>
        <v>1194.8</v>
      </c>
      <c r="M266" s="36"/>
      <c r="N266" s="398"/>
      <c r="O266" s="398"/>
      <c r="P266" s="398"/>
      <c r="Q266" s="398"/>
      <c r="R266" s="398"/>
      <c r="S266" s="398"/>
      <c r="T266" s="398"/>
    </row>
    <row r="267" spans="1:20">
      <c r="A267" s="400">
        <v>19</v>
      </c>
      <c r="B267" s="250" t="s">
        <v>729</v>
      </c>
      <c r="C267" s="183" t="s">
        <v>272</v>
      </c>
      <c r="D267" s="183" t="s">
        <v>270</v>
      </c>
      <c r="E267" s="410"/>
      <c r="F267" s="411"/>
      <c r="G267" s="412">
        <v>2850</v>
      </c>
      <c r="H267" s="413">
        <f t="shared" si="98"/>
        <v>3405.18</v>
      </c>
      <c r="I267" s="414">
        <v>2850</v>
      </c>
      <c r="J267" s="402">
        <f t="shared" ref="J267:J269" si="101">I267*1.16*1.03</f>
        <v>3405.18</v>
      </c>
      <c r="K267" s="414">
        <v>2850</v>
      </c>
      <c r="L267" s="402">
        <f t="shared" ref="L267:L269" si="102">K267*1.16*1.03</f>
        <v>3405.18</v>
      </c>
      <c r="M267" s="36"/>
      <c r="N267" s="398"/>
      <c r="O267" s="398"/>
      <c r="P267" s="398"/>
      <c r="Q267" s="398"/>
      <c r="R267" s="398"/>
      <c r="S267" s="398"/>
      <c r="T267" s="398"/>
    </row>
    <row r="268" spans="1:20">
      <c r="A268" s="400">
        <v>20</v>
      </c>
      <c r="B268" s="250" t="s">
        <v>730</v>
      </c>
      <c r="C268" s="183" t="s">
        <v>272</v>
      </c>
      <c r="D268" s="183" t="s">
        <v>270</v>
      </c>
      <c r="E268" s="410"/>
      <c r="F268" s="411"/>
      <c r="G268" s="412">
        <v>4500</v>
      </c>
      <c r="H268" s="413">
        <f t="shared" si="98"/>
        <v>5376.6</v>
      </c>
      <c r="I268" s="414">
        <v>4500</v>
      </c>
      <c r="J268" s="402">
        <f t="shared" si="101"/>
        <v>5376.6</v>
      </c>
      <c r="K268" s="414">
        <v>4500</v>
      </c>
      <c r="L268" s="402">
        <f t="shared" si="102"/>
        <v>5376.6</v>
      </c>
      <c r="M268" s="36"/>
      <c r="N268" s="398"/>
      <c r="O268" s="398"/>
      <c r="P268" s="398"/>
      <c r="Q268" s="398"/>
      <c r="R268" s="398"/>
      <c r="S268" s="398"/>
      <c r="T268" s="398"/>
    </row>
    <row r="269" spans="1:20">
      <c r="A269" s="400">
        <v>21</v>
      </c>
      <c r="B269" s="250" t="s">
        <v>731</v>
      </c>
      <c r="C269" s="183" t="s">
        <v>272</v>
      </c>
      <c r="D269" s="183" t="s">
        <v>270</v>
      </c>
      <c r="E269" s="410"/>
      <c r="F269" s="411"/>
      <c r="G269" s="412">
        <v>8400</v>
      </c>
      <c r="H269" s="413">
        <f t="shared" si="98"/>
        <v>10036.32</v>
      </c>
      <c r="I269" s="414">
        <v>8400</v>
      </c>
      <c r="J269" s="402">
        <f t="shared" si="101"/>
        <v>10036.32</v>
      </c>
      <c r="K269" s="414">
        <v>8400</v>
      </c>
      <c r="L269" s="402">
        <f t="shared" si="102"/>
        <v>10036.32</v>
      </c>
      <c r="M269" s="36"/>
      <c r="N269" s="398"/>
      <c r="O269" s="398"/>
      <c r="P269" s="398"/>
      <c r="Q269" s="398"/>
      <c r="R269" s="398"/>
      <c r="S269" s="398"/>
      <c r="T269" s="398"/>
    </row>
    <row r="270" spans="1:20">
      <c r="A270" s="400">
        <v>22</v>
      </c>
      <c r="B270" s="252" t="s">
        <v>359</v>
      </c>
      <c r="C270" s="183" t="s">
        <v>272</v>
      </c>
      <c r="D270" s="183" t="s">
        <v>270</v>
      </c>
      <c r="E270" s="402">
        <v>50</v>
      </c>
      <c r="F270" s="402">
        <f t="shared" ref="F270:L285" si="103">E270*1.16*1.03</f>
        <v>59.739999999999995</v>
      </c>
      <c r="G270" s="402">
        <v>50</v>
      </c>
      <c r="H270" s="402">
        <f t="shared" si="103"/>
        <v>59.739999999999995</v>
      </c>
      <c r="I270" s="402">
        <v>50</v>
      </c>
      <c r="J270" s="402">
        <f t="shared" si="103"/>
        <v>59.739999999999995</v>
      </c>
      <c r="K270" s="402">
        <v>50</v>
      </c>
      <c r="L270" s="402">
        <f t="shared" si="103"/>
        <v>59.739999999999995</v>
      </c>
      <c r="M270" s="36"/>
      <c r="N270" s="398"/>
      <c r="O270" s="398"/>
      <c r="P270" s="398"/>
      <c r="Q270" s="398"/>
      <c r="R270" s="398"/>
      <c r="S270" s="398"/>
      <c r="T270" s="398"/>
    </row>
    <row r="271" spans="1:20">
      <c r="A271" s="400">
        <v>23</v>
      </c>
      <c r="B271" s="252" t="s">
        <v>442</v>
      </c>
      <c r="C271" s="183" t="s">
        <v>272</v>
      </c>
      <c r="D271" s="183" t="s">
        <v>270</v>
      </c>
      <c r="E271" s="402">
        <v>450</v>
      </c>
      <c r="F271" s="402">
        <f t="shared" si="103"/>
        <v>537.66</v>
      </c>
      <c r="G271" s="402">
        <v>450</v>
      </c>
      <c r="H271" s="402">
        <f t="shared" si="103"/>
        <v>537.66</v>
      </c>
      <c r="I271" s="402">
        <v>450</v>
      </c>
      <c r="J271" s="402">
        <f t="shared" si="103"/>
        <v>537.66</v>
      </c>
      <c r="K271" s="402">
        <v>450</v>
      </c>
      <c r="L271" s="402">
        <f t="shared" si="103"/>
        <v>537.66</v>
      </c>
      <c r="M271" s="36"/>
    </row>
    <row r="272" spans="1:20">
      <c r="A272" s="400">
        <v>24</v>
      </c>
      <c r="B272" s="250" t="s">
        <v>443</v>
      </c>
      <c r="C272" s="183" t="s">
        <v>272</v>
      </c>
      <c r="D272" s="183" t="s">
        <v>270</v>
      </c>
      <c r="E272" s="402">
        <v>798</v>
      </c>
      <c r="F272" s="402">
        <f t="shared" si="103"/>
        <v>953.45039999999995</v>
      </c>
      <c r="G272" s="402">
        <v>798</v>
      </c>
      <c r="H272" s="402">
        <f t="shared" si="103"/>
        <v>953.45039999999995</v>
      </c>
      <c r="I272" s="402">
        <v>798</v>
      </c>
      <c r="J272" s="402">
        <f t="shared" si="103"/>
        <v>953.45039999999995</v>
      </c>
      <c r="K272" s="402">
        <v>798</v>
      </c>
      <c r="L272" s="402">
        <f t="shared" si="103"/>
        <v>953.45039999999995</v>
      </c>
      <c r="M272" s="36"/>
    </row>
    <row r="273" spans="1:20">
      <c r="A273" s="400">
        <v>25</v>
      </c>
      <c r="B273" s="252" t="s">
        <v>732</v>
      </c>
      <c r="C273" s="183" t="s">
        <v>272</v>
      </c>
      <c r="D273" s="183" t="s">
        <v>270</v>
      </c>
      <c r="E273" s="402">
        <v>1198</v>
      </c>
      <c r="F273" s="402">
        <f t="shared" si="103"/>
        <v>1431.3703999999998</v>
      </c>
      <c r="G273" s="402">
        <v>1198</v>
      </c>
      <c r="H273" s="402">
        <f t="shared" si="103"/>
        <v>1431.3703999999998</v>
      </c>
      <c r="I273" s="402">
        <v>1198</v>
      </c>
      <c r="J273" s="402">
        <f t="shared" si="103"/>
        <v>1431.3703999999998</v>
      </c>
      <c r="K273" s="402">
        <v>1198</v>
      </c>
      <c r="L273" s="402">
        <f t="shared" si="103"/>
        <v>1431.3703999999998</v>
      </c>
      <c r="M273" s="36"/>
    </row>
    <row r="274" spans="1:20">
      <c r="A274" s="400">
        <v>26</v>
      </c>
      <c r="B274" s="250" t="s">
        <v>444</v>
      </c>
      <c r="C274" s="183" t="s">
        <v>272</v>
      </c>
      <c r="D274" s="402" t="s">
        <v>270</v>
      </c>
      <c r="E274" s="402">
        <v>200</v>
      </c>
      <c r="F274" s="402">
        <f t="shared" si="103"/>
        <v>238.95999999999998</v>
      </c>
      <c r="G274" s="402">
        <v>200</v>
      </c>
      <c r="H274" s="402">
        <f t="shared" si="103"/>
        <v>238.95999999999998</v>
      </c>
      <c r="I274" s="402">
        <v>200</v>
      </c>
      <c r="J274" s="402">
        <f t="shared" si="103"/>
        <v>238.95999999999998</v>
      </c>
      <c r="K274" s="402">
        <v>200</v>
      </c>
      <c r="L274" s="402">
        <f t="shared" si="103"/>
        <v>238.95999999999998</v>
      </c>
      <c r="M274" s="36"/>
    </row>
    <row r="275" spans="1:20">
      <c r="A275" s="400">
        <v>27</v>
      </c>
      <c r="B275" s="252" t="s">
        <v>449</v>
      </c>
      <c r="C275" s="183" t="s">
        <v>272</v>
      </c>
      <c r="D275" s="183" t="s">
        <v>270</v>
      </c>
      <c r="E275" s="402">
        <v>500</v>
      </c>
      <c r="F275" s="402">
        <f t="shared" si="103"/>
        <v>597.4</v>
      </c>
      <c r="G275" s="402">
        <v>500</v>
      </c>
      <c r="H275" s="402">
        <f t="shared" si="103"/>
        <v>597.4</v>
      </c>
      <c r="I275" s="402">
        <v>500</v>
      </c>
      <c r="J275" s="402">
        <f t="shared" si="103"/>
        <v>597.4</v>
      </c>
      <c r="K275" s="402">
        <v>500</v>
      </c>
      <c r="L275" s="402">
        <f t="shared" si="103"/>
        <v>597.4</v>
      </c>
      <c r="M275" s="36"/>
    </row>
    <row r="276" spans="1:20">
      <c r="A276" s="400">
        <v>28</v>
      </c>
      <c r="B276" s="252" t="s">
        <v>733</v>
      </c>
      <c r="C276" s="183" t="s">
        <v>272</v>
      </c>
      <c r="D276" s="183" t="s">
        <v>270</v>
      </c>
      <c r="E276" s="412">
        <v>5799</v>
      </c>
      <c r="F276" s="413">
        <f t="shared" si="103"/>
        <v>6928.645199999999</v>
      </c>
      <c r="G276" s="412">
        <v>5799</v>
      </c>
      <c r="H276" s="413">
        <f t="shared" si="103"/>
        <v>6928.645199999999</v>
      </c>
      <c r="I276" s="412">
        <v>5799</v>
      </c>
      <c r="J276" s="413">
        <f t="shared" si="103"/>
        <v>6928.645199999999</v>
      </c>
      <c r="K276" s="412">
        <v>5799</v>
      </c>
      <c r="L276" s="413">
        <f t="shared" si="103"/>
        <v>6928.645199999999</v>
      </c>
      <c r="M276" s="257"/>
      <c r="N276" s="398"/>
      <c r="O276" s="398"/>
      <c r="P276" s="398"/>
      <c r="Q276" s="398"/>
      <c r="R276" s="398"/>
      <c r="S276" s="398"/>
      <c r="T276" s="398"/>
    </row>
    <row r="277" spans="1:20">
      <c r="A277" s="400">
        <v>29</v>
      </c>
      <c r="B277" s="252" t="s">
        <v>734</v>
      </c>
      <c r="C277" s="183" t="s">
        <v>272</v>
      </c>
      <c r="D277" s="183" t="s">
        <v>270</v>
      </c>
      <c r="E277" s="412">
        <v>11299</v>
      </c>
      <c r="F277" s="413">
        <f t="shared" si="103"/>
        <v>13500.045199999999</v>
      </c>
      <c r="G277" s="412">
        <v>11299</v>
      </c>
      <c r="H277" s="413">
        <f t="shared" si="103"/>
        <v>13500.045199999999</v>
      </c>
      <c r="I277" s="412">
        <v>11299</v>
      </c>
      <c r="J277" s="413">
        <f t="shared" si="103"/>
        <v>13500.045199999999</v>
      </c>
      <c r="K277" s="412">
        <v>11299</v>
      </c>
      <c r="L277" s="413">
        <f t="shared" si="103"/>
        <v>13500.045199999999</v>
      </c>
      <c r="M277" s="257"/>
      <c r="N277" s="398"/>
      <c r="O277" s="398"/>
      <c r="P277" s="398"/>
      <c r="Q277" s="398"/>
      <c r="R277" s="398"/>
      <c r="S277" s="398"/>
      <c r="T277" s="398"/>
    </row>
    <row r="278" spans="1:20">
      <c r="A278" s="400">
        <v>30</v>
      </c>
      <c r="B278" s="252" t="s">
        <v>735</v>
      </c>
      <c r="C278" s="183" t="s">
        <v>272</v>
      </c>
      <c r="D278" s="183" t="s">
        <v>270</v>
      </c>
      <c r="E278" s="412">
        <v>17299</v>
      </c>
      <c r="F278" s="413">
        <f t="shared" si="103"/>
        <v>20668.8452</v>
      </c>
      <c r="G278" s="412">
        <v>17299</v>
      </c>
      <c r="H278" s="413">
        <f t="shared" si="103"/>
        <v>20668.8452</v>
      </c>
      <c r="I278" s="412">
        <v>17299</v>
      </c>
      <c r="J278" s="413">
        <f t="shared" si="103"/>
        <v>20668.8452</v>
      </c>
      <c r="K278" s="412">
        <v>17299</v>
      </c>
      <c r="L278" s="413">
        <f t="shared" si="103"/>
        <v>20668.8452</v>
      </c>
      <c r="M278" s="257"/>
      <c r="N278" s="398"/>
      <c r="O278" s="398"/>
      <c r="P278" s="398"/>
      <c r="Q278" s="398"/>
      <c r="R278" s="398"/>
      <c r="S278" s="398"/>
      <c r="T278" s="398"/>
    </row>
    <row r="279" spans="1:20">
      <c r="A279" s="400">
        <v>31</v>
      </c>
      <c r="B279" s="252" t="s">
        <v>736</v>
      </c>
      <c r="C279" s="183" t="s">
        <v>272</v>
      </c>
      <c r="D279" s="183" t="s">
        <v>270</v>
      </c>
      <c r="E279" s="412">
        <v>28799</v>
      </c>
      <c r="F279" s="413">
        <f t="shared" si="103"/>
        <v>34409.0452</v>
      </c>
      <c r="G279" s="412">
        <v>28799</v>
      </c>
      <c r="H279" s="413">
        <f t="shared" si="103"/>
        <v>34409.0452</v>
      </c>
      <c r="I279" s="412">
        <v>28799</v>
      </c>
      <c r="J279" s="413">
        <f t="shared" si="103"/>
        <v>34409.0452</v>
      </c>
      <c r="K279" s="412">
        <v>28799</v>
      </c>
      <c r="L279" s="413">
        <f t="shared" si="103"/>
        <v>34409.0452</v>
      </c>
      <c r="M279" s="257"/>
      <c r="N279" s="398"/>
      <c r="O279" s="398"/>
      <c r="P279" s="398"/>
      <c r="Q279" s="398"/>
      <c r="R279" s="398"/>
      <c r="S279" s="398"/>
      <c r="T279" s="398"/>
    </row>
    <row r="280" spans="1:20">
      <c r="A280" s="400">
        <v>32</v>
      </c>
      <c r="B280" s="252" t="s">
        <v>737</v>
      </c>
      <c r="C280" s="183" t="s">
        <v>272</v>
      </c>
      <c r="D280" s="183" t="s">
        <v>270</v>
      </c>
      <c r="E280" s="412">
        <v>113999</v>
      </c>
      <c r="F280" s="413">
        <f t="shared" si="103"/>
        <v>136206.00520000001</v>
      </c>
      <c r="G280" s="412">
        <v>113999</v>
      </c>
      <c r="H280" s="413">
        <f t="shared" si="103"/>
        <v>136206.00520000001</v>
      </c>
      <c r="I280" s="412">
        <v>113999</v>
      </c>
      <c r="J280" s="413">
        <f t="shared" si="103"/>
        <v>136206.00520000001</v>
      </c>
      <c r="K280" s="412">
        <v>113999</v>
      </c>
      <c r="L280" s="413">
        <f t="shared" si="103"/>
        <v>136206.00520000001</v>
      </c>
      <c r="M280" s="257"/>
      <c r="N280" s="398"/>
      <c r="O280" s="398"/>
      <c r="P280" s="398"/>
      <c r="Q280" s="398"/>
      <c r="R280" s="398"/>
      <c r="S280" s="398"/>
      <c r="T280" s="398"/>
    </row>
    <row r="281" spans="1:20">
      <c r="A281" s="400">
        <v>33</v>
      </c>
      <c r="B281" s="252" t="s">
        <v>738</v>
      </c>
      <c r="C281" s="183" t="s">
        <v>272</v>
      </c>
      <c r="D281" s="183" t="s">
        <v>270</v>
      </c>
      <c r="E281" s="412">
        <v>569999</v>
      </c>
      <c r="F281" s="413">
        <f t="shared" si="103"/>
        <v>681034.80519999994</v>
      </c>
      <c r="G281" s="412">
        <v>569999</v>
      </c>
      <c r="H281" s="413">
        <f t="shared" si="103"/>
        <v>681034.80519999994</v>
      </c>
      <c r="I281" s="412">
        <v>569999</v>
      </c>
      <c r="J281" s="413">
        <f t="shared" si="103"/>
        <v>681034.80519999994</v>
      </c>
      <c r="K281" s="412">
        <v>569999</v>
      </c>
      <c r="L281" s="413">
        <f t="shared" si="103"/>
        <v>681034.80519999994</v>
      </c>
      <c r="M281" s="257"/>
      <c r="N281" s="398"/>
      <c r="O281" s="398"/>
      <c r="P281" s="398"/>
      <c r="Q281" s="398"/>
      <c r="R281" s="398"/>
      <c r="S281" s="398"/>
      <c r="T281" s="398"/>
    </row>
    <row r="282" spans="1:20">
      <c r="A282" s="400">
        <v>34</v>
      </c>
      <c r="B282" s="252" t="s">
        <v>739</v>
      </c>
      <c r="C282" s="183" t="s">
        <v>272</v>
      </c>
      <c r="D282" s="183" t="s">
        <v>270</v>
      </c>
      <c r="E282" s="412">
        <v>899999</v>
      </c>
      <c r="F282" s="413">
        <f t="shared" si="103"/>
        <v>1075318.8052000001</v>
      </c>
      <c r="G282" s="412">
        <v>899999</v>
      </c>
      <c r="H282" s="413">
        <f t="shared" si="103"/>
        <v>1075318.8052000001</v>
      </c>
      <c r="I282" s="412">
        <v>899999</v>
      </c>
      <c r="J282" s="413">
        <f t="shared" si="103"/>
        <v>1075318.8052000001</v>
      </c>
      <c r="K282" s="412">
        <v>899999</v>
      </c>
      <c r="L282" s="413">
        <f t="shared" si="103"/>
        <v>1075318.8052000001</v>
      </c>
      <c r="M282" s="257"/>
      <c r="N282" s="398"/>
      <c r="O282" s="398"/>
      <c r="P282" s="398"/>
      <c r="Q282" s="398"/>
      <c r="R282" s="398"/>
      <c r="S282" s="398"/>
      <c r="T282" s="398"/>
    </row>
    <row r="283" spans="1:20">
      <c r="A283" s="400">
        <v>35</v>
      </c>
      <c r="B283" s="263" t="s">
        <v>740</v>
      </c>
      <c r="C283" s="183" t="s">
        <v>272</v>
      </c>
      <c r="D283" s="183" t="s">
        <v>270</v>
      </c>
      <c r="E283" s="412">
        <v>2000</v>
      </c>
      <c r="F283" s="413">
        <f t="shared" si="103"/>
        <v>2389.6</v>
      </c>
      <c r="G283" s="412">
        <v>2000</v>
      </c>
      <c r="H283" s="413">
        <f t="shared" si="103"/>
        <v>2389.6</v>
      </c>
      <c r="I283" s="412">
        <v>2000</v>
      </c>
      <c r="J283" s="413">
        <f t="shared" si="103"/>
        <v>2389.6</v>
      </c>
      <c r="K283" s="412">
        <v>2000</v>
      </c>
      <c r="L283" s="413">
        <f t="shared" si="103"/>
        <v>2389.6</v>
      </c>
      <c r="M283" s="257"/>
      <c r="N283" s="398"/>
      <c r="O283" s="398"/>
      <c r="P283" s="398"/>
      <c r="Q283" s="398"/>
      <c r="R283" s="398"/>
      <c r="S283" s="398"/>
      <c r="T283" s="398"/>
    </row>
    <row r="284" spans="1:20">
      <c r="A284" s="400">
        <v>36</v>
      </c>
      <c r="B284" s="252" t="s">
        <v>741</v>
      </c>
      <c r="C284" s="183" t="s">
        <v>272</v>
      </c>
      <c r="D284" s="183" t="s">
        <v>270</v>
      </c>
      <c r="E284" s="412">
        <v>45000</v>
      </c>
      <c r="F284" s="413">
        <f t="shared" si="103"/>
        <v>53766</v>
      </c>
      <c r="G284" s="412">
        <v>45000</v>
      </c>
      <c r="H284" s="413">
        <f t="shared" si="103"/>
        <v>53766</v>
      </c>
      <c r="I284" s="412">
        <v>45000</v>
      </c>
      <c r="J284" s="413">
        <f t="shared" si="103"/>
        <v>53766</v>
      </c>
      <c r="K284" s="412">
        <v>45000</v>
      </c>
      <c r="L284" s="413">
        <f t="shared" si="103"/>
        <v>53766</v>
      </c>
      <c r="M284" s="257"/>
      <c r="N284" s="398"/>
      <c r="O284" s="398"/>
      <c r="P284" s="398"/>
      <c r="Q284" s="398"/>
      <c r="R284" s="398"/>
      <c r="S284" s="398"/>
      <c r="T284" s="398"/>
    </row>
    <row r="285" spans="1:20">
      <c r="A285" s="400">
        <v>37</v>
      </c>
      <c r="B285" s="252" t="s">
        <v>742</v>
      </c>
      <c r="C285" s="183" t="s">
        <v>272</v>
      </c>
      <c r="D285" s="183" t="s">
        <v>270</v>
      </c>
      <c r="E285" s="412">
        <v>255000</v>
      </c>
      <c r="F285" s="413">
        <f t="shared" si="103"/>
        <v>304674</v>
      </c>
      <c r="G285" s="412">
        <v>255000</v>
      </c>
      <c r="H285" s="413">
        <f t="shared" si="103"/>
        <v>304674</v>
      </c>
      <c r="I285" s="412">
        <v>255000</v>
      </c>
      <c r="J285" s="413">
        <f t="shared" si="103"/>
        <v>304674</v>
      </c>
      <c r="K285" s="412">
        <v>255000</v>
      </c>
      <c r="L285" s="413">
        <f t="shared" si="103"/>
        <v>304674</v>
      </c>
      <c r="M285" s="257"/>
      <c r="N285" s="398"/>
      <c r="O285" s="398"/>
      <c r="P285" s="398"/>
      <c r="Q285" s="398"/>
      <c r="R285" s="398"/>
      <c r="S285" s="398"/>
      <c r="T285" s="398"/>
    </row>
    <row r="286" spans="1:20">
      <c r="A286" s="400">
        <v>38</v>
      </c>
      <c r="B286" s="252" t="s">
        <v>743</v>
      </c>
      <c r="C286" s="183" t="s">
        <v>272</v>
      </c>
      <c r="D286" s="183" t="s">
        <v>270</v>
      </c>
      <c r="E286" s="412">
        <v>400000</v>
      </c>
      <c r="F286" s="413">
        <f t="shared" ref="F286:F293" si="104">E286*1.16*1.03</f>
        <v>477919.99999999994</v>
      </c>
      <c r="G286" s="412">
        <v>400000</v>
      </c>
      <c r="H286" s="413">
        <f t="shared" ref="H286:H293" si="105">G286*1.16*1.03</f>
        <v>477919.99999999994</v>
      </c>
      <c r="I286" s="412">
        <v>400000</v>
      </c>
      <c r="J286" s="413">
        <f t="shared" ref="J286:J293" si="106">I286*1.16*1.03</f>
        <v>477919.99999999994</v>
      </c>
      <c r="K286" s="412">
        <v>400000</v>
      </c>
      <c r="L286" s="413">
        <f t="shared" ref="L286:L293" si="107">K286*1.16*1.03</f>
        <v>477919.99999999994</v>
      </c>
      <c r="M286" s="257"/>
      <c r="N286" s="398"/>
      <c r="O286" s="398"/>
      <c r="P286" s="398"/>
      <c r="Q286" s="398"/>
      <c r="R286" s="398"/>
      <c r="S286" s="398"/>
      <c r="T286" s="398"/>
    </row>
    <row r="287" spans="1:20">
      <c r="A287" s="400">
        <v>39</v>
      </c>
      <c r="B287" s="252" t="s">
        <v>744</v>
      </c>
      <c r="C287" s="183" t="s">
        <v>272</v>
      </c>
      <c r="D287" s="183" t="s">
        <v>270</v>
      </c>
      <c r="E287" s="412">
        <v>17390</v>
      </c>
      <c r="F287" s="413">
        <f t="shared" si="104"/>
        <v>20777.571999999996</v>
      </c>
      <c r="G287" s="412">
        <v>17390</v>
      </c>
      <c r="H287" s="413">
        <f t="shared" si="105"/>
        <v>20777.571999999996</v>
      </c>
      <c r="I287" s="412">
        <v>17390</v>
      </c>
      <c r="J287" s="413">
        <f t="shared" si="106"/>
        <v>20777.571999999996</v>
      </c>
      <c r="K287" s="412">
        <v>17390</v>
      </c>
      <c r="L287" s="413">
        <f t="shared" si="107"/>
        <v>20777.571999999996</v>
      </c>
      <c r="M287" s="257"/>
      <c r="N287" s="398"/>
      <c r="O287" s="398"/>
      <c r="P287" s="398"/>
      <c r="Q287" s="398"/>
      <c r="R287" s="398"/>
      <c r="S287" s="398"/>
      <c r="T287" s="398"/>
    </row>
    <row r="288" spans="1:20">
      <c r="A288" s="400">
        <v>40</v>
      </c>
      <c r="B288" s="252" t="s">
        <v>745</v>
      </c>
      <c r="C288" s="183" t="s">
        <v>272</v>
      </c>
      <c r="D288" s="183" t="s">
        <v>270</v>
      </c>
      <c r="E288" s="412">
        <v>32956</v>
      </c>
      <c r="F288" s="413">
        <f t="shared" si="104"/>
        <v>39375.828800000003</v>
      </c>
      <c r="G288" s="412">
        <v>32956</v>
      </c>
      <c r="H288" s="413">
        <f t="shared" si="105"/>
        <v>39375.828800000003</v>
      </c>
      <c r="I288" s="412">
        <v>32956</v>
      </c>
      <c r="J288" s="413">
        <f t="shared" si="106"/>
        <v>39375.828800000003</v>
      </c>
      <c r="K288" s="412">
        <v>32956</v>
      </c>
      <c r="L288" s="413">
        <f t="shared" si="107"/>
        <v>39375.828800000003</v>
      </c>
      <c r="M288" s="257"/>
      <c r="N288" s="398"/>
      <c r="O288" s="398"/>
      <c r="P288" s="398"/>
      <c r="Q288" s="398"/>
      <c r="R288" s="398"/>
      <c r="S288" s="398"/>
      <c r="T288" s="398"/>
    </row>
    <row r="289" spans="1:20">
      <c r="A289" s="400">
        <v>41</v>
      </c>
      <c r="B289" s="252" t="s">
        <v>746</v>
      </c>
      <c r="C289" s="183" t="s">
        <v>272</v>
      </c>
      <c r="D289" s="183" t="s">
        <v>270</v>
      </c>
      <c r="E289" s="412">
        <v>46956</v>
      </c>
      <c r="F289" s="413">
        <f t="shared" si="104"/>
        <v>56103.0288</v>
      </c>
      <c r="G289" s="412">
        <v>46956</v>
      </c>
      <c r="H289" s="413">
        <f t="shared" si="105"/>
        <v>56103.0288</v>
      </c>
      <c r="I289" s="412">
        <v>46956</v>
      </c>
      <c r="J289" s="413">
        <f t="shared" si="106"/>
        <v>56103.0288</v>
      </c>
      <c r="K289" s="412">
        <v>46956</v>
      </c>
      <c r="L289" s="413">
        <f t="shared" si="107"/>
        <v>56103.0288</v>
      </c>
      <c r="M289" s="257"/>
      <c r="N289" s="398"/>
      <c r="O289" s="398"/>
      <c r="P289" s="398"/>
      <c r="Q289" s="398"/>
      <c r="R289" s="398"/>
      <c r="S289" s="398"/>
      <c r="T289" s="398"/>
    </row>
    <row r="290" spans="1:20">
      <c r="A290" s="400">
        <v>42</v>
      </c>
      <c r="B290" s="252" t="s">
        <v>747</v>
      </c>
      <c r="C290" s="183" t="s">
        <v>272</v>
      </c>
      <c r="D290" s="183" t="s">
        <v>270</v>
      </c>
      <c r="E290" s="412">
        <v>147825</v>
      </c>
      <c r="F290" s="413">
        <f t="shared" si="104"/>
        <v>176621.31</v>
      </c>
      <c r="G290" s="412">
        <v>147825</v>
      </c>
      <c r="H290" s="413">
        <f t="shared" si="105"/>
        <v>176621.31</v>
      </c>
      <c r="I290" s="412">
        <v>147825</v>
      </c>
      <c r="J290" s="413">
        <f t="shared" si="106"/>
        <v>176621.31</v>
      </c>
      <c r="K290" s="412">
        <v>147825</v>
      </c>
      <c r="L290" s="413">
        <f t="shared" si="107"/>
        <v>176621.31</v>
      </c>
      <c r="M290" s="257"/>
      <c r="N290" s="398"/>
      <c r="O290" s="398"/>
      <c r="P290" s="398"/>
      <c r="Q290" s="398"/>
      <c r="R290" s="398"/>
      <c r="S290" s="398"/>
      <c r="T290" s="398"/>
    </row>
    <row r="291" spans="1:20" ht="15" customHeight="1" outlineLevel="1">
      <c r="A291" s="400">
        <v>43</v>
      </c>
      <c r="B291" s="252" t="s">
        <v>748</v>
      </c>
      <c r="C291" s="183" t="s">
        <v>272</v>
      </c>
      <c r="D291" s="183" t="s">
        <v>270</v>
      </c>
      <c r="E291" s="412">
        <v>4999</v>
      </c>
      <c r="F291" s="413">
        <f t="shared" si="104"/>
        <v>5972.8051999999998</v>
      </c>
      <c r="G291" s="412">
        <v>4999</v>
      </c>
      <c r="H291" s="413">
        <f t="shared" si="105"/>
        <v>5972.8051999999998</v>
      </c>
      <c r="I291" s="412">
        <v>4999</v>
      </c>
      <c r="J291" s="413">
        <f t="shared" si="106"/>
        <v>5972.8051999999998</v>
      </c>
      <c r="K291" s="412">
        <v>4999</v>
      </c>
      <c r="L291" s="413">
        <f t="shared" si="107"/>
        <v>5972.8051999999998</v>
      </c>
      <c r="M291" s="257"/>
      <c r="N291" s="398"/>
      <c r="O291" s="398"/>
      <c r="P291" s="398"/>
      <c r="Q291" s="398"/>
      <c r="R291" s="398"/>
      <c r="S291" s="398"/>
      <c r="T291" s="398"/>
    </row>
    <row r="292" spans="1:20" ht="15" customHeight="1" outlineLevel="1">
      <c r="A292" s="400">
        <v>44</v>
      </c>
      <c r="B292" s="252" t="s">
        <v>749</v>
      </c>
      <c r="C292" s="183" t="s">
        <v>272</v>
      </c>
      <c r="D292" s="183" t="s">
        <v>270</v>
      </c>
      <c r="E292" s="412">
        <v>9999</v>
      </c>
      <c r="F292" s="413">
        <f t="shared" si="104"/>
        <v>11946.805199999999</v>
      </c>
      <c r="G292" s="412">
        <v>9999</v>
      </c>
      <c r="H292" s="413">
        <f t="shared" si="105"/>
        <v>11946.805199999999</v>
      </c>
      <c r="I292" s="412">
        <v>9999</v>
      </c>
      <c r="J292" s="413">
        <f t="shared" si="106"/>
        <v>11946.805199999999</v>
      </c>
      <c r="K292" s="412">
        <v>9999</v>
      </c>
      <c r="L292" s="413">
        <f t="shared" si="107"/>
        <v>11946.805199999999</v>
      </c>
      <c r="M292" s="257"/>
      <c r="N292" s="398"/>
      <c r="O292" s="398"/>
      <c r="P292" s="398"/>
      <c r="Q292" s="398"/>
      <c r="R292" s="398"/>
      <c r="S292" s="398"/>
      <c r="T292" s="398"/>
    </row>
    <row r="293" spans="1:20" ht="15" customHeight="1" outlineLevel="1">
      <c r="A293" s="400">
        <v>45</v>
      </c>
      <c r="B293" s="252" t="s">
        <v>750</v>
      </c>
      <c r="C293" s="183" t="s">
        <v>272</v>
      </c>
      <c r="D293" s="183" t="s">
        <v>270</v>
      </c>
      <c r="E293" s="412">
        <v>16694</v>
      </c>
      <c r="F293" s="413">
        <f t="shared" si="104"/>
        <v>19945.991199999997</v>
      </c>
      <c r="G293" s="412">
        <v>16694</v>
      </c>
      <c r="H293" s="413">
        <f t="shared" si="105"/>
        <v>19945.991199999997</v>
      </c>
      <c r="I293" s="412">
        <v>16694</v>
      </c>
      <c r="J293" s="413">
        <f t="shared" si="106"/>
        <v>19945.991199999997</v>
      </c>
      <c r="K293" s="412">
        <v>16694</v>
      </c>
      <c r="L293" s="413">
        <f t="shared" si="107"/>
        <v>19945.991199999997</v>
      </c>
      <c r="M293" s="257"/>
      <c r="N293" s="398"/>
      <c r="O293" s="398"/>
      <c r="P293" s="398"/>
      <c r="Q293" s="398"/>
      <c r="R293" s="398"/>
      <c r="S293" s="398"/>
      <c r="T293" s="398"/>
    </row>
    <row r="294" spans="1:20" ht="15" customHeight="1" outlineLevel="1">
      <c r="A294" s="400">
        <v>46</v>
      </c>
      <c r="B294" s="183" t="s">
        <v>751</v>
      </c>
      <c r="C294" s="183" t="s">
        <v>269</v>
      </c>
      <c r="D294" s="183" t="s">
        <v>279</v>
      </c>
      <c r="E294" s="402">
        <v>505.76</v>
      </c>
      <c r="F294" s="402">
        <f>E294*1.16*1.021</f>
        <v>599.00191359999997</v>
      </c>
      <c r="G294" s="402">
        <v>505.76</v>
      </c>
      <c r="H294" s="402">
        <f>G294*1.16*1.021</f>
        <v>599.00191359999997</v>
      </c>
      <c r="I294" s="402">
        <v>505.76</v>
      </c>
      <c r="J294" s="402">
        <f>I294*1.16*1.021</f>
        <v>599.00191359999997</v>
      </c>
      <c r="K294" s="402">
        <v>505.76</v>
      </c>
      <c r="L294" s="402">
        <f>K294*1.16*1.021</f>
        <v>599.00191359999997</v>
      </c>
      <c r="M294" s="36"/>
      <c r="N294" s="398"/>
      <c r="O294" s="398"/>
      <c r="P294" s="398"/>
      <c r="Q294" s="398"/>
      <c r="R294" s="398"/>
      <c r="S294" s="398"/>
      <c r="T294" s="398"/>
    </row>
    <row r="295" spans="1:20" ht="15" customHeight="1" outlineLevel="1">
      <c r="A295" s="400">
        <v>47</v>
      </c>
      <c r="B295" s="183" t="s">
        <v>296</v>
      </c>
      <c r="C295" s="183" t="s">
        <v>269</v>
      </c>
      <c r="D295" s="183" t="s">
        <v>279</v>
      </c>
      <c r="E295" s="402">
        <v>328.44</v>
      </c>
      <c r="F295" s="402">
        <f>ROUND(E295*1.16*1.021,0)</f>
        <v>389</v>
      </c>
      <c r="G295" s="402">
        <v>328.44</v>
      </c>
      <c r="H295" s="402">
        <f t="shared" ref="H295:H302" si="108">ROUND(G295*1.16*1.021,0)</f>
        <v>389</v>
      </c>
      <c r="I295" s="402">
        <v>328.44</v>
      </c>
      <c r="J295" s="402">
        <f t="shared" ref="J295:J297" si="109">ROUND(I295*1.16*1.021,0)</f>
        <v>389</v>
      </c>
      <c r="K295" s="402">
        <v>328.44</v>
      </c>
      <c r="L295" s="402">
        <f t="shared" ref="L295:L297" si="110">ROUND(K295*1.16*1.021,0)</f>
        <v>389</v>
      </c>
      <c r="M295" s="36"/>
      <c r="N295" s="398"/>
      <c r="O295" s="398"/>
      <c r="P295" s="398"/>
      <c r="Q295" s="398"/>
      <c r="R295" s="398"/>
      <c r="S295" s="398"/>
      <c r="T295" s="398"/>
    </row>
    <row r="296" spans="1:20" ht="15" customHeight="1" outlineLevel="1">
      <c r="A296" s="400">
        <v>48</v>
      </c>
      <c r="B296" s="183" t="s">
        <v>297</v>
      </c>
      <c r="C296" s="183" t="s">
        <v>269</v>
      </c>
      <c r="D296" s="183" t="s">
        <v>279</v>
      </c>
      <c r="E296" s="402">
        <v>328.44</v>
      </c>
      <c r="F296" s="402">
        <f>ROUND(E296*1.16*1.021,0)</f>
        <v>389</v>
      </c>
      <c r="G296" s="402">
        <v>328.44</v>
      </c>
      <c r="H296" s="402">
        <f t="shared" si="108"/>
        <v>389</v>
      </c>
      <c r="I296" s="402">
        <v>328.44</v>
      </c>
      <c r="J296" s="402">
        <f t="shared" si="109"/>
        <v>389</v>
      </c>
      <c r="K296" s="402">
        <v>328.44</v>
      </c>
      <c r="L296" s="402">
        <f t="shared" si="110"/>
        <v>389</v>
      </c>
      <c r="M296" s="36"/>
      <c r="N296" s="398"/>
      <c r="O296" s="398"/>
      <c r="P296" s="398"/>
      <c r="Q296" s="398"/>
      <c r="R296" s="398"/>
      <c r="S296" s="398"/>
      <c r="T296" s="398"/>
    </row>
    <row r="297" spans="1:20" ht="15" customHeight="1" outlineLevel="1">
      <c r="A297" s="400">
        <v>49</v>
      </c>
      <c r="B297" s="183" t="s">
        <v>298</v>
      </c>
      <c r="C297" s="183" t="s">
        <v>272</v>
      </c>
      <c r="D297" s="183" t="s">
        <v>279</v>
      </c>
      <c r="E297" s="402">
        <v>336.9</v>
      </c>
      <c r="F297" s="402">
        <f>ROUND(E297*1.16*1.021,0)</f>
        <v>399</v>
      </c>
      <c r="G297" s="402">
        <v>336.9</v>
      </c>
      <c r="H297" s="402">
        <f t="shared" si="108"/>
        <v>399</v>
      </c>
      <c r="I297" s="402">
        <v>336.9</v>
      </c>
      <c r="J297" s="402">
        <f t="shared" si="109"/>
        <v>399</v>
      </c>
      <c r="K297" s="402">
        <v>336.9</v>
      </c>
      <c r="L297" s="402">
        <f t="shared" si="110"/>
        <v>399</v>
      </c>
      <c r="M297" s="36"/>
      <c r="N297" s="398"/>
      <c r="O297" s="398"/>
      <c r="P297" s="398"/>
      <c r="Q297" s="398"/>
      <c r="R297" s="398"/>
      <c r="S297" s="398"/>
      <c r="T297" s="398"/>
    </row>
    <row r="298" spans="1:20" ht="15" customHeight="1" outlineLevel="1">
      <c r="A298" s="400">
        <v>50</v>
      </c>
      <c r="B298" s="183" t="s">
        <v>752</v>
      </c>
      <c r="C298" s="183" t="s">
        <v>269</v>
      </c>
      <c r="D298" s="183" t="s">
        <v>279</v>
      </c>
      <c r="E298" s="415"/>
      <c r="F298" s="415"/>
      <c r="G298" s="415"/>
      <c r="H298" s="415"/>
      <c r="I298" s="36">
        <v>244.01</v>
      </c>
      <c r="J298" s="402">
        <f>I298*1.16*1.021</f>
        <v>288.99568359999995</v>
      </c>
      <c r="K298" s="36">
        <v>244.01</v>
      </c>
      <c r="L298" s="402">
        <f>K298*1.16*1.021</f>
        <v>288.99568359999995</v>
      </c>
      <c r="M298" s="36"/>
      <c r="N298" s="398"/>
      <c r="O298" s="398"/>
      <c r="P298" s="398"/>
      <c r="Q298" s="398"/>
      <c r="R298" s="398"/>
      <c r="S298" s="398"/>
      <c r="T298" s="398"/>
    </row>
    <row r="299" spans="1:20" ht="15" customHeight="1" outlineLevel="1">
      <c r="A299" s="400">
        <v>51</v>
      </c>
      <c r="B299" s="183" t="s">
        <v>299</v>
      </c>
      <c r="C299" s="183" t="s">
        <v>269</v>
      </c>
      <c r="D299" s="183" t="s">
        <v>279</v>
      </c>
      <c r="E299" s="415"/>
      <c r="F299" s="415"/>
      <c r="G299" s="402">
        <v>1265.7</v>
      </c>
      <c r="H299" s="402">
        <f t="shared" si="108"/>
        <v>1499</v>
      </c>
      <c r="I299" s="402">
        <v>1265.7</v>
      </c>
      <c r="J299" s="402">
        <f t="shared" ref="J299:J302" si="111">ROUND(I299*1.16*1.021,0)</f>
        <v>1499</v>
      </c>
      <c r="K299" s="402">
        <v>1265.7</v>
      </c>
      <c r="L299" s="402">
        <f t="shared" ref="L299:L302" si="112">ROUND(K299*1.16*1.021,0)</f>
        <v>1499</v>
      </c>
      <c r="M299" s="36"/>
      <c r="N299" s="398"/>
      <c r="O299" s="398"/>
      <c r="P299" s="398"/>
      <c r="Q299" s="398"/>
      <c r="R299" s="398"/>
      <c r="S299" s="398"/>
      <c r="T299" s="398"/>
    </row>
    <row r="300" spans="1:20" ht="15" customHeight="1" outlineLevel="1">
      <c r="A300" s="400">
        <v>52</v>
      </c>
      <c r="B300" s="183" t="s">
        <v>300</v>
      </c>
      <c r="C300" s="183" t="s">
        <v>269</v>
      </c>
      <c r="D300" s="183" t="s">
        <v>279</v>
      </c>
      <c r="E300" s="402">
        <v>281.16000000000003</v>
      </c>
      <c r="F300" s="402">
        <f>ROUND(E300*1.16*1.021,0)</f>
        <v>333</v>
      </c>
      <c r="G300" s="402">
        <v>281.16000000000003</v>
      </c>
      <c r="H300" s="402">
        <f t="shared" si="108"/>
        <v>333</v>
      </c>
      <c r="I300" s="402">
        <v>281.16000000000003</v>
      </c>
      <c r="J300" s="402">
        <f t="shared" si="111"/>
        <v>333</v>
      </c>
      <c r="K300" s="402">
        <v>281.16000000000003</v>
      </c>
      <c r="L300" s="402">
        <f t="shared" si="112"/>
        <v>333</v>
      </c>
      <c r="M300" s="36"/>
      <c r="N300" s="398"/>
      <c r="O300" s="398"/>
      <c r="P300" s="398"/>
      <c r="Q300" s="398"/>
      <c r="R300" s="398"/>
      <c r="S300" s="398"/>
      <c r="T300" s="398"/>
    </row>
    <row r="301" spans="1:20" ht="15" customHeight="1" outlineLevel="1">
      <c r="A301" s="400">
        <v>53</v>
      </c>
      <c r="B301" s="183" t="s">
        <v>301</v>
      </c>
      <c r="C301" s="183" t="s">
        <v>272</v>
      </c>
      <c r="D301" s="183" t="s">
        <v>279</v>
      </c>
      <c r="E301" s="402">
        <v>463.55</v>
      </c>
      <c r="F301" s="402">
        <f>ROUND(E301*1.16*1.021,0)</f>
        <v>549</v>
      </c>
      <c r="G301" s="402">
        <v>463.55</v>
      </c>
      <c r="H301" s="402">
        <f t="shared" si="108"/>
        <v>549</v>
      </c>
      <c r="I301" s="402">
        <v>463.55</v>
      </c>
      <c r="J301" s="402">
        <f t="shared" si="111"/>
        <v>549</v>
      </c>
      <c r="K301" s="402">
        <v>463.55</v>
      </c>
      <c r="L301" s="402">
        <f t="shared" si="112"/>
        <v>549</v>
      </c>
      <c r="M301" s="36"/>
      <c r="N301" s="398"/>
      <c r="O301" s="398"/>
      <c r="P301" s="398"/>
      <c r="Q301" s="398"/>
      <c r="R301" s="398"/>
      <c r="S301" s="398"/>
      <c r="T301" s="398"/>
    </row>
    <row r="302" spans="1:20" ht="15" customHeight="1" outlineLevel="1">
      <c r="A302" s="400">
        <v>54</v>
      </c>
      <c r="B302" s="183" t="s">
        <v>753</v>
      </c>
      <c r="C302" s="183" t="s">
        <v>272</v>
      </c>
      <c r="D302" s="183" t="s">
        <v>279</v>
      </c>
      <c r="E302" s="402">
        <v>674.64</v>
      </c>
      <c r="F302" s="402">
        <f>ROUND(E302*1.16*1.021,0)</f>
        <v>799</v>
      </c>
      <c r="G302" s="402">
        <v>674.64</v>
      </c>
      <c r="H302" s="402">
        <f t="shared" si="108"/>
        <v>799</v>
      </c>
      <c r="I302" s="402">
        <v>674.64</v>
      </c>
      <c r="J302" s="402">
        <f t="shared" si="111"/>
        <v>799</v>
      </c>
      <c r="K302" s="402">
        <v>674.64</v>
      </c>
      <c r="L302" s="402">
        <f t="shared" si="112"/>
        <v>799</v>
      </c>
      <c r="M302" s="36"/>
      <c r="N302" s="398"/>
      <c r="O302" s="398"/>
      <c r="P302" s="398"/>
      <c r="Q302" s="398"/>
      <c r="R302" s="398"/>
      <c r="S302" s="398"/>
      <c r="T302" s="398"/>
    </row>
    <row r="303" spans="1:20" ht="15" customHeight="1" outlineLevel="1">
      <c r="A303" s="400">
        <v>55</v>
      </c>
      <c r="B303" s="416" t="s">
        <v>754</v>
      </c>
      <c r="C303" s="183" t="s">
        <v>269</v>
      </c>
      <c r="D303" s="183" t="s">
        <v>279</v>
      </c>
      <c r="E303" s="402">
        <v>843.5</v>
      </c>
      <c r="F303" s="402">
        <f>ROUND(E303*1.16*1.021,0)</f>
        <v>999</v>
      </c>
      <c r="G303" s="402">
        <v>843.5</v>
      </c>
      <c r="H303" s="402">
        <f>ROUND(G303*1.16*1.021,0)</f>
        <v>999</v>
      </c>
      <c r="I303" s="402">
        <v>843.5</v>
      </c>
      <c r="J303" s="402">
        <f>ROUND(I303*1.16*1.021,0)</f>
        <v>999</v>
      </c>
      <c r="K303" s="402">
        <v>843.5</v>
      </c>
      <c r="L303" s="402">
        <f>ROUND(K303*1.16*1.021,0)</f>
        <v>999</v>
      </c>
      <c r="M303" s="36"/>
      <c r="N303" s="398"/>
      <c r="O303" s="398"/>
      <c r="P303" s="398"/>
      <c r="Q303" s="398"/>
      <c r="R303" s="398"/>
      <c r="S303" s="398"/>
      <c r="T303" s="398"/>
    </row>
    <row r="304" spans="1:20" ht="15" customHeight="1" outlineLevel="1">
      <c r="A304" s="400">
        <v>56</v>
      </c>
      <c r="B304" s="250" t="s">
        <v>755</v>
      </c>
      <c r="C304" s="183" t="s">
        <v>272</v>
      </c>
      <c r="D304" s="183" t="s">
        <v>270</v>
      </c>
      <c r="E304" s="36">
        <v>752.43</v>
      </c>
      <c r="F304" s="402">
        <f>ROUND(E304*1.16*1.03,0)</f>
        <v>899</v>
      </c>
      <c r="G304" s="36">
        <v>752.43</v>
      </c>
      <c r="H304" s="402">
        <f>ROUND(G304*1.16*1.03,0)</f>
        <v>899</v>
      </c>
      <c r="I304" s="36">
        <v>752.43</v>
      </c>
      <c r="J304" s="402">
        <f>ROUND(I304*1.16*1.03,0)</f>
        <v>899</v>
      </c>
      <c r="K304" s="36">
        <v>752.43</v>
      </c>
      <c r="L304" s="402">
        <f>ROUND(K304*1.16*1.03,0)</f>
        <v>899</v>
      </c>
      <c r="M304" s="36"/>
      <c r="N304" s="398"/>
      <c r="O304" s="398"/>
      <c r="P304" s="398"/>
      <c r="Q304" s="398"/>
      <c r="R304" s="398"/>
      <c r="S304" s="398"/>
      <c r="T304" s="398"/>
    </row>
    <row r="305" spans="1:20" ht="15" customHeight="1" outlineLevel="1">
      <c r="A305" s="400">
        <v>57</v>
      </c>
      <c r="B305" s="250" t="s">
        <v>756</v>
      </c>
      <c r="C305" s="183" t="s">
        <v>272</v>
      </c>
      <c r="D305" s="183" t="s">
        <v>279</v>
      </c>
      <c r="E305" s="402">
        <v>1265.6600000000001</v>
      </c>
      <c r="F305" s="402">
        <f t="shared" ref="F305:F306" si="113">E305*1.16*1.021</f>
        <v>1498.9970776</v>
      </c>
      <c r="G305" s="402">
        <v>1265.6600000000001</v>
      </c>
      <c r="H305" s="402">
        <f t="shared" ref="H305:H306" si="114">G305*1.16*1.021</f>
        <v>1498.9970776</v>
      </c>
      <c r="I305" s="402">
        <v>1265.6600000000001</v>
      </c>
      <c r="J305" s="402">
        <f t="shared" ref="J305:J306" si="115">I305*1.16*1.021</f>
        <v>1498.9970776</v>
      </c>
      <c r="K305" s="402">
        <v>1265.6600000000001</v>
      </c>
      <c r="L305" s="402">
        <f t="shared" ref="L305:L306" si="116">K305*1.16*1.021</f>
        <v>1498.9970776</v>
      </c>
      <c r="M305" s="36"/>
      <c r="N305" s="398"/>
      <c r="O305" s="398"/>
      <c r="P305" s="398"/>
      <c r="Q305" s="398"/>
      <c r="R305" s="398"/>
      <c r="S305" s="398"/>
      <c r="T305" s="398"/>
    </row>
    <row r="306" spans="1:20" ht="15" customHeight="1" outlineLevel="1">
      <c r="A306" s="400">
        <v>58</v>
      </c>
      <c r="B306" s="250" t="s">
        <v>757</v>
      </c>
      <c r="C306" s="183" t="s">
        <v>272</v>
      </c>
      <c r="D306" s="183" t="s">
        <v>279</v>
      </c>
      <c r="E306" s="402">
        <v>1510.52</v>
      </c>
      <c r="F306" s="402">
        <f t="shared" si="113"/>
        <v>1788.9994671999998</v>
      </c>
      <c r="G306" s="402">
        <v>1510.52</v>
      </c>
      <c r="H306" s="402">
        <f t="shared" si="114"/>
        <v>1788.9994671999998</v>
      </c>
      <c r="I306" s="402">
        <v>1510.52</v>
      </c>
      <c r="J306" s="402">
        <f t="shared" si="115"/>
        <v>1788.9994671999998</v>
      </c>
      <c r="K306" s="402">
        <v>1510.52</v>
      </c>
      <c r="L306" s="402">
        <f t="shared" si="116"/>
        <v>1788.9994671999998</v>
      </c>
      <c r="M306" s="36"/>
      <c r="N306" s="398"/>
      <c r="O306" s="398"/>
      <c r="P306" s="398"/>
      <c r="Q306" s="398"/>
      <c r="R306" s="398"/>
      <c r="S306" s="398"/>
      <c r="T306" s="398"/>
    </row>
    <row r="307" spans="1:20" ht="15" customHeight="1" outlineLevel="1">
      <c r="A307" s="400">
        <v>59</v>
      </c>
      <c r="B307" s="250" t="s">
        <v>758</v>
      </c>
      <c r="C307" s="183" t="s">
        <v>272</v>
      </c>
      <c r="D307" s="183" t="s">
        <v>279</v>
      </c>
      <c r="E307" s="402">
        <v>1932.69</v>
      </c>
      <c r="F307" s="402">
        <f>E307*1.16*1.021</f>
        <v>2289.0007283999998</v>
      </c>
      <c r="G307" s="402">
        <v>1932.69</v>
      </c>
      <c r="H307" s="402">
        <f>G307*1.16*1.021</f>
        <v>2289.0007283999998</v>
      </c>
      <c r="I307" s="402">
        <v>1932.69</v>
      </c>
      <c r="J307" s="402">
        <f>I307*1.16*1.021</f>
        <v>2289.0007283999998</v>
      </c>
      <c r="K307" s="402">
        <v>1932.69</v>
      </c>
      <c r="L307" s="402">
        <f>K307*1.16*1.021</f>
        <v>2289.0007283999998</v>
      </c>
      <c r="M307" s="36"/>
      <c r="N307" s="398"/>
      <c r="O307" s="398"/>
      <c r="P307" s="398"/>
      <c r="Q307" s="398"/>
      <c r="R307" s="398"/>
      <c r="S307" s="398"/>
      <c r="T307" s="398"/>
    </row>
    <row r="308" spans="1:20">
      <c r="A308" s="400">
        <v>60</v>
      </c>
      <c r="B308" s="405" t="s">
        <v>263</v>
      </c>
      <c r="C308" s="183" t="s">
        <v>384</v>
      </c>
      <c r="D308" s="183" t="s">
        <v>385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98"/>
      <c r="O308" s="398"/>
      <c r="P308" s="398"/>
      <c r="Q308" s="398"/>
      <c r="R308" s="398"/>
      <c r="S308" s="398"/>
      <c r="T308" s="398"/>
    </row>
    <row r="309" spans="1:20">
      <c r="B309" s="398"/>
      <c r="C309" s="398"/>
      <c r="D309" s="398"/>
      <c r="E309" s="398"/>
      <c r="F309" s="398"/>
      <c r="G309" s="398"/>
      <c r="H309" s="398"/>
      <c r="I309" s="398"/>
      <c r="J309" s="398"/>
      <c r="K309" s="398"/>
      <c r="L309" s="398"/>
      <c r="N309" s="398"/>
      <c r="O309" s="398"/>
      <c r="P309" s="398"/>
      <c r="Q309" s="398"/>
      <c r="R309" s="398"/>
      <c r="S309" s="398"/>
      <c r="T309" s="398"/>
    </row>
    <row r="310" spans="1:20">
      <c r="B310" s="398" t="s">
        <v>324</v>
      </c>
      <c r="C310" s="398"/>
      <c r="D310" s="398"/>
      <c r="E310" s="398"/>
      <c r="F310" s="398"/>
      <c r="G310" s="398"/>
      <c r="H310" s="398"/>
      <c r="I310" s="398"/>
      <c r="J310" s="398"/>
      <c r="K310" s="398"/>
      <c r="L310" s="398"/>
      <c r="M310" s="398"/>
      <c r="N310" s="398"/>
      <c r="O310" s="398"/>
      <c r="P310" s="398"/>
      <c r="Q310" s="398"/>
      <c r="R310" s="398"/>
      <c r="S310" s="398"/>
      <c r="T310" s="398"/>
    </row>
    <row r="311" spans="1:20">
      <c r="B311" s="397" t="s">
        <v>325</v>
      </c>
      <c r="C311" s="398"/>
      <c r="D311" s="398"/>
      <c r="E311" s="398"/>
      <c r="F311" s="398"/>
      <c r="G311" s="398"/>
      <c r="H311" s="398"/>
      <c r="I311" s="398"/>
      <c r="J311" s="398"/>
      <c r="K311" s="398"/>
      <c r="L311" s="398"/>
      <c r="M311" s="398"/>
      <c r="N311" s="398"/>
    </row>
    <row r="312" spans="1:20">
      <c r="B312" s="397" t="s">
        <v>759</v>
      </c>
      <c r="C312" s="398"/>
      <c r="D312" s="398"/>
      <c r="E312" s="398"/>
      <c r="F312" s="398"/>
      <c r="G312" s="398"/>
      <c r="H312" s="398"/>
      <c r="I312" s="398"/>
      <c r="J312" s="398"/>
      <c r="K312" s="398"/>
      <c r="L312" s="398"/>
      <c r="M312" s="398"/>
      <c r="N312" s="398"/>
    </row>
    <row r="313" spans="1:20">
      <c r="B313" s="397" t="s">
        <v>760</v>
      </c>
      <c r="C313" s="398"/>
      <c r="D313" s="398"/>
      <c r="E313" s="398"/>
      <c r="F313" s="398"/>
      <c r="G313" s="398"/>
      <c r="H313" s="398"/>
      <c r="I313" s="398"/>
      <c r="J313" s="398"/>
      <c r="K313" s="398"/>
      <c r="L313" s="398"/>
      <c r="M313" s="398"/>
      <c r="N313" s="398"/>
    </row>
    <row r="314" spans="1:20">
      <c r="B314" s="397" t="s">
        <v>761</v>
      </c>
      <c r="C314" s="398"/>
      <c r="D314" s="398"/>
      <c r="E314" s="398"/>
      <c r="F314" s="398"/>
      <c r="G314" s="398"/>
      <c r="H314" s="398"/>
      <c r="I314" s="398"/>
      <c r="J314" s="398"/>
      <c r="K314" s="398"/>
      <c r="L314" s="398"/>
      <c r="M314" s="398"/>
      <c r="N314" s="398"/>
    </row>
    <row r="315" spans="1:20">
      <c r="C315" s="398"/>
      <c r="D315" s="398"/>
      <c r="E315" s="398"/>
      <c r="F315" s="398"/>
      <c r="G315" s="398"/>
      <c r="H315" s="398"/>
      <c r="I315" s="398"/>
      <c r="J315" s="398"/>
      <c r="K315" s="398"/>
      <c r="L315" s="398"/>
      <c r="M315" s="398"/>
      <c r="N315" s="398"/>
    </row>
    <row r="316" spans="1:20" ht="16.5" thickBot="1">
      <c r="B316" s="9" t="s">
        <v>762</v>
      </c>
      <c r="C316" s="398"/>
      <c r="D316" s="398"/>
      <c r="E316" s="398"/>
      <c r="F316" s="398"/>
      <c r="G316" s="398"/>
      <c r="H316" s="398"/>
      <c r="I316" s="398"/>
      <c r="J316" s="398"/>
      <c r="K316" s="398"/>
      <c r="L316" s="398"/>
      <c r="M316" s="398"/>
      <c r="N316" s="398"/>
      <c r="O316" s="398"/>
      <c r="P316" s="398"/>
      <c r="Q316" s="398"/>
      <c r="R316" s="398"/>
      <c r="S316" s="398"/>
      <c r="T316" s="398"/>
    </row>
    <row r="317" spans="1:20" ht="15" thickBot="1">
      <c r="B317" s="399" t="s">
        <v>327</v>
      </c>
      <c r="C317" s="398"/>
      <c r="D317" s="398"/>
      <c r="E317" s="526">
        <v>2015</v>
      </c>
      <c r="F317" s="527"/>
      <c r="G317" s="526">
        <v>2016</v>
      </c>
      <c r="H317" s="527"/>
      <c r="I317" s="526">
        <v>2017</v>
      </c>
      <c r="J317" s="527"/>
      <c r="K317" s="526">
        <v>2018</v>
      </c>
      <c r="L317" s="527"/>
      <c r="M317" s="398"/>
      <c r="N317" s="398"/>
      <c r="O317" s="398"/>
      <c r="P317" s="398"/>
      <c r="Q317" s="398"/>
      <c r="R317" s="398"/>
      <c r="S317" s="398"/>
      <c r="T317" s="398"/>
    </row>
    <row r="318" spans="1:20">
      <c r="B318" s="306" t="s">
        <v>263</v>
      </c>
      <c r="C318" s="306" t="s">
        <v>264</v>
      </c>
      <c r="D318" s="306" t="s">
        <v>265</v>
      </c>
      <c r="E318" s="306" t="s">
        <v>266</v>
      </c>
      <c r="F318" s="306" t="s">
        <v>256</v>
      </c>
      <c r="G318" s="306" t="s">
        <v>266</v>
      </c>
      <c r="H318" s="306" t="s">
        <v>256</v>
      </c>
      <c r="I318" s="306" t="s">
        <v>266</v>
      </c>
      <c r="J318" s="306" t="s">
        <v>256</v>
      </c>
      <c r="K318" s="306" t="s">
        <v>266</v>
      </c>
      <c r="L318" s="306" t="s">
        <v>256</v>
      </c>
      <c r="M318" s="306" t="s">
        <v>267</v>
      </c>
      <c r="N318" s="398"/>
      <c r="O318" s="398"/>
      <c r="P318" s="398"/>
      <c r="Q318" s="398"/>
      <c r="R318" s="398"/>
      <c r="S318" s="398"/>
      <c r="T318" s="398"/>
    </row>
    <row r="319" spans="1:20">
      <c r="A319" s="406">
        <v>1</v>
      </c>
      <c r="B319" s="250" t="s">
        <v>712</v>
      </c>
      <c r="C319" s="183" t="s">
        <v>272</v>
      </c>
      <c r="D319" s="183" t="s">
        <v>270</v>
      </c>
      <c r="E319" s="187">
        <v>149</v>
      </c>
      <c r="F319" s="187">
        <f t="shared" ref="F319:F326" si="117">E319*1.16*1.03</f>
        <v>178.02519999999998</v>
      </c>
      <c r="G319" s="187">
        <v>149</v>
      </c>
      <c r="H319" s="187">
        <f t="shared" ref="H319:H326" si="118">G319*1.16*1.03</f>
        <v>178.02519999999998</v>
      </c>
      <c r="I319" s="187">
        <v>149</v>
      </c>
      <c r="J319" s="187">
        <f t="shared" ref="J319:J326" si="119">I319*1.16*1.03</f>
        <v>178.02519999999998</v>
      </c>
      <c r="K319" s="187">
        <v>149</v>
      </c>
      <c r="L319" s="187">
        <f t="shared" ref="L319:L326" si="120">K319*1.16*1.03</f>
        <v>178.02519999999998</v>
      </c>
      <c r="M319" s="36"/>
      <c r="N319" s="398"/>
      <c r="O319" s="398"/>
      <c r="P319" s="398"/>
      <c r="Q319" s="398"/>
      <c r="R319" s="398"/>
      <c r="S319" s="398"/>
      <c r="T319" s="398"/>
    </row>
    <row r="320" spans="1:20">
      <c r="A320" s="406">
        <v>2</v>
      </c>
      <c r="B320" s="250" t="s">
        <v>273</v>
      </c>
      <c r="C320" s="183" t="s">
        <v>274</v>
      </c>
      <c r="D320" s="183" t="s">
        <v>270</v>
      </c>
      <c r="E320" s="36">
        <v>0.67630000000000001</v>
      </c>
      <c r="F320" s="187">
        <f t="shared" si="117"/>
        <v>0.80804324000000005</v>
      </c>
      <c r="G320" s="407">
        <v>0.47339999999999999</v>
      </c>
      <c r="H320" s="253">
        <f t="shared" si="118"/>
        <v>0.56561832000000001</v>
      </c>
      <c r="I320" s="36">
        <v>0.4042</v>
      </c>
      <c r="J320" s="253">
        <f t="shared" si="119"/>
        <v>0.48293815999999995</v>
      </c>
      <c r="K320" s="36">
        <v>0.34200000000000003</v>
      </c>
      <c r="L320" s="253">
        <f t="shared" si="120"/>
        <v>0.40862160000000003</v>
      </c>
      <c r="M320" s="36"/>
      <c r="N320" s="398"/>
      <c r="O320" s="398"/>
      <c r="P320" s="398"/>
      <c r="Q320" s="398"/>
      <c r="R320" s="398"/>
      <c r="S320" s="398"/>
      <c r="T320" s="398"/>
    </row>
    <row r="321" spans="1:20">
      <c r="A321" s="406">
        <v>3</v>
      </c>
      <c r="B321" s="250" t="s">
        <v>275</v>
      </c>
      <c r="C321" s="183" t="s">
        <v>274</v>
      </c>
      <c r="D321" s="183" t="s">
        <v>270</v>
      </c>
      <c r="E321" s="36">
        <v>0.67630000000000001</v>
      </c>
      <c r="F321" s="187">
        <f t="shared" si="117"/>
        <v>0.80804324000000005</v>
      </c>
      <c r="G321" s="407">
        <v>0.47339999999999999</v>
      </c>
      <c r="H321" s="253">
        <f t="shared" si="118"/>
        <v>0.56561832000000001</v>
      </c>
      <c r="I321" s="36">
        <v>0.4042</v>
      </c>
      <c r="J321" s="253">
        <f t="shared" si="119"/>
        <v>0.48293815999999995</v>
      </c>
      <c r="K321" s="36">
        <v>0.34200000000000003</v>
      </c>
      <c r="L321" s="253">
        <f t="shared" si="120"/>
        <v>0.40862160000000003</v>
      </c>
      <c r="M321" s="36"/>
      <c r="N321" s="398"/>
      <c r="O321" s="398"/>
      <c r="P321" s="398"/>
      <c r="Q321" s="398"/>
      <c r="R321" s="398"/>
      <c r="S321" s="398"/>
      <c r="T321" s="398"/>
    </row>
    <row r="322" spans="1:20">
      <c r="A322" s="406">
        <v>4</v>
      </c>
      <c r="B322" s="250" t="s">
        <v>320</v>
      </c>
      <c r="C322" s="183" t="s">
        <v>272</v>
      </c>
      <c r="D322" s="183" t="s">
        <v>270</v>
      </c>
      <c r="E322" s="402">
        <v>1.48</v>
      </c>
      <c r="F322" s="402">
        <f t="shared" si="117"/>
        <v>1.7683039999999999</v>
      </c>
      <c r="G322" s="402">
        <v>1.48</v>
      </c>
      <c r="H322" s="402">
        <f t="shared" si="118"/>
        <v>1.7683039999999999</v>
      </c>
      <c r="I322" s="402">
        <v>1.48</v>
      </c>
      <c r="J322" s="402">
        <f t="shared" si="119"/>
        <v>1.7683039999999999</v>
      </c>
      <c r="K322" s="402">
        <v>1.48</v>
      </c>
      <c r="L322" s="402">
        <f t="shared" si="120"/>
        <v>1.7683039999999999</v>
      </c>
      <c r="M322" s="36"/>
      <c r="N322" s="398"/>
      <c r="O322" s="398"/>
      <c r="P322" s="398"/>
      <c r="Q322" s="398"/>
      <c r="R322" s="398"/>
      <c r="S322" s="398"/>
      <c r="T322" s="398"/>
    </row>
    <row r="323" spans="1:20">
      <c r="A323" s="406">
        <v>5</v>
      </c>
      <c r="B323" s="250" t="s">
        <v>321</v>
      </c>
      <c r="C323" s="183" t="s">
        <v>269</v>
      </c>
      <c r="D323" s="183" t="s">
        <v>270</v>
      </c>
      <c r="E323" s="402">
        <v>1.48</v>
      </c>
      <c r="F323" s="402">
        <f t="shared" si="117"/>
        <v>1.7683039999999999</v>
      </c>
      <c r="G323" s="402">
        <v>1.48</v>
      </c>
      <c r="H323" s="402">
        <f t="shared" si="118"/>
        <v>1.7683039999999999</v>
      </c>
      <c r="I323" s="402">
        <v>1.48</v>
      </c>
      <c r="J323" s="402">
        <f t="shared" si="119"/>
        <v>1.7683039999999999</v>
      </c>
      <c r="K323" s="402">
        <v>1.48</v>
      </c>
      <c r="L323" s="402">
        <f t="shared" si="120"/>
        <v>1.7683039999999999</v>
      </c>
      <c r="M323" s="36"/>
      <c r="N323" s="398"/>
      <c r="O323" s="398"/>
      <c r="P323" s="398"/>
      <c r="Q323" s="398"/>
      <c r="R323" s="398"/>
      <c r="S323" s="398"/>
      <c r="T323" s="398"/>
    </row>
    <row r="324" spans="1:20">
      <c r="A324" s="406">
        <v>6</v>
      </c>
      <c r="B324" s="250" t="s">
        <v>715</v>
      </c>
      <c r="C324" s="183" t="s">
        <v>274</v>
      </c>
      <c r="D324" s="183" t="s">
        <v>270</v>
      </c>
      <c r="E324" s="402">
        <v>2</v>
      </c>
      <c r="F324" s="402">
        <f t="shared" si="117"/>
        <v>2.3895999999999997</v>
      </c>
      <c r="G324" s="402">
        <v>2</v>
      </c>
      <c r="H324" s="402">
        <f t="shared" si="118"/>
        <v>2.3895999999999997</v>
      </c>
      <c r="I324" s="402">
        <v>2</v>
      </c>
      <c r="J324" s="402">
        <f t="shared" si="119"/>
        <v>2.3895999999999997</v>
      </c>
      <c r="K324" s="402">
        <v>2</v>
      </c>
      <c r="L324" s="402">
        <f t="shared" si="120"/>
        <v>2.3895999999999997</v>
      </c>
      <c r="M324" s="36"/>
      <c r="N324" s="398"/>
      <c r="O324" s="398"/>
      <c r="P324" s="398"/>
      <c r="Q324" s="398"/>
      <c r="R324" s="398"/>
      <c r="S324" s="398"/>
      <c r="T324" s="398"/>
    </row>
    <row r="325" spans="1:20">
      <c r="A325" s="406">
        <v>7</v>
      </c>
      <c r="B325" s="250" t="s">
        <v>287</v>
      </c>
      <c r="C325" s="183" t="s">
        <v>274</v>
      </c>
      <c r="D325" s="183" t="s">
        <v>270</v>
      </c>
      <c r="E325" s="402">
        <v>6.93</v>
      </c>
      <c r="F325" s="402">
        <f t="shared" si="117"/>
        <v>8.2799639999999979</v>
      </c>
      <c r="G325" s="402">
        <v>6.93</v>
      </c>
      <c r="H325" s="402">
        <f t="shared" si="118"/>
        <v>8.2799639999999979</v>
      </c>
      <c r="I325" s="402">
        <v>6.93</v>
      </c>
      <c r="J325" s="402">
        <f t="shared" si="119"/>
        <v>8.2799639999999979</v>
      </c>
      <c r="K325" s="402">
        <v>6.93</v>
      </c>
      <c r="L325" s="402">
        <f t="shared" si="120"/>
        <v>8.2799639999999979</v>
      </c>
      <c r="M325" s="36"/>
      <c r="N325" s="398"/>
      <c r="O325" s="398"/>
      <c r="P325" s="398"/>
      <c r="Q325" s="398"/>
      <c r="R325" s="398"/>
      <c r="S325" s="398"/>
      <c r="T325" s="398"/>
    </row>
    <row r="326" spans="1:20">
      <c r="A326" s="406">
        <v>8</v>
      </c>
      <c r="B326" s="250" t="s">
        <v>288</v>
      </c>
      <c r="C326" s="183" t="s">
        <v>274</v>
      </c>
      <c r="D326" s="183" t="s">
        <v>270</v>
      </c>
      <c r="E326" s="402">
        <v>8.34</v>
      </c>
      <c r="F326" s="402">
        <f t="shared" si="117"/>
        <v>9.9646319999999982</v>
      </c>
      <c r="G326" s="402">
        <v>8.34</v>
      </c>
      <c r="H326" s="402">
        <f t="shared" si="118"/>
        <v>9.9646319999999982</v>
      </c>
      <c r="I326" s="402">
        <v>8.34</v>
      </c>
      <c r="J326" s="402">
        <f t="shared" si="119"/>
        <v>9.9646319999999982</v>
      </c>
      <c r="K326" s="402">
        <v>8.34</v>
      </c>
      <c r="L326" s="402">
        <f t="shared" si="120"/>
        <v>9.9646319999999982</v>
      </c>
      <c r="M326" s="36"/>
      <c r="N326" s="398"/>
      <c r="O326" s="398"/>
      <c r="P326" s="398"/>
      <c r="Q326" s="398"/>
      <c r="R326" s="398"/>
      <c r="S326" s="398"/>
      <c r="T326" s="398"/>
    </row>
    <row r="327" spans="1:20">
      <c r="A327" s="406">
        <v>9</v>
      </c>
      <c r="B327" s="250" t="s">
        <v>286</v>
      </c>
      <c r="C327" s="183" t="s">
        <v>274</v>
      </c>
      <c r="D327" s="183" t="s">
        <v>270</v>
      </c>
      <c r="E327" s="402">
        <v>9.42</v>
      </c>
      <c r="F327" s="402">
        <f>E327*1.16*1.03</f>
        <v>11.255015999999999</v>
      </c>
      <c r="G327" s="402">
        <v>9.42</v>
      </c>
      <c r="H327" s="402">
        <f>G327*1.16*1.03</f>
        <v>11.255015999999999</v>
      </c>
      <c r="I327" s="402">
        <v>9.42</v>
      </c>
      <c r="J327" s="402">
        <f>I327*1.16*1.03</f>
        <v>11.255015999999999</v>
      </c>
      <c r="K327" s="402">
        <v>9.42</v>
      </c>
      <c r="L327" s="402">
        <f>K327*1.16*1.03</f>
        <v>11.255015999999999</v>
      </c>
      <c r="M327" s="36"/>
      <c r="N327" s="398"/>
      <c r="O327" s="398"/>
      <c r="P327" s="398"/>
      <c r="Q327" s="398"/>
      <c r="R327" s="398"/>
      <c r="S327" s="398"/>
      <c r="T327" s="398"/>
    </row>
    <row r="328" spans="1:20">
      <c r="A328" s="406">
        <v>10</v>
      </c>
      <c r="B328" s="250" t="s">
        <v>289</v>
      </c>
      <c r="C328" s="183" t="s">
        <v>274</v>
      </c>
      <c r="D328" s="183" t="s">
        <v>270</v>
      </c>
      <c r="E328" s="402">
        <v>6.29</v>
      </c>
      <c r="F328" s="402">
        <f t="shared" ref="F328:F329" si="121">E328*1.16*1.03</f>
        <v>7.5152919999999996</v>
      </c>
      <c r="G328" s="402">
        <v>6.29</v>
      </c>
      <c r="H328" s="402">
        <f t="shared" ref="H328:H329" si="122">G328*1.16*1.03</f>
        <v>7.5152919999999996</v>
      </c>
      <c r="I328" s="402">
        <v>6.29</v>
      </c>
      <c r="J328" s="402">
        <f t="shared" ref="J328:J329" si="123">I328*1.16*1.03</f>
        <v>7.5152919999999996</v>
      </c>
      <c r="K328" s="402">
        <v>6.29</v>
      </c>
      <c r="L328" s="402">
        <f t="shared" ref="L328:L329" si="124">K328*1.16*1.03</f>
        <v>7.5152919999999996</v>
      </c>
      <c r="M328" s="36"/>
      <c r="N328" s="398"/>
      <c r="O328" s="398"/>
      <c r="P328" s="398"/>
      <c r="Q328" s="398"/>
      <c r="R328" s="398"/>
      <c r="S328" s="398"/>
      <c r="T328" s="398"/>
    </row>
    <row r="329" spans="1:20">
      <c r="A329" s="406">
        <v>11</v>
      </c>
      <c r="B329" s="250" t="s">
        <v>290</v>
      </c>
      <c r="C329" s="183" t="s">
        <v>274</v>
      </c>
      <c r="D329" s="183" t="s">
        <v>270</v>
      </c>
      <c r="E329" s="402">
        <v>13.09</v>
      </c>
      <c r="F329" s="402">
        <f t="shared" si="121"/>
        <v>15.639931999999998</v>
      </c>
      <c r="G329" s="402">
        <v>13.09</v>
      </c>
      <c r="H329" s="402">
        <f t="shared" si="122"/>
        <v>15.639931999999998</v>
      </c>
      <c r="I329" s="402">
        <v>13.09</v>
      </c>
      <c r="J329" s="402">
        <f t="shared" si="123"/>
        <v>15.639931999999998</v>
      </c>
      <c r="K329" s="402">
        <v>13.09</v>
      </c>
      <c r="L329" s="402">
        <f t="shared" si="124"/>
        <v>15.639931999999998</v>
      </c>
      <c r="M329" s="36"/>
      <c r="N329" s="398"/>
      <c r="O329" s="398"/>
      <c r="P329" s="398"/>
      <c r="Q329" s="398"/>
      <c r="R329" s="398"/>
      <c r="S329" s="398"/>
      <c r="T329" s="398"/>
    </row>
    <row r="330" spans="1:20">
      <c r="A330" s="406">
        <v>12</v>
      </c>
      <c r="B330" s="250" t="s">
        <v>292</v>
      </c>
      <c r="C330" s="183" t="s">
        <v>274</v>
      </c>
      <c r="D330" s="183" t="s">
        <v>270</v>
      </c>
      <c r="E330" s="402">
        <v>13.64</v>
      </c>
      <c r="F330" s="402">
        <f>E330*1.16*1.03</f>
        <v>16.297072</v>
      </c>
      <c r="G330" s="402">
        <v>13.64</v>
      </c>
      <c r="H330" s="402">
        <f>G330*1.16*1.03</f>
        <v>16.297072</v>
      </c>
      <c r="I330" s="402">
        <v>13.64</v>
      </c>
      <c r="J330" s="402">
        <f>I330*1.16*1.03</f>
        <v>16.297072</v>
      </c>
      <c r="K330" s="402">
        <v>13.64</v>
      </c>
      <c r="L330" s="402">
        <f>K330*1.16*1.03</f>
        <v>16.297072</v>
      </c>
      <c r="M330" s="36"/>
      <c r="N330" s="398"/>
      <c r="O330" s="398"/>
      <c r="P330" s="398"/>
      <c r="Q330" s="398"/>
      <c r="R330" s="398"/>
      <c r="S330" s="398"/>
      <c r="T330" s="398"/>
    </row>
    <row r="331" spans="1:20">
      <c r="A331" s="406">
        <v>13</v>
      </c>
      <c r="B331" s="250" t="s">
        <v>291</v>
      </c>
      <c r="C331" s="183" t="s">
        <v>274</v>
      </c>
      <c r="D331" s="183" t="s">
        <v>270</v>
      </c>
      <c r="E331" s="402">
        <v>14.83</v>
      </c>
      <c r="F331" s="402">
        <f t="shared" ref="F331:F340" si="125">E331*1.16*1.03</f>
        <v>17.718883999999999</v>
      </c>
      <c r="G331" s="402">
        <v>14.83</v>
      </c>
      <c r="H331" s="402">
        <f t="shared" ref="H331:H340" si="126">G331*1.16*1.03</f>
        <v>17.718883999999999</v>
      </c>
      <c r="I331" s="402">
        <v>14.83</v>
      </c>
      <c r="J331" s="402">
        <f t="shared" ref="J331:J340" si="127">I331*1.16*1.03</f>
        <v>17.718883999999999</v>
      </c>
      <c r="K331" s="402">
        <v>14.83</v>
      </c>
      <c r="L331" s="402">
        <f t="shared" ref="L331:L340" si="128">K331*1.16*1.03</f>
        <v>17.718883999999999</v>
      </c>
      <c r="M331" s="36"/>
      <c r="N331" s="398"/>
      <c r="O331" s="398"/>
      <c r="P331" s="398"/>
      <c r="Q331" s="398"/>
      <c r="R331" s="398"/>
      <c r="S331" s="398"/>
      <c r="T331" s="398"/>
    </row>
    <row r="332" spans="1:20">
      <c r="A332" s="406">
        <v>14</v>
      </c>
      <c r="B332" s="250" t="s">
        <v>307</v>
      </c>
      <c r="C332" s="183" t="s">
        <v>274</v>
      </c>
      <c r="D332" s="183" t="s">
        <v>270</v>
      </c>
      <c r="E332" s="402">
        <v>0.04</v>
      </c>
      <c r="F332" s="402">
        <f t="shared" si="125"/>
        <v>4.7792000000000001E-2</v>
      </c>
      <c r="G332" s="402">
        <v>0.04</v>
      </c>
      <c r="H332" s="402">
        <f t="shared" si="126"/>
        <v>4.7792000000000001E-2</v>
      </c>
      <c r="I332" s="402">
        <v>0.04</v>
      </c>
      <c r="J332" s="402">
        <f t="shared" si="127"/>
        <v>4.7792000000000001E-2</v>
      </c>
      <c r="K332" s="402">
        <v>0.04</v>
      </c>
      <c r="L332" s="402">
        <f t="shared" si="128"/>
        <v>4.7792000000000001E-2</v>
      </c>
      <c r="M332" s="36"/>
      <c r="N332" s="398"/>
      <c r="O332" s="398"/>
      <c r="P332" s="398"/>
      <c r="Q332" s="398"/>
      <c r="R332" s="398"/>
      <c r="S332" s="398"/>
      <c r="T332" s="398"/>
    </row>
    <row r="333" spans="1:20">
      <c r="A333" s="406">
        <v>15</v>
      </c>
      <c r="B333" s="250" t="s">
        <v>308</v>
      </c>
      <c r="C333" s="183" t="s">
        <v>274</v>
      </c>
      <c r="D333" s="183" t="s">
        <v>270</v>
      </c>
      <c r="E333" s="402">
        <v>0.14000000000000001</v>
      </c>
      <c r="F333" s="402">
        <f t="shared" si="125"/>
        <v>0.16727200000000003</v>
      </c>
      <c r="G333" s="402">
        <v>0.14000000000000001</v>
      </c>
      <c r="H333" s="402">
        <f t="shared" si="126"/>
        <v>0.16727200000000003</v>
      </c>
      <c r="I333" s="402">
        <v>0.14000000000000001</v>
      </c>
      <c r="J333" s="402">
        <f t="shared" si="127"/>
        <v>0.16727200000000003</v>
      </c>
      <c r="K333" s="402">
        <v>0.14000000000000001</v>
      </c>
      <c r="L333" s="402">
        <f t="shared" si="128"/>
        <v>0.16727200000000003</v>
      </c>
      <c r="M333" s="36"/>
      <c r="N333" s="398"/>
      <c r="O333" s="398"/>
      <c r="P333" s="398"/>
      <c r="Q333" s="398"/>
      <c r="R333" s="398"/>
      <c r="S333" s="398"/>
      <c r="T333" s="398"/>
    </row>
    <row r="334" spans="1:20">
      <c r="A334" s="406">
        <v>16</v>
      </c>
      <c r="B334" s="250" t="s">
        <v>309</v>
      </c>
      <c r="C334" s="183" t="s">
        <v>274</v>
      </c>
      <c r="D334" s="183" t="s">
        <v>270</v>
      </c>
      <c r="E334" s="402">
        <v>0.16</v>
      </c>
      <c r="F334" s="402">
        <f t="shared" si="125"/>
        <v>0.191168</v>
      </c>
      <c r="G334" s="402">
        <v>0.16</v>
      </c>
      <c r="H334" s="402">
        <f t="shared" si="126"/>
        <v>0.191168</v>
      </c>
      <c r="I334" s="402">
        <v>0.16</v>
      </c>
      <c r="J334" s="402">
        <f t="shared" si="127"/>
        <v>0.191168</v>
      </c>
      <c r="K334" s="402">
        <v>0.16</v>
      </c>
      <c r="L334" s="402">
        <f t="shared" si="128"/>
        <v>0.191168</v>
      </c>
      <c r="M334" s="36"/>
      <c r="N334" s="398"/>
      <c r="O334" s="398"/>
      <c r="P334" s="398"/>
      <c r="Q334" s="398"/>
      <c r="R334" s="398"/>
      <c r="S334" s="398"/>
      <c r="T334" s="398"/>
    </row>
    <row r="335" spans="1:20">
      <c r="A335" s="406">
        <v>17</v>
      </c>
      <c r="B335" s="250" t="s">
        <v>310</v>
      </c>
      <c r="C335" s="183" t="s">
        <v>274</v>
      </c>
      <c r="D335" s="183" t="s">
        <v>270</v>
      </c>
      <c r="E335" s="402">
        <v>0.18</v>
      </c>
      <c r="F335" s="402">
        <f t="shared" si="125"/>
        <v>0.21506399999999998</v>
      </c>
      <c r="G335" s="402">
        <v>0.18</v>
      </c>
      <c r="H335" s="402">
        <f t="shared" si="126"/>
        <v>0.21506399999999998</v>
      </c>
      <c r="I335" s="402">
        <v>0.18</v>
      </c>
      <c r="J335" s="402">
        <f t="shared" si="127"/>
        <v>0.21506399999999998</v>
      </c>
      <c r="K335" s="402">
        <v>0.18</v>
      </c>
      <c r="L335" s="402">
        <f t="shared" si="128"/>
        <v>0.21506399999999998</v>
      </c>
      <c r="M335" s="36"/>
      <c r="N335" s="398"/>
      <c r="O335" s="398"/>
      <c r="P335" s="398"/>
      <c r="Q335" s="398"/>
      <c r="R335" s="398"/>
      <c r="S335" s="398"/>
      <c r="T335" s="398"/>
    </row>
    <row r="336" spans="1:20">
      <c r="A336" s="406">
        <v>18</v>
      </c>
      <c r="B336" s="250" t="s">
        <v>311</v>
      </c>
      <c r="C336" s="183" t="s">
        <v>274</v>
      </c>
      <c r="D336" s="183" t="s">
        <v>270</v>
      </c>
      <c r="E336" s="402">
        <v>0.25</v>
      </c>
      <c r="F336" s="402">
        <f t="shared" si="125"/>
        <v>0.29869999999999997</v>
      </c>
      <c r="G336" s="402">
        <v>0.25</v>
      </c>
      <c r="H336" s="402">
        <f t="shared" si="126"/>
        <v>0.29869999999999997</v>
      </c>
      <c r="I336" s="402">
        <v>0.25</v>
      </c>
      <c r="J336" s="402">
        <f t="shared" si="127"/>
        <v>0.29869999999999997</v>
      </c>
      <c r="K336" s="402">
        <v>0.25</v>
      </c>
      <c r="L336" s="402">
        <f t="shared" si="128"/>
        <v>0.29869999999999997</v>
      </c>
      <c r="M336" s="36"/>
      <c r="N336" s="398"/>
      <c r="O336" s="398"/>
      <c r="P336" s="398"/>
      <c r="Q336" s="398"/>
      <c r="R336" s="398"/>
      <c r="S336" s="398"/>
      <c r="T336" s="398"/>
    </row>
    <row r="337" spans="1:89">
      <c r="A337" s="406">
        <v>19</v>
      </c>
      <c r="B337" s="250" t="s">
        <v>312</v>
      </c>
      <c r="C337" s="183" t="s">
        <v>274</v>
      </c>
      <c r="D337" s="183" t="s">
        <v>270</v>
      </c>
      <c r="E337" s="402">
        <v>0.24</v>
      </c>
      <c r="F337" s="402">
        <f t="shared" si="125"/>
        <v>0.28675200000000001</v>
      </c>
      <c r="G337" s="402">
        <v>0.24</v>
      </c>
      <c r="H337" s="402">
        <f t="shared" si="126"/>
        <v>0.28675200000000001</v>
      </c>
      <c r="I337" s="402">
        <v>0.24</v>
      </c>
      <c r="J337" s="402">
        <f t="shared" si="127"/>
        <v>0.28675200000000001</v>
      </c>
      <c r="K337" s="402">
        <v>0.24</v>
      </c>
      <c r="L337" s="402">
        <f t="shared" si="128"/>
        <v>0.28675200000000001</v>
      </c>
      <c r="M337" s="36"/>
      <c r="N337" s="398"/>
      <c r="O337" s="398"/>
      <c r="P337" s="398"/>
      <c r="Q337" s="398"/>
      <c r="R337" s="398"/>
      <c r="S337" s="398"/>
      <c r="T337" s="398"/>
    </row>
    <row r="338" spans="1:89">
      <c r="A338" s="406">
        <v>20</v>
      </c>
      <c r="B338" s="250" t="s">
        <v>313</v>
      </c>
      <c r="C338" s="183" t="s">
        <v>274</v>
      </c>
      <c r="D338" s="183" t="s">
        <v>270</v>
      </c>
      <c r="E338" s="402">
        <v>0.12</v>
      </c>
      <c r="F338" s="402">
        <f t="shared" si="125"/>
        <v>0.143376</v>
      </c>
      <c r="G338" s="402">
        <v>0.12</v>
      </c>
      <c r="H338" s="402">
        <f t="shared" si="126"/>
        <v>0.143376</v>
      </c>
      <c r="I338" s="402">
        <v>0.12</v>
      </c>
      <c r="J338" s="402">
        <f t="shared" si="127"/>
        <v>0.143376</v>
      </c>
      <c r="K338" s="402">
        <v>0.12</v>
      </c>
      <c r="L338" s="402">
        <f t="shared" si="128"/>
        <v>0.143376</v>
      </c>
      <c r="M338" s="36"/>
      <c r="N338" s="398"/>
      <c r="O338" s="398"/>
      <c r="P338" s="398"/>
      <c r="Q338" s="398"/>
      <c r="R338" s="398"/>
      <c r="S338" s="398"/>
      <c r="T338" s="398"/>
    </row>
    <row r="339" spans="1:89">
      <c r="A339" s="406">
        <v>21</v>
      </c>
      <c r="B339" s="250" t="s">
        <v>314</v>
      </c>
      <c r="C339" s="183" t="s">
        <v>274</v>
      </c>
      <c r="D339" s="183" t="s">
        <v>270</v>
      </c>
      <c r="E339" s="402">
        <v>0.27</v>
      </c>
      <c r="F339" s="402">
        <f t="shared" si="125"/>
        <v>0.32259599999999999</v>
      </c>
      <c r="G339" s="402">
        <v>0.27</v>
      </c>
      <c r="H339" s="402">
        <f t="shared" si="126"/>
        <v>0.32259599999999999</v>
      </c>
      <c r="I339" s="402">
        <v>0.27</v>
      </c>
      <c r="J339" s="402">
        <f t="shared" si="127"/>
        <v>0.32259599999999999</v>
      </c>
      <c r="K339" s="402">
        <v>0.27</v>
      </c>
      <c r="L339" s="402">
        <f t="shared" si="128"/>
        <v>0.32259599999999999</v>
      </c>
      <c r="M339" s="36"/>
      <c r="N339" s="398"/>
      <c r="O339" s="398"/>
      <c r="P339" s="398"/>
      <c r="Q339" s="398"/>
      <c r="R339" s="398"/>
      <c r="S339" s="398"/>
      <c r="T339" s="398"/>
    </row>
    <row r="340" spans="1:89">
      <c r="A340" s="406">
        <v>22</v>
      </c>
      <c r="B340" s="250" t="s">
        <v>315</v>
      </c>
      <c r="C340" s="183" t="s">
        <v>274</v>
      </c>
      <c r="D340" s="183" t="s">
        <v>270</v>
      </c>
      <c r="E340" s="409">
        <v>1.2500000000000001E-2</v>
      </c>
      <c r="F340" s="409">
        <f t="shared" si="125"/>
        <v>1.4934999999999999E-2</v>
      </c>
      <c r="G340" s="409">
        <v>1.2500000000000001E-2</v>
      </c>
      <c r="H340" s="409">
        <f t="shared" si="126"/>
        <v>1.4934999999999999E-2</v>
      </c>
      <c r="I340" s="409">
        <v>1.2500000000000001E-2</v>
      </c>
      <c r="J340" s="409">
        <f t="shared" si="127"/>
        <v>1.4934999999999999E-2</v>
      </c>
      <c r="K340" s="409">
        <v>1.2500000000000001E-2</v>
      </c>
      <c r="L340" s="409">
        <f t="shared" si="128"/>
        <v>1.4934999999999999E-2</v>
      </c>
      <c r="M340" s="36"/>
      <c r="N340" s="398"/>
      <c r="O340" s="398"/>
      <c r="P340" s="398"/>
      <c r="Q340" s="398"/>
      <c r="R340" s="398"/>
      <c r="S340" s="398"/>
      <c r="T340" s="398"/>
    </row>
    <row r="341" spans="1:89">
      <c r="A341" s="406">
        <v>23</v>
      </c>
      <c r="B341" s="405" t="s">
        <v>383</v>
      </c>
      <c r="C341" s="183" t="s">
        <v>384</v>
      </c>
      <c r="D341" s="183" t="s">
        <v>385</v>
      </c>
      <c r="E341" s="36"/>
      <c r="F341" s="36"/>
      <c r="G341" s="36"/>
      <c r="H341" s="36"/>
      <c r="I341" s="36"/>
      <c r="J341" s="36"/>
      <c r="K341" s="36"/>
      <c r="L341" s="36"/>
      <c r="M341" s="36"/>
      <c r="N341" s="398"/>
      <c r="O341" s="398"/>
      <c r="P341" s="398"/>
      <c r="Q341" s="398"/>
      <c r="R341" s="398"/>
      <c r="S341" s="398"/>
      <c r="T341" s="398"/>
    </row>
    <row r="342" spans="1:89">
      <c r="A342" s="400"/>
      <c r="B342" s="400"/>
      <c r="C342" s="400"/>
      <c r="D342" s="400"/>
      <c r="E342" s="398"/>
      <c r="F342" s="398"/>
      <c r="G342" s="398"/>
      <c r="H342" s="398"/>
      <c r="I342" s="398"/>
      <c r="J342" s="398"/>
      <c r="K342" s="398"/>
      <c r="L342" s="398"/>
      <c r="M342" s="398"/>
      <c r="N342" s="398"/>
      <c r="O342" s="398"/>
      <c r="P342" s="398"/>
      <c r="Q342" s="398"/>
      <c r="R342" s="398"/>
      <c r="S342" s="398"/>
      <c r="T342" s="398"/>
      <c r="V342" s="400"/>
    </row>
    <row r="343" spans="1:89">
      <c r="B343" s="398" t="s">
        <v>324</v>
      </c>
      <c r="C343" s="398"/>
      <c r="D343" s="398"/>
      <c r="E343" s="398"/>
      <c r="F343" s="398"/>
      <c r="G343" s="398"/>
      <c r="H343" s="398"/>
      <c r="I343" s="398"/>
      <c r="J343" s="398"/>
      <c r="K343" s="398"/>
      <c r="L343" s="398"/>
      <c r="M343" s="398"/>
      <c r="N343" s="398"/>
      <c r="O343" s="398"/>
      <c r="P343" s="398"/>
      <c r="Q343" s="398"/>
    </row>
    <row r="344" spans="1:89">
      <c r="B344" s="397" t="s">
        <v>325</v>
      </c>
      <c r="C344" s="398"/>
      <c r="D344" s="398"/>
      <c r="E344" s="398"/>
      <c r="F344" s="398"/>
      <c r="G344" s="398"/>
      <c r="H344" s="398"/>
      <c r="I344" s="398"/>
      <c r="J344" s="398"/>
      <c r="K344" s="398"/>
      <c r="L344" s="398"/>
      <c r="M344" s="398"/>
      <c r="N344" s="398"/>
    </row>
    <row r="345" spans="1:89">
      <c r="C345" s="398"/>
      <c r="D345" s="398"/>
      <c r="E345" s="398"/>
      <c r="F345" s="398"/>
      <c r="G345" s="398"/>
      <c r="H345" s="398"/>
      <c r="I345" s="398"/>
      <c r="J345" s="398"/>
      <c r="K345" s="398"/>
      <c r="L345" s="398"/>
      <c r="M345" s="398"/>
      <c r="N345" s="398"/>
    </row>
    <row r="346" spans="1:89" ht="15.75">
      <c r="A346" s="244">
        <v>4.0999999999999996</v>
      </c>
      <c r="B346" s="244" t="s">
        <v>763</v>
      </c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</row>
    <row r="348" spans="1:89" ht="15.75">
      <c r="B348" s="9" t="s">
        <v>764</v>
      </c>
      <c r="C348" s="398"/>
      <c r="D348" s="398"/>
      <c r="E348" s="398"/>
      <c r="F348" s="398"/>
      <c r="G348" s="398"/>
      <c r="H348" s="398"/>
      <c r="I348" s="398"/>
      <c r="J348" s="398"/>
      <c r="K348" s="398"/>
      <c r="L348" s="398"/>
      <c r="M348" s="398"/>
      <c r="N348" s="398"/>
      <c r="AT348" s="398"/>
      <c r="AU348" s="398"/>
      <c r="AV348" s="398"/>
      <c r="AW348" s="398"/>
      <c r="AX348" s="398"/>
      <c r="AY348" s="398"/>
    </row>
    <row r="349" spans="1:89">
      <c r="B349" s="417" t="s">
        <v>388</v>
      </c>
      <c r="C349" s="398"/>
      <c r="D349" s="398"/>
      <c r="E349" s="398"/>
      <c r="F349" s="398"/>
      <c r="G349" s="398"/>
      <c r="H349" s="398"/>
      <c r="I349" s="398"/>
      <c r="J349" s="398"/>
      <c r="K349" s="398"/>
      <c r="L349" s="398"/>
      <c r="M349" s="398"/>
      <c r="N349" s="398"/>
      <c r="AT349" s="398"/>
      <c r="AU349" s="398"/>
      <c r="AV349" s="398"/>
      <c r="AW349" s="398"/>
      <c r="AX349" s="398"/>
      <c r="AY349" s="398"/>
    </row>
    <row r="350" spans="1:89" ht="15" thickBot="1">
      <c r="B350" s="260">
        <v>2015</v>
      </c>
      <c r="C350" s="398"/>
      <c r="D350" s="398"/>
      <c r="E350" s="398"/>
      <c r="F350" s="398"/>
      <c r="G350" s="398"/>
      <c r="H350" s="398"/>
      <c r="I350" s="398"/>
      <c r="J350" s="398"/>
      <c r="K350" s="398"/>
      <c r="L350" s="398"/>
      <c r="M350" s="398"/>
      <c r="N350" s="398"/>
      <c r="AT350" s="398"/>
      <c r="AU350" s="398"/>
      <c r="AV350" s="398"/>
      <c r="AW350" s="398"/>
      <c r="AX350" s="398"/>
      <c r="AY350" s="398"/>
    </row>
    <row r="351" spans="1:89" ht="15.75" thickBot="1">
      <c r="B351" s="399"/>
      <c r="C351" s="398"/>
      <c r="D351" s="398"/>
      <c r="E351" s="551" t="s">
        <v>389</v>
      </c>
      <c r="F351" s="552"/>
      <c r="G351" s="552"/>
      <c r="H351" s="552"/>
      <c r="I351" s="552"/>
      <c r="J351" s="552"/>
      <c r="K351" s="552"/>
      <c r="L351" s="552"/>
      <c r="M351" s="552"/>
      <c r="N351" s="552"/>
      <c r="O351" s="552"/>
      <c r="P351" s="552"/>
      <c r="Q351" s="553"/>
      <c r="R351" s="554" t="s">
        <v>172</v>
      </c>
      <c r="S351" s="555"/>
      <c r="T351" s="555"/>
      <c r="U351" s="556"/>
      <c r="AT351" s="398"/>
      <c r="AU351" s="398"/>
      <c r="AV351" s="398"/>
      <c r="AW351" s="398"/>
      <c r="AX351" s="398"/>
      <c r="AY351" s="398"/>
    </row>
    <row r="352" spans="1:89" ht="45.75" customHeight="1">
      <c r="B352" s="330" t="s">
        <v>263</v>
      </c>
      <c r="C352" s="306" t="s">
        <v>264</v>
      </c>
      <c r="D352" s="306" t="s">
        <v>469</v>
      </c>
      <c r="E352" s="330" t="s">
        <v>390</v>
      </c>
      <c r="F352" s="330" t="s">
        <v>391</v>
      </c>
      <c r="G352" s="330" t="s">
        <v>392</v>
      </c>
      <c r="H352" s="330" t="s">
        <v>393</v>
      </c>
      <c r="I352" s="330" t="s">
        <v>394</v>
      </c>
      <c r="J352" s="330" t="s">
        <v>395</v>
      </c>
      <c r="K352" s="330" t="s">
        <v>396</v>
      </c>
      <c r="L352" s="330" t="s">
        <v>397</v>
      </c>
      <c r="M352" s="330" t="s">
        <v>398</v>
      </c>
      <c r="N352" s="330" t="s">
        <v>399</v>
      </c>
      <c r="O352" s="330" t="s">
        <v>400</v>
      </c>
      <c r="P352" s="330" t="s">
        <v>401</v>
      </c>
      <c r="Q352" s="330" t="s">
        <v>73</v>
      </c>
      <c r="R352" s="330" t="s">
        <v>402</v>
      </c>
      <c r="S352" s="330" t="s">
        <v>403</v>
      </c>
      <c r="T352" s="330" t="s">
        <v>404</v>
      </c>
      <c r="U352" s="330" t="s">
        <v>405</v>
      </c>
      <c r="V352" s="330" t="s">
        <v>267</v>
      </c>
      <c r="AT352" s="398"/>
      <c r="AU352" s="398"/>
      <c r="AV352" s="398"/>
      <c r="AW352" s="398"/>
      <c r="AX352" s="398"/>
      <c r="AY352" s="398"/>
    </row>
    <row r="353" spans="1:51">
      <c r="A353" s="418">
        <v>1</v>
      </c>
      <c r="B353" s="408" t="s">
        <v>547</v>
      </c>
      <c r="C353" s="183" t="s">
        <v>269</v>
      </c>
      <c r="D353" s="183" t="s">
        <v>270</v>
      </c>
      <c r="E353" s="36"/>
      <c r="F353" s="187"/>
      <c r="G353" s="36"/>
      <c r="H353" s="36"/>
      <c r="I353" s="411"/>
      <c r="J353" s="411"/>
      <c r="K353" s="411"/>
      <c r="L353" s="411"/>
      <c r="M353" s="411"/>
      <c r="N353" s="411"/>
      <c r="O353" s="411"/>
      <c r="P353" s="411"/>
      <c r="Q353" s="411"/>
      <c r="R353" s="36"/>
      <c r="S353" s="36"/>
      <c r="T353" s="36"/>
      <c r="U353" s="36"/>
      <c r="V353" s="36"/>
      <c r="AT353" s="398"/>
      <c r="AU353" s="398"/>
      <c r="AV353" s="398"/>
      <c r="AW353" s="398"/>
      <c r="AX353" s="398"/>
      <c r="AY353" s="398"/>
    </row>
    <row r="354" spans="1:51">
      <c r="A354" s="418">
        <v>2</v>
      </c>
      <c r="B354" s="408" t="s">
        <v>330</v>
      </c>
      <c r="C354" s="183" t="s">
        <v>269</v>
      </c>
      <c r="D354" s="183" t="s">
        <v>270</v>
      </c>
      <c r="E354" s="402"/>
      <c r="F354" s="402"/>
      <c r="G354" s="411"/>
      <c r="H354" s="411"/>
      <c r="I354" s="36"/>
      <c r="J354" s="411"/>
      <c r="K354" s="411"/>
      <c r="L354" s="411"/>
      <c r="M354" s="411"/>
      <c r="N354" s="411"/>
      <c r="O354" s="411"/>
      <c r="P354" s="411"/>
      <c r="Q354" s="411"/>
      <c r="R354" s="36"/>
      <c r="S354" s="36"/>
      <c r="T354" s="187"/>
      <c r="U354" s="36"/>
      <c r="V354" s="36"/>
      <c r="AT354" s="398"/>
      <c r="AU354" s="398"/>
      <c r="AV354" s="398"/>
      <c r="AW354" s="398"/>
      <c r="AX354" s="398"/>
      <c r="AY354" s="398"/>
    </row>
    <row r="355" spans="1:51" ht="15" hidden="1" customHeight="1" outlineLevel="1">
      <c r="A355" s="400">
        <v>3</v>
      </c>
      <c r="B355" s="252" t="s">
        <v>719</v>
      </c>
      <c r="C355" s="183" t="s">
        <v>269</v>
      </c>
      <c r="D355" s="183" t="s">
        <v>270</v>
      </c>
      <c r="E355" s="402"/>
      <c r="F355" s="402"/>
      <c r="G355" s="411"/>
      <c r="H355" s="411"/>
      <c r="I355" s="36"/>
      <c r="J355" s="411"/>
      <c r="K355" s="411"/>
      <c r="L355" s="411"/>
      <c r="M355" s="411"/>
      <c r="N355" s="411"/>
      <c r="O355" s="411"/>
      <c r="P355" s="411"/>
      <c r="Q355" s="411"/>
      <c r="R355" s="36"/>
      <c r="S355" s="36"/>
      <c r="T355" s="36"/>
      <c r="U355" s="36"/>
      <c r="V355" s="36"/>
      <c r="AT355" s="398"/>
      <c r="AU355" s="398"/>
      <c r="AV355" s="398"/>
      <c r="AW355" s="398"/>
      <c r="AX355" s="398"/>
      <c r="AY355" s="398"/>
    </row>
    <row r="356" spans="1:51" ht="15" hidden="1" customHeight="1" outlineLevel="1">
      <c r="A356" s="400">
        <v>4</v>
      </c>
      <c r="B356" s="250" t="s">
        <v>720</v>
      </c>
      <c r="C356" s="183" t="s">
        <v>272</v>
      </c>
      <c r="D356" s="183" t="s">
        <v>270</v>
      </c>
      <c r="E356" s="402"/>
      <c r="F356" s="402"/>
      <c r="G356" s="411"/>
      <c r="H356" s="411"/>
      <c r="I356" s="36"/>
      <c r="J356" s="411"/>
      <c r="K356" s="411"/>
      <c r="L356" s="411"/>
      <c r="M356" s="411"/>
      <c r="N356" s="411"/>
      <c r="O356" s="411"/>
      <c r="P356" s="411"/>
      <c r="Q356" s="411"/>
      <c r="R356" s="36"/>
      <c r="S356" s="36"/>
      <c r="T356" s="36"/>
      <c r="U356" s="36"/>
      <c r="V356" s="36"/>
      <c r="AT356" s="398"/>
      <c r="AU356" s="398"/>
      <c r="AV356" s="398"/>
      <c r="AW356" s="398"/>
      <c r="AX356" s="398"/>
      <c r="AY356" s="398"/>
    </row>
    <row r="357" spans="1:51" ht="15" hidden="1" customHeight="1" outlineLevel="1">
      <c r="A357" s="400">
        <v>5</v>
      </c>
      <c r="B357" s="250" t="s">
        <v>721</v>
      </c>
      <c r="C357" s="183" t="s">
        <v>272</v>
      </c>
      <c r="D357" s="183" t="s">
        <v>270</v>
      </c>
      <c r="E357" s="402"/>
      <c r="F357" s="402"/>
      <c r="G357" s="411"/>
      <c r="H357" s="411"/>
      <c r="I357" s="36"/>
      <c r="J357" s="411"/>
      <c r="K357" s="411"/>
      <c r="L357" s="411"/>
      <c r="M357" s="411"/>
      <c r="N357" s="411"/>
      <c r="O357" s="411"/>
      <c r="P357" s="411"/>
      <c r="Q357" s="411"/>
      <c r="R357" s="36"/>
      <c r="S357" s="36"/>
      <c r="T357" s="36"/>
      <c r="U357" s="36"/>
      <c r="V357" s="36"/>
      <c r="AT357" s="398"/>
      <c r="AU357" s="398"/>
      <c r="AV357" s="398"/>
      <c r="AW357" s="398"/>
      <c r="AX357" s="398"/>
      <c r="AY357" s="398"/>
    </row>
    <row r="358" spans="1:51" ht="15" hidden="1" customHeight="1" outlineLevel="1">
      <c r="A358" s="400">
        <v>6</v>
      </c>
      <c r="B358" s="250" t="s">
        <v>722</v>
      </c>
      <c r="C358" s="183" t="s">
        <v>272</v>
      </c>
      <c r="D358" s="183" t="s">
        <v>270</v>
      </c>
      <c r="E358" s="402"/>
      <c r="F358" s="402"/>
      <c r="G358" s="411"/>
      <c r="H358" s="411"/>
      <c r="I358" s="36"/>
      <c r="J358" s="411"/>
      <c r="K358" s="411"/>
      <c r="L358" s="411"/>
      <c r="M358" s="411"/>
      <c r="N358" s="411"/>
      <c r="O358" s="411"/>
      <c r="P358" s="411"/>
      <c r="Q358" s="411"/>
      <c r="R358" s="36"/>
      <c r="S358" s="36"/>
      <c r="T358" s="36"/>
      <c r="U358" s="36"/>
      <c r="V358" s="36"/>
      <c r="AT358" s="398"/>
      <c r="AU358" s="398"/>
      <c r="AV358" s="398"/>
      <c r="AW358" s="398"/>
      <c r="AX358" s="398"/>
      <c r="AY358" s="398"/>
    </row>
    <row r="359" spans="1:51" ht="15" hidden="1" customHeight="1" outlineLevel="1">
      <c r="A359" s="400">
        <v>7</v>
      </c>
      <c r="B359" s="250" t="s">
        <v>723</v>
      </c>
      <c r="C359" s="183" t="s">
        <v>272</v>
      </c>
      <c r="D359" s="183" t="s">
        <v>270</v>
      </c>
      <c r="E359" s="402"/>
      <c r="F359" s="402"/>
      <c r="G359" s="411"/>
      <c r="H359" s="411"/>
      <c r="I359" s="36"/>
      <c r="J359" s="411"/>
      <c r="K359" s="411"/>
      <c r="L359" s="411"/>
      <c r="M359" s="411"/>
      <c r="N359" s="411"/>
      <c r="O359" s="411"/>
      <c r="P359" s="411"/>
      <c r="Q359" s="411"/>
      <c r="R359" s="36"/>
      <c r="S359" s="36"/>
      <c r="T359" s="36"/>
      <c r="U359" s="36"/>
      <c r="V359" s="36"/>
      <c r="AT359" s="398"/>
      <c r="AU359" s="398"/>
      <c r="AV359" s="398"/>
      <c r="AW359" s="398"/>
      <c r="AX359" s="398"/>
      <c r="AY359" s="398"/>
    </row>
    <row r="360" spans="1:51" ht="15" hidden="1" customHeight="1" outlineLevel="1">
      <c r="A360" s="400">
        <v>8</v>
      </c>
      <c r="B360" s="250" t="s">
        <v>724</v>
      </c>
      <c r="C360" s="183" t="s">
        <v>272</v>
      </c>
      <c r="D360" s="183" t="s">
        <v>270</v>
      </c>
      <c r="E360" s="402"/>
      <c r="F360" s="402"/>
      <c r="G360" s="411"/>
      <c r="H360" s="411"/>
      <c r="I360" s="36"/>
      <c r="J360" s="411"/>
      <c r="K360" s="411"/>
      <c r="L360" s="411"/>
      <c r="M360" s="411"/>
      <c r="N360" s="411"/>
      <c r="O360" s="411"/>
      <c r="P360" s="411"/>
      <c r="Q360" s="411"/>
      <c r="R360" s="36"/>
      <c r="S360" s="36"/>
      <c r="T360" s="36"/>
      <c r="U360" s="36"/>
      <c r="V360" s="36"/>
      <c r="AT360" s="398"/>
      <c r="AU360" s="398"/>
      <c r="AV360" s="398"/>
      <c r="AW360" s="398"/>
      <c r="AX360" s="398"/>
      <c r="AY360" s="398"/>
    </row>
    <row r="361" spans="1:51" ht="15" hidden="1" customHeight="1" outlineLevel="1">
      <c r="A361" s="400">
        <v>9</v>
      </c>
      <c r="B361" s="250" t="s">
        <v>725</v>
      </c>
      <c r="C361" s="183" t="s">
        <v>272</v>
      </c>
      <c r="D361" s="183" t="s">
        <v>270</v>
      </c>
      <c r="E361" s="402"/>
      <c r="F361" s="402"/>
      <c r="G361" s="411"/>
      <c r="H361" s="411"/>
      <c r="I361" s="36"/>
      <c r="J361" s="411"/>
      <c r="K361" s="411"/>
      <c r="L361" s="411"/>
      <c r="M361" s="411"/>
      <c r="N361" s="411"/>
      <c r="O361" s="411"/>
      <c r="P361" s="411"/>
      <c r="Q361" s="411"/>
      <c r="R361" s="36"/>
      <c r="S361" s="36"/>
      <c r="T361" s="36"/>
      <c r="U361" s="36"/>
      <c r="V361" s="36"/>
      <c r="AT361" s="398"/>
      <c r="AU361" s="398"/>
      <c r="AV361" s="398"/>
      <c r="AW361" s="398"/>
      <c r="AX361" s="398"/>
      <c r="AY361" s="398"/>
    </row>
    <row r="362" spans="1:51" ht="15" hidden="1" customHeight="1" outlineLevel="1">
      <c r="A362" s="400">
        <v>10</v>
      </c>
      <c r="B362" s="250" t="s">
        <v>726</v>
      </c>
      <c r="C362" s="183" t="s">
        <v>272</v>
      </c>
      <c r="D362" s="183" t="s">
        <v>270</v>
      </c>
      <c r="E362" s="402"/>
      <c r="F362" s="402"/>
      <c r="G362" s="411"/>
      <c r="H362" s="411"/>
      <c r="I362" s="36"/>
      <c r="J362" s="411"/>
      <c r="K362" s="411"/>
      <c r="L362" s="411"/>
      <c r="M362" s="411"/>
      <c r="N362" s="411"/>
      <c r="O362" s="411"/>
      <c r="P362" s="411"/>
      <c r="Q362" s="411"/>
      <c r="R362" s="36"/>
      <c r="S362" s="36"/>
      <c r="T362" s="36"/>
      <c r="U362" s="36"/>
      <c r="V362" s="36"/>
      <c r="AT362" s="398"/>
      <c r="AU362" s="398"/>
      <c r="AV362" s="398"/>
      <c r="AW362" s="398"/>
      <c r="AX362" s="398"/>
      <c r="AY362" s="398"/>
    </row>
    <row r="363" spans="1:51" ht="15" hidden="1" customHeight="1" outlineLevel="1">
      <c r="A363" s="400">
        <v>11</v>
      </c>
      <c r="B363" s="250" t="s">
        <v>727</v>
      </c>
      <c r="C363" s="183" t="s">
        <v>272</v>
      </c>
      <c r="D363" s="183" t="s">
        <v>270</v>
      </c>
      <c r="E363" s="402"/>
      <c r="F363" s="402"/>
      <c r="G363" s="411"/>
      <c r="H363" s="411"/>
      <c r="I363" s="36"/>
      <c r="J363" s="411"/>
      <c r="K363" s="411"/>
      <c r="L363" s="411"/>
      <c r="M363" s="411"/>
      <c r="N363" s="411"/>
      <c r="O363" s="411"/>
      <c r="P363" s="411"/>
      <c r="Q363" s="411"/>
      <c r="R363" s="36"/>
      <c r="S363" s="36"/>
      <c r="T363" s="36"/>
      <c r="U363" s="36"/>
      <c r="V363" s="36"/>
      <c r="AT363" s="398"/>
      <c r="AU363" s="398"/>
      <c r="AV363" s="398"/>
      <c r="AW363" s="398"/>
      <c r="AX363" s="398"/>
      <c r="AY363" s="398"/>
    </row>
    <row r="364" spans="1:51" ht="15" hidden="1" customHeight="1" outlineLevel="1">
      <c r="A364" s="400">
        <v>12</v>
      </c>
      <c r="B364" s="252" t="s">
        <v>354</v>
      </c>
      <c r="C364" s="183" t="s">
        <v>269</v>
      </c>
      <c r="D364" s="183" t="s">
        <v>270</v>
      </c>
      <c r="E364" s="402"/>
      <c r="F364" s="402"/>
      <c r="G364" s="411"/>
      <c r="H364" s="411"/>
      <c r="I364" s="411"/>
      <c r="J364" s="36"/>
      <c r="K364" s="411"/>
      <c r="L364" s="411"/>
      <c r="M364" s="411"/>
      <c r="N364" s="411"/>
      <c r="O364" s="411"/>
      <c r="P364" s="411"/>
      <c r="Q364" s="411"/>
      <c r="R364" s="36"/>
      <c r="S364" s="36"/>
      <c r="T364" s="36"/>
      <c r="U364" s="36"/>
      <c r="V364" s="36"/>
      <c r="AT364" s="398"/>
      <c r="AU364" s="398"/>
      <c r="AV364" s="398"/>
      <c r="AW364" s="398"/>
      <c r="AX364" s="398"/>
      <c r="AY364" s="398"/>
    </row>
    <row r="365" spans="1:51" ht="15" hidden="1" customHeight="1" outlineLevel="1">
      <c r="A365" s="400">
        <v>13</v>
      </c>
      <c r="B365" s="252" t="s">
        <v>350</v>
      </c>
      <c r="C365" s="183" t="s">
        <v>269</v>
      </c>
      <c r="D365" s="183" t="s">
        <v>270</v>
      </c>
      <c r="E365" s="402"/>
      <c r="F365" s="402"/>
      <c r="G365" s="411"/>
      <c r="H365" s="411"/>
      <c r="I365" s="411"/>
      <c r="J365" s="36"/>
      <c r="K365" s="411"/>
      <c r="L365" s="411"/>
      <c r="M365" s="411"/>
      <c r="N365" s="411"/>
      <c r="O365" s="411"/>
      <c r="P365" s="411"/>
      <c r="Q365" s="411"/>
      <c r="R365" s="36"/>
      <c r="S365" s="36"/>
      <c r="T365" s="36"/>
      <c r="U365" s="36"/>
      <c r="V365" s="36"/>
      <c r="AT365" s="398"/>
      <c r="AU365" s="398"/>
      <c r="AV365" s="398"/>
      <c r="AW365" s="398"/>
      <c r="AX365" s="398"/>
      <c r="AY365" s="398"/>
    </row>
    <row r="366" spans="1:51" ht="15" hidden="1" customHeight="1" outlineLevel="1">
      <c r="A366" s="400">
        <v>14</v>
      </c>
      <c r="B366" s="252" t="s">
        <v>362</v>
      </c>
      <c r="C366" s="183" t="s">
        <v>269</v>
      </c>
      <c r="D366" s="183" t="s">
        <v>270</v>
      </c>
      <c r="E366" s="402"/>
      <c r="F366" s="402"/>
      <c r="G366" s="411"/>
      <c r="H366" s="36"/>
      <c r="I366" s="411"/>
      <c r="J366" s="411"/>
      <c r="K366" s="411"/>
      <c r="L366" s="411"/>
      <c r="M366" s="411"/>
      <c r="N366" s="411"/>
      <c r="O366" s="411"/>
      <c r="P366" s="411"/>
      <c r="Q366" s="411"/>
      <c r="R366" s="36"/>
      <c r="S366" s="36"/>
      <c r="T366" s="36"/>
      <c r="U366" s="36"/>
      <c r="V366" s="36"/>
      <c r="AT366" s="398"/>
      <c r="AU366" s="398"/>
      <c r="AV366" s="398"/>
      <c r="AW366" s="398"/>
      <c r="AX366" s="398"/>
      <c r="AY366" s="398"/>
    </row>
    <row r="367" spans="1:51" ht="15" hidden="1" customHeight="1" outlineLevel="1">
      <c r="A367" s="400">
        <v>15</v>
      </c>
      <c r="B367" s="252" t="s">
        <v>360</v>
      </c>
      <c r="C367" s="183" t="s">
        <v>269</v>
      </c>
      <c r="D367" s="183" t="s">
        <v>270</v>
      </c>
      <c r="E367" s="402"/>
      <c r="F367" s="402"/>
      <c r="G367" s="411"/>
      <c r="H367" s="36"/>
      <c r="I367" s="411"/>
      <c r="J367" s="411"/>
      <c r="K367" s="411"/>
      <c r="L367" s="411"/>
      <c r="M367" s="411"/>
      <c r="N367" s="411"/>
      <c r="O367" s="411"/>
      <c r="P367" s="411"/>
      <c r="Q367" s="411"/>
      <c r="R367" s="36"/>
      <c r="S367" s="36"/>
      <c r="T367" s="36"/>
      <c r="U367" s="36"/>
      <c r="V367" s="36"/>
      <c r="AT367" s="398"/>
      <c r="AU367" s="398"/>
      <c r="AV367" s="398"/>
      <c r="AW367" s="398"/>
      <c r="AX367" s="398"/>
      <c r="AY367" s="398"/>
    </row>
    <row r="368" spans="1:51" ht="15" hidden="1" customHeight="1" outlineLevel="1">
      <c r="A368" s="400">
        <v>16</v>
      </c>
      <c r="B368" s="252" t="s">
        <v>349</v>
      </c>
      <c r="C368" s="183" t="s">
        <v>269</v>
      </c>
      <c r="D368" s="183" t="s">
        <v>270</v>
      </c>
      <c r="E368" s="402"/>
      <c r="F368" s="402"/>
      <c r="G368" s="411"/>
      <c r="H368" s="36"/>
      <c r="I368" s="411"/>
      <c r="J368" s="411"/>
      <c r="K368" s="411"/>
      <c r="L368" s="411"/>
      <c r="M368" s="411"/>
      <c r="N368" s="411"/>
      <c r="O368" s="411"/>
      <c r="P368" s="411"/>
      <c r="Q368" s="411"/>
      <c r="R368" s="36"/>
      <c r="S368" s="36"/>
      <c r="T368" s="36"/>
      <c r="U368" s="36"/>
      <c r="V368" s="36"/>
      <c r="AT368" s="398"/>
      <c r="AU368" s="398"/>
      <c r="AV368" s="398"/>
      <c r="AW368" s="398"/>
      <c r="AX368" s="398"/>
      <c r="AY368" s="398"/>
    </row>
    <row r="369" spans="1:51" ht="15" hidden="1" customHeight="1" outlineLevel="1">
      <c r="A369" s="400">
        <v>17</v>
      </c>
      <c r="B369" s="252" t="s">
        <v>361</v>
      </c>
      <c r="C369" s="183" t="s">
        <v>269</v>
      </c>
      <c r="D369" s="183" t="s">
        <v>270</v>
      </c>
      <c r="E369" s="402"/>
      <c r="F369" s="402"/>
      <c r="G369" s="411"/>
      <c r="H369" s="36"/>
      <c r="I369" s="411"/>
      <c r="J369" s="411"/>
      <c r="K369" s="411"/>
      <c r="L369" s="411"/>
      <c r="M369" s="411"/>
      <c r="N369" s="411"/>
      <c r="O369" s="411"/>
      <c r="P369" s="411"/>
      <c r="Q369" s="411"/>
      <c r="R369" s="36"/>
      <c r="S369" s="36"/>
      <c r="T369" s="36"/>
      <c r="U369" s="36"/>
      <c r="V369" s="36"/>
      <c r="AT369" s="398"/>
      <c r="AU369" s="398"/>
      <c r="AV369" s="398"/>
      <c r="AW369" s="398"/>
      <c r="AX369" s="398"/>
      <c r="AY369" s="398"/>
    </row>
    <row r="370" spans="1:51" ht="15" hidden="1" customHeight="1" outlineLevel="1">
      <c r="A370" s="400">
        <v>18</v>
      </c>
      <c r="B370" s="252" t="s">
        <v>363</v>
      </c>
      <c r="C370" s="183" t="s">
        <v>272</v>
      </c>
      <c r="D370" s="183" t="s">
        <v>270</v>
      </c>
      <c r="E370" s="402"/>
      <c r="F370" s="402"/>
      <c r="G370" s="411"/>
      <c r="H370" s="36"/>
      <c r="I370" s="411"/>
      <c r="J370" s="411"/>
      <c r="K370" s="411"/>
      <c r="L370" s="411"/>
      <c r="M370" s="411"/>
      <c r="N370" s="411"/>
      <c r="O370" s="411"/>
      <c r="P370" s="411"/>
      <c r="Q370" s="411"/>
      <c r="R370" s="36"/>
      <c r="S370" s="36"/>
      <c r="T370" s="36"/>
      <c r="U370" s="36"/>
      <c r="V370" s="36"/>
      <c r="AT370" s="398"/>
      <c r="AU370" s="398"/>
      <c r="AV370" s="398"/>
      <c r="AW370" s="398"/>
      <c r="AX370" s="398"/>
      <c r="AY370" s="398"/>
    </row>
    <row r="371" spans="1:51" ht="15" hidden="1" customHeight="1" outlineLevel="1">
      <c r="A371" s="400">
        <v>19</v>
      </c>
      <c r="B371" s="252" t="s">
        <v>359</v>
      </c>
      <c r="C371" s="183" t="s">
        <v>272</v>
      </c>
      <c r="D371" s="183" t="s">
        <v>270</v>
      </c>
      <c r="E371" s="402"/>
      <c r="F371" s="402"/>
      <c r="G371" s="411"/>
      <c r="H371" s="411"/>
      <c r="I371" s="36"/>
      <c r="J371" s="411"/>
      <c r="K371" s="411"/>
      <c r="L371" s="411"/>
      <c r="M371" s="411"/>
      <c r="N371" s="411"/>
      <c r="O371" s="411"/>
      <c r="P371" s="411"/>
      <c r="Q371" s="411"/>
      <c r="R371" s="36"/>
      <c r="S371" s="36"/>
      <c r="T371" s="36"/>
      <c r="U371" s="36"/>
      <c r="V371" s="36"/>
      <c r="AT371" s="398"/>
      <c r="AU371" s="398"/>
      <c r="AV371" s="398"/>
      <c r="AW371" s="398"/>
      <c r="AX371" s="398"/>
      <c r="AY371" s="398"/>
    </row>
    <row r="372" spans="1:51" ht="15" hidden="1" customHeight="1" outlineLevel="1">
      <c r="A372" s="400">
        <v>20</v>
      </c>
      <c r="B372" s="252" t="s">
        <v>442</v>
      </c>
      <c r="C372" s="183" t="s">
        <v>272</v>
      </c>
      <c r="D372" s="183" t="s">
        <v>270</v>
      </c>
      <c r="E372" s="402"/>
      <c r="F372" s="402"/>
      <c r="G372" s="36"/>
      <c r="H372" s="36"/>
      <c r="I372" s="411"/>
      <c r="J372" s="411"/>
      <c r="K372" s="411"/>
      <c r="L372" s="411"/>
      <c r="M372" s="411"/>
      <c r="N372" s="411"/>
      <c r="O372" s="411"/>
      <c r="P372" s="411"/>
      <c r="Q372" s="411"/>
      <c r="R372" s="36"/>
      <c r="S372" s="36"/>
      <c r="T372" s="36"/>
      <c r="U372" s="36"/>
      <c r="V372" s="36"/>
      <c r="AT372" s="398"/>
      <c r="AU372" s="398"/>
      <c r="AV372" s="398"/>
      <c r="AW372" s="398"/>
      <c r="AX372" s="398"/>
      <c r="AY372" s="398"/>
    </row>
    <row r="373" spans="1:51" ht="15" hidden="1" customHeight="1" outlineLevel="1">
      <c r="A373" s="400">
        <v>21</v>
      </c>
      <c r="B373" s="250" t="s">
        <v>443</v>
      </c>
      <c r="C373" s="183" t="s">
        <v>272</v>
      </c>
      <c r="D373" s="183" t="s">
        <v>270</v>
      </c>
      <c r="E373" s="402"/>
      <c r="F373" s="402"/>
      <c r="G373" s="36"/>
      <c r="H373" s="36"/>
      <c r="I373" s="411"/>
      <c r="J373" s="411"/>
      <c r="K373" s="411"/>
      <c r="L373" s="411"/>
      <c r="M373" s="411"/>
      <c r="N373" s="411"/>
      <c r="O373" s="411"/>
      <c r="P373" s="411"/>
      <c r="Q373" s="411"/>
      <c r="R373" s="36"/>
      <c r="S373" s="36"/>
      <c r="T373" s="36"/>
      <c r="U373" s="36"/>
      <c r="V373" s="36"/>
      <c r="AT373" s="398"/>
      <c r="AU373" s="398"/>
      <c r="AV373" s="398"/>
      <c r="AW373" s="398"/>
      <c r="AX373" s="398"/>
      <c r="AY373" s="398"/>
    </row>
    <row r="374" spans="1:51" ht="15" hidden="1" customHeight="1" outlineLevel="1">
      <c r="A374" s="400">
        <v>22</v>
      </c>
      <c r="B374" s="252" t="s">
        <v>732</v>
      </c>
      <c r="C374" s="183" t="s">
        <v>272</v>
      </c>
      <c r="D374" s="183" t="s">
        <v>270</v>
      </c>
      <c r="E374" s="402"/>
      <c r="F374" s="402"/>
      <c r="G374" s="36"/>
      <c r="H374" s="36"/>
      <c r="I374" s="411"/>
      <c r="J374" s="411"/>
      <c r="K374" s="411"/>
      <c r="L374" s="411"/>
      <c r="M374" s="411"/>
      <c r="N374" s="411"/>
      <c r="O374" s="411"/>
      <c r="P374" s="411"/>
      <c r="Q374" s="411"/>
      <c r="R374" s="36"/>
      <c r="S374" s="36"/>
      <c r="T374" s="36"/>
      <c r="U374" s="36"/>
      <c r="V374" s="36"/>
      <c r="AT374" s="398"/>
      <c r="AU374" s="398"/>
      <c r="AV374" s="398"/>
      <c r="AW374" s="398"/>
      <c r="AX374" s="398"/>
      <c r="AY374" s="398"/>
    </row>
    <row r="375" spans="1:51" ht="15" hidden="1" customHeight="1" outlineLevel="1">
      <c r="A375" s="400">
        <v>23</v>
      </c>
      <c r="B375" s="252" t="s">
        <v>444</v>
      </c>
      <c r="C375" s="183" t="s">
        <v>272</v>
      </c>
      <c r="D375" s="402" t="s">
        <v>270</v>
      </c>
      <c r="E375" s="402"/>
      <c r="F375" s="402"/>
      <c r="G375" s="411"/>
      <c r="H375" s="411"/>
      <c r="I375" s="548"/>
      <c r="J375" s="549"/>
      <c r="K375" s="549"/>
      <c r="L375" s="549"/>
      <c r="M375" s="549"/>
      <c r="N375" s="549"/>
      <c r="O375" s="549"/>
      <c r="P375" s="549"/>
      <c r="Q375" s="550"/>
      <c r="R375" s="36"/>
      <c r="S375" s="36"/>
      <c r="T375" s="36"/>
      <c r="U375" s="36"/>
      <c r="V375" s="36"/>
      <c r="AT375" s="398"/>
      <c r="AU375" s="398"/>
      <c r="AV375" s="398"/>
      <c r="AW375" s="398"/>
      <c r="AX375" s="398"/>
      <c r="AY375" s="398"/>
    </row>
    <row r="376" spans="1:51" ht="15" hidden="1" customHeight="1" outlineLevel="1">
      <c r="A376" s="400">
        <v>24</v>
      </c>
      <c r="B376" s="252" t="s">
        <v>449</v>
      </c>
      <c r="C376" s="183" t="s">
        <v>272</v>
      </c>
      <c r="D376" s="183" t="s">
        <v>270</v>
      </c>
      <c r="E376" s="402"/>
      <c r="F376" s="402"/>
      <c r="G376" s="411"/>
      <c r="H376" s="411"/>
      <c r="I376" s="548"/>
      <c r="J376" s="549"/>
      <c r="K376" s="549"/>
      <c r="L376" s="549"/>
      <c r="M376" s="549"/>
      <c r="N376" s="549"/>
      <c r="O376" s="549"/>
      <c r="P376" s="549"/>
      <c r="Q376" s="550"/>
      <c r="R376" s="36"/>
      <c r="S376" s="36"/>
      <c r="T376" s="36"/>
      <c r="U376" s="36"/>
      <c r="V376" s="36"/>
      <c r="AT376" s="398"/>
      <c r="AU376" s="398"/>
      <c r="AV376" s="398"/>
      <c r="AW376" s="398"/>
      <c r="AX376" s="398"/>
      <c r="AY376" s="398"/>
    </row>
    <row r="377" spans="1:51" ht="15" hidden="1" customHeight="1" outlineLevel="1">
      <c r="A377" s="400">
        <v>25</v>
      </c>
      <c r="B377" s="252" t="s">
        <v>733</v>
      </c>
      <c r="C377" s="183" t="s">
        <v>272</v>
      </c>
      <c r="D377" s="183" t="s">
        <v>270</v>
      </c>
      <c r="E377" s="412"/>
      <c r="F377" s="413"/>
      <c r="G377" s="36"/>
      <c r="H377" s="419"/>
      <c r="I377" s="457"/>
      <c r="J377" s="411"/>
      <c r="K377" s="411"/>
      <c r="L377" s="411"/>
      <c r="M377" s="411"/>
      <c r="N377" s="411"/>
      <c r="O377" s="411"/>
      <c r="P377" s="411"/>
      <c r="Q377" s="411"/>
      <c r="R377" s="36"/>
      <c r="S377" s="36"/>
      <c r="T377" s="36"/>
      <c r="U377" s="36"/>
      <c r="V377" s="36"/>
      <c r="AT377" s="398"/>
      <c r="AU377" s="398"/>
      <c r="AV377" s="398"/>
      <c r="AW377" s="398"/>
      <c r="AX377" s="398"/>
      <c r="AY377" s="398"/>
    </row>
    <row r="378" spans="1:51" ht="15" hidden="1" customHeight="1" outlineLevel="1">
      <c r="A378" s="400">
        <v>26</v>
      </c>
      <c r="B378" s="252" t="s">
        <v>734</v>
      </c>
      <c r="C378" s="183" t="s">
        <v>272</v>
      </c>
      <c r="D378" s="183" t="s">
        <v>270</v>
      </c>
      <c r="E378" s="412"/>
      <c r="F378" s="413"/>
      <c r="G378" s="36"/>
      <c r="H378" s="419"/>
      <c r="I378" s="457"/>
      <c r="J378" s="411"/>
      <c r="K378" s="411"/>
      <c r="L378" s="411"/>
      <c r="M378" s="411"/>
      <c r="N378" s="411"/>
      <c r="O378" s="411"/>
      <c r="P378" s="411"/>
      <c r="Q378" s="411"/>
      <c r="R378" s="36"/>
      <c r="S378" s="36"/>
      <c r="T378" s="36"/>
      <c r="U378" s="36"/>
      <c r="V378" s="36"/>
      <c r="AT378" s="398"/>
      <c r="AU378" s="398"/>
      <c r="AV378" s="398"/>
      <c r="AW378" s="398"/>
      <c r="AX378" s="398"/>
      <c r="AY378" s="398"/>
    </row>
    <row r="379" spans="1:51" ht="15" hidden="1" customHeight="1" outlineLevel="1">
      <c r="A379" s="400">
        <v>27</v>
      </c>
      <c r="B379" s="252" t="s">
        <v>735</v>
      </c>
      <c r="C379" s="183" t="s">
        <v>272</v>
      </c>
      <c r="D379" s="183" t="s">
        <v>270</v>
      </c>
      <c r="E379" s="412"/>
      <c r="F379" s="413"/>
      <c r="G379" s="36"/>
      <c r="H379" s="419"/>
      <c r="I379" s="457"/>
      <c r="J379" s="411"/>
      <c r="K379" s="411"/>
      <c r="L379" s="411"/>
      <c r="M379" s="411"/>
      <c r="N379" s="411"/>
      <c r="O379" s="411"/>
      <c r="P379" s="411"/>
      <c r="Q379" s="411"/>
      <c r="R379" s="36"/>
      <c r="S379" s="36"/>
      <c r="T379" s="36"/>
      <c r="U379" s="36"/>
      <c r="V379" s="36"/>
      <c r="AT379" s="398"/>
      <c r="AU379" s="398"/>
      <c r="AV379" s="398"/>
      <c r="AW379" s="398"/>
      <c r="AX379" s="398"/>
      <c r="AY379" s="398"/>
    </row>
    <row r="380" spans="1:51" ht="15" hidden="1" customHeight="1" outlineLevel="1">
      <c r="A380" s="400">
        <v>28</v>
      </c>
      <c r="B380" s="252" t="s">
        <v>736</v>
      </c>
      <c r="C380" s="183" t="s">
        <v>272</v>
      </c>
      <c r="D380" s="183" t="s">
        <v>270</v>
      </c>
      <c r="E380" s="412"/>
      <c r="F380" s="413"/>
      <c r="G380" s="36"/>
      <c r="H380" s="419"/>
      <c r="I380" s="457"/>
      <c r="J380" s="411"/>
      <c r="K380" s="411"/>
      <c r="L380" s="411"/>
      <c r="M380" s="411"/>
      <c r="N380" s="411"/>
      <c r="O380" s="411"/>
      <c r="P380" s="411"/>
      <c r="Q380" s="411"/>
      <c r="R380" s="36"/>
      <c r="S380" s="36"/>
      <c r="T380" s="36"/>
      <c r="U380" s="36"/>
      <c r="V380" s="36"/>
      <c r="AT380" s="398"/>
      <c r="AU380" s="398"/>
      <c r="AV380" s="398"/>
      <c r="AW380" s="398"/>
      <c r="AX380" s="398"/>
      <c r="AY380" s="398"/>
    </row>
    <row r="381" spans="1:51" ht="15" hidden="1" customHeight="1" outlineLevel="1">
      <c r="A381" s="400">
        <v>29</v>
      </c>
      <c r="B381" s="252" t="s">
        <v>737</v>
      </c>
      <c r="C381" s="183" t="s">
        <v>272</v>
      </c>
      <c r="D381" s="183" t="s">
        <v>270</v>
      </c>
      <c r="E381" s="412"/>
      <c r="F381" s="413"/>
      <c r="G381" s="36"/>
      <c r="H381" s="419"/>
      <c r="I381" s="457"/>
      <c r="J381" s="411"/>
      <c r="K381" s="411"/>
      <c r="L381" s="411"/>
      <c r="M381" s="411"/>
      <c r="N381" s="411"/>
      <c r="O381" s="411"/>
      <c r="P381" s="411"/>
      <c r="Q381" s="411"/>
      <c r="R381" s="36"/>
      <c r="S381" s="36"/>
      <c r="T381" s="36"/>
      <c r="U381" s="36"/>
      <c r="V381" s="36"/>
      <c r="AT381" s="398"/>
      <c r="AU381" s="398"/>
      <c r="AV381" s="398"/>
      <c r="AW381" s="398"/>
      <c r="AX381" s="398"/>
      <c r="AY381" s="398"/>
    </row>
    <row r="382" spans="1:51" ht="15" hidden="1" customHeight="1" outlineLevel="1">
      <c r="A382" s="400">
        <v>30</v>
      </c>
      <c r="B382" s="252" t="s">
        <v>738</v>
      </c>
      <c r="C382" s="183" t="s">
        <v>272</v>
      </c>
      <c r="D382" s="183" t="s">
        <v>270</v>
      </c>
      <c r="E382" s="412"/>
      <c r="F382" s="413"/>
      <c r="G382" s="36"/>
      <c r="H382" s="419"/>
      <c r="I382" s="457"/>
      <c r="J382" s="411"/>
      <c r="K382" s="411"/>
      <c r="L382" s="411"/>
      <c r="M382" s="411"/>
      <c r="N382" s="411"/>
      <c r="O382" s="411"/>
      <c r="P382" s="411"/>
      <c r="Q382" s="411"/>
      <c r="R382" s="36"/>
      <c r="S382" s="36"/>
      <c r="T382" s="36"/>
      <c r="U382" s="36"/>
      <c r="V382" s="36"/>
      <c r="AT382" s="398"/>
      <c r="AU382" s="398"/>
      <c r="AV382" s="398"/>
      <c r="AW382" s="398"/>
      <c r="AX382" s="398"/>
      <c r="AY382" s="398"/>
    </row>
    <row r="383" spans="1:51" ht="15" hidden="1" customHeight="1" outlineLevel="1">
      <c r="A383" s="400">
        <v>31</v>
      </c>
      <c r="B383" s="252" t="s">
        <v>739</v>
      </c>
      <c r="C383" s="183" t="s">
        <v>272</v>
      </c>
      <c r="D383" s="183" t="s">
        <v>270</v>
      </c>
      <c r="E383" s="412"/>
      <c r="F383" s="413"/>
      <c r="G383" s="36"/>
      <c r="H383" s="419"/>
      <c r="I383" s="457"/>
      <c r="J383" s="411"/>
      <c r="K383" s="411"/>
      <c r="L383" s="411"/>
      <c r="M383" s="411"/>
      <c r="N383" s="411"/>
      <c r="O383" s="411"/>
      <c r="P383" s="411"/>
      <c r="Q383" s="411"/>
      <c r="R383" s="36"/>
      <c r="S383" s="36"/>
      <c r="T383" s="36"/>
      <c r="U383" s="36"/>
      <c r="V383" s="36"/>
      <c r="AT383" s="398"/>
      <c r="AU383" s="398"/>
      <c r="AV383" s="398"/>
      <c r="AW383" s="398"/>
      <c r="AX383" s="398"/>
      <c r="AY383" s="398"/>
    </row>
    <row r="384" spans="1:51" ht="15" hidden="1" customHeight="1" outlineLevel="1">
      <c r="A384" s="400">
        <v>32</v>
      </c>
      <c r="B384" s="263" t="s">
        <v>740</v>
      </c>
      <c r="C384" s="183" t="s">
        <v>272</v>
      </c>
      <c r="D384" s="183" t="s">
        <v>270</v>
      </c>
      <c r="E384" s="412"/>
      <c r="F384" s="413"/>
      <c r="G384" s="411"/>
      <c r="H384" s="419"/>
      <c r="I384" s="411"/>
      <c r="J384" s="411"/>
      <c r="K384" s="411"/>
      <c r="L384" s="411"/>
      <c r="M384" s="411"/>
      <c r="N384" s="411"/>
      <c r="O384" s="411"/>
      <c r="P384" s="411"/>
      <c r="Q384" s="411"/>
      <c r="R384" s="36"/>
      <c r="S384" s="36"/>
      <c r="T384" s="36"/>
      <c r="U384" s="36"/>
      <c r="V384" s="36"/>
      <c r="AT384" s="398"/>
      <c r="AU384" s="398"/>
      <c r="AV384" s="398"/>
      <c r="AW384" s="398"/>
      <c r="AX384" s="398"/>
      <c r="AY384" s="398"/>
    </row>
    <row r="385" spans="1:51" ht="15" hidden="1" customHeight="1" outlineLevel="1">
      <c r="A385" s="400">
        <v>33</v>
      </c>
      <c r="B385" s="252" t="s">
        <v>741</v>
      </c>
      <c r="C385" s="183" t="s">
        <v>272</v>
      </c>
      <c r="D385" s="183" t="s">
        <v>270</v>
      </c>
      <c r="E385" s="412"/>
      <c r="F385" s="413"/>
      <c r="G385" s="411"/>
      <c r="H385" s="419"/>
      <c r="I385" s="411"/>
      <c r="J385" s="411"/>
      <c r="K385" s="411"/>
      <c r="L385" s="411"/>
      <c r="M385" s="411"/>
      <c r="N385" s="411"/>
      <c r="O385" s="411"/>
      <c r="P385" s="411"/>
      <c r="Q385" s="411"/>
      <c r="R385" s="36"/>
      <c r="S385" s="36"/>
      <c r="T385" s="36"/>
      <c r="U385" s="36"/>
      <c r="V385" s="36"/>
      <c r="AT385" s="398"/>
      <c r="AU385" s="398"/>
      <c r="AV385" s="398"/>
      <c r="AW385" s="398"/>
      <c r="AX385" s="398"/>
      <c r="AY385" s="398"/>
    </row>
    <row r="386" spans="1:51" ht="15" hidden="1" customHeight="1" outlineLevel="1">
      <c r="A386" s="400">
        <v>34</v>
      </c>
      <c r="B386" s="252" t="s">
        <v>742</v>
      </c>
      <c r="C386" s="183" t="s">
        <v>272</v>
      </c>
      <c r="D386" s="183" t="s">
        <v>270</v>
      </c>
      <c r="E386" s="412"/>
      <c r="F386" s="413"/>
      <c r="G386" s="411"/>
      <c r="H386" s="419"/>
      <c r="I386" s="411"/>
      <c r="J386" s="411"/>
      <c r="K386" s="411"/>
      <c r="L386" s="411"/>
      <c r="M386" s="411"/>
      <c r="N386" s="411"/>
      <c r="O386" s="411"/>
      <c r="P386" s="411"/>
      <c r="Q386" s="411"/>
      <c r="R386" s="36"/>
      <c r="S386" s="36"/>
      <c r="T386" s="36"/>
      <c r="U386" s="36"/>
      <c r="V386" s="36"/>
      <c r="AT386" s="398"/>
      <c r="AU386" s="398"/>
      <c r="AV386" s="398"/>
      <c r="AW386" s="398"/>
      <c r="AX386" s="398"/>
      <c r="AY386" s="398"/>
    </row>
    <row r="387" spans="1:51" ht="15" hidden="1" customHeight="1" outlineLevel="1">
      <c r="A387" s="400">
        <v>35</v>
      </c>
      <c r="B387" s="252" t="s">
        <v>743</v>
      </c>
      <c r="C387" s="183" t="s">
        <v>272</v>
      </c>
      <c r="D387" s="183" t="s">
        <v>270</v>
      </c>
      <c r="E387" s="412"/>
      <c r="F387" s="413"/>
      <c r="G387" s="411"/>
      <c r="H387" s="419"/>
      <c r="I387" s="411"/>
      <c r="J387" s="411"/>
      <c r="K387" s="411"/>
      <c r="L387" s="411"/>
      <c r="M387" s="411"/>
      <c r="N387" s="411"/>
      <c r="O387" s="411"/>
      <c r="P387" s="411"/>
      <c r="Q387" s="411"/>
      <c r="R387" s="36"/>
      <c r="S387" s="36"/>
      <c r="T387" s="36"/>
      <c r="U387" s="36"/>
      <c r="V387" s="36"/>
      <c r="AT387" s="398"/>
      <c r="AU387" s="398"/>
      <c r="AV387" s="398"/>
      <c r="AW387" s="398"/>
      <c r="AX387" s="398"/>
      <c r="AY387" s="398"/>
    </row>
    <row r="388" spans="1:51" ht="15" hidden="1" customHeight="1" outlineLevel="1">
      <c r="A388" s="400">
        <v>36</v>
      </c>
      <c r="B388" s="252" t="s">
        <v>744</v>
      </c>
      <c r="C388" s="183" t="s">
        <v>272</v>
      </c>
      <c r="D388" s="183" t="s">
        <v>270</v>
      </c>
      <c r="E388" s="412"/>
      <c r="F388" s="413"/>
      <c r="G388" s="36"/>
      <c r="H388" s="419"/>
      <c r="I388" s="411"/>
      <c r="J388" s="411"/>
      <c r="K388" s="411"/>
      <c r="L388" s="411"/>
      <c r="M388" s="411"/>
      <c r="N388" s="411"/>
      <c r="O388" s="411"/>
      <c r="P388" s="411"/>
      <c r="Q388" s="411"/>
      <c r="R388" s="36"/>
      <c r="S388" s="36"/>
      <c r="T388" s="36"/>
      <c r="U388" s="36"/>
      <c r="V388" s="36"/>
      <c r="AT388" s="398"/>
      <c r="AU388" s="398"/>
      <c r="AV388" s="398"/>
      <c r="AW388" s="398"/>
      <c r="AX388" s="398"/>
      <c r="AY388" s="398"/>
    </row>
    <row r="389" spans="1:51" ht="15" hidden="1" customHeight="1" outlineLevel="1">
      <c r="A389" s="400">
        <v>37</v>
      </c>
      <c r="B389" s="252" t="s">
        <v>745</v>
      </c>
      <c r="C389" s="183" t="s">
        <v>272</v>
      </c>
      <c r="D389" s="183" t="s">
        <v>270</v>
      </c>
      <c r="E389" s="412"/>
      <c r="F389" s="413"/>
      <c r="G389" s="36"/>
      <c r="H389" s="419"/>
      <c r="I389" s="411"/>
      <c r="J389" s="411"/>
      <c r="K389" s="411"/>
      <c r="L389" s="411"/>
      <c r="M389" s="411"/>
      <c r="N389" s="411"/>
      <c r="O389" s="411"/>
      <c r="P389" s="411"/>
      <c r="Q389" s="411"/>
      <c r="R389" s="36"/>
      <c r="S389" s="36"/>
      <c r="T389" s="36"/>
      <c r="U389" s="36"/>
      <c r="V389" s="36"/>
      <c r="AT389" s="398"/>
      <c r="AU389" s="398"/>
      <c r="AV389" s="398"/>
      <c r="AW389" s="398"/>
      <c r="AX389" s="398"/>
      <c r="AY389" s="398"/>
    </row>
    <row r="390" spans="1:51" ht="15" hidden="1" customHeight="1" outlineLevel="1">
      <c r="A390" s="400">
        <v>38</v>
      </c>
      <c r="B390" s="252" t="s">
        <v>746</v>
      </c>
      <c r="C390" s="183" t="s">
        <v>272</v>
      </c>
      <c r="D390" s="183" t="s">
        <v>270</v>
      </c>
      <c r="E390" s="412"/>
      <c r="F390" s="413"/>
      <c r="G390" s="36"/>
      <c r="H390" s="419"/>
      <c r="I390" s="411"/>
      <c r="J390" s="411"/>
      <c r="K390" s="411"/>
      <c r="L390" s="411"/>
      <c r="M390" s="411"/>
      <c r="N390" s="411"/>
      <c r="O390" s="411"/>
      <c r="P390" s="411"/>
      <c r="Q390" s="411"/>
      <c r="R390" s="36"/>
      <c r="S390" s="36"/>
      <c r="T390" s="36"/>
      <c r="U390" s="36"/>
      <c r="V390" s="36"/>
      <c r="AT390" s="398"/>
      <c r="AU390" s="398"/>
      <c r="AV390" s="398"/>
      <c r="AW390" s="398"/>
      <c r="AX390" s="398"/>
      <c r="AY390" s="398"/>
    </row>
    <row r="391" spans="1:51" ht="15" hidden="1" customHeight="1" outlineLevel="1">
      <c r="A391" s="400">
        <v>39</v>
      </c>
      <c r="B391" s="252" t="s">
        <v>747</v>
      </c>
      <c r="C391" s="183" t="s">
        <v>272</v>
      </c>
      <c r="D391" s="183" t="s">
        <v>270</v>
      </c>
      <c r="E391" s="412"/>
      <c r="F391" s="413"/>
      <c r="G391" s="36"/>
      <c r="H391" s="419"/>
      <c r="I391" s="411"/>
      <c r="J391" s="411"/>
      <c r="K391" s="411"/>
      <c r="L391" s="411"/>
      <c r="M391" s="411"/>
      <c r="N391" s="411"/>
      <c r="O391" s="411"/>
      <c r="P391" s="411"/>
      <c r="Q391" s="411"/>
      <c r="R391" s="36"/>
      <c r="S391" s="36"/>
      <c r="T391" s="36"/>
      <c r="U391" s="36"/>
      <c r="V391" s="36"/>
      <c r="AT391" s="398"/>
      <c r="AU391" s="398"/>
      <c r="AV391" s="398"/>
      <c r="AW391" s="398"/>
      <c r="AX391" s="398"/>
      <c r="AY391" s="398"/>
    </row>
    <row r="392" spans="1:51" ht="15" hidden="1" customHeight="1" outlineLevel="1">
      <c r="A392" s="400">
        <v>40</v>
      </c>
      <c r="B392" s="252" t="s">
        <v>748</v>
      </c>
      <c r="C392" s="183" t="s">
        <v>272</v>
      </c>
      <c r="D392" s="183" t="s">
        <v>270</v>
      </c>
      <c r="E392" s="412"/>
      <c r="F392" s="413"/>
      <c r="G392" s="36"/>
      <c r="H392" s="419"/>
      <c r="I392" s="411"/>
      <c r="J392" s="411"/>
      <c r="K392" s="411"/>
      <c r="L392" s="411"/>
      <c r="M392" s="411"/>
      <c r="N392" s="411"/>
      <c r="O392" s="411"/>
      <c r="P392" s="411"/>
      <c r="Q392" s="411"/>
      <c r="R392" s="36"/>
      <c r="S392" s="36"/>
      <c r="T392" s="36"/>
      <c r="U392" s="36"/>
      <c r="V392" s="36"/>
      <c r="AT392" s="398"/>
      <c r="AU392" s="398"/>
      <c r="AV392" s="398"/>
      <c r="AW392" s="398"/>
      <c r="AX392" s="398"/>
      <c r="AY392" s="398"/>
    </row>
    <row r="393" spans="1:51" ht="15" hidden="1" customHeight="1" outlineLevel="1">
      <c r="A393" s="400">
        <v>41</v>
      </c>
      <c r="B393" s="252" t="s">
        <v>749</v>
      </c>
      <c r="C393" s="183" t="s">
        <v>272</v>
      </c>
      <c r="D393" s="183" t="s">
        <v>270</v>
      </c>
      <c r="E393" s="412"/>
      <c r="F393" s="413"/>
      <c r="G393" s="36"/>
      <c r="H393" s="419"/>
      <c r="I393" s="411"/>
      <c r="J393" s="411"/>
      <c r="K393" s="411"/>
      <c r="L393" s="411"/>
      <c r="M393" s="411"/>
      <c r="N393" s="411"/>
      <c r="O393" s="411"/>
      <c r="P393" s="411"/>
      <c r="Q393" s="411"/>
      <c r="R393" s="36"/>
      <c r="S393" s="36"/>
      <c r="T393" s="36"/>
      <c r="U393" s="36"/>
      <c r="V393" s="36"/>
      <c r="AT393" s="398"/>
      <c r="AU393" s="398"/>
      <c r="AV393" s="398"/>
      <c r="AW393" s="398"/>
      <c r="AX393" s="398"/>
      <c r="AY393" s="398"/>
    </row>
    <row r="394" spans="1:51" ht="15" hidden="1" customHeight="1" outlineLevel="1">
      <c r="A394" s="400">
        <v>42</v>
      </c>
      <c r="B394" s="252" t="s">
        <v>750</v>
      </c>
      <c r="C394" s="183" t="s">
        <v>272</v>
      </c>
      <c r="D394" s="183" t="s">
        <v>270</v>
      </c>
      <c r="E394" s="412"/>
      <c r="F394" s="413"/>
      <c r="G394" s="36"/>
      <c r="H394" s="419"/>
      <c r="I394" s="411"/>
      <c r="J394" s="411"/>
      <c r="K394" s="411"/>
      <c r="L394" s="411"/>
      <c r="M394" s="411"/>
      <c r="N394" s="411"/>
      <c r="O394" s="411"/>
      <c r="P394" s="411"/>
      <c r="Q394" s="411"/>
      <c r="R394" s="36"/>
      <c r="S394" s="36"/>
      <c r="T394" s="36"/>
      <c r="U394" s="36"/>
      <c r="V394" s="36"/>
      <c r="AT394" s="398"/>
      <c r="AU394" s="398"/>
      <c r="AV394" s="398"/>
      <c r="AW394" s="398"/>
      <c r="AX394" s="398"/>
      <c r="AY394" s="398"/>
    </row>
    <row r="395" spans="1:51" collapsed="1">
      <c r="A395" s="400">
        <v>43</v>
      </c>
      <c r="B395" s="405" t="s">
        <v>263</v>
      </c>
      <c r="C395" s="183" t="s">
        <v>384</v>
      </c>
      <c r="D395" s="183" t="s">
        <v>270</v>
      </c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AT395" s="398"/>
      <c r="AU395" s="398"/>
      <c r="AV395" s="398"/>
      <c r="AW395" s="398"/>
      <c r="AX395" s="398"/>
      <c r="AY395" s="398"/>
    </row>
    <row r="396" spans="1:51">
      <c r="O396" s="397" t="s">
        <v>431</v>
      </c>
      <c r="AT396" s="398"/>
      <c r="AU396" s="398"/>
      <c r="AV396" s="398"/>
      <c r="AW396" s="398"/>
      <c r="AX396" s="398"/>
      <c r="AY396" s="398"/>
    </row>
    <row r="397" spans="1:51">
      <c r="B397" s="397" t="s">
        <v>173</v>
      </c>
    </row>
    <row r="398" spans="1:51">
      <c r="B398" s="398" t="s">
        <v>324</v>
      </c>
    </row>
    <row r="401" spans="1:51" ht="15.75">
      <c r="B401" s="9" t="s">
        <v>764</v>
      </c>
      <c r="C401" s="398"/>
      <c r="D401" s="398"/>
      <c r="E401" s="398"/>
      <c r="F401" s="398"/>
      <c r="G401" s="398"/>
      <c r="H401" s="398"/>
      <c r="I401" s="398"/>
      <c r="J401" s="398"/>
      <c r="K401" s="398"/>
      <c r="L401" s="398"/>
      <c r="M401" s="398"/>
      <c r="N401" s="398"/>
    </row>
    <row r="402" spans="1:51">
      <c r="B402" s="417" t="s">
        <v>388</v>
      </c>
      <c r="C402" s="398"/>
      <c r="D402" s="398"/>
      <c r="E402" s="398"/>
      <c r="F402" s="398"/>
      <c r="G402" s="398"/>
      <c r="H402" s="398"/>
      <c r="I402" s="398"/>
      <c r="J402" s="398"/>
      <c r="K402" s="398"/>
      <c r="L402" s="398"/>
      <c r="M402" s="398"/>
      <c r="N402" s="398"/>
    </row>
    <row r="403" spans="1:51" ht="15" thickBot="1">
      <c r="B403" s="260">
        <v>2016</v>
      </c>
      <c r="C403" s="398"/>
      <c r="D403" s="398"/>
      <c r="E403" s="398"/>
      <c r="F403" s="398"/>
      <c r="G403" s="398"/>
      <c r="H403" s="398"/>
      <c r="I403" s="398"/>
      <c r="J403" s="398"/>
      <c r="K403" s="398"/>
      <c r="L403" s="398"/>
      <c r="M403" s="398"/>
      <c r="N403" s="398"/>
    </row>
    <row r="404" spans="1:51" ht="15.75" thickBot="1">
      <c r="B404" s="399"/>
      <c r="C404" s="398"/>
      <c r="D404" s="398"/>
      <c r="E404" s="551" t="s">
        <v>389</v>
      </c>
      <c r="F404" s="552"/>
      <c r="G404" s="552"/>
      <c r="H404" s="552"/>
      <c r="I404" s="552"/>
      <c r="J404" s="552"/>
      <c r="K404" s="552"/>
      <c r="L404" s="552"/>
      <c r="M404" s="552"/>
      <c r="N404" s="552"/>
      <c r="O404" s="552"/>
      <c r="P404" s="552"/>
      <c r="Q404" s="553"/>
      <c r="R404" s="554" t="s">
        <v>172</v>
      </c>
      <c r="S404" s="555"/>
      <c r="T404" s="555"/>
      <c r="U404" s="556"/>
    </row>
    <row r="405" spans="1:51" ht="36">
      <c r="B405" s="330" t="s">
        <v>263</v>
      </c>
      <c r="C405" s="306" t="s">
        <v>264</v>
      </c>
      <c r="D405" s="306" t="s">
        <v>469</v>
      </c>
      <c r="E405" s="330" t="s">
        <v>390</v>
      </c>
      <c r="F405" s="330" t="s">
        <v>391</v>
      </c>
      <c r="G405" s="330" t="s">
        <v>392</v>
      </c>
      <c r="H405" s="330" t="s">
        <v>393</v>
      </c>
      <c r="I405" s="330" t="s">
        <v>394</v>
      </c>
      <c r="J405" s="330" t="s">
        <v>395</v>
      </c>
      <c r="K405" s="330" t="s">
        <v>396</v>
      </c>
      <c r="L405" s="330" t="s">
        <v>397</v>
      </c>
      <c r="M405" s="330" t="s">
        <v>398</v>
      </c>
      <c r="N405" s="330" t="s">
        <v>399</v>
      </c>
      <c r="O405" s="330" t="s">
        <v>400</v>
      </c>
      <c r="P405" s="330" t="s">
        <v>401</v>
      </c>
      <c r="Q405" s="330" t="s">
        <v>73</v>
      </c>
      <c r="R405" s="330" t="s">
        <v>402</v>
      </c>
      <c r="S405" s="330" t="s">
        <v>403</v>
      </c>
      <c r="T405" s="330" t="s">
        <v>404</v>
      </c>
      <c r="U405" s="330" t="s">
        <v>405</v>
      </c>
      <c r="V405" s="330" t="s">
        <v>267</v>
      </c>
    </row>
    <row r="406" spans="1:51">
      <c r="A406" s="400">
        <v>1</v>
      </c>
      <c r="B406" s="250" t="s">
        <v>547</v>
      </c>
      <c r="C406" s="183" t="s">
        <v>269</v>
      </c>
      <c r="D406" s="183" t="s">
        <v>270</v>
      </c>
      <c r="E406" s="36">
        <v>156.55000000000001</v>
      </c>
      <c r="F406" s="187">
        <f>E406*1.16*1.03</f>
        <v>187.04594000000003</v>
      </c>
      <c r="G406" s="36">
        <v>1</v>
      </c>
      <c r="H406" s="36">
        <v>100</v>
      </c>
      <c r="I406" s="411"/>
      <c r="J406" s="411"/>
      <c r="K406" s="411"/>
      <c r="L406" s="411"/>
      <c r="M406" s="411"/>
      <c r="N406" s="411"/>
      <c r="O406" s="411"/>
      <c r="P406" s="411"/>
      <c r="Q406" s="411"/>
      <c r="R406" s="36">
        <v>1.48</v>
      </c>
      <c r="S406" s="36">
        <v>0.47339999999999999</v>
      </c>
      <c r="T406" s="36" t="s">
        <v>765</v>
      </c>
      <c r="U406" s="36" t="s">
        <v>766</v>
      </c>
      <c r="V406" s="36" t="s">
        <v>767</v>
      </c>
      <c r="AT406" s="398"/>
      <c r="AU406" s="398"/>
      <c r="AV406" s="398"/>
      <c r="AW406" s="398"/>
      <c r="AX406" s="398"/>
      <c r="AY406" s="398"/>
    </row>
    <row r="407" spans="1:51">
      <c r="A407" s="400">
        <v>2</v>
      </c>
      <c r="B407" s="252" t="s">
        <v>330</v>
      </c>
      <c r="C407" s="183" t="s">
        <v>269</v>
      </c>
      <c r="D407" s="183" t="s">
        <v>270</v>
      </c>
      <c r="E407" s="402">
        <v>100</v>
      </c>
      <c r="F407" s="402">
        <f t="shared" ref="F407:F417" si="129">E407*1.16*1.03</f>
        <v>119.47999999999999</v>
      </c>
      <c r="G407" s="411"/>
      <c r="H407" s="411"/>
      <c r="I407" s="36">
        <v>100</v>
      </c>
      <c r="J407" s="411"/>
      <c r="K407" s="411"/>
      <c r="L407" s="411"/>
      <c r="M407" s="411"/>
      <c r="N407" s="411"/>
      <c r="O407" s="411"/>
      <c r="P407" s="411"/>
      <c r="Q407" s="411"/>
      <c r="R407" s="36">
        <v>1.48</v>
      </c>
      <c r="S407" s="36">
        <v>0.47339999999999999</v>
      </c>
      <c r="T407" s="187">
        <v>2</v>
      </c>
      <c r="U407" s="36" t="s">
        <v>766</v>
      </c>
      <c r="V407" s="36" t="s">
        <v>768</v>
      </c>
      <c r="AT407" s="398"/>
      <c r="AU407" s="398"/>
      <c r="AV407" s="398"/>
      <c r="AW407" s="398"/>
      <c r="AX407" s="398"/>
      <c r="AY407" s="398"/>
    </row>
    <row r="408" spans="1:51">
      <c r="A408" s="400">
        <v>3</v>
      </c>
      <c r="B408" s="252" t="s">
        <v>719</v>
      </c>
      <c r="C408" s="183" t="s">
        <v>269</v>
      </c>
      <c r="D408" s="183" t="s">
        <v>270</v>
      </c>
      <c r="E408" s="402">
        <v>149.82</v>
      </c>
      <c r="F408" s="402">
        <f t="shared" si="129"/>
        <v>179.00493599999999</v>
      </c>
      <c r="G408" s="411"/>
      <c r="H408" s="411"/>
      <c r="I408" s="36">
        <v>100</v>
      </c>
      <c r="J408" s="411"/>
      <c r="K408" s="411"/>
      <c r="L408" s="411"/>
      <c r="M408" s="411"/>
      <c r="N408" s="411"/>
      <c r="O408" s="411"/>
      <c r="P408" s="411"/>
      <c r="Q408" s="411"/>
      <c r="R408" s="36">
        <v>1.48</v>
      </c>
      <c r="S408" s="36">
        <v>0.47339999999999999</v>
      </c>
      <c r="T408" s="36" t="s">
        <v>769</v>
      </c>
      <c r="U408" s="36" t="s">
        <v>766</v>
      </c>
      <c r="V408" s="36" t="s">
        <v>770</v>
      </c>
    </row>
    <row r="409" spans="1:51">
      <c r="A409" s="400">
        <v>4</v>
      </c>
      <c r="B409" s="250" t="s">
        <v>720</v>
      </c>
      <c r="C409" s="183" t="s">
        <v>272</v>
      </c>
      <c r="D409" s="183" t="s">
        <v>270</v>
      </c>
      <c r="E409" s="402">
        <v>8750</v>
      </c>
      <c r="F409" s="402">
        <f t="shared" si="129"/>
        <v>10454.5</v>
      </c>
      <c r="G409" s="411"/>
      <c r="H409" s="411"/>
      <c r="I409" s="36">
        <v>5000</v>
      </c>
      <c r="J409" s="411"/>
      <c r="K409" s="411"/>
      <c r="L409" s="411"/>
      <c r="M409" s="411"/>
      <c r="N409" s="411"/>
      <c r="O409" s="411"/>
      <c r="P409" s="411"/>
      <c r="Q409" s="411"/>
      <c r="R409" s="36">
        <v>1.48</v>
      </c>
      <c r="S409" s="36">
        <v>0.47339999999999999</v>
      </c>
      <c r="T409" s="36" t="s">
        <v>771</v>
      </c>
      <c r="U409" s="36" t="s">
        <v>766</v>
      </c>
      <c r="V409" s="36" t="s">
        <v>767</v>
      </c>
    </row>
    <row r="410" spans="1:51">
      <c r="A410" s="400">
        <v>5</v>
      </c>
      <c r="B410" s="250" t="s">
        <v>721</v>
      </c>
      <c r="C410" s="183" t="s">
        <v>272</v>
      </c>
      <c r="D410" s="183" t="s">
        <v>270</v>
      </c>
      <c r="E410" s="402">
        <v>15000</v>
      </c>
      <c r="F410" s="402">
        <f t="shared" si="129"/>
        <v>17922</v>
      </c>
      <c r="G410" s="411"/>
      <c r="H410" s="411"/>
      <c r="I410" s="36">
        <v>10000</v>
      </c>
      <c r="J410" s="411"/>
      <c r="K410" s="411"/>
      <c r="L410" s="411"/>
      <c r="M410" s="411"/>
      <c r="N410" s="411"/>
      <c r="O410" s="411"/>
      <c r="P410" s="411"/>
      <c r="Q410" s="411"/>
      <c r="R410" s="36">
        <v>1.48</v>
      </c>
      <c r="S410" s="36">
        <v>0.47339999999999999</v>
      </c>
      <c r="T410" s="36" t="s">
        <v>771</v>
      </c>
      <c r="U410" s="36" t="s">
        <v>766</v>
      </c>
      <c r="V410" s="36" t="s">
        <v>767</v>
      </c>
    </row>
    <row r="411" spans="1:51">
      <c r="A411" s="400">
        <v>6</v>
      </c>
      <c r="B411" s="250" t="s">
        <v>722</v>
      </c>
      <c r="C411" s="183" t="s">
        <v>272</v>
      </c>
      <c r="D411" s="183" t="s">
        <v>270</v>
      </c>
      <c r="E411" s="402">
        <v>31250</v>
      </c>
      <c r="F411" s="402">
        <f t="shared" si="129"/>
        <v>37337.5</v>
      </c>
      <c r="G411" s="411"/>
      <c r="H411" s="411"/>
      <c r="I411" s="36">
        <v>25000</v>
      </c>
      <c r="J411" s="411"/>
      <c r="K411" s="411"/>
      <c r="L411" s="411"/>
      <c r="M411" s="411"/>
      <c r="N411" s="411"/>
      <c r="O411" s="411"/>
      <c r="P411" s="411"/>
      <c r="Q411" s="411"/>
      <c r="R411" s="36">
        <v>1.48</v>
      </c>
      <c r="S411" s="36">
        <v>0.47339999999999999</v>
      </c>
      <c r="T411" s="36" t="s">
        <v>771</v>
      </c>
      <c r="U411" s="36" t="s">
        <v>766</v>
      </c>
      <c r="V411" s="36" t="s">
        <v>767</v>
      </c>
    </row>
    <row r="412" spans="1:51">
      <c r="A412" s="400">
        <v>7</v>
      </c>
      <c r="B412" s="250" t="s">
        <v>723</v>
      </c>
      <c r="C412" s="183" t="s">
        <v>272</v>
      </c>
      <c r="D412" s="183" t="s">
        <v>270</v>
      </c>
      <c r="E412" s="402">
        <v>50000</v>
      </c>
      <c r="F412" s="402">
        <f t="shared" si="129"/>
        <v>59739.999999999993</v>
      </c>
      <c r="G412" s="411"/>
      <c r="H412" s="411"/>
      <c r="I412" s="36">
        <v>50000</v>
      </c>
      <c r="J412" s="411"/>
      <c r="K412" s="411"/>
      <c r="L412" s="411"/>
      <c r="M412" s="411"/>
      <c r="N412" s="411"/>
      <c r="O412" s="411"/>
      <c r="P412" s="411"/>
      <c r="Q412" s="411"/>
      <c r="R412" s="36">
        <v>1.48</v>
      </c>
      <c r="S412" s="36">
        <v>0.47339999999999999</v>
      </c>
      <c r="T412" s="36" t="s">
        <v>771</v>
      </c>
      <c r="U412" s="36" t="s">
        <v>766</v>
      </c>
      <c r="V412" s="36" t="s">
        <v>767</v>
      </c>
    </row>
    <row r="413" spans="1:51">
      <c r="A413" s="400">
        <v>8</v>
      </c>
      <c r="B413" s="250" t="s">
        <v>724</v>
      </c>
      <c r="C413" s="183" t="s">
        <v>272</v>
      </c>
      <c r="D413" s="183" t="s">
        <v>270</v>
      </c>
      <c r="E413" s="402">
        <v>180</v>
      </c>
      <c r="F413" s="402">
        <f t="shared" si="129"/>
        <v>215.06399999999999</v>
      </c>
      <c r="G413" s="411"/>
      <c r="H413" s="411"/>
      <c r="I413" s="36">
        <v>200</v>
      </c>
      <c r="J413" s="411"/>
      <c r="K413" s="411"/>
      <c r="L413" s="411"/>
      <c r="M413" s="411"/>
      <c r="N413" s="411"/>
      <c r="O413" s="411"/>
      <c r="P413" s="411"/>
      <c r="Q413" s="411"/>
      <c r="R413" s="36">
        <v>1.48</v>
      </c>
      <c r="S413" s="36">
        <v>0.47339999999999999</v>
      </c>
      <c r="T413" s="36" t="s">
        <v>771</v>
      </c>
      <c r="U413" s="36" t="s">
        <v>766</v>
      </c>
      <c r="V413" s="36" t="s">
        <v>767</v>
      </c>
    </row>
    <row r="414" spans="1:51">
      <c r="A414" s="400">
        <v>9</v>
      </c>
      <c r="B414" s="250" t="s">
        <v>725</v>
      </c>
      <c r="C414" s="183" t="s">
        <v>272</v>
      </c>
      <c r="D414" s="183" t="s">
        <v>270</v>
      </c>
      <c r="E414" s="402">
        <v>400</v>
      </c>
      <c r="F414" s="402">
        <f t="shared" si="129"/>
        <v>477.91999999999996</v>
      </c>
      <c r="G414" s="411"/>
      <c r="H414" s="411"/>
      <c r="I414" s="36">
        <v>500</v>
      </c>
      <c r="J414" s="411"/>
      <c r="K414" s="411"/>
      <c r="L414" s="411"/>
      <c r="M414" s="411"/>
      <c r="N414" s="411"/>
      <c r="O414" s="411"/>
      <c r="P414" s="411"/>
      <c r="Q414" s="411"/>
      <c r="R414" s="36">
        <v>1.48</v>
      </c>
      <c r="S414" s="36">
        <v>0.47339999999999999</v>
      </c>
      <c r="T414" s="36" t="s">
        <v>771</v>
      </c>
      <c r="U414" s="36" t="s">
        <v>766</v>
      </c>
      <c r="V414" s="36" t="s">
        <v>767</v>
      </c>
    </row>
    <row r="415" spans="1:51" outlineLevel="1">
      <c r="A415" s="400">
        <v>10</v>
      </c>
      <c r="B415" s="250" t="s">
        <v>726</v>
      </c>
      <c r="C415" s="183" t="s">
        <v>272</v>
      </c>
      <c r="D415" s="183" t="s">
        <v>270</v>
      </c>
      <c r="E415" s="402">
        <v>700</v>
      </c>
      <c r="F415" s="402">
        <f t="shared" si="129"/>
        <v>836.36</v>
      </c>
      <c r="G415" s="411"/>
      <c r="H415" s="411"/>
      <c r="I415" s="36">
        <v>1000</v>
      </c>
      <c r="J415" s="411"/>
      <c r="K415" s="411"/>
      <c r="L415" s="411"/>
      <c r="M415" s="411"/>
      <c r="N415" s="411"/>
      <c r="O415" s="411"/>
      <c r="P415" s="411"/>
      <c r="Q415" s="411"/>
      <c r="R415" s="36">
        <v>1.48</v>
      </c>
      <c r="S415" s="36">
        <v>0.47339999999999999</v>
      </c>
      <c r="T415" s="36" t="s">
        <v>771</v>
      </c>
      <c r="U415" s="36" t="s">
        <v>766</v>
      </c>
      <c r="V415" s="36" t="s">
        <v>767</v>
      </c>
    </row>
    <row r="416" spans="1:51" outlineLevel="1">
      <c r="A416" s="400">
        <v>11</v>
      </c>
      <c r="B416" s="250" t="s">
        <v>727</v>
      </c>
      <c r="C416" s="183" t="s">
        <v>272</v>
      </c>
      <c r="D416" s="183" t="s">
        <v>270</v>
      </c>
      <c r="E416" s="402">
        <v>3000</v>
      </c>
      <c r="F416" s="402">
        <f t="shared" si="129"/>
        <v>3584.3999999999996</v>
      </c>
      <c r="G416" s="411"/>
      <c r="H416" s="411"/>
      <c r="I416" s="36">
        <v>5000</v>
      </c>
      <c r="J416" s="411"/>
      <c r="K416" s="411"/>
      <c r="L416" s="411"/>
      <c r="M416" s="411"/>
      <c r="N416" s="411"/>
      <c r="O416" s="411"/>
      <c r="P416" s="411"/>
      <c r="Q416" s="411"/>
      <c r="R416" s="36">
        <v>1.48</v>
      </c>
      <c r="S416" s="36">
        <v>0.47339999999999999</v>
      </c>
      <c r="T416" s="36" t="s">
        <v>771</v>
      </c>
      <c r="U416" s="36" t="s">
        <v>766</v>
      </c>
      <c r="V416" s="36" t="s">
        <v>767</v>
      </c>
    </row>
    <row r="417" spans="1:22" outlineLevel="1">
      <c r="A417" s="400">
        <v>12</v>
      </c>
      <c r="B417" s="252" t="s">
        <v>354</v>
      </c>
      <c r="C417" s="183" t="s">
        <v>269</v>
      </c>
      <c r="D417" s="183" t="s">
        <v>270</v>
      </c>
      <c r="E417" s="402">
        <v>99.6</v>
      </c>
      <c r="F417" s="402">
        <f t="shared" si="129"/>
        <v>119.00207999999999</v>
      </c>
      <c r="G417" s="411"/>
      <c r="H417" s="411"/>
      <c r="I417" s="411"/>
      <c r="J417" s="36">
        <v>50</v>
      </c>
      <c r="K417" s="411"/>
      <c r="L417" s="411"/>
      <c r="M417" s="411"/>
      <c r="N417" s="411"/>
      <c r="O417" s="411"/>
      <c r="P417" s="411"/>
      <c r="Q417" s="411"/>
      <c r="R417" s="36">
        <v>1.48</v>
      </c>
      <c r="S417" s="36">
        <v>0.47339999999999999</v>
      </c>
      <c r="T417" s="36" t="s">
        <v>765</v>
      </c>
      <c r="U417" s="36" t="s">
        <v>766</v>
      </c>
      <c r="V417" s="36" t="s">
        <v>767</v>
      </c>
    </row>
    <row r="418" spans="1:22" outlineLevel="1">
      <c r="A418" s="400">
        <v>13</v>
      </c>
      <c r="B418" s="252" t="s">
        <v>350</v>
      </c>
      <c r="C418" s="183" t="s">
        <v>269</v>
      </c>
      <c r="D418" s="183" t="s">
        <v>270</v>
      </c>
      <c r="E418" s="402">
        <v>250.25</v>
      </c>
      <c r="F418" s="402">
        <f>E418*1.16*1.03</f>
        <v>298.99869999999999</v>
      </c>
      <c r="G418" s="411"/>
      <c r="H418" s="411"/>
      <c r="I418" s="411"/>
      <c r="J418" s="36">
        <v>200</v>
      </c>
      <c r="K418" s="411"/>
      <c r="L418" s="411"/>
      <c r="M418" s="411"/>
      <c r="N418" s="411"/>
      <c r="O418" s="411"/>
      <c r="P418" s="411"/>
      <c r="Q418" s="411"/>
      <c r="R418" s="36">
        <v>1.48</v>
      </c>
      <c r="S418" s="36">
        <v>0.47339999999999999</v>
      </c>
      <c r="T418" s="36" t="s">
        <v>765</v>
      </c>
      <c r="U418" s="36" t="s">
        <v>766</v>
      </c>
      <c r="V418" s="36" t="s">
        <v>767</v>
      </c>
    </row>
    <row r="419" spans="1:22" outlineLevel="1">
      <c r="A419" s="400">
        <v>14</v>
      </c>
      <c r="B419" s="252" t="s">
        <v>362</v>
      </c>
      <c r="C419" s="183" t="s">
        <v>269</v>
      </c>
      <c r="D419" s="183" t="s">
        <v>270</v>
      </c>
      <c r="E419" s="402">
        <v>125.54</v>
      </c>
      <c r="F419" s="402">
        <f>E419*1.16*1.03</f>
        <v>149.995192</v>
      </c>
      <c r="G419" s="411"/>
      <c r="H419" s="36">
        <v>1000</v>
      </c>
      <c r="I419" s="411"/>
      <c r="J419" s="411"/>
      <c r="K419" s="411"/>
      <c r="L419" s="411"/>
      <c r="M419" s="411"/>
      <c r="N419" s="411"/>
      <c r="O419" s="411"/>
      <c r="P419" s="411"/>
      <c r="Q419" s="411"/>
      <c r="R419" s="36">
        <v>1.48</v>
      </c>
      <c r="S419" s="36">
        <v>0.47339999999999999</v>
      </c>
      <c r="T419" s="36" t="s">
        <v>765</v>
      </c>
      <c r="U419" s="36" t="s">
        <v>766</v>
      </c>
      <c r="V419" s="36" t="s">
        <v>767</v>
      </c>
    </row>
    <row r="420" spans="1:22" outlineLevel="1">
      <c r="A420" s="400">
        <v>15</v>
      </c>
      <c r="B420" s="252" t="s">
        <v>360</v>
      </c>
      <c r="C420" s="183" t="s">
        <v>269</v>
      </c>
      <c r="D420" s="183" t="s">
        <v>270</v>
      </c>
      <c r="E420" s="402">
        <v>58.58</v>
      </c>
      <c r="F420" s="402">
        <f>E420*1.16*1.03</f>
        <v>69.991383999999996</v>
      </c>
      <c r="G420" s="411"/>
      <c r="H420" s="36">
        <v>100</v>
      </c>
      <c r="I420" s="411"/>
      <c r="J420" s="411"/>
      <c r="K420" s="411"/>
      <c r="L420" s="411"/>
      <c r="M420" s="411"/>
      <c r="N420" s="411"/>
      <c r="O420" s="411"/>
      <c r="P420" s="411"/>
      <c r="Q420" s="411"/>
      <c r="R420" s="36">
        <v>1.48</v>
      </c>
      <c r="S420" s="36">
        <v>0.47339999999999999</v>
      </c>
      <c r="T420" s="36" t="s">
        <v>765</v>
      </c>
      <c r="U420" s="36" t="s">
        <v>766</v>
      </c>
      <c r="V420" s="36" t="s">
        <v>767</v>
      </c>
    </row>
    <row r="421" spans="1:22" outlineLevel="1">
      <c r="A421" s="400">
        <v>16</v>
      </c>
      <c r="B421" s="252" t="s">
        <v>349</v>
      </c>
      <c r="C421" s="183" t="s">
        <v>269</v>
      </c>
      <c r="D421" s="183" t="s">
        <v>270</v>
      </c>
      <c r="E421" s="402">
        <v>86.96</v>
      </c>
      <c r="F421" s="402">
        <f>E421*1.16*1.03</f>
        <v>103.89980799999998</v>
      </c>
      <c r="G421" s="411"/>
      <c r="H421" s="36">
        <v>100</v>
      </c>
      <c r="I421" s="411"/>
      <c r="J421" s="411"/>
      <c r="K421" s="411"/>
      <c r="L421" s="411"/>
      <c r="M421" s="411"/>
      <c r="N421" s="411"/>
      <c r="O421" s="411"/>
      <c r="P421" s="411"/>
      <c r="Q421" s="411"/>
      <c r="R421" s="36">
        <v>1.48</v>
      </c>
      <c r="S421" s="36">
        <v>0.47339999999999999</v>
      </c>
      <c r="T421" s="36" t="s">
        <v>765</v>
      </c>
      <c r="U421" s="36" t="s">
        <v>766</v>
      </c>
      <c r="V421" s="36" t="s">
        <v>767</v>
      </c>
    </row>
    <row r="422" spans="1:22" outlineLevel="1">
      <c r="A422" s="400">
        <v>17</v>
      </c>
      <c r="B422" s="252" t="s">
        <v>361</v>
      </c>
      <c r="C422" s="183" t="s">
        <v>269</v>
      </c>
      <c r="D422" s="183" t="s">
        <v>270</v>
      </c>
      <c r="E422" s="402">
        <v>41.01</v>
      </c>
      <c r="F422" s="402">
        <f t="shared" ref="F422:F447" si="130">E422*1.16*1.03</f>
        <v>48.998747999999999</v>
      </c>
      <c r="G422" s="411"/>
      <c r="H422" s="36">
        <v>50</v>
      </c>
      <c r="I422" s="411"/>
      <c r="J422" s="411"/>
      <c r="K422" s="411"/>
      <c r="L422" s="411"/>
      <c r="M422" s="411"/>
      <c r="N422" s="411"/>
      <c r="O422" s="411"/>
      <c r="P422" s="411"/>
      <c r="Q422" s="411"/>
      <c r="R422" s="36">
        <v>1.48</v>
      </c>
      <c r="S422" s="36">
        <v>0.47339999999999999</v>
      </c>
      <c r="T422" s="36" t="s">
        <v>765</v>
      </c>
      <c r="U422" s="36" t="s">
        <v>766</v>
      </c>
      <c r="V422" s="36" t="s">
        <v>767</v>
      </c>
    </row>
    <row r="423" spans="1:22" outlineLevel="1">
      <c r="A423" s="400">
        <v>18</v>
      </c>
      <c r="B423" s="252" t="s">
        <v>363</v>
      </c>
      <c r="C423" s="183" t="s">
        <v>272</v>
      </c>
      <c r="D423" s="183" t="s">
        <v>270</v>
      </c>
      <c r="E423" s="402">
        <v>83.7</v>
      </c>
      <c r="F423" s="402">
        <f t="shared" si="130"/>
        <v>100.00476</v>
      </c>
      <c r="G423" s="411"/>
      <c r="H423" s="36">
        <v>100</v>
      </c>
      <c r="I423" s="411"/>
      <c r="J423" s="411"/>
      <c r="K423" s="411"/>
      <c r="L423" s="411"/>
      <c r="M423" s="411"/>
      <c r="N423" s="411"/>
      <c r="O423" s="411"/>
      <c r="P423" s="411"/>
      <c r="Q423" s="411"/>
      <c r="R423" s="36">
        <v>1.48</v>
      </c>
      <c r="S423" s="36">
        <v>0.47339999999999999</v>
      </c>
      <c r="T423" s="36" t="s">
        <v>765</v>
      </c>
      <c r="U423" s="36" t="s">
        <v>766</v>
      </c>
      <c r="V423" s="36" t="s">
        <v>767</v>
      </c>
    </row>
    <row r="424" spans="1:22" outlineLevel="1">
      <c r="A424" s="400">
        <v>19</v>
      </c>
      <c r="B424" s="252" t="s">
        <v>359</v>
      </c>
      <c r="C424" s="183" t="s">
        <v>272</v>
      </c>
      <c r="D424" s="183" t="s">
        <v>270</v>
      </c>
      <c r="E424" s="402">
        <v>50</v>
      </c>
      <c r="F424" s="402">
        <f t="shared" si="130"/>
        <v>59.739999999999995</v>
      </c>
      <c r="G424" s="411"/>
      <c r="H424" s="411"/>
      <c r="I424" s="36">
        <v>35</v>
      </c>
      <c r="J424" s="411"/>
      <c r="K424" s="411"/>
      <c r="L424" s="411"/>
      <c r="M424" s="411"/>
      <c r="N424" s="411"/>
      <c r="O424" s="411"/>
      <c r="P424" s="411"/>
      <c r="Q424" s="411"/>
      <c r="R424" s="36">
        <v>1.48</v>
      </c>
      <c r="S424" s="36">
        <v>0.47339999999999999</v>
      </c>
      <c r="T424" s="36" t="s">
        <v>765</v>
      </c>
      <c r="U424" s="36" t="s">
        <v>766</v>
      </c>
      <c r="V424" s="36" t="s">
        <v>772</v>
      </c>
    </row>
    <row r="425" spans="1:22" outlineLevel="1">
      <c r="A425" s="400">
        <v>20</v>
      </c>
      <c r="B425" s="252" t="s">
        <v>442</v>
      </c>
      <c r="C425" s="183" t="s">
        <v>272</v>
      </c>
      <c r="D425" s="183" t="s">
        <v>270</v>
      </c>
      <c r="E425" s="402">
        <v>450</v>
      </c>
      <c r="F425" s="402">
        <f t="shared" si="130"/>
        <v>537.66</v>
      </c>
      <c r="G425" s="36">
        <v>1</v>
      </c>
      <c r="H425" s="36">
        <v>250</v>
      </c>
      <c r="I425" s="411"/>
      <c r="J425" s="411"/>
      <c r="K425" s="411"/>
      <c r="L425" s="411"/>
      <c r="M425" s="411"/>
      <c r="N425" s="411"/>
      <c r="O425" s="411"/>
      <c r="P425" s="411"/>
      <c r="Q425" s="411"/>
      <c r="R425" s="36">
        <v>1.48</v>
      </c>
      <c r="S425" s="36">
        <v>0.47339999999999999</v>
      </c>
      <c r="T425" s="36" t="s">
        <v>765</v>
      </c>
      <c r="U425" s="36" t="s">
        <v>766</v>
      </c>
      <c r="V425" s="36" t="s">
        <v>767</v>
      </c>
    </row>
    <row r="426" spans="1:22" outlineLevel="1">
      <c r="A426" s="400">
        <v>21</v>
      </c>
      <c r="B426" s="250" t="s">
        <v>443</v>
      </c>
      <c r="C426" s="183" t="s">
        <v>272</v>
      </c>
      <c r="D426" s="183" t="s">
        <v>270</v>
      </c>
      <c r="E426" s="402">
        <v>798</v>
      </c>
      <c r="F426" s="402">
        <f t="shared" si="130"/>
        <v>953.45039999999995</v>
      </c>
      <c r="G426" s="36">
        <v>1</v>
      </c>
      <c r="H426" s="36">
        <v>650</v>
      </c>
      <c r="I426" s="411"/>
      <c r="J426" s="411"/>
      <c r="K426" s="411"/>
      <c r="L426" s="411"/>
      <c r="M426" s="411"/>
      <c r="N426" s="411"/>
      <c r="O426" s="411"/>
      <c r="P426" s="411"/>
      <c r="Q426" s="411"/>
      <c r="R426" s="36">
        <v>1.48</v>
      </c>
      <c r="S426" s="36">
        <v>0.47339999999999999</v>
      </c>
      <c r="T426" s="36" t="s">
        <v>765</v>
      </c>
      <c r="U426" s="36" t="s">
        <v>766</v>
      </c>
      <c r="V426" s="36" t="s">
        <v>767</v>
      </c>
    </row>
    <row r="427" spans="1:22" outlineLevel="1">
      <c r="A427" s="400">
        <v>22</v>
      </c>
      <c r="B427" s="252" t="s">
        <v>732</v>
      </c>
      <c r="C427" s="183" t="s">
        <v>272</v>
      </c>
      <c r="D427" s="183" t="s">
        <v>270</v>
      </c>
      <c r="E427" s="402">
        <v>1198</v>
      </c>
      <c r="F427" s="402">
        <f t="shared" si="130"/>
        <v>1431.3703999999998</v>
      </c>
      <c r="G427" s="36">
        <v>1</v>
      </c>
      <c r="H427" s="36">
        <v>1200</v>
      </c>
      <c r="I427" s="411"/>
      <c r="J427" s="411"/>
      <c r="K427" s="411"/>
      <c r="L427" s="411"/>
      <c r="M427" s="411"/>
      <c r="N427" s="411"/>
      <c r="O427" s="411"/>
      <c r="P427" s="411"/>
      <c r="Q427" s="411"/>
      <c r="R427" s="36">
        <v>1.48</v>
      </c>
      <c r="S427" s="36">
        <v>0.47339999999999999</v>
      </c>
      <c r="T427" s="36" t="s">
        <v>765</v>
      </c>
      <c r="U427" s="36" t="s">
        <v>766</v>
      </c>
      <c r="V427" s="36" t="s">
        <v>767</v>
      </c>
    </row>
    <row r="428" spans="1:22" outlineLevel="1">
      <c r="A428" s="400">
        <v>23</v>
      </c>
      <c r="B428" s="252" t="s">
        <v>444</v>
      </c>
      <c r="C428" s="183" t="s">
        <v>272</v>
      </c>
      <c r="D428" s="402" t="s">
        <v>270</v>
      </c>
      <c r="E428" s="402">
        <v>200</v>
      </c>
      <c r="F428" s="402">
        <f t="shared" si="130"/>
        <v>238.95999999999998</v>
      </c>
      <c r="G428" s="411"/>
      <c r="H428" s="411"/>
      <c r="I428" s="548" t="s">
        <v>773</v>
      </c>
      <c r="J428" s="549"/>
      <c r="K428" s="549"/>
      <c r="L428" s="549"/>
      <c r="M428" s="549"/>
      <c r="N428" s="549"/>
      <c r="O428" s="549"/>
      <c r="P428" s="549"/>
      <c r="Q428" s="550"/>
      <c r="R428" s="36">
        <v>1.48</v>
      </c>
      <c r="S428" s="36">
        <v>0.47339999999999999</v>
      </c>
      <c r="T428" s="36" t="s">
        <v>765</v>
      </c>
      <c r="U428" s="36" t="s">
        <v>766</v>
      </c>
      <c r="V428" s="36" t="s">
        <v>767</v>
      </c>
    </row>
    <row r="429" spans="1:22" outlineLevel="1">
      <c r="A429" s="400">
        <v>24</v>
      </c>
      <c r="B429" s="252" t="s">
        <v>449</v>
      </c>
      <c r="C429" s="183" t="s">
        <v>272</v>
      </c>
      <c r="D429" s="183" t="s">
        <v>270</v>
      </c>
      <c r="E429" s="402">
        <v>500</v>
      </c>
      <c r="F429" s="402">
        <f t="shared" si="130"/>
        <v>597.4</v>
      </c>
      <c r="G429" s="411"/>
      <c r="H429" s="411"/>
      <c r="I429" s="548" t="s">
        <v>773</v>
      </c>
      <c r="J429" s="549"/>
      <c r="K429" s="549"/>
      <c r="L429" s="549"/>
      <c r="M429" s="549"/>
      <c r="N429" s="549"/>
      <c r="O429" s="549"/>
      <c r="P429" s="549"/>
      <c r="Q429" s="550"/>
      <c r="R429" s="36">
        <v>1.48</v>
      </c>
      <c r="S429" s="36">
        <v>0.47339999999999999</v>
      </c>
      <c r="T429" s="36" t="s">
        <v>765</v>
      </c>
      <c r="U429" s="36" t="s">
        <v>766</v>
      </c>
      <c r="V429" s="36" t="s">
        <v>767</v>
      </c>
    </row>
    <row r="430" spans="1:22" outlineLevel="1">
      <c r="A430" s="400">
        <v>25</v>
      </c>
      <c r="B430" s="252" t="s">
        <v>733</v>
      </c>
      <c r="C430" s="183" t="s">
        <v>272</v>
      </c>
      <c r="D430" s="183" t="s">
        <v>270</v>
      </c>
      <c r="E430" s="412">
        <v>5799</v>
      </c>
      <c r="F430" s="413">
        <f t="shared" si="130"/>
        <v>6928.645199999999</v>
      </c>
      <c r="G430" s="36">
        <v>10</v>
      </c>
      <c r="H430" s="419">
        <v>3000</v>
      </c>
      <c r="I430" s="411"/>
      <c r="J430" s="411"/>
      <c r="K430" s="411"/>
      <c r="L430" s="411"/>
      <c r="M430" s="411"/>
      <c r="N430" s="411"/>
      <c r="O430" s="411"/>
      <c r="P430" s="411"/>
      <c r="Q430" s="411"/>
      <c r="R430" s="36">
        <v>1.48</v>
      </c>
      <c r="S430" s="36">
        <v>0.47339999999999999</v>
      </c>
      <c r="T430" s="36" t="s">
        <v>765</v>
      </c>
      <c r="U430" s="36" t="s">
        <v>766</v>
      </c>
      <c r="V430" s="36" t="s">
        <v>774</v>
      </c>
    </row>
    <row r="431" spans="1:22" outlineLevel="1">
      <c r="A431" s="400">
        <v>26</v>
      </c>
      <c r="B431" s="252" t="s">
        <v>734</v>
      </c>
      <c r="C431" s="183" t="s">
        <v>272</v>
      </c>
      <c r="D431" s="183" t="s">
        <v>270</v>
      </c>
      <c r="E431" s="412">
        <v>11299</v>
      </c>
      <c r="F431" s="413">
        <f t="shared" si="130"/>
        <v>13500.045199999999</v>
      </c>
      <c r="G431" s="36">
        <v>20</v>
      </c>
      <c r="H431" s="419">
        <v>7500</v>
      </c>
      <c r="I431" s="411"/>
      <c r="J431" s="411"/>
      <c r="K431" s="411"/>
      <c r="L431" s="411"/>
      <c r="M431" s="411"/>
      <c r="N431" s="411"/>
      <c r="O431" s="411"/>
      <c r="P431" s="411"/>
      <c r="Q431" s="411"/>
      <c r="R431" s="36">
        <v>1.48</v>
      </c>
      <c r="S431" s="36">
        <v>0.47339999999999999</v>
      </c>
      <c r="T431" s="36" t="s">
        <v>765</v>
      </c>
      <c r="U431" s="36" t="s">
        <v>766</v>
      </c>
      <c r="V431" s="36" t="s">
        <v>774</v>
      </c>
    </row>
    <row r="432" spans="1:22" outlineLevel="1">
      <c r="A432" s="400">
        <v>27</v>
      </c>
      <c r="B432" s="252" t="s">
        <v>735</v>
      </c>
      <c r="C432" s="183" t="s">
        <v>272</v>
      </c>
      <c r="D432" s="183" t="s">
        <v>270</v>
      </c>
      <c r="E432" s="412">
        <v>17299</v>
      </c>
      <c r="F432" s="413">
        <f t="shared" si="130"/>
        <v>20668.8452</v>
      </c>
      <c r="G432" s="36">
        <v>30</v>
      </c>
      <c r="H432" s="419">
        <v>12500</v>
      </c>
      <c r="I432" s="411"/>
      <c r="J432" s="411"/>
      <c r="K432" s="411"/>
      <c r="L432" s="411"/>
      <c r="M432" s="411"/>
      <c r="N432" s="411"/>
      <c r="O432" s="411"/>
      <c r="P432" s="411"/>
      <c r="Q432" s="411"/>
      <c r="R432" s="36">
        <v>1.48</v>
      </c>
      <c r="S432" s="36">
        <v>0.47339999999999999</v>
      </c>
      <c r="T432" s="36" t="s">
        <v>765</v>
      </c>
      <c r="U432" s="36" t="s">
        <v>766</v>
      </c>
      <c r="V432" s="36" t="s">
        <v>774</v>
      </c>
    </row>
    <row r="433" spans="1:22" outlineLevel="1">
      <c r="A433" s="400">
        <v>28</v>
      </c>
      <c r="B433" s="252" t="s">
        <v>736</v>
      </c>
      <c r="C433" s="183" t="s">
        <v>272</v>
      </c>
      <c r="D433" s="183" t="s">
        <v>270</v>
      </c>
      <c r="E433" s="412">
        <v>28799</v>
      </c>
      <c r="F433" s="413">
        <f t="shared" si="130"/>
        <v>34409.0452</v>
      </c>
      <c r="G433" s="36">
        <v>30</v>
      </c>
      <c r="H433" s="419">
        <v>24000</v>
      </c>
      <c r="I433" s="411"/>
      <c r="J433" s="411"/>
      <c r="K433" s="411"/>
      <c r="L433" s="411"/>
      <c r="M433" s="411"/>
      <c r="N433" s="411"/>
      <c r="O433" s="411"/>
      <c r="P433" s="411"/>
      <c r="Q433" s="411"/>
      <c r="R433" s="36">
        <v>1.48</v>
      </c>
      <c r="S433" s="36">
        <v>0.47339999999999999</v>
      </c>
      <c r="T433" s="36" t="s">
        <v>765</v>
      </c>
      <c r="U433" s="36" t="s">
        <v>766</v>
      </c>
      <c r="V433" s="36" t="s">
        <v>774</v>
      </c>
    </row>
    <row r="434" spans="1:22" outlineLevel="1">
      <c r="A434" s="400">
        <v>29</v>
      </c>
      <c r="B434" s="252" t="s">
        <v>737</v>
      </c>
      <c r="C434" s="183" t="s">
        <v>272</v>
      </c>
      <c r="D434" s="183" t="s">
        <v>270</v>
      </c>
      <c r="E434" s="412">
        <v>113999</v>
      </c>
      <c r="F434" s="413">
        <f t="shared" si="130"/>
        <v>136206.00520000001</v>
      </c>
      <c r="G434" s="36">
        <v>100</v>
      </c>
      <c r="H434" s="419">
        <v>100000</v>
      </c>
      <c r="I434" s="411"/>
      <c r="J434" s="411"/>
      <c r="K434" s="411"/>
      <c r="L434" s="411"/>
      <c r="M434" s="411"/>
      <c r="N434" s="411"/>
      <c r="O434" s="411"/>
      <c r="P434" s="411"/>
      <c r="Q434" s="411"/>
      <c r="R434" s="36">
        <v>1.48</v>
      </c>
      <c r="S434" s="36">
        <v>0.47339999999999999</v>
      </c>
      <c r="T434" s="36" t="s">
        <v>765</v>
      </c>
      <c r="U434" s="36" t="s">
        <v>766</v>
      </c>
      <c r="V434" s="36" t="s">
        <v>774</v>
      </c>
    </row>
    <row r="435" spans="1:22" outlineLevel="1">
      <c r="A435" s="400">
        <v>30</v>
      </c>
      <c r="B435" s="252" t="s">
        <v>738</v>
      </c>
      <c r="C435" s="183" t="s">
        <v>272</v>
      </c>
      <c r="D435" s="183" t="s">
        <v>270</v>
      </c>
      <c r="E435" s="412">
        <v>569999</v>
      </c>
      <c r="F435" s="413">
        <f t="shared" si="130"/>
        <v>681034.80519999994</v>
      </c>
      <c r="G435" s="36">
        <v>300</v>
      </c>
      <c r="H435" s="419">
        <v>600000</v>
      </c>
      <c r="I435" s="411"/>
      <c r="J435" s="411"/>
      <c r="K435" s="411"/>
      <c r="L435" s="411"/>
      <c r="M435" s="411"/>
      <c r="N435" s="411"/>
      <c r="O435" s="411"/>
      <c r="P435" s="411"/>
      <c r="Q435" s="411"/>
      <c r="R435" s="36">
        <v>1.48</v>
      </c>
      <c r="S435" s="36">
        <v>0.47339999999999999</v>
      </c>
      <c r="T435" s="36" t="s">
        <v>765</v>
      </c>
      <c r="U435" s="36" t="s">
        <v>766</v>
      </c>
      <c r="V435" s="36" t="s">
        <v>774</v>
      </c>
    </row>
    <row r="436" spans="1:22" outlineLevel="1">
      <c r="A436" s="400">
        <v>31</v>
      </c>
      <c r="B436" s="252" t="s">
        <v>739</v>
      </c>
      <c r="C436" s="183" t="s">
        <v>272</v>
      </c>
      <c r="D436" s="183" t="s">
        <v>270</v>
      </c>
      <c r="E436" s="412">
        <v>899999</v>
      </c>
      <c r="F436" s="413">
        <f t="shared" si="130"/>
        <v>1075318.8052000001</v>
      </c>
      <c r="G436" s="36">
        <v>500</v>
      </c>
      <c r="H436" s="419">
        <v>1000000</v>
      </c>
      <c r="I436" s="411"/>
      <c r="J436" s="411"/>
      <c r="K436" s="411"/>
      <c r="L436" s="411"/>
      <c r="M436" s="411"/>
      <c r="N436" s="411"/>
      <c r="O436" s="411"/>
      <c r="P436" s="411"/>
      <c r="Q436" s="411"/>
      <c r="R436" s="36">
        <v>1.48</v>
      </c>
      <c r="S436" s="36">
        <v>0.47339999999999999</v>
      </c>
      <c r="T436" s="36" t="s">
        <v>765</v>
      </c>
      <c r="U436" s="36" t="s">
        <v>766</v>
      </c>
      <c r="V436" s="36" t="s">
        <v>774</v>
      </c>
    </row>
    <row r="437" spans="1:22" outlineLevel="1">
      <c r="A437" s="400">
        <v>32</v>
      </c>
      <c r="B437" s="263" t="s">
        <v>740</v>
      </c>
      <c r="C437" s="183" t="s">
        <v>272</v>
      </c>
      <c r="D437" s="183" t="s">
        <v>270</v>
      </c>
      <c r="E437" s="412">
        <v>2000</v>
      </c>
      <c r="F437" s="413">
        <f t="shared" si="130"/>
        <v>2389.6</v>
      </c>
      <c r="G437" s="411"/>
      <c r="H437" s="419">
        <v>2000</v>
      </c>
      <c r="I437" s="411"/>
      <c r="J437" s="411"/>
      <c r="K437" s="411"/>
      <c r="L437" s="411"/>
      <c r="M437" s="411"/>
      <c r="N437" s="411"/>
      <c r="O437" s="411"/>
      <c r="P437" s="411"/>
      <c r="Q437" s="411"/>
      <c r="R437" s="36">
        <v>1.48</v>
      </c>
      <c r="S437" s="36">
        <v>0.67630000000000001</v>
      </c>
      <c r="T437" s="36" t="s">
        <v>765</v>
      </c>
      <c r="U437" s="36" t="s">
        <v>766</v>
      </c>
      <c r="V437" s="36" t="s">
        <v>767</v>
      </c>
    </row>
    <row r="438" spans="1:22" outlineLevel="1">
      <c r="A438" s="400">
        <v>33</v>
      </c>
      <c r="B438" s="252" t="s">
        <v>741</v>
      </c>
      <c r="C438" s="183" t="s">
        <v>272</v>
      </c>
      <c r="D438" s="183" t="s">
        <v>270</v>
      </c>
      <c r="E438" s="412">
        <v>45000</v>
      </c>
      <c r="F438" s="413">
        <f t="shared" si="130"/>
        <v>53766</v>
      </c>
      <c r="G438" s="411"/>
      <c r="H438" s="419">
        <v>50000</v>
      </c>
      <c r="I438" s="411"/>
      <c r="J438" s="411"/>
      <c r="K438" s="411"/>
      <c r="L438" s="411"/>
      <c r="M438" s="411"/>
      <c r="N438" s="411"/>
      <c r="O438" s="411"/>
      <c r="P438" s="411"/>
      <c r="Q438" s="411"/>
      <c r="R438" s="36">
        <v>1.48</v>
      </c>
      <c r="S438" s="36">
        <v>0.47339999999999999</v>
      </c>
      <c r="T438" s="36" t="s">
        <v>765</v>
      </c>
      <c r="U438" s="36" t="s">
        <v>766</v>
      </c>
      <c r="V438" s="36" t="s">
        <v>767</v>
      </c>
    </row>
    <row r="439" spans="1:22" outlineLevel="1">
      <c r="A439" s="400">
        <v>34</v>
      </c>
      <c r="B439" s="252" t="s">
        <v>742</v>
      </c>
      <c r="C439" s="183" t="s">
        <v>272</v>
      </c>
      <c r="D439" s="183" t="s">
        <v>270</v>
      </c>
      <c r="E439" s="412">
        <v>255000</v>
      </c>
      <c r="F439" s="413">
        <f t="shared" si="130"/>
        <v>304674</v>
      </c>
      <c r="G439" s="411"/>
      <c r="H439" s="419">
        <v>300000</v>
      </c>
      <c r="I439" s="411"/>
      <c r="J439" s="411"/>
      <c r="K439" s="411"/>
      <c r="L439" s="411"/>
      <c r="M439" s="411"/>
      <c r="N439" s="411"/>
      <c r="O439" s="411"/>
      <c r="P439" s="411"/>
      <c r="Q439" s="411"/>
      <c r="R439" s="36">
        <v>1.48</v>
      </c>
      <c r="S439" s="36">
        <v>0.47339999999999999</v>
      </c>
      <c r="T439" s="36" t="s">
        <v>765</v>
      </c>
      <c r="U439" s="36" t="s">
        <v>766</v>
      </c>
      <c r="V439" s="36" t="s">
        <v>767</v>
      </c>
    </row>
    <row r="440" spans="1:22" outlineLevel="1">
      <c r="A440" s="400">
        <v>35</v>
      </c>
      <c r="B440" s="252" t="s">
        <v>743</v>
      </c>
      <c r="C440" s="183" t="s">
        <v>272</v>
      </c>
      <c r="D440" s="183" t="s">
        <v>270</v>
      </c>
      <c r="E440" s="412">
        <v>400000</v>
      </c>
      <c r="F440" s="413">
        <f t="shared" si="130"/>
        <v>477919.99999999994</v>
      </c>
      <c r="G440" s="411"/>
      <c r="H440" s="419">
        <v>500000</v>
      </c>
      <c r="I440" s="411"/>
      <c r="J440" s="411"/>
      <c r="K440" s="411"/>
      <c r="L440" s="411"/>
      <c r="M440" s="411"/>
      <c r="N440" s="411"/>
      <c r="O440" s="411"/>
      <c r="P440" s="411"/>
      <c r="Q440" s="411"/>
      <c r="R440" s="36">
        <v>1.48</v>
      </c>
      <c r="S440" s="36">
        <v>0.47339999999999999</v>
      </c>
      <c r="T440" s="36" t="s">
        <v>765</v>
      </c>
      <c r="U440" s="36" t="s">
        <v>766</v>
      </c>
      <c r="V440" s="36" t="s">
        <v>767</v>
      </c>
    </row>
    <row r="441" spans="1:22" outlineLevel="1">
      <c r="A441" s="400">
        <v>36</v>
      </c>
      <c r="B441" s="252" t="s">
        <v>744</v>
      </c>
      <c r="C441" s="183" t="s">
        <v>272</v>
      </c>
      <c r="D441" s="183" t="s">
        <v>270</v>
      </c>
      <c r="E441" s="412">
        <v>17390</v>
      </c>
      <c r="F441" s="413">
        <f t="shared" si="130"/>
        <v>20777.571999999996</v>
      </c>
      <c r="G441" s="36">
        <v>10</v>
      </c>
      <c r="H441" s="419">
        <v>11500</v>
      </c>
      <c r="I441" s="411"/>
      <c r="J441" s="411"/>
      <c r="K441" s="411"/>
      <c r="L441" s="411"/>
      <c r="M441" s="411"/>
      <c r="N441" s="411"/>
      <c r="O441" s="411"/>
      <c r="P441" s="411"/>
      <c r="Q441" s="411"/>
      <c r="R441" s="36">
        <v>1.48</v>
      </c>
      <c r="S441" s="36">
        <v>0.47339999999999999</v>
      </c>
      <c r="T441" s="36" t="s">
        <v>765</v>
      </c>
      <c r="U441" s="36" t="s">
        <v>766</v>
      </c>
      <c r="V441" s="36" t="s">
        <v>774</v>
      </c>
    </row>
    <row r="442" spans="1:22" outlineLevel="1">
      <c r="A442" s="400">
        <v>37</v>
      </c>
      <c r="B442" s="252" t="s">
        <v>745</v>
      </c>
      <c r="C442" s="183" t="s">
        <v>272</v>
      </c>
      <c r="D442" s="183" t="s">
        <v>270</v>
      </c>
      <c r="E442" s="412">
        <v>32956</v>
      </c>
      <c r="F442" s="413">
        <f t="shared" si="130"/>
        <v>39375.828800000003</v>
      </c>
      <c r="G442" s="36">
        <v>20</v>
      </c>
      <c r="H442" s="419">
        <v>23000</v>
      </c>
      <c r="I442" s="411"/>
      <c r="J442" s="411"/>
      <c r="K442" s="411"/>
      <c r="L442" s="411"/>
      <c r="M442" s="411"/>
      <c r="N442" s="411"/>
      <c r="O442" s="411"/>
      <c r="P442" s="411"/>
      <c r="Q442" s="411"/>
      <c r="R442" s="36">
        <v>1.48</v>
      </c>
      <c r="S442" s="36">
        <v>0.47339999999999999</v>
      </c>
      <c r="T442" s="36" t="s">
        <v>765</v>
      </c>
      <c r="U442" s="36" t="s">
        <v>766</v>
      </c>
      <c r="V442" s="36" t="s">
        <v>774</v>
      </c>
    </row>
    <row r="443" spans="1:22" outlineLevel="1">
      <c r="A443" s="400">
        <v>38</v>
      </c>
      <c r="B443" s="252" t="s">
        <v>746</v>
      </c>
      <c r="C443" s="183" t="s">
        <v>272</v>
      </c>
      <c r="D443" s="183" t="s">
        <v>270</v>
      </c>
      <c r="E443" s="412">
        <v>46956</v>
      </c>
      <c r="F443" s="413">
        <f t="shared" si="130"/>
        <v>56103.0288</v>
      </c>
      <c r="G443" s="36">
        <v>30</v>
      </c>
      <c r="H443" s="419">
        <v>30500</v>
      </c>
      <c r="I443" s="411"/>
      <c r="J443" s="411"/>
      <c r="K443" s="411"/>
      <c r="L443" s="411"/>
      <c r="M443" s="411"/>
      <c r="N443" s="411"/>
      <c r="O443" s="411"/>
      <c r="P443" s="411"/>
      <c r="Q443" s="411"/>
      <c r="R443" s="36">
        <v>1.48</v>
      </c>
      <c r="S443" s="36">
        <v>0.47339999999999999</v>
      </c>
      <c r="T443" s="36" t="s">
        <v>765</v>
      </c>
      <c r="U443" s="36" t="s">
        <v>766</v>
      </c>
      <c r="V443" s="36" t="s">
        <v>774</v>
      </c>
    </row>
    <row r="444" spans="1:22" outlineLevel="1">
      <c r="A444" s="400">
        <v>39</v>
      </c>
      <c r="B444" s="252" t="s">
        <v>747</v>
      </c>
      <c r="C444" s="183" t="s">
        <v>272</v>
      </c>
      <c r="D444" s="183" t="s">
        <v>270</v>
      </c>
      <c r="E444" s="412">
        <v>147825</v>
      </c>
      <c r="F444" s="413">
        <f t="shared" si="130"/>
        <v>176621.31</v>
      </c>
      <c r="G444" s="36">
        <v>100</v>
      </c>
      <c r="H444" s="419">
        <v>96400</v>
      </c>
      <c r="I444" s="411"/>
      <c r="J444" s="411"/>
      <c r="K444" s="411"/>
      <c r="L444" s="411"/>
      <c r="M444" s="411"/>
      <c r="N444" s="411"/>
      <c r="O444" s="411"/>
      <c r="P444" s="411"/>
      <c r="Q444" s="411"/>
      <c r="R444" s="36">
        <v>1.48</v>
      </c>
      <c r="S444" s="36">
        <v>0.47339999999999999</v>
      </c>
      <c r="T444" s="36" t="s">
        <v>765</v>
      </c>
      <c r="U444" s="36" t="s">
        <v>766</v>
      </c>
      <c r="V444" s="36" t="s">
        <v>774</v>
      </c>
    </row>
    <row r="445" spans="1:22" outlineLevel="1">
      <c r="A445" s="400">
        <v>40</v>
      </c>
      <c r="B445" s="252" t="s">
        <v>748</v>
      </c>
      <c r="C445" s="183" t="s">
        <v>272</v>
      </c>
      <c r="D445" s="183" t="s">
        <v>270</v>
      </c>
      <c r="E445" s="412">
        <v>4999</v>
      </c>
      <c r="F445" s="413">
        <f t="shared" si="130"/>
        <v>5972.8051999999998</v>
      </c>
      <c r="G445" s="36">
        <v>10</v>
      </c>
      <c r="H445" s="419">
        <v>2000</v>
      </c>
      <c r="I445" s="411"/>
      <c r="J445" s="411"/>
      <c r="K445" s="411"/>
      <c r="L445" s="411"/>
      <c r="M445" s="411"/>
      <c r="N445" s="411"/>
      <c r="O445" s="411"/>
      <c r="P445" s="411"/>
      <c r="Q445" s="411"/>
      <c r="R445" s="36">
        <v>1.48</v>
      </c>
      <c r="S445" s="36">
        <v>0.47339999999999999</v>
      </c>
      <c r="T445" s="36" t="s">
        <v>765</v>
      </c>
      <c r="U445" s="36" t="s">
        <v>766</v>
      </c>
      <c r="V445" s="36" t="s">
        <v>774</v>
      </c>
    </row>
    <row r="446" spans="1:22" outlineLevel="1">
      <c r="A446" s="400">
        <v>41</v>
      </c>
      <c r="B446" s="252" t="s">
        <v>749</v>
      </c>
      <c r="C446" s="183" t="s">
        <v>272</v>
      </c>
      <c r="D446" s="183" t="s">
        <v>270</v>
      </c>
      <c r="E446" s="412">
        <v>9999</v>
      </c>
      <c r="F446" s="413">
        <f t="shared" si="130"/>
        <v>11946.805199999999</v>
      </c>
      <c r="G446" s="36">
        <v>20</v>
      </c>
      <c r="H446" s="419">
        <v>5000</v>
      </c>
      <c r="I446" s="411"/>
      <c r="J446" s="411"/>
      <c r="K446" s="411"/>
      <c r="L446" s="411"/>
      <c r="M446" s="411"/>
      <c r="N446" s="411"/>
      <c r="O446" s="411"/>
      <c r="P446" s="411"/>
      <c r="Q446" s="411"/>
      <c r="R446" s="36">
        <v>1.48</v>
      </c>
      <c r="S446" s="36">
        <v>0.47339999999999999</v>
      </c>
      <c r="T446" s="36" t="s">
        <v>765</v>
      </c>
      <c r="U446" s="36" t="s">
        <v>766</v>
      </c>
      <c r="V446" s="36" t="s">
        <v>774</v>
      </c>
    </row>
    <row r="447" spans="1:22" outlineLevel="1">
      <c r="A447" s="400">
        <v>42</v>
      </c>
      <c r="B447" s="252" t="s">
        <v>750</v>
      </c>
      <c r="C447" s="183" t="s">
        <v>272</v>
      </c>
      <c r="D447" s="183" t="s">
        <v>270</v>
      </c>
      <c r="E447" s="412">
        <v>16694</v>
      </c>
      <c r="F447" s="413">
        <f t="shared" si="130"/>
        <v>19945.991199999997</v>
      </c>
      <c r="G447" s="36">
        <v>30</v>
      </c>
      <c r="H447" s="419">
        <v>9500</v>
      </c>
      <c r="I447" s="411"/>
      <c r="J447" s="411"/>
      <c r="K447" s="411"/>
      <c r="L447" s="411"/>
      <c r="M447" s="411"/>
      <c r="N447" s="411"/>
      <c r="O447" s="411"/>
      <c r="P447" s="411"/>
      <c r="Q447" s="411"/>
      <c r="R447" s="36">
        <v>1.48</v>
      </c>
      <c r="S447" s="36">
        <v>0.47339999999999999</v>
      </c>
      <c r="T447" s="36" t="s">
        <v>765</v>
      </c>
      <c r="U447" s="36" t="s">
        <v>766</v>
      </c>
      <c r="V447" s="36" t="s">
        <v>774</v>
      </c>
    </row>
    <row r="448" spans="1:22" outlineLevel="1">
      <c r="A448" s="400">
        <v>43</v>
      </c>
      <c r="B448" s="405" t="s">
        <v>263</v>
      </c>
      <c r="C448" s="183" t="s">
        <v>384</v>
      </c>
      <c r="D448" s="183" t="s">
        <v>270</v>
      </c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</row>
    <row r="449" spans="1:51">
      <c r="O449" s="397" t="s">
        <v>431</v>
      </c>
    </row>
    <row r="450" spans="1:51">
      <c r="B450" s="397" t="s">
        <v>173</v>
      </c>
    </row>
    <row r="451" spans="1:51">
      <c r="B451" s="398" t="s">
        <v>324</v>
      </c>
    </row>
    <row r="454" spans="1:51" ht="15.75">
      <c r="B454" s="9" t="s">
        <v>764</v>
      </c>
      <c r="C454" s="398"/>
      <c r="D454" s="398"/>
      <c r="E454" s="398"/>
      <c r="F454" s="398"/>
      <c r="G454" s="398"/>
      <c r="H454" s="398"/>
      <c r="I454" s="398"/>
      <c r="J454" s="398"/>
      <c r="K454" s="398"/>
      <c r="L454" s="398"/>
      <c r="M454" s="398"/>
      <c r="N454" s="398"/>
    </row>
    <row r="455" spans="1:51">
      <c r="B455" s="417" t="s">
        <v>388</v>
      </c>
      <c r="C455" s="398"/>
      <c r="D455" s="398"/>
      <c r="E455" s="398"/>
      <c r="F455" s="398"/>
      <c r="G455" s="398"/>
      <c r="H455" s="398"/>
      <c r="I455" s="398"/>
      <c r="J455" s="398"/>
      <c r="K455" s="398"/>
      <c r="L455" s="398"/>
      <c r="M455" s="398"/>
      <c r="N455" s="398"/>
    </row>
    <row r="456" spans="1:51" ht="15" thickBot="1">
      <c r="B456" s="260">
        <v>2017</v>
      </c>
      <c r="C456" s="398"/>
      <c r="D456" s="398"/>
      <c r="E456" s="398"/>
      <c r="F456" s="398"/>
      <c r="G456" s="398"/>
      <c r="H456" s="398"/>
      <c r="I456" s="398"/>
      <c r="J456" s="398"/>
      <c r="K456" s="398"/>
      <c r="L456" s="398"/>
      <c r="M456" s="398"/>
      <c r="N456" s="398"/>
    </row>
    <row r="457" spans="1:51" ht="15.75" thickBot="1">
      <c r="B457" s="399"/>
      <c r="C457" s="398"/>
      <c r="D457" s="398"/>
      <c r="E457" s="551" t="s">
        <v>389</v>
      </c>
      <c r="F457" s="552"/>
      <c r="G457" s="552"/>
      <c r="H457" s="552"/>
      <c r="I457" s="552"/>
      <c r="J457" s="552"/>
      <c r="K457" s="552"/>
      <c r="L457" s="552"/>
      <c r="M457" s="552"/>
      <c r="N457" s="552"/>
      <c r="O457" s="552"/>
      <c r="P457" s="552"/>
      <c r="Q457" s="553"/>
      <c r="R457" s="554" t="s">
        <v>172</v>
      </c>
      <c r="S457" s="555"/>
      <c r="T457" s="555"/>
      <c r="U457" s="556"/>
    </row>
    <row r="458" spans="1:51" ht="36">
      <c r="B458" s="330" t="s">
        <v>263</v>
      </c>
      <c r="C458" s="306" t="s">
        <v>264</v>
      </c>
      <c r="D458" s="306" t="s">
        <v>469</v>
      </c>
      <c r="E458" s="330" t="s">
        <v>390</v>
      </c>
      <c r="F458" s="330" t="s">
        <v>391</v>
      </c>
      <c r="G458" s="330" t="s">
        <v>392</v>
      </c>
      <c r="H458" s="330" t="s">
        <v>393</v>
      </c>
      <c r="I458" s="330" t="s">
        <v>394</v>
      </c>
      <c r="J458" s="330" t="s">
        <v>395</v>
      </c>
      <c r="K458" s="330" t="s">
        <v>396</v>
      </c>
      <c r="L458" s="330" t="s">
        <v>397</v>
      </c>
      <c r="M458" s="330" t="s">
        <v>398</v>
      </c>
      <c r="N458" s="330" t="s">
        <v>399</v>
      </c>
      <c r="O458" s="330" t="s">
        <v>400</v>
      </c>
      <c r="P458" s="330" t="s">
        <v>401</v>
      </c>
      <c r="Q458" s="330" t="s">
        <v>73</v>
      </c>
      <c r="R458" s="330" t="s">
        <v>402</v>
      </c>
      <c r="S458" s="330" t="s">
        <v>403</v>
      </c>
      <c r="T458" s="330" t="s">
        <v>404</v>
      </c>
      <c r="U458" s="330" t="s">
        <v>405</v>
      </c>
      <c r="V458" s="330" t="s">
        <v>267</v>
      </c>
    </row>
    <row r="459" spans="1:51">
      <c r="A459" s="400">
        <v>1</v>
      </c>
      <c r="B459" s="250" t="s">
        <v>547</v>
      </c>
      <c r="C459" s="183" t="s">
        <v>269</v>
      </c>
      <c r="D459" s="183" t="s">
        <v>270</v>
      </c>
      <c r="E459" s="36">
        <v>156.55000000000001</v>
      </c>
      <c r="F459" s="187">
        <f>E459*1.16*1.03</f>
        <v>187.04594000000003</v>
      </c>
      <c r="G459" s="36">
        <v>1</v>
      </c>
      <c r="H459" s="36">
        <v>100</v>
      </c>
      <c r="I459" s="411"/>
      <c r="J459" s="411"/>
      <c r="K459" s="411"/>
      <c r="L459" s="411"/>
      <c r="M459" s="411"/>
      <c r="N459" s="411"/>
      <c r="O459" s="411"/>
      <c r="P459" s="411"/>
      <c r="Q459" s="411"/>
      <c r="R459" s="36">
        <v>1.48</v>
      </c>
      <c r="S459" s="36">
        <v>0.40239999999999998</v>
      </c>
      <c r="T459" s="36" t="s">
        <v>765</v>
      </c>
      <c r="U459" s="36" t="s">
        <v>766</v>
      </c>
      <c r="V459" s="36" t="s">
        <v>767</v>
      </c>
      <c r="AT459" s="398"/>
      <c r="AU459" s="398"/>
      <c r="AV459" s="398"/>
      <c r="AW459" s="398"/>
      <c r="AX459" s="398"/>
      <c r="AY459" s="398"/>
    </row>
    <row r="460" spans="1:51">
      <c r="A460" s="400">
        <v>2</v>
      </c>
      <c r="B460" s="252" t="s">
        <v>330</v>
      </c>
      <c r="C460" s="183" t="s">
        <v>269</v>
      </c>
      <c r="D460" s="183" t="s">
        <v>270</v>
      </c>
      <c r="E460" s="402">
        <v>100</v>
      </c>
      <c r="F460" s="402">
        <f t="shared" ref="F460:F470" si="131">E460*1.16*1.03</f>
        <v>119.47999999999999</v>
      </c>
      <c r="G460" s="411"/>
      <c r="H460" s="411"/>
      <c r="I460" s="36">
        <v>100</v>
      </c>
      <c r="J460" s="411"/>
      <c r="K460" s="411"/>
      <c r="L460" s="411"/>
      <c r="M460" s="411"/>
      <c r="N460" s="411"/>
      <c r="O460" s="411"/>
      <c r="P460" s="411"/>
      <c r="Q460" s="411"/>
      <c r="R460" s="36">
        <v>1.48</v>
      </c>
      <c r="S460" s="36">
        <v>0.40239999999999998</v>
      </c>
      <c r="T460" s="187">
        <v>2</v>
      </c>
      <c r="U460" s="36" t="s">
        <v>766</v>
      </c>
      <c r="V460" s="36" t="s">
        <v>768</v>
      </c>
      <c r="AT460" s="398"/>
      <c r="AU460" s="398"/>
      <c r="AV460" s="398"/>
      <c r="AW460" s="398"/>
      <c r="AX460" s="398"/>
      <c r="AY460" s="398"/>
    </row>
    <row r="461" spans="1:51">
      <c r="A461" s="400">
        <v>3</v>
      </c>
      <c r="B461" s="252" t="s">
        <v>719</v>
      </c>
      <c r="C461" s="183" t="s">
        <v>269</v>
      </c>
      <c r="D461" s="183" t="s">
        <v>270</v>
      </c>
      <c r="E461" s="402">
        <v>149.82</v>
      </c>
      <c r="F461" s="402">
        <f t="shared" si="131"/>
        <v>179.00493599999999</v>
      </c>
      <c r="G461" s="411"/>
      <c r="H461" s="411"/>
      <c r="I461" s="36">
        <v>100</v>
      </c>
      <c r="J461" s="411"/>
      <c r="K461" s="411"/>
      <c r="L461" s="411"/>
      <c r="M461" s="411"/>
      <c r="N461" s="411"/>
      <c r="O461" s="411"/>
      <c r="P461" s="411"/>
      <c r="Q461" s="411"/>
      <c r="R461" s="36">
        <v>1.48</v>
      </c>
      <c r="S461" s="36">
        <v>0.40239999999999998</v>
      </c>
      <c r="T461" s="36" t="s">
        <v>769</v>
      </c>
      <c r="U461" s="36" t="s">
        <v>766</v>
      </c>
      <c r="V461" s="36" t="s">
        <v>770</v>
      </c>
    </row>
    <row r="462" spans="1:51">
      <c r="A462" s="400">
        <v>4</v>
      </c>
      <c r="B462" s="250" t="s">
        <v>720</v>
      </c>
      <c r="C462" s="183" t="s">
        <v>272</v>
      </c>
      <c r="D462" s="183" t="s">
        <v>270</v>
      </c>
      <c r="E462" s="402">
        <v>8750</v>
      </c>
      <c r="F462" s="402">
        <f t="shared" si="131"/>
        <v>10454.5</v>
      </c>
      <c r="G462" s="411"/>
      <c r="H462" s="411"/>
      <c r="I462" s="36">
        <v>5000</v>
      </c>
      <c r="J462" s="411"/>
      <c r="K462" s="411"/>
      <c r="L462" s="411"/>
      <c r="M462" s="411"/>
      <c r="N462" s="411"/>
      <c r="O462" s="411"/>
      <c r="P462" s="411"/>
      <c r="Q462" s="411"/>
      <c r="R462" s="36">
        <v>1.48</v>
      </c>
      <c r="S462" s="36">
        <v>0.40239999999999998</v>
      </c>
      <c r="T462" s="36" t="s">
        <v>771</v>
      </c>
      <c r="U462" s="36" t="s">
        <v>766</v>
      </c>
      <c r="V462" s="36" t="s">
        <v>767</v>
      </c>
    </row>
    <row r="463" spans="1:51">
      <c r="A463" s="400">
        <v>5</v>
      </c>
      <c r="B463" s="250" t="s">
        <v>721</v>
      </c>
      <c r="C463" s="183" t="s">
        <v>272</v>
      </c>
      <c r="D463" s="183" t="s">
        <v>270</v>
      </c>
      <c r="E463" s="402">
        <v>15000</v>
      </c>
      <c r="F463" s="402">
        <f t="shared" si="131"/>
        <v>17922</v>
      </c>
      <c r="G463" s="411"/>
      <c r="H463" s="411"/>
      <c r="I463" s="36">
        <v>10000</v>
      </c>
      <c r="J463" s="411"/>
      <c r="K463" s="411"/>
      <c r="L463" s="411"/>
      <c r="M463" s="411"/>
      <c r="N463" s="411"/>
      <c r="O463" s="411"/>
      <c r="P463" s="411"/>
      <c r="Q463" s="411"/>
      <c r="R463" s="36">
        <v>1.48</v>
      </c>
      <c r="S463" s="36">
        <v>0.40239999999999998</v>
      </c>
      <c r="T463" s="36" t="s">
        <v>771</v>
      </c>
      <c r="U463" s="36" t="s">
        <v>766</v>
      </c>
      <c r="V463" s="36" t="s">
        <v>767</v>
      </c>
    </row>
    <row r="464" spans="1:51">
      <c r="A464" s="400">
        <v>6</v>
      </c>
      <c r="B464" s="250" t="s">
        <v>722</v>
      </c>
      <c r="C464" s="183" t="s">
        <v>272</v>
      </c>
      <c r="D464" s="183" t="s">
        <v>270</v>
      </c>
      <c r="E464" s="402">
        <v>31250</v>
      </c>
      <c r="F464" s="402">
        <f t="shared" si="131"/>
        <v>37337.5</v>
      </c>
      <c r="G464" s="411"/>
      <c r="H464" s="411"/>
      <c r="I464" s="36">
        <v>25000</v>
      </c>
      <c r="J464" s="411"/>
      <c r="K464" s="411"/>
      <c r="L464" s="411"/>
      <c r="M464" s="411"/>
      <c r="N464" s="411"/>
      <c r="O464" s="411"/>
      <c r="P464" s="411"/>
      <c r="Q464" s="411"/>
      <c r="R464" s="36">
        <v>1.48</v>
      </c>
      <c r="S464" s="36">
        <v>0.40239999999999998</v>
      </c>
      <c r="T464" s="36" t="s">
        <v>771</v>
      </c>
      <c r="U464" s="36" t="s">
        <v>766</v>
      </c>
      <c r="V464" s="36" t="s">
        <v>767</v>
      </c>
    </row>
    <row r="465" spans="1:22">
      <c r="A465" s="400">
        <v>7</v>
      </c>
      <c r="B465" s="250" t="s">
        <v>723</v>
      </c>
      <c r="C465" s="183" t="s">
        <v>272</v>
      </c>
      <c r="D465" s="183" t="s">
        <v>270</v>
      </c>
      <c r="E465" s="402">
        <v>50000</v>
      </c>
      <c r="F465" s="402">
        <f t="shared" si="131"/>
        <v>59739.999999999993</v>
      </c>
      <c r="G465" s="411"/>
      <c r="H465" s="411"/>
      <c r="I465" s="36">
        <v>50000</v>
      </c>
      <c r="J465" s="411"/>
      <c r="K465" s="411"/>
      <c r="L465" s="411"/>
      <c r="M465" s="411"/>
      <c r="N465" s="411"/>
      <c r="O465" s="411"/>
      <c r="P465" s="411"/>
      <c r="Q465" s="411"/>
      <c r="R465" s="36">
        <v>1.48</v>
      </c>
      <c r="S465" s="36">
        <v>0.40239999999999998</v>
      </c>
      <c r="T465" s="36" t="s">
        <v>771</v>
      </c>
      <c r="U465" s="36" t="s">
        <v>766</v>
      </c>
      <c r="V465" s="36" t="s">
        <v>767</v>
      </c>
    </row>
    <row r="466" spans="1:22">
      <c r="A466" s="400">
        <v>8</v>
      </c>
      <c r="B466" s="250" t="s">
        <v>724</v>
      </c>
      <c r="C466" s="183" t="s">
        <v>272</v>
      </c>
      <c r="D466" s="183" t="s">
        <v>270</v>
      </c>
      <c r="E466" s="402">
        <v>180</v>
      </c>
      <c r="F466" s="402">
        <f t="shared" si="131"/>
        <v>215.06399999999999</v>
      </c>
      <c r="G466" s="411"/>
      <c r="H466" s="411"/>
      <c r="I466" s="36">
        <v>200</v>
      </c>
      <c r="J466" s="411"/>
      <c r="K466" s="411"/>
      <c r="L466" s="411"/>
      <c r="M466" s="411"/>
      <c r="N466" s="411"/>
      <c r="O466" s="411"/>
      <c r="P466" s="411"/>
      <c r="Q466" s="411"/>
      <c r="R466" s="36">
        <v>1.48</v>
      </c>
      <c r="S466" s="36">
        <v>0.40239999999999998</v>
      </c>
      <c r="T466" s="36" t="s">
        <v>771</v>
      </c>
      <c r="U466" s="36" t="s">
        <v>766</v>
      </c>
      <c r="V466" s="36" t="s">
        <v>767</v>
      </c>
    </row>
    <row r="467" spans="1:22">
      <c r="A467" s="400">
        <v>9</v>
      </c>
      <c r="B467" s="250" t="s">
        <v>725</v>
      </c>
      <c r="C467" s="183" t="s">
        <v>272</v>
      </c>
      <c r="D467" s="183" t="s">
        <v>270</v>
      </c>
      <c r="E467" s="402">
        <v>400</v>
      </c>
      <c r="F467" s="402">
        <f t="shared" si="131"/>
        <v>477.91999999999996</v>
      </c>
      <c r="G467" s="411"/>
      <c r="H467" s="411"/>
      <c r="I467" s="36">
        <v>500</v>
      </c>
      <c r="J467" s="411"/>
      <c r="K467" s="411"/>
      <c r="L467" s="411"/>
      <c r="M467" s="411"/>
      <c r="N467" s="411"/>
      <c r="O467" s="411"/>
      <c r="P467" s="411"/>
      <c r="Q467" s="411"/>
      <c r="R467" s="36">
        <v>1.48</v>
      </c>
      <c r="S467" s="36">
        <v>0.40239999999999998</v>
      </c>
      <c r="T467" s="36" t="s">
        <v>771</v>
      </c>
      <c r="U467" s="36" t="s">
        <v>766</v>
      </c>
      <c r="V467" s="36" t="s">
        <v>767</v>
      </c>
    </row>
    <row r="468" spans="1:22" outlineLevel="1">
      <c r="A468" s="400">
        <v>10</v>
      </c>
      <c r="B468" s="250" t="s">
        <v>726</v>
      </c>
      <c r="C468" s="183" t="s">
        <v>272</v>
      </c>
      <c r="D468" s="183" t="s">
        <v>270</v>
      </c>
      <c r="E468" s="402">
        <v>700</v>
      </c>
      <c r="F468" s="402">
        <f t="shared" si="131"/>
        <v>836.36</v>
      </c>
      <c r="G468" s="411"/>
      <c r="H468" s="411"/>
      <c r="I468" s="36">
        <v>1000</v>
      </c>
      <c r="J468" s="411"/>
      <c r="K468" s="411"/>
      <c r="L468" s="411"/>
      <c r="M468" s="411"/>
      <c r="N468" s="411"/>
      <c r="O468" s="411"/>
      <c r="P468" s="411"/>
      <c r="Q468" s="411"/>
      <c r="R468" s="36">
        <v>1.48</v>
      </c>
      <c r="S468" s="36">
        <v>0.40239999999999998</v>
      </c>
      <c r="T468" s="36" t="s">
        <v>771</v>
      </c>
      <c r="U468" s="36" t="s">
        <v>766</v>
      </c>
      <c r="V468" s="36" t="s">
        <v>767</v>
      </c>
    </row>
    <row r="469" spans="1:22" outlineLevel="1">
      <c r="A469" s="400">
        <v>11</v>
      </c>
      <c r="B469" s="250" t="s">
        <v>727</v>
      </c>
      <c r="C469" s="183" t="s">
        <v>272</v>
      </c>
      <c r="D469" s="183" t="s">
        <v>270</v>
      </c>
      <c r="E469" s="402">
        <v>3000</v>
      </c>
      <c r="F469" s="402">
        <f t="shared" si="131"/>
        <v>3584.3999999999996</v>
      </c>
      <c r="G469" s="411"/>
      <c r="H469" s="411"/>
      <c r="I469" s="36">
        <v>5000</v>
      </c>
      <c r="J469" s="411"/>
      <c r="K469" s="411"/>
      <c r="L469" s="411"/>
      <c r="M469" s="411"/>
      <c r="N469" s="411"/>
      <c r="O469" s="411"/>
      <c r="P469" s="411"/>
      <c r="Q469" s="411"/>
      <c r="R469" s="36">
        <v>1.48</v>
      </c>
      <c r="S469" s="36">
        <v>0.40239999999999998</v>
      </c>
      <c r="T469" s="36" t="s">
        <v>771</v>
      </c>
      <c r="U469" s="36" t="s">
        <v>766</v>
      </c>
      <c r="V469" s="36" t="s">
        <v>767</v>
      </c>
    </row>
    <row r="470" spans="1:22" outlineLevel="1">
      <c r="A470" s="400">
        <v>12</v>
      </c>
      <c r="B470" s="252" t="s">
        <v>354</v>
      </c>
      <c r="C470" s="183" t="s">
        <v>269</v>
      </c>
      <c r="D470" s="183" t="s">
        <v>270</v>
      </c>
      <c r="E470" s="402">
        <v>99.6</v>
      </c>
      <c r="F470" s="402">
        <f t="shared" si="131"/>
        <v>119.00207999999999</v>
      </c>
      <c r="G470" s="411"/>
      <c r="H470" s="411"/>
      <c r="I470" s="411"/>
      <c r="J470" s="36">
        <v>50</v>
      </c>
      <c r="K470" s="411"/>
      <c r="L470" s="411"/>
      <c r="M470" s="411"/>
      <c r="N470" s="411"/>
      <c r="O470" s="411"/>
      <c r="P470" s="411"/>
      <c r="Q470" s="411"/>
      <c r="R470" s="36">
        <v>1.48</v>
      </c>
      <c r="S470" s="36">
        <v>0.40239999999999998</v>
      </c>
      <c r="T470" s="36" t="s">
        <v>765</v>
      </c>
      <c r="U470" s="36" t="s">
        <v>766</v>
      </c>
      <c r="V470" s="36" t="s">
        <v>767</v>
      </c>
    </row>
    <row r="471" spans="1:22" outlineLevel="1">
      <c r="A471" s="400">
        <v>13</v>
      </c>
      <c r="B471" s="252" t="s">
        <v>350</v>
      </c>
      <c r="C471" s="183" t="s">
        <v>269</v>
      </c>
      <c r="D471" s="183" t="s">
        <v>270</v>
      </c>
      <c r="E471" s="402">
        <v>250.25</v>
      </c>
      <c r="F471" s="402">
        <f>E471*1.16*1.03</f>
        <v>298.99869999999999</v>
      </c>
      <c r="G471" s="411"/>
      <c r="H471" s="411"/>
      <c r="I471" s="411"/>
      <c r="J471" s="36">
        <v>200</v>
      </c>
      <c r="K471" s="411"/>
      <c r="L471" s="411"/>
      <c r="M471" s="411"/>
      <c r="N471" s="411"/>
      <c r="O471" s="411"/>
      <c r="P471" s="411"/>
      <c r="Q471" s="411"/>
      <c r="R471" s="36">
        <v>1.48</v>
      </c>
      <c r="S471" s="36">
        <v>0.40239999999999998</v>
      </c>
      <c r="T471" s="36" t="s">
        <v>765</v>
      </c>
      <c r="U471" s="36" t="s">
        <v>766</v>
      </c>
      <c r="V471" s="36" t="s">
        <v>767</v>
      </c>
    </row>
    <row r="472" spans="1:22" outlineLevel="1">
      <c r="A472" s="400">
        <v>14</v>
      </c>
      <c r="B472" s="252" t="s">
        <v>362</v>
      </c>
      <c r="C472" s="183" t="s">
        <v>269</v>
      </c>
      <c r="D472" s="183" t="s">
        <v>270</v>
      </c>
      <c r="E472" s="402">
        <v>125.54</v>
      </c>
      <c r="F472" s="402">
        <f>E472*1.16*1.03</f>
        <v>149.995192</v>
      </c>
      <c r="G472" s="411"/>
      <c r="H472" s="36">
        <v>1000</v>
      </c>
      <c r="I472" s="411"/>
      <c r="J472" s="411"/>
      <c r="K472" s="411"/>
      <c r="L472" s="411"/>
      <c r="M472" s="411"/>
      <c r="N472" s="411"/>
      <c r="O472" s="411"/>
      <c r="P472" s="411"/>
      <c r="Q472" s="411"/>
      <c r="R472" s="36">
        <v>1.48</v>
      </c>
      <c r="S472" s="36">
        <v>0.40239999999999998</v>
      </c>
      <c r="T472" s="36" t="s">
        <v>765</v>
      </c>
      <c r="U472" s="36" t="s">
        <v>766</v>
      </c>
      <c r="V472" s="36" t="s">
        <v>767</v>
      </c>
    </row>
    <row r="473" spans="1:22" outlineLevel="1">
      <c r="A473" s="400">
        <v>15</v>
      </c>
      <c r="B473" s="252" t="s">
        <v>360</v>
      </c>
      <c r="C473" s="183" t="s">
        <v>269</v>
      </c>
      <c r="D473" s="183" t="s">
        <v>270</v>
      </c>
      <c r="E473" s="402">
        <v>58.58</v>
      </c>
      <c r="F473" s="402">
        <f>E473*1.16*1.03</f>
        <v>69.991383999999996</v>
      </c>
      <c r="G473" s="411"/>
      <c r="H473" s="36">
        <v>100</v>
      </c>
      <c r="I473" s="411"/>
      <c r="J473" s="411"/>
      <c r="K473" s="411"/>
      <c r="L473" s="411"/>
      <c r="M473" s="411"/>
      <c r="N473" s="411"/>
      <c r="O473" s="411"/>
      <c r="P473" s="411"/>
      <c r="Q473" s="411"/>
      <c r="R473" s="36">
        <v>1.48</v>
      </c>
      <c r="S473" s="36">
        <v>0.40239999999999998</v>
      </c>
      <c r="T473" s="36" t="s">
        <v>765</v>
      </c>
      <c r="U473" s="36" t="s">
        <v>766</v>
      </c>
      <c r="V473" s="36" t="s">
        <v>767</v>
      </c>
    </row>
    <row r="474" spans="1:22" outlineLevel="1">
      <c r="A474" s="400">
        <v>16</v>
      </c>
      <c r="B474" s="252" t="s">
        <v>349</v>
      </c>
      <c r="C474" s="183" t="s">
        <v>269</v>
      </c>
      <c r="D474" s="183" t="s">
        <v>270</v>
      </c>
      <c r="E474" s="402">
        <v>86.96</v>
      </c>
      <c r="F474" s="402">
        <f>E474*1.16*1.03</f>
        <v>103.89980799999998</v>
      </c>
      <c r="G474" s="411"/>
      <c r="H474" s="36">
        <v>100</v>
      </c>
      <c r="I474" s="411"/>
      <c r="J474" s="411"/>
      <c r="K474" s="411"/>
      <c r="L474" s="411"/>
      <c r="M474" s="411"/>
      <c r="N474" s="411"/>
      <c r="O474" s="411"/>
      <c r="P474" s="411"/>
      <c r="Q474" s="411"/>
      <c r="R474" s="36">
        <v>1.48</v>
      </c>
      <c r="S474" s="36">
        <v>0.40239999999999998</v>
      </c>
      <c r="T474" s="36" t="s">
        <v>765</v>
      </c>
      <c r="U474" s="36" t="s">
        <v>766</v>
      </c>
      <c r="V474" s="36" t="s">
        <v>767</v>
      </c>
    </row>
    <row r="475" spans="1:22" outlineLevel="1">
      <c r="A475" s="400">
        <v>17</v>
      </c>
      <c r="B475" s="252" t="s">
        <v>361</v>
      </c>
      <c r="C475" s="183" t="s">
        <v>269</v>
      </c>
      <c r="D475" s="183" t="s">
        <v>270</v>
      </c>
      <c r="E475" s="402">
        <v>41.01</v>
      </c>
      <c r="F475" s="402">
        <f t="shared" ref="F475:F500" si="132">E475*1.16*1.03</f>
        <v>48.998747999999999</v>
      </c>
      <c r="G475" s="411"/>
      <c r="H475" s="36">
        <v>50</v>
      </c>
      <c r="I475" s="411"/>
      <c r="J475" s="411"/>
      <c r="K475" s="411"/>
      <c r="L475" s="411"/>
      <c r="M475" s="411"/>
      <c r="N475" s="411"/>
      <c r="O475" s="411"/>
      <c r="P475" s="411"/>
      <c r="Q475" s="411"/>
      <c r="R475" s="36">
        <v>1.48</v>
      </c>
      <c r="S475" s="36">
        <v>0.40239999999999998</v>
      </c>
      <c r="T475" s="36" t="s">
        <v>765</v>
      </c>
      <c r="U475" s="36" t="s">
        <v>766</v>
      </c>
      <c r="V475" s="36" t="s">
        <v>767</v>
      </c>
    </row>
    <row r="476" spans="1:22" outlineLevel="1">
      <c r="A476" s="400">
        <v>18</v>
      </c>
      <c r="B476" s="252" t="s">
        <v>363</v>
      </c>
      <c r="C476" s="183" t="s">
        <v>272</v>
      </c>
      <c r="D476" s="183" t="s">
        <v>270</v>
      </c>
      <c r="E476" s="402">
        <v>83.7</v>
      </c>
      <c r="F476" s="402">
        <f t="shared" si="132"/>
        <v>100.00476</v>
      </c>
      <c r="G476" s="411"/>
      <c r="H476" s="36">
        <v>100</v>
      </c>
      <c r="I476" s="411"/>
      <c r="J476" s="411"/>
      <c r="K476" s="411"/>
      <c r="L476" s="411"/>
      <c r="M476" s="411"/>
      <c r="N476" s="411"/>
      <c r="O476" s="411"/>
      <c r="P476" s="411"/>
      <c r="Q476" s="411"/>
      <c r="R476" s="36">
        <v>1.48</v>
      </c>
      <c r="S476" s="36">
        <v>0.40239999999999998</v>
      </c>
      <c r="T476" s="36" t="s">
        <v>765</v>
      </c>
      <c r="U476" s="36" t="s">
        <v>766</v>
      </c>
      <c r="V476" s="36" t="s">
        <v>767</v>
      </c>
    </row>
    <row r="477" spans="1:22" outlineLevel="1">
      <c r="A477" s="400">
        <v>19</v>
      </c>
      <c r="B477" s="252" t="s">
        <v>359</v>
      </c>
      <c r="C477" s="183" t="s">
        <v>272</v>
      </c>
      <c r="D477" s="183" t="s">
        <v>270</v>
      </c>
      <c r="E477" s="402">
        <v>50</v>
      </c>
      <c r="F477" s="402">
        <f t="shared" si="132"/>
        <v>59.739999999999995</v>
      </c>
      <c r="G477" s="411"/>
      <c r="H477" s="411"/>
      <c r="I477" s="36">
        <v>35</v>
      </c>
      <c r="J477" s="411"/>
      <c r="K477" s="411"/>
      <c r="L477" s="411"/>
      <c r="M477" s="411"/>
      <c r="N477" s="411"/>
      <c r="O477" s="411"/>
      <c r="P477" s="411"/>
      <c r="Q477" s="411"/>
      <c r="R477" s="36">
        <v>1.48</v>
      </c>
      <c r="S477" s="36">
        <v>0.40239999999999998</v>
      </c>
      <c r="T477" s="36" t="s">
        <v>765</v>
      </c>
      <c r="U477" s="36" t="s">
        <v>766</v>
      </c>
      <c r="V477" s="36" t="s">
        <v>772</v>
      </c>
    </row>
    <row r="478" spans="1:22" outlineLevel="1">
      <c r="A478" s="400">
        <v>20</v>
      </c>
      <c r="B478" s="252" t="s">
        <v>442</v>
      </c>
      <c r="C478" s="183" t="s">
        <v>272</v>
      </c>
      <c r="D478" s="183" t="s">
        <v>270</v>
      </c>
      <c r="E478" s="402">
        <v>450</v>
      </c>
      <c r="F478" s="402">
        <f t="shared" si="132"/>
        <v>537.66</v>
      </c>
      <c r="G478" s="36">
        <v>1</v>
      </c>
      <c r="H478" s="36">
        <v>250</v>
      </c>
      <c r="I478" s="411"/>
      <c r="J478" s="411"/>
      <c r="K478" s="411"/>
      <c r="L478" s="411"/>
      <c r="M478" s="411"/>
      <c r="N478" s="411"/>
      <c r="O478" s="411"/>
      <c r="P478" s="411"/>
      <c r="Q478" s="411"/>
      <c r="R478" s="36">
        <v>1.48</v>
      </c>
      <c r="S478" s="36">
        <v>0.40239999999999998</v>
      </c>
      <c r="T478" s="36" t="s">
        <v>765</v>
      </c>
      <c r="U478" s="36" t="s">
        <v>766</v>
      </c>
      <c r="V478" s="36" t="s">
        <v>767</v>
      </c>
    </row>
    <row r="479" spans="1:22" outlineLevel="1">
      <c r="A479" s="400">
        <v>21</v>
      </c>
      <c r="B479" s="250" t="s">
        <v>443</v>
      </c>
      <c r="C479" s="183" t="s">
        <v>272</v>
      </c>
      <c r="D479" s="183" t="s">
        <v>270</v>
      </c>
      <c r="E479" s="402">
        <v>798</v>
      </c>
      <c r="F479" s="402">
        <f t="shared" si="132"/>
        <v>953.45039999999995</v>
      </c>
      <c r="G479" s="36">
        <v>1</v>
      </c>
      <c r="H479" s="36">
        <v>650</v>
      </c>
      <c r="I479" s="411"/>
      <c r="J479" s="411"/>
      <c r="K479" s="411"/>
      <c r="L479" s="411"/>
      <c r="M479" s="411"/>
      <c r="N479" s="411"/>
      <c r="O479" s="411"/>
      <c r="P479" s="411"/>
      <c r="Q479" s="411"/>
      <c r="R479" s="36">
        <v>1.48</v>
      </c>
      <c r="S479" s="36">
        <v>0.40239999999999998</v>
      </c>
      <c r="T479" s="36" t="s">
        <v>765</v>
      </c>
      <c r="U479" s="36" t="s">
        <v>766</v>
      </c>
      <c r="V479" s="36" t="s">
        <v>767</v>
      </c>
    </row>
    <row r="480" spans="1:22" outlineLevel="1">
      <c r="A480" s="400">
        <v>22</v>
      </c>
      <c r="B480" s="252" t="s">
        <v>732</v>
      </c>
      <c r="C480" s="183" t="s">
        <v>272</v>
      </c>
      <c r="D480" s="183" t="s">
        <v>270</v>
      </c>
      <c r="E480" s="402">
        <v>1198</v>
      </c>
      <c r="F480" s="402">
        <f t="shared" si="132"/>
        <v>1431.3703999999998</v>
      </c>
      <c r="G480" s="36">
        <v>1</v>
      </c>
      <c r="H480" s="36">
        <v>1200</v>
      </c>
      <c r="I480" s="411"/>
      <c r="J480" s="411"/>
      <c r="K480" s="411"/>
      <c r="L480" s="411"/>
      <c r="M480" s="411"/>
      <c r="N480" s="411"/>
      <c r="O480" s="411"/>
      <c r="P480" s="411"/>
      <c r="Q480" s="411"/>
      <c r="R480" s="36">
        <v>1.48</v>
      </c>
      <c r="S480" s="36">
        <v>0.40239999999999998</v>
      </c>
      <c r="T480" s="36" t="s">
        <v>765</v>
      </c>
      <c r="U480" s="36" t="s">
        <v>766</v>
      </c>
      <c r="V480" s="36" t="s">
        <v>767</v>
      </c>
    </row>
    <row r="481" spans="1:22" outlineLevel="1">
      <c r="A481" s="400">
        <v>23</v>
      </c>
      <c r="B481" s="252" t="s">
        <v>444</v>
      </c>
      <c r="C481" s="183" t="s">
        <v>272</v>
      </c>
      <c r="D481" s="402" t="s">
        <v>270</v>
      </c>
      <c r="E481" s="402">
        <v>200</v>
      </c>
      <c r="F481" s="402">
        <f t="shared" si="132"/>
        <v>238.95999999999998</v>
      </c>
      <c r="G481" s="411"/>
      <c r="H481" s="411"/>
      <c r="I481" s="548" t="s">
        <v>773</v>
      </c>
      <c r="J481" s="549"/>
      <c r="K481" s="549"/>
      <c r="L481" s="549"/>
      <c r="M481" s="549"/>
      <c r="N481" s="549"/>
      <c r="O481" s="549"/>
      <c r="P481" s="549"/>
      <c r="Q481" s="550"/>
      <c r="R481" s="36">
        <v>1.48</v>
      </c>
      <c r="S481" s="36">
        <v>0.40239999999999998</v>
      </c>
      <c r="T481" s="36" t="s">
        <v>765</v>
      </c>
      <c r="U481" s="36" t="s">
        <v>766</v>
      </c>
      <c r="V481" s="36" t="s">
        <v>767</v>
      </c>
    </row>
    <row r="482" spans="1:22" outlineLevel="1">
      <c r="A482" s="400">
        <v>24</v>
      </c>
      <c r="B482" s="252" t="s">
        <v>449</v>
      </c>
      <c r="C482" s="183" t="s">
        <v>272</v>
      </c>
      <c r="D482" s="183" t="s">
        <v>270</v>
      </c>
      <c r="E482" s="402">
        <v>500</v>
      </c>
      <c r="F482" s="402">
        <f t="shared" si="132"/>
        <v>597.4</v>
      </c>
      <c r="G482" s="411"/>
      <c r="H482" s="411"/>
      <c r="I482" s="548" t="s">
        <v>773</v>
      </c>
      <c r="J482" s="549"/>
      <c r="K482" s="549"/>
      <c r="L482" s="549"/>
      <c r="M482" s="549"/>
      <c r="N482" s="549"/>
      <c r="O482" s="549"/>
      <c r="P482" s="549"/>
      <c r="Q482" s="550"/>
      <c r="R482" s="36">
        <v>1.48</v>
      </c>
      <c r="S482" s="36">
        <v>0.40239999999999998</v>
      </c>
      <c r="T482" s="36" t="s">
        <v>765</v>
      </c>
      <c r="U482" s="36" t="s">
        <v>766</v>
      </c>
      <c r="V482" s="36" t="s">
        <v>767</v>
      </c>
    </row>
    <row r="483" spans="1:22" outlineLevel="1">
      <c r="A483" s="400">
        <v>25</v>
      </c>
      <c r="B483" s="252" t="s">
        <v>733</v>
      </c>
      <c r="C483" s="183" t="s">
        <v>272</v>
      </c>
      <c r="D483" s="183" t="s">
        <v>270</v>
      </c>
      <c r="E483" s="412">
        <v>5799</v>
      </c>
      <c r="F483" s="413">
        <f t="shared" si="132"/>
        <v>6928.645199999999</v>
      </c>
      <c r="G483" s="36">
        <v>10</v>
      </c>
      <c r="H483" s="419">
        <v>3000</v>
      </c>
      <c r="I483" s="411"/>
      <c r="J483" s="411"/>
      <c r="K483" s="411"/>
      <c r="L483" s="411"/>
      <c r="M483" s="411"/>
      <c r="N483" s="411"/>
      <c r="O483" s="411"/>
      <c r="P483" s="411"/>
      <c r="Q483" s="411"/>
      <c r="R483" s="36">
        <v>1.48</v>
      </c>
      <c r="S483" s="36">
        <v>0.40239999999999998</v>
      </c>
      <c r="T483" s="36" t="s">
        <v>765</v>
      </c>
      <c r="U483" s="36" t="s">
        <v>766</v>
      </c>
      <c r="V483" s="36" t="s">
        <v>774</v>
      </c>
    </row>
    <row r="484" spans="1:22" outlineLevel="1">
      <c r="A484" s="400">
        <v>26</v>
      </c>
      <c r="B484" s="252" t="s">
        <v>734</v>
      </c>
      <c r="C484" s="183" t="s">
        <v>272</v>
      </c>
      <c r="D484" s="183" t="s">
        <v>270</v>
      </c>
      <c r="E484" s="412">
        <v>11299</v>
      </c>
      <c r="F484" s="413">
        <f t="shared" si="132"/>
        <v>13500.045199999999</v>
      </c>
      <c r="G484" s="36">
        <v>20</v>
      </c>
      <c r="H484" s="419">
        <v>7500</v>
      </c>
      <c r="I484" s="411"/>
      <c r="J484" s="411"/>
      <c r="K484" s="411"/>
      <c r="L484" s="411"/>
      <c r="M484" s="411"/>
      <c r="N484" s="411"/>
      <c r="O484" s="411"/>
      <c r="P484" s="411"/>
      <c r="Q484" s="411"/>
      <c r="R484" s="36">
        <v>1.48</v>
      </c>
      <c r="S484" s="36">
        <v>0.40239999999999998</v>
      </c>
      <c r="T484" s="36" t="s">
        <v>765</v>
      </c>
      <c r="U484" s="36" t="s">
        <v>766</v>
      </c>
      <c r="V484" s="36" t="s">
        <v>774</v>
      </c>
    </row>
    <row r="485" spans="1:22" outlineLevel="1">
      <c r="A485" s="400">
        <v>27</v>
      </c>
      <c r="B485" s="252" t="s">
        <v>735</v>
      </c>
      <c r="C485" s="183" t="s">
        <v>272</v>
      </c>
      <c r="D485" s="183" t="s">
        <v>270</v>
      </c>
      <c r="E485" s="412">
        <v>17299</v>
      </c>
      <c r="F485" s="413">
        <f t="shared" si="132"/>
        <v>20668.8452</v>
      </c>
      <c r="G485" s="36">
        <v>30</v>
      </c>
      <c r="H485" s="419">
        <v>12500</v>
      </c>
      <c r="I485" s="411"/>
      <c r="J485" s="411"/>
      <c r="K485" s="411"/>
      <c r="L485" s="411"/>
      <c r="M485" s="411"/>
      <c r="N485" s="411"/>
      <c r="O485" s="411"/>
      <c r="P485" s="411"/>
      <c r="Q485" s="411"/>
      <c r="R485" s="36">
        <v>1.48</v>
      </c>
      <c r="S485" s="36">
        <v>0.40239999999999998</v>
      </c>
      <c r="T485" s="36" t="s">
        <v>765</v>
      </c>
      <c r="U485" s="36" t="s">
        <v>766</v>
      </c>
      <c r="V485" s="36" t="s">
        <v>774</v>
      </c>
    </row>
    <row r="486" spans="1:22" outlineLevel="1">
      <c r="A486" s="400">
        <v>28</v>
      </c>
      <c r="B486" s="252" t="s">
        <v>736</v>
      </c>
      <c r="C486" s="183" t="s">
        <v>272</v>
      </c>
      <c r="D486" s="183" t="s">
        <v>270</v>
      </c>
      <c r="E486" s="412">
        <v>28799</v>
      </c>
      <c r="F486" s="413">
        <f t="shared" si="132"/>
        <v>34409.0452</v>
      </c>
      <c r="G486" s="36">
        <v>30</v>
      </c>
      <c r="H486" s="419">
        <v>24000</v>
      </c>
      <c r="I486" s="411"/>
      <c r="J486" s="411"/>
      <c r="K486" s="411"/>
      <c r="L486" s="411"/>
      <c r="M486" s="411"/>
      <c r="N486" s="411"/>
      <c r="O486" s="411"/>
      <c r="P486" s="411"/>
      <c r="Q486" s="411"/>
      <c r="R486" s="36">
        <v>1.48</v>
      </c>
      <c r="S486" s="36">
        <v>0.40239999999999998</v>
      </c>
      <c r="T486" s="36" t="s">
        <v>765</v>
      </c>
      <c r="U486" s="36" t="s">
        <v>766</v>
      </c>
      <c r="V486" s="36" t="s">
        <v>774</v>
      </c>
    </row>
    <row r="487" spans="1:22" outlineLevel="1">
      <c r="A487" s="400">
        <v>29</v>
      </c>
      <c r="B487" s="252" t="s">
        <v>737</v>
      </c>
      <c r="C487" s="183" t="s">
        <v>272</v>
      </c>
      <c r="D487" s="183" t="s">
        <v>270</v>
      </c>
      <c r="E487" s="412">
        <v>113999</v>
      </c>
      <c r="F487" s="413">
        <f t="shared" si="132"/>
        <v>136206.00520000001</v>
      </c>
      <c r="G487" s="36">
        <v>100</v>
      </c>
      <c r="H487" s="419">
        <v>100000</v>
      </c>
      <c r="I487" s="411"/>
      <c r="J487" s="411"/>
      <c r="K487" s="411"/>
      <c r="L487" s="411"/>
      <c r="M487" s="411"/>
      <c r="N487" s="411"/>
      <c r="O487" s="411"/>
      <c r="P487" s="411"/>
      <c r="Q487" s="411"/>
      <c r="R487" s="36">
        <v>1.48</v>
      </c>
      <c r="S487" s="36">
        <v>0.40239999999999998</v>
      </c>
      <c r="T487" s="36" t="s">
        <v>765</v>
      </c>
      <c r="U487" s="36" t="s">
        <v>766</v>
      </c>
      <c r="V487" s="36" t="s">
        <v>774</v>
      </c>
    </row>
    <row r="488" spans="1:22" outlineLevel="1">
      <c r="A488" s="400">
        <v>30</v>
      </c>
      <c r="B488" s="252" t="s">
        <v>738</v>
      </c>
      <c r="C488" s="183" t="s">
        <v>272</v>
      </c>
      <c r="D488" s="183" t="s">
        <v>270</v>
      </c>
      <c r="E488" s="412">
        <v>569999</v>
      </c>
      <c r="F488" s="413">
        <f t="shared" si="132"/>
        <v>681034.80519999994</v>
      </c>
      <c r="G488" s="36">
        <v>300</v>
      </c>
      <c r="H488" s="419">
        <v>600000</v>
      </c>
      <c r="I488" s="411"/>
      <c r="J488" s="411"/>
      <c r="K488" s="411"/>
      <c r="L488" s="411"/>
      <c r="M488" s="411"/>
      <c r="N488" s="411"/>
      <c r="O488" s="411"/>
      <c r="P488" s="411"/>
      <c r="Q488" s="411"/>
      <c r="R488" s="36">
        <v>1.48</v>
      </c>
      <c r="S488" s="36">
        <v>0.40239999999999998</v>
      </c>
      <c r="T488" s="36" t="s">
        <v>765</v>
      </c>
      <c r="U488" s="36" t="s">
        <v>766</v>
      </c>
      <c r="V488" s="36" t="s">
        <v>774</v>
      </c>
    </row>
    <row r="489" spans="1:22" outlineLevel="1">
      <c r="A489" s="400">
        <v>31</v>
      </c>
      <c r="B489" s="252" t="s">
        <v>739</v>
      </c>
      <c r="C489" s="183" t="s">
        <v>272</v>
      </c>
      <c r="D489" s="183" t="s">
        <v>270</v>
      </c>
      <c r="E489" s="412">
        <v>899999</v>
      </c>
      <c r="F489" s="413">
        <f t="shared" si="132"/>
        <v>1075318.8052000001</v>
      </c>
      <c r="G489" s="36">
        <v>500</v>
      </c>
      <c r="H489" s="419">
        <v>1000000</v>
      </c>
      <c r="I489" s="411"/>
      <c r="J489" s="411"/>
      <c r="K489" s="411"/>
      <c r="L489" s="411"/>
      <c r="M489" s="411"/>
      <c r="N489" s="411"/>
      <c r="O489" s="411"/>
      <c r="P489" s="411"/>
      <c r="Q489" s="411"/>
      <c r="R489" s="36">
        <v>1.48</v>
      </c>
      <c r="S489" s="36">
        <v>0.40239999999999998</v>
      </c>
      <c r="T489" s="36" t="s">
        <v>765</v>
      </c>
      <c r="U489" s="36" t="s">
        <v>766</v>
      </c>
      <c r="V489" s="36" t="s">
        <v>774</v>
      </c>
    </row>
    <row r="490" spans="1:22" outlineLevel="1">
      <c r="A490" s="400">
        <v>32</v>
      </c>
      <c r="B490" s="263" t="s">
        <v>740</v>
      </c>
      <c r="C490" s="183" t="s">
        <v>272</v>
      </c>
      <c r="D490" s="183" t="s">
        <v>270</v>
      </c>
      <c r="E490" s="412">
        <v>2000</v>
      </c>
      <c r="F490" s="413">
        <f t="shared" si="132"/>
        <v>2389.6</v>
      </c>
      <c r="G490" s="411"/>
      <c r="H490" s="419">
        <v>2000</v>
      </c>
      <c r="I490" s="411"/>
      <c r="J490" s="411"/>
      <c r="K490" s="411"/>
      <c r="L490" s="411"/>
      <c r="M490" s="411"/>
      <c r="N490" s="411"/>
      <c r="O490" s="411"/>
      <c r="P490" s="411"/>
      <c r="Q490" s="411"/>
      <c r="R490" s="36">
        <v>1.48</v>
      </c>
      <c r="S490" s="36">
        <v>0.67630000000000001</v>
      </c>
      <c r="T490" s="36" t="s">
        <v>765</v>
      </c>
      <c r="U490" s="36" t="s">
        <v>766</v>
      </c>
      <c r="V490" s="36" t="s">
        <v>767</v>
      </c>
    </row>
    <row r="491" spans="1:22" outlineLevel="1">
      <c r="A491" s="400">
        <v>33</v>
      </c>
      <c r="B491" s="252" t="s">
        <v>741</v>
      </c>
      <c r="C491" s="183" t="s">
        <v>272</v>
      </c>
      <c r="D491" s="183" t="s">
        <v>270</v>
      </c>
      <c r="E491" s="412">
        <v>45000</v>
      </c>
      <c r="F491" s="413">
        <f t="shared" si="132"/>
        <v>53766</v>
      </c>
      <c r="G491" s="411"/>
      <c r="H491" s="419">
        <v>50000</v>
      </c>
      <c r="I491" s="411"/>
      <c r="J491" s="411"/>
      <c r="K491" s="411"/>
      <c r="L491" s="411"/>
      <c r="M491" s="411"/>
      <c r="N491" s="411"/>
      <c r="O491" s="411"/>
      <c r="P491" s="411"/>
      <c r="Q491" s="411"/>
      <c r="R491" s="36">
        <v>1.48</v>
      </c>
      <c r="S491" s="36">
        <v>0.40239999999999998</v>
      </c>
      <c r="T491" s="36" t="s">
        <v>765</v>
      </c>
      <c r="U491" s="36" t="s">
        <v>766</v>
      </c>
      <c r="V491" s="36" t="s">
        <v>767</v>
      </c>
    </row>
    <row r="492" spans="1:22" outlineLevel="1">
      <c r="A492" s="400">
        <v>34</v>
      </c>
      <c r="B492" s="252" t="s">
        <v>742</v>
      </c>
      <c r="C492" s="183" t="s">
        <v>272</v>
      </c>
      <c r="D492" s="183" t="s">
        <v>270</v>
      </c>
      <c r="E492" s="412">
        <v>255000</v>
      </c>
      <c r="F492" s="413">
        <f t="shared" si="132"/>
        <v>304674</v>
      </c>
      <c r="G492" s="411"/>
      <c r="H492" s="419">
        <v>300000</v>
      </c>
      <c r="I492" s="411"/>
      <c r="J492" s="411"/>
      <c r="K492" s="411"/>
      <c r="L492" s="411"/>
      <c r="M492" s="411"/>
      <c r="N492" s="411"/>
      <c r="O492" s="411"/>
      <c r="P492" s="411"/>
      <c r="Q492" s="411"/>
      <c r="R492" s="36">
        <v>1.48</v>
      </c>
      <c r="S492" s="36">
        <v>0.40239999999999998</v>
      </c>
      <c r="T492" s="36" t="s">
        <v>765</v>
      </c>
      <c r="U492" s="36" t="s">
        <v>766</v>
      </c>
      <c r="V492" s="36" t="s">
        <v>767</v>
      </c>
    </row>
    <row r="493" spans="1:22" outlineLevel="1">
      <c r="A493" s="400">
        <v>35</v>
      </c>
      <c r="B493" s="252" t="s">
        <v>743</v>
      </c>
      <c r="C493" s="183" t="s">
        <v>272</v>
      </c>
      <c r="D493" s="183" t="s">
        <v>270</v>
      </c>
      <c r="E493" s="412">
        <v>400000</v>
      </c>
      <c r="F493" s="413">
        <f t="shared" si="132"/>
        <v>477919.99999999994</v>
      </c>
      <c r="G493" s="411"/>
      <c r="H493" s="419">
        <v>500000</v>
      </c>
      <c r="I493" s="411"/>
      <c r="J493" s="411"/>
      <c r="K493" s="411"/>
      <c r="L493" s="411"/>
      <c r="M493" s="411"/>
      <c r="N493" s="411"/>
      <c r="O493" s="411"/>
      <c r="P493" s="411"/>
      <c r="Q493" s="411"/>
      <c r="R493" s="36">
        <v>1.48</v>
      </c>
      <c r="S493" s="36">
        <v>0.40239999999999998</v>
      </c>
      <c r="T493" s="36" t="s">
        <v>765</v>
      </c>
      <c r="U493" s="36" t="s">
        <v>766</v>
      </c>
      <c r="V493" s="36" t="s">
        <v>767</v>
      </c>
    </row>
    <row r="494" spans="1:22" outlineLevel="1">
      <c r="A494" s="400">
        <v>36</v>
      </c>
      <c r="B494" s="252" t="s">
        <v>744</v>
      </c>
      <c r="C494" s="183" t="s">
        <v>272</v>
      </c>
      <c r="D494" s="183" t="s">
        <v>270</v>
      </c>
      <c r="E494" s="412">
        <v>17390</v>
      </c>
      <c r="F494" s="413">
        <f t="shared" si="132"/>
        <v>20777.571999999996</v>
      </c>
      <c r="G494" s="36">
        <v>10</v>
      </c>
      <c r="H494" s="419">
        <v>11500</v>
      </c>
      <c r="I494" s="411"/>
      <c r="J494" s="411"/>
      <c r="K494" s="411"/>
      <c r="L494" s="411"/>
      <c r="M494" s="411"/>
      <c r="N494" s="411"/>
      <c r="O494" s="411"/>
      <c r="P494" s="411"/>
      <c r="Q494" s="411"/>
      <c r="R494" s="36">
        <v>1.48</v>
      </c>
      <c r="S494" s="36">
        <v>0.40239999999999998</v>
      </c>
      <c r="T494" s="36" t="s">
        <v>765</v>
      </c>
      <c r="U494" s="36" t="s">
        <v>766</v>
      </c>
      <c r="V494" s="36" t="s">
        <v>774</v>
      </c>
    </row>
    <row r="495" spans="1:22" outlineLevel="1">
      <c r="A495" s="400">
        <v>37</v>
      </c>
      <c r="B495" s="252" t="s">
        <v>745</v>
      </c>
      <c r="C495" s="183" t="s">
        <v>272</v>
      </c>
      <c r="D495" s="183" t="s">
        <v>270</v>
      </c>
      <c r="E495" s="412">
        <v>32956</v>
      </c>
      <c r="F495" s="413">
        <f t="shared" si="132"/>
        <v>39375.828800000003</v>
      </c>
      <c r="G495" s="36">
        <v>20</v>
      </c>
      <c r="H495" s="419">
        <v>23000</v>
      </c>
      <c r="I495" s="411"/>
      <c r="J495" s="411"/>
      <c r="K495" s="411"/>
      <c r="L495" s="411"/>
      <c r="M495" s="411"/>
      <c r="N495" s="411"/>
      <c r="O495" s="411"/>
      <c r="P495" s="411"/>
      <c r="Q495" s="411"/>
      <c r="R495" s="36">
        <v>1.48</v>
      </c>
      <c r="S495" s="36">
        <v>0.40239999999999998</v>
      </c>
      <c r="T495" s="36" t="s">
        <v>765</v>
      </c>
      <c r="U495" s="36" t="s">
        <v>766</v>
      </c>
      <c r="V495" s="36" t="s">
        <v>774</v>
      </c>
    </row>
    <row r="496" spans="1:22" outlineLevel="1">
      <c r="A496" s="400">
        <v>38</v>
      </c>
      <c r="B496" s="252" t="s">
        <v>746</v>
      </c>
      <c r="C496" s="183" t="s">
        <v>272</v>
      </c>
      <c r="D496" s="183" t="s">
        <v>270</v>
      </c>
      <c r="E496" s="412">
        <v>46956</v>
      </c>
      <c r="F496" s="413">
        <f t="shared" si="132"/>
        <v>56103.0288</v>
      </c>
      <c r="G496" s="36">
        <v>30</v>
      </c>
      <c r="H496" s="419">
        <v>30500</v>
      </c>
      <c r="I496" s="411"/>
      <c r="J496" s="411"/>
      <c r="K496" s="411"/>
      <c r="L496" s="411"/>
      <c r="M496" s="411"/>
      <c r="N496" s="411"/>
      <c r="O496" s="411"/>
      <c r="P496" s="411"/>
      <c r="Q496" s="411"/>
      <c r="R496" s="36">
        <v>1.48</v>
      </c>
      <c r="S496" s="36">
        <v>0.40239999999999998</v>
      </c>
      <c r="T496" s="36" t="s">
        <v>765</v>
      </c>
      <c r="U496" s="36" t="s">
        <v>766</v>
      </c>
      <c r="V496" s="36" t="s">
        <v>774</v>
      </c>
    </row>
    <row r="497" spans="1:51" outlineLevel="1">
      <c r="A497" s="400">
        <v>39</v>
      </c>
      <c r="B497" s="252" t="s">
        <v>747</v>
      </c>
      <c r="C497" s="183" t="s">
        <v>272</v>
      </c>
      <c r="D497" s="183" t="s">
        <v>270</v>
      </c>
      <c r="E497" s="412">
        <v>147825</v>
      </c>
      <c r="F497" s="413">
        <f t="shared" si="132"/>
        <v>176621.31</v>
      </c>
      <c r="G497" s="36">
        <v>100</v>
      </c>
      <c r="H497" s="419">
        <v>96400</v>
      </c>
      <c r="I497" s="411"/>
      <c r="J497" s="411"/>
      <c r="K497" s="411"/>
      <c r="L497" s="411"/>
      <c r="M497" s="411"/>
      <c r="N497" s="411"/>
      <c r="O497" s="411"/>
      <c r="P497" s="411"/>
      <c r="Q497" s="411"/>
      <c r="R497" s="36">
        <v>1.48</v>
      </c>
      <c r="S497" s="36">
        <v>0.40239999999999998</v>
      </c>
      <c r="T497" s="36" t="s">
        <v>765</v>
      </c>
      <c r="U497" s="36" t="s">
        <v>766</v>
      </c>
      <c r="V497" s="36" t="s">
        <v>774</v>
      </c>
    </row>
    <row r="498" spans="1:51" outlineLevel="1">
      <c r="A498" s="400">
        <v>40</v>
      </c>
      <c r="B498" s="252" t="s">
        <v>748</v>
      </c>
      <c r="C498" s="183" t="s">
        <v>272</v>
      </c>
      <c r="D498" s="183" t="s">
        <v>270</v>
      </c>
      <c r="E498" s="412">
        <v>4999</v>
      </c>
      <c r="F498" s="413">
        <f t="shared" si="132"/>
        <v>5972.8051999999998</v>
      </c>
      <c r="G498" s="36">
        <v>10</v>
      </c>
      <c r="H498" s="419">
        <v>2000</v>
      </c>
      <c r="I498" s="411"/>
      <c r="J498" s="411"/>
      <c r="K498" s="411"/>
      <c r="L498" s="411"/>
      <c r="M498" s="411"/>
      <c r="N498" s="411"/>
      <c r="O498" s="411"/>
      <c r="P498" s="411"/>
      <c r="Q498" s="411"/>
      <c r="R498" s="36">
        <v>1.48</v>
      </c>
      <c r="S498" s="36">
        <v>0.40239999999999998</v>
      </c>
      <c r="T498" s="36" t="s">
        <v>765</v>
      </c>
      <c r="U498" s="36" t="s">
        <v>766</v>
      </c>
      <c r="V498" s="36" t="s">
        <v>774</v>
      </c>
    </row>
    <row r="499" spans="1:51" outlineLevel="1">
      <c r="A499" s="400">
        <v>41</v>
      </c>
      <c r="B499" s="252" t="s">
        <v>749</v>
      </c>
      <c r="C499" s="183" t="s">
        <v>272</v>
      </c>
      <c r="D499" s="183" t="s">
        <v>270</v>
      </c>
      <c r="E499" s="412">
        <v>9999</v>
      </c>
      <c r="F499" s="413">
        <f t="shared" si="132"/>
        <v>11946.805199999999</v>
      </c>
      <c r="G499" s="36">
        <v>20</v>
      </c>
      <c r="H499" s="419">
        <v>5000</v>
      </c>
      <c r="I499" s="411"/>
      <c r="J499" s="411"/>
      <c r="K499" s="411"/>
      <c r="L499" s="411"/>
      <c r="M499" s="411"/>
      <c r="N499" s="411"/>
      <c r="O499" s="411"/>
      <c r="P499" s="411"/>
      <c r="Q499" s="411"/>
      <c r="R499" s="36">
        <v>1.48</v>
      </c>
      <c r="S499" s="36">
        <v>0.40239999999999998</v>
      </c>
      <c r="T499" s="36" t="s">
        <v>765</v>
      </c>
      <c r="U499" s="36" t="s">
        <v>766</v>
      </c>
      <c r="V499" s="36" t="s">
        <v>774</v>
      </c>
    </row>
    <row r="500" spans="1:51" outlineLevel="1">
      <c r="A500" s="400">
        <v>42</v>
      </c>
      <c r="B500" s="252" t="s">
        <v>750</v>
      </c>
      <c r="C500" s="183" t="s">
        <v>272</v>
      </c>
      <c r="D500" s="183" t="s">
        <v>270</v>
      </c>
      <c r="E500" s="412">
        <v>16694</v>
      </c>
      <c r="F500" s="413">
        <f t="shared" si="132"/>
        <v>19945.991199999997</v>
      </c>
      <c r="G500" s="36">
        <v>30</v>
      </c>
      <c r="H500" s="419">
        <v>9500</v>
      </c>
      <c r="I500" s="411"/>
      <c r="J500" s="411"/>
      <c r="K500" s="411"/>
      <c r="L500" s="411"/>
      <c r="M500" s="411"/>
      <c r="N500" s="411"/>
      <c r="O500" s="411"/>
      <c r="P500" s="411"/>
      <c r="Q500" s="411"/>
      <c r="R500" s="36">
        <v>1.48</v>
      </c>
      <c r="S500" s="36">
        <v>0.40239999999999998</v>
      </c>
      <c r="T500" s="36" t="s">
        <v>765</v>
      </c>
      <c r="U500" s="36" t="s">
        <v>766</v>
      </c>
      <c r="V500" s="36" t="s">
        <v>774</v>
      </c>
    </row>
    <row r="501" spans="1:51" outlineLevel="1">
      <c r="A501" s="400">
        <v>43</v>
      </c>
      <c r="B501" s="405" t="s">
        <v>263</v>
      </c>
      <c r="C501" s="183" t="s">
        <v>384</v>
      </c>
      <c r="D501" s="183" t="s">
        <v>270</v>
      </c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</row>
    <row r="502" spans="1:51">
      <c r="O502" s="397" t="s">
        <v>431</v>
      </c>
    </row>
    <row r="503" spans="1:51">
      <c r="B503" s="397" t="s">
        <v>173</v>
      </c>
    </row>
    <row r="504" spans="1:51">
      <c r="B504" s="398" t="s">
        <v>324</v>
      </c>
    </row>
    <row r="507" spans="1:51" ht="15.75">
      <c r="B507" s="9" t="s">
        <v>764</v>
      </c>
      <c r="C507" s="398"/>
      <c r="D507" s="398"/>
      <c r="E507" s="398"/>
      <c r="F507" s="398"/>
      <c r="G507" s="398"/>
      <c r="H507" s="398"/>
      <c r="I507" s="398"/>
      <c r="J507" s="398"/>
      <c r="K507" s="398"/>
      <c r="L507" s="398"/>
      <c r="M507" s="398"/>
      <c r="N507" s="398"/>
    </row>
    <row r="508" spans="1:51">
      <c r="B508" s="417" t="s">
        <v>388</v>
      </c>
      <c r="C508" s="398"/>
      <c r="D508" s="398"/>
      <c r="E508" s="398"/>
      <c r="F508" s="398"/>
      <c r="G508" s="398"/>
      <c r="H508" s="398"/>
      <c r="I508" s="398"/>
      <c r="J508" s="398"/>
      <c r="K508" s="398"/>
      <c r="L508" s="398"/>
      <c r="M508" s="398"/>
      <c r="N508" s="398"/>
    </row>
    <row r="509" spans="1:51" ht="15" thickBot="1">
      <c r="B509" s="260">
        <v>2018</v>
      </c>
      <c r="C509" s="398"/>
      <c r="D509" s="398"/>
      <c r="E509" s="398"/>
      <c r="F509" s="398"/>
      <c r="G509" s="398"/>
      <c r="H509" s="398"/>
      <c r="I509" s="398"/>
      <c r="J509" s="398"/>
      <c r="K509" s="398"/>
      <c r="L509" s="398"/>
      <c r="M509" s="398"/>
      <c r="N509" s="398"/>
    </row>
    <row r="510" spans="1:51" ht="15.75" thickBot="1">
      <c r="B510" s="399"/>
      <c r="C510" s="398"/>
      <c r="D510" s="398"/>
      <c r="E510" s="551" t="s">
        <v>389</v>
      </c>
      <c r="F510" s="552"/>
      <c r="G510" s="552"/>
      <c r="H510" s="552"/>
      <c r="I510" s="552"/>
      <c r="J510" s="552"/>
      <c r="K510" s="552"/>
      <c r="L510" s="552"/>
      <c r="M510" s="552"/>
      <c r="N510" s="552"/>
      <c r="O510" s="552"/>
      <c r="P510" s="552"/>
      <c r="Q510" s="553"/>
      <c r="R510" s="554" t="s">
        <v>172</v>
      </c>
      <c r="S510" s="555"/>
      <c r="T510" s="555"/>
      <c r="U510" s="556"/>
    </row>
    <row r="511" spans="1:51" ht="36">
      <c r="B511" s="330" t="s">
        <v>263</v>
      </c>
      <c r="C511" s="306" t="s">
        <v>264</v>
      </c>
      <c r="D511" s="306" t="s">
        <v>469</v>
      </c>
      <c r="E511" s="330" t="s">
        <v>390</v>
      </c>
      <c r="F511" s="330" t="s">
        <v>391</v>
      </c>
      <c r="G511" s="330" t="s">
        <v>392</v>
      </c>
      <c r="H511" s="330" t="s">
        <v>393</v>
      </c>
      <c r="I511" s="330" t="s">
        <v>394</v>
      </c>
      <c r="J511" s="330" t="s">
        <v>395</v>
      </c>
      <c r="K511" s="330" t="s">
        <v>396</v>
      </c>
      <c r="L511" s="330" t="s">
        <v>397</v>
      </c>
      <c r="M511" s="330" t="s">
        <v>398</v>
      </c>
      <c r="N511" s="330" t="s">
        <v>399</v>
      </c>
      <c r="O511" s="330" t="s">
        <v>400</v>
      </c>
      <c r="P511" s="330" t="s">
        <v>401</v>
      </c>
      <c r="Q511" s="330" t="s">
        <v>73</v>
      </c>
      <c r="R511" s="330" t="s">
        <v>402</v>
      </c>
      <c r="S511" s="330" t="s">
        <v>403</v>
      </c>
      <c r="T511" s="330" t="s">
        <v>404</v>
      </c>
      <c r="U511" s="330" t="s">
        <v>405</v>
      </c>
      <c r="V511" s="330" t="s">
        <v>267</v>
      </c>
    </row>
    <row r="512" spans="1:51">
      <c r="A512" s="400">
        <v>1</v>
      </c>
      <c r="B512" s="250" t="s">
        <v>547</v>
      </c>
      <c r="C512" s="183" t="s">
        <v>269</v>
      </c>
      <c r="D512" s="183" t="s">
        <v>270</v>
      </c>
      <c r="E512" s="36">
        <v>156.55000000000001</v>
      </c>
      <c r="F512" s="187">
        <f>E512*1.16*1.03</f>
        <v>187.04594000000003</v>
      </c>
      <c r="G512" s="261">
        <v>1</v>
      </c>
      <c r="H512" s="36">
        <v>100</v>
      </c>
      <c r="I512" s="411"/>
      <c r="J512" s="411"/>
      <c r="K512" s="411"/>
      <c r="L512" s="411"/>
      <c r="M512" s="411"/>
      <c r="N512" s="411"/>
      <c r="O512" s="411"/>
      <c r="P512" s="411"/>
      <c r="Q512" s="411"/>
      <c r="R512" s="36">
        <v>1.48</v>
      </c>
      <c r="S512" s="253">
        <v>0.34200000000000003</v>
      </c>
      <c r="T512" s="36" t="s">
        <v>765</v>
      </c>
      <c r="U512" s="36" t="s">
        <v>766</v>
      </c>
      <c r="V512" s="36" t="s">
        <v>767</v>
      </c>
      <c r="AT512" s="398"/>
      <c r="AU512" s="398"/>
      <c r="AV512" s="398"/>
      <c r="AW512" s="398"/>
      <c r="AX512" s="398"/>
      <c r="AY512" s="398"/>
    </row>
    <row r="513" spans="1:51">
      <c r="A513" s="400">
        <v>2</v>
      </c>
      <c r="B513" s="252" t="s">
        <v>330</v>
      </c>
      <c r="C513" s="183" t="s">
        <v>269</v>
      </c>
      <c r="D513" s="183" t="s">
        <v>270</v>
      </c>
      <c r="E513" s="402">
        <v>100</v>
      </c>
      <c r="F513" s="402">
        <f t="shared" ref="F513:F523" si="133">E513*1.16*1.03</f>
        <v>119.47999999999999</v>
      </c>
      <c r="G513" s="411"/>
      <c r="H513" s="411"/>
      <c r="I513" s="36">
        <v>100</v>
      </c>
      <c r="J513" s="411"/>
      <c r="K513" s="411"/>
      <c r="L513" s="411"/>
      <c r="M513" s="411"/>
      <c r="N513" s="411"/>
      <c r="O513" s="411"/>
      <c r="P513" s="411"/>
      <c r="Q513" s="411"/>
      <c r="R513" s="36">
        <v>1.48</v>
      </c>
      <c r="S513" s="253">
        <v>0.34200000000000003</v>
      </c>
      <c r="T513" s="187">
        <v>2</v>
      </c>
      <c r="U513" s="36" t="s">
        <v>766</v>
      </c>
      <c r="V513" s="36" t="s">
        <v>768</v>
      </c>
      <c r="AT513" s="398"/>
      <c r="AU513" s="398"/>
      <c r="AV513" s="398"/>
      <c r="AW513" s="398"/>
      <c r="AX513" s="398"/>
      <c r="AY513" s="398"/>
    </row>
    <row r="514" spans="1:51">
      <c r="A514" s="400">
        <v>3</v>
      </c>
      <c r="B514" s="252" t="s">
        <v>719</v>
      </c>
      <c r="C514" s="183" t="s">
        <v>269</v>
      </c>
      <c r="D514" s="183" t="s">
        <v>270</v>
      </c>
      <c r="E514" s="402">
        <v>149.82</v>
      </c>
      <c r="F514" s="402">
        <f t="shared" si="133"/>
        <v>179.00493599999999</v>
      </c>
      <c r="G514" s="411"/>
      <c r="H514" s="411"/>
      <c r="I514" s="36">
        <v>100</v>
      </c>
      <c r="J514" s="411"/>
      <c r="K514" s="411"/>
      <c r="L514" s="411"/>
      <c r="M514" s="411"/>
      <c r="N514" s="411"/>
      <c r="O514" s="411"/>
      <c r="P514" s="411"/>
      <c r="Q514" s="411"/>
      <c r="R514" s="36">
        <v>1.48</v>
      </c>
      <c r="S514" s="253">
        <v>0.34200000000000003</v>
      </c>
      <c r="T514" s="36" t="s">
        <v>769</v>
      </c>
      <c r="U514" s="36" t="s">
        <v>766</v>
      </c>
      <c r="V514" s="36" t="s">
        <v>770</v>
      </c>
    </row>
    <row r="515" spans="1:51">
      <c r="A515" s="400">
        <v>4</v>
      </c>
      <c r="B515" s="250" t="s">
        <v>720</v>
      </c>
      <c r="C515" s="183" t="s">
        <v>272</v>
      </c>
      <c r="D515" s="183" t="s">
        <v>270</v>
      </c>
      <c r="E515" s="402">
        <v>8750</v>
      </c>
      <c r="F515" s="402">
        <f t="shared" si="133"/>
        <v>10454.5</v>
      </c>
      <c r="G515" s="411"/>
      <c r="H515" s="411"/>
      <c r="I515" s="36">
        <v>5000</v>
      </c>
      <c r="J515" s="411"/>
      <c r="K515" s="411"/>
      <c r="L515" s="411"/>
      <c r="M515" s="411"/>
      <c r="N515" s="411"/>
      <c r="O515" s="411"/>
      <c r="P515" s="411"/>
      <c r="Q515" s="411"/>
      <c r="R515" s="36">
        <v>1.48</v>
      </c>
      <c r="S515" s="253">
        <v>0.34200000000000003</v>
      </c>
      <c r="T515" s="36" t="s">
        <v>771</v>
      </c>
      <c r="U515" s="36" t="s">
        <v>766</v>
      </c>
      <c r="V515" s="36" t="s">
        <v>767</v>
      </c>
    </row>
    <row r="516" spans="1:51">
      <c r="A516" s="400">
        <v>5</v>
      </c>
      <c r="B516" s="250" t="s">
        <v>721</v>
      </c>
      <c r="C516" s="183" t="s">
        <v>272</v>
      </c>
      <c r="D516" s="183" t="s">
        <v>270</v>
      </c>
      <c r="E516" s="402">
        <v>15000</v>
      </c>
      <c r="F516" s="402">
        <f t="shared" si="133"/>
        <v>17922</v>
      </c>
      <c r="G516" s="411"/>
      <c r="H516" s="411"/>
      <c r="I516" s="36">
        <v>10000</v>
      </c>
      <c r="J516" s="411"/>
      <c r="K516" s="411"/>
      <c r="L516" s="411"/>
      <c r="M516" s="411"/>
      <c r="N516" s="411"/>
      <c r="O516" s="411"/>
      <c r="P516" s="411"/>
      <c r="Q516" s="411"/>
      <c r="R516" s="36">
        <v>1.48</v>
      </c>
      <c r="S516" s="253">
        <v>0.34200000000000003</v>
      </c>
      <c r="T516" s="36" t="s">
        <v>771</v>
      </c>
      <c r="U516" s="36" t="s">
        <v>766</v>
      </c>
      <c r="V516" s="36" t="s">
        <v>767</v>
      </c>
    </row>
    <row r="517" spans="1:51">
      <c r="A517" s="400">
        <v>6</v>
      </c>
      <c r="B517" s="250" t="s">
        <v>722</v>
      </c>
      <c r="C517" s="183" t="s">
        <v>272</v>
      </c>
      <c r="D517" s="183" t="s">
        <v>270</v>
      </c>
      <c r="E517" s="402">
        <v>31250</v>
      </c>
      <c r="F517" s="402">
        <f t="shared" si="133"/>
        <v>37337.5</v>
      </c>
      <c r="G517" s="411"/>
      <c r="H517" s="411"/>
      <c r="I517" s="36">
        <v>25000</v>
      </c>
      <c r="J517" s="411"/>
      <c r="K517" s="411"/>
      <c r="L517" s="411"/>
      <c r="M517" s="411"/>
      <c r="N517" s="411"/>
      <c r="O517" s="411"/>
      <c r="P517" s="411"/>
      <c r="Q517" s="411"/>
      <c r="R517" s="36">
        <v>1.48</v>
      </c>
      <c r="S517" s="253">
        <v>0.34200000000000003</v>
      </c>
      <c r="T517" s="36" t="s">
        <v>771</v>
      </c>
      <c r="U517" s="36" t="s">
        <v>766</v>
      </c>
      <c r="V517" s="36" t="s">
        <v>767</v>
      </c>
    </row>
    <row r="518" spans="1:51">
      <c r="A518" s="400">
        <v>7</v>
      </c>
      <c r="B518" s="250" t="s">
        <v>723</v>
      </c>
      <c r="C518" s="183" t="s">
        <v>272</v>
      </c>
      <c r="D518" s="183" t="s">
        <v>270</v>
      </c>
      <c r="E518" s="402">
        <v>50000</v>
      </c>
      <c r="F518" s="402">
        <f t="shared" si="133"/>
        <v>59739.999999999993</v>
      </c>
      <c r="G518" s="411"/>
      <c r="H518" s="411"/>
      <c r="I518" s="36">
        <v>50000</v>
      </c>
      <c r="J518" s="411"/>
      <c r="K518" s="411"/>
      <c r="L518" s="411"/>
      <c r="M518" s="411"/>
      <c r="N518" s="411"/>
      <c r="O518" s="411"/>
      <c r="P518" s="411"/>
      <c r="Q518" s="411"/>
      <c r="R518" s="36">
        <v>1.48</v>
      </c>
      <c r="S518" s="253">
        <v>0.34200000000000003</v>
      </c>
      <c r="T518" s="36" t="s">
        <v>771</v>
      </c>
      <c r="U518" s="36" t="s">
        <v>766</v>
      </c>
      <c r="V518" s="36" t="s">
        <v>767</v>
      </c>
    </row>
    <row r="519" spans="1:51">
      <c r="A519" s="400">
        <v>8</v>
      </c>
      <c r="B519" s="250" t="s">
        <v>724</v>
      </c>
      <c r="C519" s="183" t="s">
        <v>272</v>
      </c>
      <c r="D519" s="183" t="s">
        <v>270</v>
      </c>
      <c r="E519" s="402">
        <v>180</v>
      </c>
      <c r="F519" s="402">
        <f t="shared" si="133"/>
        <v>215.06399999999999</v>
      </c>
      <c r="G519" s="411"/>
      <c r="H519" s="411"/>
      <c r="I519" s="36">
        <v>200</v>
      </c>
      <c r="J519" s="411"/>
      <c r="K519" s="411"/>
      <c r="L519" s="411"/>
      <c r="M519" s="411"/>
      <c r="N519" s="411"/>
      <c r="O519" s="411"/>
      <c r="P519" s="411"/>
      <c r="Q519" s="411"/>
      <c r="R519" s="36">
        <v>1.48</v>
      </c>
      <c r="S519" s="253">
        <v>0.34200000000000003</v>
      </c>
      <c r="T519" s="36" t="s">
        <v>771</v>
      </c>
      <c r="U519" s="36" t="s">
        <v>766</v>
      </c>
      <c r="V519" s="36" t="s">
        <v>767</v>
      </c>
    </row>
    <row r="520" spans="1:51">
      <c r="A520" s="400">
        <v>9</v>
      </c>
      <c r="B520" s="250" t="s">
        <v>725</v>
      </c>
      <c r="C520" s="183" t="s">
        <v>272</v>
      </c>
      <c r="D520" s="183" t="s">
        <v>270</v>
      </c>
      <c r="E520" s="402">
        <v>400</v>
      </c>
      <c r="F520" s="402">
        <f t="shared" si="133"/>
        <v>477.91999999999996</v>
      </c>
      <c r="G520" s="411"/>
      <c r="H520" s="411"/>
      <c r="I520" s="36">
        <v>500</v>
      </c>
      <c r="J520" s="411"/>
      <c r="K520" s="411"/>
      <c r="L520" s="411"/>
      <c r="M520" s="411"/>
      <c r="N520" s="411"/>
      <c r="O520" s="411"/>
      <c r="P520" s="411"/>
      <c r="Q520" s="411"/>
      <c r="R520" s="36">
        <v>1.48</v>
      </c>
      <c r="S520" s="253">
        <v>0.34200000000000003</v>
      </c>
      <c r="T520" s="36" t="s">
        <v>771</v>
      </c>
      <c r="U520" s="36" t="s">
        <v>766</v>
      </c>
      <c r="V520" s="36" t="s">
        <v>767</v>
      </c>
    </row>
    <row r="521" spans="1:51" outlineLevel="1">
      <c r="A521" s="400">
        <v>10</v>
      </c>
      <c r="B521" s="250" t="s">
        <v>726</v>
      </c>
      <c r="C521" s="183" t="s">
        <v>272</v>
      </c>
      <c r="D521" s="183" t="s">
        <v>270</v>
      </c>
      <c r="E521" s="402">
        <v>700</v>
      </c>
      <c r="F521" s="402">
        <f t="shared" si="133"/>
        <v>836.36</v>
      </c>
      <c r="G521" s="411"/>
      <c r="H521" s="411"/>
      <c r="I521" s="36">
        <v>1000</v>
      </c>
      <c r="J521" s="411"/>
      <c r="K521" s="411"/>
      <c r="L521" s="411"/>
      <c r="M521" s="411"/>
      <c r="N521" s="411"/>
      <c r="O521" s="411"/>
      <c r="P521" s="411"/>
      <c r="Q521" s="411"/>
      <c r="R521" s="36">
        <v>1.48</v>
      </c>
      <c r="S521" s="253">
        <v>0.34200000000000003</v>
      </c>
      <c r="T521" s="36" t="s">
        <v>771</v>
      </c>
      <c r="U521" s="36" t="s">
        <v>766</v>
      </c>
      <c r="V521" s="36" t="s">
        <v>767</v>
      </c>
    </row>
    <row r="522" spans="1:51" outlineLevel="1">
      <c r="A522" s="400">
        <v>11</v>
      </c>
      <c r="B522" s="250" t="s">
        <v>727</v>
      </c>
      <c r="C522" s="183" t="s">
        <v>272</v>
      </c>
      <c r="D522" s="183" t="s">
        <v>270</v>
      </c>
      <c r="E522" s="402">
        <v>3000</v>
      </c>
      <c r="F522" s="402">
        <f t="shared" si="133"/>
        <v>3584.3999999999996</v>
      </c>
      <c r="G522" s="411"/>
      <c r="H522" s="411"/>
      <c r="I522" s="36">
        <v>5000</v>
      </c>
      <c r="J522" s="411"/>
      <c r="K522" s="411"/>
      <c r="L522" s="411"/>
      <c r="M522" s="411"/>
      <c r="N522" s="411"/>
      <c r="O522" s="411"/>
      <c r="P522" s="411"/>
      <c r="Q522" s="411"/>
      <c r="R522" s="36">
        <v>1.48</v>
      </c>
      <c r="S522" s="253">
        <v>0.34200000000000003</v>
      </c>
      <c r="T522" s="36" t="s">
        <v>771</v>
      </c>
      <c r="U522" s="36" t="s">
        <v>766</v>
      </c>
      <c r="V522" s="36" t="s">
        <v>767</v>
      </c>
    </row>
    <row r="523" spans="1:51" outlineLevel="1">
      <c r="A523" s="400">
        <v>12</v>
      </c>
      <c r="B523" s="252" t="s">
        <v>354</v>
      </c>
      <c r="C523" s="183" t="s">
        <v>269</v>
      </c>
      <c r="D523" s="183" t="s">
        <v>270</v>
      </c>
      <c r="E523" s="402">
        <v>99.6</v>
      </c>
      <c r="F523" s="402">
        <f t="shared" si="133"/>
        <v>119.00207999999999</v>
      </c>
      <c r="G523" s="411"/>
      <c r="H523" s="411"/>
      <c r="I523" s="411"/>
      <c r="J523" s="36">
        <v>50</v>
      </c>
      <c r="K523" s="411"/>
      <c r="L523" s="411"/>
      <c r="M523" s="411"/>
      <c r="N523" s="411"/>
      <c r="O523" s="411"/>
      <c r="P523" s="411"/>
      <c r="Q523" s="411"/>
      <c r="R523" s="36">
        <v>1.48</v>
      </c>
      <c r="S523" s="253">
        <v>0.34200000000000003</v>
      </c>
      <c r="T523" s="36" t="s">
        <v>765</v>
      </c>
      <c r="U523" s="36" t="s">
        <v>766</v>
      </c>
      <c r="V523" s="36" t="s">
        <v>767</v>
      </c>
    </row>
    <row r="524" spans="1:51" outlineLevel="1">
      <c r="A524" s="400">
        <v>13</v>
      </c>
      <c r="B524" s="252" t="s">
        <v>350</v>
      </c>
      <c r="C524" s="183" t="s">
        <v>269</v>
      </c>
      <c r="D524" s="183" t="s">
        <v>270</v>
      </c>
      <c r="E524" s="402">
        <v>250.25</v>
      </c>
      <c r="F524" s="402">
        <f>E524*1.16*1.03</f>
        <v>298.99869999999999</v>
      </c>
      <c r="G524" s="411"/>
      <c r="H524" s="411"/>
      <c r="I524" s="411"/>
      <c r="J524" s="36">
        <v>200</v>
      </c>
      <c r="K524" s="411"/>
      <c r="L524" s="411"/>
      <c r="M524" s="411"/>
      <c r="N524" s="411"/>
      <c r="O524" s="411"/>
      <c r="P524" s="411"/>
      <c r="Q524" s="411"/>
      <c r="R524" s="36">
        <v>1.48</v>
      </c>
      <c r="S524" s="253">
        <v>0.34200000000000003</v>
      </c>
      <c r="T524" s="36" t="s">
        <v>765</v>
      </c>
      <c r="U524" s="36" t="s">
        <v>766</v>
      </c>
      <c r="V524" s="36" t="s">
        <v>767</v>
      </c>
    </row>
    <row r="525" spans="1:51" outlineLevel="1">
      <c r="A525" s="400">
        <v>14</v>
      </c>
      <c r="B525" s="252" t="s">
        <v>362</v>
      </c>
      <c r="C525" s="183" t="s">
        <v>269</v>
      </c>
      <c r="D525" s="183" t="s">
        <v>270</v>
      </c>
      <c r="E525" s="402">
        <v>125.54</v>
      </c>
      <c r="F525" s="402">
        <f>E525*1.16*1.03</f>
        <v>149.995192</v>
      </c>
      <c r="G525" s="411"/>
      <c r="H525" s="36">
        <v>1000</v>
      </c>
      <c r="I525" s="411"/>
      <c r="J525" s="411"/>
      <c r="K525" s="411"/>
      <c r="L525" s="411"/>
      <c r="M525" s="411"/>
      <c r="N525" s="411"/>
      <c r="O525" s="411"/>
      <c r="P525" s="411"/>
      <c r="Q525" s="411"/>
      <c r="R525" s="36">
        <v>1.48</v>
      </c>
      <c r="S525" s="253">
        <v>0.34200000000000003</v>
      </c>
      <c r="T525" s="36" t="s">
        <v>765</v>
      </c>
      <c r="U525" s="36" t="s">
        <v>766</v>
      </c>
      <c r="V525" s="36" t="s">
        <v>767</v>
      </c>
    </row>
    <row r="526" spans="1:51" outlineLevel="1">
      <c r="A526" s="400">
        <v>15</v>
      </c>
      <c r="B526" s="252" t="s">
        <v>360</v>
      </c>
      <c r="C526" s="183" t="s">
        <v>269</v>
      </c>
      <c r="D526" s="183" t="s">
        <v>270</v>
      </c>
      <c r="E526" s="402">
        <v>58.58</v>
      </c>
      <c r="F526" s="402">
        <f>E526*1.16*1.03</f>
        <v>69.991383999999996</v>
      </c>
      <c r="G526" s="411"/>
      <c r="H526" s="36">
        <v>100</v>
      </c>
      <c r="I526" s="411"/>
      <c r="J526" s="411"/>
      <c r="K526" s="411"/>
      <c r="L526" s="411"/>
      <c r="M526" s="411"/>
      <c r="N526" s="411"/>
      <c r="O526" s="411"/>
      <c r="P526" s="411"/>
      <c r="Q526" s="411"/>
      <c r="R526" s="36">
        <v>1.48</v>
      </c>
      <c r="S526" s="253">
        <v>0.34200000000000003</v>
      </c>
      <c r="T526" s="36" t="s">
        <v>765</v>
      </c>
      <c r="U526" s="36" t="s">
        <v>766</v>
      </c>
      <c r="V526" s="36" t="s">
        <v>767</v>
      </c>
    </row>
    <row r="527" spans="1:51" outlineLevel="1">
      <c r="A527" s="400">
        <v>16</v>
      </c>
      <c r="B527" s="252" t="s">
        <v>349</v>
      </c>
      <c r="C527" s="183" t="s">
        <v>269</v>
      </c>
      <c r="D527" s="183" t="s">
        <v>270</v>
      </c>
      <c r="E527" s="402">
        <v>86.96</v>
      </c>
      <c r="F527" s="402">
        <f>E527*1.16*1.03</f>
        <v>103.89980799999998</v>
      </c>
      <c r="G527" s="411"/>
      <c r="H527" s="36">
        <v>100</v>
      </c>
      <c r="I527" s="411"/>
      <c r="J527" s="411"/>
      <c r="K527" s="411"/>
      <c r="L527" s="411"/>
      <c r="M527" s="411"/>
      <c r="N527" s="411"/>
      <c r="O527" s="411"/>
      <c r="P527" s="411"/>
      <c r="Q527" s="411"/>
      <c r="R527" s="36">
        <v>1.48</v>
      </c>
      <c r="S527" s="253">
        <v>0.34200000000000003</v>
      </c>
      <c r="T527" s="36" t="s">
        <v>765</v>
      </c>
      <c r="U527" s="36" t="s">
        <v>766</v>
      </c>
      <c r="V527" s="36" t="s">
        <v>767</v>
      </c>
    </row>
    <row r="528" spans="1:51" outlineLevel="1">
      <c r="A528" s="400">
        <v>17</v>
      </c>
      <c r="B528" s="252" t="s">
        <v>361</v>
      </c>
      <c r="C528" s="183" t="s">
        <v>269</v>
      </c>
      <c r="D528" s="183" t="s">
        <v>270</v>
      </c>
      <c r="E528" s="402">
        <v>41.01</v>
      </c>
      <c r="F528" s="402">
        <f t="shared" ref="F528:F553" si="134">E528*1.16*1.03</f>
        <v>48.998747999999999</v>
      </c>
      <c r="G528" s="411"/>
      <c r="H528" s="36">
        <v>50</v>
      </c>
      <c r="I528" s="411"/>
      <c r="J528" s="411"/>
      <c r="K528" s="411"/>
      <c r="L528" s="411"/>
      <c r="M528" s="411"/>
      <c r="N528" s="411"/>
      <c r="O528" s="411"/>
      <c r="P528" s="411"/>
      <c r="Q528" s="411"/>
      <c r="R528" s="36">
        <v>1.48</v>
      </c>
      <c r="S528" s="253">
        <v>0.34200000000000003</v>
      </c>
      <c r="T528" s="36" t="s">
        <v>765</v>
      </c>
      <c r="U528" s="36" t="s">
        <v>766</v>
      </c>
      <c r="V528" s="36" t="s">
        <v>767</v>
      </c>
    </row>
    <row r="529" spans="1:22" outlineLevel="1">
      <c r="A529" s="400">
        <v>18</v>
      </c>
      <c r="B529" s="252" t="s">
        <v>363</v>
      </c>
      <c r="C529" s="183" t="s">
        <v>272</v>
      </c>
      <c r="D529" s="183" t="s">
        <v>270</v>
      </c>
      <c r="E529" s="402">
        <v>83.7</v>
      </c>
      <c r="F529" s="402">
        <f t="shared" si="134"/>
        <v>100.00476</v>
      </c>
      <c r="G529" s="411"/>
      <c r="H529" s="36">
        <v>100</v>
      </c>
      <c r="I529" s="411"/>
      <c r="J529" s="411"/>
      <c r="K529" s="411"/>
      <c r="L529" s="411"/>
      <c r="M529" s="411"/>
      <c r="N529" s="411"/>
      <c r="O529" s="411"/>
      <c r="P529" s="411"/>
      <c r="Q529" s="411"/>
      <c r="R529" s="36">
        <v>1.48</v>
      </c>
      <c r="S529" s="253">
        <v>0.34200000000000003</v>
      </c>
      <c r="T529" s="36" t="s">
        <v>765</v>
      </c>
      <c r="U529" s="36" t="s">
        <v>766</v>
      </c>
      <c r="V529" s="36" t="s">
        <v>767</v>
      </c>
    </row>
    <row r="530" spans="1:22" outlineLevel="1">
      <c r="A530" s="400">
        <v>19</v>
      </c>
      <c r="B530" s="252" t="s">
        <v>359</v>
      </c>
      <c r="C530" s="183" t="s">
        <v>272</v>
      </c>
      <c r="D530" s="183" t="s">
        <v>270</v>
      </c>
      <c r="E530" s="402">
        <v>50</v>
      </c>
      <c r="F530" s="402">
        <f t="shared" si="134"/>
        <v>59.739999999999995</v>
      </c>
      <c r="G530" s="411"/>
      <c r="H530" s="411"/>
      <c r="I530" s="36">
        <v>35</v>
      </c>
      <c r="J530" s="411"/>
      <c r="K530" s="411"/>
      <c r="L530" s="411"/>
      <c r="M530" s="411"/>
      <c r="N530" s="411"/>
      <c r="O530" s="411"/>
      <c r="P530" s="411"/>
      <c r="Q530" s="411"/>
      <c r="R530" s="36">
        <v>1.48</v>
      </c>
      <c r="S530" s="253">
        <v>0.34200000000000003</v>
      </c>
      <c r="T530" s="36" t="s">
        <v>765</v>
      </c>
      <c r="U530" s="36" t="s">
        <v>766</v>
      </c>
      <c r="V530" s="36" t="s">
        <v>772</v>
      </c>
    </row>
    <row r="531" spans="1:22" outlineLevel="1">
      <c r="A531" s="400">
        <v>20</v>
      </c>
      <c r="B531" s="252" t="s">
        <v>442</v>
      </c>
      <c r="C531" s="183" t="s">
        <v>272</v>
      </c>
      <c r="D531" s="183" t="s">
        <v>270</v>
      </c>
      <c r="E531" s="402">
        <v>450</v>
      </c>
      <c r="F531" s="402">
        <f t="shared" si="134"/>
        <v>537.66</v>
      </c>
      <c r="G531" s="36">
        <v>1</v>
      </c>
      <c r="H531" s="36">
        <v>250</v>
      </c>
      <c r="I531" s="411"/>
      <c r="J531" s="411"/>
      <c r="K531" s="411"/>
      <c r="L531" s="411"/>
      <c r="M531" s="411"/>
      <c r="N531" s="411"/>
      <c r="O531" s="411"/>
      <c r="P531" s="411"/>
      <c r="Q531" s="411"/>
      <c r="R531" s="36">
        <v>1.48</v>
      </c>
      <c r="S531" s="253">
        <v>0.34200000000000003</v>
      </c>
      <c r="T531" s="36" t="s">
        <v>765</v>
      </c>
      <c r="U531" s="36" t="s">
        <v>766</v>
      </c>
      <c r="V531" s="36" t="s">
        <v>767</v>
      </c>
    </row>
    <row r="532" spans="1:22" outlineLevel="1">
      <c r="A532" s="400">
        <v>21</v>
      </c>
      <c r="B532" s="250" t="s">
        <v>443</v>
      </c>
      <c r="C532" s="183" t="s">
        <v>272</v>
      </c>
      <c r="D532" s="183" t="s">
        <v>270</v>
      </c>
      <c r="E532" s="402">
        <v>798</v>
      </c>
      <c r="F532" s="402">
        <f t="shared" si="134"/>
        <v>953.45039999999995</v>
      </c>
      <c r="G532" s="36">
        <v>1</v>
      </c>
      <c r="H532" s="36">
        <v>650</v>
      </c>
      <c r="I532" s="411"/>
      <c r="J532" s="411"/>
      <c r="K532" s="411"/>
      <c r="L532" s="411"/>
      <c r="M532" s="411"/>
      <c r="N532" s="411"/>
      <c r="O532" s="411"/>
      <c r="P532" s="411"/>
      <c r="Q532" s="411"/>
      <c r="R532" s="36">
        <v>1.48</v>
      </c>
      <c r="S532" s="253">
        <v>0.34200000000000003</v>
      </c>
      <c r="T532" s="36" t="s">
        <v>765</v>
      </c>
      <c r="U532" s="36" t="s">
        <v>766</v>
      </c>
      <c r="V532" s="36" t="s">
        <v>767</v>
      </c>
    </row>
    <row r="533" spans="1:22" outlineLevel="1">
      <c r="A533" s="400">
        <v>22</v>
      </c>
      <c r="B533" s="252" t="s">
        <v>732</v>
      </c>
      <c r="C533" s="183" t="s">
        <v>272</v>
      </c>
      <c r="D533" s="183" t="s">
        <v>270</v>
      </c>
      <c r="E533" s="402">
        <v>1198</v>
      </c>
      <c r="F533" s="402">
        <f t="shared" si="134"/>
        <v>1431.3703999999998</v>
      </c>
      <c r="G533" s="36">
        <v>1</v>
      </c>
      <c r="H533" s="36">
        <v>1200</v>
      </c>
      <c r="I533" s="411"/>
      <c r="J533" s="411"/>
      <c r="K533" s="411"/>
      <c r="L533" s="411"/>
      <c r="M533" s="411"/>
      <c r="N533" s="411"/>
      <c r="O533" s="411"/>
      <c r="P533" s="411"/>
      <c r="Q533" s="411"/>
      <c r="R533" s="36">
        <v>1.48</v>
      </c>
      <c r="S533" s="253">
        <v>0.34200000000000003</v>
      </c>
      <c r="T533" s="36" t="s">
        <v>765</v>
      </c>
      <c r="U533" s="36" t="s">
        <v>766</v>
      </c>
      <c r="V533" s="36" t="s">
        <v>767</v>
      </c>
    </row>
    <row r="534" spans="1:22" outlineLevel="1">
      <c r="A534" s="400">
        <v>23</v>
      </c>
      <c r="B534" s="252" t="s">
        <v>444</v>
      </c>
      <c r="C534" s="183" t="s">
        <v>272</v>
      </c>
      <c r="D534" s="402" t="s">
        <v>270</v>
      </c>
      <c r="E534" s="402">
        <v>200</v>
      </c>
      <c r="F534" s="402">
        <f t="shared" si="134"/>
        <v>238.95999999999998</v>
      </c>
      <c r="G534" s="411"/>
      <c r="H534" s="411"/>
      <c r="I534" s="548" t="s">
        <v>773</v>
      </c>
      <c r="J534" s="549"/>
      <c r="K534" s="549"/>
      <c r="L534" s="549"/>
      <c r="M534" s="549"/>
      <c r="N534" s="549"/>
      <c r="O534" s="549"/>
      <c r="P534" s="549"/>
      <c r="Q534" s="550"/>
      <c r="R534" s="36">
        <v>1.48</v>
      </c>
      <c r="S534" s="253">
        <v>0.34200000000000003</v>
      </c>
      <c r="T534" s="36" t="s">
        <v>765</v>
      </c>
      <c r="U534" s="36" t="s">
        <v>766</v>
      </c>
      <c r="V534" s="36" t="s">
        <v>767</v>
      </c>
    </row>
    <row r="535" spans="1:22" outlineLevel="1">
      <c r="A535" s="400">
        <v>24</v>
      </c>
      <c r="B535" s="252" t="s">
        <v>449</v>
      </c>
      <c r="C535" s="183" t="s">
        <v>272</v>
      </c>
      <c r="D535" s="183" t="s">
        <v>270</v>
      </c>
      <c r="E535" s="402">
        <v>500</v>
      </c>
      <c r="F535" s="402">
        <f t="shared" si="134"/>
        <v>597.4</v>
      </c>
      <c r="G535" s="411"/>
      <c r="H535" s="411"/>
      <c r="I535" s="548" t="s">
        <v>773</v>
      </c>
      <c r="J535" s="549"/>
      <c r="K535" s="549"/>
      <c r="L535" s="549"/>
      <c r="M535" s="549"/>
      <c r="N535" s="549"/>
      <c r="O535" s="549"/>
      <c r="P535" s="549"/>
      <c r="Q535" s="550"/>
      <c r="R535" s="36">
        <v>1.48</v>
      </c>
      <c r="S535" s="253">
        <v>0.34200000000000003</v>
      </c>
      <c r="T535" s="36" t="s">
        <v>765</v>
      </c>
      <c r="U535" s="36" t="s">
        <v>766</v>
      </c>
      <c r="V535" s="36" t="s">
        <v>767</v>
      </c>
    </row>
    <row r="536" spans="1:22" outlineLevel="1">
      <c r="A536" s="400">
        <v>25</v>
      </c>
      <c r="B536" s="252" t="s">
        <v>733</v>
      </c>
      <c r="C536" s="183" t="s">
        <v>272</v>
      </c>
      <c r="D536" s="183" t="s">
        <v>270</v>
      </c>
      <c r="E536" s="412">
        <v>5799</v>
      </c>
      <c r="F536" s="413">
        <f t="shared" si="134"/>
        <v>6928.645199999999</v>
      </c>
      <c r="G536" s="36">
        <v>10</v>
      </c>
      <c r="H536" s="419">
        <v>3000</v>
      </c>
      <c r="I536" s="411"/>
      <c r="J536" s="411"/>
      <c r="K536" s="411"/>
      <c r="L536" s="411"/>
      <c r="M536" s="411"/>
      <c r="N536" s="411"/>
      <c r="O536" s="411"/>
      <c r="P536" s="411"/>
      <c r="Q536" s="411"/>
      <c r="R536" s="36">
        <v>1.48</v>
      </c>
      <c r="S536" s="253">
        <v>0.34200000000000003</v>
      </c>
      <c r="T536" s="36" t="s">
        <v>765</v>
      </c>
      <c r="U536" s="36" t="s">
        <v>766</v>
      </c>
      <c r="V536" s="36" t="s">
        <v>774</v>
      </c>
    </row>
    <row r="537" spans="1:22" outlineLevel="1">
      <c r="A537" s="400">
        <v>26</v>
      </c>
      <c r="B537" s="252" t="s">
        <v>734</v>
      </c>
      <c r="C537" s="183" t="s">
        <v>272</v>
      </c>
      <c r="D537" s="183" t="s">
        <v>270</v>
      </c>
      <c r="E537" s="412">
        <v>11299</v>
      </c>
      <c r="F537" s="413">
        <f t="shared" si="134"/>
        <v>13500.045199999999</v>
      </c>
      <c r="G537" s="36">
        <v>20</v>
      </c>
      <c r="H537" s="419">
        <v>7500</v>
      </c>
      <c r="I537" s="411"/>
      <c r="J537" s="411"/>
      <c r="K537" s="411"/>
      <c r="L537" s="411"/>
      <c r="M537" s="411"/>
      <c r="N537" s="411"/>
      <c r="O537" s="411"/>
      <c r="P537" s="411"/>
      <c r="Q537" s="411"/>
      <c r="R537" s="36">
        <v>1.48</v>
      </c>
      <c r="S537" s="253">
        <v>0.34200000000000003</v>
      </c>
      <c r="T537" s="36" t="s">
        <v>765</v>
      </c>
      <c r="U537" s="36" t="s">
        <v>766</v>
      </c>
      <c r="V537" s="36" t="s">
        <v>774</v>
      </c>
    </row>
    <row r="538" spans="1:22" outlineLevel="1">
      <c r="A538" s="400">
        <v>27</v>
      </c>
      <c r="B538" s="252" t="s">
        <v>735</v>
      </c>
      <c r="C538" s="183" t="s">
        <v>272</v>
      </c>
      <c r="D538" s="183" t="s">
        <v>270</v>
      </c>
      <c r="E538" s="412">
        <v>17299</v>
      </c>
      <c r="F538" s="413">
        <f t="shared" si="134"/>
        <v>20668.8452</v>
      </c>
      <c r="G538" s="36">
        <v>30</v>
      </c>
      <c r="H538" s="419">
        <v>12500</v>
      </c>
      <c r="I538" s="411"/>
      <c r="J538" s="411"/>
      <c r="K538" s="411"/>
      <c r="L538" s="411"/>
      <c r="M538" s="411"/>
      <c r="N538" s="411"/>
      <c r="O538" s="411"/>
      <c r="P538" s="411"/>
      <c r="Q538" s="411"/>
      <c r="R538" s="36">
        <v>1.48</v>
      </c>
      <c r="S538" s="253">
        <v>0.34200000000000003</v>
      </c>
      <c r="T538" s="36" t="s">
        <v>765</v>
      </c>
      <c r="U538" s="36" t="s">
        <v>766</v>
      </c>
      <c r="V538" s="36" t="s">
        <v>774</v>
      </c>
    </row>
    <row r="539" spans="1:22" outlineLevel="1">
      <c r="A539" s="400">
        <v>28</v>
      </c>
      <c r="B539" s="252" t="s">
        <v>736</v>
      </c>
      <c r="C539" s="183" t="s">
        <v>272</v>
      </c>
      <c r="D539" s="183" t="s">
        <v>270</v>
      </c>
      <c r="E539" s="412">
        <v>28799</v>
      </c>
      <c r="F539" s="413">
        <f t="shared" si="134"/>
        <v>34409.0452</v>
      </c>
      <c r="G539" s="36">
        <v>30</v>
      </c>
      <c r="H539" s="419">
        <v>24000</v>
      </c>
      <c r="I539" s="411"/>
      <c r="J539" s="411"/>
      <c r="K539" s="411"/>
      <c r="L539" s="411"/>
      <c r="M539" s="411"/>
      <c r="N539" s="411"/>
      <c r="O539" s="411"/>
      <c r="P539" s="411"/>
      <c r="Q539" s="411"/>
      <c r="R539" s="36">
        <v>1.48</v>
      </c>
      <c r="S539" s="253">
        <v>0.34200000000000003</v>
      </c>
      <c r="T539" s="36" t="s">
        <v>765</v>
      </c>
      <c r="U539" s="36" t="s">
        <v>766</v>
      </c>
      <c r="V539" s="36" t="s">
        <v>774</v>
      </c>
    </row>
    <row r="540" spans="1:22" outlineLevel="1">
      <c r="A540" s="400">
        <v>29</v>
      </c>
      <c r="B540" s="252" t="s">
        <v>737</v>
      </c>
      <c r="C540" s="183" t="s">
        <v>272</v>
      </c>
      <c r="D540" s="183" t="s">
        <v>270</v>
      </c>
      <c r="E540" s="412">
        <v>113999</v>
      </c>
      <c r="F540" s="413">
        <f t="shared" si="134"/>
        <v>136206.00520000001</v>
      </c>
      <c r="G540" s="36">
        <v>100</v>
      </c>
      <c r="H540" s="419">
        <v>100000</v>
      </c>
      <c r="I540" s="411"/>
      <c r="J540" s="411"/>
      <c r="K540" s="411"/>
      <c r="L540" s="411"/>
      <c r="M540" s="411"/>
      <c r="N540" s="411"/>
      <c r="O540" s="411"/>
      <c r="P540" s="411"/>
      <c r="Q540" s="411"/>
      <c r="R540" s="36">
        <v>1.48</v>
      </c>
      <c r="S540" s="253">
        <v>0.34200000000000003</v>
      </c>
      <c r="T540" s="36" t="s">
        <v>765</v>
      </c>
      <c r="U540" s="36" t="s">
        <v>766</v>
      </c>
      <c r="V540" s="36" t="s">
        <v>774</v>
      </c>
    </row>
    <row r="541" spans="1:22" outlineLevel="1">
      <c r="A541" s="400">
        <v>30</v>
      </c>
      <c r="B541" s="252" t="s">
        <v>738</v>
      </c>
      <c r="C541" s="183" t="s">
        <v>272</v>
      </c>
      <c r="D541" s="183" t="s">
        <v>270</v>
      </c>
      <c r="E541" s="412">
        <v>569999</v>
      </c>
      <c r="F541" s="413">
        <f t="shared" si="134"/>
        <v>681034.80519999994</v>
      </c>
      <c r="G541" s="36">
        <v>300</v>
      </c>
      <c r="H541" s="419">
        <v>600000</v>
      </c>
      <c r="I541" s="411"/>
      <c r="J541" s="411"/>
      <c r="K541" s="411"/>
      <c r="L541" s="411"/>
      <c r="M541" s="411"/>
      <c r="N541" s="411"/>
      <c r="O541" s="411"/>
      <c r="P541" s="411"/>
      <c r="Q541" s="411"/>
      <c r="R541" s="36">
        <v>1.48</v>
      </c>
      <c r="S541" s="253">
        <v>0.34200000000000003</v>
      </c>
      <c r="T541" s="36" t="s">
        <v>765</v>
      </c>
      <c r="U541" s="36" t="s">
        <v>766</v>
      </c>
      <c r="V541" s="36" t="s">
        <v>774</v>
      </c>
    </row>
    <row r="542" spans="1:22" outlineLevel="1">
      <c r="A542" s="400">
        <v>31</v>
      </c>
      <c r="B542" s="252" t="s">
        <v>739</v>
      </c>
      <c r="C542" s="183" t="s">
        <v>272</v>
      </c>
      <c r="D542" s="183" t="s">
        <v>270</v>
      </c>
      <c r="E542" s="412">
        <v>899999</v>
      </c>
      <c r="F542" s="413">
        <f t="shared" si="134"/>
        <v>1075318.8052000001</v>
      </c>
      <c r="G542" s="36">
        <v>500</v>
      </c>
      <c r="H542" s="419">
        <v>1000000</v>
      </c>
      <c r="I542" s="411"/>
      <c r="J542" s="411"/>
      <c r="K542" s="411"/>
      <c r="L542" s="411"/>
      <c r="M542" s="411"/>
      <c r="N542" s="411"/>
      <c r="O542" s="411"/>
      <c r="P542" s="411"/>
      <c r="Q542" s="411"/>
      <c r="R542" s="36">
        <v>1.48</v>
      </c>
      <c r="S542" s="253">
        <v>0.34200000000000003</v>
      </c>
      <c r="T542" s="36" t="s">
        <v>765</v>
      </c>
      <c r="U542" s="36" t="s">
        <v>766</v>
      </c>
      <c r="V542" s="36" t="s">
        <v>774</v>
      </c>
    </row>
    <row r="543" spans="1:22" outlineLevel="1">
      <c r="A543" s="400">
        <v>32</v>
      </c>
      <c r="B543" s="263" t="s">
        <v>740</v>
      </c>
      <c r="C543" s="183" t="s">
        <v>272</v>
      </c>
      <c r="D543" s="183" t="s">
        <v>270</v>
      </c>
      <c r="E543" s="412">
        <v>2000</v>
      </c>
      <c r="F543" s="413">
        <f t="shared" si="134"/>
        <v>2389.6</v>
      </c>
      <c r="G543" s="411"/>
      <c r="H543" s="419">
        <v>2000</v>
      </c>
      <c r="I543" s="411"/>
      <c r="J543" s="411"/>
      <c r="K543" s="411"/>
      <c r="L543" s="411"/>
      <c r="M543" s="411"/>
      <c r="N543" s="411"/>
      <c r="O543" s="411"/>
      <c r="P543" s="411"/>
      <c r="Q543" s="411"/>
      <c r="R543" s="36">
        <v>1.48</v>
      </c>
      <c r="S543" s="36">
        <v>0.67630000000000001</v>
      </c>
      <c r="T543" s="36" t="s">
        <v>765</v>
      </c>
      <c r="U543" s="36" t="s">
        <v>766</v>
      </c>
      <c r="V543" s="36" t="s">
        <v>767</v>
      </c>
    </row>
    <row r="544" spans="1:22" outlineLevel="1">
      <c r="A544" s="400">
        <v>33</v>
      </c>
      <c r="B544" s="252" t="s">
        <v>741</v>
      </c>
      <c r="C544" s="183" t="s">
        <v>272</v>
      </c>
      <c r="D544" s="183" t="s">
        <v>270</v>
      </c>
      <c r="E544" s="412">
        <v>45000</v>
      </c>
      <c r="F544" s="413">
        <f t="shared" si="134"/>
        <v>53766</v>
      </c>
      <c r="G544" s="411"/>
      <c r="H544" s="419">
        <v>50000</v>
      </c>
      <c r="I544" s="411"/>
      <c r="J544" s="411"/>
      <c r="K544" s="411"/>
      <c r="L544" s="411"/>
      <c r="M544" s="411"/>
      <c r="N544" s="411"/>
      <c r="O544" s="411"/>
      <c r="P544" s="411"/>
      <c r="Q544" s="411"/>
      <c r="R544" s="36">
        <v>1.48</v>
      </c>
      <c r="S544" s="253">
        <v>0.34200000000000003</v>
      </c>
      <c r="T544" s="36" t="s">
        <v>765</v>
      </c>
      <c r="U544" s="36" t="s">
        <v>766</v>
      </c>
      <c r="V544" s="36" t="s">
        <v>767</v>
      </c>
    </row>
    <row r="545" spans="1:89" outlineLevel="1">
      <c r="A545" s="400">
        <v>34</v>
      </c>
      <c r="B545" s="252" t="s">
        <v>742</v>
      </c>
      <c r="C545" s="183" t="s">
        <v>272</v>
      </c>
      <c r="D545" s="183" t="s">
        <v>270</v>
      </c>
      <c r="E545" s="412">
        <v>255000</v>
      </c>
      <c r="F545" s="413">
        <f t="shared" si="134"/>
        <v>304674</v>
      </c>
      <c r="G545" s="411"/>
      <c r="H545" s="419">
        <v>300000</v>
      </c>
      <c r="I545" s="411"/>
      <c r="J545" s="411"/>
      <c r="K545" s="411"/>
      <c r="L545" s="411"/>
      <c r="M545" s="411"/>
      <c r="N545" s="411"/>
      <c r="O545" s="411"/>
      <c r="P545" s="411"/>
      <c r="Q545" s="411"/>
      <c r="R545" s="36">
        <v>1.48</v>
      </c>
      <c r="S545" s="253">
        <v>0.34200000000000003</v>
      </c>
      <c r="T545" s="36" t="s">
        <v>765</v>
      </c>
      <c r="U545" s="36" t="s">
        <v>766</v>
      </c>
      <c r="V545" s="36" t="s">
        <v>767</v>
      </c>
    </row>
    <row r="546" spans="1:89" outlineLevel="1">
      <c r="A546" s="400">
        <v>35</v>
      </c>
      <c r="B546" s="252" t="s">
        <v>743</v>
      </c>
      <c r="C546" s="183" t="s">
        <v>272</v>
      </c>
      <c r="D546" s="183" t="s">
        <v>270</v>
      </c>
      <c r="E546" s="412">
        <v>400000</v>
      </c>
      <c r="F546" s="413">
        <f t="shared" si="134"/>
        <v>477919.99999999994</v>
      </c>
      <c r="G546" s="411"/>
      <c r="H546" s="419">
        <v>500000</v>
      </c>
      <c r="I546" s="411"/>
      <c r="J546" s="411"/>
      <c r="K546" s="411"/>
      <c r="L546" s="411"/>
      <c r="M546" s="411"/>
      <c r="N546" s="411"/>
      <c r="O546" s="411"/>
      <c r="P546" s="411"/>
      <c r="Q546" s="411"/>
      <c r="R546" s="36">
        <v>1.48</v>
      </c>
      <c r="S546" s="253">
        <v>0.34200000000000003</v>
      </c>
      <c r="T546" s="36" t="s">
        <v>765</v>
      </c>
      <c r="U546" s="36" t="s">
        <v>766</v>
      </c>
      <c r="V546" s="36" t="s">
        <v>767</v>
      </c>
    </row>
    <row r="547" spans="1:89" outlineLevel="1">
      <c r="A547" s="400">
        <v>36</v>
      </c>
      <c r="B547" s="252" t="s">
        <v>744</v>
      </c>
      <c r="C547" s="183" t="s">
        <v>272</v>
      </c>
      <c r="D547" s="183" t="s">
        <v>270</v>
      </c>
      <c r="E547" s="412">
        <v>17390</v>
      </c>
      <c r="F547" s="413">
        <f t="shared" si="134"/>
        <v>20777.571999999996</v>
      </c>
      <c r="G547" s="36">
        <v>10</v>
      </c>
      <c r="H547" s="419">
        <v>11500</v>
      </c>
      <c r="I547" s="411"/>
      <c r="J547" s="411"/>
      <c r="K547" s="411"/>
      <c r="L547" s="411"/>
      <c r="M547" s="411"/>
      <c r="N547" s="411"/>
      <c r="O547" s="411"/>
      <c r="P547" s="411"/>
      <c r="Q547" s="411"/>
      <c r="R547" s="36">
        <v>1.48</v>
      </c>
      <c r="S547" s="253">
        <v>0.34200000000000003</v>
      </c>
      <c r="T547" s="36" t="s">
        <v>765</v>
      </c>
      <c r="U547" s="36" t="s">
        <v>766</v>
      </c>
      <c r="V547" s="36" t="s">
        <v>774</v>
      </c>
    </row>
    <row r="548" spans="1:89" outlineLevel="1">
      <c r="A548" s="400">
        <v>37</v>
      </c>
      <c r="B548" s="252" t="s">
        <v>745</v>
      </c>
      <c r="C548" s="183" t="s">
        <v>272</v>
      </c>
      <c r="D548" s="183" t="s">
        <v>270</v>
      </c>
      <c r="E548" s="412">
        <v>32956</v>
      </c>
      <c r="F548" s="413">
        <f t="shared" si="134"/>
        <v>39375.828800000003</v>
      </c>
      <c r="G548" s="36">
        <v>20</v>
      </c>
      <c r="H548" s="419">
        <v>23000</v>
      </c>
      <c r="I548" s="411"/>
      <c r="J548" s="411"/>
      <c r="K548" s="411"/>
      <c r="L548" s="411"/>
      <c r="M548" s="411"/>
      <c r="N548" s="411"/>
      <c r="O548" s="411"/>
      <c r="P548" s="411"/>
      <c r="Q548" s="411"/>
      <c r="R548" s="36">
        <v>1.48</v>
      </c>
      <c r="S548" s="253">
        <v>0.34200000000000003</v>
      </c>
      <c r="T548" s="36" t="s">
        <v>765</v>
      </c>
      <c r="U548" s="36" t="s">
        <v>766</v>
      </c>
      <c r="V548" s="36" t="s">
        <v>774</v>
      </c>
    </row>
    <row r="549" spans="1:89" outlineLevel="1">
      <c r="A549" s="400">
        <v>38</v>
      </c>
      <c r="B549" s="252" t="s">
        <v>746</v>
      </c>
      <c r="C549" s="183" t="s">
        <v>272</v>
      </c>
      <c r="D549" s="183" t="s">
        <v>270</v>
      </c>
      <c r="E549" s="412">
        <v>46956</v>
      </c>
      <c r="F549" s="413">
        <f t="shared" si="134"/>
        <v>56103.0288</v>
      </c>
      <c r="G549" s="36">
        <v>30</v>
      </c>
      <c r="H549" s="419">
        <v>30500</v>
      </c>
      <c r="I549" s="411"/>
      <c r="J549" s="411"/>
      <c r="K549" s="411"/>
      <c r="L549" s="411"/>
      <c r="M549" s="411"/>
      <c r="N549" s="411"/>
      <c r="O549" s="411"/>
      <c r="P549" s="411"/>
      <c r="Q549" s="411"/>
      <c r="R549" s="36">
        <v>1.48</v>
      </c>
      <c r="S549" s="253">
        <v>0.34200000000000003</v>
      </c>
      <c r="T549" s="36" t="s">
        <v>765</v>
      </c>
      <c r="U549" s="36" t="s">
        <v>766</v>
      </c>
      <c r="V549" s="36" t="s">
        <v>774</v>
      </c>
    </row>
    <row r="550" spans="1:89" outlineLevel="1">
      <c r="A550" s="400">
        <v>39</v>
      </c>
      <c r="B550" s="252" t="s">
        <v>747</v>
      </c>
      <c r="C550" s="183" t="s">
        <v>272</v>
      </c>
      <c r="D550" s="183" t="s">
        <v>270</v>
      </c>
      <c r="E550" s="412">
        <v>147825</v>
      </c>
      <c r="F550" s="413">
        <f t="shared" si="134"/>
        <v>176621.31</v>
      </c>
      <c r="G550" s="36">
        <v>100</v>
      </c>
      <c r="H550" s="419">
        <v>96400</v>
      </c>
      <c r="I550" s="411"/>
      <c r="J550" s="411"/>
      <c r="K550" s="411"/>
      <c r="L550" s="411"/>
      <c r="M550" s="411"/>
      <c r="N550" s="411"/>
      <c r="O550" s="411"/>
      <c r="P550" s="411"/>
      <c r="Q550" s="411"/>
      <c r="R550" s="36">
        <v>1.48</v>
      </c>
      <c r="S550" s="253">
        <v>0.34200000000000003</v>
      </c>
      <c r="T550" s="36" t="s">
        <v>765</v>
      </c>
      <c r="U550" s="36" t="s">
        <v>766</v>
      </c>
      <c r="V550" s="36" t="s">
        <v>774</v>
      </c>
    </row>
    <row r="551" spans="1:89" outlineLevel="1">
      <c r="A551" s="400">
        <v>40</v>
      </c>
      <c r="B551" s="252" t="s">
        <v>748</v>
      </c>
      <c r="C551" s="183" t="s">
        <v>272</v>
      </c>
      <c r="D551" s="183" t="s">
        <v>270</v>
      </c>
      <c r="E551" s="412">
        <v>4999</v>
      </c>
      <c r="F551" s="413">
        <f t="shared" si="134"/>
        <v>5972.8051999999998</v>
      </c>
      <c r="G551" s="36">
        <v>10</v>
      </c>
      <c r="H551" s="419">
        <v>2000</v>
      </c>
      <c r="I551" s="411"/>
      <c r="J551" s="411"/>
      <c r="K551" s="411"/>
      <c r="L551" s="411"/>
      <c r="M551" s="411"/>
      <c r="N551" s="411"/>
      <c r="O551" s="411"/>
      <c r="P551" s="411"/>
      <c r="Q551" s="411"/>
      <c r="R551" s="36">
        <v>1.48</v>
      </c>
      <c r="S551" s="253">
        <v>0.34200000000000003</v>
      </c>
      <c r="T551" s="36" t="s">
        <v>765</v>
      </c>
      <c r="U551" s="36" t="s">
        <v>766</v>
      </c>
      <c r="V551" s="36" t="s">
        <v>774</v>
      </c>
    </row>
    <row r="552" spans="1:89" outlineLevel="1">
      <c r="A552" s="400">
        <v>41</v>
      </c>
      <c r="B552" s="252" t="s">
        <v>749</v>
      </c>
      <c r="C552" s="183" t="s">
        <v>272</v>
      </c>
      <c r="D552" s="183" t="s">
        <v>270</v>
      </c>
      <c r="E552" s="412">
        <v>9999</v>
      </c>
      <c r="F552" s="413">
        <f t="shared" si="134"/>
        <v>11946.805199999999</v>
      </c>
      <c r="G552" s="36">
        <v>20</v>
      </c>
      <c r="H552" s="419">
        <v>5000</v>
      </c>
      <c r="I552" s="411"/>
      <c r="J552" s="411"/>
      <c r="K552" s="411"/>
      <c r="L552" s="411"/>
      <c r="M552" s="411"/>
      <c r="N552" s="411"/>
      <c r="O552" s="411"/>
      <c r="P552" s="411"/>
      <c r="Q552" s="411"/>
      <c r="R552" s="36">
        <v>1.48</v>
      </c>
      <c r="S552" s="253">
        <v>0.34200000000000003</v>
      </c>
      <c r="T552" s="36" t="s">
        <v>765</v>
      </c>
      <c r="U552" s="36" t="s">
        <v>766</v>
      </c>
      <c r="V552" s="36" t="s">
        <v>774</v>
      </c>
    </row>
    <row r="553" spans="1:89" outlineLevel="1">
      <c r="A553" s="400">
        <v>42</v>
      </c>
      <c r="B553" s="252" t="s">
        <v>750</v>
      </c>
      <c r="C553" s="183" t="s">
        <v>272</v>
      </c>
      <c r="D553" s="183" t="s">
        <v>270</v>
      </c>
      <c r="E553" s="412">
        <v>16694</v>
      </c>
      <c r="F553" s="413">
        <f t="shared" si="134"/>
        <v>19945.991199999997</v>
      </c>
      <c r="G553" s="36">
        <v>30</v>
      </c>
      <c r="H553" s="419">
        <v>9500</v>
      </c>
      <c r="I553" s="411"/>
      <c r="J553" s="411"/>
      <c r="K553" s="411"/>
      <c r="L553" s="411"/>
      <c r="M553" s="411"/>
      <c r="N553" s="411"/>
      <c r="O553" s="411"/>
      <c r="P553" s="411"/>
      <c r="Q553" s="411"/>
      <c r="R553" s="36">
        <v>1.48</v>
      </c>
      <c r="S553" s="253">
        <v>0.34200000000000003</v>
      </c>
      <c r="T553" s="36" t="s">
        <v>765</v>
      </c>
      <c r="U553" s="36" t="s">
        <v>766</v>
      </c>
      <c r="V553" s="36" t="s">
        <v>774</v>
      </c>
    </row>
    <row r="554" spans="1:89" outlineLevel="1">
      <c r="A554" s="400">
        <v>43</v>
      </c>
      <c r="B554" s="405" t="s">
        <v>263</v>
      </c>
      <c r="C554" s="183" t="s">
        <v>384</v>
      </c>
      <c r="D554" s="183" t="s">
        <v>270</v>
      </c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</row>
    <row r="555" spans="1:89">
      <c r="O555" s="397" t="s">
        <v>431</v>
      </c>
    </row>
    <row r="556" spans="1:89">
      <c r="B556" s="397" t="s">
        <v>173</v>
      </c>
    </row>
    <row r="557" spans="1:89">
      <c r="B557" s="398" t="s">
        <v>324</v>
      </c>
    </row>
    <row r="559" spans="1:89">
      <c r="C559" s="398"/>
      <c r="D559" s="398"/>
      <c r="E559" s="398"/>
      <c r="F559" s="398"/>
      <c r="G559" s="398"/>
      <c r="H559" s="398"/>
      <c r="I559" s="398"/>
      <c r="J559" s="398"/>
      <c r="K559" s="398"/>
      <c r="L559" s="398"/>
      <c r="M559" s="398"/>
      <c r="N559" s="398"/>
    </row>
    <row r="560" spans="1:89" ht="15.75">
      <c r="A560" s="244">
        <v>4.2</v>
      </c>
      <c r="B560" s="244" t="s">
        <v>775</v>
      </c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</row>
    <row r="562" spans="1:51" ht="15.75">
      <c r="B562" s="9" t="s">
        <v>776</v>
      </c>
      <c r="C562" s="398"/>
      <c r="D562" s="398"/>
      <c r="E562" s="398"/>
      <c r="F562" s="398"/>
      <c r="G562" s="398"/>
      <c r="H562" s="398"/>
      <c r="I562" s="398"/>
      <c r="J562" s="398"/>
      <c r="K562" s="398"/>
      <c r="L562" s="398"/>
      <c r="M562" s="398"/>
      <c r="N562" s="398"/>
      <c r="AT562" s="398"/>
      <c r="AU562" s="398"/>
      <c r="AV562" s="398"/>
      <c r="AW562" s="398"/>
      <c r="AX562" s="398"/>
      <c r="AY562" s="398"/>
    </row>
    <row r="563" spans="1:51">
      <c r="B563" s="417" t="s">
        <v>388</v>
      </c>
      <c r="C563" s="398"/>
      <c r="D563" s="398"/>
      <c r="E563" s="398"/>
      <c r="F563" s="398"/>
      <c r="G563" s="398"/>
      <c r="H563" s="398"/>
      <c r="I563" s="398"/>
      <c r="J563" s="398"/>
      <c r="K563" s="398"/>
      <c r="L563" s="398"/>
      <c r="M563" s="398"/>
      <c r="N563" s="398"/>
      <c r="AT563" s="398"/>
      <c r="AU563" s="398"/>
      <c r="AV563" s="398"/>
      <c r="AW563" s="398"/>
      <c r="AX563" s="398"/>
      <c r="AY563" s="398"/>
    </row>
    <row r="564" spans="1:51" ht="15" thickBot="1">
      <c r="B564" s="260">
        <v>2015</v>
      </c>
      <c r="C564" s="398"/>
      <c r="D564" s="398"/>
      <c r="E564" s="398"/>
      <c r="F564" s="398"/>
      <c r="G564" s="398"/>
      <c r="H564" s="398"/>
      <c r="I564" s="398"/>
      <c r="J564" s="398"/>
      <c r="K564" s="398"/>
      <c r="L564" s="398"/>
      <c r="M564" s="398"/>
      <c r="N564" s="398"/>
      <c r="AT564" s="398"/>
      <c r="AU564" s="398"/>
      <c r="AV564" s="398"/>
      <c r="AW564" s="398"/>
      <c r="AX564" s="398"/>
      <c r="AY564" s="398"/>
    </row>
    <row r="565" spans="1:51" ht="15.75" thickBot="1">
      <c r="B565" s="399"/>
      <c r="C565" s="398"/>
      <c r="D565" s="398"/>
      <c r="E565" s="551" t="s">
        <v>389</v>
      </c>
      <c r="F565" s="552"/>
      <c r="G565" s="552"/>
      <c r="H565" s="552"/>
      <c r="I565" s="552"/>
      <c r="J565" s="552"/>
      <c r="K565" s="552"/>
      <c r="L565" s="552"/>
      <c r="M565" s="552"/>
      <c r="N565" s="552"/>
      <c r="O565" s="552"/>
      <c r="P565" s="552"/>
      <c r="Q565" s="553"/>
      <c r="R565" s="554" t="s">
        <v>172</v>
      </c>
      <c r="S565" s="555"/>
      <c r="T565" s="555"/>
      <c r="U565" s="556"/>
    </row>
    <row r="566" spans="1:51" ht="36">
      <c r="B566" s="330" t="s">
        <v>263</v>
      </c>
      <c r="C566" s="306" t="s">
        <v>264</v>
      </c>
      <c r="D566" s="306" t="s">
        <v>265</v>
      </c>
      <c r="E566" s="330" t="s">
        <v>390</v>
      </c>
      <c r="F566" s="330" t="s">
        <v>391</v>
      </c>
      <c r="G566" s="330" t="s">
        <v>392</v>
      </c>
      <c r="H566" s="330" t="s">
        <v>393</v>
      </c>
      <c r="I566" s="330" t="s">
        <v>394</v>
      </c>
      <c r="J566" s="330" t="s">
        <v>395</v>
      </c>
      <c r="K566" s="330" t="s">
        <v>396</v>
      </c>
      <c r="L566" s="330" t="s">
        <v>397</v>
      </c>
      <c r="M566" s="330" t="s">
        <v>398</v>
      </c>
      <c r="N566" s="330" t="s">
        <v>399</v>
      </c>
      <c r="O566" s="330" t="s">
        <v>400</v>
      </c>
      <c r="P566" s="330" t="s">
        <v>401</v>
      </c>
      <c r="Q566" s="330" t="s">
        <v>73</v>
      </c>
      <c r="R566" s="330" t="s">
        <v>402</v>
      </c>
      <c r="S566" s="330" t="s">
        <v>403</v>
      </c>
      <c r="T566" s="330" t="s">
        <v>404</v>
      </c>
      <c r="U566" s="330" t="s">
        <v>405</v>
      </c>
      <c r="V566" s="330" t="s">
        <v>267</v>
      </c>
    </row>
    <row r="567" spans="1:51" outlineLevel="1">
      <c r="A567" s="400">
        <v>1</v>
      </c>
      <c r="B567" s="183" t="s">
        <v>751</v>
      </c>
      <c r="C567" s="183" t="s">
        <v>269</v>
      </c>
      <c r="D567" s="183" t="s">
        <v>279</v>
      </c>
      <c r="E567" s="402"/>
      <c r="F567" s="402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411"/>
      <c r="R567" s="411"/>
      <c r="S567" s="411"/>
      <c r="T567" s="411"/>
      <c r="U567" s="411"/>
      <c r="V567" s="411"/>
    </row>
    <row r="568" spans="1:51" outlineLevel="1">
      <c r="A568" s="400">
        <v>2</v>
      </c>
      <c r="B568" s="183" t="s">
        <v>296</v>
      </c>
      <c r="C568" s="183" t="s">
        <v>269</v>
      </c>
      <c r="D568" s="183" t="s">
        <v>279</v>
      </c>
      <c r="E568" s="402"/>
      <c r="F568" s="402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411"/>
      <c r="R568" s="187"/>
      <c r="S568" s="36"/>
      <c r="T568" s="411"/>
      <c r="U568" s="411"/>
      <c r="V568" s="36"/>
    </row>
    <row r="569" spans="1:51" outlineLevel="1">
      <c r="A569" s="400">
        <v>3</v>
      </c>
      <c r="B569" s="183" t="s">
        <v>297</v>
      </c>
      <c r="C569" s="183" t="s">
        <v>269</v>
      </c>
      <c r="D569" s="183" t="s">
        <v>279</v>
      </c>
      <c r="E569" s="402"/>
      <c r="F569" s="402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411"/>
      <c r="R569" s="187"/>
      <c r="S569" s="36"/>
      <c r="T569" s="411"/>
      <c r="U569" s="411"/>
      <c r="V569" s="36"/>
    </row>
    <row r="570" spans="1:51" outlineLevel="1">
      <c r="A570" s="400">
        <v>4</v>
      </c>
      <c r="B570" s="183" t="s">
        <v>298</v>
      </c>
      <c r="C570" s="183" t="s">
        <v>272</v>
      </c>
      <c r="D570" s="183" t="s">
        <v>279</v>
      </c>
      <c r="E570" s="402"/>
      <c r="F570" s="402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411"/>
      <c r="R570" s="187"/>
      <c r="S570" s="411"/>
      <c r="T570" s="411"/>
      <c r="U570" s="411"/>
      <c r="V570" s="36"/>
    </row>
    <row r="571" spans="1:51" outlineLevel="1">
      <c r="A571" s="400">
        <v>5</v>
      </c>
      <c r="B571" s="183" t="s">
        <v>300</v>
      </c>
      <c r="C571" s="183" t="s">
        <v>269</v>
      </c>
      <c r="D571" s="183" t="s">
        <v>279</v>
      </c>
      <c r="E571" s="402"/>
      <c r="F571" s="402"/>
      <c r="G571" s="36"/>
      <c r="H571" s="36"/>
      <c r="I571" s="415"/>
      <c r="J571" s="415"/>
      <c r="K571" s="415"/>
      <c r="L571" s="415"/>
      <c r="M571" s="36"/>
      <c r="N571" s="36"/>
      <c r="O571" s="36"/>
      <c r="P571" s="36"/>
      <c r="Q571" s="415"/>
      <c r="R571" s="187"/>
      <c r="S571" s="36"/>
      <c r="T571" s="36"/>
      <c r="U571" s="36"/>
      <c r="V571" s="36"/>
    </row>
    <row r="572" spans="1:51" outlineLevel="1">
      <c r="A572" s="400">
        <v>6</v>
      </c>
      <c r="B572" s="183" t="s">
        <v>301</v>
      </c>
      <c r="C572" s="183" t="s">
        <v>272</v>
      </c>
      <c r="D572" s="183" t="s">
        <v>279</v>
      </c>
      <c r="E572" s="402"/>
      <c r="F572" s="402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415"/>
      <c r="R572" s="187"/>
      <c r="S572" s="415"/>
      <c r="T572" s="36"/>
      <c r="U572" s="36"/>
      <c r="V572" s="36"/>
    </row>
    <row r="573" spans="1:51" outlineLevel="1">
      <c r="A573" s="400">
        <v>7</v>
      </c>
      <c r="B573" s="183" t="s">
        <v>753</v>
      </c>
      <c r="C573" s="183" t="s">
        <v>272</v>
      </c>
      <c r="D573" s="183" t="s">
        <v>279</v>
      </c>
      <c r="E573" s="402"/>
      <c r="F573" s="402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415"/>
      <c r="R573" s="187"/>
      <c r="S573" s="415"/>
      <c r="T573" s="415"/>
      <c r="U573" s="415"/>
      <c r="V573" s="36"/>
    </row>
    <row r="574" spans="1:51" outlineLevel="1">
      <c r="A574" s="400">
        <v>8</v>
      </c>
      <c r="B574" s="416" t="s">
        <v>754</v>
      </c>
      <c r="C574" s="183" t="s">
        <v>269</v>
      </c>
      <c r="D574" s="183" t="s">
        <v>279</v>
      </c>
      <c r="E574" s="402"/>
      <c r="F574" s="402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410"/>
      <c r="R574" s="410"/>
      <c r="S574" s="410"/>
      <c r="T574" s="410"/>
      <c r="U574" s="410"/>
      <c r="V574" s="410"/>
    </row>
    <row r="575" spans="1:51" outlineLevel="1">
      <c r="A575" s="400">
        <v>9</v>
      </c>
      <c r="B575" s="250" t="s">
        <v>755</v>
      </c>
      <c r="C575" s="183" t="s">
        <v>272</v>
      </c>
      <c r="D575" s="183" t="s">
        <v>270</v>
      </c>
      <c r="E575" s="36"/>
      <c r="F575" s="402"/>
      <c r="G575" s="36"/>
      <c r="H575" s="36"/>
      <c r="I575" s="36"/>
      <c r="J575" s="36"/>
      <c r="K575" s="36"/>
      <c r="L575" s="36"/>
      <c r="M575" s="415"/>
      <c r="N575" s="415"/>
      <c r="O575" s="415"/>
      <c r="P575" s="36"/>
      <c r="Q575" s="410"/>
      <c r="R575" s="410"/>
      <c r="S575" s="36"/>
      <c r="T575" s="187"/>
      <c r="U575" s="411"/>
      <c r="V575" s="36"/>
    </row>
    <row r="576" spans="1:51" outlineLevel="1">
      <c r="A576" s="400">
        <v>10</v>
      </c>
      <c r="B576" s="250" t="s">
        <v>756</v>
      </c>
      <c r="C576" s="183" t="s">
        <v>272</v>
      </c>
      <c r="D576" s="183" t="s">
        <v>279</v>
      </c>
      <c r="E576" s="402"/>
      <c r="F576" s="402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410"/>
      <c r="R576" s="410"/>
      <c r="S576" s="410"/>
      <c r="T576" s="410"/>
      <c r="U576" s="410"/>
      <c r="V576" s="410"/>
    </row>
    <row r="577" spans="1:22" outlineLevel="1">
      <c r="A577" s="400">
        <v>11</v>
      </c>
      <c r="B577" s="250" t="s">
        <v>757</v>
      </c>
      <c r="C577" s="183" t="s">
        <v>272</v>
      </c>
      <c r="D577" s="183" t="s">
        <v>279</v>
      </c>
      <c r="E577" s="402"/>
      <c r="F577" s="402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410"/>
      <c r="R577" s="410"/>
      <c r="S577" s="410"/>
      <c r="T577" s="410"/>
      <c r="U577" s="410"/>
      <c r="V577" s="410"/>
    </row>
    <row r="578" spans="1:22" outlineLevel="1">
      <c r="A578" s="400">
        <v>12</v>
      </c>
      <c r="B578" s="250" t="s">
        <v>758</v>
      </c>
      <c r="C578" s="183" t="s">
        <v>272</v>
      </c>
      <c r="D578" s="183" t="s">
        <v>279</v>
      </c>
      <c r="E578" s="402"/>
      <c r="F578" s="402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410"/>
      <c r="R578" s="410"/>
      <c r="S578" s="410"/>
      <c r="T578" s="410"/>
      <c r="U578" s="410"/>
      <c r="V578" s="410"/>
    </row>
    <row r="579" spans="1:22">
      <c r="A579" s="400">
        <v>13</v>
      </c>
      <c r="B579" s="405" t="s">
        <v>263</v>
      </c>
      <c r="C579" s="183" t="s">
        <v>384</v>
      </c>
      <c r="D579" s="183" t="s">
        <v>385</v>
      </c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</row>
    <row r="580" spans="1:22">
      <c r="O580" s="397" t="s">
        <v>431</v>
      </c>
    </row>
    <row r="581" spans="1:22">
      <c r="B581" s="397" t="s">
        <v>173</v>
      </c>
    </row>
    <row r="582" spans="1:22">
      <c r="B582" s="398" t="s">
        <v>324</v>
      </c>
    </row>
    <row r="585" spans="1:22" ht="15.75">
      <c r="B585" s="9" t="s">
        <v>776</v>
      </c>
      <c r="C585" s="398"/>
      <c r="D585" s="398"/>
      <c r="E585" s="398"/>
      <c r="F585" s="398"/>
      <c r="G585" s="398"/>
      <c r="H585" s="398"/>
      <c r="I585" s="398"/>
      <c r="J585" s="398"/>
      <c r="K585" s="398"/>
      <c r="L585" s="398"/>
      <c r="M585" s="398"/>
      <c r="N585" s="398"/>
    </row>
    <row r="586" spans="1:22">
      <c r="B586" s="417" t="s">
        <v>388</v>
      </c>
      <c r="C586" s="398"/>
      <c r="D586" s="398"/>
      <c r="E586" s="398"/>
      <c r="F586" s="398"/>
      <c r="G586" s="398"/>
      <c r="H586" s="398"/>
      <c r="I586" s="398"/>
      <c r="J586" s="398"/>
      <c r="K586" s="398"/>
      <c r="L586" s="398"/>
      <c r="M586" s="398"/>
      <c r="N586" s="398"/>
    </row>
    <row r="587" spans="1:22" ht="15" thickBot="1">
      <c r="B587" s="260">
        <v>2016</v>
      </c>
      <c r="C587" s="398"/>
      <c r="D587" s="398"/>
      <c r="E587" s="398"/>
      <c r="F587" s="398"/>
      <c r="G587" s="398"/>
      <c r="H587" s="398"/>
      <c r="I587" s="398"/>
      <c r="J587" s="398"/>
      <c r="K587" s="398"/>
      <c r="L587" s="398"/>
      <c r="M587" s="398"/>
      <c r="N587" s="398"/>
    </row>
    <row r="588" spans="1:22" ht="15.75" thickBot="1">
      <c r="B588" s="399"/>
      <c r="C588" s="398"/>
      <c r="D588" s="398"/>
      <c r="E588" s="551" t="s">
        <v>389</v>
      </c>
      <c r="F588" s="552"/>
      <c r="G588" s="552"/>
      <c r="H588" s="552"/>
      <c r="I588" s="552"/>
      <c r="J588" s="552"/>
      <c r="K588" s="552"/>
      <c r="L588" s="552"/>
      <c r="M588" s="552"/>
      <c r="N588" s="552"/>
      <c r="O588" s="552"/>
      <c r="P588" s="552"/>
      <c r="Q588" s="553"/>
      <c r="R588" s="554" t="s">
        <v>172</v>
      </c>
      <c r="S588" s="555"/>
      <c r="T588" s="555"/>
      <c r="U588" s="556"/>
    </row>
    <row r="589" spans="1:22" ht="36">
      <c r="B589" s="330" t="s">
        <v>263</v>
      </c>
      <c r="C589" s="306" t="s">
        <v>264</v>
      </c>
      <c r="D589" s="306" t="s">
        <v>265</v>
      </c>
      <c r="E589" s="330" t="s">
        <v>390</v>
      </c>
      <c r="F589" s="330" t="s">
        <v>391</v>
      </c>
      <c r="G589" s="330" t="s">
        <v>392</v>
      </c>
      <c r="H589" s="330" t="s">
        <v>393</v>
      </c>
      <c r="I589" s="330" t="s">
        <v>394</v>
      </c>
      <c r="J589" s="330" t="s">
        <v>395</v>
      </c>
      <c r="K589" s="330" t="s">
        <v>396</v>
      </c>
      <c r="L589" s="330" t="s">
        <v>397</v>
      </c>
      <c r="M589" s="330" t="s">
        <v>398</v>
      </c>
      <c r="N589" s="330" t="s">
        <v>399</v>
      </c>
      <c r="O589" s="330" t="s">
        <v>400</v>
      </c>
      <c r="P589" s="330" t="s">
        <v>401</v>
      </c>
      <c r="Q589" s="330" t="s">
        <v>73</v>
      </c>
      <c r="R589" s="330" t="s">
        <v>402</v>
      </c>
      <c r="S589" s="330" t="s">
        <v>403</v>
      </c>
      <c r="T589" s="330" t="s">
        <v>404</v>
      </c>
      <c r="U589" s="330" t="s">
        <v>405</v>
      </c>
      <c r="V589" s="330" t="s">
        <v>267</v>
      </c>
    </row>
    <row r="590" spans="1:22" outlineLevel="1">
      <c r="A590" s="400">
        <v>1</v>
      </c>
      <c r="B590" s="183" t="s">
        <v>751</v>
      </c>
      <c r="C590" s="183" t="s">
        <v>269</v>
      </c>
      <c r="D590" s="183" t="s">
        <v>279</v>
      </c>
      <c r="E590" s="402">
        <v>505.76</v>
      </c>
      <c r="F590" s="402">
        <f>E590*1.16*1.021</f>
        <v>599.00191359999997</v>
      </c>
      <c r="G590" s="36">
        <v>1</v>
      </c>
      <c r="H590" s="36" t="s">
        <v>419</v>
      </c>
      <c r="I590" s="36" t="s">
        <v>419</v>
      </c>
      <c r="J590" s="36" t="s">
        <v>419</v>
      </c>
      <c r="K590" s="36" t="s">
        <v>419</v>
      </c>
      <c r="L590" s="36" t="s">
        <v>777</v>
      </c>
      <c r="M590" s="36" t="s">
        <v>416</v>
      </c>
      <c r="N590" s="36" t="s">
        <v>415</v>
      </c>
      <c r="O590" s="36" t="s">
        <v>778</v>
      </c>
      <c r="P590" s="36" t="s">
        <v>779</v>
      </c>
      <c r="Q590" s="411"/>
      <c r="R590" s="411"/>
      <c r="S590" s="411"/>
      <c r="T590" s="411"/>
      <c r="U590" s="411"/>
      <c r="V590" s="411"/>
    </row>
    <row r="591" spans="1:22" outlineLevel="1">
      <c r="A591" s="400">
        <v>2</v>
      </c>
      <c r="B591" s="183" t="s">
        <v>296</v>
      </c>
      <c r="C591" s="183" t="s">
        <v>269</v>
      </c>
      <c r="D591" s="183" t="s">
        <v>279</v>
      </c>
      <c r="E591" s="402">
        <v>328.44</v>
      </c>
      <c r="F591" s="402">
        <f t="shared" ref="F591:F597" si="135">ROUND(E591*1.16*1.021,0)</f>
        <v>389</v>
      </c>
      <c r="G591" s="36">
        <v>1</v>
      </c>
      <c r="H591" s="36">
        <v>100</v>
      </c>
      <c r="I591" s="36" t="s">
        <v>419</v>
      </c>
      <c r="J591" s="36" t="s">
        <v>419</v>
      </c>
      <c r="K591" s="36">
        <v>200</v>
      </c>
      <c r="L591" s="36" t="s">
        <v>777</v>
      </c>
      <c r="M591" s="36" t="s">
        <v>59</v>
      </c>
      <c r="N591" s="36" t="s">
        <v>424</v>
      </c>
      <c r="O591" s="36" t="s">
        <v>778</v>
      </c>
      <c r="P591" s="36" t="s">
        <v>779</v>
      </c>
      <c r="Q591" s="411"/>
      <c r="R591" s="36">
        <v>1.3</v>
      </c>
      <c r="S591" s="36">
        <v>0.47339999999999999</v>
      </c>
      <c r="T591" s="411"/>
      <c r="U591" s="411"/>
      <c r="V591" s="36" t="s">
        <v>767</v>
      </c>
    </row>
    <row r="592" spans="1:22" outlineLevel="1">
      <c r="A592" s="400">
        <v>3</v>
      </c>
      <c r="B592" s="183" t="s">
        <v>297</v>
      </c>
      <c r="C592" s="183" t="s">
        <v>269</v>
      </c>
      <c r="D592" s="183" t="s">
        <v>279</v>
      </c>
      <c r="E592" s="402">
        <v>328.44</v>
      </c>
      <c r="F592" s="402">
        <f t="shared" si="135"/>
        <v>389</v>
      </c>
      <c r="G592" s="36">
        <v>1</v>
      </c>
      <c r="H592" s="36">
        <v>100</v>
      </c>
      <c r="I592" s="36" t="s">
        <v>419</v>
      </c>
      <c r="J592" s="36" t="s">
        <v>419</v>
      </c>
      <c r="K592" s="36">
        <v>200</v>
      </c>
      <c r="L592" s="36" t="s">
        <v>777</v>
      </c>
      <c r="M592" s="36" t="s">
        <v>59</v>
      </c>
      <c r="N592" s="36" t="s">
        <v>424</v>
      </c>
      <c r="O592" s="36" t="s">
        <v>778</v>
      </c>
      <c r="P592" s="36" t="s">
        <v>779</v>
      </c>
      <c r="Q592" s="411"/>
      <c r="R592" s="36">
        <v>1.3</v>
      </c>
      <c r="S592" s="36">
        <v>0.47339999999999999</v>
      </c>
      <c r="T592" s="411"/>
      <c r="U592" s="411"/>
      <c r="V592" s="36" t="s">
        <v>767</v>
      </c>
    </row>
    <row r="593" spans="1:22" outlineLevel="1">
      <c r="A593" s="400">
        <v>4</v>
      </c>
      <c r="B593" s="183" t="s">
        <v>298</v>
      </c>
      <c r="C593" s="183" t="s">
        <v>272</v>
      </c>
      <c r="D593" s="183" t="s">
        <v>279</v>
      </c>
      <c r="E593" s="402">
        <v>336.9</v>
      </c>
      <c r="F593" s="402">
        <f t="shared" si="135"/>
        <v>399</v>
      </c>
      <c r="G593" s="36">
        <v>1</v>
      </c>
      <c r="H593" s="36">
        <v>100</v>
      </c>
      <c r="I593" s="36" t="s">
        <v>419</v>
      </c>
      <c r="J593" s="36" t="s">
        <v>419</v>
      </c>
      <c r="K593" s="36" t="s">
        <v>419</v>
      </c>
      <c r="L593" s="36" t="s">
        <v>777</v>
      </c>
      <c r="M593" s="36" t="s">
        <v>59</v>
      </c>
      <c r="N593" s="36" t="s">
        <v>423</v>
      </c>
      <c r="O593" s="36" t="s">
        <v>778</v>
      </c>
      <c r="P593" s="36" t="s">
        <v>779</v>
      </c>
      <c r="Q593" s="411"/>
      <c r="R593" s="36">
        <v>1.48</v>
      </c>
      <c r="S593" s="415"/>
      <c r="T593" s="411"/>
      <c r="U593" s="411"/>
      <c r="V593" s="36" t="s">
        <v>767</v>
      </c>
    </row>
    <row r="594" spans="1:22" outlineLevel="1">
      <c r="A594" s="400">
        <v>5</v>
      </c>
      <c r="B594" s="263" t="s">
        <v>299</v>
      </c>
      <c r="C594" s="263" t="s">
        <v>269</v>
      </c>
      <c r="D594" s="263" t="s">
        <v>279</v>
      </c>
      <c r="E594" s="412">
        <v>1265.7</v>
      </c>
      <c r="F594" s="402">
        <f t="shared" si="135"/>
        <v>1499</v>
      </c>
      <c r="G594" s="36">
        <v>1</v>
      </c>
      <c r="H594" s="412" t="s">
        <v>419</v>
      </c>
      <c r="I594" s="36" t="s">
        <v>419</v>
      </c>
      <c r="J594" s="36" t="s">
        <v>419</v>
      </c>
      <c r="K594" s="36" t="s">
        <v>419</v>
      </c>
      <c r="L594" s="36" t="s">
        <v>777</v>
      </c>
      <c r="M594" s="412" t="s">
        <v>430</v>
      </c>
      <c r="N594" s="412" t="s">
        <v>421</v>
      </c>
      <c r="O594" s="36" t="s">
        <v>778</v>
      </c>
      <c r="P594" s="36" t="s">
        <v>779</v>
      </c>
      <c r="Q594" s="415"/>
      <c r="R594" s="415"/>
      <c r="S594" s="415"/>
      <c r="T594" s="415"/>
      <c r="U594" s="415"/>
      <c r="V594" s="415"/>
    </row>
    <row r="595" spans="1:22" outlineLevel="1">
      <c r="A595" s="400">
        <v>6</v>
      </c>
      <c r="B595" s="183" t="s">
        <v>300</v>
      </c>
      <c r="C595" s="183" t="s">
        <v>269</v>
      </c>
      <c r="D595" s="183" t="s">
        <v>279</v>
      </c>
      <c r="E595" s="402">
        <v>281.16000000000003</v>
      </c>
      <c r="F595" s="402">
        <f t="shared" si="135"/>
        <v>333</v>
      </c>
      <c r="G595" s="36">
        <v>1</v>
      </c>
      <c r="H595" s="36">
        <v>100</v>
      </c>
      <c r="I595" s="415"/>
      <c r="J595" s="415"/>
      <c r="K595" s="415"/>
      <c r="L595" s="415"/>
      <c r="M595" s="36" t="s">
        <v>58</v>
      </c>
      <c r="N595" s="36" t="s">
        <v>424</v>
      </c>
      <c r="O595" s="36" t="s">
        <v>778</v>
      </c>
      <c r="P595" s="36" t="s">
        <v>779</v>
      </c>
      <c r="Q595" s="415"/>
      <c r="R595" s="36">
        <v>1.48</v>
      </c>
      <c r="S595" s="36">
        <v>0.47339999999999999</v>
      </c>
      <c r="T595" s="36" t="s">
        <v>765</v>
      </c>
      <c r="U595" s="36" t="s">
        <v>766</v>
      </c>
      <c r="V595" s="36" t="s">
        <v>767</v>
      </c>
    </row>
    <row r="596" spans="1:22" outlineLevel="1">
      <c r="A596" s="400">
        <v>7</v>
      </c>
      <c r="B596" s="183" t="s">
        <v>301</v>
      </c>
      <c r="C596" s="183" t="s">
        <v>272</v>
      </c>
      <c r="D596" s="183" t="s">
        <v>279</v>
      </c>
      <c r="E596" s="402">
        <v>463.55</v>
      </c>
      <c r="F596" s="402">
        <f t="shared" si="135"/>
        <v>549</v>
      </c>
      <c r="G596" s="36">
        <v>1</v>
      </c>
      <c r="H596" s="36" t="s">
        <v>419</v>
      </c>
      <c r="I596" s="36" t="s">
        <v>419</v>
      </c>
      <c r="J596" s="36" t="s">
        <v>419</v>
      </c>
      <c r="K596" s="36" t="s">
        <v>419</v>
      </c>
      <c r="L596" s="36" t="s">
        <v>777</v>
      </c>
      <c r="M596" s="36" t="s">
        <v>425</v>
      </c>
      <c r="N596" s="36" t="s">
        <v>421</v>
      </c>
      <c r="O596" s="36" t="s">
        <v>778</v>
      </c>
      <c r="P596" s="36" t="s">
        <v>779</v>
      </c>
      <c r="Q596" s="415"/>
      <c r="R596" s="415"/>
      <c r="S596" s="415"/>
      <c r="T596" s="415"/>
      <c r="U596" s="415"/>
      <c r="V596" s="415"/>
    </row>
    <row r="597" spans="1:22" outlineLevel="1">
      <c r="A597" s="400">
        <v>8</v>
      </c>
      <c r="B597" s="183" t="s">
        <v>753</v>
      </c>
      <c r="C597" s="183" t="s">
        <v>272</v>
      </c>
      <c r="D597" s="183" t="s">
        <v>279</v>
      </c>
      <c r="E597" s="402">
        <v>674.64</v>
      </c>
      <c r="F597" s="402">
        <f t="shared" si="135"/>
        <v>799</v>
      </c>
      <c r="G597" s="36">
        <v>1</v>
      </c>
      <c r="H597" s="36" t="s">
        <v>419</v>
      </c>
      <c r="I597" s="36" t="s">
        <v>419</v>
      </c>
      <c r="J597" s="36" t="s">
        <v>419</v>
      </c>
      <c r="K597" s="36" t="s">
        <v>419</v>
      </c>
      <c r="L597" s="36" t="s">
        <v>777</v>
      </c>
      <c r="M597" s="36" t="s">
        <v>780</v>
      </c>
      <c r="N597" s="36" t="s">
        <v>421</v>
      </c>
      <c r="O597" s="36" t="s">
        <v>778</v>
      </c>
      <c r="P597" s="36" t="s">
        <v>779</v>
      </c>
      <c r="Q597" s="415"/>
      <c r="R597" s="415"/>
      <c r="S597" s="415"/>
      <c r="T597" s="415"/>
      <c r="U597" s="415"/>
      <c r="V597" s="36" t="s">
        <v>767</v>
      </c>
    </row>
    <row r="598" spans="1:22" outlineLevel="1">
      <c r="A598" s="400">
        <v>9</v>
      </c>
      <c r="B598" s="263" t="s">
        <v>754</v>
      </c>
      <c r="C598" s="183" t="s">
        <v>269</v>
      </c>
      <c r="D598" s="183" t="s">
        <v>279</v>
      </c>
      <c r="E598" s="402">
        <v>843.5</v>
      </c>
      <c r="F598" s="402">
        <f>ROUND(E598*1.16*1.021,0)</f>
        <v>999</v>
      </c>
      <c r="G598" s="36">
        <v>1</v>
      </c>
      <c r="H598" s="36" t="s">
        <v>419</v>
      </c>
      <c r="I598" s="36" t="s">
        <v>419</v>
      </c>
      <c r="J598" s="36" t="s">
        <v>419</v>
      </c>
      <c r="K598" s="36" t="s">
        <v>419</v>
      </c>
      <c r="L598" s="36" t="s">
        <v>777</v>
      </c>
      <c r="M598" s="36" t="s">
        <v>414</v>
      </c>
      <c r="N598" s="36" t="s">
        <v>421</v>
      </c>
      <c r="O598" s="36" t="s">
        <v>778</v>
      </c>
      <c r="P598" s="36" t="s">
        <v>779</v>
      </c>
      <c r="Q598" s="410"/>
      <c r="R598" s="410"/>
      <c r="S598" s="410"/>
      <c r="T598" s="410"/>
      <c r="U598" s="410"/>
      <c r="V598" s="410"/>
    </row>
    <row r="599" spans="1:22" outlineLevel="1">
      <c r="A599" s="400">
        <v>10</v>
      </c>
      <c r="B599" s="252" t="s">
        <v>755</v>
      </c>
      <c r="C599" s="183" t="s">
        <v>272</v>
      </c>
      <c r="D599" s="183" t="s">
        <v>270</v>
      </c>
      <c r="E599" s="36">
        <v>752.43</v>
      </c>
      <c r="F599" s="402">
        <f>ROUND(E599*1.16*1.03,0)</f>
        <v>899</v>
      </c>
      <c r="G599" s="36">
        <v>1</v>
      </c>
      <c r="H599" s="36" t="s">
        <v>419</v>
      </c>
      <c r="I599" s="36">
        <v>100</v>
      </c>
      <c r="J599" s="36">
        <v>100</v>
      </c>
      <c r="K599" s="36">
        <v>200</v>
      </c>
      <c r="L599" s="36" t="s">
        <v>777</v>
      </c>
      <c r="M599" s="415"/>
      <c r="N599" s="415"/>
      <c r="O599" s="415"/>
      <c r="P599" s="36" t="s">
        <v>779</v>
      </c>
      <c r="Q599" s="410"/>
      <c r="R599" s="410"/>
      <c r="S599" s="36">
        <v>0.47339999999999999</v>
      </c>
      <c r="T599" s="187">
        <v>1</v>
      </c>
      <c r="U599" s="411"/>
      <c r="V599" s="36" t="s">
        <v>767</v>
      </c>
    </row>
    <row r="600" spans="1:22" outlineLevel="1">
      <c r="A600" s="400">
        <v>11</v>
      </c>
      <c r="B600" s="252" t="s">
        <v>756</v>
      </c>
      <c r="C600" s="183" t="s">
        <v>272</v>
      </c>
      <c r="D600" s="183" t="s">
        <v>279</v>
      </c>
      <c r="E600" s="402">
        <v>1265.6600000000001</v>
      </c>
      <c r="F600" s="402">
        <f t="shared" ref="F600:F601" si="136">E600*1.16*1.021</f>
        <v>1498.9970776</v>
      </c>
      <c r="G600" s="36">
        <v>2</v>
      </c>
      <c r="H600" s="36" t="s">
        <v>419</v>
      </c>
      <c r="I600" s="36" t="s">
        <v>419</v>
      </c>
      <c r="J600" s="36" t="s">
        <v>419</v>
      </c>
      <c r="K600" s="36" t="s">
        <v>419</v>
      </c>
      <c r="L600" s="36" t="s">
        <v>777</v>
      </c>
      <c r="M600" s="36" t="s">
        <v>414</v>
      </c>
      <c r="N600" s="36" t="s">
        <v>421</v>
      </c>
      <c r="O600" s="36" t="s">
        <v>778</v>
      </c>
      <c r="P600" s="36" t="s">
        <v>779</v>
      </c>
      <c r="Q600" s="410"/>
      <c r="R600" s="410"/>
      <c r="S600" s="410"/>
      <c r="T600" s="410"/>
      <c r="U600" s="410"/>
      <c r="V600" s="410"/>
    </row>
    <row r="601" spans="1:22" outlineLevel="1">
      <c r="A601" s="400">
        <v>12</v>
      </c>
      <c r="B601" s="252" t="s">
        <v>757</v>
      </c>
      <c r="C601" s="183" t="s">
        <v>272</v>
      </c>
      <c r="D601" s="183" t="s">
        <v>279</v>
      </c>
      <c r="E601" s="402">
        <v>1510.52</v>
      </c>
      <c r="F601" s="402">
        <f t="shared" si="136"/>
        <v>1788.9994671999998</v>
      </c>
      <c r="G601" s="36">
        <v>4</v>
      </c>
      <c r="H601" s="36" t="s">
        <v>419</v>
      </c>
      <c r="I601" s="36" t="s">
        <v>419</v>
      </c>
      <c r="J601" s="36" t="s">
        <v>419</v>
      </c>
      <c r="K601" s="36" t="s">
        <v>419</v>
      </c>
      <c r="L601" s="36" t="s">
        <v>777</v>
      </c>
      <c r="M601" s="36" t="s">
        <v>429</v>
      </c>
      <c r="N601" s="36" t="s">
        <v>421</v>
      </c>
      <c r="O601" s="36" t="s">
        <v>778</v>
      </c>
      <c r="P601" s="36" t="s">
        <v>779</v>
      </c>
      <c r="Q601" s="410"/>
      <c r="R601" s="410"/>
      <c r="S601" s="410"/>
      <c r="T601" s="410"/>
      <c r="U601" s="410"/>
      <c r="V601" s="410"/>
    </row>
    <row r="602" spans="1:22" outlineLevel="1">
      <c r="A602" s="400">
        <v>13</v>
      </c>
      <c r="B602" s="250" t="s">
        <v>758</v>
      </c>
      <c r="C602" s="183" t="s">
        <v>272</v>
      </c>
      <c r="D602" s="183" t="s">
        <v>279</v>
      </c>
      <c r="E602" s="402">
        <v>1932.69</v>
      </c>
      <c r="F602" s="402">
        <f>E602*1.16*1.021</f>
        <v>2289.0007283999998</v>
      </c>
      <c r="G602" s="36">
        <v>6</v>
      </c>
      <c r="H602" s="36" t="s">
        <v>419</v>
      </c>
      <c r="I602" s="36" t="s">
        <v>419</v>
      </c>
      <c r="J602" s="36" t="s">
        <v>419</v>
      </c>
      <c r="K602" s="36" t="s">
        <v>419</v>
      </c>
      <c r="L602" s="36" t="s">
        <v>777</v>
      </c>
      <c r="M602" s="36" t="s">
        <v>430</v>
      </c>
      <c r="N602" s="36" t="s">
        <v>421</v>
      </c>
      <c r="O602" s="36" t="s">
        <v>778</v>
      </c>
      <c r="P602" s="36" t="s">
        <v>779</v>
      </c>
      <c r="Q602" s="410"/>
      <c r="R602" s="410"/>
      <c r="S602" s="410"/>
      <c r="T602" s="410"/>
      <c r="U602" s="410"/>
      <c r="V602" s="410"/>
    </row>
    <row r="603" spans="1:22">
      <c r="A603" s="400">
        <v>14</v>
      </c>
      <c r="B603" s="405" t="s">
        <v>263</v>
      </c>
      <c r="C603" s="183" t="s">
        <v>384</v>
      </c>
      <c r="D603" s="183" t="s">
        <v>385</v>
      </c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</row>
    <row r="604" spans="1:22">
      <c r="O604" s="397" t="s">
        <v>431</v>
      </c>
    </row>
    <row r="605" spans="1:22">
      <c r="B605" s="397" t="s">
        <v>173</v>
      </c>
    </row>
    <row r="606" spans="1:22">
      <c r="B606" s="398" t="s">
        <v>324</v>
      </c>
    </row>
    <row r="609" spans="1:22" ht="15.75">
      <c r="B609" s="9" t="s">
        <v>776</v>
      </c>
      <c r="C609" s="398"/>
      <c r="D609" s="398"/>
      <c r="E609" s="398"/>
      <c r="F609" s="398"/>
      <c r="G609" s="398"/>
      <c r="H609" s="398"/>
      <c r="I609" s="398"/>
      <c r="J609" s="398"/>
      <c r="K609" s="398"/>
      <c r="L609" s="398"/>
      <c r="M609" s="398"/>
      <c r="N609" s="398"/>
    </row>
    <row r="610" spans="1:22">
      <c r="B610" s="417" t="s">
        <v>388</v>
      </c>
      <c r="C610" s="398"/>
      <c r="D610" s="398"/>
      <c r="E610" s="398"/>
      <c r="F610" s="398"/>
      <c r="G610" s="398"/>
      <c r="H610" s="398"/>
      <c r="I610" s="398"/>
      <c r="J610" s="398"/>
      <c r="K610" s="398"/>
      <c r="L610" s="398"/>
      <c r="M610" s="398"/>
      <c r="N610" s="398"/>
    </row>
    <row r="611" spans="1:22" ht="15" thickBot="1">
      <c r="B611" s="260">
        <v>2017</v>
      </c>
      <c r="C611" s="398"/>
      <c r="D611" s="398"/>
      <c r="E611" s="398"/>
      <c r="F611" s="398"/>
      <c r="G611" s="398"/>
      <c r="H611" s="398"/>
      <c r="I611" s="398"/>
      <c r="J611" s="398"/>
      <c r="K611" s="398"/>
      <c r="L611" s="398"/>
      <c r="M611" s="398"/>
      <c r="N611" s="398"/>
    </row>
    <row r="612" spans="1:22" ht="15.75" thickBot="1">
      <c r="B612" s="399"/>
      <c r="C612" s="398"/>
      <c r="D612" s="398"/>
      <c r="E612" s="551" t="s">
        <v>389</v>
      </c>
      <c r="F612" s="552"/>
      <c r="G612" s="552"/>
      <c r="H612" s="552"/>
      <c r="I612" s="552"/>
      <c r="J612" s="552"/>
      <c r="K612" s="552"/>
      <c r="L612" s="552"/>
      <c r="M612" s="552"/>
      <c r="N612" s="552"/>
      <c r="O612" s="552"/>
      <c r="P612" s="552"/>
      <c r="Q612" s="553"/>
      <c r="R612" s="554" t="s">
        <v>172</v>
      </c>
      <c r="S612" s="555"/>
      <c r="T612" s="555"/>
      <c r="U612" s="556"/>
    </row>
    <row r="613" spans="1:22" ht="36">
      <c r="B613" s="330" t="s">
        <v>263</v>
      </c>
      <c r="C613" s="306" t="s">
        <v>264</v>
      </c>
      <c r="D613" s="306" t="s">
        <v>265</v>
      </c>
      <c r="E613" s="330" t="s">
        <v>390</v>
      </c>
      <c r="F613" s="330" t="s">
        <v>391</v>
      </c>
      <c r="G613" s="330" t="s">
        <v>392</v>
      </c>
      <c r="H613" s="330" t="s">
        <v>393</v>
      </c>
      <c r="I613" s="330" t="s">
        <v>394</v>
      </c>
      <c r="J613" s="330" t="s">
        <v>395</v>
      </c>
      <c r="K613" s="330" t="s">
        <v>396</v>
      </c>
      <c r="L613" s="330" t="s">
        <v>397</v>
      </c>
      <c r="M613" s="330" t="s">
        <v>398</v>
      </c>
      <c r="N613" s="330" t="s">
        <v>399</v>
      </c>
      <c r="O613" s="330" t="s">
        <v>400</v>
      </c>
      <c r="P613" s="330" t="s">
        <v>401</v>
      </c>
      <c r="Q613" s="330" t="s">
        <v>73</v>
      </c>
      <c r="R613" s="330" t="s">
        <v>402</v>
      </c>
      <c r="S613" s="330" t="s">
        <v>403</v>
      </c>
      <c r="T613" s="330" t="s">
        <v>404</v>
      </c>
      <c r="U613" s="330" t="s">
        <v>405</v>
      </c>
      <c r="V613" s="330" t="s">
        <v>267</v>
      </c>
    </row>
    <row r="614" spans="1:22" outlineLevel="1">
      <c r="A614" s="400">
        <v>1</v>
      </c>
      <c r="B614" s="183" t="s">
        <v>751</v>
      </c>
      <c r="C614" s="183" t="s">
        <v>269</v>
      </c>
      <c r="D614" s="183" t="s">
        <v>279</v>
      </c>
      <c r="E614" s="402">
        <v>505.76</v>
      </c>
      <c r="F614" s="402">
        <f>E614*1.16*1.021</f>
        <v>599.00191359999997</v>
      </c>
      <c r="G614" s="36">
        <v>1</v>
      </c>
      <c r="H614" s="36" t="s">
        <v>419</v>
      </c>
      <c r="I614" s="36" t="s">
        <v>419</v>
      </c>
      <c r="J614" s="36" t="s">
        <v>419</v>
      </c>
      <c r="K614" s="36" t="s">
        <v>419</v>
      </c>
      <c r="L614" s="36" t="s">
        <v>777</v>
      </c>
      <c r="M614" s="257" t="s">
        <v>428</v>
      </c>
      <c r="N614" s="257" t="s">
        <v>415</v>
      </c>
      <c r="O614" s="36" t="s">
        <v>778</v>
      </c>
      <c r="P614" s="36" t="s">
        <v>779</v>
      </c>
      <c r="Q614" s="411"/>
      <c r="R614" s="411"/>
      <c r="S614" s="411"/>
      <c r="T614" s="411"/>
      <c r="U614" s="411"/>
      <c r="V614" s="411"/>
    </row>
    <row r="615" spans="1:22" outlineLevel="1">
      <c r="A615" s="400">
        <v>2</v>
      </c>
      <c r="B615" s="183" t="s">
        <v>296</v>
      </c>
      <c r="C615" s="183" t="s">
        <v>269</v>
      </c>
      <c r="D615" s="183" t="s">
        <v>279</v>
      </c>
      <c r="E615" s="402">
        <v>328.44</v>
      </c>
      <c r="F615" s="402">
        <f t="shared" ref="F615:F622" si="137">ROUND(E615*1.16*1.021,0)</f>
        <v>389</v>
      </c>
      <c r="G615" s="36">
        <v>1</v>
      </c>
      <c r="H615" s="36">
        <v>100</v>
      </c>
      <c r="I615" s="36" t="s">
        <v>419</v>
      </c>
      <c r="J615" s="36" t="s">
        <v>419</v>
      </c>
      <c r="K615" s="36">
        <v>200</v>
      </c>
      <c r="L615" s="36" t="s">
        <v>777</v>
      </c>
      <c r="M615" s="36" t="s">
        <v>59</v>
      </c>
      <c r="N615" s="36" t="s">
        <v>424</v>
      </c>
      <c r="O615" s="36" t="s">
        <v>778</v>
      </c>
      <c r="P615" s="36" t="s">
        <v>779</v>
      </c>
      <c r="Q615" s="411"/>
      <c r="R615" s="187">
        <v>1.3</v>
      </c>
      <c r="S615" s="36">
        <v>0.40239999999999998</v>
      </c>
      <c r="T615" s="411"/>
      <c r="U615" s="411"/>
      <c r="V615" s="36" t="s">
        <v>767</v>
      </c>
    </row>
    <row r="616" spans="1:22" outlineLevel="1">
      <c r="A616" s="400">
        <v>3</v>
      </c>
      <c r="B616" s="183" t="s">
        <v>297</v>
      </c>
      <c r="C616" s="183" t="s">
        <v>269</v>
      </c>
      <c r="D616" s="183" t="s">
        <v>279</v>
      </c>
      <c r="E616" s="402">
        <v>328.44</v>
      </c>
      <c r="F616" s="402">
        <f t="shared" si="137"/>
        <v>389</v>
      </c>
      <c r="G616" s="36">
        <v>1</v>
      </c>
      <c r="H616" s="36">
        <v>100</v>
      </c>
      <c r="I616" s="36" t="s">
        <v>419</v>
      </c>
      <c r="J616" s="36" t="s">
        <v>419</v>
      </c>
      <c r="K616" s="36">
        <v>200</v>
      </c>
      <c r="L616" s="36" t="s">
        <v>777</v>
      </c>
      <c r="M616" s="36" t="s">
        <v>59</v>
      </c>
      <c r="N616" s="36" t="s">
        <v>424</v>
      </c>
      <c r="O616" s="36" t="s">
        <v>778</v>
      </c>
      <c r="P616" s="36" t="s">
        <v>779</v>
      </c>
      <c r="Q616" s="411"/>
      <c r="R616" s="187">
        <v>1.3</v>
      </c>
      <c r="S616" s="36">
        <v>0.40239999999999998</v>
      </c>
      <c r="T616" s="411"/>
      <c r="U616" s="411"/>
      <c r="V616" s="36" t="s">
        <v>767</v>
      </c>
    </row>
    <row r="617" spans="1:22" outlineLevel="1">
      <c r="A617" s="400">
        <v>4</v>
      </c>
      <c r="B617" s="183" t="s">
        <v>298</v>
      </c>
      <c r="C617" s="183" t="s">
        <v>272</v>
      </c>
      <c r="D617" s="183" t="s">
        <v>279</v>
      </c>
      <c r="E617" s="402">
        <v>336.9</v>
      </c>
      <c r="F617" s="402">
        <f t="shared" si="137"/>
        <v>399</v>
      </c>
      <c r="G617" s="36">
        <v>1</v>
      </c>
      <c r="H617" s="36">
        <v>100</v>
      </c>
      <c r="I617" s="36" t="s">
        <v>419</v>
      </c>
      <c r="J617" s="36" t="s">
        <v>419</v>
      </c>
      <c r="K617" s="36" t="s">
        <v>419</v>
      </c>
      <c r="L617" s="36" t="s">
        <v>777</v>
      </c>
      <c r="M617" s="36" t="s">
        <v>59</v>
      </c>
      <c r="N617" s="36" t="s">
        <v>423</v>
      </c>
      <c r="O617" s="36" t="s">
        <v>778</v>
      </c>
      <c r="P617" s="36" t="s">
        <v>779</v>
      </c>
      <c r="Q617" s="411"/>
      <c r="R617" s="36">
        <v>1.48</v>
      </c>
      <c r="S617" s="411"/>
      <c r="T617" s="411"/>
      <c r="U617" s="411"/>
      <c r="V617" s="36" t="s">
        <v>767</v>
      </c>
    </row>
    <row r="618" spans="1:22" outlineLevel="1">
      <c r="A618" s="400">
        <v>5</v>
      </c>
      <c r="B618" s="263" t="s">
        <v>752</v>
      </c>
      <c r="C618" s="263" t="s">
        <v>269</v>
      </c>
      <c r="D618" s="263" t="s">
        <v>279</v>
      </c>
      <c r="E618" s="412">
        <v>244.01</v>
      </c>
      <c r="F618" s="402">
        <f t="shared" si="137"/>
        <v>289</v>
      </c>
      <c r="G618" s="36">
        <v>1</v>
      </c>
      <c r="H618" s="36">
        <v>100</v>
      </c>
      <c r="I618" s="415"/>
      <c r="J618" s="415"/>
      <c r="K618" s="415"/>
      <c r="L618" s="415"/>
      <c r="M618" s="36" t="s">
        <v>187</v>
      </c>
      <c r="N618" s="36" t="s">
        <v>423</v>
      </c>
      <c r="O618" s="36" t="s">
        <v>778</v>
      </c>
      <c r="P618" s="36" t="s">
        <v>779</v>
      </c>
      <c r="Q618" s="411"/>
      <c r="R618" s="36">
        <v>1.48</v>
      </c>
      <c r="S618" s="36">
        <v>0.40239999999999998</v>
      </c>
      <c r="T618" s="36" t="s">
        <v>765</v>
      </c>
      <c r="U618" s="36" t="s">
        <v>766</v>
      </c>
      <c r="V618" s="36" t="s">
        <v>767</v>
      </c>
    </row>
    <row r="619" spans="1:22" outlineLevel="1">
      <c r="A619" s="400">
        <v>6</v>
      </c>
      <c r="B619" s="263" t="s">
        <v>299</v>
      </c>
      <c r="C619" s="263" t="s">
        <v>269</v>
      </c>
      <c r="D619" s="263" t="s">
        <v>279</v>
      </c>
      <c r="E619" s="412">
        <v>1265.7</v>
      </c>
      <c r="F619" s="412">
        <f t="shared" si="137"/>
        <v>1499</v>
      </c>
      <c r="G619" s="257">
        <v>1</v>
      </c>
      <c r="H619" s="412" t="s">
        <v>419</v>
      </c>
      <c r="I619" s="257" t="s">
        <v>419</v>
      </c>
      <c r="J619" s="257" t="s">
        <v>419</v>
      </c>
      <c r="K619" s="257" t="s">
        <v>419</v>
      </c>
      <c r="L619" s="257" t="s">
        <v>777</v>
      </c>
      <c r="M619" s="412" t="s">
        <v>430</v>
      </c>
      <c r="N619" s="412" t="s">
        <v>421</v>
      </c>
      <c r="O619" s="257" t="s">
        <v>778</v>
      </c>
      <c r="P619" s="257" t="s">
        <v>779</v>
      </c>
      <c r="Q619" s="411"/>
      <c r="R619" s="411"/>
      <c r="S619" s="411"/>
      <c r="T619" s="415"/>
      <c r="U619" s="415"/>
      <c r="V619" s="415"/>
    </row>
    <row r="620" spans="1:22" outlineLevel="1">
      <c r="A620" s="400">
        <v>7</v>
      </c>
      <c r="B620" s="183" t="s">
        <v>300</v>
      </c>
      <c r="C620" s="183" t="s">
        <v>269</v>
      </c>
      <c r="D620" s="183" t="s">
        <v>279</v>
      </c>
      <c r="E620" s="402">
        <v>281.16000000000003</v>
      </c>
      <c r="F620" s="402">
        <f t="shared" si="137"/>
        <v>333</v>
      </c>
      <c r="G620" s="36">
        <v>1</v>
      </c>
      <c r="H620" s="36">
        <v>100</v>
      </c>
      <c r="I620" s="415"/>
      <c r="J620" s="415"/>
      <c r="K620" s="415"/>
      <c r="L620" s="415"/>
      <c r="M620" s="36" t="s">
        <v>58</v>
      </c>
      <c r="N620" s="36" t="s">
        <v>424</v>
      </c>
      <c r="O620" s="36" t="s">
        <v>778</v>
      </c>
      <c r="P620" s="36" t="s">
        <v>779</v>
      </c>
      <c r="Q620" s="411"/>
      <c r="R620" s="36">
        <v>1.48</v>
      </c>
      <c r="S620" s="36">
        <v>0.40239999999999998</v>
      </c>
      <c r="T620" s="36" t="s">
        <v>765</v>
      </c>
      <c r="U620" s="36" t="s">
        <v>766</v>
      </c>
      <c r="V620" s="36" t="s">
        <v>767</v>
      </c>
    </row>
    <row r="621" spans="1:22" outlineLevel="1">
      <c r="A621" s="400">
        <v>8</v>
      </c>
      <c r="B621" s="263" t="s">
        <v>301</v>
      </c>
      <c r="C621" s="183" t="s">
        <v>272</v>
      </c>
      <c r="D621" s="183" t="s">
        <v>279</v>
      </c>
      <c r="E621" s="402">
        <v>463.55</v>
      </c>
      <c r="F621" s="402">
        <f t="shared" si="137"/>
        <v>549</v>
      </c>
      <c r="G621" s="36">
        <v>1</v>
      </c>
      <c r="H621" s="36" t="s">
        <v>419</v>
      </c>
      <c r="I621" s="36" t="s">
        <v>419</v>
      </c>
      <c r="J621" s="36" t="s">
        <v>419</v>
      </c>
      <c r="K621" s="36" t="s">
        <v>419</v>
      </c>
      <c r="L621" s="36" t="s">
        <v>777</v>
      </c>
      <c r="M621" s="36" t="s">
        <v>425</v>
      </c>
      <c r="N621" s="36" t="s">
        <v>421</v>
      </c>
      <c r="O621" s="36" t="s">
        <v>778</v>
      </c>
      <c r="P621" s="36" t="s">
        <v>779</v>
      </c>
      <c r="Q621" s="411"/>
      <c r="R621" s="411"/>
      <c r="S621" s="411"/>
      <c r="T621" s="411"/>
      <c r="U621" s="411"/>
      <c r="V621" s="411"/>
    </row>
    <row r="622" spans="1:22" outlineLevel="1">
      <c r="A622" s="400">
        <v>9</v>
      </c>
      <c r="B622" s="263" t="s">
        <v>753</v>
      </c>
      <c r="C622" s="183" t="s">
        <v>272</v>
      </c>
      <c r="D622" s="183" t="s">
        <v>279</v>
      </c>
      <c r="E622" s="402">
        <v>674.64</v>
      </c>
      <c r="F622" s="402">
        <f t="shared" si="137"/>
        <v>799</v>
      </c>
      <c r="G622" s="36">
        <v>1</v>
      </c>
      <c r="H622" s="36" t="s">
        <v>419</v>
      </c>
      <c r="I622" s="36" t="s">
        <v>419</v>
      </c>
      <c r="J622" s="36" t="s">
        <v>419</v>
      </c>
      <c r="K622" s="36" t="s">
        <v>419</v>
      </c>
      <c r="L622" s="36" t="s">
        <v>777</v>
      </c>
      <c r="M622" s="36" t="s">
        <v>780</v>
      </c>
      <c r="N622" s="36" t="s">
        <v>421</v>
      </c>
      <c r="O622" s="36" t="s">
        <v>778</v>
      </c>
      <c r="P622" s="36" t="s">
        <v>779</v>
      </c>
      <c r="Q622" s="411"/>
      <c r="R622" s="411"/>
      <c r="S622" s="411"/>
      <c r="T622" s="411"/>
      <c r="U622" s="411"/>
      <c r="V622" s="36" t="s">
        <v>767</v>
      </c>
    </row>
    <row r="623" spans="1:22" outlineLevel="1">
      <c r="A623" s="400">
        <v>10</v>
      </c>
      <c r="B623" s="263" t="s">
        <v>754</v>
      </c>
      <c r="C623" s="183" t="s">
        <v>269</v>
      </c>
      <c r="D623" s="183" t="s">
        <v>279</v>
      </c>
      <c r="E623" s="402">
        <v>843.5</v>
      </c>
      <c r="F623" s="402">
        <f>ROUND(E623*1.16*1.021,0)</f>
        <v>999</v>
      </c>
      <c r="G623" s="36">
        <v>1</v>
      </c>
      <c r="H623" s="36" t="s">
        <v>419</v>
      </c>
      <c r="I623" s="36" t="s">
        <v>419</v>
      </c>
      <c r="J623" s="36" t="s">
        <v>419</v>
      </c>
      <c r="K623" s="36" t="s">
        <v>419</v>
      </c>
      <c r="L623" s="36" t="s">
        <v>777</v>
      </c>
      <c r="M623" s="36" t="s">
        <v>414</v>
      </c>
      <c r="N623" s="36" t="s">
        <v>421</v>
      </c>
      <c r="O623" s="36" t="s">
        <v>778</v>
      </c>
      <c r="P623" s="36" t="s">
        <v>779</v>
      </c>
      <c r="Q623" s="410"/>
      <c r="R623" s="410"/>
      <c r="S623" s="410"/>
      <c r="T623" s="410"/>
      <c r="U623" s="410"/>
      <c r="V623" s="410"/>
    </row>
    <row r="624" spans="1:22" outlineLevel="1">
      <c r="A624" s="400">
        <v>11</v>
      </c>
      <c r="B624" s="250" t="s">
        <v>755</v>
      </c>
      <c r="C624" s="183" t="s">
        <v>272</v>
      </c>
      <c r="D624" s="183" t="s">
        <v>270</v>
      </c>
      <c r="E624" s="36">
        <v>752.43</v>
      </c>
      <c r="F624" s="402">
        <f>ROUND(E624*1.16*1.03,0)</f>
        <v>899</v>
      </c>
      <c r="G624" s="36">
        <v>1</v>
      </c>
      <c r="H624" s="36" t="s">
        <v>419</v>
      </c>
      <c r="I624" s="36">
        <v>100</v>
      </c>
      <c r="J624" s="36">
        <v>100</v>
      </c>
      <c r="K624" s="36">
        <v>200</v>
      </c>
      <c r="L624" s="36" t="s">
        <v>777</v>
      </c>
      <c r="M624" s="415"/>
      <c r="N624" s="415"/>
      <c r="O624" s="415"/>
      <c r="P624" s="36" t="s">
        <v>779</v>
      </c>
      <c r="Q624" s="410"/>
      <c r="R624" s="410"/>
      <c r="S624" s="36">
        <v>0.40239999999999998</v>
      </c>
      <c r="T624" s="187">
        <v>1</v>
      </c>
      <c r="U624" s="411"/>
      <c r="V624" s="36" t="s">
        <v>767</v>
      </c>
    </row>
    <row r="625" spans="1:22" outlineLevel="1">
      <c r="A625" s="400">
        <v>12</v>
      </c>
      <c r="B625" s="252" t="s">
        <v>756</v>
      </c>
      <c r="C625" s="183" t="s">
        <v>272</v>
      </c>
      <c r="D625" s="183" t="s">
        <v>279</v>
      </c>
      <c r="E625" s="402">
        <v>1265.6600000000001</v>
      </c>
      <c r="F625" s="402">
        <f t="shared" ref="F625:F626" si="138">E625*1.16*1.021</f>
        <v>1498.9970776</v>
      </c>
      <c r="G625" s="36">
        <v>2</v>
      </c>
      <c r="H625" s="36" t="s">
        <v>419</v>
      </c>
      <c r="I625" s="36" t="s">
        <v>419</v>
      </c>
      <c r="J625" s="36" t="s">
        <v>419</v>
      </c>
      <c r="K625" s="36" t="s">
        <v>419</v>
      </c>
      <c r="L625" s="36" t="s">
        <v>777</v>
      </c>
      <c r="M625" s="36" t="s">
        <v>414</v>
      </c>
      <c r="N625" s="36" t="s">
        <v>421</v>
      </c>
      <c r="O625" s="36" t="s">
        <v>778</v>
      </c>
      <c r="P625" s="36" t="s">
        <v>779</v>
      </c>
      <c r="Q625" s="410"/>
      <c r="R625" s="410"/>
      <c r="S625" s="410"/>
      <c r="T625" s="410"/>
      <c r="U625" s="410"/>
      <c r="V625" s="410"/>
    </row>
    <row r="626" spans="1:22" outlineLevel="1">
      <c r="A626" s="400">
        <v>13</v>
      </c>
      <c r="B626" s="252" t="s">
        <v>757</v>
      </c>
      <c r="C626" s="183" t="s">
        <v>272</v>
      </c>
      <c r="D626" s="183" t="s">
        <v>279</v>
      </c>
      <c r="E626" s="402">
        <v>1510.52</v>
      </c>
      <c r="F626" s="402">
        <f t="shared" si="138"/>
        <v>1788.9994671999998</v>
      </c>
      <c r="G626" s="36">
        <v>4</v>
      </c>
      <c r="H626" s="36" t="s">
        <v>419</v>
      </c>
      <c r="I626" s="36" t="s">
        <v>419</v>
      </c>
      <c r="J626" s="36" t="s">
        <v>419</v>
      </c>
      <c r="K626" s="36" t="s">
        <v>419</v>
      </c>
      <c r="L626" s="36" t="s">
        <v>777</v>
      </c>
      <c r="M626" s="36" t="s">
        <v>429</v>
      </c>
      <c r="N626" s="36" t="s">
        <v>421</v>
      </c>
      <c r="O626" s="36" t="s">
        <v>778</v>
      </c>
      <c r="P626" s="36" t="s">
        <v>779</v>
      </c>
      <c r="Q626" s="410"/>
      <c r="R626" s="410"/>
      <c r="S626" s="410"/>
      <c r="T626" s="410"/>
      <c r="U626" s="410"/>
      <c r="V626" s="410"/>
    </row>
    <row r="627" spans="1:22" outlineLevel="1">
      <c r="A627" s="400">
        <v>14</v>
      </c>
      <c r="B627" s="252" t="s">
        <v>758</v>
      </c>
      <c r="C627" s="183" t="s">
        <v>272</v>
      </c>
      <c r="D627" s="183" t="s">
        <v>279</v>
      </c>
      <c r="E627" s="402">
        <v>1932.69</v>
      </c>
      <c r="F627" s="402">
        <f>E627*1.16*1.021</f>
        <v>2289.0007283999998</v>
      </c>
      <c r="G627" s="36">
        <v>6</v>
      </c>
      <c r="H627" s="36" t="s">
        <v>419</v>
      </c>
      <c r="I627" s="36" t="s">
        <v>419</v>
      </c>
      <c r="J627" s="36" t="s">
        <v>419</v>
      </c>
      <c r="K627" s="36" t="s">
        <v>419</v>
      </c>
      <c r="L627" s="36" t="s">
        <v>777</v>
      </c>
      <c r="M627" s="36" t="s">
        <v>430</v>
      </c>
      <c r="N627" s="36" t="s">
        <v>421</v>
      </c>
      <c r="O627" s="36" t="s">
        <v>778</v>
      </c>
      <c r="P627" s="36" t="s">
        <v>779</v>
      </c>
      <c r="Q627" s="410"/>
      <c r="R627" s="410"/>
      <c r="S627" s="410"/>
      <c r="T627" s="410"/>
      <c r="U627" s="410"/>
      <c r="V627" s="410"/>
    </row>
    <row r="628" spans="1:22">
      <c r="A628" s="400">
        <v>15</v>
      </c>
      <c r="B628" s="405" t="s">
        <v>263</v>
      </c>
      <c r="C628" s="183" t="s">
        <v>384</v>
      </c>
      <c r="D628" s="183" t="s">
        <v>385</v>
      </c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</row>
    <row r="629" spans="1:22">
      <c r="O629" s="397" t="s">
        <v>431</v>
      </c>
    </row>
    <row r="630" spans="1:22">
      <c r="B630" s="397" t="s">
        <v>173</v>
      </c>
    </row>
    <row r="631" spans="1:22">
      <c r="B631" s="398" t="s">
        <v>324</v>
      </c>
    </row>
    <row r="634" spans="1:22" ht="15.75">
      <c r="B634" s="9" t="s">
        <v>776</v>
      </c>
      <c r="C634" s="398"/>
      <c r="D634" s="398"/>
      <c r="E634" s="398"/>
      <c r="F634" s="398"/>
      <c r="G634" s="398"/>
      <c r="H634" s="398"/>
      <c r="I634" s="398"/>
      <c r="J634" s="398"/>
      <c r="K634" s="398"/>
      <c r="L634" s="398"/>
      <c r="M634" s="398"/>
      <c r="N634" s="398"/>
    </row>
    <row r="635" spans="1:22">
      <c r="B635" s="417" t="s">
        <v>388</v>
      </c>
      <c r="C635" s="398"/>
      <c r="D635" s="398"/>
      <c r="E635" s="398"/>
      <c r="F635" s="398"/>
      <c r="G635" s="398"/>
      <c r="H635" s="398"/>
      <c r="I635" s="398"/>
      <c r="J635" s="398"/>
      <c r="K635" s="398"/>
      <c r="L635" s="398"/>
      <c r="M635" s="398"/>
      <c r="N635" s="398"/>
    </row>
    <row r="636" spans="1:22" ht="15" thickBot="1">
      <c r="B636" s="260">
        <v>2018</v>
      </c>
      <c r="C636" s="398"/>
      <c r="D636" s="398"/>
      <c r="E636" s="398"/>
      <c r="F636" s="398"/>
      <c r="G636" s="398"/>
      <c r="H636" s="398"/>
      <c r="I636" s="398"/>
      <c r="J636" s="398"/>
      <c r="K636" s="398"/>
      <c r="L636" s="398"/>
      <c r="M636" s="398"/>
      <c r="N636" s="398"/>
    </row>
    <row r="637" spans="1:22" ht="15.75" thickBot="1">
      <c r="B637" s="399"/>
      <c r="C637" s="398"/>
      <c r="D637" s="398"/>
      <c r="E637" s="551" t="s">
        <v>389</v>
      </c>
      <c r="F637" s="552"/>
      <c r="G637" s="552"/>
      <c r="H637" s="552"/>
      <c r="I637" s="552"/>
      <c r="J637" s="552"/>
      <c r="K637" s="552"/>
      <c r="L637" s="552"/>
      <c r="M637" s="552"/>
      <c r="N637" s="552"/>
      <c r="O637" s="552"/>
      <c r="P637" s="552"/>
      <c r="Q637" s="553"/>
      <c r="R637" s="554" t="s">
        <v>172</v>
      </c>
      <c r="S637" s="555"/>
      <c r="T637" s="555"/>
      <c r="U637" s="556"/>
    </row>
    <row r="638" spans="1:22" ht="36">
      <c r="B638" s="330" t="s">
        <v>263</v>
      </c>
      <c r="C638" s="306" t="s">
        <v>264</v>
      </c>
      <c r="D638" s="306" t="s">
        <v>265</v>
      </c>
      <c r="E638" s="330" t="s">
        <v>390</v>
      </c>
      <c r="F638" s="330" t="s">
        <v>391</v>
      </c>
      <c r="G638" s="330" t="s">
        <v>392</v>
      </c>
      <c r="H638" s="330" t="s">
        <v>393</v>
      </c>
      <c r="I638" s="330" t="s">
        <v>394</v>
      </c>
      <c r="J638" s="330" t="s">
        <v>395</v>
      </c>
      <c r="K638" s="330" t="s">
        <v>396</v>
      </c>
      <c r="L638" s="330" t="s">
        <v>397</v>
      </c>
      <c r="M638" s="330" t="s">
        <v>398</v>
      </c>
      <c r="N638" s="330" t="s">
        <v>399</v>
      </c>
      <c r="O638" s="330" t="s">
        <v>400</v>
      </c>
      <c r="P638" s="330" t="s">
        <v>401</v>
      </c>
      <c r="Q638" s="330" t="s">
        <v>73</v>
      </c>
      <c r="R638" s="330" t="s">
        <v>402</v>
      </c>
      <c r="S638" s="330" t="s">
        <v>403</v>
      </c>
      <c r="T638" s="330" t="s">
        <v>404</v>
      </c>
      <c r="U638" s="330" t="s">
        <v>405</v>
      </c>
      <c r="V638" s="330" t="s">
        <v>267</v>
      </c>
    </row>
    <row r="639" spans="1:22" outlineLevel="1">
      <c r="A639" s="400">
        <v>1</v>
      </c>
      <c r="B639" s="183" t="s">
        <v>751</v>
      </c>
      <c r="C639" s="183" t="s">
        <v>269</v>
      </c>
      <c r="D639" s="183" t="s">
        <v>279</v>
      </c>
      <c r="E639" s="402">
        <v>505.76</v>
      </c>
      <c r="F639" s="402">
        <f>E639*1.16*1.021</f>
        <v>599.00191359999997</v>
      </c>
      <c r="G639" s="36">
        <v>1</v>
      </c>
      <c r="H639" s="36" t="s">
        <v>419</v>
      </c>
      <c r="I639" s="36" t="s">
        <v>419</v>
      </c>
      <c r="J639" s="36" t="s">
        <v>419</v>
      </c>
      <c r="K639" s="36" t="s">
        <v>419</v>
      </c>
      <c r="L639" s="36" t="s">
        <v>777</v>
      </c>
      <c r="M639" s="257" t="s">
        <v>428</v>
      </c>
      <c r="N639" s="257" t="s">
        <v>415</v>
      </c>
      <c r="O639" s="36" t="s">
        <v>778</v>
      </c>
      <c r="P639" s="36" t="s">
        <v>779</v>
      </c>
      <c r="Q639" s="411"/>
      <c r="R639" s="411"/>
      <c r="S639" s="411"/>
      <c r="T639" s="411"/>
      <c r="U639" s="411"/>
      <c r="V639" s="411"/>
    </row>
    <row r="640" spans="1:22" outlineLevel="1">
      <c r="A640" s="400">
        <v>2</v>
      </c>
      <c r="B640" s="183" t="s">
        <v>296</v>
      </c>
      <c r="C640" s="183" t="s">
        <v>269</v>
      </c>
      <c r="D640" s="183" t="s">
        <v>279</v>
      </c>
      <c r="E640" s="402">
        <v>328.44</v>
      </c>
      <c r="F640" s="402">
        <f t="shared" ref="F640:F647" si="139">ROUND(E640*1.16*1.021,0)</f>
        <v>389</v>
      </c>
      <c r="G640" s="36">
        <v>1</v>
      </c>
      <c r="H640" s="36">
        <v>100</v>
      </c>
      <c r="I640" s="36" t="s">
        <v>419</v>
      </c>
      <c r="J640" s="36" t="s">
        <v>419</v>
      </c>
      <c r="K640" s="36">
        <v>200</v>
      </c>
      <c r="L640" s="36" t="s">
        <v>777</v>
      </c>
      <c r="M640" s="36" t="s">
        <v>59</v>
      </c>
      <c r="N640" s="36" t="s">
        <v>424</v>
      </c>
      <c r="O640" s="36" t="s">
        <v>778</v>
      </c>
      <c r="P640" s="36" t="s">
        <v>779</v>
      </c>
      <c r="Q640" s="411"/>
      <c r="R640" s="187">
        <v>1.3</v>
      </c>
      <c r="S640" s="253">
        <v>0.34200000000000003</v>
      </c>
      <c r="T640" s="411"/>
      <c r="U640" s="411"/>
      <c r="V640" s="36" t="s">
        <v>767</v>
      </c>
    </row>
    <row r="641" spans="1:22" outlineLevel="1">
      <c r="A641" s="400">
        <v>3</v>
      </c>
      <c r="B641" s="183" t="s">
        <v>297</v>
      </c>
      <c r="C641" s="183" t="s">
        <v>269</v>
      </c>
      <c r="D641" s="183" t="s">
        <v>279</v>
      </c>
      <c r="E641" s="402">
        <v>328.44</v>
      </c>
      <c r="F641" s="402">
        <f t="shared" si="139"/>
        <v>389</v>
      </c>
      <c r="G641" s="36">
        <v>1</v>
      </c>
      <c r="H641" s="36">
        <v>100</v>
      </c>
      <c r="I641" s="36" t="s">
        <v>419</v>
      </c>
      <c r="J641" s="36" t="s">
        <v>419</v>
      </c>
      <c r="K641" s="36">
        <v>200</v>
      </c>
      <c r="L641" s="36" t="s">
        <v>777</v>
      </c>
      <c r="M641" s="36" t="s">
        <v>59</v>
      </c>
      <c r="N641" s="36" t="s">
        <v>424</v>
      </c>
      <c r="O641" s="36" t="s">
        <v>778</v>
      </c>
      <c r="P641" s="36" t="s">
        <v>779</v>
      </c>
      <c r="Q641" s="411"/>
      <c r="R641" s="187">
        <v>1.3</v>
      </c>
      <c r="S641" s="253">
        <v>0.34200000000000003</v>
      </c>
      <c r="T641" s="411"/>
      <c r="U641" s="411"/>
      <c r="V641" s="36" t="s">
        <v>767</v>
      </c>
    </row>
    <row r="642" spans="1:22" outlineLevel="1">
      <c r="A642" s="400">
        <v>4</v>
      </c>
      <c r="B642" s="183" t="s">
        <v>298</v>
      </c>
      <c r="C642" s="183" t="s">
        <v>272</v>
      </c>
      <c r="D642" s="183" t="s">
        <v>279</v>
      </c>
      <c r="E642" s="402">
        <v>336.9</v>
      </c>
      <c r="F642" s="402">
        <f t="shared" si="139"/>
        <v>399</v>
      </c>
      <c r="G642" s="36">
        <v>1</v>
      </c>
      <c r="H642" s="36">
        <v>100</v>
      </c>
      <c r="I642" s="36" t="s">
        <v>419</v>
      </c>
      <c r="J642" s="36" t="s">
        <v>419</v>
      </c>
      <c r="K642" s="36" t="s">
        <v>419</v>
      </c>
      <c r="L642" s="36" t="s">
        <v>777</v>
      </c>
      <c r="M642" s="36" t="s">
        <v>59</v>
      </c>
      <c r="N642" s="36" t="s">
        <v>423</v>
      </c>
      <c r="O642" s="36" t="s">
        <v>778</v>
      </c>
      <c r="P642" s="36" t="s">
        <v>779</v>
      </c>
      <c r="Q642" s="411"/>
      <c r="R642" s="36">
        <v>1.48</v>
      </c>
      <c r="S642" s="420"/>
      <c r="T642" s="411"/>
      <c r="U642" s="411"/>
      <c r="V642" s="36" t="s">
        <v>767</v>
      </c>
    </row>
    <row r="643" spans="1:22" outlineLevel="1">
      <c r="A643" s="400">
        <v>5</v>
      </c>
      <c r="B643" s="263" t="s">
        <v>752</v>
      </c>
      <c r="C643" s="263" t="s">
        <v>269</v>
      </c>
      <c r="D643" s="263" t="s">
        <v>279</v>
      </c>
      <c r="E643" s="412">
        <v>244.01</v>
      </c>
      <c r="F643" s="402">
        <f t="shared" si="139"/>
        <v>289</v>
      </c>
      <c r="G643" s="36">
        <v>1</v>
      </c>
      <c r="H643" s="36">
        <v>100</v>
      </c>
      <c r="I643" s="415"/>
      <c r="J643" s="415"/>
      <c r="K643" s="415"/>
      <c r="L643" s="415"/>
      <c r="M643" s="36" t="s">
        <v>187</v>
      </c>
      <c r="N643" s="36" t="s">
        <v>423</v>
      </c>
      <c r="O643" s="36" t="s">
        <v>778</v>
      </c>
      <c r="P643" s="36" t="s">
        <v>779</v>
      </c>
      <c r="Q643" s="415"/>
      <c r="R643" s="36">
        <v>1.48</v>
      </c>
      <c r="S643" s="253">
        <v>0.34200000000000003</v>
      </c>
      <c r="T643" s="36" t="s">
        <v>765</v>
      </c>
      <c r="U643" s="36" t="s">
        <v>766</v>
      </c>
      <c r="V643" s="36" t="s">
        <v>767</v>
      </c>
    </row>
    <row r="644" spans="1:22" outlineLevel="1">
      <c r="A644" s="400">
        <v>6</v>
      </c>
      <c r="B644" s="263" t="s">
        <v>299</v>
      </c>
      <c r="C644" s="263" t="s">
        <v>269</v>
      </c>
      <c r="D644" s="263" t="s">
        <v>279</v>
      </c>
      <c r="E644" s="412">
        <v>1265.7</v>
      </c>
      <c r="F644" s="412">
        <f t="shared" si="139"/>
        <v>1499</v>
      </c>
      <c r="G644" s="257">
        <v>1</v>
      </c>
      <c r="H644" s="412" t="s">
        <v>419</v>
      </c>
      <c r="I644" s="257" t="s">
        <v>419</v>
      </c>
      <c r="J644" s="257" t="s">
        <v>419</v>
      </c>
      <c r="K644" s="257" t="s">
        <v>419</v>
      </c>
      <c r="L644" s="257" t="s">
        <v>777</v>
      </c>
      <c r="M644" s="412" t="s">
        <v>430</v>
      </c>
      <c r="N644" s="412" t="s">
        <v>421</v>
      </c>
      <c r="O644" s="257" t="s">
        <v>778</v>
      </c>
      <c r="P644" s="257" t="s">
        <v>779</v>
      </c>
      <c r="Q644" s="415"/>
      <c r="R644" s="415"/>
      <c r="S644" s="415"/>
      <c r="T644" s="415"/>
      <c r="U644" s="415"/>
      <c r="V644" s="415"/>
    </row>
    <row r="645" spans="1:22" outlineLevel="1">
      <c r="A645" s="400">
        <v>7</v>
      </c>
      <c r="B645" s="183" t="s">
        <v>300</v>
      </c>
      <c r="C645" s="183" t="s">
        <v>269</v>
      </c>
      <c r="D645" s="183" t="s">
        <v>279</v>
      </c>
      <c r="E645" s="402">
        <v>281.16000000000003</v>
      </c>
      <c r="F645" s="402">
        <f t="shared" si="139"/>
        <v>333</v>
      </c>
      <c r="G645" s="36">
        <v>1</v>
      </c>
      <c r="H645" s="36">
        <v>100</v>
      </c>
      <c r="I645" s="415"/>
      <c r="J645" s="415"/>
      <c r="K645" s="415"/>
      <c r="L645" s="415"/>
      <c r="M645" s="36" t="s">
        <v>58</v>
      </c>
      <c r="N645" s="36" t="s">
        <v>424</v>
      </c>
      <c r="O645" s="36" t="s">
        <v>778</v>
      </c>
      <c r="P645" s="36" t="s">
        <v>779</v>
      </c>
      <c r="Q645" s="415"/>
      <c r="R645" s="36">
        <v>1.48</v>
      </c>
      <c r="S645" s="253">
        <v>0.34200000000000003</v>
      </c>
      <c r="T645" s="36" t="s">
        <v>765</v>
      </c>
      <c r="U645" s="36" t="s">
        <v>766</v>
      </c>
      <c r="V645" s="36" t="s">
        <v>767</v>
      </c>
    </row>
    <row r="646" spans="1:22" outlineLevel="1">
      <c r="A646" s="400">
        <v>8</v>
      </c>
      <c r="B646" s="183" t="s">
        <v>301</v>
      </c>
      <c r="C646" s="183" t="s">
        <v>272</v>
      </c>
      <c r="D646" s="183" t="s">
        <v>279</v>
      </c>
      <c r="E646" s="402">
        <v>463.55</v>
      </c>
      <c r="F646" s="402">
        <f t="shared" si="139"/>
        <v>549</v>
      </c>
      <c r="G646" s="36">
        <v>1</v>
      </c>
      <c r="H646" s="36" t="s">
        <v>419</v>
      </c>
      <c r="I646" s="36" t="s">
        <v>419</v>
      </c>
      <c r="J646" s="36" t="s">
        <v>419</v>
      </c>
      <c r="K646" s="36" t="s">
        <v>419</v>
      </c>
      <c r="L646" s="36" t="s">
        <v>777</v>
      </c>
      <c r="M646" s="36" t="s">
        <v>425</v>
      </c>
      <c r="N646" s="36" t="s">
        <v>421</v>
      </c>
      <c r="O646" s="36" t="s">
        <v>778</v>
      </c>
      <c r="P646" s="36" t="s">
        <v>779</v>
      </c>
      <c r="Q646" s="415"/>
      <c r="R646" s="415"/>
      <c r="S646" s="415"/>
      <c r="T646" s="415"/>
      <c r="U646" s="415"/>
      <c r="V646" s="415"/>
    </row>
    <row r="647" spans="1:22" outlineLevel="1">
      <c r="A647" s="400">
        <v>9</v>
      </c>
      <c r="B647" s="263" t="s">
        <v>753</v>
      </c>
      <c r="C647" s="183" t="s">
        <v>272</v>
      </c>
      <c r="D647" s="183" t="s">
        <v>279</v>
      </c>
      <c r="E647" s="402">
        <v>674.64</v>
      </c>
      <c r="F647" s="402">
        <f t="shared" si="139"/>
        <v>799</v>
      </c>
      <c r="G647" s="36">
        <v>1</v>
      </c>
      <c r="H647" s="36" t="s">
        <v>419</v>
      </c>
      <c r="I647" s="36" t="s">
        <v>419</v>
      </c>
      <c r="J647" s="36" t="s">
        <v>419</v>
      </c>
      <c r="K647" s="36" t="s">
        <v>419</v>
      </c>
      <c r="L647" s="36" t="s">
        <v>777</v>
      </c>
      <c r="M647" s="36" t="s">
        <v>780</v>
      </c>
      <c r="N647" s="36" t="s">
        <v>421</v>
      </c>
      <c r="O647" s="36" t="s">
        <v>778</v>
      </c>
      <c r="P647" s="36" t="s">
        <v>779</v>
      </c>
      <c r="Q647" s="415"/>
      <c r="R647" s="415"/>
      <c r="S647" s="415"/>
      <c r="T647" s="415"/>
      <c r="U647" s="415"/>
      <c r="V647" s="36" t="s">
        <v>767</v>
      </c>
    </row>
    <row r="648" spans="1:22" outlineLevel="1">
      <c r="A648" s="400">
        <v>10</v>
      </c>
      <c r="B648" s="263" t="s">
        <v>754</v>
      </c>
      <c r="C648" s="183" t="s">
        <v>269</v>
      </c>
      <c r="D648" s="183" t="s">
        <v>279</v>
      </c>
      <c r="E648" s="402">
        <v>843.5</v>
      </c>
      <c r="F648" s="402">
        <f>ROUND(E648*1.16*1.021,0)</f>
        <v>999</v>
      </c>
      <c r="G648" s="36">
        <v>1</v>
      </c>
      <c r="H648" s="36" t="s">
        <v>419</v>
      </c>
      <c r="I648" s="36" t="s">
        <v>419</v>
      </c>
      <c r="J648" s="36" t="s">
        <v>419</v>
      </c>
      <c r="K648" s="36" t="s">
        <v>419</v>
      </c>
      <c r="L648" s="36" t="s">
        <v>777</v>
      </c>
      <c r="M648" s="36" t="s">
        <v>414</v>
      </c>
      <c r="N648" s="36" t="s">
        <v>421</v>
      </c>
      <c r="O648" s="36" t="s">
        <v>778</v>
      </c>
      <c r="P648" s="36" t="s">
        <v>779</v>
      </c>
      <c r="Q648" s="410"/>
      <c r="R648" s="410"/>
      <c r="S648" s="410"/>
      <c r="T648" s="410"/>
      <c r="U648" s="410"/>
      <c r="V648" s="410"/>
    </row>
    <row r="649" spans="1:22" outlineLevel="1">
      <c r="A649" s="400">
        <v>11</v>
      </c>
      <c r="B649" s="250" t="s">
        <v>755</v>
      </c>
      <c r="C649" s="183" t="s">
        <v>272</v>
      </c>
      <c r="D649" s="183" t="s">
        <v>270</v>
      </c>
      <c r="E649" s="36">
        <v>752.43</v>
      </c>
      <c r="F649" s="402">
        <f>ROUND(E649*1.16*1.03,0)</f>
        <v>899</v>
      </c>
      <c r="G649" s="36">
        <v>1</v>
      </c>
      <c r="H649" s="36" t="s">
        <v>419</v>
      </c>
      <c r="I649" s="36">
        <v>100</v>
      </c>
      <c r="J649" s="36">
        <v>100</v>
      </c>
      <c r="K649" s="36">
        <v>200</v>
      </c>
      <c r="L649" s="36" t="s">
        <v>777</v>
      </c>
      <c r="M649" s="415"/>
      <c r="N649" s="415"/>
      <c r="O649" s="415"/>
      <c r="P649" s="36" t="s">
        <v>779</v>
      </c>
      <c r="Q649" s="410"/>
      <c r="R649" s="410"/>
      <c r="S649" s="253">
        <v>0.34200000000000003</v>
      </c>
      <c r="T649" s="187">
        <v>1</v>
      </c>
      <c r="U649" s="411"/>
      <c r="V649" s="36" t="s">
        <v>767</v>
      </c>
    </row>
    <row r="650" spans="1:22" outlineLevel="1">
      <c r="A650" s="400">
        <v>12</v>
      </c>
      <c r="B650" s="252" t="s">
        <v>756</v>
      </c>
      <c r="C650" s="183" t="s">
        <v>272</v>
      </c>
      <c r="D650" s="183" t="s">
        <v>279</v>
      </c>
      <c r="E650" s="402">
        <v>1265.6600000000001</v>
      </c>
      <c r="F650" s="402">
        <f t="shared" ref="F650:F651" si="140">E650*1.16*1.021</f>
        <v>1498.9970776</v>
      </c>
      <c r="G650" s="36">
        <v>2</v>
      </c>
      <c r="H650" s="36" t="s">
        <v>419</v>
      </c>
      <c r="I650" s="36" t="s">
        <v>419</v>
      </c>
      <c r="J650" s="36" t="s">
        <v>419</v>
      </c>
      <c r="K650" s="36" t="s">
        <v>419</v>
      </c>
      <c r="L650" s="36" t="s">
        <v>777</v>
      </c>
      <c r="M650" s="36" t="s">
        <v>414</v>
      </c>
      <c r="N650" s="36" t="s">
        <v>421</v>
      </c>
      <c r="O650" s="36" t="s">
        <v>778</v>
      </c>
      <c r="P650" s="36" t="s">
        <v>779</v>
      </c>
      <c r="Q650" s="410"/>
      <c r="R650" s="410"/>
      <c r="S650" s="410"/>
      <c r="T650" s="410"/>
      <c r="U650" s="410"/>
      <c r="V650" s="410"/>
    </row>
    <row r="651" spans="1:22" outlineLevel="1">
      <c r="A651" s="400">
        <v>13</v>
      </c>
      <c r="B651" s="252" t="s">
        <v>757</v>
      </c>
      <c r="C651" s="183" t="s">
        <v>272</v>
      </c>
      <c r="D651" s="183" t="s">
        <v>279</v>
      </c>
      <c r="E651" s="402">
        <v>1510.52</v>
      </c>
      <c r="F651" s="402">
        <f t="shared" si="140"/>
        <v>1788.9994671999998</v>
      </c>
      <c r="G651" s="36">
        <v>4</v>
      </c>
      <c r="H651" s="36" t="s">
        <v>419</v>
      </c>
      <c r="I651" s="36" t="s">
        <v>419</v>
      </c>
      <c r="J651" s="36" t="s">
        <v>419</v>
      </c>
      <c r="K651" s="36" t="s">
        <v>419</v>
      </c>
      <c r="L651" s="36" t="s">
        <v>777</v>
      </c>
      <c r="M651" s="36" t="s">
        <v>429</v>
      </c>
      <c r="N651" s="36" t="s">
        <v>421</v>
      </c>
      <c r="O651" s="36" t="s">
        <v>778</v>
      </c>
      <c r="P651" s="36" t="s">
        <v>779</v>
      </c>
      <c r="Q651" s="410"/>
      <c r="R651" s="410"/>
      <c r="S651" s="410"/>
      <c r="T651" s="410"/>
      <c r="U651" s="410"/>
      <c r="V651" s="410"/>
    </row>
    <row r="652" spans="1:22" outlineLevel="1">
      <c r="A652" s="400">
        <v>14</v>
      </c>
      <c r="B652" s="252" t="s">
        <v>758</v>
      </c>
      <c r="C652" s="183" t="s">
        <v>272</v>
      </c>
      <c r="D652" s="183" t="s">
        <v>279</v>
      </c>
      <c r="E652" s="402">
        <v>1932.69</v>
      </c>
      <c r="F652" s="402">
        <f>E652*1.16*1.021</f>
        <v>2289.0007283999998</v>
      </c>
      <c r="G652" s="36">
        <v>6</v>
      </c>
      <c r="H652" s="36" t="s">
        <v>419</v>
      </c>
      <c r="I652" s="36" t="s">
        <v>419</v>
      </c>
      <c r="J652" s="36" t="s">
        <v>419</v>
      </c>
      <c r="K652" s="36" t="s">
        <v>419</v>
      </c>
      <c r="L652" s="36" t="s">
        <v>777</v>
      </c>
      <c r="M652" s="36" t="s">
        <v>430</v>
      </c>
      <c r="N652" s="36" t="s">
        <v>421</v>
      </c>
      <c r="O652" s="36" t="s">
        <v>778</v>
      </c>
      <c r="P652" s="36" t="s">
        <v>779</v>
      </c>
      <c r="Q652" s="410"/>
      <c r="R652" s="410"/>
      <c r="S652" s="410"/>
      <c r="T652" s="410"/>
      <c r="U652" s="410"/>
      <c r="V652" s="410"/>
    </row>
    <row r="653" spans="1:22">
      <c r="A653" s="400">
        <v>15</v>
      </c>
      <c r="B653" s="405" t="s">
        <v>263</v>
      </c>
      <c r="C653" s="183" t="s">
        <v>384</v>
      </c>
      <c r="D653" s="183" t="s">
        <v>385</v>
      </c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</row>
    <row r="654" spans="1:22">
      <c r="O654" s="397" t="s">
        <v>431</v>
      </c>
    </row>
    <row r="655" spans="1:22">
      <c r="B655" s="397" t="s">
        <v>173</v>
      </c>
    </row>
    <row r="656" spans="1:22">
      <c r="B656" s="398" t="s">
        <v>324</v>
      </c>
    </row>
    <row r="658" spans="1:89" ht="15.75">
      <c r="A658" s="244">
        <v>5</v>
      </c>
      <c r="B658" s="244" t="s">
        <v>781</v>
      </c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</row>
    <row r="660" spans="1:89" ht="15.75">
      <c r="B660" s="9" t="s">
        <v>782</v>
      </c>
    </row>
    <row r="661" spans="1:89">
      <c r="B661" s="399" t="s">
        <v>783</v>
      </c>
    </row>
    <row r="663" spans="1:89">
      <c r="B663" s="330" t="s">
        <v>263</v>
      </c>
      <c r="C663" s="306" t="s">
        <v>264</v>
      </c>
      <c r="D663" s="306" t="s">
        <v>265</v>
      </c>
      <c r="E663" s="306">
        <v>2015</v>
      </c>
      <c r="F663" s="306">
        <v>2016</v>
      </c>
      <c r="G663" s="306">
        <v>2017</v>
      </c>
      <c r="H663" s="306">
        <v>2018</v>
      </c>
      <c r="I663" s="306" t="s">
        <v>267</v>
      </c>
    </row>
    <row r="664" spans="1:89" outlineLevel="1">
      <c r="A664" s="400">
        <v>1</v>
      </c>
      <c r="B664" s="250" t="s">
        <v>330</v>
      </c>
      <c r="C664" s="183" t="s">
        <v>269</v>
      </c>
      <c r="D664" s="183" t="s">
        <v>270</v>
      </c>
      <c r="E664" s="36"/>
      <c r="F664" s="497">
        <v>235.26146392822267</v>
      </c>
      <c r="G664" s="497">
        <v>85.535206375718118</v>
      </c>
      <c r="H664" s="36"/>
      <c r="I664" s="36" t="s">
        <v>784</v>
      </c>
    </row>
    <row r="665" spans="1:89" outlineLevel="1">
      <c r="A665" s="400">
        <v>2</v>
      </c>
      <c r="B665" s="250" t="s">
        <v>719</v>
      </c>
      <c r="C665" s="183" t="s">
        <v>269</v>
      </c>
      <c r="D665" s="183" t="s">
        <v>270</v>
      </c>
      <c r="E665" s="36"/>
      <c r="F665" s="497">
        <v>2196.6184105598927</v>
      </c>
      <c r="G665" s="497">
        <v>1892.3404110789297</v>
      </c>
      <c r="H665" s="36"/>
      <c r="I665" s="36" t="s">
        <v>784</v>
      </c>
    </row>
    <row r="666" spans="1:89" outlineLevel="1">
      <c r="A666" s="400">
        <v>3</v>
      </c>
      <c r="B666" s="250" t="s">
        <v>720</v>
      </c>
      <c r="C666" s="183" t="s">
        <v>272</v>
      </c>
      <c r="D666" s="183" t="s">
        <v>270</v>
      </c>
      <c r="E666" s="36"/>
      <c r="F666" s="497">
        <v>45.679623005390162</v>
      </c>
      <c r="G666" s="497">
        <v>34.197337332367894</v>
      </c>
      <c r="H666" s="36"/>
      <c r="I666" s="36" t="s">
        <v>784</v>
      </c>
    </row>
    <row r="667" spans="1:89" outlineLevel="1">
      <c r="A667" s="400">
        <v>4</v>
      </c>
      <c r="B667" s="250" t="s">
        <v>721</v>
      </c>
      <c r="C667" s="183" t="s">
        <v>272</v>
      </c>
      <c r="D667" s="183" t="s">
        <v>270</v>
      </c>
      <c r="E667" s="36"/>
      <c r="F667" s="497">
        <v>16.520113856792449</v>
      </c>
      <c r="G667" s="497">
        <v>13.455303815007209</v>
      </c>
      <c r="H667" s="36"/>
      <c r="I667" s="36" t="s">
        <v>784</v>
      </c>
    </row>
    <row r="668" spans="1:89" outlineLevel="1">
      <c r="A668" s="400">
        <v>5</v>
      </c>
      <c r="B668" s="250" t="s">
        <v>722</v>
      </c>
      <c r="C668" s="183" t="s">
        <v>272</v>
      </c>
      <c r="D668" s="183" t="s">
        <v>270</v>
      </c>
      <c r="E668" s="36"/>
      <c r="F668" s="497">
        <v>6.7780885219573968</v>
      </c>
      <c r="G668" s="497">
        <v>6.3327972382307056</v>
      </c>
      <c r="H668" s="36"/>
      <c r="I668" s="36" t="s">
        <v>784</v>
      </c>
    </row>
    <row r="669" spans="1:89" outlineLevel="1">
      <c r="A669" s="400">
        <v>6</v>
      </c>
      <c r="B669" s="250" t="s">
        <v>723</v>
      </c>
      <c r="C669" s="183" t="s">
        <v>272</v>
      </c>
      <c r="D669" s="183" t="s">
        <v>270</v>
      </c>
      <c r="E669" s="36"/>
      <c r="F669" s="497">
        <v>4.0937185525894169</v>
      </c>
      <c r="G669" s="497">
        <v>0.75468124926090241</v>
      </c>
      <c r="H669" s="36"/>
      <c r="I669" s="36" t="s">
        <v>784</v>
      </c>
    </row>
    <row r="670" spans="1:89" outlineLevel="1">
      <c r="A670" s="400">
        <v>7</v>
      </c>
      <c r="B670" s="250" t="s">
        <v>724</v>
      </c>
      <c r="C670" s="183" t="s">
        <v>272</v>
      </c>
      <c r="D670" s="183" t="s">
        <v>270</v>
      </c>
      <c r="E670" s="36"/>
      <c r="F670" s="497">
        <v>49.975239326953883</v>
      </c>
      <c r="G670" s="497">
        <v>37.804946208000189</v>
      </c>
      <c r="H670" s="36"/>
      <c r="I670" s="36" t="s">
        <v>784</v>
      </c>
    </row>
    <row r="671" spans="1:89" outlineLevel="1">
      <c r="A671" s="400">
        <v>8</v>
      </c>
      <c r="B671" s="250" t="s">
        <v>725</v>
      </c>
      <c r="C671" s="183" t="s">
        <v>272</v>
      </c>
      <c r="D671" s="183" t="s">
        <v>270</v>
      </c>
      <c r="E671" s="36"/>
      <c r="F671" s="497">
        <v>41.233221251964572</v>
      </c>
      <c r="G671" s="497">
        <v>36.007957127094265</v>
      </c>
      <c r="H671" s="36"/>
      <c r="I671" s="36" t="s">
        <v>784</v>
      </c>
    </row>
    <row r="672" spans="1:89" outlineLevel="1">
      <c r="A672" s="400">
        <v>9</v>
      </c>
      <c r="B672" s="250" t="s">
        <v>726</v>
      </c>
      <c r="C672" s="183" t="s">
        <v>272</v>
      </c>
      <c r="D672" s="183" t="s">
        <v>270</v>
      </c>
      <c r="E672" s="36"/>
      <c r="F672" s="497">
        <v>64.478906764984131</v>
      </c>
      <c r="G672" s="497">
        <v>61.277446572780612</v>
      </c>
      <c r="H672" s="36"/>
      <c r="I672" s="36" t="s">
        <v>784</v>
      </c>
    </row>
    <row r="673" spans="1:9" outlineLevel="1">
      <c r="A673" s="400">
        <v>10</v>
      </c>
      <c r="B673" s="250" t="s">
        <v>727</v>
      </c>
      <c r="C673" s="183" t="s">
        <v>272</v>
      </c>
      <c r="D673" s="183" t="s">
        <v>270</v>
      </c>
      <c r="E673" s="36"/>
      <c r="F673" s="497">
        <v>9.8567524683475494</v>
      </c>
      <c r="G673" s="497">
        <v>12.717281463146211</v>
      </c>
      <c r="H673" s="36"/>
      <c r="I673" s="36" t="s">
        <v>784</v>
      </c>
    </row>
    <row r="674" spans="1:9" outlineLevel="1">
      <c r="A674" s="400">
        <v>11</v>
      </c>
      <c r="B674" s="250" t="s">
        <v>354</v>
      </c>
      <c r="C674" s="183" t="s">
        <v>269</v>
      </c>
      <c r="D674" s="183" t="s">
        <v>270</v>
      </c>
      <c r="E674" s="36"/>
      <c r="F674" s="497">
        <v>123.75791433811189</v>
      </c>
      <c r="G674" s="497">
        <v>155.69906874239445</v>
      </c>
      <c r="H674" s="36"/>
      <c r="I674" s="36" t="s">
        <v>784</v>
      </c>
    </row>
    <row r="675" spans="1:9" outlineLevel="1">
      <c r="A675" s="400">
        <v>12</v>
      </c>
      <c r="B675" s="250" t="s">
        <v>350</v>
      </c>
      <c r="C675" s="183" t="s">
        <v>269</v>
      </c>
      <c r="D675" s="183" t="s">
        <v>270</v>
      </c>
      <c r="E675" s="36"/>
      <c r="F675" s="497">
        <v>145.86954231262206</v>
      </c>
      <c r="G675" s="497">
        <v>121.34451545774937</v>
      </c>
      <c r="H675" s="36"/>
      <c r="I675" s="36" t="s">
        <v>784</v>
      </c>
    </row>
    <row r="676" spans="1:9" outlineLevel="1">
      <c r="A676" s="400">
        <v>13</v>
      </c>
      <c r="B676" s="250" t="s">
        <v>362</v>
      </c>
      <c r="C676" s="183" t="s">
        <v>269</v>
      </c>
      <c r="D676" s="183" t="s">
        <v>270</v>
      </c>
      <c r="E676" s="36"/>
      <c r="F676" s="497">
        <v>6226.651531438828</v>
      </c>
      <c r="G676" s="497">
        <v>7244.4187938648456</v>
      </c>
      <c r="H676" s="36"/>
      <c r="I676" s="36" t="s">
        <v>784</v>
      </c>
    </row>
    <row r="677" spans="1:9" outlineLevel="1">
      <c r="A677" s="400">
        <v>14</v>
      </c>
      <c r="B677" s="250" t="s">
        <v>360</v>
      </c>
      <c r="C677" s="183" t="s">
        <v>269</v>
      </c>
      <c r="D677" s="183" t="s">
        <v>270</v>
      </c>
      <c r="E677" s="36"/>
      <c r="F677" s="497">
        <v>32697.331073081492</v>
      </c>
      <c r="G677" s="497">
        <v>19622.642195819619</v>
      </c>
      <c r="H677" s="36"/>
      <c r="I677" s="36" t="s">
        <v>784</v>
      </c>
    </row>
    <row r="678" spans="1:9" outlineLevel="1">
      <c r="A678" s="400">
        <v>15</v>
      </c>
      <c r="B678" s="250" t="s">
        <v>349</v>
      </c>
      <c r="C678" s="183" t="s">
        <v>269</v>
      </c>
      <c r="D678" s="183" t="s">
        <v>270</v>
      </c>
      <c r="E678" s="36"/>
      <c r="F678" s="497">
        <v>1743.0405090594293</v>
      </c>
      <c r="G678" s="497">
        <v>1041.5570755386352</v>
      </c>
      <c r="H678" s="36"/>
      <c r="I678" s="36" t="s">
        <v>784</v>
      </c>
    </row>
    <row r="679" spans="1:9" outlineLevel="1">
      <c r="A679" s="400">
        <v>16</v>
      </c>
      <c r="B679" s="250" t="s">
        <v>361</v>
      </c>
      <c r="C679" s="183" t="s">
        <v>269</v>
      </c>
      <c r="D679" s="183" t="s">
        <v>270</v>
      </c>
      <c r="E679" s="36"/>
      <c r="F679" s="497">
        <v>12387.628389307261</v>
      </c>
      <c r="G679" s="497">
        <v>9518.6883531123403</v>
      </c>
      <c r="H679" s="36"/>
      <c r="I679" s="36" t="s">
        <v>784</v>
      </c>
    </row>
    <row r="680" spans="1:9" outlineLevel="1">
      <c r="A680" s="400">
        <v>17</v>
      </c>
      <c r="B680" s="250" t="s">
        <v>363</v>
      </c>
      <c r="C680" s="183" t="s">
        <v>272</v>
      </c>
      <c r="D680" s="183" t="s">
        <v>270</v>
      </c>
      <c r="E680" s="36"/>
      <c r="F680" s="497">
        <v>46905.66171836853</v>
      </c>
      <c r="G680" s="497">
        <v>48013.15355904281</v>
      </c>
      <c r="H680" s="36"/>
      <c r="I680" s="36" t="s">
        <v>784</v>
      </c>
    </row>
    <row r="681" spans="1:9" outlineLevel="1">
      <c r="A681" s="400">
        <v>18</v>
      </c>
      <c r="B681" s="250" t="s">
        <v>728</v>
      </c>
      <c r="C681" s="183" t="s">
        <v>272</v>
      </c>
      <c r="D681" s="183" t="s">
        <v>270</v>
      </c>
      <c r="E681" s="36"/>
      <c r="F681" s="497">
        <v>3593.171776624918</v>
      </c>
      <c r="G681" s="497">
        <v>2542.375813754797</v>
      </c>
      <c r="H681" s="36"/>
      <c r="I681" s="36" t="s">
        <v>784</v>
      </c>
    </row>
    <row r="682" spans="1:9" outlineLevel="1">
      <c r="A682" s="400">
        <v>19</v>
      </c>
      <c r="B682" s="250" t="s">
        <v>729</v>
      </c>
      <c r="C682" s="183" t="s">
        <v>272</v>
      </c>
      <c r="D682" s="183" t="s">
        <v>270</v>
      </c>
      <c r="E682" s="36"/>
      <c r="F682" s="497">
        <v>1074.5229184007644</v>
      </c>
      <c r="G682" s="497">
        <v>679.96918937265878</v>
      </c>
      <c r="H682" s="36"/>
      <c r="I682" s="36" t="s">
        <v>784</v>
      </c>
    </row>
    <row r="683" spans="1:9" outlineLevel="1">
      <c r="A683" s="400">
        <v>20</v>
      </c>
      <c r="B683" s="250" t="s">
        <v>730</v>
      </c>
      <c r="C683" s="183" t="s">
        <v>272</v>
      </c>
      <c r="D683" s="183" t="s">
        <v>270</v>
      </c>
      <c r="E683" s="36"/>
      <c r="F683" s="497">
        <v>624.54576539993286</v>
      </c>
      <c r="G683" s="497">
        <v>375.34338036775586</v>
      </c>
      <c r="H683" s="36"/>
      <c r="I683" s="36" t="s">
        <v>784</v>
      </c>
    </row>
    <row r="684" spans="1:9" outlineLevel="1">
      <c r="A684" s="400">
        <v>21</v>
      </c>
      <c r="B684" s="250" t="s">
        <v>731</v>
      </c>
      <c r="C684" s="183" t="s">
        <v>272</v>
      </c>
      <c r="D684" s="183" t="s">
        <v>270</v>
      </c>
      <c r="E684" s="36"/>
      <c r="F684" s="497">
        <v>845.13895630836487</v>
      </c>
      <c r="G684" s="497">
        <v>567.23562640249736</v>
      </c>
      <c r="H684" s="36"/>
      <c r="I684" s="36" t="s">
        <v>784</v>
      </c>
    </row>
    <row r="685" spans="1:9" outlineLevel="1">
      <c r="A685" s="400">
        <v>22</v>
      </c>
      <c r="B685" s="250" t="s">
        <v>359</v>
      </c>
      <c r="C685" s="183" t="s">
        <v>272</v>
      </c>
      <c r="D685" s="183" t="s">
        <v>270</v>
      </c>
      <c r="E685" s="36"/>
      <c r="F685" s="497">
        <v>3680.8707639443874</v>
      </c>
      <c r="G685" s="497">
        <v>2594.7054279148579</v>
      </c>
      <c r="H685" s="36"/>
      <c r="I685" s="36" t="s">
        <v>784</v>
      </c>
    </row>
    <row r="686" spans="1:9" outlineLevel="1">
      <c r="A686" s="400">
        <v>23</v>
      </c>
      <c r="B686" s="250" t="s">
        <v>442</v>
      </c>
      <c r="C686" s="183" t="s">
        <v>272</v>
      </c>
      <c r="D686" s="183" t="s">
        <v>270</v>
      </c>
      <c r="E686" s="36"/>
      <c r="F686" s="497">
        <v>10883.11345603466</v>
      </c>
      <c r="G686" s="497">
        <v>9082.3462992966161</v>
      </c>
      <c r="H686" s="36"/>
      <c r="I686" s="36" t="s">
        <v>784</v>
      </c>
    </row>
    <row r="687" spans="1:9" outlineLevel="1">
      <c r="A687" s="400">
        <v>24</v>
      </c>
      <c r="B687" s="250" t="s">
        <v>443</v>
      </c>
      <c r="C687" s="183" t="s">
        <v>272</v>
      </c>
      <c r="D687" s="183" t="s">
        <v>270</v>
      </c>
      <c r="E687" s="36"/>
      <c r="F687" s="497">
        <v>2695.8398002374174</v>
      </c>
      <c r="G687" s="497">
        <v>2196.4434401571752</v>
      </c>
      <c r="H687" s="36"/>
      <c r="I687" s="36" t="s">
        <v>784</v>
      </c>
    </row>
    <row r="688" spans="1:9" outlineLevel="1">
      <c r="A688" s="400">
        <v>25</v>
      </c>
      <c r="B688" s="250" t="s">
        <v>732</v>
      </c>
      <c r="C688" s="183" t="s">
        <v>272</v>
      </c>
      <c r="D688" s="183" t="s">
        <v>270</v>
      </c>
      <c r="E688" s="36"/>
      <c r="F688" s="497">
        <v>8305.8719427680971</v>
      </c>
      <c r="G688" s="497">
        <v>7892.4665240734812</v>
      </c>
      <c r="H688" s="36"/>
      <c r="I688" s="36" t="s">
        <v>784</v>
      </c>
    </row>
    <row r="689" spans="1:9" outlineLevel="1">
      <c r="A689" s="400">
        <v>26</v>
      </c>
      <c r="B689" s="250" t="s">
        <v>444</v>
      </c>
      <c r="C689" s="183" t="s">
        <v>272</v>
      </c>
      <c r="D689" s="183" t="s">
        <v>270</v>
      </c>
      <c r="E689" s="36"/>
      <c r="F689" s="497">
        <v>5720.6868299925327</v>
      </c>
      <c r="G689" s="497">
        <v>5830.0797932946689</v>
      </c>
      <c r="H689" s="36"/>
      <c r="I689" s="36" t="s">
        <v>784</v>
      </c>
    </row>
    <row r="690" spans="1:9" outlineLevel="1">
      <c r="A690" s="400">
        <v>27</v>
      </c>
      <c r="B690" s="250" t="s">
        <v>449</v>
      </c>
      <c r="C690" s="183" t="s">
        <v>272</v>
      </c>
      <c r="D690" s="183" t="s">
        <v>270</v>
      </c>
      <c r="E690" s="36"/>
      <c r="F690" s="497">
        <v>8228.1373696684841</v>
      </c>
      <c r="G690" s="497">
        <v>9745.1081624543658</v>
      </c>
      <c r="H690" s="36"/>
      <c r="I690" s="36" t="s">
        <v>784</v>
      </c>
    </row>
    <row r="691" spans="1:9" outlineLevel="1">
      <c r="A691" s="400">
        <v>28</v>
      </c>
      <c r="B691" s="250" t="s">
        <v>733</v>
      </c>
      <c r="C691" s="183" t="s">
        <v>272</v>
      </c>
      <c r="D691" s="183" t="s">
        <v>270</v>
      </c>
      <c r="E691" s="36"/>
      <c r="F691" s="497">
        <v>808.74588042497646</v>
      </c>
      <c r="G691" s="497">
        <v>609.29155537366864</v>
      </c>
      <c r="H691" s="36"/>
      <c r="I691" s="36" t="s">
        <v>784</v>
      </c>
    </row>
    <row r="692" spans="1:9" outlineLevel="1">
      <c r="A692" s="400">
        <v>29</v>
      </c>
      <c r="B692" s="250" t="s">
        <v>734</v>
      </c>
      <c r="C692" s="183" t="s">
        <v>272</v>
      </c>
      <c r="D692" s="183" t="s">
        <v>270</v>
      </c>
      <c r="E692" s="36"/>
      <c r="F692" s="497">
        <v>260.25212735652923</v>
      </c>
      <c r="G692" s="497">
        <v>281.95143434762957</v>
      </c>
      <c r="H692" s="36"/>
      <c r="I692" s="36" t="s">
        <v>784</v>
      </c>
    </row>
    <row r="693" spans="1:9" outlineLevel="1">
      <c r="A693" s="400">
        <v>30</v>
      </c>
      <c r="B693" s="250" t="s">
        <v>735</v>
      </c>
      <c r="C693" s="183" t="s">
        <v>272</v>
      </c>
      <c r="D693" s="183" t="s">
        <v>270</v>
      </c>
      <c r="E693" s="36"/>
      <c r="F693" s="497">
        <v>223.4690010023117</v>
      </c>
      <c r="G693" s="497">
        <v>303.03285639286037</v>
      </c>
      <c r="H693" s="36"/>
      <c r="I693" s="36" t="s">
        <v>784</v>
      </c>
    </row>
    <row r="694" spans="1:9" outlineLevel="1">
      <c r="A694" s="400">
        <v>31</v>
      </c>
      <c r="B694" s="250" t="s">
        <v>736</v>
      </c>
      <c r="C694" s="183" t="s">
        <v>272</v>
      </c>
      <c r="D694" s="183" t="s">
        <v>270</v>
      </c>
      <c r="E694" s="36"/>
      <c r="F694" s="497">
        <v>130.96548734664918</v>
      </c>
      <c r="G694" s="497">
        <v>102.61970674335957</v>
      </c>
      <c r="H694" s="36"/>
      <c r="I694" s="36" t="s">
        <v>784</v>
      </c>
    </row>
    <row r="695" spans="1:9" outlineLevel="1">
      <c r="A695" s="400">
        <v>32</v>
      </c>
      <c r="B695" s="250" t="s">
        <v>737</v>
      </c>
      <c r="C695" s="183" t="s">
        <v>272</v>
      </c>
      <c r="D695" s="183" t="s">
        <v>270</v>
      </c>
      <c r="E695" s="36"/>
      <c r="F695" s="497">
        <v>6.3748222649097448</v>
      </c>
      <c r="G695" s="497">
        <v>5.1703889757394794</v>
      </c>
      <c r="H695" s="36"/>
      <c r="I695" s="36" t="s">
        <v>784</v>
      </c>
    </row>
    <row r="696" spans="1:9" outlineLevel="1">
      <c r="A696" s="400">
        <v>33</v>
      </c>
      <c r="B696" s="250" t="s">
        <v>738</v>
      </c>
      <c r="C696" s="183" t="s">
        <v>272</v>
      </c>
      <c r="D696" s="183" t="s">
        <v>270</v>
      </c>
      <c r="E696" s="36"/>
      <c r="F696" s="497">
        <v>1.2630022811889647</v>
      </c>
      <c r="G696" s="497">
        <v>0</v>
      </c>
      <c r="H696" s="36"/>
      <c r="I696" s="36" t="s">
        <v>784</v>
      </c>
    </row>
    <row r="697" spans="1:9" outlineLevel="1">
      <c r="A697" s="400">
        <v>34</v>
      </c>
      <c r="B697" s="250" t="s">
        <v>739</v>
      </c>
      <c r="C697" s="183" t="s">
        <v>272</v>
      </c>
      <c r="D697" s="183" t="s">
        <v>270</v>
      </c>
      <c r="E697" s="36"/>
      <c r="F697" s="497">
        <v>0</v>
      </c>
      <c r="G697" s="497">
        <v>0</v>
      </c>
      <c r="H697" s="36"/>
      <c r="I697" s="36" t="s">
        <v>784</v>
      </c>
    </row>
    <row r="698" spans="1:9" outlineLevel="1">
      <c r="A698" s="400">
        <v>35</v>
      </c>
      <c r="B698" s="263" t="s">
        <v>740</v>
      </c>
      <c r="C698" s="183" t="s">
        <v>272</v>
      </c>
      <c r="D698" s="183" t="s">
        <v>270</v>
      </c>
      <c r="E698" s="36"/>
      <c r="F698" s="497">
        <v>9798.1321978044507</v>
      </c>
      <c r="G698" s="497">
        <v>7097.3860637301204</v>
      </c>
      <c r="H698" s="36"/>
      <c r="I698" s="36" t="s">
        <v>784</v>
      </c>
    </row>
    <row r="699" spans="1:9" outlineLevel="1">
      <c r="A699" s="400">
        <v>36</v>
      </c>
      <c r="B699" s="250" t="s">
        <v>741</v>
      </c>
      <c r="C699" s="183" t="s">
        <v>272</v>
      </c>
      <c r="D699" s="183" t="s">
        <v>270</v>
      </c>
      <c r="E699" s="36"/>
      <c r="F699" s="497">
        <v>62.71958056092263</v>
      </c>
      <c r="G699" s="497">
        <v>64.093497002720838</v>
      </c>
      <c r="H699" s="36"/>
      <c r="I699" s="36" t="s">
        <v>784</v>
      </c>
    </row>
    <row r="700" spans="1:9" outlineLevel="1">
      <c r="A700" s="400">
        <v>37</v>
      </c>
      <c r="B700" s="250" t="s">
        <v>742</v>
      </c>
      <c r="C700" s="183" t="s">
        <v>272</v>
      </c>
      <c r="D700" s="183" t="s">
        <v>270</v>
      </c>
      <c r="E700" s="36"/>
      <c r="F700" s="497">
        <v>0.90728170871734615</v>
      </c>
      <c r="G700" s="497">
        <v>1.0020788949728012</v>
      </c>
      <c r="H700" s="36"/>
      <c r="I700" s="36" t="s">
        <v>784</v>
      </c>
    </row>
    <row r="701" spans="1:9" outlineLevel="1">
      <c r="A701" s="400">
        <v>38</v>
      </c>
      <c r="B701" s="250" t="s">
        <v>743</v>
      </c>
      <c r="C701" s="183" t="s">
        <v>272</v>
      </c>
      <c r="D701" s="183" t="s">
        <v>270</v>
      </c>
      <c r="E701" s="36"/>
      <c r="F701" s="497">
        <v>0</v>
      </c>
      <c r="G701" s="497">
        <v>0</v>
      </c>
      <c r="H701" s="36"/>
      <c r="I701" s="36" t="s">
        <v>784</v>
      </c>
    </row>
    <row r="702" spans="1:9" outlineLevel="1">
      <c r="A702" s="400">
        <v>39</v>
      </c>
      <c r="B702" s="250" t="s">
        <v>744</v>
      </c>
      <c r="C702" s="183" t="s">
        <v>272</v>
      </c>
      <c r="D702" s="183" t="s">
        <v>270</v>
      </c>
      <c r="E702" s="36"/>
      <c r="F702" s="497">
        <v>27.51431224346161</v>
      </c>
      <c r="G702" s="497">
        <v>23.949503466486931</v>
      </c>
      <c r="H702" s="36"/>
      <c r="I702" s="36" t="s">
        <v>784</v>
      </c>
    </row>
    <row r="703" spans="1:9" outlineLevel="1">
      <c r="A703" s="400">
        <v>40</v>
      </c>
      <c r="B703" s="250" t="s">
        <v>745</v>
      </c>
      <c r="C703" s="183" t="s">
        <v>272</v>
      </c>
      <c r="D703" s="183" t="s">
        <v>270</v>
      </c>
      <c r="E703" s="36"/>
      <c r="F703" s="497">
        <v>2.0626759505271912</v>
      </c>
      <c r="G703" s="497">
        <v>1.196945007443428</v>
      </c>
      <c r="H703" s="36"/>
      <c r="I703" s="36" t="s">
        <v>784</v>
      </c>
    </row>
    <row r="704" spans="1:9" outlineLevel="1">
      <c r="A704" s="400">
        <v>41</v>
      </c>
      <c r="B704" s="250" t="s">
        <v>746</v>
      </c>
      <c r="C704" s="183" t="s">
        <v>272</v>
      </c>
      <c r="D704" s="183" t="s">
        <v>270</v>
      </c>
      <c r="E704" s="36"/>
      <c r="F704" s="497">
        <v>41.198291397094728</v>
      </c>
      <c r="G704" s="497">
        <v>27.863064581751821</v>
      </c>
      <c r="H704" s="36"/>
      <c r="I704" s="36" t="s">
        <v>784</v>
      </c>
    </row>
    <row r="705" spans="1:9" outlineLevel="1">
      <c r="A705" s="400">
        <v>42</v>
      </c>
      <c r="B705" s="250" t="s">
        <v>747</v>
      </c>
      <c r="C705" s="183" t="s">
        <v>272</v>
      </c>
      <c r="D705" s="183" t="s">
        <v>270</v>
      </c>
      <c r="E705" s="36"/>
      <c r="F705" s="497">
        <v>3.0315946805477143</v>
      </c>
      <c r="G705" s="497">
        <v>2.5168403166532518</v>
      </c>
      <c r="H705" s="36"/>
      <c r="I705" s="36" t="s">
        <v>784</v>
      </c>
    </row>
    <row r="706" spans="1:9" outlineLevel="1">
      <c r="A706" s="400">
        <v>43</v>
      </c>
      <c r="B706" s="250" t="s">
        <v>748</v>
      </c>
      <c r="C706" s="183" t="s">
        <v>272</v>
      </c>
      <c r="D706" s="183" t="s">
        <v>270</v>
      </c>
      <c r="E706" s="36"/>
      <c r="F706" s="497">
        <v>479.57847224473949</v>
      </c>
      <c r="G706" s="497">
        <v>411.50418475389483</v>
      </c>
      <c r="H706" s="36"/>
      <c r="I706" s="36" t="s">
        <v>784</v>
      </c>
    </row>
    <row r="707" spans="1:9" outlineLevel="1">
      <c r="A707" s="400">
        <v>44</v>
      </c>
      <c r="B707" s="250" t="s">
        <v>749</v>
      </c>
      <c r="C707" s="183" t="s">
        <v>272</v>
      </c>
      <c r="D707" s="183" t="s">
        <v>270</v>
      </c>
      <c r="E707" s="36"/>
      <c r="F707" s="497">
        <v>66.917989754676825</v>
      </c>
      <c r="G707" s="497">
        <v>212.18125404775142</v>
      </c>
      <c r="H707" s="36"/>
      <c r="I707" s="36" t="s">
        <v>784</v>
      </c>
    </row>
    <row r="708" spans="1:9" outlineLevel="1">
      <c r="A708" s="400">
        <v>45</v>
      </c>
      <c r="B708" s="250" t="s">
        <v>750</v>
      </c>
      <c r="C708" s="183" t="s">
        <v>272</v>
      </c>
      <c r="D708" s="183" t="s">
        <v>270</v>
      </c>
      <c r="E708" s="36"/>
      <c r="F708" s="497">
        <v>24.076373395919802</v>
      </c>
      <c r="G708" s="497">
        <v>30.073799513578415</v>
      </c>
      <c r="H708" s="36"/>
      <c r="I708" s="36" t="s">
        <v>784</v>
      </c>
    </row>
    <row r="709" spans="1:9" outlineLevel="1">
      <c r="A709" s="400">
        <v>46</v>
      </c>
      <c r="B709" s="250" t="s">
        <v>751</v>
      </c>
      <c r="C709" s="183" t="s">
        <v>269</v>
      </c>
      <c r="D709" s="183" t="s">
        <v>279</v>
      </c>
      <c r="E709" s="36"/>
      <c r="F709" s="497">
        <v>874442.67226226919</v>
      </c>
      <c r="G709" s="497">
        <v>690243.53713019192</v>
      </c>
      <c r="H709" s="36"/>
      <c r="I709" s="36" t="s">
        <v>784</v>
      </c>
    </row>
    <row r="710" spans="1:9" outlineLevel="1">
      <c r="A710" s="400">
        <v>47</v>
      </c>
      <c r="B710" s="250" t="s">
        <v>296</v>
      </c>
      <c r="C710" s="183" t="s">
        <v>269</v>
      </c>
      <c r="D710" s="183" t="s">
        <v>279</v>
      </c>
      <c r="E710" s="36"/>
      <c r="F710" s="497">
        <v>6339204.8381919265</v>
      </c>
      <c r="G710" s="497">
        <v>5226935.5739423195</v>
      </c>
      <c r="H710" s="36"/>
      <c r="I710" s="36" t="s">
        <v>784</v>
      </c>
    </row>
    <row r="711" spans="1:9" outlineLevel="1">
      <c r="A711" s="400">
        <v>48</v>
      </c>
      <c r="B711" s="250" t="s">
        <v>297</v>
      </c>
      <c r="C711" s="183" t="s">
        <v>269</v>
      </c>
      <c r="D711" s="183" t="s">
        <v>279</v>
      </c>
      <c r="E711" s="36"/>
      <c r="F711" s="497">
        <v>119074.63445770741</v>
      </c>
      <c r="G711" s="497">
        <v>90253.823884963989</v>
      </c>
      <c r="H711" s="36"/>
      <c r="I711" s="36" t="s">
        <v>784</v>
      </c>
    </row>
    <row r="712" spans="1:9" outlineLevel="1">
      <c r="A712" s="400">
        <v>49</v>
      </c>
      <c r="B712" s="250" t="s">
        <v>298</v>
      </c>
      <c r="C712" s="183" t="s">
        <v>272</v>
      </c>
      <c r="D712" s="183" t="s">
        <v>279</v>
      </c>
      <c r="E712" s="36"/>
      <c r="F712" s="497">
        <v>498250.57949386601</v>
      </c>
      <c r="G712" s="497">
        <v>466967.84871174273</v>
      </c>
      <c r="H712" s="36"/>
      <c r="I712" s="36" t="s">
        <v>784</v>
      </c>
    </row>
    <row r="713" spans="1:9" outlineLevel="1">
      <c r="A713" s="400">
        <v>50</v>
      </c>
      <c r="B713" s="250" t="s">
        <v>752</v>
      </c>
      <c r="C713" s="183" t="s">
        <v>269</v>
      </c>
      <c r="D713" s="183" t="s">
        <v>279</v>
      </c>
      <c r="E713" s="36"/>
      <c r="F713" s="497">
        <v>0</v>
      </c>
      <c r="G713" s="497">
        <v>21868.482377942204</v>
      </c>
      <c r="H713" s="36"/>
      <c r="I713" s="36" t="s">
        <v>784</v>
      </c>
    </row>
    <row r="714" spans="1:9" outlineLevel="1">
      <c r="A714" s="400">
        <v>51</v>
      </c>
      <c r="B714" s="250" t="s">
        <v>299</v>
      </c>
      <c r="C714" s="183" t="s">
        <v>269</v>
      </c>
      <c r="D714" s="183" t="s">
        <v>279</v>
      </c>
      <c r="E714" s="36"/>
      <c r="F714" s="497">
        <v>1006.8094786143303</v>
      </c>
      <c r="G714" s="497">
        <v>3479.232003213167</v>
      </c>
      <c r="H714" s="36"/>
      <c r="I714" s="36" t="s">
        <v>784</v>
      </c>
    </row>
    <row r="715" spans="1:9" outlineLevel="1">
      <c r="A715" s="400">
        <v>52</v>
      </c>
      <c r="B715" s="250" t="s">
        <v>300</v>
      </c>
      <c r="C715" s="183" t="s">
        <v>269</v>
      </c>
      <c r="D715" s="183" t="s">
        <v>279</v>
      </c>
      <c r="E715" s="36"/>
      <c r="F715" s="497">
        <v>208032.05197069646</v>
      </c>
      <c r="G715" s="497">
        <v>133578.09401201486</v>
      </c>
      <c r="H715" s="36"/>
      <c r="I715" s="36" t="s">
        <v>784</v>
      </c>
    </row>
    <row r="716" spans="1:9" outlineLevel="1">
      <c r="A716" s="400">
        <v>53</v>
      </c>
      <c r="B716" s="250" t="s">
        <v>301</v>
      </c>
      <c r="C716" s="183" t="s">
        <v>272</v>
      </c>
      <c r="D716" s="183" t="s">
        <v>279</v>
      </c>
      <c r="E716" s="36"/>
      <c r="F716" s="497">
        <v>394436.22250705725</v>
      </c>
      <c r="G716" s="497">
        <v>331282.89947240887</v>
      </c>
      <c r="H716" s="36"/>
      <c r="I716" s="36" t="s">
        <v>784</v>
      </c>
    </row>
    <row r="717" spans="1:9" outlineLevel="1">
      <c r="A717" s="400">
        <v>54</v>
      </c>
      <c r="B717" s="250" t="s">
        <v>753</v>
      </c>
      <c r="C717" s="183" t="s">
        <v>272</v>
      </c>
      <c r="D717" s="183" t="s">
        <v>279</v>
      </c>
      <c r="E717" s="36"/>
      <c r="F717" s="497">
        <v>368930.5363141835</v>
      </c>
      <c r="G717" s="497">
        <v>194902.07547222197</v>
      </c>
      <c r="H717" s="36"/>
      <c r="I717" s="36" t="s">
        <v>784</v>
      </c>
    </row>
    <row r="718" spans="1:9" outlineLevel="1">
      <c r="A718" s="400">
        <v>55</v>
      </c>
      <c r="B718" s="250" t="s">
        <v>754</v>
      </c>
      <c r="C718" s="183" t="s">
        <v>269</v>
      </c>
      <c r="D718" s="183" t="s">
        <v>279</v>
      </c>
      <c r="E718" s="36"/>
      <c r="F718" s="497">
        <v>63066.067994904515</v>
      </c>
      <c r="G718" s="497">
        <v>87427.36083266139</v>
      </c>
      <c r="H718" s="36"/>
      <c r="I718" s="36" t="s">
        <v>784</v>
      </c>
    </row>
    <row r="719" spans="1:9" outlineLevel="1">
      <c r="A719" s="400">
        <v>56</v>
      </c>
      <c r="B719" s="250" t="s">
        <v>755</v>
      </c>
      <c r="C719" s="183" t="s">
        <v>272</v>
      </c>
      <c r="D719" s="183" t="s">
        <v>270</v>
      </c>
      <c r="E719" s="36"/>
      <c r="F719" s="497">
        <v>27831.252659964564</v>
      </c>
      <c r="G719" s="497">
        <v>20392.814553827047</v>
      </c>
      <c r="H719" s="36"/>
      <c r="I719" s="36" t="s">
        <v>784</v>
      </c>
    </row>
    <row r="720" spans="1:9" outlineLevel="1">
      <c r="A720" s="400">
        <v>57</v>
      </c>
      <c r="B720" s="250" t="s">
        <v>756</v>
      </c>
      <c r="C720" s="183" t="s">
        <v>272</v>
      </c>
      <c r="D720" s="183" t="s">
        <v>279</v>
      </c>
      <c r="E720" s="36"/>
      <c r="F720" s="497">
        <v>84924.789129495621</v>
      </c>
      <c r="G720" s="497">
        <v>73748.518737114078</v>
      </c>
      <c r="H720" s="36"/>
      <c r="I720" s="36" t="s">
        <v>784</v>
      </c>
    </row>
    <row r="721" spans="1:9" outlineLevel="1">
      <c r="A721" s="400">
        <v>58</v>
      </c>
      <c r="B721" s="250" t="s">
        <v>757</v>
      </c>
      <c r="C721" s="183" t="s">
        <v>272</v>
      </c>
      <c r="D721" s="183" t="s">
        <v>279</v>
      </c>
      <c r="E721" s="36"/>
      <c r="F721" s="497">
        <v>16633.458709942101</v>
      </c>
      <c r="G721" s="497">
        <v>16656.223556159141</v>
      </c>
      <c r="H721" s="36"/>
      <c r="I721" s="36" t="s">
        <v>784</v>
      </c>
    </row>
    <row r="722" spans="1:9" outlineLevel="1">
      <c r="A722" s="400">
        <v>59</v>
      </c>
      <c r="B722" s="250" t="s">
        <v>758</v>
      </c>
      <c r="C722" s="183" t="s">
        <v>272</v>
      </c>
      <c r="D722" s="183" t="s">
        <v>279</v>
      </c>
      <c r="E722" s="36"/>
      <c r="F722" s="497">
        <v>15346.736834557058</v>
      </c>
      <c r="G722" s="497">
        <v>17628.369859907627</v>
      </c>
      <c r="H722" s="36"/>
      <c r="I722" s="36" t="s">
        <v>784</v>
      </c>
    </row>
    <row r="723" spans="1:9" outlineLevel="1">
      <c r="A723" s="400">
        <v>60</v>
      </c>
      <c r="B723" s="405" t="s">
        <v>263</v>
      </c>
      <c r="C723" s="183" t="s">
        <v>384</v>
      </c>
      <c r="D723" s="183" t="s">
        <v>385</v>
      </c>
      <c r="E723" s="36"/>
      <c r="F723" s="36"/>
      <c r="G723" s="36"/>
      <c r="H723" s="36"/>
      <c r="I723" s="36"/>
    </row>
    <row r="725" spans="1:9">
      <c r="B725" s="397" t="s">
        <v>173</v>
      </c>
    </row>
    <row r="726" spans="1:9">
      <c r="B726" s="398" t="s">
        <v>324</v>
      </c>
    </row>
    <row r="727" spans="1:9">
      <c r="B727" s="398"/>
    </row>
    <row r="728" spans="1:9">
      <c r="B728" s="398"/>
    </row>
    <row r="729" spans="1:9">
      <c r="B729" s="398"/>
    </row>
    <row r="730" spans="1:9" ht="15.75">
      <c r="B730" s="9" t="s">
        <v>785</v>
      </c>
    </row>
    <row r="731" spans="1:9">
      <c r="B731" s="399" t="s">
        <v>783</v>
      </c>
    </row>
    <row r="733" spans="1:9">
      <c r="B733" s="330" t="s">
        <v>263</v>
      </c>
      <c r="C733" s="306" t="s">
        <v>264</v>
      </c>
      <c r="D733" s="306" t="s">
        <v>265</v>
      </c>
      <c r="E733" s="306">
        <v>2015</v>
      </c>
      <c r="F733" s="306">
        <v>2016</v>
      </c>
      <c r="G733" s="306">
        <v>2017</v>
      </c>
      <c r="H733" s="306">
        <v>2018</v>
      </c>
      <c r="I733" s="306" t="s">
        <v>267</v>
      </c>
    </row>
    <row r="734" spans="1:9" outlineLevel="1">
      <c r="A734" s="400">
        <v>1</v>
      </c>
      <c r="B734" s="250" t="s">
        <v>547</v>
      </c>
      <c r="C734" s="183" t="s">
        <v>269</v>
      </c>
      <c r="D734" s="183" t="s">
        <v>270</v>
      </c>
      <c r="E734" s="36"/>
      <c r="F734" s="497">
        <v>1981796.0168428111</v>
      </c>
      <c r="G734" s="497">
        <v>1340403.2422526479</v>
      </c>
      <c r="H734" s="36"/>
      <c r="I734" s="36" t="s">
        <v>784</v>
      </c>
    </row>
    <row r="735" spans="1:9" outlineLevel="1">
      <c r="A735" s="400">
        <v>2</v>
      </c>
      <c r="B735" s="250" t="s">
        <v>552</v>
      </c>
      <c r="C735" s="183" t="s">
        <v>272</v>
      </c>
      <c r="D735" s="183" t="s">
        <v>270</v>
      </c>
      <c r="E735" s="36"/>
      <c r="F735" s="497">
        <v>588521.84752020356</v>
      </c>
      <c r="G735" s="497">
        <v>663118.25773741305</v>
      </c>
      <c r="H735" s="36"/>
      <c r="I735" s="36" t="s">
        <v>784</v>
      </c>
    </row>
    <row r="736" spans="1:9" outlineLevel="1">
      <c r="A736" s="400">
        <v>3</v>
      </c>
      <c r="B736" s="405" t="s">
        <v>383</v>
      </c>
      <c r="C736" s="183" t="s">
        <v>384</v>
      </c>
      <c r="D736" s="183" t="s">
        <v>385</v>
      </c>
      <c r="E736" s="36"/>
      <c r="F736" s="36"/>
      <c r="G736" s="36"/>
      <c r="H736" s="36"/>
      <c r="I736" s="36"/>
    </row>
    <row r="738" spans="1:15">
      <c r="B738" s="397" t="s">
        <v>173</v>
      </c>
    </row>
    <row r="739" spans="1:15">
      <c r="B739" s="398" t="s">
        <v>324</v>
      </c>
    </row>
    <row r="741" spans="1:15" ht="15.75">
      <c r="A741" s="244">
        <v>6</v>
      </c>
      <c r="B741" s="244" t="s">
        <v>786</v>
      </c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</row>
    <row r="743" spans="1:15" ht="15.75">
      <c r="B743" s="9" t="s">
        <v>786</v>
      </c>
    </row>
    <row r="744" spans="1:15">
      <c r="B744" s="399" t="s">
        <v>787</v>
      </c>
    </row>
    <row r="745" spans="1:15">
      <c r="B745" s="417" t="s">
        <v>388</v>
      </c>
      <c r="C745" s="398"/>
      <c r="D745" s="398"/>
      <c r="E745" s="398"/>
    </row>
    <row r="746" spans="1:15">
      <c r="B746" s="260">
        <v>2015</v>
      </c>
      <c r="C746" s="398"/>
      <c r="D746" s="398"/>
      <c r="E746" s="398"/>
      <c r="F746" s="398"/>
      <c r="G746" s="398"/>
    </row>
    <row r="747" spans="1:15">
      <c r="C747" s="398"/>
      <c r="D747" s="398"/>
      <c r="E747" s="398"/>
      <c r="F747" s="398"/>
      <c r="G747" s="398"/>
    </row>
    <row r="749" spans="1:15" ht="53.25" customHeight="1">
      <c r="B749" s="306" t="s">
        <v>263</v>
      </c>
      <c r="C749" s="306" t="s">
        <v>788</v>
      </c>
      <c r="D749" s="306" t="s">
        <v>789</v>
      </c>
      <c r="E749" s="306" t="s">
        <v>790</v>
      </c>
      <c r="F749" s="306" t="s">
        <v>791</v>
      </c>
      <c r="G749" s="306" t="s">
        <v>792</v>
      </c>
      <c r="H749" s="306" t="s">
        <v>793</v>
      </c>
      <c r="I749" s="306" t="s">
        <v>794</v>
      </c>
      <c r="J749" s="306" t="s">
        <v>795</v>
      </c>
      <c r="K749" s="330" t="s">
        <v>267</v>
      </c>
    </row>
    <row r="750" spans="1:15" hidden="1" outlineLevel="1">
      <c r="A750" s="400">
        <v>1</v>
      </c>
      <c r="B750" s="250" t="s">
        <v>330</v>
      </c>
      <c r="C750" s="36"/>
      <c r="D750" s="411"/>
      <c r="E750" s="411"/>
      <c r="F750" s="36"/>
      <c r="G750" s="411"/>
      <c r="H750" s="36"/>
      <c r="I750" s="411"/>
      <c r="J750" s="36"/>
      <c r="K750" s="36"/>
    </row>
    <row r="751" spans="1:15" hidden="1" outlineLevel="1">
      <c r="A751" s="400">
        <v>2</v>
      </c>
      <c r="B751" s="250" t="s">
        <v>719</v>
      </c>
      <c r="C751" s="36"/>
      <c r="D751" s="411"/>
      <c r="E751" s="411"/>
      <c r="F751" s="36"/>
      <c r="G751" s="411"/>
      <c r="H751" s="36"/>
      <c r="I751" s="411"/>
      <c r="J751" s="36"/>
      <c r="K751" s="36"/>
    </row>
    <row r="752" spans="1:15" hidden="1" outlineLevel="1">
      <c r="A752" s="400">
        <v>3</v>
      </c>
      <c r="B752" s="250" t="s">
        <v>720</v>
      </c>
      <c r="C752" s="36"/>
      <c r="D752" s="411"/>
      <c r="E752" s="411"/>
      <c r="F752" s="36"/>
      <c r="G752" s="411"/>
      <c r="H752" s="36"/>
      <c r="I752" s="411"/>
      <c r="J752" s="36"/>
      <c r="K752" s="36"/>
    </row>
    <row r="753" spans="1:11" hidden="1" outlineLevel="1">
      <c r="A753" s="400">
        <v>4</v>
      </c>
      <c r="B753" s="250" t="s">
        <v>721</v>
      </c>
      <c r="C753" s="36"/>
      <c r="D753" s="411"/>
      <c r="E753" s="411"/>
      <c r="F753" s="36"/>
      <c r="G753" s="411"/>
      <c r="H753" s="36"/>
      <c r="I753" s="411"/>
      <c r="J753" s="36"/>
      <c r="K753" s="36"/>
    </row>
    <row r="754" spans="1:11" hidden="1" outlineLevel="1">
      <c r="A754" s="400">
        <v>5</v>
      </c>
      <c r="B754" s="250" t="s">
        <v>722</v>
      </c>
      <c r="C754" s="36"/>
      <c r="D754" s="411"/>
      <c r="E754" s="411"/>
      <c r="F754" s="36"/>
      <c r="G754" s="411"/>
      <c r="H754" s="36"/>
      <c r="I754" s="411"/>
      <c r="J754" s="36"/>
      <c r="K754" s="36"/>
    </row>
    <row r="755" spans="1:11" hidden="1" outlineLevel="1">
      <c r="A755" s="400">
        <v>6</v>
      </c>
      <c r="B755" s="250" t="s">
        <v>723</v>
      </c>
      <c r="C755" s="36"/>
      <c r="D755" s="411"/>
      <c r="E755" s="411"/>
      <c r="F755" s="36"/>
      <c r="G755" s="411"/>
      <c r="H755" s="36"/>
      <c r="I755" s="411"/>
      <c r="J755" s="36"/>
      <c r="K755" s="36"/>
    </row>
    <row r="756" spans="1:11" hidden="1" outlineLevel="1">
      <c r="A756" s="400">
        <v>7</v>
      </c>
      <c r="B756" s="250" t="s">
        <v>724</v>
      </c>
      <c r="C756" s="36"/>
      <c r="D756" s="411"/>
      <c r="E756" s="411"/>
      <c r="F756" s="36"/>
      <c r="G756" s="411"/>
      <c r="H756" s="36"/>
      <c r="I756" s="411"/>
      <c r="J756" s="36"/>
      <c r="K756" s="36"/>
    </row>
    <row r="757" spans="1:11" hidden="1" outlineLevel="1">
      <c r="A757" s="400">
        <v>8</v>
      </c>
      <c r="B757" s="250" t="s">
        <v>725</v>
      </c>
      <c r="C757" s="36"/>
      <c r="D757" s="411"/>
      <c r="E757" s="411"/>
      <c r="F757" s="36"/>
      <c r="G757" s="411"/>
      <c r="H757" s="36"/>
      <c r="I757" s="411"/>
      <c r="J757" s="36"/>
      <c r="K757" s="36"/>
    </row>
    <row r="758" spans="1:11" hidden="1" outlineLevel="1">
      <c r="A758" s="400">
        <v>9</v>
      </c>
      <c r="B758" s="250" t="s">
        <v>726</v>
      </c>
      <c r="C758" s="36"/>
      <c r="D758" s="411"/>
      <c r="E758" s="411"/>
      <c r="F758" s="36"/>
      <c r="G758" s="411"/>
      <c r="H758" s="36"/>
      <c r="I758" s="411"/>
      <c r="J758" s="36"/>
      <c r="K758" s="36"/>
    </row>
    <row r="759" spans="1:11" hidden="1" outlineLevel="1">
      <c r="A759" s="400">
        <v>10</v>
      </c>
      <c r="B759" s="250" t="s">
        <v>727</v>
      </c>
      <c r="C759" s="36"/>
      <c r="D759" s="411"/>
      <c r="E759" s="411"/>
      <c r="F759" s="36"/>
      <c r="G759" s="411"/>
      <c r="H759" s="36"/>
      <c r="I759" s="411"/>
      <c r="J759" s="36"/>
      <c r="K759" s="36"/>
    </row>
    <row r="760" spans="1:11" hidden="1" outlineLevel="1">
      <c r="A760" s="400">
        <v>11</v>
      </c>
      <c r="B760" s="250" t="s">
        <v>354</v>
      </c>
      <c r="C760" s="36"/>
      <c r="D760" s="411"/>
      <c r="E760" s="411"/>
      <c r="F760" s="36"/>
      <c r="G760" s="411"/>
      <c r="H760" s="36"/>
      <c r="I760" s="411"/>
      <c r="J760" s="36"/>
      <c r="K760" s="36"/>
    </row>
    <row r="761" spans="1:11" hidden="1" outlineLevel="1">
      <c r="A761" s="400">
        <v>12</v>
      </c>
      <c r="B761" s="250" t="s">
        <v>350</v>
      </c>
      <c r="C761" s="36"/>
      <c r="D761" s="411"/>
      <c r="E761" s="411"/>
      <c r="F761" s="36"/>
      <c r="G761" s="411"/>
      <c r="H761" s="36"/>
      <c r="I761" s="411"/>
      <c r="J761" s="36"/>
      <c r="K761" s="36"/>
    </row>
    <row r="762" spans="1:11" hidden="1" outlineLevel="1">
      <c r="A762" s="400">
        <v>13</v>
      </c>
      <c r="B762" s="250" t="s">
        <v>362</v>
      </c>
      <c r="C762" s="36"/>
      <c r="D762" s="411"/>
      <c r="E762" s="411"/>
      <c r="F762" s="36"/>
      <c r="G762" s="411"/>
      <c r="H762" s="36"/>
      <c r="I762" s="411"/>
      <c r="J762" s="36"/>
      <c r="K762" s="36"/>
    </row>
    <row r="763" spans="1:11" hidden="1" outlineLevel="1">
      <c r="A763" s="400">
        <v>14</v>
      </c>
      <c r="B763" s="250" t="s">
        <v>360</v>
      </c>
      <c r="C763" s="36"/>
      <c r="D763" s="411"/>
      <c r="E763" s="411"/>
      <c r="F763" s="36"/>
      <c r="G763" s="411"/>
      <c r="H763" s="36"/>
      <c r="I763" s="411"/>
      <c r="J763" s="36"/>
      <c r="K763" s="36"/>
    </row>
    <row r="764" spans="1:11" hidden="1" outlineLevel="1">
      <c r="A764" s="400">
        <v>15</v>
      </c>
      <c r="B764" s="250" t="s">
        <v>349</v>
      </c>
      <c r="C764" s="36"/>
      <c r="D764" s="411"/>
      <c r="E764" s="411"/>
      <c r="F764" s="36"/>
      <c r="G764" s="411"/>
      <c r="H764" s="36"/>
      <c r="I764" s="411"/>
      <c r="J764" s="36"/>
      <c r="K764" s="36"/>
    </row>
    <row r="765" spans="1:11" hidden="1" outlineLevel="1">
      <c r="A765" s="400">
        <v>16</v>
      </c>
      <c r="B765" s="250" t="s">
        <v>361</v>
      </c>
      <c r="C765" s="36"/>
      <c r="D765" s="411"/>
      <c r="E765" s="411"/>
      <c r="F765" s="36"/>
      <c r="G765" s="411"/>
      <c r="H765" s="36"/>
      <c r="I765" s="411"/>
      <c r="J765" s="36"/>
      <c r="K765" s="36"/>
    </row>
    <row r="766" spans="1:11" hidden="1" outlineLevel="1">
      <c r="A766" s="400">
        <v>17</v>
      </c>
      <c r="B766" s="250" t="s">
        <v>363</v>
      </c>
      <c r="C766" s="36"/>
      <c r="D766" s="411"/>
      <c r="E766" s="411"/>
      <c r="F766" s="36"/>
      <c r="G766" s="411"/>
      <c r="H766" s="36"/>
      <c r="I766" s="411"/>
      <c r="J766" s="36"/>
      <c r="K766" s="36"/>
    </row>
    <row r="767" spans="1:11" hidden="1" outlineLevel="1">
      <c r="A767" s="400">
        <v>18</v>
      </c>
      <c r="B767" s="250" t="s">
        <v>728</v>
      </c>
      <c r="C767" s="36"/>
      <c r="D767" s="411"/>
      <c r="E767" s="411"/>
      <c r="F767" s="36"/>
      <c r="G767" s="411"/>
      <c r="H767" s="36"/>
      <c r="I767" s="411"/>
      <c r="J767" s="36"/>
      <c r="K767" s="36"/>
    </row>
    <row r="768" spans="1:11" hidden="1" outlineLevel="1">
      <c r="A768" s="400">
        <v>19</v>
      </c>
      <c r="B768" s="250" t="s">
        <v>729</v>
      </c>
      <c r="C768" s="36"/>
      <c r="D768" s="411"/>
      <c r="E768" s="411"/>
      <c r="F768" s="36"/>
      <c r="G768" s="411"/>
      <c r="H768" s="36"/>
      <c r="I768" s="411"/>
      <c r="J768" s="36"/>
      <c r="K768" s="36"/>
    </row>
    <row r="769" spans="1:11" hidden="1" outlineLevel="1">
      <c r="A769" s="400">
        <v>20</v>
      </c>
      <c r="B769" s="250" t="s">
        <v>730</v>
      </c>
      <c r="C769" s="36"/>
      <c r="D769" s="411"/>
      <c r="E769" s="411"/>
      <c r="F769" s="36"/>
      <c r="G769" s="411"/>
      <c r="H769" s="36"/>
      <c r="I769" s="411"/>
      <c r="J769" s="36"/>
      <c r="K769" s="36"/>
    </row>
    <row r="770" spans="1:11" hidden="1" outlineLevel="1">
      <c r="A770" s="400">
        <v>21</v>
      </c>
      <c r="B770" s="250" t="s">
        <v>731</v>
      </c>
      <c r="C770" s="36"/>
      <c r="D770" s="411"/>
      <c r="E770" s="411"/>
      <c r="F770" s="36"/>
      <c r="G770" s="411"/>
      <c r="H770" s="36"/>
      <c r="I770" s="411"/>
      <c r="J770" s="36"/>
      <c r="K770" s="36"/>
    </row>
    <row r="771" spans="1:11" hidden="1" outlineLevel="1">
      <c r="A771" s="400">
        <v>22</v>
      </c>
      <c r="B771" s="250" t="s">
        <v>359</v>
      </c>
      <c r="C771" s="36"/>
      <c r="D771" s="411"/>
      <c r="E771" s="411"/>
      <c r="F771" s="36"/>
      <c r="G771" s="411"/>
      <c r="H771" s="36"/>
      <c r="I771" s="411"/>
      <c r="J771" s="36"/>
      <c r="K771" s="36"/>
    </row>
    <row r="772" spans="1:11" hidden="1" outlineLevel="1">
      <c r="A772" s="400">
        <v>23</v>
      </c>
      <c r="B772" s="250" t="s">
        <v>442</v>
      </c>
      <c r="C772" s="36"/>
      <c r="D772" s="411"/>
      <c r="E772" s="411"/>
      <c r="F772" s="36"/>
      <c r="G772" s="411"/>
      <c r="H772" s="36"/>
      <c r="I772" s="411"/>
      <c r="J772" s="36"/>
      <c r="K772" s="36"/>
    </row>
    <row r="773" spans="1:11" hidden="1" outlineLevel="1">
      <c r="A773" s="400">
        <v>24</v>
      </c>
      <c r="B773" s="250" t="s">
        <v>443</v>
      </c>
      <c r="C773" s="36"/>
      <c r="D773" s="411"/>
      <c r="E773" s="411"/>
      <c r="F773" s="36"/>
      <c r="G773" s="411"/>
      <c r="H773" s="36"/>
      <c r="I773" s="411"/>
      <c r="J773" s="36"/>
      <c r="K773" s="36"/>
    </row>
    <row r="774" spans="1:11" hidden="1" outlineLevel="1">
      <c r="A774" s="400">
        <v>25</v>
      </c>
      <c r="B774" s="250" t="s">
        <v>732</v>
      </c>
      <c r="C774" s="36"/>
      <c r="D774" s="411"/>
      <c r="E774" s="411"/>
      <c r="F774" s="36"/>
      <c r="G774" s="411"/>
      <c r="H774" s="36"/>
      <c r="I774" s="411"/>
      <c r="J774" s="36"/>
      <c r="K774" s="36"/>
    </row>
    <row r="775" spans="1:11" hidden="1" outlineLevel="1">
      <c r="A775" s="400">
        <v>26</v>
      </c>
      <c r="B775" s="250" t="s">
        <v>444</v>
      </c>
      <c r="C775" s="36"/>
      <c r="D775" s="411"/>
      <c r="E775" s="411"/>
      <c r="F775" s="36"/>
      <c r="G775" s="411"/>
      <c r="H775" s="36"/>
      <c r="I775" s="411"/>
      <c r="J775" s="36"/>
      <c r="K775" s="36"/>
    </row>
    <row r="776" spans="1:11" hidden="1" outlineLevel="1">
      <c r="A776" s="400">
        <v>27</v>
      </c>
      <c r="B776" s="250" t="s">
        <v>449</v>
      </c>
      <c r="C776" s="36"/>
      <c r="D776" s="411"/>
      <c r="E776" s="411"/>
      <c r="F776" s="36"/>
      <c r="G776" s="411"/>
      <c r="H776" s="36"/>
      <c r="I776" s="411"/>
      <c r="J776" s="36"/>
      <c r="K776" s="36"/>
    </row>
    <row r="777" spans="1:11" hidden="1" outlineLevel="1">
      <c r="A777" s="400">
        <v>28</v>
      </c>
      <c r="B777" s="250" t="s">
        <v>733</v>
      </c>
      <c r="C777" s="36"/>
      <c r="D777" s="411"/>
      <c r="E777" s="411"/>
      <c r="F777" s="36"/>
      <c r="G777" s="411"/>
      <c r="H777" s="36"/>
      <c r="I777" s="411"/>
      <c r="J777" s="36"/>
      <c r="K777" s="36"/>
    </row>
    <row r="778" spans="1:11" hidden="1" outlineLevel="1">
      <c r="A778" s="400">
        <v>29</v>
      </c>
      <c r="B778" s="250" t="s">
        <v>734</v>
      </c>
      <c r="C778" s="36"/>
      <c r="D778" s="411"/>
      <c r="E778" s="411"/>
      <c r="F778" s="36"/>
      <c r="G778" s="411"/>
      <c r="H778" s="36"/>
      <c r="I778" s="411"/>
      <c r="J778" s="36"/>
      <c r="K778" s="36"/>
    </row>
    <row r="779" spans="1:11" hidden="1" outlineLevel="1">
      <c r="A779" s="400">
        <v>30</v>
      </c>
      <c r="B779" s="250" t="s">
        <v>735</v>
      </c>
      <c r="C779" s="36"/>
      <c r="D779" s="411"/>
      <c r="E779" s="411"/>
      <c r="F779" s="36"/>
      <c r="G779" s="411"/>
      <c r="H779" s="36"/>
      <c r="I779" s="411"/>
      <c r="J779" s="36"/>
      <c r="K779" s="36"/>
    </row>
    <row r="780" spans="1:11" hidden="1" outlineLevel="1">
      <c r="A780" s="400">
        <v>31</v>
      </c>
      <c r="B780" s="250" t="s">
        <v>736</v>
      </c>
      <c r="C780" s="36"/>
      <c r="D780" s="411"/>
      <c r="E780" s="411"/>
      <c r="F780" s="36"/>
      <c r="G780" s="411"/>
      <c r="H780" s="36"/>
      <c r="I780" s="411"/>
      <c r="J780" s="36"/>
      <c r="K780" s="36"/>
    </row>
    <row r="781" spans="1:11" hidden="1" outlineLevel="1">
      <c r="A781" s="400">
        <v>32</v>
      </c>
      <c r="B781" s="250" t="s">
        <v>737</v>
      </c>
      <c r="C781" s="36"/>
      <c r="D781" s="411"/>
      <c r="E781" s="411"/>
      <c r="F781" s="36"/>
      <c r="G781" s="411"/>
      <c r="H781" s="36"/>
      <c r="I781" s="411"/>
      <c r="J781" s="36"/>
      <c r="K781" s="36"/>
    </row>
    <row r="782" spans="1:11" hidden="1" outlineLevel="1">
      <c r="A782" s="400">
        <v>33</v>
      </c>
      <c r="B782" s="250" t="s">
        <v>738</v>
      </c>
      <c r="C782" s="36"/>
      <c r="D782" s="411"/>
      <c r="E782" s="411"/>
      <c r="F782" s="36"/>
      <c r="G782" s="411"/>
      <c r="H782" s="36"/>
      <c r="I782" s="411"/>
      <c r="J782" s="36"/>
      <c r="K782" s="36"/>
    </row>
    <row r="783" spans="1:11" hidden="1" outlineLevel="1">
      <c r="A783" s="400">
        <v>34</v>
      </c>
      <c r="B783" s="250" t="s">
        <v>739</v>
      </c>
      <c r="C783" s="36"/>
      <c r="D783" s="411"/>
      <c r="E783" s="411"/>
      <c r="F783" s="36"/>
      <c r="G783" s="411"/>
      <c r="H783" s="36"/>
      <c r="I783" s="411"/>
      <c r="J783" s="36"/>
      <c r="K783" s="36"/>
    </row>
    <row r="784" spans="1:11" hidden="1" outlineLevel="1">
      <c r="A784" s="400">
        <v>35</v>
      </c>
      <c r="B784" s="263" t="s">
        <v>740</v>
      </c>
      <c r="C784" s="36"/>
      <c r="D784" s="411"/>
      <c r="E784" s="411"/>
      <c r="F784" s="36"/>
      <c r="G784" s="411"/>
      <c r="H784" s="36"/>
      <c r="I784" s="411"/>
      <c r="J784" s="36"/>
      <c r="K784" s="36"/>
    </row>
    <row r="785" spans="1:11" hidden="1" outlineLevel="1">
      <c r="A785" s="400">
        <v>36</v>
      </c>
      <c r="B785" s="250" t="s">
        <v>741</v>
      </c>
      <c r="C785" s="36"/>
      <c r="D785" s="411"/>
      <c r="E785" s="411"/>
      <c r="F785" s="36"/>
      <c r="G785" s="411"/>
      <c r="H785" s="36"/>
      <c r="I785" s="411"/>
      <c r="J785" s="36"/>
      <c r="K785" s="36"/>
    </row>
    <row r="786" spans="1:11" hidden="1" outlineLevel="1">
      <c r="A786" s="400">
        <v>37</v>
      </c>
      <c r="B786" s="250" t="s">
        <v>742</v>
      </c>
      <c r="C786" s="36"/>
      <c r="D786" s="411"/>
      <c r="E786" s="411"/>
      <c r="F786" s="36"/>
      <c r="G786" s="411"/>
      <c r="H786" s="36"/>
      <c r="I786" s="411"/>
      <c r="J786" s="36"/>
      <c r="K786" s="36"/>
    </row>
    <row r="787" spans="1:11" hidden="1" outlineLevel="1">
      <c r="A787" s="400">
        <v>38</v>
      </c>
      <c r="B787" s="250" t="s">
        <v>743</v>
      </c>
      <c r="C787" s="36"/>
      <c r="D787" s="411"/>
      <c r="E787" s="411"/>
      <c r="F787" s="36"/>
      <c r="G787" s="411"/>
      <c r="H787" s="36"/>
      <c r="I787" s="411"/>
      <c r="J787" s="36"/>
      <c r="K787" s="36"/>
    </row>
    <row r="788" spans="1:11" hidden="1" outlineLevel="1">
      <c r="A788" s="400">
        <v>39</v>
      </c>
      <c r="B788" s="250" t="s">
        <v>744</v>
      </c>
      <c r="C788" s="36"/>
      <c r="D788" s="411"/>
      <c r="E788" s="411"/>
      <c r="F788" s="36"/>
      <c r="G788" s="411"/>
      <c r="H788" s="36"/>
      <c r="I788" s="411"/>
      <c r="J788" s="36"/>
      <c r="K788" s="36"/>
    </row>
    <row r="789" spans="1:11" hidden="1" outlineLevel="1">
      <c r="A789" s="400">
        <v>40</v>
      </c>
      <c r="B789" s="250" t="s">
        <v>745</v>
      </c>
      <c r="C789" s="36"/>
      <c r="D789" s="411"/>
      <c r="E789" s="411"/>
      <c r="F789" s="36"/>
      <c r="G789" s="411"/>
      <c r="H789" s="36"/>
      <c r="I789" s="411"/>
      <c r="J789" s="36"/>
      <c r="K789" s="36"/>
    </row>
    <row r="790" spans="1:11" hidden="1" outlineLevel="1">
      <c r="A790" s="400">
        <v>41</v>
      </c>
      <c r="B790" s="250" t="s">
        <v>746</v>
      </c>
      <c r="C790" s="36"/>
      <c r="D790" s="411"/>
      <c r="E790" s="411"/>
      <c r="F790" s="36"/>
      <c r="G790" s="411"/>
      <c r="H790" s="36"/>
      <c r="I790" s="411"/>
      <c r="J790" s="36"/>
      <c r="K790" s="36"/>
    </row>
    <row r="791" spans="1:11" hidden="1" outlineLevel="1">
      <c r="A791" s="400">
        <v>42</v>
      </c>
      <c r="B791" s="250" t="s">
        <v>747</v>
      </c>
      <c r="C791" s="36"/>
      <c r="D791" s="411"/>
      <c r="E791" s="411"/>
      <c r="F791" s="36"/>
      <c r="G791" s="411"/>
      <c r="H791" s="36"/>
      <c r="I791" s="411"/>
      <c r="J791" s="36"/>
      <c r="K791" s="36"/>
    </row>
    <row r="792" spans="1:11" hidden="1" outlineLevel="1">
      <c r="A792" s="400">
        <v>43</v>
      </c>
      <c r="B792" s="250" t="s">
        <v>748</v>
      </c>
      <c r="C792" s="36"/>
      <c r="D792" s="411"/>
      <c r="E792" s="411"/>
      <c r="F792" s="36"/>
      <c r="G792" s="411"/>
      <c r="H792" s="36"/>
      <c r="I792" s="411"/>
      <c r="J792" s="36"/>
      <c r="K792" s="36"/>
    </row>
    <row r="793" spans="1:11" hidden="1" outlineLevel="1">
      <c r="A793" s="400">
        <v>44</v>
      </c>
      <c r="B793" s="250" t="s">
        <v>749</v>
      </c>
      <c r="C793" s="36"/>
      <c r="D793" s="411"/>
      <c r="E793" s="411"/>
      <c r="F793" s="36"/>
      <c r="G793" s="411"/>
      <c r="H793" s="36"/>
      <c r="I793" s="411"/>
      <c r="J793" s="36"/>
      <c r="K793" s="36"/>
    </row>
    <row r="794" spans="1:11" hidden="1" outlineLevel="1">
      <c r="A794" s="400">
        <v>45</v>
      </c>
      <c r="B794" s="250" t="s">
        <v>750</v>
      </c>
      <c r="C794" s="36"/>
      <c r="D794" s="411"/>
      <c r="E794" s="411"/>
      <c r="F794" s="36"/>
      <c r="G794" s="411"/>
      <c r="H794" s="36"/>
      <c r="I794" s="411"/>
      <c r="J794" s="36"/>
      <c r="K794" s="36"/>
    </row>
    <row r="795" spans="1:11" hidden="1" outlineLevel="1">
      <c r="A795" s="400">
        <v>46</v>
      </c>
      <c r="B795" s="250" t="s">
        <v>751</v>
      </c>
      <c r="C795" s="36"/>
      <c r="D795" s="411"/>
      <c r="E795" s="411"/>
      <c r="F795" s="36"/>
      <c r="G795" s="411"/>
      <c r="H795" s="36"/>
      <c r="I795" s="411"/>
      <c r="J795" s="36"/>
      <c r="K795" s="36"/>
    </row>
    <row r="796" spans="1:11" hidden="1" outlineLevel="1">
      <c r="A796" s="400">
        <v>47</v>
      </c>
      <c r="B796" s="408" t="s">
        <v>296</v>
      </c>
      <c r="C796" s="36"/>
      <c r="D796" s="411"/>
      <c r="E796" s="411"/>
      <c r="F796" s="36"/>
      <c r="G796" s="411"/>
      <c r="H796" s="36"/>
      <c r="I796" s="411"/>
      <c r="J796" s="36"/>
      <c r="K796" s="36"/>
    </row>
    <row r="797" spans="1:11" hidden="1" outlineLevel="1">
      <c r="A797" s="400">
        <v>48</v>
      </c>
      <c r="B797" s="408" t="s">
        <v>297</v>
      </c>
      <c r="C797" s="36"/>
      <c r="D797" s="411"/>
      <c r="E797" s="411"/>
      <c r="F797" s="36"/>
      <c r="G797" s="411"/>
      <c r="H797" s="36"/>
      <c r="I797" s="411"/>
      <c r="J797" s="36"/>
      <c r="K797" s="36"/>
    </row>
    <row r="798" spans="1:11" hidden="1" outlineLevel="1">
      <c r="A798" s="400">
        <v>49</v>
      </c>
      <c r="B798" s="408" t="s">
        <v>298</v>
      </c>
      <c r="C798" s="36"/>
      <c r="D798" s="411"/>
      <c r="E798" s="411"/>
      <c r="F798" s="36"/>
      <c r="G798" s="411"/>
      <c r="H798" s="36"/>
      <c r="I798" s="411"/>
      <c r="J798" s="36"/>
      <c r="K798" s="36"/>
    </row>
    <row r="799" spans="1:11" hidden="1" outlineLevel="1">
      <c r="A799" s="400">
        <v>50</v>
      </c>
      <c r="B799" s="408" t="s">
        <v>752</v>
      </c>
      <c r="C799" s="411"/>
      <c r="D799" s="411"/>
      <c r="E799" s="411"/>
      <c r="F799" s="411"/>
      <c r="G799" s="411"/>
      <c r="H799" s="411"/>
      <c r="I799" s="411"/>
      <c r="J799" s="411"/>
      <c r="K799" s="411"/>
    </row>
    <row r="800" spans="1:11" hidden="1" outlineLevel="1">
      <c r="A800" s="400">
        <v>51</v>
      </c>
      <c r="B800" s="408" t="s">
        <v>299</v>
      </c>
      <c r="C800" s="411"/>
      <c r="D800" s="411"/>
      <c r="E800" s="411"/>
      <c r="F800" s="411"/>
      <c r="G800" s="411"/>
      <c r="H800" s="411"/>
      <c r="I800" s="411"/>
      <c r="J800" s="411"/>
      <c r="K800" s="411"/>
    </row>
    <row r="801" spans="1:11" hidden="1" outlineLevel="1">
      <c r="A801" s="400">
        <v>52</v>
      </c>
      <c r="B801" s="408" t="s">
        <v>300</v>
      </c>
      <c r="C801" s="36"/>
      <c r="D801" s="411"/>
      <c r="E801" s="411"/>
      <c r="F801" s="36"/>
      <c r="G801" s="411"/>
      <c r="H801" s="36"/>
      <c r="I801" s="411"/>
      <c r="J801" s="36"/>
      <c r="K801" s="36"/>
    </row>
    <row r="802" spans="1:11" hidden="1" outlineLevel="1">
      <c r="A802" s="400">
        <v>53</v>
      </c>
      <c r="B802" s="408" t="s">
        <v>301</v>
      </c>
      <c r="C802" s="36"/>
      <c r="D802" s="411"/>
      <c r="E802" s="411"/>
      <c r="F802" s="36"/>
      <c r="G802" s="411"/>
      <c r="H802" s="36"/>
      <c r="I802" s="411"/>
      <c r="J802" s="36"/>
      <c r="K802" s="36"/>
    </row>
    <row r="803" spans="1:11" hidden="1" outlineLevel="1">
      <c r="A803" s="400">
        <v>54</v>
      </c>
      <c r="B803" s="408" t="s">
        <v>753</v>
      </c>
      <c r="C803" s="36"/>
      <c r="D803" s="411"/>
      <c r="E803" s="411"/>
      <c r="F803" s="36"/>
      <c r="G803" s="411"/>
      <c r="H803" s="36"/>
      <c r="I803" s="411"/>
      <c r="J803" s="36"/>
      <c r="K803" s="36"/>
    </row>
    <row r="804" spans="1:11" hidden="1" outlineLevel="1">
      <c r="A804" s="400">
        <v>55</v>
      </c>
      <c r="B804" s="408" t="s">
        <v>754</v>
      </c>
      <c r="C804" s="36"/>
      <c r="D804" s="411"/>
      <c r="E804" s="411"/>
      <c r="F804" s="36"/>
      <c r="G804" s="411"/>
      <c r="H804" s="36"/>
      <c r="I804" s="411"/>
      <c r="J804" s="36"/>
      <c r="K804" s="36"/>
    </row>
    <row r="805" spans="1:11" hidden="1" outlineLevel="1">
      <c r="A805" s="400">
        <v>56</v>
      </c>
      <c r="B805" s="250" t="s">
        <v>755</v>
      </c>
      <c r="C805" s="36"/>
      <c r="D805" s="411"/>
      <c r="E805" s="411"/>
      <c r="F805" s="36"/>
      <c r="G805" s="411"/>
      <c r="H805" s="36"/>
      <c r="I805" s="411"/>
      <c r="J805" s="36"/>
      <c r="K805" s="36"/>
    </row>
    <row r="806" spans="1:11" hidden="1" outlineLevel="1">
      <c r="A806" s="400">
        <v>57</v>
      </c>
      <c r="B806" s="250" t="s">
        <v>756</v>
      </c>
      <c r="C806" s="36"/>
      <c r="D806" s="411"/>
      <c r="E806" s="411"/>
      <c r="F806" s="36"/>
      <c r="G806" s="411"/>
      <c r="H806" s="36"/>
      <c r="I806" s="411"/>
      <c r="J806" s="36"/>
      <c r="K806" s="36"/>
    </row>
    <row r="807" spans="1:11" hidden="1" outlineLevel="1">
      <c r="A807" s="400">
        <v>58</v>
      </c>
      <c r="B807" s="250" t="s">
        <v>757</v>
      </c>
      <c r="C807" s="36"/>
      <c r="D807" s="411"/>
      <c r="E807" s="411"/>
      <c r="F807" s="36"/>
      <c r="G807" s="411"/>
      <c r="H807" s="36"/>
      <c r="I807" s="411"/>
      <c r="J807" s="36"/>
      <c r="K807" s="36"/>
    </row>
    <row r="808" spans="1:11" hidden="1" outlineLevel="1">
      <c r="A808" s="400">
        <v>59</v>
      </c>
      <c r="B808" s="250" t="s">
        <v>758</v>
      </c>
      <c r="C808" s="36"/>
      <c r="D808" s="411"/>
      <c r="E808" s="411"/>
      <c r="F808" s="36"/>
      <c r="G808" s="411"/>
      <c r="H808" s="36"/>
      <c r="I808" s="411"/>
      <c r="J808" s="36"/>
      <c r="K808" s="36"/>
    </row>
    <row r="809" spans="1:11" hidden="1" outlineLevel="1">
      <c r="A809" s="400">
        <v>60</v>
      </c>
      <c r="B809" s="250" t="s">
        <v>547</v>
      </c>
      <c r="C809" s="36"/>
      <c r="D809" s="411"/>
      <c r="E809" s="411"/>
      <c r="F809" s="36"/>
      <c r="G809" s="411"/>
      <c r="H809" s="36"/>
      <c r="I809" s="411"/>
      <c r="J809" s="36"/>
      <c r="K809" s="36"/>
    </row>
    <row r="810" spans="1:11" hidden="1" outlineLevel="1">
      <c r="A810" s="400">
        <v>61</v>
      </c>
      <c r="B810" s="250" t="s">
        <v>552</v>
      </c>
      <c r="C810" s="36"/>
      <c r="D810" s="411"/>
      <c r="E810" s="411"/>
      <c r="F810" s="36"/>
      <c r="G810" s="411"/>
      <c r="H810" s="36"/>
      <c r="I810" s="411"/>
      <c r="J810" s="36"/>
      <c r="K810" s="36"/>
    </row>
    <row r="811" spans="1:11" collapsed="1">
      <c r="A811" s="400">
        <v>62</v>
      </c>
      <c r="B811" s="405" t="s">
        <v>263</v>
      </c>
      <c r="C811" s="36"/>
      <c r="D811" s="36"/>
      <c r="E811" s="36"/>
      <c r="F811" s="36"/>
      <c r="G811" s="36"/>
      <c r="H811" s="36"/>
      <c r="I811" s="36"/>
      <c r="J811" s="36"/>
      <c r="K811" s="36"/>
    </row>
    <row r="812" spans="1:11">
      <c r="B812" s="398"/>
      <c r="C812" s="398"/>
      <c r="D812" s="398"/>
      <c r="E812" s="398"/>
      <c r="F812" s="398"/>
      <c r="G812" s="398"/>
      <c r="H812" s="398"/>
    </row>
    <row r="813" spans="1:11">
      <c r="B813" s="397" t="s">
        <v>325</v>
      </c>
      <c r="C813" s="398"/>
      <c r="D813" s="398"/>
      <c r="E813" s="398"/>
      <c r="F813" s="398"/>
      <c r="G813" s="398"/>
    </row>
    <row r="816" spans="1:11" ht="15.75">
      <c r="B816" s="9" t="s">
        <v>786</v>
      </c>
    </row>
    <row r="817" spans="1:11">
      <c r="B817" s="399" t="s">
        <v>787</v>
      </c>
    </row>
    <row r="818" spans="1:11">
      <c r="B818" s="417" t="s">
        <v>388</v>
      </c>
      <c r="C818" s="398"/>
      <c r="D818" s="398"/>
      <c r="E818" s="398"/>
    </row>
    <row r="819" spans="1:11">
      <c r="B819" s="260">
        <f>1+B746</f>
        <v>2016</v>
      </c>
      <c r="C819" s="398"/>
      <c r="D819" s="398"/>
      <c r="E819" s="398"/>
      <c r="F819" s="398"/>
    </row>
    <row r="820" spans="1:11">
      <c r="C820" s="398"/>
      <c r="D820" s="398"/>
      <c r="E820" s="398"/>
      <c r="F820" s="398"/>
    </row>
    <row r="822" spans="1:11" ht="42" customHeight="1">
      <c r="B822" s="306" t="s">
        <v>263</v>
      </c>
      <c r="C822" s="306" t="s">
        <v>788</v>
      </c>
      <c r="D822" s="306" t="s">
        <v>789</v>
      </c>
      <c r="E822" s="306" t="s">
        <v>790</v>
      </c>
      <c r="F822" s="306" t="s">
        <v>791</v>
      </c>
      <c r="G822" s="306" t="s">
        <v>792</v>
      </c>
      <c r="H822" s="306" t="s">
        <v>793</v>
      </c>
      <c r="I822" s="306" t="s">
        <v>794</v>
      </c>
      <c r="J822" s="306" t="s">
        <v>795</v>
      </c>
      <c r="K822" s="330" t="s">
        <v>267</v>
      </c>
    </row>
    <row r="823" spans="1:11" outlineLevel="1">
      <c r="A823" s="400">
        <v>1</v>
      </c>
      <c r="B823" s="250" t="s">
        <v>330</v>
      </c>
      <c r="C823" s="497">
        <v>0</v>
      </c>
      <c r="D823" s="411"/>
      <c r="E823" s="411"/>
      <c r="F823" s="488">
        <v>177533.97935337544</v>
      </c>
      <c r="G823" s="411"/>
      <c r="H823" s="497">
        <v>0</v>
      </c>
      <c r="I823" s="411"/>
      <c r="J823" s="497">
        <v>0</v>
      </c>
      <c r="K823" s="36" t="s">
        <v>796</v>
      </c>
    </row>
    <row r="824" spans="1:11" outlineLevel="1">
      <c r="A824" s="400">
        <v>2</v>
      </c>
      <c r="B824" s="250" t="s">
        <v>719</v>
      </c>
      <c r="C824" s="497">
        <v>0</v>
      </c>
      <c r="D824" s="411"/>
      <c r="E824" s="411"/>
      <c r="F824" s="488">
        <v>5036210.111458933</v>
      </c>
      <c r="G824" s="411"/>
      <c r="H824" s="497">
        <v>0</v>
      </c>
      <c r="I824" s="411"/>
      <c r="J824" s="497">
        <v>0</v>
      </c>
      <c r="K824" s="36" t="s">
        <v>796</v>
      </c>
    </row>
    <row r="825" spans="1:11" outlineLevel="1">
      <c r="A825" s="400">
        <v>3</v>
      </c>
      <c r="B825" s="250" t="s">
        <v>720</v>
      </c>
      <c r="C825" s="497">
        <v>0</v>
      </c>
      <c r="D825" s="411"/>
      <c r="E825" s="411"/>
      <c r="F825" s="488">
        <v>1201079.2469191311</v>
      </c>
      <c r="G825" s="411"/>
      <c r="H825" s="497">
        <v>0</v>
      </c>
      <c r="I825" s="411"/>
      <c r="J825" s="497">
        <v>0</v>
      </c>
      <c r="K825" s="36" t="s">
        <v>796</v>
      </c>
    </row>
    <row r="826" spans="1:11" outlineLevel="1">
      <c r="A826" s="400">
        <v>4</v>
      </c>
      <c r="B826" s="250" t="s">
        <v>721</v>
      </c>
      <c r="C826" s="497">
        <v>0</v>
      </c>
      <c r="D826" s="411"/>
      <c r="E826" s="411"/>
      <c r="F826" s="488">
        <v>1425888.0957325457</v>
      </c>
      <c r="G826" s="411"/>
      <c r="H826" s="497">
        <v>0</v>
      </c>
      <c r="I826" s="411"/>
      <c r="J826" s="497">
        <v>0</v>
      </c>
      <c r="K826" s="36" t="s">
        <v>796</v>
      </c>
    </row>
    <row r="827" spans="1:11" outlineLevel="1">
      <c r="A827" s="400">
        <v>5</v>
      </c>
      <c r="B827" s="250" t="s">
        <v>722</v>
      </c>
      <c r="C827" s="497">
        <v>0</v>
      </c>
      <c r="D827" s="411"/>
      <c r="E827" s="411"/>
      <c r="F827" s="488">
        <v>589285.19204586919</v>
      </c>
      <c r="G827" s="411"/>
      <c r="H827" s="497">
        <v>0</v>
      </c>
      <c r="I827" s="411"/>
      <c r="J827" s="497">
        <v>0</v>
      </c>
      <c r="K827" s="36" t="s">
        <v>796</v>
      </c>
    </row>
    <row r="828" spans="1:11" outlineLevel="1">
      <c r="A828" s="400">
        <v>6</v>
      </c>
      <c r="B828" s="250" t="s">
        <v>723</v>
      </c>
      <c r="C828" s="497">
        <v>0</v>
      </c>
      <c r="D828" s="411"/>
      <c r="E828" s="411"/>
      <c r="F828" s="488">
        <v>718191.63432985777</v>
      </c>
      <c r="G828" s="411"/>
      <c r="H828" s="497">
        <v>0</v>
      </c>
      <c r="I828" s="411"/>
      <c r="J828" s="497">
        <v>0</v>
      </c>
      <c r="K828" s="36" t="s">
        <v>796</v>
      </c>
    </row>
    <row r="829" spans="1:11" outlineLevel="1">
      <c r="A829" s="400">
        <v>7</v>
      </c>
      <c r="B829" s="250" t="s">
        <v>724</v>
      </c>
      <c r="C829" s="497">
        <v>0</v>
      </c>
      <c r="D829" s="411"/>
      <c r="E829" s="411"/>
      <c r="F829" s="488">
        <v>77073.688307084449</v>
      </c>
      <c r="G829" s="411"/>
      <c r="H829" s="497">
        <v>0</v>
      </c>
      <c r="I829" s="411"/>
      <c r="J829" s="497">
        <v>0</v>
      </c>
      <c r="K829" s="36" t="s">
        <v>796</v>
      </c>
    </row>
    <row r="830" spans="1:11" outlineLevel="1">
      <c r="A830" s="400">
        <v>8</v>
      </c>
      <c r="B830" s="250" t="s">
        <v>725</v>
      </c>
      <c r="C830" s="497">
        <v>0</v>
      </c>
      <c r="D830" s="411"/>
      <c r="E830" s="411"/>
      <c r="F830" s="488">
        <v>124393.31497539998</v>
      </c>
      <c r="G830" s="411"/>
      <c r="H830" s="497">
        <v>0</v>
      </c>
      <c r="I830" s="411"/>
      <c r="J830" s="497">
        <v>0</v>
      </c>
      <c r="K830" s="36" t="s">
        <v>796</v>
      </c>
    </row>
    <row r="831" spans="1:11" outlineLevel="1">
      <c r="A831" s="400">
        <v>9</v>
      </c>
      <c r="B831" s="250" t="s">
        <v>726</v>
      </c>
      <c r="C831" s="497">
        <v>0</v>
      </c>
      <c r="D831" s="411"/>
      <c r="E831" s="411"/>
      <c r="F831" s="488">
        <v>454387.38688043837</v>
      </c>
      <c r="G831" s="411"/>
      <c r="H831" s="497">
        <v>0</v>
      </c>
      <c r="I831" s="411"/>
      <c r="J831" s="497">
        <v>0</v>
      </c>
      <c r="K831" s="36" t="s">
        <v>796</v>
      </c>
    </row>
    <row r="832" spans="1:11" outlineLevel="1">
      <c r="A832" s="400">
        <v>10</v>
      </c>
      <c r="B832" s="250" t="s">
        <v>727</v>
      </c>
      <c r="C832" s="497">
        <v>0</v>
      </c>
      <c r="D832" s="411"/>
      <c r="E832" s="411"/>
      <c r="F832" s="488">
        <v>65154.180012285709</v>
      </c>
      <c r="G832" s="411"/>
      <c r="H832" s="497">
        <v>0</v>
      </c>
      <c r="I832" s="411"/>
      <c r="J832" s="497">
        <v>0</v>
      </c>
      <c r="K832" s="36" t="s">
        <v>796</v>
      </c>
    </row>
    <row r="833" spans="1:11" outlineLevel="1">
      <c r="A833" s="400">
        <v>11</v>
      </c>
      <c r="B833" s="250" t="s">
        <v>354</v>
      </c>
      <c r="C833" s="497">
        <v>0</v>
      </c>
      <c r="D833" s="411"/>
      <c r="E833" s="411"/>
      <c r="F833" s="488">
        <v>0</v>
      </c>
      <c r="G833" s="411"/>
      <c r="H833" s="497">
        <v>145394.16634494305</v>
      </c>
      <c r="I833" s="411"/>
      <c r="J833" s="497">
        <v>0</v>
      </c>
      <c r="K833" s="36" t="s">
        <v>796</v>
      </c>
    </row>
    <row r="834" spans="1:11" outlineLevel="1">
      <c r="A834" s="400">
        <v>12</v>
      </c>
      <c r="B834" s="250" t="s">
        <v>350</v>
      </c>
      <c r="C834" s="497">
        <v>0</v>
      </c>
      <c r="D834" s="411"/>
      <c r="E834" s="411"/>
      <c r="F834" s="488">
        <v>0</v>
      </c>
      <c r="G834" s="411"/>
      <c r="H834" s="497">
        <v>2127610.3703712937</v>
      </c>
      <c r="I834" s="411"/>
      <c r="J834" s="497">
        <v>0</v>
      </c>
      <c r="K834" s="36" t="s">
        <v>796</v>
      </c>
    </row>
    <row r="835" spans="1:11" outlineLevel="1">
      <c r="A835" s="400">
        <v>13</v>
      </c>
      <c r="B835" s="250" t="s">
        <v>362</v>
      </c>
      <c r="C835" s="497">
        <v>665538.13421560999</v>
      </c>
      <c r="D835" s="411"/>
      <c r="E835" s="411"/>
      <c r="F835" s="488">
        <v>0</v>
      </c>
      <c r="G835" s="411"/>
      <c r="H835" s="497">
        <v>0</v>
      </c>
      <c r="I835" s="411"/>
      <c r="J835" s="497">
        <v>0</v>
      </c>
      <c r="K835" s="36" t="s">
        <v>796</v>
      </c>
    </row>
    <row r="836" spans="1:11" outlineLevel="1">
      <c r="A836" s="400">
        <v>14</v>
      </c>
      <c r="B836" s="250" t="s">
        <v>360</v>
      </c>
      <c r="C836" s="497">
        <v>2359068.9754711674</v>
      </c>
      <c r="D836" s="411"/>
      <c r="E836" s="411"/>
      <c r="F836" s="488">
        <v>0</v>
      </c>
      <c r="G836" s="411"/>
      <c r="H836" s="497">
        <v>0</v>
      </c>
      <c r="I836" s="411"/>
      <c r="J836" s="497">
        <v>0</v>
      </c>
      <c r="K836" s="36" t="s">
        <v>796</v>
      </c>
    </row>
    <row r="837" spans="1:11" outlineLevel="1">
      <c r="A837" s="400">
        <v>15</v>
      </c>
      <c r="B837" s="250" t="s">
        <v>349</v>
      </c>
      <c r="C837" s="497">
        <v>68188.165054936413</v>
      </c>
      <c r="D837" s="411"/>
      <c r="E837" s="411"/>
      <c r="F837" s="488">
        <v>0</v>
      </c>
      <c r="G837" s="411"/>
      <c r="H837" s="497">
        <v>0</v>
      </c>
      <c r="I837" s="411"/>
      <c r="J837" s="497">
        <v>0</v>
      </c>
      <c r="K837" s="36" t="s">
        <v>796</v>
      </c>
    </row>
    <row r="838" spans="1:11" outlineLevel="1">
      <c r="A838" s="400">
        <v>16</v>
      </c>
      <c r="B838" s="250" t="s">
        <v>361</v>
      </c>
      <c r="C838" s="497">
        <v>1180994.5164177115</v>
      </c>
      <c r="D838" s="411"/>
      <c r="E838" s="411"/>
      <c r="F838" s="488">
        <v>0</v>
      </c>
      <c r="G838" s="411"/>
      <c r="H838" s="497">
        <v>0</v>
      </c>
      <c r="I838" s="411"/>
      <c r="J838" s="497">
        <v>0</v>
      </c>
      <c r="K838" s="36" t="s">
        <v>796</v>
      </c>
    </row>
    <row r="839" spans="1:11" outlineLevel="1">
      <c r="A839" s="400">
        <v>17</v>
      </c>
      <c r="B839" s="250" t="s">
        <v>363</v>
      </c>
      <c r="C839" s="497">
        <v>97767293.333432406</v>
      </c>
      <c r="D839" s="411"/>
      <c r="E839" s="411"/>
      <c r="F839" s="488">
        <v>0</v>
      </c>
      <c r="G839" s="411"/>
      <c r="H839" s="497">
        <v>0</v>
      </c>
      <c r="I839" s="411"/>
      <c r="J839" s="497">
        <v>0</v>
      </c>
      <c r="K839" s="36" t="s">
        <v>796</v>
      </c>
    </row>
    <row r="840" spans="1:11" outlineLevel="1">
      <c r="A840" s="400">
        <v>18</v>
      </c>
      <c r="B840" s="250" t="s">
        <v>728</v>
      </c>
      <c r="C840" s="497">
        <v>0</v>
      </c>
      <c r="D840" s="411"/>
      <c r="E840" s="411"/>
      <c r="F840" s="488">
        <v>0</v>
      </c>
      <c r="G840" s="411"/>
      <c r="H840" s="497">
        <v>0</v>
      </c>
      <c r="I840" s="411"/>
      <c r="J840" s="497">
        <v>52434553.055227198</v>
      </c>
      <c r="K840" s="36" t="s">
        <v>796</v>
      </c>
    </row>
    <row r="841" spans="1:11" outlineLevel="1">
      <c r="A841" s="400">
        <v>19</v>
      </c>
      <c r="B841" s="250" t="s">
        <v>729</v>
      </c>
      <c r="C841" s="497">
        <v>0</v>
      </c>
      <c r="D841" s="411"/>
      <c r="E841" s="411"/>
      <c r="F841" s="488">
        <v>0</v>
      </c>
      <c r="G841" s="411"/>
      <c r="H841" s="497">
        <v>0</v>
      </c>
      <c r="I841" s="411"/>
      <c r="J841" s="497">
        <v>44423503.643296435</v>
      </c>
      <c r="K841" s="36" t="s">
        <v>796</v>
      </c>
    </row>
    <row r="842" spans="1:11" outlineLevel="1">
      <c r="A842" s="400">
        <v>20</v>
      </c>
      <c r="B842" s="250" t="s">
        <v>730</v>
      </c>
      <c r="C842" s="497">
        <v>0</v>
      </c>
      <c r="D842" s="411"/>
      <c r="E842" s="411"/>
      <c r="F842" s="488">
        <v>0</v>
      </c>
      <c r="G842" s="411"/>
      <c r="H842" s="497">
        <v>0</v>
      </c>
      <c r="I842" s="411"/>
      <c r="J842" s="497">
        <v>39890179.04350514</v>
      </c>
      <c r="K842" s="36" t="s">
        <v>796</v>
      </c>
    </row>
    <row r="843" spans="1:11" outlineLevel="1">
      <c r="A843" s="400">
        <v>21</v>
      </c>
      <c r="B843" s="250" t="s">
        <v>731</v>
      </c>
      <c r="C843" s="497">
        <v>0</v>
      </c>
      <c r="D843" s="411"/>
      <c r="E843" s="411"/>
      <c r="F843" s="488">
        <v>0</v>
      </c>
      <c r="G843" s="411"/>
      <c r="H843" s="497">
        <v>0</v>
      </c>
      <c r="I843" s="411"/>
      <c r="J843" s="497">
        <v>120013435.67525446</v>
      </c>
      <c r="K843" s="36" t="s">
        <v>796</v>
      </c>
    </row>
    <row r="844" spans="1:11" outlineLevel="1">
      <c r="A844" s="400">
        <v>22</v>
      </c>
      <c r="B844" s="250" t="s">
        <v>359</v>
      </c>
      <c r="C844" s="497">
        <v>0</v>
      </c>
      <c r="D844" s="411"/>
      <c r="E844" s="411"/>
      <c r="F844" s="488">
        <v>2033073.6628857492</v>
      </c>
      <c r="G844" s="411"/>
      <c r="H844" s="497">
        <v>0</v>
      </c>
      <c r="I844" s="411"/>
      <c r="J844" s="497">
        <v>0</v>
      </c>
      <c r="K844" s="36" t="s">
        <v>796</v>
      </c>
    </row>
    <row r="845" spans="1:11" outlineLevel="1">
      <c r="A845" s="400">
        <v>23</v>
      </c>
      <c r="B845" s="250" t="s">
        <v>442</v>
      </c>
      <c r="C845" s="497">
        <v>3473224.2109853076</v>
      </c>
      <c r="D845" s="411"/>
      <c r="E845" s="411"/>
      <c r="F845" s="488">
        <v>0</v>
      </c>
      <c r="G845" s="411"/>
      <c r="H845" s="497">
        <v>0</v>
      </c>
      <c r="I845" s="411"/>
      <c r="J845" s="497">
        <v>0</v>
      </c>
      <c r="K845" s="36" t="s">
        <v>796</v>
      </c>
    </row>
    <row r="846" spans="1:11" outlineLevel="1">
      <c r="A846" s="400">
        <v>24</v>
      </c>
      <c r="B846" s="250" t="s">
        <v>443</v>
      </c>
      <c r="C846" s="497">
        <v>10499162.397199543</v>
      </c>
      <c r="D846" s="411"/>
      <c r="E846" s="411"/>
      <c r="F846" s="488">
        <v>0</v>
      </c>
      <c r="G846" s="411"/>
      <c r="H846" s="497">
        <v>0</v>
      </c>
      <c r="I846" s="411"/>
      <c r="J846" s="497">
        <v>0</v>
      </c>
      <c r="K846" s="36" t="s">
        <v>796</v>
      </c>
    </row>
    <row r="847" spans="1:11" outlineLevel="1">
      <c r="A847" s="400">
        <v>25</v>
      </c>
      <c r="B847" s="250" t="s">
        <v>732</v>
      </c>
      <c r="C847" s="497">
        <v>3154683.823801084</v>
      </c>
      <c r="D847" s="411"/>
      <c r="E847" s="411"/>
      <c r="F847" s="488">
        <v>0</v>
      </c>
      <c r="G847" s="411"/>
      <c r="H847" s="497">
        <v>0</v>
      </c>
      <c r="I847" s="411"/>
      <c r="J847" s="497">
        <v>0</v>
      </c>
      <c r="K847" s="36" t="s">
        <v>796</v>
      </c>
    </row>
    <row r="848" spans="1:11" outlineLevel="1">
      <c r="A848" s="400">
        <v>26</v>
      </c>
      <c r="B848" s="250" t="s">
        <v>444</v>
      </c>
      <c r="C848" s="497">
        <v>0</v>
      </c>
      <c r="D848" s="411"/>
      <c r="E848" s="411"/>
      <c r="F848" s="488">
        <v>178611.60662770391</v>
      </c>
      <c r="G848" s="411"/>
      <c r="H848" s="497">
        <v>28784.950647922757</v>
      </c>
      <c r="I848" s="411"/>
      <c r="J848" s="497">
        <v>3472406.6623655315</v>
      </c>
      <c r="K848" s="36" t="s">
        <v>796</v>
      </c>
    </row>
    <row r="849" spans="1:11" outlineLevel="1">
      <c r="A849" s="400">
        <v>27</v>
      </c>
      <c r="B849" s="250" t="s">
        <v>449</v>
      </c>
      <c r="C849" s="497">
        <v>0</v>
      </c>
      <c r="D849" s="411"/>
      <c r="E849" s="411"/>
      <c r="F849" s="488">
        <v>475137.92009846866</v>
      </c>
      <c r="G849" s="411"/>
      <c r="H849" s="497">
        <v>104436.56256033898</v>
      </c>
      <c r="I849" s="411"/>
      <c r="J849" s="497">
        <v>22223245.428398188</v>
      </c>
      <c r="K849" s="36" t="s">
        <v>796</v>
      </c>
    </row>
    <row r="850" spans="1:11" outlineLevel="1">
      <c r="A850" s="400">
        <v>28</v>
      </c>
      <c r="B850" s="250" t="s">
        <v>733</v>
      </c>
      <c r="C850" s="497">
        <v>37088834.999755204</v>
      </c>
      <c r="D850" s="411"/>
      <c r="E850" s="411"/>
      <c r="F850" s="488">
        <v>0</v>
      </c>
      <c r="G850" s="411"/>
      <c r="H850" s="497">
        <v>0</v>
      </c>
      <c r="I850" s="411"/>
      <c r="J850" s="497">
        <v>0</v>
      </c>
      <c r="K850" s="36" t="s">
        <v>796</v>
      </c>
    </row>
    <row r="851" spans="1:11" outlineLevel="1">
      <c r="A851" s="400">
        <v>29</v>
      </c>
      <c r="B851" s="250" t="s">
        <v>734</v>
      </c>
      <c r="C851" s="497">
        <v>33130953.364991304</v>
      </c>
      <c r="D851" s="411"/>
      <c r="E851" s="411"/>
      <c r="F851" s="488">
        <v>0</v>
      </c>
      <c r="G851" s="411"/>
      <c r="H851" s="497">
        <v>0</v>
      </c>
      <c r="I851" s="411"/>
      <c r="J851" s="497">
        <v>0</v>
      </c>
      <c r="K851" s="36" t="s">
        <v>796</v>
      </c>
    </row>
    <row r="852" spans="1:11" outlineLevel="1">
      <c r="A852" s="400">
        <v>30</v>
      </c>
      <c r="B852" s="250" t="s">
        <v>735</v>
      </c>
      <c r="C852" s="497">
        <v>41890656.825974584</v>
      </c>
      <c r="D852" s="411"/>
      <c r="E852" s="411"/>
      <c r="F852" s="488">
        <v>0</v>
      </c>
      <c r="G852" s="411"/>
      <c r="H852" s="497">
        <v>0</v>
      </c>
      <c r="I852" s="411"/>
      <c r="J852" s="497">
        <v>0</v>
      </c>
      <c r="K852" s="36" t="s">
        <v>796</v>
      </c>
    </row>
    <row r="853" spans="1:11" outlineLevel="1">
      <c r="A853" s="400">
        <v>31</v>
      </c>
      <c r="B853" s="250" t="s">
        <v>736</v>
      </c>
      <c r="C853" s="497">
        <v>67334939.345283508</v>
      </c>
      <c r="D853" s="411"/>
      <c r="E853" s="411"/>
      <c r="F853" s="488">
        <v>0</v>
      </c>
      <c r="G853" s="411"/>
      <c r="H853" s="497">
        <v>0</v>
      </c>
      <c r="I853" s="411"/>
      <c r="J853" s="497">
        <v>0</v>
      </c>
      <c r="K853" s="36" t="s">
        <v>796</v>
      </c>
    </row>
    <row r="854" spans="1:11" outlineLevel="1">
      <c r="A854" s="400">
        <v>32</v>
      </c>
      <c r="B854" s="250" t="s">
        <v>737</v>
      </c>
      <c r="C854" s="497">
        <v>3037371.9766707807</v>
      </c>
      <c r="D854" s="411"/>
      <c r="E854" s="411"/>
      <c r="F854" s="488">
        <v>0</v>
      </c>
      <c r="G854" s="411"/>
      <c r="H854" s="497">
        <v>0</v>
      </c>
      <c r="I854" s="411"/>
      <c r="J854" s="497">
        <v>0</v>
      </c>
      <c r="K854" s="36" t="s">
        <v>796</v>
      </c>
    </row>
    <row r="855" spans="1:11" outlineLevel="1">
      <c r="A855" s="400">
        <v>33</v>
      </c>
      <c r="B855" s="250" t="s">
        <v>738</v>
      </c>
      <c r="C855" s="497">
        <v>13621230.462837171</v>
      </c>
      <c r="D855" s="411"/>
      <c r="E855" s="411"/>
      <c r="F855" s="488">
        <v>0</v>
      </c>
      <c r="G855" s="411"/>
      <c r="H855" s="497">
        <v>0</v>
      </c>
      <c r="I855" s="411"/>
      <c r="J855" s="497">
        <v>0</v>
      </c>
      <c r="K855" s="36" t="s">
        <v>796</v>
      </c>
    </row>
    <row r="856" spans="1:11" outlineLevel="1">
      <c r="A856" s="400">
        <v>34</v>
      </c>
      <c r="B856" s="250" t="s">
        <v>739</v>
      </c>
      <c r="C856" s="497">
        <v>0</v>
      </c>
      <c r="D856" s="411"/>
      <c r="E856" s="411"/>
      <c r="F856" s="488">
        <v>0</v>
      </c>
      <c r="G856" s="411"/>
      <c r="H856" s="497">
        <v>0</v>
      </c>
      <c r="I856" s="411"/>
      <c r="J856" s="497">
        <v>0</v>
      </c>
      <c r="K856" s="36" t="s">
        <v>796</v>
      </c>
    </row>
    <row r="857" spans="1:11" outlineLevel="1">
      <c r="A857" s="400">
        <v>35</v>
      </c>
      <c r="B857" s="263" t="s">
        <v>740</v>
      </c>
      <c r="C857" s="497">
        <v>191821347.36192226</v>
      </c>
      <c r="D857" s="411"/>
      <c r="E857" s="411"/>
      <c r="F857" s="488">
        <v>0</v>
      </c>
      <c r="G857" s="411"/>
      <c r="H857" s="497">
        <v>0</v>
      </c>
      <c r="I857" s="411"/>
      <c r="J857" s="497">
        <v>0</v>
      </c>
      <c r="K857" s="36"/>
    </row>
    <row r="858" spans="1:11" outlineLevel="1">
      <c r="A858" s="400">
        <v>36</v>
      </c>
      <c r="B858" s="250" t="s">
        <v>741</v>
      </c>
      <c r="C858" s="497">
        <v>39124141.88799262</v>
      </c>
      <c r="D858" s="411"/>
      <c r="E858" s="411"/>
      <c r="F858" s="488">
        <v>0</v>
      </c>
      <c r="G858" s="411"/>
      <c r="H858" s="497">
        <v>0</v>
      </c>
      <c r="I858" s="411"/>
      <c r="J858" s="497">
        <v>0</v>
      </c>
      <c r="K858" s="36" t="s">
        <v>796</v>
      </c>
    </row>
    <row r="859" spans="1:11" outlineLevel="1">
      <c r="A859" s="400">
        <v>37</v>
      </c>
      <c r="B859" s="250" t="s">
        <v>742</v>
      </c>
      <c r="C859" s="497">
        <v>2118492.1213388443</v>
      </c>
      <c r="D859" s="411"/>
      <c r="E859" s="411"/>
      <c r="F859" s="488">
        <v>0</v>
      </c>
      <c r="G859" s="411"/>
      <c r="H859" s="497">
        <v>0</v>
      </c>
      <c r="I859" s="411"/>
      <c r="J859" s="497">
        <v>0</v>
      </c>
      <c r="K859" s="36" t="s">
        <v>796</v>
      </c>
    </row>
    <row r="860" spans="1:11" outlineLevel="1">
      <c r="A860" s="400">
        <v>38</v>
      </c>
      <c r="B860" s="250" t="s">
        <v>743</v>
      </c>
      <c r="C860" s="497">
        <v>4569867.288172245</v>
      </c>
      <c r="D860" s="411"/>
      <c r="E860" s="411"/>
      <c r="F860" s="488">
        <v>0</v>
      </c>
      <c r="G860" s="411"/>
      <c r="H860" s="497">
        <v>0</v>
      </c>
      <c r="I860" s="411"/>
      <c r="J860" s="497">
        <v>0</v>
      </c>
      <c r="K860" s="36" t="s">
        <v>796</v>
      </c>
    </row>
    <row r="861" spans="1:11" outlineLevel="1">
      <c r="A861" s="400">
        <v>39</v>
      </c>
      <c r="B861" s="250" t="s">
        <v>744</v>
      </c>
      <c r="C861" s="497">
        <v>10971949.648247547</v>
      </c>
      <c r="D861" s="411"/>
      <c r="E861" s="411"/>
      <c r="F861" s="488">
        <v>0</v>
      </c>
      <c r="G861" s="411"/>
      <c r="H861" s="497">
        <v>0</v>
      </c>
      <c r="I861" s="411"/>
      <c r="J861" s="497">
        <v>0</v>
      </c>
      <c r="K861" s="36" t="s">
        <v>796</v>
      </c>
    </row>
    <row r="862" spans="1:11" outlineLevel="1">
      <c r="A862" s="400">
        <v>40</v>
      </c>
      <c r="B862" s="250" t="s">
        <v>745</v>
      </c>
      <c r="C862" s="497">
        <v>1131587.7145989598</v>
      </c>
      <c r="D862" s="411"/>
      <c r="E862" s="411"/>
      <c r="F862" s="488">
        <v>0</v>
      </c>
      <c r="G862" s="411"/>
      <c r="H862" s="497">
        <v>0</v>
      </c>
      <c r="I862" s="411"/>
      <c r="J862" s="497">
        <v>0</v>
      </c>
      <c r="K862" s="36" t="s">
        <v>796</v>
      </c>
    </row>
    <row r="863" spans="1:11" outlineLevel="1">
      <c r="A863" s="400">
        <v>41</v>
      </c>
      <c r="B863" s="250" t="s">
        <v>746</v>
      </c>
      <c r="C863" s="497">
        <v>68966551.411550447</v>
      </c>
      <c r="D863" s="411"/>
      <c r="E863" s="411"/>
      <c r="F863" s="488">
        <v>0</v>
      </c>
      <c r="G863" s="411"/>
      <c r="H863" s="497">
        <v>0</v>
      </c>
      <c r="I863" s="411"/>
      <c r="J863" s="497">
        <v>0</v>
      </c>
      <c r="K863" s="36" t="s">
        <v>796</v>
      </c>
    </row>
    <row r="864" spans="1:11" outlineLevel="1">
      <c r="A864" s="400">
        <v>42</v>
      </c>
      <c r="B864" s="250" t="s">
        <v>747</v>
      </c>
      <c r="C864" s="497">
        <v>0</v>
      </c>
      <c r="D864" s="411"/>
      <c r="E864" s="411"/>
      <c r="F864" s="488">
        <v>0</v>
      </c>
      <c r="G864" s="411"/>
      <c r="H864" s="497">
        <v>0</v>
      </c>
      <c r="I864" s="411"/>
      <c r="J864" s="497">
        <v>0</v>
      </c>
      <c r="K864" s="36" t="s">
        <v>796</v>
      </c>
    </row>
    <row r="865" spans="1:11" outlineLevel="1">
      <c r="A865" s="400">
        <v>43</v>
      </c>
      <c r="B865" s="250" t="s">
        <v>748</v>
      </c>
      <c r="C865" s="497">
        <v>10789736.108603477</v>
      </c>
      <c r="D865" s="411"/>
      <c r="E865" s="411"/>
      <c r="F865" s="488">
        <v>0</v>
      </c>
      <c r="G865" s="411"/>
      <c r="H865" s="497">
        <v>0</v>
      </c>
      <c r="I865" s="411"/>
      <c r="J865" s="497">
        <v>0</v>
      </c>
      <c r="K865" s="36" t="s">
        <v>796</v>
      </c>
    </row>
    <row r="866" spans="1:11" outlineLevel="1">
      <c r="A866" s="400">
        <v>44</v>
      </c>
      <c r="B866" s="250" t="s">
        <v>749</v>
      </c>
      <c r="C866" s="497">
        <v>4305656.7653805017</v>
      </c>
      <c r="D866" s="411"/>
      <c r="E866" s="411"/>
      <c r="F866" s="488">
        <v>0</v>
      </c>
      <c r="G866" s="411"/>
      <c r="H866" s="497">
        <v>0</v>
      </c>
      <c r="I866" s="411"/>
      <c r="J866" s="497">
        <v>0</v>
      </c>
      <c r="K866" s="36" t="s">
        <v>796</v>
      </c>
    </row>
    <row r="867" spans="1:11" outlineLevel="1">
      <c r="A867" s="400">
        <v>45</v>
      </c>
      <c r="B867" s="250" t="s">
        <v>750</v>
      </c>
      <c r="C867" s="497">
        <v>2549612.6215857267</v>
      </c>
      <c r="D867" s="411"/>
      <c r="E867" s="411"/>
      <c r="F867" s="488">
        <v>0</v>
      </c>
      <c r="G867" s="411"/>
      <c r="H867" s="497">
        <v>0</v>
      </c>
      <c r="I867" s="411"/>
      <c r="J867" s="497">
        <v>0</v>
      </c>
      <c r="K867" s="36" t="s">
        <v>796</v>
      </c>
    </row>
    <row r="868" spans="1:11" outlineLevel="1">
      <c r="A868" s="400">
        <v>46</v>
      </c>
      <c r="B868" s="250" t="s">
        <v>751</v>
      </c>
      <c r="C868" s="497">
        <v>3626598901.3535557</v>
      </c>
      <c r="D868" s="411"/>
      <c r="E868" s="411"/>
      <c r="F868" s="488">
        <v>574873289.84268618</v>
      </c>
      <c r="G868" s="411"/>
      <c r="H868" s="497">
        <v>117298567.10988522</v>
      </c>
      <c r="I868" s="411"/>
      <c r="J868" s="497">
        <v>3206012355.9383464</v>
      </c>
      <c r="K868" s="36" t="s">
        <v>797</v>
      </c>
    </row>
    <row r="869" spans="1:11" outlineLevel="1">
      <c r="A869" s="400">
        <v>47</v>
      </c>
      <c r="B869" s="408" t="s">
        <v>296</v>
      </c>
      <c r="C869" s="497">
        <v>9356817780.2948704</v>
      </c>
      <c r="D869" s="411"/>
      <c r="E869" s="411"/>
      <c r="F869" s="488">
        <v>583643633.14966488</v>
      </c>
      <c r="G869" s="411"/>
      <c r="H869" s="497">
        <v>85917975.574650899</v>
      </c>
      <c r="I869" s="411"/>
      <c r="J869" s="497">
        <v>7971588469.2534094</v>
      </c>
      <c r="K869" s="36" t="s">
        <v>797</v>
      </c>
    </row>
    <row r="870" spans="1:11" outlineLevel="1">
      <c r="A870" s="400">
        <v>48</v>
      </c>
      <c r="B870" s="408" t="s">
        <v>297</v>
      </c>
      <c r="C870" s="497">
        <v>207364373.75893885</v>
      </c>
      <c r="D870" s="411"/>
      <c r="E870" s="411"/>
      <c r="F870" s="488">
        <v>40073424.422420755</v>
      </c>
      <c r="G870" s="411"/>
      <c r="H870" s="497">
        <v>3510255.1903981627</v>
      </c>
      <c r="I870" s="411"/>
      <c r="J870" s="497">
        <v>228363030.26329082</v>
      </c>
      <c r="K870" s="36" t="s">
        <v>797</v>
      </c>
    </row>
    <row r="871" spans="1:11" outlineLevel="1">
      <c r="A871" s="400">
        <v>49</v>
      </c>
      <c r="B871" s="408" t="s">
        <v>298</v>
      </c>
      <c r="C871" s="497">
        <v>193442981.13950351</v>
      </c>
      <c r="D871" s="411"/>
      <c r="E871" s="411"/>
      <c r="F871" s="488">
        <v>5747704.6608178439</v>
      </c>
      <c r="G871" s="411"/>
      <c r="H871" s="497">
        <v>2680167.9058642089</v>
      </c>
      <c r="I871" s="411"/>
      <c r="J871" s="497">
        <v>208612819.62001941</v>
      </c>
      <c r="K871" s="36"/>
    </row>
    <row r="872" spans="1:11" outlineLevel="1">
      <c r="A872" s="400">
        <v>50</v>
      </c>
      <c r="B872" s="408" t="s">
        <v>752</v>
      </c>
      <c r="C872" s="36" t="s">
        <v>798</v>
      </c>
      <c r="D872" s="411"/>
      <c r="E872" s="411"/>
      <c r="F872" s="36" t="s">
        <v>798</v>
      </c>
      <c r="G872" s="411"/>
      <c r="H872" s="36" t="s">
        <v>798</v>
      </c>
      <c r="I872" s="411"/>
      <c r="J872" s="36" t="s">
        <v>798</v>
      </c>
      <c r="K872" s="36" t="s">
        <v>797</v>
      </c>
    </row>
    <row r="873" spans="1:11" outlineLevel="1">
      <c r="A873" s="400">
        <v>51</v>
      </c>
      <c r="B873" s="408" t="s">
        <v>299</v>
      </c>
      <c r="C873" s="36" t="s">
        <v>798</v>
      </c>
      <c r="D873" s="411"/>
      <c r="E873" s="411"/>
      <c r="F873" s="36" t="s">
        <v>798</v>
      </c>
      <c r="G873" s="411"/>
      <c r="H873" s="36" t="s">
        <v>798</v>
      </c>
      <c r="I873" s="411"/>
      <c r="J873" s="36" t="s">
        <v>798</v>
      </c>
      <c r="K873" s="36" t="s">
        <v>797</v>
      </c>
    </row>
    <row r="874" spans="1:11" outlineLevel="1">
      <c r="A874" s="400">
        <v>52</v>
      </c>
      <c r="B874" s="408" t="s">
        <v>300</v>
      </c>
      <c r="C874" s="497">
        <v>53634808.335654236</v>
      </c>
      <c r="D874" s="411"/>
      <c r="E874" s="411"/>
      <c r="F874" s="497">
        <v>1596214.6199465157</v>
      </c>
      <c r="G874" s="411"/>
      <c r="H874" s="497">
        <v>255897.48150814054</v>
      </c>
      <c r="I874" s="411"/>
      <c r="J874" s="497">
        <v>33705590.050096653</v>
      </c>
      <c r="K874" s="36" t="s">
        <v>797</v>
      </c>
    </row>
    <row r="875" spans="1:11" outlineLevel="1">
      <c r="A875" s="400">
        <v>53</v>
      </c>
      <c r="B875" s="408" t="s">
        <v>301</v>
      </c>
      <c r="C875" s="497">
        <v>366739851.97105515</v>
      </c>
      <c r="D875" s="411"/>
      <c r="E875" s="411"/>
      <c r="F875" s="497">
        <v>5033084.8195186667</v>
      </c>
      <c r="G875" s="411"/>
      <c r="H875" s="497">
        <v>3566451.2268855749</v>
      </c>
      <c r="I875" s="411"/>
      <c r="J875" s="497">
        <v>285861203.68381631</v>
      </c>
      <c r="K875" s="36"/>
    </row>
    <row r="876" spans="1:11" outlineLevel="1">
      <c r="A876" s="400">
        <v>54</v>
      </c>
      <c r="B876" s="408" t="s">
        <v>753</v>
      </c>
      <c r="C876" s="497">
        <v>681051816.47768915</v>
      </c>
      <c r="D876" s="411"/>
      <c r="E876" s="411"/>
      <c r="F876" s="497">
        <v>11474277.678720187</v>
      </c>
      <c r="G876" s="411"/>
      <c r="H876" s="497">
        <v>5364708.4787474154</v>
      </c>
      <c r="I876" s="411"/>
      <c r="J876" s="497">
        <v>380690517.45956635</v>
      </c>
      <c r="K876" s="36"/>
    </row>
    <row r="877" spans="1:11" outlineLevel="1">
      <c r="A877" s="400">
        <v>55</v>
      </c>
      <c r="B877" s="408" t="s">
        <v>754</v>
      </c>
      <c r="C877" s="497">
        <v>407473293.29871994</v>
      </c>
      <c r="D877" s="411"/>
      <c r="E877" s="411"/>
      <c r="F877" s="497">
        <v>115325007.71614522</v>
      </c>
      <c r="G877" s="411"/>
      <c r="H877" s="497">
        <v>41309064.121670365</v>
      </c>
      <c r="I877" s="411"/>
      <c r="J877" s="497">
        <v>408472547.14090514</v>
      </c>
      <c r="K877" s="36" t="s">
        <v>797</v>
      </c>
    </row>
    <row r="878" spans="1:11" outlineLevel="1">
      <c r="A878" s="400">
        <v>56</v>
      </c>
      <c r="B878" s="250" t="s">
        <v>755</v>
      </c>
      <c r="C878" s="497">
        <v>312692385.00504893</v>
      </c>
      <c r="D878" s="411"/>
      <c r="E878" s="411"/>
      <c r="F878" s="497">
        <v>2355186.8705687928</v>
      </c>
      <c r="G878" s="411"/>
      <c r="H878" s="497">
        <v>1009837.3743219614</v>
      </c>
      <c r="I878" s="411"/>
      <c r="J878" s="497">
        <v>66359419.144020714</v>
      </c>
      <c r="K878" s="36"/>
    </row>
    <row r="879" spans="1:11" outlineLevel="1">
      <c r="A879" s="400">
        <v>57</v>
      </c>
      <c r="B879" s="250" t="s">
        <v>756</v>
      </c>
      <c r="C879" s="497">
        <v>1141340612.5170829</v>
      </c>
      <c r="D879" s="411"/>
      <c r="E879" s="411"/>
      <c r="F879" s="497">
        <v>6306543.4007184235</v>
      </c>
      <c r="G879" s="411"/>
      <c r="H879" s="497">
        <v>4086647.0089580617</v>
      </c>
      <c r="I879" s="411"/>
      <c r="J879" s="497">
        <v>258328066.65373021</v>
      </c>
      <c r="K879" s="36"/>
    </row>
    <row r="880" spans="1:11" outlineLevel="1">
      <c r="A880" s="400">
        <v>58</v>
      </c>
      <c r="B880" s="250" t="s">
        <v>757</v>
      </c>
      <c r="C880" s="497">
        <v>158813340.83135265</v>
      </c>
      <c r="D880" s="411"/>
      <c r="E880" s="411"/>
      <c r="F880" s="497">
        <v>1625087.776628349</v>
      </c>
      <c r="G880" s="411"/>
      <c r="H880" s="497">
        <v>1952728.6169426227</v>
      </c>
      <c r="I880" s="411"/>
      <c r="J880" s="497">
        <v>33814271.301829614</v>
      </c>
      <c r="K880" s="36"/>
    </row>
    <row r="881" spans="1:11" outlineLevel="1">
      <c r="A881" s="400">
        <v>59</v>
      </c>
      <c r="B881" s="250" t="s">
        <v>758</v>
      </c>
      <c r="C881" s="497">
        <v>75558994.666943014</v>
      </c>
      <c r="D881" s="411"/>
      <c r="E881" s="411"/>
      <c r="F881" s="497">
        <v>1081549.1344762419</v>
      </c>
      <c r="G881" s="411"/>
      <c r="H881" s="497">
        <v>2510392.6760057346</v>
      </c>
      <c r="I881" s="411"/>
      <c r="J881" s="497">
        <v>24269381.017872378</v>
      </c>
      <c r="K881" s="36"/>
    </row>
    <row r="882" spans="1:11" outlineLevel="1">
      <c r="A882" s="400">
        <v>60</v>
      </c>
      <c r="B882" s="250" t="s">
        <v>547</v>
      </c>
      <c r="C882" s="497">
        <v>3744433701.1221132</v>
      </c>
      <c r="D882" s="411"/>
      <c r="E882" s="411"/>
      <c r="F882" s="497">
        <v>0</v>
      </c>
      <c r="G882" s="411"/>
      <c r="H882" s="497">
        <v>0</v>
      </c>
      <c r="I882" s="411"/>
      <c r="J882" s="497">
        <v>0</v>
      </c>
      <c r="K882" s="36" t="s">
        <v>797</v>
      </c>
    </row>
    <row r="883" spans="1:11" outlineLevel="1">
      <c r="A883" s="400">
        <v>61</v>
      </c>
      <c r="B883" s="250" t="s">
        <v>552</v>
      </c>
      <c r="C883" s="497">
        <v>2549230113.3540797</v>
      </c>
      <c r="D883" s="411"/>
      <c r="E883" s="411"/>
      <c r="F883" s="497">
        <v>0</v>
      </c>
      <c r="G883" s="411"/>
      <c r="H883" s="497">
        <v>0</v>
      </c>
      <c r="I883" s="411"/>
      <c r="J883" s="497">
        <v>0</v>
      </c>
      <c r="K883" s="36"/>
    </row>
    <row r="884" spans="1:11" outlineLevel="1">
      <c r="A884" s="400">
        <v>62</v>
      </c>
      <c r="B884" s="405" t="s">
        <v>263</v>
      </c>
      <c r="C884" s="36"/>
      <c r="D884" s="36"/>
      <c r="E884" s="36"/>
      <c r="F884" s="36"/>
      <c r="G884" s="36"/>
      <c r="H884" s="36"/>
      <c r="I884" s="36"/>
      <c r="J884" s="36"/>
      <c r="K884" s="36"/>
    </row>
    <row r="885" spans="1:11">
      <c r="A885" s="400"/>
      <c r="B885" s="398"/>
      <c r="C885" s="398"/>
      <c r="D885" s="398"/>
      <c r="E885" s="398"/>
      <c r="F885" s="398"/>
      <c r="G885" s="398"/>
    </row>
    <row r="886" spans="1:11">
      <c r="B886" s="397" t="s">
        <v>325</v>
      </c>
      <c r="C886" s="398"/>
      <c r="D886" s="398"/>
      <c r="E886" s="398"/>
      <c r="F886" s="398"/>
      <c r="G886" s="398"/>
    </row>
    <row r="889" spans="1:11" ht="15.75">
      <c r="B889" s="9" t="s">
        <v>786</v>
      </c>
    </row>
    <row r="890" spans="1:11">
      <c r="B890" s="399" t="s">
        <v>787</v>
      </c>
    </row>
    <row r="891" spans="1:11">
      <c r="B891" s="417" t="s">
        <v>388</v>
      </c>
      <c r="C891" s="398"/>
      <c r="D891" s="398"/>
      <c r="E891" s="398"/>
    </row>
    <row r="892" spans="1:11">
      <c r="B892" s="260">
        <f>1+B819</f>
        <v>2017</v>
      </c>
      <c r="C892" s="398"/>
      <c r="D892" s="398"/>
      <c r="E892" s="398"/>
      <c r="F892" s="398"/>
      <c r="G892" s="398"/>
    </row>
    <row r="893" spans="1:11">
      <c r="C893" s="398"/>
      <c r="D893" s="398"/>
      <c r="E893" s="398"/>
      <c r="F893" s="398"/>
      <c r="G893" s="398"/>
    </row>
    <row r="895" spans="1:11" ht="39.75" customHeight="1">
      <c r="B895" s="306" t="s">
        <v>263</v>
      </c>
      <c r="C895" s="306" t="s">
        <v>788</v>
      </c>
      <c r="D895" s="306" t="s">
        <v>789</v>
      </c>
      <c r="E895" s="306" t="s">
        <v>790</v>
      </c>
      <c r="F895" s="306" t="s">
        <v>791</v>
      </c>
      <c r="G895" s="306" t="s">
        <v>792</v>
      </c>
      <c r="H895" s="306" t="s">
        <v>793</v>
      </c>
      <c r="I895" s="306" t="s">
        <v>794</v>
      </c>
      <c r="J895" s="306" t="s">
        <v>795</v>
      </c>
      <c r="K895" s="330" t="s">
        <v>267</v>
      </c>
    </row>
    <row r="896" spans="1:11" outlineLevel="1">
      <c r="A896" s="400">
        <v>1</v>
      </c>
      <c r="B896" s="250" t="s">
        <v>330</v>
      </c>
      <c r="C896" s="497">
        <v>0</v>
      </c>
      <c r="D896" s="411"/>
      <c r="E896" s="411"/>
      <c r="F896" s="488">
        <v>166767.2404019594</v>
      </c>
      <c r="G896" s="411"/>
      <c r="H896" s="488">
        <v>0</v>
      </c>
      <c r="I896" s="411"/>
      <c r="J896" s="488">
        <v>0</v>
      </c>
      <c r="K896" s="36" t="s">
        <v>796</v>
      </c>
    </row>
    <row r="897" spans="1:11" outlineLevel="1">
      <c r="A897" s="400">
        <v>2</v>
      </c>
      <c r="B897" s="250" t="s">
        <v>719</v>
      </c>
      <c r="C897" s="497">
        <v>0</v>
      </c>
      <c r="D897" s="411"/>
      <c r="E897" s="411"/>
      <c r="F897" s="488">
        <v>3587872.6445665383</v>
      </c>
      <c r="G897" s="411"/>
      <c r="H897" s="488">
        <v>0</v>
      </c>
      <c r="I897" s="411"/>
      <c r="J897" s="488">
        <v>0</v>
      </c>
      <c r="K897" s="36" t="s">
        <v>796</v>
      </c>
    </row>
    <row r="898" spans="1:11" outlineLevel="1">
      <c r="A898" s="400">
        <v>3</v>
      </c>
      <c r="B898" s="250" t="s">
        <v>720</v>
      </c>
      <c r="C898" s="497">
        <v>0</v>
      </c>
      <c r="D898" s="411"/>
      <c r="E898" s="411"/>
      <c r="F898" s="488">
        <v>87974.312054035065</v>
      </c>
      <c r="G898" s="411"/>
      <c r="H898" s="488">
        <v>0</v>
      </c>
      <c r="I898" s="411"/>
      <c r="J898" s="488">
        <v>0</v>
      </c>
      <c r="K898" s="36" t="s">
        <v>796</v>
      </c>
    </row>
    <row r="899" spans="1:11" outlineLevel="1">
      <c r="A899" s="400">
        <v>4</v>
      </c>
      <c r="B899" s="250" t="s">
        <v>721</v>
      </c>
      <c r="C899" s="497">
        <v>0</v>
      </c>
      <c r="D899" s="411"/>
      <c r="E899" s="411"/>
      <c r="F899" s="488">
        <v>503440.08601280686</v>
      </c>
      <c r="G899" s="411"/>
      <c r="H899" s="488">
        <v>0</v>
      </c>
      <c r="I899" s="411"/>
      <c r="J899" s="488">
        <v>0</v>
      </c>
      <c r="K899" s="36" t="s">
        <v>796</v>
      </c>
    </row>
    <row r="900" spans="1:11" outlineLevel="1">
      <c r="A900" s="400">
        <v>5</v>
      </c>
      <c r="B900" s="250" t="s">
        <v>722</v>
      </c>
      <c r="C900" s="497">
        <v>0</v>
      </c>
      <c r="D900" s="411"/>
      <c r="E900" s="411"/>
      <c r="F900" s="488">
        <v>1213095.8189092434</v>
      </c>
      <c r="G900" s="411"/>
      <c r="H900" s="488">
        <v>0</v>
      </c>
      <c r="I900" s="411"/>
      <c r="J900" s="488">
        <v>0</v>
      </c>
      <c r="K900" s="36" t="s">
        <v>796</v>
      </c>
    </row>
    <row r="901" spans="1:11" outlineLevel="1">
      <c r="A901" s="400">
        <v>6</v>
      </c>
      <c r="B901" s="250" t="s">
        <v>723</v>
      </c>
      <c r="C901" s="497">
        <v>0</v>
      </c>
      <c r="D901" s="411"/>
      <c r="E901" s="411"/>
      <c r="F901" s="488">
        <v>632205.4971936834</v>
      </c>
      <c r="G901" s="411"/>
      <c r="H901" s="488">
        <v>0</v>
      </c>
      <c r="I901" s="411"/>
      <c r="J901" s="488">
        <v>0</v>
      </c>
      <c r="K901" s="36" t="s">
        <v>796</v>
      </c>
    </row>
    <row r="902" spans="1:11" outlineLevel="1">
      <c r="A902" s="400">
        <v>7</v>
      </c>
      <c r="B902" s="250" t="s">
        <v>724</v>
      </c>
      <c r="C902" s="497">
        <v>0</v>
      </c>
      <c r="D902" s="411"/>
      <c r="E902" s="411"/>
      <c r="F902" s="488">
        <v>48294.257558023935</v>
      </c>
      <c r="G902" s="411"/>
      <c r="H902" s="488">
        <v>0</v>
      </c>
      <c r="I902" s="411"/>
      <c r="J902" s="488">
        <v>2332330.1641527694</v>
      </c>
      <c r="K902" s="36" t="s">
        <v>796</v>
      </c>
    </row>
    <row r="903" spans="1:11" outlineLevel="1">
      <c r="A903" s="400">
        <v>8</v>
      </c>
      <c r="B903" s="250" t="s">
        <v>725</v>
      </c>
      <c r="C903" s="497">
        <v>0</v>
      </c>
      <c r="D903" s="411"/>
      <c r="E903" s="411"/>
      <c r="F903" s="488">
        <v>24824.295945053102</v>
      </c>
      <c r="G903" s="411"/>
      <c r="H903" s="488">
        <v>0</v>
      </c>
      <c r="I903" s="411"/>
      <c r="J903" s="488">
        <v>0</v>
      </c>
      <c r="K903" s="36" t="s">
        <v>796</v>
      </c>
    </row>
    <row r="904" spans="1:11" outlineLevel="1">
      <c r="A904" s="400">
        <v>9</v>
      </c>
      <c r="B904" s="250" t="s">
        <v>726</v>
      </c>
      <c r="C904" s="497">
        <v>0</v>
      </c>
      <c r="D904" s="411"/>
      <c r="E904" s="411"/>
      <c r="F904" s="488">
        <v>53173.71734604895</v>
      </c>
      <c r="G904" s="411"/>
      <c r="H904" s="488">
        <v>0</v>
      </c>
      <c r="I904" s="411"/>
      <c r="J904" s="488">
        <v>0</v>
      </c>
      <c r="K904" s="36" t="s">
        <v>796</v>
      </c>
    </row>
    <row r="905" spans="1:11" outlineLevel="1">
      <c r="A905" s="400">
        <v>10</v>
      </c>
      <c r="B905" s="250" t="s">
        <v>727</v>
      </c>
      <c r="C905" s="497">
        <v>0</v>
      </c>
      <c r="D905" s="411"/>
      <c r="E905" s="411"/>
      <c r="F905" s="488">
        <v>223530.21536266923</v>
      </c>
      <c r="G905" s="411"/>
      <c r="H905" s="488">
        <v>0</v>
      </c>
      <c r="I905" s="411"/>
      <c r="J905" s="488">
        <v>0</v>
      </c>
      <c r="K905" s="36" t="s">
        <v>796</v>
      </c>
    </row>
    <row r="906" spans="1:11" outlineLevel="1">
      <c r="A906" s="400">
        <v>11</v>
      </c>
      <c r="B906" s="250" t="s">
        <v>354</v>
      </c>
      <c r="C906" s="497">
        <v>0</v>
      </c>
      <c r="D906" s="411"/>
      <c r="E906" s="411"/>
      <c r="F906" s="488">
        <v>0</v>
      </c>
      <c r="G906" s="411"/>
      <c r="H906" s="488">
        <v>215970.70803544999</v>
      </c>
      <c r="I906" s="411"/>
      <c r="J906" s="488">
        <v>0</v>
      </c>
      <c r="K906" s="36" t="s">
        <v>796</v>
      </c>
    </row>
    <row r="907" spans="1:11" outlineLevel="1">
      <c r="A907" s="400">
        <v>12</v>
      </c>
      <c r="B907" s="250" t="s">
        <v>350</v>
      </c>
      <c r="C907" s="497">
        <v>0</v>
      </c>
      <c r="D907" s="411"/>
      <c r="E907" s="411"/>
      <c r="F907" s="488">
        <v>0</v>
      </c>
      <c r="G907" s="411"/>
      <c r="H907" s="488">
        <v>1234847.5346186161</v>
      </c>
      <c r="I907" s="411"/>
      <c r="J907" s="488">
        <v>0</v>
      </c>
      <c r="K907" s="36" t="s">
        <v>796</v>
      </c>
    </row>
    <row r="908" spans="1:11" outlineLevel="1">
      <c r="A908" s="400">
        <v>13</v>
      </c>
      <c r="B908" s="250" t="s">
        <v>362</v>
      </c>
      <c r="C908" s="497">
        <v>487745.77581570024</v>
      </c>
      <c r="D908" s="411"/>
      <c r="E908" s="411"/>
      <c r="F908" s="488">
        <v>0</v>
      </c>
      <c r="G908" s="411"/>
      <c r="H908" s="488">
        <v>0</v>
      </c>
      <c r="I908" s="411"/>
      <c r="J908" s="488">
        <v>0</v>
      </c>
      <c r="K908" s="36" t="s">
        <v>796</v>
      </c>
    </row>
    <row r="909" spans="1:11" outlineLevel="1">
      <c r="A909" s="400">
        <v>14</v>
      </c>
      <c r="B909" s="250" t="s">
        <v>360</v>
      </c>
      <c r="C909" s="497">
        <v>1474289.2145863725</v>
      </c>
      <c r="D909" s="411"/>
      <c r="E909" s="411"/>
      <c r="F909" s="488">
        <v>0</v>
      </c>
      <c r="G909" s="411"/>
      <c r="H909" s="488">
        <v>0</v>
      </c>
      <c r="I909" s="411"/>
      <c r="J909" s="488">
        <v>0</v>
      </c>
      <c r="K909" s="36" t="s">
        <v>796</v>
      </c>
    </row>
    <row r="910" spans="1:11" outlineLevel="1">
      <c r="A910" s="400">
        <v>15</v>
      </c>
      <c r="B910" s="250" t="s">
        <v>349</v>
      </c>
      <c r="C910" s="497">
        <v>61861.372783780091</v>
      </c>
      <c r="D910" s="411"/>
      <c r="E910" s="411"/>
      <c r="F910" s="488">
        <v>0</v>
      </c>
      <c r="G910" s="411"/>
      <c r="H910" s="488">
        <v>0</v>
      </c>
      <c r="I910" s="411"/>
      <c r="J910" s="488">
        <v>0</v>
      </c>
      <c r="K910" s="36" t="s">
        <v>796</v>
      </c>
    </row>
    <row r="911" spans="1:11" outlineLevel="1">
      <c r="A911" s="400">
        <v>16</v>
      </c>
      <c r="B911" s="250" t="s">
        <v>361</v>
      </c>
      <c r="C911" s="497">
        <v>986330.15391723451</v>
      </c>
      <c r="D911" s="411"/>
      <c r="E911" s="411"/>
      <c r="F911" s="488">
        <v>0</v>
      </c>
      <c r="G911" s="411"/>
      <c r="H911" s="488">
        <v>0</v>
      </c>
      <c r="I911" s="411"/>
      <c r="J911" s="488">
        <v>0</v>
      </c>
      <c r="K911" s="36" t="s">
        <v>796</v>
      </c>
    </row>
    <row r="912" spans="1:11" outlineLevel="1">
      <c r="A912" s="400">
        <v>17</v>
      </c>
      <c r="B912" s="250" t="s">
        <v>363</v>
      </c>
      <c r="C912" s="497">
        <v>81178221.953491196</v>
      </c>
      <c r="D912" s="411"/>
      <c r="E912" s="411"/>
      <c r="F912" s="488">
        <v>0</v>
      </c>
      <c r="G912" s="411"/>
      <c r="H912" s="488">
        <v>0</v>
      </c>
      <c r="I912" s="411"/>
      <c r="J912" s="488">
        <v>0</v>
      </c>
      <c r="K912" s="36" t="s">
        <v>796</v>
      </c>
    </row>
    <row r="913" spans="1:11" outlineLevel="1">
      <c r="A913" s="400">
        <v>18</v>
      </c>
      <c r="B913" s="250" t="s">
        <v>728</v>
      </c>
      <c r="C913" s="497">
        <v>248639.08496566417</v>
      </c>
      <c r="D913" s="411"/>
      <c r="E913" s="411"/>
      <c r="F913" s="488">
        <v>0</v>
      </c>
      <c r="G913" s="411"/>
      <c r="H913" s="488">
        <v>0</v>
      </c>
      <c r="I913" s="411"/>
      <c r="J913" s="488">
        <v>289200.68188179377</v>
      </c>
      <c r="K913" s="36" t="s">
        <v>796</v>
      </c>
    </row>
    <row r="914" spans="1:11" outlineLevel="1">
      <c r="A914" s="400">
        <v>19</v>
      </c>
      <c r="B914" s="250" t="s">
        <v>729</v>
      </c>
      <c r="C914" s="497">
        <v>0</v>
      </c>
      <c r="D914" s="411"/>
      <c r="E914" s="411"/>
      <c r="F914" s="488">
        <v>0</v>
      </c>
      <c r="G914" s="411"/>
      <c r="H914" s="488">
        <v>0</v>
      </c>
      <c r="I914" s="411"/>
      <c r="J914" s="488">
        <v>52975281.665737212</v>
      </c>
      <c r="K914" s="36" t="s">
        <v>796</v>
      </c>
    </row>
    <row r="915" spans="1:11" outlineLevel="1">
      <c r="A915" s="400">
        <v>20</v>
      </c>
      <c r="B915" s="250" t="s">
        <v>730</v>
      </c>
      <c r="C915" s="497">
        <v>0</v>
      </c>
      <c r="D915" s="411"/>
      <c r="E915" s="411"/>
      <c r="F915" s="488">
        <v>0</v>
      </c>
      <c r="G915" s="411"/>
      <c r="H915" s="488">
        <v>0</v>
      </c>
      <c r="I915" s="411"/>
      <c r="J915" s="488">
        <v>30360513.492861103</v>
      </c>
      <c r="K915" s="36" t="s">
        <v>796</v>
      </c>
    </row>
    <row r="916" spans="1:11" outlineLevel="1">
      <c r="A916" s="400">
        <v>21</v>
      </c>
      <c r="B916" s="250" t="s">
        <v>731</v>
      </c>
      <c r="C916" s="497">
        <v>0</v>
      </c>
      <c r="D916" s="411"/>
      <c r="E916" s="411"/>
      <c r="F916" s="488">
        <v>0</v>
      </c>
      <c r="G916" s="411"/>
      <c r="H916" s="488">
        <v>0</v>
      </c>
      <c r="I916" s="411"/>
      <c r="J916" s="488">
        <v>37662906.043625005</v>
      </c>
      <c r="K916" s="36" t="s">
        <v>796</v>
      </c>
    </row>
    <row r="917" spans="1:11" outlineLevel="1">
      <c r="A917" s="400">
        <v>22</v>
      </c>
      <c r="B917" s="250" t="s">
        <v>359</v>
      </c>
      <c r="C917" s="497">
        <v>0</v>
      </c>
      <c r="D917" s="411"/>
      <c r="E917" s="411"/>
      <c r="F917" s="488">
        <v>1627940.3194638132</v>
      </c>
      <c r="G917" s="411"/>
      <c r="H917" s="488">
        <v>0</v>
      </c>
      <c r="I917" s="411"/>
      <c r="J917" s="488">
        <v>0</v>
      </c>
      <c r="K917" s="36" t="s">
        <v>796</v>
      </c>
    </row>
    <row r="918" spans="1:11" outlineLevel="1">
      <c r="A918" s="400">
        <v>23</v>
      </c>
      <c r="B918" s="250" t="s">
        <v>442</v>
      </c>
      <c r="C918" s="497">
        <v>1877095.2841802859</v>
      </c>
      <c r="D918" s="411"/>
      <c r="E918" s="411"/>
      <c r="F918" s="488">
        <v>0</v>
      </c>
      <c r="G918" s="411"/>
      <c r="H918" s="488">
        <v>0</v>
      </c>
      <c r="I918" s="411"/>
      <c r="J918" s="488">
        <v>0</v>
      </c>
      <c r="K918" s="36" t="s">
        <v>796</v>
      </c>
    </row>
    <row r="919" spans="1:11" outlineLevel="1">
      <c r="A919" s="400">
        <v>24</v>
      </c>
      <c r="B919" s="250" t="s">
        <v>443</v>
      </c>
      <c r="C919" s="497">
        <v>7580497.9060284141</v>
      </c>
      <c r="D919" s="411"/>
      <c r="E919" s="411"/>
      <c r="F919" s="488">
        <v>0</v>
      </c>
      <c r="G919" s="411"/>
      <c r="H919" s="488">
        <v>0</v>
      </c>
      <c r="I919" s="411"/>
      <c r="J919" s="488">
        <v>0</v>
      </c>
      <c r="K919" s="36" t="s">
        <v>796</v>
      </c>
    </row>
    <row r="920" spans="1:11" outlineLevel="1">
      <c r="A920" s="400">
        <v>25</v>
      </c>
      <c r="B920" s="250" t="s">
        <v>732</v>
      </c>
      <c r="C920" s="497">
        <v>1777662.5760004842</v>
      </c>
      <c r="D920" s="411"/>
      <c r="E920" s="411"/>
      <c r="F920" s="488">
        <v>0</v>
      </c>
      <c r="G920" s="411"/>
      <c r="H920" s="488">
        <v>0</v>
      </c>
      <c r="I920" s="411"/>
      <c r="J920" s="488">
        <v>0</v>
      </c>
      <c r="K920" s="36" t="s">
        <v>796</v>
      </c>
    </row>
    <row r="921" spans="1:11" outlineLevel="1">
      <c r="A921" s="400">
        <v>26</v>
      </c>
      <c r="B921" s="250" t="s">
        <v>444</v>
      </c>
      <c r="C921" s="497">
        <v>0</v>
      </c>
      <c r="D921" s="411"/>
      <c r="E921" s="411"/>
      <c r="F921" s="488">
        <v>86103.570387400396</v>
      </c>
      <c r="G921" s="411"/>
      <c r="H921" s="488">
        <v>14673.881255227327</v>
      </c>
      <c r="I921" s="411"/>
      <c r="J921" s="488">
        <v>1350859.018161379</v>
      </c>
      <c r="K921" s="36" t="s">
        <v>796</v>
      </c>
    </row>
    <row r="922" spans="1:11" outlineLevel="1">
      <c r="A922" s="400">
        <v>27</v>
      </c>
      <c r="B922" s="250" t="s">
        <v>449</v>
      </c>
      <c r="C922" s="497">
        <v>0</v>
      </c>
      <c r="D922" s="411"/>
      <c r="E922" s="411"/>
      <c r="F922" s="488">
        <v>269917.05106939311</v>
      </c>
      <c r="G922" s="411"/>
      <c r="H922" s="488">
        <v>50570.907889022827</v>
      </c>
      <c r="I922" s="411"/>
      <c r="J922" s="488">
        <v>6670619.2962421188</v>
      </c>
      <c r="K922" s="36" t="s">
        <v>796</v>
      </c>
    </row>
    <row r="923" spans="1:11" outlineLevel="1">
      <c r="A923" s="400">
        <v>28</v>
      </c>
      <c r="B923" s="250" t="s">
        <v>733</v>
      </c>
      <c r="C923" s="497">
        <v>24327616.193550378</v>
      </c>
      <c r="D923" s="411"/>
      <c r="E923" s="411"/>
      <c r="F923" s="488">
        <v>0</v>
      </c>
      <c r="G923" s="411"/>
      <c r="H923" s="488">
        <v>0</v>
      </c>
      <c r="I923" s="411"/>
      <c r="J923" s="488">
        <v>0</v>
      </c>
      <c r="K923" s="36" t="s">
        <v>796</v>
      </c>
    </row>
    <row r="924" spans="1:11" outlineLevel="1">
      <c r="A924" s="400">
        <v>29</v>
      </c>
      <c r="B924" s="250" t="s">
        <v>734</v>
      </c>
      <c r="C924" s="497">
        <v>27133959.852694694</v>
      </c>
      <c r="D924" s="411"/>
      <c r="E924" s="411"/>
      <c r="F924" s="488">
        <v>0</v>
      </c>
      <c r="G924" s="411"/>
      <c r="H924" s="488">
        <v>0</v>
      </c>
      <c r="I924" s="411"/>
      <c r="J924" s="488">
        <v>0</v>
      </c>
      <c r="K924" s="36" t="s">
        <v>796</v>
      </c>
    </row>
    <row r="925" spans="1:11" outlineLevel="1">
      <c r="A925" s="400">
        <v>30</v>
      </c>
      <c r="B925" s="250" t="s">
        <v>735</v>
      </c>
      <c r="C925" s="497">
        <v>39253967.324225843</v>
      </c>
      <c r="D925" s="411"/>
      <c r="E925" s="411"/>
      <c r="F925" s="488">
        <v>0</v>
      </c>
      <c r="G925" s="411"/>
      <c r="H925" s="488">
        <v>0</v>
      </c>
      <c r="I925" s="411"/>
      <c r="J925" s="488">
        <v>0</v>
      </c>
      <c r="K925" s="36" t="s">
        <v>796</v>
      </c>
    </row>
    <row r="926" spans="1:11" outlineLevel="1">
      <c r="A926" s="400">
        <v>31</v>
      </c>
      <c r="B926" s="250" t="s">
        <v>736</v>
      </c>
      <c r="C926" s="497">
        <v>33367892.423877578</v>
      </c>
      <c r="D926" s="411"/>
      <c r="E926" s="411"/>
      <c r="F926" s="488">
        <v>0</v>
      </c>
      <c r="G926" s="411"/>
      <c r="H926" s="488">
        <v>0</v>
      </c>
      <c r="I926" s="411"/>
      <c r="J926" s="488">
        <v>0</v>
      </c>
      <c r="K926" s="36" t="s">
        <v>796</v>
      </c>
    </row>
    <row r="927" spans="1:11" outlineLevel="1">
      <c r="A927" s="400">
        <v>32</v>
      </c>
      <c r="B927" s="250" t="s">
        <v>737</v>
      </c>
      <c r="C927" s="497">
        <v>4982427.5308936089</v>
      </c>
      <c r="D927" s="411"/>
      <c r="E927" s="411"/>
      <c r="F927" s="488">
        <v>0</v>
      </c>
      <c r="G927" s="411"/>
      <c r="H927" s="488">
        <v>0</v>
      </c>
      <c r="I927" s="411"/>
      <c r="J927" s="488">
        <v>0</v>
      </c>
      <c r="K927" s="36" t="s">
        <v>796</v>
      </c>
    </row>
    <row r="928" spans="1:11" outlineLevel="1">
      <c r="A928" s="400">
        <v>33</v>
      </c>
      <c r="B928" s="250" t="s">
        <v>738</v>
      </c>
      <c r="C928" s="497">
        <v>448104.07882180094</v>
      </c>
      <c r="D928" s="411"/>
      <c r="E928" s="411"/>
      <c r="F928" s="488">
        <v>0</v>
      </c>
      <c r="G928" s="411"/>
      <c r="H928" s="488">
        <v>0</v>
      </c>
      <c r="I928" s="411"/>
      <c r="J928" s="488">
        <v>0</v>
      </c>
      <c r="K928" s="36" t="s">
        <v>796</v>
      </c>
    </row>
    <row r="929" spans="1:11" outlineLevel="1">
      <c r="A929" s="400">
        <v>34</v>
      </c>
      <c r="B929" s="250" t="s">
        <v>739</v>
      </c>
      <c r="C929" s="497">
        <v>0</v>
      </c>
      <c r="D929" s="411"/>
      <c r="E929" s="411"/>
      <c r="F929" s="488">
        <v>0</v>
      </c>
      <c r="G929" s="411"/>
      <c r="H929" s="488">
        <v>0</v>
      </c>
      <c r="I929" s="411"/>
      <c r="J929" s="488">
        <v>0</v>
      </c>
      <c r="K929" s="36" t="s">
        <v>796</v>
      </c>
    </row>
    <row r="930" spans="1:11" outlineLevel="1">
      <c r="A930" s="400">
        <v>35</v>
      </c>
      <c r="B930" s="263" t="s">
        <v>740</v>
      </c>
      <c r="C930" s="497">
        <v>1944332.5281270025</v>
      </c>
      <c r="D930" s="411"/>
      <c r="E930" s="411"/>
      <c r="F930" s="488">
        <v>0</v>
      </c>
      <c r="G930" s="411"/>
      <c r="H930" s="488">
        <v>0</v>
      </c>
      <c r="I930" s="411"/>
      <c r="J930" s="488">
        <v>0</v>
      </c>
      <c r="K930" s="36"/>
    </row>
    <row r="931" spans="1:11" outlineLevel="1">
      <c r="A931" s="400">
        <v>36</v>
      </c>
      <c r="B931" s="250" t="s">
        <v>741</v>
      </c>
      <c r="C931" s="497">
        <v>255823748.22635964</v>
      </c>
      <c r="D931" s="411"/>
      <c r="E931" s="411"/>
      <c r="F931" s="488">
        <v>0</v>
      </c>
      <c r="G931" s="411"/>
      <c r="H931" s="488">
        <v>0</v>
      </c>
      <c r="I931" s="411"/>
      <c r="J931" s="488">
        <v>0</v>
      </c>
      <c r="K931" s="36" t="s">
        <v>796</v>
      </c>
    </row>
    <row r="932" spans="1:11" outlineLevel="1">
      <c r="A932" s="400">
        <v>37</v>
      </c>
      <c r="B932" s="250" t="s">
        <v>742</v>
      </c>
      <c r="C932" s="497">
        <v>58791817.259966694</v>
      </c>
      <c r="D932" s="411"/>
      <c r="E932" s="411"/>
      <c r="F932" s="488">
        <v>0</v>
      </c>
      <c r="G932" s="411"/>
      <c r="H932" s="488">
        <v>0</v>
      </c>
      <c r="I932" s="411"/>
      <c r="J932" s="488">
        <v>0</v>
      </c>
      <c r="K932" s="36" t="s">
        <v>796</v>
      </c>
    </row>
    <row r="933" spans="1:11" outlineLevel="1">
      <c r="A933" s="400">
        <v>38</v>
      </c>
      <c r="B933" s="250" t="s">
        <v>743</v>
      </c>
      <c r="C933" s="497">
        <v>7307955.2105574235</v>
      </c>
      <c r="D933" s="411"/>
      <c r="E933" s="411"/>
      <c r="F933" s="488">
        <v>0</v>
      </c>
      <c r="G933" s="411"/>
      <c r="H933" s="488">
        <v>0</v>
      </c>
      <c r="I933" s="411"/>
      <c r="J933" s="488">
        <v>0</v>
      </c>
      <c r="K933" s="36" t="s">
        <v>796</v>
      </c>
    </row>
    <row r="934" spans="1:11" outlineLevel="1">
      <c r="A934" s="400">
        <v>39</v>
      </c>
      <c r="B934" s="250" t="s">
        <v>744</v>
      </c>
      <c r="C934" s="497">
        <v>6237081.214235845</v>
      </c>
      <c r="D934" s="411"/>
      <c r="E934" s="411"/>
      <c r="F934" s="488">
        <v>0</v>
      </c>
      <c r="G934" s="411"/>
      <c r="H934" s="488">
        <v>0</v>
      </c>
      <c r="I934" s="411"/>
      <c r="J934" s="488">
        <v>0</v>
      </c>
      <c r="K934" s="36" t="s">
        <v>796</v>
      </c>
    </row>
    <row r="935" spans="1:11" outlineLevel="1">
      <c r="A935" s="400">
        <v>40</v>
      </c>
      <c r="B935" s="250" t="s">
        <v>745</v>
      </c>
      <c r="C935" s="497">
        <v>450541.29117600498</v>
      </c>
      <c r="D935" s="411"/>
      <c r="E935" s="411"/>
      <c r="F935" s="488">
        <v>0</v>
      </c>
      <c r="G935" s="411"/>
      <c r="H935" s="488">
        <v>0</v>
      </c>
      <c r="I935" s="411"/>
      <c r="J935" s="488">
        <v>0</v>
      </c>
      <c r="K935" s="36" t="s">
        <v>796</v>
      </c>
    </row>
    <row r="936" spans="1:11" outlineLevel="1">
      <c r="A936" s="400">
        <v>41</v>
      </c>
      <c r="B936" s="250" t="s">
        <v>746</v>
      </c>
      <c r="C936" s="497">
        <v>35018560.065233283</v>
      </c>
      <c r="D936" s="411"/>
      <c r="E936" s="411"/>
      <c r="F936" s="488">
        <v>0</v>
      </c>
      <c r="G936" s="411"/>
      <c r="H936" s="488">
        <v>0</v>
      </c>
      <c r="I936" s="411"/>
      <c r="J936" s="488">
        <v>0</v>
      </c>
      <c r="K936" s="36" t="s">
        <v>796</v>
      </c>
    </row>
    <row r="937" spans="1:11" outlineLevel="1">
      <c r="A937" s="400">
        <v>42</v>
      </c>
      <c r="B937" s="250" t="s">
        <v>747</v>
      </c>
      <c r="C937" s="497">
        <v>4560499.6997549338</v>
      </c>
      <c r="D937" s="411"/>
      <c r="E937" s="411"/>
      <c r="F937" s="488">
        <v>0</v>
      </c>
      <c r="G937" s="411"/>
      <c r="H937" s="488">
        <v>0</v>
      </c>
      <c r="I937" s="411"/>
      <c r="J937" s="488">
        <v>0</v>
      </c>
      <c r="K937" s="36" t="s">
        <v>796</v>
      </c>
    </row>
    <row r="938" spans="1:11" outlineLevel="1">
      <c r="A938" s="400">
        <v>43</v>
      </c>
      <c r="B938" s="250" t="s">
        <v>748</v>
      </c>
      <c r="C938" s="497">
        <v>11906696.384397222</v>
      </c>
      <c r="D938" s="411"/>
      <c r="E938" s="411"/>
      <c r="F938" s="488">
        <v>0</v>
      </c>
      <c r="G938" s="411"/>
      <c r="H938" s="488">
        <v>0</v>
      </c>
      <c r="I938" s="411"/>
      <c r="J938" s="488">
        <v>0</v>
      </c>
      <c r="K938" s="36" t="s">
        <v>796</v>
      </c>
    </row>
    <row r="939" spans="1:11" outlineLevel="1">
      <c r="A939" s="400">
        <v>44</v>
      </c>
      <c r="B939" s="250" t="s">
        <v>749</v>
      </c>
      <c r="C939" s="497">
        <v>921457.79918930528</v>
      </c>
      <c r="D939" s="411"/>
      <c r="E939" s="411"/>
      <c r="F939" s="488">
        <v>0</v>
      </c>
      <c r="G939" s="411"/>
      <c r="H939" s="488">
        <v>0</v>
      </c>
      <c r="I939" s="411"/>
      <c r="J939" s="488">
        <v>0</v>
      </c>
      <c r="K939" s="36" t="s">
        <v>796</v>
      </c>
    </row>
    <row r="940" spans="1:11" outlineLevel="1">
      <c r="A940" s="400">
        <v>45</v>
      </c>
      <c r="B940" s="250" t="s">
        <v>750</v>
      </c>
      <c r="C940" s="497">
        <v>5758232.9349515196</v>
      </c>
      <c r="D940" s="411"/>
      <c r="E940" s="411"/>
      <c r="F940" s="488">
        <v>0</v>
      </c>
      <c r="G940" s="411"/>
      <c r="H940" s="488">
        <v>0</v>
      </c>
      <c r="I940" s="411"/>
      <c r="J940" s="488">
        <v>0</v>
      </c>
      <c r="K940" s="36" t="s">
        <v>796</v>
      </c>
    </row>
    <row r="941" spans="1:11" outlineLevel="1">
      <c r="A941" s="400">
        <v>46</v>
      </c>
      <c r="B941" s="250" t="s">
        <v>751</v>
      </c>
      <c r="C941" s="497">
        <v>3322441564.0697441</v>
      </c>
      <c r="D941" s="411"/>
      <c r="E941" s="411"/>
      <c r="F941" s="488">
        <v>552200713.1735096</v>
      </c>
      <c r="G941" s="411"/>
      <c r="H941" s="488">
        <v>136520107.66429451</v>
      </c>
      <c r="I941" s="411"/>
      <c r="J941" s="488">
        <v>2744930818.3650351</v>
      </c>
      <c r="K941" s="36" t="s">
        <v>797</v>
      </c>
    </row>
    <row r="942" spans="1:11" outlineLevel="1">
      <c r="A942" s="400">
        <v>47</v>
      </c>
      <c r="B942" s="250" t="s">
        <v>296</v>
      </c>
      <c r="C942" s="497">
        <v>7478984196.54181</v>
      </c>
      <c r="D942" s="411"/>
      <c r="E942" s="411"/>
      <c r="F942" s="488">
        <v>483853625.47837269</v>
      </c>
      <c r="G942" s="411"/>
      <c r="H942" s="488">
        <v>135800777.1394653</v>
      </c>
      <c r="I942" s="411"/>
      <c r="J942" s="488">
        <v>6544085411.6736479</v>
      </c>
      <c r="K942" s="36" t="s">
        <v>797</v>
      </c>
    </row>
    <row r="943" spans="1:11" outlineLevel="1">
      <c r="A943" s="400">
        <v>48</v>
      </c>
      <c r="B943" s="250" t="s">
        <v>297</v>
      </c>
      <c r="C943" s="497">
        <v>259340935.73015842</v>
      </c>
      <c r="D943" s="411"/>
      <c r="E943" s="411"/>
      <c r="F943" s="488">
        <v>24720085.536128644</v>
      </c>
      <c r="G943" s="411"/>
      <c r="H943" s="488">
        <v>3259645.1116493405</v>
      </c>
      <c r="I943" s="411"/>
      <c r="J943" s="488">
        <v>287032218.63993961</v>
      </c>
      <c r="K943" s="36" t="s">
        <v>797</v>
      </c>
    </row>
    <row r="944" spans="1:11" outlineLevel="1">
      <c r="A944" s="400">
        <v>49</v>
      </c>
      <c r="B944" s="408" t="s">
        <v>298</v>
      </c>
      <c r="C944" s="497">
        <v>273647530.25851399</v>
      </c>
      <c r="D944" s="411"/>
      <c r="E944" s="411"/>
      <c r="F944" s="488">
        <v>6474297.6331748599</v>
      </c>
      <c r="G944" s="411"/>
      <c r="H944" s="488">
        <v>3317702.8177258372</v>
      </c>
      <c r="I944" s="411"/>
      <c r="J944" s="488">
        <v>169863254.91758788</v>
      </c>
      <c r="K944" s="36"/>
    </row>
    <row r="945" spans="1:11" outlineLevel="1">
      <c r="A945" s="400">
        <v>50</v>
      </c>
      <c r="B945" s="408" t="s">
        <v>752</v>
      </c>
      <c r="C945" s="36" t="s">
        <v>798</v>
      </c>
      <c r="D945" s="411"/>
      <c r="E945" s="411"/>
      <c r="F945" s="36" t="s">
        <v>798</v>
      </c>
      <c r="G945" s="411"/>
      <c r="H945" s="36" t="s">
        <v>798</v>
      </c>
      <c r="I945" s="411"/>
      <c r="J945" s="36" t="s">
        <v>798</v>
      </c>
      <c r="K945" s="36" t="s">
        <v>797</v>
      </c>
    </row>
    <row r="946" spans="1:11" outlineLevel="1">
      <c r="A946" s="400">
        <v>51</v>
      </c>
      <c r="B946" s="408" t="s">
        <v>299</v>
      </c>
      <c r="C946" s="36" t="s">
        <v>798</v>
      </c>
      <c r="D946" s="411"/>
      <c r="E946" s="411"/>
      <c r="F946" s="36" t="s">
        <v>798</v>
      </c>
      <c r="G946" s="411"/>
      <c r="H946" s="36" t="s">
        <v>798</v>
      </c>
      <c r="I946" s="411"/>
      <c r="J946" s="36" t="s">
        <v>798</v>
      </c>
      <c r="K946" s="36" t="s">
        <v>797</v>
      </c>
    </row>
    <row r="947" spans="1:11" outlineLevel="1">
      <c r="A947" s="400">
        <v>52</v>
      </c>
      <c r="B947" s="408" t="s">
        <v>300</v>
      </c>
      <c r="C947" s="497">
        <v>67407916.136935204</v>
      </c>
      <c r="D947" s="411"/>
      <c r="E947" s="411"/>
      <c r="F947" s="497">
        <v>1952471.9858753621</v>
      </c>
      <c r="G947" s="411"/>
      <c r="H947" s="488">
        <v>332955.55979453324</v>
      </c>
      <c r="I947" s="411"/>
      <c r="J947" s="488">
        <v>25827623.839548443</v>
      </c>
      <c r="K947" s="36" t="s">
        <v>797</v>
      </c>
    </row>
    <row r="948" spans="1:11" outlineLevel="1">
      <c r="A948" s="400">
        <v>53</v>
      </c>
      <c r="B948" s="408" t="s">
        <v>301</v>
      </c>
      <c r="C948" s="497">
        <v>425637875.81639773</v>
      </c>
      <c r="D948" s="411"/>
      <c r="E948" s="411"/>
      <c r="F948" s="497">
        <v>6263681.3687824225</v>
      </c>
      <c r="G948" s="411"/>
      <c r="H948" s="488">
        <v>9180467.1811803672</v>
      </c>
      <c r="I948" s="411"/>
      <c r="J948" s="488">
        <v>248733667.93893024</v>
      </c>
      <c r="K948" s="36"/>
    </row>
    <row r="949" spans="1:11" outlineLevel="1">
      <c r="A949" s="400">
        <v>54</v>
      </c>
      <c r="B949" s="408" t="s">
        <v>753</v>
      </c>
      <c r="C949" s="497">
        <v>488820931.34158975</v>
      </c>
      <c r="D949" s="411"/>
      <c r="E949" s="411"/>
      <c r="F949" s="497">
        <v>10477264.575856753</v>
      </c>
      <c r="G949" s="411"/>
      <c r="H949" s="488">
        <v>5332920.8635040307</v>
      </c>
      <c r="I949" s="411"/>
      <c r="J949" s="488">
        <v>236894523.37795222</v>
      </c>
      <c r="K949" s="36"/>
    </row>
    <row r="950" spans="1:11" outlineLevel="1">
      <c r="A950" s="400">
        <v>55</v>
      </c>
      <c r="B950" s="408" t="s">
        <v>754</v>
      </c>
      <c r="C950" s="497">
        <v>445804932.05162674</v>
      </c>
      <c r="D950" s="411"/>
      <c r="E950" s="411"/>
      <c r="F950" s="497">
        <v>126502401.08700295</v>
      </c>
      <c r="G950" s="411"/>
      <c r="H950" s="488">
        <v>40715046.6225463</v>
      </c>
      <c r="I950" s="411"/>
      <c r="J950" s="488">
        <v>380763594.0079571</v>
      </c>
      <c r="K950" s="36" t="s">
        <v>797</v>
      </c>
    </row>
    <row r="951" spans="1:11" outlineLevel="1">
      <c r="A951" s="400">
        <v>56</v>
      </c>
      <c r="B951" s="408" t="s">
        <v>755</v>
      </c>
      <c r="C951" s="497">
        <v>102415240.68351276</v>
      </c>
      <c r="D951" s="411"/>
      <c r="E951" s="411"/>
      <c r="F951" s="497">
        <v>822672.65657410922</v>
      </c>
      <c r="G951" s="411"/>
      <c r="H951" s="488">
        <v>308493.91172495129</v>
      </c>
      <c r="I951" s="411"/>
      <c r="J951" s="488">
        <v>30500376.663161505</v>
      </c>
      <c r="K951" s="36"/>
    </row>
    <row r="952" spans="1:11" outlineLevel="1">
      <c r="A952" s="400">
        <v>57</v>
      </c>
      <c r="B952" s="408" t="s">
        <v>756</v>
      </c>
      <c r="C952" s="497">
        <v>501112469.04053891</v>
      </c>
      <c r="D952" s="411"/>
      <c r="E952" s="411"/>
      <c r="F952" s="497">
        <v>4465910.0481796563</v>
      </c>
      <c r="G952" s="411"/>
      <c r="H952" s="488">
        <v>2259096.82061574</v>
      </c>
      <c r="I952" s="411"/>
      <c r="J952" s="488">
        <v>176878162.06946507</v>
      </c>
      <c r="K952" s="36"/>
    </row>
    <row r="953" spans="1:11" outlineLevel="1">
      <c r="A953" s="400">
        <v>58</v>
      </c>
      <c r="B953" s="408" t="s">
        <v>757</v>
      </c>
      <c r="C953" s="497">
        <v>140449496.70168442</v>
      </c>
      <c r="D953" s="411"/>
      <c r="E953" s="411"/>
      <c r="F953" s="497">
        <v>1432391.409095146</v>
      </c>
      <c r="G953" s="411"/>
      <c r="H953" s="488">
        <v>1790575.9682861846</v>
      </c>
      <c r="I953" s="411"/>
      <c r="J953" s="488">
        <v>25712750.475836489</v>
      </c>
      <c r="K953" s="36"/>
    </row>
    <row r="954" spans="1:11" outlineLevel="1">
      <c r="A954" s="400">
        <v>59</v>
      </c>
      <c r="B954" s="408" t="s">
        <v>758</v>
      </c>
      <c r="C954" s="497">
        <v>107097582.88278893</v>
      </c>
      <c r="D954" s="411"/>
      <c r="E954" s="411"/>
      <c r="F954" s="497">
        <v>1181450.3075480794</v>
      </c>
      <c r="G954" s="411"/>
      <c r="H954" s="488">
        <v>1711591.7936533869</v>
      </c>
      <c r="I954" s="411"/>
      <c r="J954" s="488">
        <v>17093447.697191045</v>
      </c>
      <c r="K954" s="36"/>
    </row>
    <row r="955" spans="1:11" outlineLevel="1">
      <c r="A955" s="400">
        <v>60</v>
      </c>
      <c r="B955" s="408" t="s">
        <v>547</v>
      </c>
      <c r="C955" s="497">
        <v>2636445058.5343809</v>
      </c>
      <c r="D955" s="411"/>
      <c r="E955" s="411"/>
      <c r="F955" s="497">
        <v>0</v>
      </c>
      <c r="G955" s="411"/>
      <c r="H955" s="488">
        <v>0</v>
      </c>
      <c r="I955" s="411"/>
      <c r="J955" s="488">
        <v>0</v>
      </c>
      <c r="K955" s="36" t="s">
        <v>797</v>
      </c>
    </row>
    <row r="956" spans="1:11" outlineLevel="1">
      <c r="A956" s="400">
        <v>61</v>
      </c>
      <c r="B956" s="408" t="s">
        <v>552</v>
      </c>
      <c r="C956" s="497">
        <v>2392479652.2210231</v>
      </c>
      <c r="D956" s="411"/>
      <c r="E956" s="411"/>
      <c r="F956" s="497">
        <v>0</v>
      </c>
      <c r="G956" s="411"/>
      <c r="H956" s="488">
        <v>0</v>
      </c>
      <c r="I956" s="411"/>
      <c r="J956" s="488">
        <v>0</v>
      </c>
      <c r="K956" s="36"/>
    </row>
    <row r="957" spans="1:11" outlineLevel="1">
      <c r="A957" s="400">
        <v>62</v>
      </c>
      <c r="B957" s="405" t="s">
        <v>263</v>
      </c>
      <c r="C957" s="36"/>
      <c r="D957" s="36"/>
      <c r="E957" s="36"/>
      <c r="F957" s="36"/>
      <c r="G957" s="36"/>
      <c r="H957" s="36"/>
      <c r="I957" s="36"/>
      <c r="J957" s="36"/>
      <c r="K957" s="36"/>
    </row>
    <row r="958" spans="1:11">
      <c r="B958" s="398"/>
      <c r="C958" s="398"/>
      <c r="D958" s="398"/>
      <c r="E958" s="398"/>
      <c r="F958" s="398"/>
      <c r="G958" s="398"/>
    </row>
    <row r="959" spans="1:11">
      <c r="B959" s="397" t="s">
        <v>325</v>
      </c>
      <c r="C959" s="398"/>
      <c r="D959" s="398"/>
      <c r="E959" s="398"/>
      <c r="F959" s="398"/>
      <c r="G959" s="398"/>
    </row>
    <row r="962" spans="1:15" ht="15.75">
      <c r="B962" s="9" t="s">
        <v>786</v>
      </c>
    </row>
    <row r="963" spans="1:15">
      <c r="B963" s="399" t="s">
        <v>787</v>
      </c>
    </row>
    <row r="964" spans="1:15">
      <c r="B964" s="417" t="s">
        <v>388</v>
      </c>
      <c r="C964" s="398"/>
      <c r="D964" s="398"/>
      <c r="E964" s="398"/>
    </row>
    <row r="965" spans="1:15" ht="15">
      <c r="B965" s="260">
        <f>1+B892</f>
        <v>2018</v>
      </c>
      <c r="C965" s="398" t="s">
        <v>799</v>
      </c>
      <c r="D965" s="398"/>
      <c r="E965" s="398"/>
      <c r="F965" s="398"/>
      <c r="G965" s="398"/>
    </row>
    <row r="966" spans="1:15">
      <c r="C966" s="398"/>
      <c r="D966" s="398"/>
      <c r="E966" s="398"/>
      <c r="F966" s="398"/>
      <c r="G966" s="398"/>
    </row>
    <row r="968" spans="1:15" ht="57" customHeight="1">
      <c r="B968" s="306" t="s">
        <v>263</v>
      </c>
      <c r="C968" s="306" t="s">
        <v>788</v>
      </c>
      <c r="D968" s="306" t="s">
        <v>789</v>
      </c>
      <c r="E968" s="306" t="s">
        <v>790</v>
      </c>
      <c r="F968" s="306" t="s">
        <v>791</v>
      </c>
      <c r="G968" s="306" t="s">
        <v>792</v>
      </c>
      <c r="H968" s="306" t="s">
        <v>793</v>
      </c>
      <c r="I968" s="306" t="s">
        <v>794</v>
      </c>
      <c r="J968" s="306" t="s">
        <v>795</v>
      </c>
      <c r="K968" s="330" t="s">
        <v>267</v>
      </c>
    </row>
    <row r="969" spans="1:15" outlineLevel="1">
      <c r="A969" s="400">
        <v>1</v>
      </c>
      <c r="B969" s="405" t="s">
        <v>263</v>
      </c>
      <c r="C969" s="36"/>
      <c r="D969" s="36"/>
      <c r="E969" s="36"/>
      <c r="F969" s="36"/>
      <c r="G969" s="36"/>
      <c r="H969" s="36"/>
      <c r="I969" s="36"/>
      <c r="J969" s="36"/>
      <c r="K969" s="36"/>
    </row>
    <row r="970" spans="1:15">
      <c r="B970" s="398"/>
      <c r="C970" s="398"/>
      <c r="D970" s="398"/>
      <c r="E970" s="398"/>
      <c r="F970" s="398"/>
      <c r="G970" s="398"/>
    </row>
    <row r="971" spans="1:15">
      <c r="B971" s="397" t="s">
        <v>325</v>
      </c>
      <c r="C971" s="398"/>
      <c r="D971" s="398"/>
      <c r="E971" s="398"/>
      <c r="F971" s="398"/>
      <c r="G971" s="398"/>
    </row>
    <row r="973" spans="1:15" ht="15.75">
      <c r="A973" s="244">
        <v>7</v>
      </c>
      <c r="B973" s="244" t="s">
        <v>800</v>
      </c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</row>
    <row r="975" spans="1:15" ht="15.75">
      <c r="B975" s="9" t="s">
        <v>800</v>
      </c>
    </row>
    <row r="976" spans="1:15">
      <c r="B976" s="399" t="s">
        <v>801</v>
      </c>
    </row>
    <row r="977" spans="1:14">
      <c r="B977" s="417" t="s">
        <v>388</v>
      </c>
      <c r="C977" s="398"/>
      <c r="D977" s="398"/>
      <c r="E977" s="398"/>
      <c r="K977" s="398"/>
      <c r="L977" s="398"/>
      <c r="M977" s="398"/>
    </row>
    <row r="978" spans="1:14">
      <c r="B978" s="260">
        <v>2015</v>
      </c>
      <c r="C978" s="398"/>
      <c r="D978" s="398"/>
      <c r="E978" s="398"/>
      <c r="F978" s="398"/>
      <c r="G978" s="398"/>
      <c r="H978" s="398"/>
      <c r="I978" s="398"/>
      <c r="J978" s="398"/>
      <c r="K978" s="398"/>
      <c r="L978" s="398"/>
      <c r="M978" s="398"/>
    </row>
    <row r="979" spans="1:14">
      <c r="C979" s="398"/>
      <c r="G979" s="398"/>
      <c r="H979" s="398"/>
      <c r="I979" s="398"/>
      <c r="J979" s="398"/>
      <c r="K979" s="398"/>
      <c r="L979" s="398"/>
      <c r="M979" s="398"/>
      <c r="N979" s="398"/>
    </row>
    <row r="980" spans="1:14" ht="15.75" customHeight="1">
      <c r="K980" s="398"/>
      <c r="L980" s="398"/>
      <c r="M980" s="398"/>
      <c r="N980" s="398"/>
    </row>
    <row r="981" spans="1:14" ht="26.25" customHeight="1">
      <c r="B981" s="306" t="s">
        <v>263</v>
      </c>
      <c r="C981" s="306" t="s">
        <v>802</v>
      </c>
      <c r="D981" s="306" t="s">
        <v>803</v>
      </c>
      <c r="E981" s="306" t="s">
        <v>804</v>
      </c>
      <c r="F981" s="306" t="s">
        <v>805</v>
      </c>
      <c r="G981" s="306" t="s">
        <v>806</v>
      </c>
      <c r="H981" s="306" t="s">
        <v>807</v>
      </c>
      <c r="I981" s="306" t="s">
        <v>808</v>
      </c>
      <c r="J981" s="306" t="s">
        <v>809</v>
      </c>
      <c r="K981" s="330" t="s">
        <v>267</v>
      </c>
      <c r="L981" s="398"/>
      <c r="M981" s="398"/>
      <c r="N981" s="398"/>
    </row>
    <row r="982" spans="1:14" hidden="1" outlineLevel="1">
      <c r="A982" s="400">
        <v>1</v>
      </c>
      <c r="B982" s="250" t="s">
        <v>330</v>
      </c>
      <c r="C982" s="36"/>
      <c r="D982" s="411"/>
      <c r="E982" s="411"/>
      <c r="F982" s="36"/>
      <c r="G982" s="411"/>
      <c r="H982" s="36"/>
      <c r="I982" s="411"/>
      <c r="J982" s="36"/>
      <c r="K982" s="36"/>
      <c r="L982" s="398"/>
      <c r="M982" s="398"/>
      <c r="N982" s="398"/>
    </row>
    <row r="983" spans="1:14" hidden="1" outlineLevel="1">
      <c r="A983" s="400">
        <v>2</v>
      </c>
      <c r="B983" s="250" t="s">
        <v>719</v>
      </c>
      <c r="C983" s="36"/>
      <c r="D983" s="411"/>
      <c r="E983" s="411"/>
      <c r="F983" s="36"/>
      <c r="G983" s="411"/>
      <c r="H983" s="36"/>
      <c r="I983" s="411"/>
      <c r="J983" s="36"/>
      <c r="K983" s="36"/>
      <c r="L983" s="398"/>
      <c r="M983" s="398"/>
      <c r="N983" s="398"/>
    </row>
    <row r="984" spans="1:14" hidden="1" outlineLevel="1">
      <c r="A984" s="400">
        <v>3</v>
      </c>
      <c r="B984" s="250" t="s">
        <v>720</v>
      </c>
      <c r="C984" s="36"/>
      <c r="D984" s="411"/>
      <c r="E984" s="411"/>
      <c r="F984" s="36"/>
      <c r="G984" s="411"/>
      <c r="H984" s="36"/>
      <c r="I984" s="411"/>
      <c r="J984" s="36"/>
      <c r="K984" s="36"/>
      <c r="L984" s="398"/>
      <c r="M984" s="398"/>
      <c r="N984" s="398"/>
    </row>
    <row r="985" spans="1:14" hidden="1" outlineLevel="1">
      <c r="A985" s="400">
        <v>4</v>
      </c>
      <c r="B985" s="250" t="s">
        <v>721</v>
      </c>
      <c r="C985" s="36"/>
      <c r="D985" s="411"/>
      <c r="E985" s="411"/>
      <c r="F985" s="36"/>
      <c r="G985" s="411"/>
      <c r="H985" s="36"/>
      <c r="I985" s="411"/>
      <c r="J985" s="36"/>
      <c r="K985" s="36"/>
      <c r="L985" s="398"/>
      <c r="M985" s="398"/>
      <c r="N985" s="398"/>
    </row>
    <row r="986" spans="1:14" hidden="1" outlineLevel="1">
      <c r="A986" s="400">
        <v>5</v>
      </c>
      <c r="B986" s="250" t="s">
        <v>722</v>
      </c>
      <c r="C986" s="36"/>
      <c r="D986" s="411"/>
      <c r="E986" s="411"/>
      <c r="F986" s="36"/>
      <c r="G986" s="411"/>
      <c r="H986" s="36"/>
      <c r="I986" s="411"/>
      <c r="J986" s="36"/>
      <c r="K986" s="36"/>
      <c r="L986" s="398"/>
      <c r="M986" s="398"/>
      <c r="N986" s="398"/>
    </row>
    <row r="987" spans="1:14" hidden="1" outlineLevel="1">
      <c r="A987" s="400">
        <v>6</v>
      </c>
      <c r="B987" s="250" t="s">
        <v>723</v>
      </c>
      <c r="C987" s="36"/>
      <c r="D987" s="411"/>
      <c r="E987" s="411"/>
      <c r="F987" s="36"/>
      <c r="G987" s="411"/>
      <c r="H987" s="36"/>
      <c r="I987" s="411"/>
      <c r="J987" s="36"/>
      <c r="K987" s="36"/>
      <c r="L987" s="398"/>
      <c r="M987" s="398"/>
      <c r="N987" s="398"/>
    </row>
    <row r="988" spans="1:14" hidden="1" outlineLevel="1">
      <c r="A988" s="400">
        <v>7</v>
      </c>
      <c r="B988" s="250" t="s">
        <v>724</v>
      </c>
      <c r="C988" s="36"/>
      <c r="D988" s="411"/>
      <c r="E988" s="411"/>
      <c r="F988" s="36"/>
      <c r="G988" s="411"/>
      <c r="H988" s="36"/>
      <c r="I988" s="411"/>
      <c r="J988" s="36"/>
      <c r="K988" s="36"/>
      <c r="L988" s="398"/>
      <c r="M988" s="398"/>
      <c r="N988" s="398"/>
    </row>
    <row r="989" spans="1:14" hidden="1" outlineLevel="1">
      <c r="A989" s="400">
        <v>8</v>
      </c>
      <c r="B989" s="250" t="s">
        <v>725</v>
      </c>
      <c r="C989" s="36"/>
      <c r="D989" s="411"/>
      <c r="E989" s="411"/>
      <c r="F989" s="36"/>
      <c r="G989" s="411"/>
      <c r="H989" s="36"/>
      <c r="I989" s="411"/>
      <c r="J989" s="36"/>
      <c r="K989" s="36"/>
      <c r="L989" s="398"/>
      <c r="M989" s="398"/>
      <c r="N989" s="398"/>
    </row>
    <row r="990" spans="1:14" hidden="1" outlineLevel="1">
      <c r="A990" s="400">
        <v>9</v>
      </c>
      <c r="B990" s="250" t="s">
        <v>726</v>
      </c>
      <c r="C990" s="36"/>
      <c r="D990" s="411"/>
      <c r="E990" s="411"/>
      <c r="F990" s="36"/>
      <c r="G990" s="411"/>
      <c r="H990" s="36"/>
      <c r="I990" s="411"/>
      <c r="J990" s="36"/>
      <c r="K990" s="36"/>
      <c r="L990" s="398"/>
      <c r="M990" s="398"/>
      <c r="N990" s="398"/>
    </row>
    <row r="991" spans="1:14" hidden="1" outlineLevel="1">
      <c r="A991" s="400">
        <v>10</v>
      </c>
      <c r="B991" s="250" t="s">
        <v>727</v>
      </c>
      <c r="C991" s="36"/>
      <c r="D991" s="411"/>
      <c r="E991" s="411"/>
      <c r="F991" s="36"/>
      <c r="G991" s="411"/>
      <c r="H991" s="36"/>
      <c r="I991" s="411"/>
      <c r="J991" s="36"/>
      <c r="K991" s="36"/>
      <c r="L991" s="398"/>
      <c r="M991" s="398"/>
      <c r="N991" s="398"/>
    </row>
    <row r="992" spans="1:14" hidden="1" outlineLevel="1">
      <c r="A992" s="400">
        <v>11</v>
      </c>
      <c r="B992" s="250" t="s">
        <v>354</v>
      </c>
      <c r="C992" s="36"/>
      <c r="D992" s="411"/>
      <c r="E992" s="411"/>
      <c r="F992" s="36"/>
      <c r="G992" s="411"/>
      <c r="H992" s="36"/>
      <c r="I992" s="411"/>
      <c r="J992" s="36"/>
      <c r="K992" s="36"/>
      <c r="L992" s="398"/>
      <c r="M992" s="398"/>
      <c r="N992" s="398"/>
    </row>
    <row r="993" spans="1:14" hidden="1" outlineLevel="1">
      <c r="A993" s="400">
        <v>12</v>
      </c>
      <c r="B993" s="250" t="s">
        <v>350</v>
      </c>
      <c r="C993" s="36"/>
      <c r="D993" s="411"/>
      <c r="E993" s="411"/>
      <c r="F993" s="36"/>
      <c r="G993" s="411"/>
      <c r="H993" s="36"/>
      <c r="I993" s="411"/>
      <c r="J993" s="36"/>
      <c r="K993" s="36"/>
      <c r="L993" s="398"/>
      <c r="M993" s="398"/>
      <c r="N993" s="398"/>
    </row>
    <row r="994" spans="1:14" hidden="1" outlineLevel="1">
      <c r="A994" s="400">
        <v>13</v>
      </c>
      <c r="B994" s="250" t="s">
        <v>362</v>
      </c>
      <c r="C994" s="36"/>
      <c r="D994" s="411"/>
      <c r="E994" s="411"/>
      <c r="F994" s="36"/>
      <c r="G994" s="411"/>
      <c r="H994" s="36"/>
      <c r="I994" s="411"/>
      <c r="J994" s="36"/>
      <c r="K994" s="36"/>
      <c r="L994" s="398"/>
      <c r="M994" s="398"/>
      <c r="N994" s="398"/>
    </row>
    <row r="995" spans="1:14" hidden="1" outlineLevel="1">
      <c r="A995" s="400">
        <v>14</v>
      </c>
      <c r="B995" s="250" t="s">
        <v>360</v>
      </c>
      <c r="C995" s="36"/>
      <c r="D995" s="411"/>
      <c r="E995" s="411"/>
      <c r="F995" s="36"/>
      <c r="G995" s="411"/>
      <c r="H995" s="36"/>
      <c r="I995" s="411"/>
      <c r="J995" s="36"/>
      <c r="K995" s="36"/>
      <c r="L995" s="398"/>
      <c r="M995" s="398"/>
      <c r="N995" s="398"/>
    </row>
    <row r="996" spans="1:14" hidden="1" outlineLevel="1">
      <c r="A996" s="400">
        <v>15</v>
      </c>
      <c r="B996" s="250" t="s">
        <v>349</v>
      </c>
      <c r="C996" s="36"/>
      <c r="D996" s="411"/>
      <c r="E996" s="411"/>
      <c r="F996" s="36"/>
      <c r="G996" s="411"/>
      <c r="H996" s="36"/>
      <c r="I996" s="411"/>
      <c r="J996" s="36"/>
      <c r="K996" s="36"/>
      <c r="L996" s="398"/>
      <c r="M996" s="398"/>
      <c r="N996" s="398"/>
    </row>
    <row r="997" spans="1:14" hidden="1" outlineLevel="1">
      <c r="A997" s="400">
        <v>16</v>
      </c>
      <c r="B997" s="250" t="s">
        <v>361</v>
      </c>
      <c r="C997" s="36"/>
      <c r="D997" s="411"/>
      <c r="E997" s="411"/>
      <c r="F997" s="36"/>
      <c r="G997" s="411"/>
      <c r="H997" s="36"/>
      <c r="I997" s="411"/>
      <c r="J997" s="36"/>
      <c r="K997" s="36"/>
      <c r="L997" s="398"/>
      <c r="M997" s="398"/>
      <c r="N997" s="398"/>
    </row>
    <row r="998" spans="1:14" hidden="1" outlineLevel="1">
      <c r="A998" s="400">
        <v>17</v>
      </c>
      <c r="B998" s="250" t="s">
        <v>363</v>
      </c>
      <c r="C998" s="36"/>
      <c r="D998" s="411"/>
      <c r="E998" s="411"/>
      <c r="F998" s="36"/>
      <c r="G998" s="411"/>
      <c r="H998" s="36"/>
      <c r="I998" s="411"/>
      <c r="J998" s="36"/>
      <c r="K998" s="36"/>
      <c r="L998" s="398"/>
      <c r="M998" s="398"/>
      <c r="N998" s="398"/>
    </row>
    <row r="999" spans="1:14" hidden="1" outlineLevel="1">
      <c r="A999" s="400">
        <v>18</v>
      </c>
      <c r="B999" s="250" t="s">
        <v>728</v>
      </c>
      <c r="C999" s="36"/>
      <c r="D999" s="411"/>
      <c r="E999" s="411"/>
      <c r="F999" s="36"/>
      <c r="G999" s="411"/>
      <c r="H999" s="36"/>
      <c r="I999" s="411"/>
      <c r="J999" s="36"/>
      <c r="K999" s="36"/>
      <c r="L999" s="398"/>
      <c r="M999" s="398"/>
      <c r="N999" s="398"/>
    </row>
    <row r="1000" spans="1:14" hidden="1" outlineLevel="1">
      <c r="A1000" s="400">
        <v>19</v>
      </c>
      <c r="B1000" s="250" t="s">
        <v>729</v>
      </c>
      <c r="C1000" s="36"/>
      <c r="D1000" s="411"/>
      <c r="E1000" s="411"/>
      <c r="F1000" s="36"/>
      <c r="G1000" s="411"/>
      <c r="H1000" s="36"/>
      <c r="I1000" s="411"/>
      <c r="J1000" s="36"/>
      <c r="K1000" s="36"/>
      <c r="L1000" s="398"/>
      <c r="M1000" s="398"/>
      <c r="N1000" s="398"/>
    </row>
    <row r="1001" spans="1:14" hidden="1" outlineLevel="1">
      <c r="A1001" s="400">
        <v>20</v>
      </c>
      <c r="B1001" s="250" t="s">
        <v>730</v>
      </c>
      <c r="C1001" s="36"/>
      <c r="D1001" s="411"/>
      <c r="E1001" s="411"/>
      <c r="F1001" s="36"/>
      <c r="G1001" s="411"/>
      <c r="H1001" s="36"/>
      <c r="I1001" s="411"/>
      <c r="J1001" s="36"/>
      <c r="K1001" s="36"/>
      <c r="L1001" s="398"/>
      <c r="M1001" s="398"/>
      <c r="N1001" s="398"/>
    </row>
    <row r="1002" spans="1:14" hidden="1" outlineLevel="1">
      <c r="A1002" s="400">
        <v>21</v>
      </c>
      <c r="B1002" s="250" t="s">
        <v>731</v>
      </c>
      <c r="C1002" s="36"/>
      <c r="D1002" s="411"/>
      <c r="E1002" s="411"/>
      <c r="F1002" s="36"/>
      <c r="G1002" s="411"/>
      <c r="H1002" s="36"/>
      <c r="I1002" s="411"/>
      <c r="J1002" s="36"/>
      <c r="K1002" s="36"/>
      <c r="L1002" s="398"/>
      <c r="M1002" s="398"/>
      <c r="N1002" s="398"/>
    </row>
    <row r="1003" spans="1:14" hidden="1" outlineLevel="1">
      <c r="A1003" s="400">
        <v>22</v>
      </c>
      <c r="B1003" s="250" t="s">
        <v>359</v>
      </c>
      <c r="C1003" s="36"/>
      <c r="D1003" s="411"/>
      <c r="E1003" s="411"/>
      <c r="F1003" s="36"/>
      <c r="G1003" s="411"/>
      <c r="H1003" s="36"/>
      <c r="I1003" s="411"/>
      <c r="J1003" s="36"/>
      <c r="K1003" s="36"/>
      <c r="L1003" s="398"/>
      <c r="M1003" s="398"/>
      <c r="N1003" s="398"/>
    </row>
    <row r="1004" spans="1:14" hidden="1" outlineLevel="1">
      <c r="A1004" s="400">
        <v>23</v>
      </c>
      <c r="B1004" s="250" t="s">
        <v>442</v>
      </c>
      <c r="C1004" s="36"/>
      <c r="D1004" s="411"/>
      <c r="E1004" s="411"/>
      <c r="F1004" s="36"/>
      <c r="G1004" s="411"/>
      <c r="H1004" s="36"/>
      <c r="I1004" s="411"/>
      <c r="J1004" s="36"/>
      <c r="K1004" s="36"/>
      <c r="L1004" s="398"/>
      <c r="M1004" s="398"/>
      <c r="N1004" s="398"/>
    </row>
    <row r="1005" spans="1:14" hidden="1" outlineLevel="1">
      <c r="A1005" s="400">
        <v>24</v>
      </c>
      <c r="B1005" s="250" t="s">
        <v>443</v>
      </c>
      <c r="C1005" s="36"/>
      <c r="D1005" s="411"/>
      <c r="E1005" s="411"/>
      <c r="F1005" s="36"/>
      <c r="G1005" s="411"/>
      <c r="H1005" s="36"/>
      <c r="I1005" s="411"/>
      <c r="J1005" s="36"/>
      <c r="K1005" s="36"/>
      <c r="L1005" s="398"/>
      <c r="M1005" s="398"/>
      <c r="N1005" s="398"/>
    </row>
    <row r="1006" spans="1:14" hidden="1" outlineLevel="1">
      <c r="A1006" s="400">
        <v>25</v>
      </c>
      <c r="B1006" s="250" t="s">
        <v>732</v>
      </c>
      <c r="C1006" s="36"/>
      <c r="D1006" s="411"/>
      <c r="E1006" s="411"/>
      <c r="F1006" s="36"/>
      <c r="G1006" s="411"/>
      <c r="H1006" s="36"/>
      <c r="I1006" s="411"/>
      <c r="J1006" s="36"/>
      <c r="K1006" s="36"/>
      <c r="L1006" s="398"/>
      <c r="M1006" s="398"/>
      <c r="N1006" s="398"/>
    </row>
    <row r="1007" spans="1:14" hidden="1" outlineLevel="1">
      <c r="A1007" s="400">
        <v>26</v>
      </c>
      <c r="B1007" s="250" t="s">
        <v>444</v>
      </c>
      <c r="C1007" s="36"/>
      <c r="D1007" s="411"/>
      <c r="E1007" s="411"/>
      <c r="F1007" s="36"/>
      <c r="G1007" s="411"/>
      <c r="H1007" s="36"/>
      <c r="I1007" s="411"/>
      <c r="J1007" s="36"/>
      <c r="K1007" s="36"/>
      <c r="L1007" s="398"/>
      <c r="M1007" s="398"/>
      <c r="N1007" s="398"/>
    </row>
    <row r="1008" spans="1:14" hidden="1" outlineLevel="1">
      <c r="A1008" s="400">
        <v>27</v>
      </c>
      <c r="B1008" s="250" t="s">
        <v>449</v>
      </c>
      <c r="C1008" s="36"/>
      <c r="D1008" s="411"/>
      <c r="E1008" s="411"/>
      <c r="F1008" s="36"/>
      <c r="G1008" s="411"/>
      <c r="H1008" s="36"/>
      <c r="I1008" s="411"/>
      <c r="J1008" s="36"/>
      <c r="K1008" s="36"/>
      <c r="L1008" s="398"/>
      <c r="M1008" s="398"/>
      <c r="N1008" s="398"/>
    </row>
    <row r="1009" spans="1:14" hidden="1" outlineLevel="1">
      <c r="A1009" s="400">
        <v>28</v>
      </c>
      <c r="B1009" s="250" t="s">
        <v>733</v>
      </c>
      <c r="C1009" s="36"/>
      <c r="D1009" s="411"/>
      <c r="E1009" s="411"/>
      <c r="F1009" s="36"/>
      <c r="G1009" s="411"/>
      <c r="H1009" s="36"/>
      <c r="I1009" s="411"/>
      <c r="J1009" s="36"/>
      <c r="K1009" s="36"/>
      <c r="L1009" s="398"/>
      <c r="M1009" s="398"/>
      <c r="N1009" s="398"/>
    </row>
    <row r="1010" spans="1:14" hidden="1" outlineLevel="1">
      <c r="A1010" s="400">
        <v>29</v>
      </c>
      <c r="B1010" s="250" t="s">
        <v>734</v>
      </c>
      <c r="C1010" s="36"/>
      <c r="D1010" s="411"/>
      <c r="E1010" s="411"/>
      <c r="F1010" s="36"/>
      <c r="G1010" s="411"/>
      <c r="H1010" s="36"/>
      <c r="I1010" s="411"/>
      <c r="J1010" s="36"/>
      <c r="K1010" s="36"/>
      <c r="L1010" s="398"/>
      <c r="M1010" s="398"/>
      <c r="N1010" s="398"/>
    </row>
    <row r="1011" spans="1:14" hidden="1" outlineLevel="1">
      <c r="A1011" s="400">
        <v>30</v>
      </c>
      <c r="B1011" s="250" t="s">
        <v>735</v>
      </c>
      <c r="C1011" s="36"/>
      <c r="D1011" s="411"/>
      <c r="E1011" s="411"/>
      <c r="F1011" s="36"/>
      <c r="G1011" s="411"/>
      <c r="H1011" s="36"/>
      <c r="I1011" s="411"/>
      <c r="J1011" s="36"/>
      <c r="K1011" s="36"/>
      <c r="L1011" s="398"/>
      <c r="M1011" s="398"/>
      <c r="N1011" s="398"/>
    </row>
    <row r="1012" spans="1:14" hidden="1" outlineLevel="1">
      <c r="A1012" s="400">
        <v>31</v>
      </c>
      <c r="B1012" s="250" t="s">
        <v>736</v>
      </c>
      <c r="C1012" s="36"/>
      <c r="D1012" s="411"/>
      <c r="E1012" s="411"/>
      <c r="F1012" s="36"/>
      <c r="G1012" s="411"/>
      <c r="H1012" s="36"/>
      <c r="I1012" s="411"/>
      <c r="J1012" s="36"/>
      <c r="K1012" s="36"/>
      <c r="L1012" s="398"/>
      <c r="M1012" s="398"/>
      <c r="N1012" s="398"/>
    </row>
    <row r="1013" spans="1:14" hidden="1" outlineLevel="1">
      <c r="A1013" s="400">
        <v>32</v>
      </c>
      <c r="B1013" s="250" t="s">
        <v>737</v>
      </c>
      <c r="C1013" s="36"/>
      <c r="D1013" s="411"/>
      <c r="E1013" s="411"/>
      <c r="F1013" s="36"/>
      <c r="G1013" s="411"/>
      <c r="H1013" s="36"/>
      <c r="I1013" s="411"/>
      <c r="J1013" s="36"/>
      <c r="K1013" s="36"/>
      <c r="L1013" s="398"/>
      <c r="M1013" s="398"/>
      <c r="N1013" s="398"/>
    </row>
    <row r="1014" spans="1:14" hidden="1" outlineLevel="1">
      <c r="A1014" s="400">
        <v>33</v>
      </c>
      <c r="B1014" s="250" t="s">
        <v>738</v>
      </c>
      <c r="C1014" s="36"/>
      <c r="D1014" s="411"/>
      <c r="E1014" s="411"/>
      <c r="F1014" s="36"/>
      <c r="G1014" s="411"/>
      <c r="H1014" s="36"/>
      <c r="I1014" s="411"/>
      <c r="J1014" s="36"/>
      <c r="K1014" s="36"/>
      <c r="L1014" s="398"/>
      <c r="M1014" s="398"/>
      <c r="N1014" s="398"/>
    </row>
    <row r="1015" spans="1:14" hidden="1" outlineLevel="1">
      <c r="A1015" s="400">
        <v>34</v>
      </c>
      <c r="B1015" s="250" t="s">
        <v>739</v>
      </c>
      <c r="C1015" s="36"/>
      <c r="D1015" s="411"/>
      <c r="E1015" s="411"/>
      <c r="F1015" s="36"/>
      <c r="G1015" s="411"/>
      <c r="H1015" s="36"/>
      <c r="I1015" s="411"/>
      <c r="J1015" s="36"/>
      <c r="K1015" s="36"/>
      <c r="L1015" s="398"/>
      <c r="M1015" s="398"/>
      <c r="N1015" s="398"/>
    </row>
    <row r="1016" spans="1:14" hidden="1" outlineLevel="1">
      <c r="A1016" s="400">
        <v>35</v>
      </c>
      <c r="B1016" s="250" t="s">
        <v>740</v>
      </c>
      <c r="C1016" s="36"/>
      <c r="D1016" s="411"/>
      <c r="E1016" s="411"/>
      <c r="F1016" s="36"/>
      <c r="G1016" s="411"/>
      <c r="H1016" s="36"/>
      <c r="I1016" s="411"/>
      <c r="J1016" s="36"/>
      <c r="K1016" s="36"/>
      <c r="L1016" s="398"/>
      <c r="M1016" s="398"/>
      <c r="N1016" s="398"/>
    </row>
    <row r="1017" spans="1:14" hidden="1" outlineLevel="1">
      <c r="A1017" s="400">
        <v>36</v>
      </c>
      <c r="B1017" s="250" t="s">
        <v>741</v>
      </c>
      <c r="C1017" s="36"/>
      <c r="D1017" s="411"/>
      <c r="E1017" s="411"/>
      <c r="F1017" s="36"/>
      <c r="G1017" s="411"/>
      <c r="H1017" s="36"/>
      <c r="I1017" s="411"/>
      <c r="J1017" s="36"/>
      <c r="K1017" s="36"/>
      <c r="L1017" s="398"/>
      <c r="M1017" s="398"/>
      <c r="N1017" s="398"/>
    </row>
    <row r="1018" spans="1:14" hidden="1" outlineLevel="1">
      <c r="A1018" s="400">
        <v>37</v>
      </c>
      <c r="B1018" s="250" t="s">
        <v>742</v>
      </c>
      <c r="C1018" s="36"/>
      <c r="D1018" s="411"/>
      <c r="E1018" s="411"/>
      <c r="F1018" s="36"/>
      <c r="G1018" s="411"/>
      <c r="H1018" s="36"/>
      <c r="I1018" s="411"/>
      <c r="J1018" s="36"/>
      <c r="K1018" s="36"/>
      <c r="L1018" s="398"/>
      <c r="M1018" s="398"/>
      <c r="N1018" s="398"/>
    </row>
    <row r="1019" spans="1:14" hidden="1" outlineLevel="1">
      <c r="A1019" s="400">
        <v>38</v>
      </c>
      <c r="B1019" s="250" t="s">
        <v>743</v>
      </c>
      <c r="C1019" s="36"/>
      <c r="D1019" s="411"/>
      <c r="E1019" s="411"/>
      <c r="F1019" s="36"/>
      <c r="G1019" s="411"/>
      <c r="H1019" s="36"/>
      <c r="I1019" s="411"/>
      <c r="J1019" s="36"/>
      <c r="K1019" s="36"/>
      <c r="L1019" s="398"/>
      <c r="M1019" s="398"/>
      <c r="N1019" s="398"/>
    </row>
    <row r="1020" spans="1:14" hidden="1" outlineLevel="1">
      <c r="A1020" s="400">
        <v>39</v>
      </c>
      <c r="B1020" s="250" t="s">
        <v>744</v>
      </c>
      <c r="C1020" s="36"/>
      <c r="D1020" s="411"/>
      <c r="E1020" s="411"/>
      <c r="F1020" s="36"/>
      <c r="G1020" s="411"/>
      <c r="H1020" s="36"/>
      <c r="I1020" s="411"/>
      <c r="J1020" s="36"/>
      <c r="K1020" s="36"/>
      <c r="L1020" s="398"/>
      <c r="M1020" s="398"/>
      <c r="N1020" s="398"/>
    </row>
    <row r="1021" spans="1:14" hidden="1" outlineLevel="1">
      <c r="A1021" s="400">
        <v>40</v>
      </c>
      <c r="B1021" s="250" t="s">
        <v>745</v>
      </c>
      <c r="C1021" s="36"/>
      <c r="D1021" s="411"/>
      <c r="E1021" s="411"/>
      <c r="F1021" s="36"/>
      <c r="G1021" s="411"/>
      <c r="H1021" s="36"/>
      <c r="I1021" s="411"/>
      <c r="J1021" s="36"/>
      <c r="K1021" s="36"/>
      <c r="L1021" s="398"/>
      <c r="M1021" s="398"/>
      <c r="N1021" s="398"/>
    </row>
    <row r="1022" spans="1:14" hidden="1" outlineLevel="1">
      <c r="A1022" s="400">
        <v>41</v>
      </c>
      <c r="B1022" s="250" t="s">
        <v>746</v>
      </c>
      <c r="C1022" s="36"/>
      <c r="D1022" s="411"/>
      <c r="E1022" s="411"/>
      <c r="F1022" s="36"/>
      <c r="G1022" s="411"/>
      <c r="H1022" s="36"/>
      <c r="I1022" s="411"/>
      <c r="J1022" s="36"/>
      <c r="K1022" s="36"/>
      <c r="L1022" s="398"/>
      <c r="M1022" s="398"/>
      <c r="N1022" s="398"/>
    </row>
    <row r="1023" spans="1:14" hidden="1" outlineLevel="1">
      <c r="A1023" s="400">
        <v>42</v>
      </c>
      <c r="B1023" s="250" t="s">
        <v>747</v>
      </c>
      <c r="C1023" s="36"/>
      <c r="D1023" s="411"/>
      <c r="E1023" s="411"/>
      <c r="F1023" s="36"/>
      <c r="G1023" s="411"/>
      <c r="H1023" s="36"/>
      <c r="I1023" s="411"/>
      <c r="J1023" s="36"/>
      <c r="K1023" s="36"/>
      <c r="L1023" s="398"/>
      <c r="M1023" s="398"/>
      <c r="N1023" s="398"/>
    </row>
    <row r="1024" spans="1:14" hidden="1" outlineLevel="1">
      <c r="A1024" s="400">
        <v>43</v>
      </c>
      <c r="B1024" s="250" t="s">
        <v>748</v>
      </c>
      <c r="C1024" s="36"/>
      <c r="D1024" s="411"/>
      <c r="E1024" s="411"/>
      <c r="F1024" s="36"/>
      <c r="G1024" s="411"/>
      <c r="H1024" s="36"/>
      <c r="I1024" s="411"/>
      <c r="J1024" s="36"/>
      <c r="K1024" s="36"/>
      <c r="L1024" s="398"/>
      <c r="M1024" s="398"/>
      <c r="N1024" s="398"/>
    </row>
    <row r="1025" spans="1:14" hidden="1" outlineLevel="1">
      <c r="A1025" s="400">
        <v>44</v>
      </c>
      <c r="B1025" s="250" t="s">
        <v>749</v>
      </c>
      <c r="C1025" s="36"/>
      <c r="D1025" s="411"/>
      <c r="E1025" s="411"/>
      <c r="F1025" s="36"/>
      <c r="G1025" s="411"/>
      <c r="H1025" s="36"/>
      <c r="I1025" s="411"/>
      <c r="J1025" s="36"/>
      <c r="K1025" s="36"/>
      <c r="L1025" s="398"/>
      <c r="M1025" s="398"/>
      <c r="N1025" s="398"/>
    </row>
    <row r="1026" spans="1:14" hidden="1" outlineLevel="1">
      <c r="A1026" s="400">
        <v>45</v>
      </c>
      <c r="B1026" s="250" t="s">
        <v>750</v>
      </c>
      <c r="C1026" s="36"/>
      <c r="D1026" s="411"/>
      <c r="E1026" s="411"/>
      <c r="F1026" s="36"/>
      <c r="G1026" s="411"/>
      <c r="H1026" s="36"/>
      <c r="I1026" s="411"/>
      <c r="J1026" s="36"/>
      <c r="K1026" s="36"/>
      <c r="L1026" s="398"/>
      <c r="M1026" s="398"/>
      <c r="N1026" s="398"/>
    </row>
    <row r="1027" spans="1:14" hidden="1" outlineLevel="1">
      <c r="A1027" s="400">
        <v>46</v>
      </c>
      <c r="B1027" s="250" t="s">
        <v>751</v>
      </c>
      <c r="C1027" s="36"/>
      <c r="D1027" s="411"/>
      <c r="E1027" s="411"/>
      <c r="F1027" s="36"/>
      <c r="G1027" s="411"/>
      <c r="H1027" s="36"/>
      <c r="I1027" s="411"/>
      <c r="J1027" s="36"/>
      <c r="K1027" s="36"/>
      <c r="L1027" s="398"/>
      <c r="M1027" s="398"/>
      <c r="N1027" s="398"/>
    </row>
    <row r="1028" spans="1:14" hidden="1" outlineLevel="1">
      <c r="A1028" s="400">
        <v>47</v>
      </c>
      <c r="B1028" s="250" t="s">
        <v>296</v>
      </c>
      <c r="C1028" s="36"/>
      <c r="D1028" s="411"/>
      <c r="E1028" s="411"/>
      <c r="F1028" s="36"/>
      <c r="G1028" s="411"/>
      <c r="H1028" s="36"/>
      <c r="I1028" s="411"/>
      <c r="J1028" s="36"/>
      <c r="K1028" s="36"/>
      <c r="L1028" s="398"/>
      <c r="M1028" s="398"/>
      <c r="N1028" s="398"/>
    </row>
    <row r="1029" spans="1:14" hidden="1" outlineLevel="1">
      <c r="A1029" s="400">
        <v>48</v>
      </c>
      <c r="B1029" s="252" t="s">
        <v>297</v>
      </c>
      <c r="C1029" s="36"/>
      <c r="D1029" s="411"/>
      <c r="E1029" s="411"/>
      <c r="F1029" s="36"/>
      <c r="G1029" s="411"/>
      <c r="H1029" s="36"/>
      <c r="I1029" s="411"/>
      <c r="J1029" s="36"/>
      <c r="K1029" s="36"/>
      <c r="L1029" s="398"/>
      <c r="M1029" s="398"/>
      <c r="N1029" s="398"/>
    </row>
    <row r="1030" spans="1:14" hidden="1" outlineLevel="1">
      <c r="A1030" s="400">
        <v>49</v>
      </c>
      <c r="B1030" s="252" t="s">
        <v>298</v>
      </c>
      <c r="C1030" s="36"/>
      <c r="D1030" s="411"/>
      <c r="E1030" s="411"/>
      <c r="F1030" s="36"/>
      <c r="G1030" s="411"/>
      <c r="H1030" s="36"/>
      <c r="I1030" s="411"/>
      <c r="J1030" s="36"/>
      <c r="K1030" s="36"/>
      <c r="L1030" s="398"/>
      <c r="M1030" s="398"/>
      <c r="N1030" s="398"/>
    </row>
    <row r="1031" spans="1:14" hidden="1" outlineLevel="1">
      <c r="A1031" s="400">
        <v>50</v>
      </c>
      <c r="B1031" s="252" t="s">
        <v>752</v>
      </c>
      <c r="C1031" s="36"/>
      <c r="D1031" s="411"/>
      <c r="E1031" s="411"/>
      <c r="F1031" s="36"/>
      <c r="G1031" s="411"/>
      <c r="H1031" s="36"/>
      <c r="I1031" s="411"/>
      <c r="J1031" s="36"/>
      <c r="K1031" s="36"/>
      <c r="L1031" s="398"/>
      <c r="M1031" s="398"/>
      <c r="N1031" s="398"/>
    </row>
    <row r="1032" spans="1:14" hidden="1" outlineLevel="1">
      <c r="A1032" s="400">
        <v>51</v>
      </c>
      <c r="B1032" s="250" t="s">
        <v>299</v>
      </c>
      <c r="C1032" s="36"/>
      <c r="D1032" s="411"/>
      <c r="E1032" s="411"/>
      <c r="F1032" s="36"/>
      <c r="G1032" s="411"/>
      <c r="H1032" s="36"/>
      <c r="I1032" s="411"/>
      <c r="J1032" s="36"/>
      <c r="K1032" s="36"/>
      <c r="L1032" s="398"/>
      <c r="M1032" s="398"/>
      <c r="N1032" s="398"/>
    </row>
    <row r="1033" spans="1:14" hidden="1" outlineLevel="1">
      <c r="A1033" s="400">
        <v>52</v>
      </c>
      <c r="B1033" s="250" t="s">
        <v>300</v>
      </c>
      <c r="C1033" s="36"/>
      <c r="D1033" s="411"/>
      <c r="E1033" s="411"/>
      <c r="F1033" s="36"/>
      <c r="G1033" s="411"/>
      <c r="H1033" s="36"/>
      <c r="I1033" s="411"/>
      <c r="J1033" s="36"/>
      <c r="K1033" s="36"/>
      <c r="L1033" s="398"/>
      <c r="M1033" s="398"/>
      <c r="N1033" s="398"/>
    </row>
    <row r="1034" spans="1:14" hidden="1" outlineLevel="1">
      <c r="A1034" s="400">
        <v>53</v>
      </c>
      <c r="B1034" s="250" t="s">
        <v>301</v>
      </c>
      <c r="C1034" s="36"/>
      <c r="D1034" s="411"/>
      <c r="E1034" s="411"/>
      <c r="F1034" s="36"/>
      <c r="G1034" s="411"/>
      <c r="H1034" s="36"/>
      <c r="I1034" s="411"/>
      <c r="J1034" s="36"/>
      <c r="K1034" s="36"/>
      <c r="L1034" s="398"/>
      <c r="M1034" s="398"/>
      <c r="N1034" s="398"/>
    </row>
    <row r="1035" spans="1:14" hidden="1" outlineLevel="1">
      <c r="A1035" s="400">
        <v>54</v>
      </c>
      <c r="B1035" s="250" t="s">
        <v>753</v>
      </c>
      <c r="C1035" s="36"/>
      <c r="D1035" s="411"/>
      <c r="E1035" s="411"/>
      <c r="F1035" s="36"/>
      <c r="G1035" s="411"/>
      <c r="H1035" s="36"/>
      <c r="I1035" s="411"/>
      <c r="J1035" s="36"/>
      <c r="K1035" s="36"/>
      <c r="L1035" s="398"/>
      <c r="M1035" s="398"/>
      <c r="N1035" s="398"/>
    </row>
    <row r="1036" spans="1:14" hidden="1" outlineLevel="1">
      <c r="A1036" s="400">
        <v>55</v>
      </c>
      <c r="B1036" s="250" t="s">
        <v>754</v>
      </c>
      <c r="C1036" s="36"/>
      <c r="D1036" s="411"/>
      <c r="E1036" s="411"/>
      <c r="F1036" s="36"/>
      <c r="G1036" s="411"/>
      <c r="H1036" s="36"/>
      <c r="I1036" s="411"/>
      <c r="J1036" s="36"/>
      <c r="K1036" s="36"/>
      <c r="L1036" s="398"/>
      <c r="M1036" s="398"/>
      <c r="N1036" s="398"/>
    </row>
    <row r="1037" spans="1:14" hidden="1" outlineLevel="1">
      <c r="A1037" s="400">
        <v>56</v>
      </c>
      <c r="B1037" s="250" t="s">
        <v>755</v>
      </c>
      <c r="C1037" s="36"/>
      <c r="D1037" s="411"/>
      <c r="E1037" s="411"/>
      <c r="F1037" s="36"/>
      <c r="G1037" s="411"/>
      <c r="H1037" s="36"/>
      <c r="I1037" s="411"/>
      <c r="J1037" s="36"/>
      <c r="K1037" s="36"/>
      <c r="L1037" s="398"/>
      <c r="M1037" s="398"/>
      <c r="N1037" s="398"/>
    </row>
    <row r="1038" spans="1:14" hidden="1" outlineLevel="1">
      <c r="A1038" s="400">
        <v>57</v>
      </c>
      <c r="B1038" s="250" t="s">
        <v>756</v>
      </c>
      <c r="C1038" s="36"/>
      <c r="D1038" s="411"/>
      <c r="E1038" s="411"/>
      <c r="F1038" s="36"/>
      <c r="G1038" s="411"/>
      <c r="H1038" s="36"/>
      <c r="I1038" s="411"/>
      <c r="J1038" s="36"/>
      <c r="K1038" s="36"/>
      <c r="L1038" s="398"/>
      <c r="M1038" s="398"/>
      <c r="N1038" s="398"/>
    </row>
    <row r="1039" spans="1:14" hidden="1" outlineLevel="1">
      <c r="A1039" s="400">
        <v>58</v>
      </c>
      <c r="B1039" s="250" t="s">
        <v>757</v>
      </c>
      <c r="C1039" s="36"/>
      <c r="D1039" s="411"/>
      <c r="E1039" s="411"/>
      <c r="F1039" s="36"/>
      <c r="G1039" s="411"/>
      <c r="H1039" s="36"/>
      <c r="I1039" s="411"/>
      <c r="J1039" s="36"/>
      <c r="K1039" s="36"/>
      <c r="L1039" s="398"/>
      <c r="M1039" s="398"/>
      <c r="N1039" s="398"/>
    </row>
    <row r="1040" spans="1:14" hidden="1" outlineLevel="1">
      <c r="A1040" s="400">
        <v>59</v>
      </c>
      <c r="B1040" s="250" t="s">
        <v>758</v>
      </c>
      <c r="C1040" s="36"/>
      <c r="D1040" s="411"/>
      <c r="E1040" s="411"/>
      <c r="F1040" s="36"/>
      <c r="G1040" s="411"/>
      <c r="H1040" s="36"/>
      <c r="I1040" s="411"/>
      <c r="J1040" s="36"/>
      <c r="K1040" s="36"/>
      <c r="L1040" s="398"/>
      <c r="M1040" s="398"/>
      <c r="N1040" s="398"/>
    </row>
    <row r="1041" spans="1:15" hidden="1" outlineLevel="1">
      <c r="A1041" s="400">
        <v>60</v>
      </c>
      <c r="B1041" s="250" t="s">
        <v>547</v>
      </c>
      <c r="C1041" s="36"/>
      <c r="D1041" s="411"/>
      <c r="E1041" s="411"/>
      <c r="F1041" s="36"/>
      <c r="G1041" s="411"/>
      <c r="H1041" s="36"/>
      <c r="I1041" s="411"/>
      <c r="J1041" s="36"/>
      <c r="K1041" s="36"/>
      <c r="L1041" s="398"/>
      <c r="M1041" s="398"/>
      <c r="N1041" s="398"/>
    </row>
    <row r="1042" spans="1:15" hidden="1" outlineLevel="1">
      <c r="A1042" s="400">
        <v>61</v>
      </c>
      <c r="B1042" s="250" t="s">
        <v>552</v>
      </c>
      <c r="C1042" s="36"/>
      <c r="D1042" s="411"/>
      <c r="E1042" s="411"/>
      <c r="F1042" s="36"/>
      <c r="G1042" s="411"/>
      <c r="H1042" s="36"/>
      <c r="I1042" s="411"/>
      <c r="J1042" s="36"/>
      <c r="K1042" s="36"/>
      <c r="L1042" s="398"/>
      <c r="M1042" s="398"/>
      <c r="N1042" s="398"/>
    </row>
    <row r="1043" spans="1:15" hidden="1" outlineLevel="1">
      <c r="A1043" s="400">
        <v>62</v>
      </c>
      <c r="B1043" s="405" t="s">
        <v>263</v>
      </c>
      <c r="C1043" s="36"/>
      <c r="D1043" s="36"/>
      <c r="E1043" s="36"/>
      <c r="F1043" s="36"/>
      <c r="G1043" s="36"/>
      <c r="H1043" s="36"/>
      <c r="I1043" s="36"/>
      <c r="J1043" s="36"/>
      <c r="K1043" s="36"/>
      <c r="L1043" s="398"/>
      <c r="M1043" s="398"/>
      <c r="N1043" s="398"/>
    </row>
    <row r="1044" spans="1:15" collapsed="1">
      <c r="B1044" s="398"/>
      <c r="C1044" s="398"/>
      <c r="D1044" s="398"/>
      <c r="E1044" s="398"/>
      <c r="F1044" s="398"/>
      <c r="G1044" s="398"/>
      <c r="H1044" s="398"/>
      <c r="I1044" s="398"/>
      <c r="J1044" s="398"/>
      <c r="K1044" s="398"/>
      <c r="L1044" s="398"/>
      <c r="M1044" s="398"/>
      <c r="N1044" s="398"/>
      <c r="O1044" s="398"/>
    </row>
    <row r="1045" spans="1:15">
      <c r="B1045" s="397" t="s">
        <v>325</v>
      </c>
      <c r="C1045" s="398"/>
      <c r="D1045" s="398"/>
      <c r="E1045" s="398"/>
      <c r="F1045" s="398"/>
      <c r="G1045" s="398"/>
      <c r="H1045" s="398"/>
      <c r="I1045" s="398"/>
      <c r="J1045" s="398"/>
      <c r="O1045" s="398"/>
    </row>
    <row r="1047" spans="1:15">
      <c r="B1047" s="417" t="s">
        <v>388</v>
      </c>
    </row>
    <row r="1048" spans="1:15">
      <c r="B1048" s="260">
        <f>B978</f>
        <v>2015</v>
      </c>
    </row>
    <row r="1050" spans="1:15" ht="31.5" customHeight="1">
      <c r="B1050" s="306" t="s">
        <v>229</v>
      </c>
      <c r="C1050" s="306" t="s">
        <v>811</v>
      </c>
      <c r="D1050" s="306" t="s">
        <v>267</v>
      </c>
    </row>
    <row r="1051" spans="1:15">
      <c r="A1051" s="400">
        <v>1</v>
      </c>
      <c r="B1051" s="297" t="s">
        <v>812</v>
      </c>
      <c r="C1051" s="187"/>
      <c r="D1051" s="36"/>
    </row>
    <row r="1052" spans="1:15" ht="24">
      <c r="A1052" s="400">
        <v>2</v>
      </c>
      <c r="B1052" s="298" t="s">
        <v>814</v>
      </c>
      <c r="C1052" s="187"/>
      <c r="D1052" s="36"/>
    </row>
    <row r="1053" spans="1:15" ht="35.25" customHeight="1">
      <c r="A1053" s="400">
        <v>3</v>
      </c>
      <c r="B1053" s="298" t="s">
        <v>815</v>
      </c>
      <c r="C1053" s="187"/>
      <c r="D1053" s="36"/>
    </row>
    <row r="1054" spans="1:15" ht="24">
      <c r="A1054" s="400">
        <v>4</v>
      </c>
      <c r="B1054" s="298" t="s">
        <v>816</v>
      </c>
      <c r="C1054" s="187"/>
      <c r="D1054" s="36"/>
    </row>
    <row r="1057" spans="1:11" ht="15.75">
      <c r="B1057" s="9" t="s">
        <v>800</v>
      </c>
    </row>
    <row r="1058" spans="1:11">
      <c r="B1058" s="399" t="s">
        <v>801</v>
      </c>
    </row>
    <row r="1059" spans="1:11">
      <c r="B1059" s="417" t="s">
        <v>388</v>
      </c>
      <c r="C1059" s="398"/>
      <c r="D1059" s="398"/>
      <c r="E1059" s="398"/>
      <c r="K1059" s="398"/>
    </row>
    <row r="1060" spans="1:11">
      <c r="B1060" s="260">
        <v>2016</v>
      </c>
      <c r="C1060" s="398"/>
      <c r="D1060" s="398"/>
      <c r="E1060" s="398"/>
      <c r="F1060" s="398"/>
      <c r="G1060" s="398"/>
      <c r="H1060" s="398"/>
      <c r="I1060" s="398"/>
      <c r="J1060" s="398"/>
      <c r="K1060" s="398"/>
    </row>
    <row r="1061" spans="1:11">
      <c r="C1061" s="398"/>
      <c r="D1061" s="398"/>
      <c r="E1061" s="398"/>
      <c r="F1061" s="398"/>
      <c r="G1061" s="398"/>
      <c r="H1061" s="398"/>
      <c r="I1061" s="398"/>
      <c r="J1061" s="398"/>
      <c r="K1061" s="398"/>
    </row>
    <row r="1062" spans="1:11" ht="15.75" customHeight="1">
      <c r="C1062" s="398"/>
      <c r="D1062" s="398"/>
      <c r="E1062" s="398"/>
      <c r="F1062" s="398"/>
      <c r="G1062" s="398"/>
      <c r="H1062" s="398"/>
      <c r="I1062" s="398"/>
      <c r="J1062" s="398"/>
      <c r="K1062" s="398"/>
    </row>
    <row r="1063" spans="1:11" ht="39.75" customHeight="1">
      <c r="B1063" s="306" t="s">
        <v>263</v>
      </c>
      <c r="C1063" s="306" t="s">
        <v>802</v>
      </c>
      <c r="D1063" s="306" t="s">
        <v>803</v>
      </c>
      <c r="E1063" s="306" t="s">
        <v>804</v>
      </c>
      <c r="F1063" s="306" t="s">
        <v>805</v>
      </c>
      <c r="G1063" s="306" t="s">
        <v>806</v>
      </c>
      <c r="H1063" s="306" t="s">
        <v>807</v>
      </c>
      <c r="I1063" s="306" t="s">
        <v>808</v>
      </c>
      <c r="J1063" s="306" t="s">
        <v>809</v>
      </c>
      <c r="K1063" s="330" t="s">
        <v>267</v>
      </c>
    </row>
    <row r="1064" spans="1:11" ht="15" customHeight="1" outlineLevel="1">
      <c r="A1064" s="400">
        <v>1</v>
      </c>
      <c r="B1064" s="250" t="s">
        <v>330</v>
      </c>
      <c r="C1064" s="488">
        <v>0</v>
      </c>
      <c r="D1064" s="411"/>
      <c r="E1064" s="411"/>
      <c r="F1064" s="488">
        <v>47.482141580659153</v>
      </c>
      <c r="G1064" s="411"/>
      <c r="H1064" s="488">
        <v>0</v>
      </c>
      <c r="I1064" s="411"/>
      <c r="J1064" s="488">
        <v>0</v>
      </c>
      <c r="K1064" s="36"/>
    </row>
    <row r="1065" spans="1:11" ht="15" customHeight="1" outlineLevel="1">
      <c r="A1065" s="400">
        <v>2</v>
      </c>
      <c r="B1065" s="250" t="s">
        <v>719</v>
      </c>
      <c r="C1065" s="488">
        <v>0</v>
      </c>
      <c r="D1065" s="411"/>
      <c r="E1065" s="411"/>
      <c r="F1065" s="488">
        <v>120.82080013978484</v>
      </c>
      <c r="G1065" s="411"/>
      <c r="H1065" s="488">
        <v>0</v>
      </c>
      <c r="I1065" s="411"/>
      <c r="J1065" s="488">
        <v>0</v>
      </c>
      <c r="K1065" s="36"/>
    </row>
    <row r="1066" spans="1:11" ht="15" customHeight="1" outlineLevel="1">
      <c r="A1066" s="400">
        <v>3</v>
      </c>
      <c r="B1066" s="250" t="s">
        <v>720</v>
      </c>
      <c r="C1066" s="488">
        <v>0</v>
      </c>
      <c r="D1066" s="411"/>
      <c r="E1066" s="411"/>
      <c r="F1066" s="488">
        <v>1481.9362274375619</v>
      </c>
      <c r="G1066" s="411"/>
      <c r="H1066" s="488">
        <v>0</v>
      </c>
      <c r="I1066" s="411"/>
      <c r="J1066" s="488">
        <v>0</v>
      </c>
      <c r="K1066" s="36"/>
    </row>
    <row r="1067" spans="1:11" ht="15" customHeight="1" outlineLevel="1">
      <c r="A1067" s="400">
        <v>4</v>
      </c>
      <c r="B1067" s="250" t="s">
        <v>721</v>
      </c>
      <c r="C1067" s="488">
        <v>0</v>
      </c>
      <c r="D1067" s="411"/>
      <c r="E1067" s="411"/>
      <c r="F1067" s="488">
        <v>6775.7298499635817</v>
      </c>
      <c r="G1067" s="411"/>
      <c r="H1067" s="488">
        <v>0</v>
      </c>
      <c r="I1067" s="411"/>
      <c r="J1067" s="488">
        <v>0</v>
      </c>
      <c r="K1067" s="36"/>
    </row>
    <row r="1068" spans="1:11" ht="15" customHeight="1" outlineLevel="1">
      <c r="A1068" s="400">
        <v>5</v>
      </c>
      <c r="B1068" s="250" t="s">
        <v>722</v>
      </c>
      <c r="C1068" s="488">
        <v>0</v>
      </c>
      <c r="D1068" s="411"/>
      <c r="E1068" s="411"/>
      <c r="F1068" s="488">
        <v>13225.810701700835</v>
      </c>
      <c r="G1068" s="411"/>
      <c r="H1068" s="488">
        <v>0</v>
      </c>
      <c r="I1068" s="411"/>
      <c r="J1068" s="488">
        <v>0</v>
      </c>
      <c r="K1068" s="36"/>
    </row>
    <row r="1069" spans="1:11" ht="15" customHeight="1" outlineLevel="1">
      <c r="A1069" s="400">
        <v>6</v>
      </c>
      <c r="B1069" s="250" t="s">
        <v>723</v>
      </c>
      <c r="C1069" s="488">
        <v>0</v>
      </c>
      <c r="D1069" s="411"/>
      <c r="E1069" s="411"/>
      <c r="F1069" s="488">
        <v>10030.246913012266</v>
      </c>
      <c r="G1069" s="411"/>
      <c r="H1069" s="488">
        <v>0</v>
      </c>
      <c r="I1069" s="411"/>
      <c r="J1069" s="488">
        <v>0</v>
      </c>
      <c r="K1069" s="36"/>
    </row>
    <row r="1070" spans="1:11" ht="15" customHeight="1" outlineLevel="1">
      <c r="A1070" s="400">
        <v>7</v>
      </c>
      <c r="B1070" s="250" t="s">
        <v>724</v>
      </c>
      <c r="C1070" s="488">
        <v>0</v>
      </c>
      <c r="D1070" s="411"/>
      <c r="E1070" s="411"/>
      <c r="F1070" s="488">
        <v>148.44530298319458</v>
      </c>
      <c r="G1070" s="411"/>
      <c r="H1070" s="488">
        <v>0</v>
      </c>
      <c r="I1070" s="411"/>
      <c r="J1070" s="488">
        <v>0</v>
      </c>
      <c r="K1070" s="36"/>
    </row>
    <row r="1071" spans="1:11" ht="15" customHeight="1" outlineLevel="1">
      <c r="A1071" s="400">
        <v>8</v>
      </c>
      <c r="B1071" s="250" t="s">
        <v>725</v>
      </c>
      <c r="C1071" s="488">
        <v>0</v>
      </c>
      <c r="D1071" s="411"/>
      <c r="E1071" s="411"/>
      <c r="F1071" s="488">
        <v>204.3272897028923</v>
      </c>
      <c r="G1071" s="411"/>
      <c r="H1071" s="488">
        <v>0</v>
      </c>
      <c r="I1071" s="411"/>
      <c r="J1071" s="488">
        <v>0</v>
      </c>
      <c r="K1071" s="36"/>
    </row>
    <row r="1072" spans="1:11" ht="15" customHeight="1" outlineLevel="1">
      <c r="A1072" s="400">
        <v>9</v>
      </c>
      <c r="B1072" s="250" t="s">
        <v>726</v>
      </c>
      <c r="C1072" s="488">
        <v>0</v>
      </c>
      <c r="D1072" s="411"/>
      <c r="E1072" s="411"/>
      <c r="F1072" s="488">
        <v>450.37610290381912</v>
      </c>
      <c r="G1072" s="411"/>
      <c r="H1072" s="488">
        <v>0</v>
      </c>
      <c r="I1072" s="411"/>
      <c r="J1072" s="488">
        <v>0</v>
      </c>
      <c r="K1072" s="36"/>
    </row>
    <row r="1073" spans="1:11" ht="15" customHeight="1" outlineLevel="1">
      <c r="A1073" s="400">
        <v>10</v>
      </c>
      <c r="B1073" s="250" t="s">
        <v>727</v>
      </c>
      <c r="C1073" s="488">
        <v>0</v>
      </c>
      <c r="D1073" s="411"/>
      <c r="E1073" s="411"/>
      <c r="F1073" s="488">
        <v>741.7278119269132</v>
      </c>
      <c r="G1073" s="411"/>
      <c r="H1073" s="488">
        <v>0</v>
      </c>
      <c r="I1073" s="411"/>
      <c r="J1073" s="488">
        <v>0</v>
      </c>
      <c r="K1073" s="36"/>
    </row>
    <row r="1074" spans="1:11" ht="15" customHeight="1" outlineLevel="1">
      <c r="A1074" s="400">
        <v>11</v>
      </c>
      <c r="B1074" s="250" t="s">
        <v>354</v>
      </c>
      <c r="C1074" s="488">
        <v>0</v>
      </c>
      <c r="D1074" s="411"/>
      <c r="E1074" s="411"/>
      <c r="F1074" s="488">
        <v>0</v>
      </c>
      <c r="G1074" s="411"/>
      <c r="H1074" s="488">
        <v>122.24175982346534</v>
      </c>
      <c r="I1074" s="411"/>
      <c r="J1074" s="488">
        <v>0</v>
      </c>
      <c r="K1074" s="36"/>
    </row>
    <row r="1075" spans="1:11" ht="15" customHeight="1" outlineLevel="1">
      <c r="A1075" s="400">
        <v>12</v>
      </c>
      <c r="B1075" s="250" t="s">
        <v>350</v>
      </c>
      <c r="C1075" s="488">
        <v>0</v>
      </c>
      <c r="D1075" s="411"/>
      <c r="E1075" s="411"/>
      <c r="F1075" s="488">
        <v>0</v>
      </c>
      <c r="G1075" s="411"/>
      <c r="H1075" s="488">
        <v>700.32717726665146</v>
      </c>
      <c r="I1075" s="411"/>
      <c r="J1075" s="488">
        <v>0</v>
      </c>
      <c r="K1075" s="36"/>
    </row>
    <row r="1076" spans="1:11" ht="15" customHeight="1" outlineLevel="1">
      <c r="A1076" s="400">
        <v>13</v>
      </c>
      <c r="B1076" s="250" t="s">
        <v>362</v>
      </c>
      <c r="C1076" s="488">
        <v>5.5777308626651765</v>
      </c>
      <c r="D1076" s="411"/>
      <c r="E1076" s="411"/>
      <c r="F1076" s="488">
        <v>0</v>
      </c>
      <c r="G1076" s="411"/>
      <c r="H1076" s="488">
        <v>0</v>
      </c>
      <c r="I1076" s="411"/>
      <c r="J1076" s="488">
        <v>0</v>
      </c>
      <c r="K1076" s="36"/>
    </row>
    <row r="1077" spans="1:11" ht="15" customHeight="1" outlineLevel="1">
      <c r="A1077" s="400">
        <v>14</v>
      </c>
      <c r="B1077" s="250" t="s">
        <v>360</v>
      </c>
      <c r="C1077" s="488">
        <v>7.2978828168213372</v>
      </c>
      <c r="D1077" s="411"/>
      <c r="E1077" s="411"/>
      <c r="F1077" s="488">
        <v>0</v>
      </c>
      <c r="G1077" s="411"/>
      <c r="H1077" s="488">
        <v>0</v>
      </c>
      <c r="I1077" s="411"/>
      <c r="J1077" s="488">
        <v>0</v>
      </c>
      <c r="K1077" s="36"/>
    </row>
    <row r="1078" spans="1:11" ht="15" customHeight="1" outlineLevel="1">
      <c r="A1078" s="400">
        <v>15</v>
      </c>
      <c r="B1078" s="250" t="s">
        <v>349</v>
      </c>
      <c r="C1078" s="488">
        <v>3.5289848157763481</v>
      </c>
      <c r="D1078" s="411"/>
      <c r="E1078" s="411"/>
      <c r="F1078" s="488">
        <v>0</v>
      </c>
      <c r="G1078" s="411"/>
      <c r="H1078" s="488">
        <v>0</v>
      </c>
      <c r="I1078" s="411"/>
      <c r="J1078" s="488">
        <v>0</v>
      </c>
      <c r="K1078" s="36"/>
    </row>
    <row r="1079" spans="1:11" ht="15" customHeight="1" outlineLevel="1">
      <c r="A1079" s="400">
        <v>16</v>
      </c>
      <c r="B1079" s="250" t="s">
        <v>361</v>
      </c>
      <c r="C1079" s="488">
        <v>4.5763514310479163</v>
      </c>
      <c r="D1079" s="411"/>
      <c r="E1079" s="411"/>
      <c r="F1079" s="488">
        <v>0</v>
      </c>
      <c r="G1079" s="411"/>
      <c r="H1079" s="488">
        <v>0</v>
      </c>
      <c r="I1079" s="411"/>
      <c r="J1079" s="488">
        <v>0</v>
      </c>
      <c r="K1079" s="36"/>
    </row>
    <row r="1080" spans="1:11" ht="15" customHeight="1" outlineLevel="1">
      <c r="A1080" s="400">
        <v>17</v>
      </c>
      <c r="B1080" s="250" t="s">
        <v>363</v>
      </c>
      <c r="C1080" s="488">
        <v>226.00198930442332</v>
      </c>
      <c r="D1080" s="411"/>
      <c r="E1080" s="411"/>
      <c r="F1080" s="488">
        <v>0</v>
      </c>
      <c r="G1080" s="411"/>
      <c r="H1080" s="488">
        <v>0</v>
      </c>
      <c r="I1080" s="411"/>
      <c r="J1080" s="488">
        <v>0</v>
      </c>
      <c r="K1080" s="36"/>
    </row>
    <row r="1081" spans="1:11" ht="15" customHeight="1" outlineLevel="1">
      <c r="A1081" s="400">
        <v>18</v>
      </c>
      <c r="B1081" s="250" t="s">
        <v>728</v>
      </c>
      <c r="C1081" s="488">
        <v>0</v>
      </c>
      <c r="D1081" s="411"/>
      <c r="E1081" s="411"/>
      <c r="F1081" s="488">
        <v>0</v>
      </c>
      <c r="G1081" s="411"/>
      <c r="H1081" s="488">
        <v>0</v>
      </c>
      <c r="I1081" s="411"/>
      <c r="J1081" s="488">
        <v>1116.4755953888655</v>
      </c>
      <c r="K1081" s="36"/>
    </row>
    <row r="1082" spans="1:11" ht="15" customHeight="1" outlineLevel="1">
      <c r="A1082" s="400">
        <v>19</v>
      </c>
      <c r="B1082" s="250" t="s">
        <v>729</v>
      </c>
      <c r="C1082" s="488">
        <v>0</v>
      </c>
      <c r="D1082" s="411"/>
      <c r="E1082" s="411"/>
      <c r="F1082" s="488">
        <v>0</v>
      </c>
      <c r="G1082" s="411"/>
      <c r="H1082" s="488">
        <v>0</v>
      </c>
      <c r="I1082" s="411"/>
      <c r="J1082" s="488">
        <v>4072.7322539633697</v>
      </c>
      <c r="K1082" s="36"/>
    </row>
    <row r="1083" spans="1:11" ht="15" customHeight="1" outlineLevel="1">
      <c r="A1083" s="400">
        <v>20</v>
      </c>
      <c r="B1083" s="250" t="s">
        <v>730</v>
      </c>
      <c r="C1083" s="488">
        <v>0</v>
      </c>
      <c r="D1083" s="411"/>
      <c r="E1083" s="411"/>
      <c r="F1083" s="488">
        <v>0</v>
      </c>
      <c r="G1083" s="411"/>
      <c r="H1083" s="488">
        <v>0</v>
      </c>
      <c r="I1083" s="411"/>
      <c r="J1083" s="488">
        <v>6062.5611874584192</v>
      </c>
      <c r="K1083" s="36"/>
    </row>
    <row r="1084" spans="1:11" ht="15" customHeight="1" outlineLevel="1">
      <c r="A1084" s="400">
        <v>21</v>
      </c>
      <c r="B1084" s="250" t="s">
        <v>731</v>
      </c>
      <c r="C1084" s="488">
        <v>0</v>
      </c>
      <c r="D1084" s="411"/>
      <c r="E1084" s="411"/>
      <c r="F1084" s="488">
        <v>0</v>
      </c>
      <c r="G1084" s="411"/>
      <c r="H1084" s="488">
        <v>0</v>
      </c>
      <c r="I1084" s="411"/>
      <c r="J1084" s="488">
        <v>12445.870956214196</v>
      </c>
      <c r="K1084" s="36"/>
    </row>
    <row r="1085" spans="1:11" ht="15" customHeight="1" outlineLevel="1">
      <c r="A1085" s="400">
        <v>22</v>
      </c>
      <c r="B1085" s="250" t="s">
        <v>359</v>
      </c>
      <c r="C1085" s="488">
        <v>0</v>
      </c>
      <c r="D1085" s="411"/>
      <c r="E1085" s="411"/>
      <c r="F1085" s="488">
        <v>58.623395500802985</v>
      </c>
      <c r="G1085" s="411"/>
      <c r="H1085" s="488">
        <v>0</v>
      </c>
      <c r="I1085" s="411"/>
      <c r="J1085" s="488">
        <v>0</v>
      </c>
      <c r="K1085" s="36"/>
    </row>
    <row r="1086" spans="1:11" ht="15" customHeight="1" outlineLevel="1">
      <c r="A1086" s="400">
        <v>23</v>
      </c>
      <c r="B1086" s="250" t="s">
        <v>442</v>
      </c>
      <c r="C1086" s="488">
        <v>38.012607135474681</v>
      </c>
      <c r="D1086" s="411"/>
      <c r="E1086" s="411"/>
      <c r="F1086" s="488">
        <v>0</v>
      </c>
      <c r="G1086" s="411"/>
      <c r="H1086" s="488">
        <v>0</v>
      </c>
      <c r="I1086" s="411"/>
      <c r="J1086" s="488">
        <v>0</v>
      </c>
      <c r="K1086" s="36"/>
    </row>
    <row r="1087" spans="1:11" ht="15" customHeight="1" outlineLevel="1">
      <c r="A1087" s="400">
        <v>24</v>
      </c>
      <c r="B1087" s="250" t="s">
        <v>443</v>
      </c>
      <c r="C1087" s="488">
        <v>481.9364720310748</v>
      </c>
      <c r="D1087" s="411"/>
      <c r="E1087" s="411"/>
      <c r="F1087" s="488">
        <v>0</v>
      </c>
      <c r="G1087" s="411"/>
      <c r="H1087" s="488">
        <v>0</v>
      </c>
      <c r="I1087" s="411"/>
      <c r="J1087" s="488">
        <v>0</v>
      </c>
      <c r="K1087" s="36"/>
    </row>
    <row r="1088" spans="1:11" ht="15" customHeight="1" outlineLevel="1">
      <c r="A1088" s="400">
        <v>25</v>
      </c>
      <c r="B1088" s="250" t="s">
        <v>732</v>
      </c>
      <c r="C1088" s="488">
        <v>35.26139391260147</v>
      </c>
      <c r="D1088" s="411"/>
      <c r="E1088" s="411"/>
      <c r="F1088" s="488">
        <v>0</v>
      </c>
      <c r="G1088" s="411"/>
      <c r="H1088" s="488">
        <v>0</v>
      </c>
      <c r="I1088" s="411"/>
      <c r="J1088" s="488">
        <v>0</v>
      </c>
      <c r="K1088" s="36"/>
    </row>
    <row r="1089" spans="1:11" ht="15" customHeight="1" outlineLevel="1">
      <c r="A1089" s="400">
        <v>26</v>
      </c>
      <c r="B1089" s="250" t="s">
        <v>444</v>
      </c>
      <c r="C1089" s="488">
        <v>0</v>
      </c>
      <c r="D1089" s="411"/>
      <c r="E1089" s="411"/>
      <c r="F1089" s="488">
        <v>2.4953412615299229</v>
      </c>
      <c r="G1089" s="411"/>
      <c r="H1089" s="488">
        <v>0.36392783371210097</v>
      </c>
      <c r="I1089" s="411"/>
      <c r="J1089" s="488">
        <v>36.048845282733438</v>
      </c>
      <c r="K1089" s="36"/>
    </row>
    <row r="1090" spans="1:11" ht="15" customHeight="1" outlineLevel="1">
      <c r="A1090" s="400">
        <v>27</v>
      </c>
      <c r="B1090" s="250" t="s">
        <v>449</v>
      </c>
      <c r="C1090" s="488">
        <v>0</v>
      </c>
      <c r="D1090" s="411"/>
      <c r="E1090" s="411"/>
      <c r="F1090" s="488">
        <v>4.0195644095718857</v>
      </c>
      <c r="G1090" s="411"/>
      <c r="H1090" s="488">
        <v>1.1442522143602372</v>
      </c>
      <c r="I1090" s="411"/>
      <c r="J1090" s="488">
        <v>149.21594103266003</v>
      </c>
      <c r="K1090" s="36"/>
    </row>
    <row r="1091" spans="1:11" ht="15" customHeight="1" outlineLevel="1">
      <c r="A1091" s="400">
        <v>28</v>
      </c>
      <c r="B1091" s="250" t="s">
        <v>733</v>
      </c>
      <c r="C1091" s="488">
        <v>4036.6605670229196</v>
      </c>
      <c r="D1091" s="411"/>
      <c r="E1091" s="411"/>
      <c r="F1091" s="488">
        <v>0</v>
      </c>
      <c r="G1091" s="411"/>
      <c r="H1091" s="488">
        <v>0</v>
      </c>
      <c r="I1091" s="411"/>
      <c r="J1091" s="488">
        <v>0</v>
      </c>
      <c r="K1091" s="36"/>
    </row>
    <row r="1092" spans="1:11" ht="15" customHeight="1" outlineLevel="1">
      <c r="A1092" s="400">
        <v>29</v>
      </c>
      <c r="B1092" s="250" t="s">
        <v>734</v>
      </c>
      <c r="C1092" s="488">
        <v>7836.6996687551018</v>
      </c>
      <c r="D1092" s="411"/>
      <c r="E1092" s="411"/>
      <c r="F1092" s="488">
        <v>0</v>
      </c>
      <c r="G1092" s="411"/>
      <c r="H1092" s="488">
        <v>0</v>
      </c>
      <c r="I1092" s="411"/>
      <c r="J1092" s="488">
        <v>0</v>
      </c>
      <c r="K1092" s="36"/>
    </row>
    <row r="1093" spans="1:11" ht="15" customHeight="1" outlineLevel="1">
      <c r="A1093" s="400">
        <v>30</v>
      </c>
      <c r="B1093" s="250" t="s">
        <v>735</v>
      </c>
      <c r="C1093" s="488">
        <v>14482.015930620761</v>
      </c>
      <c r="D1093" s="411"/>
      <c r="E1093" s="411"/>
      <c r="F1093" s="488">
        <v>0</v>
      </c>
      <c r="G1093" s="411"/>
      <c r="H1093" s="488">
        <v>0</v>
      </c>
      <c r="I1093" s="411"/>
      <c r="J1093" s="488">
        <v>0</v>
      </c>
      <c r="K1093" s="36"/>
    </row>
    <row r="1094" spans="1:11" ht="15" customHeight="1" outlineLevel="1">
      <c r="A1094" s="400">
        <v>31</v>
      </c>
      <c r="B1094" s="250" t="s">
        <v>736</v>
      </c>
      <c r="C1094" s="488">
        <v>25989.18907214197</v>
      </c>
      <c r="D1094" s="411"/>
      <c r="E1094" s="411"/>
      <c r="F1094" s="488">
        <v>0</v>
      </c>
      <c r="G1094" s="411"/>
      <c r="H1094" s="488">
        <v>0</v>
      </c>
      <c r="I1094" s="411"/>
      <c r="J1094" s="488">
        <v>0</v>
      </c>
      <c r="K1094" s="36"/>
    </row>
    <row r="1095" spans="1:11" ht="15" customHeight="1" outlineLevel="1">
      <c r="A1095" s="400">
        <v>32</v>
      </c>
      <c r="B1095" s="250" t="s">
        <v>737</v>
      </c>
      <c r="C1095" s="488">
        <v>43996.697969447974</v>
      </c>
      <c r="D1095" s="411"/>
      <c r="E1095" s="411"/>
      <c r="F1095" s="488">
        <v>0</v>
      </c>
      <c r="G1095" s="411"/>
      <c r="H1095" s="488">
        <v>0</v>
      </c>
      <c r="I1095" s="411"/>
      <c r="J1095" s="488">
        <v>0</v>
      </c>
      <c r="K1095" s="36"/>
    </row>
    <row r="1096" spans="1:11" ht="15" customHeight="1" outlineLevel="1">
      <c r="A1096" s="400">
        <v>33</v>
      </c>
      <c r="B1096" s="250" t="s">
        <v>738</v>
      </c>
      <c r="C1096" s="488">
        <v>1197555.1203411447</v>
      </c>
      <c r="D1096" s="411"/>
      <c r="E1096" s="411"/>
      <c r="F1096" s="488">
        <v>0</v>
      </c>
      <c r="G1096" s="411"/>
      <c r="H1096" s="488">
        <v>0</v>
      </c>
      <c r="I1096" s="411"/>
      <c r="J1096" s="488">
        <v>0</v>
      </c>
      <c r="K1096" s="36"/>
    </row>
    <row r="1097" spans="1:11" ht="15" customHeight="1" outlineLevel="1">
      <c r="A1097" s="400">
        <v>34</v>
      </c>
      <c r="B1097" s="250" t="s">
        <v>739</v>
      </c>
      <c r="C1097" s="36" t="s">
        <v>810</v>
      </c>
      <c r="D1097" s="411"/>
      <c r="E1097" s="411"/>
      <c r="F1097" s="36" t="s">
        <v>810</v>
      </c>
      <c r="G1097" s="411"/>
      <c r="H1097" s="36" t="s">
        <v>810</v>
      </c>
      <c r="I1097" s="411"/>
      <c r="J1097" s="36" t="s">
        <v>810</v>
      </c>
      <c r="K1097" s="36"/>
    </row>
    <row r="1098" spans="1:11" ht="15" customHeight="1" outlineLevel="1">
      <c r="A1098" s="400">
        <v>35</v>
      </c>
      <c r="B1098" s="250" t="s">
        <v>740</v>
      </c>
      <c r="C1098" s="488">
        <v>2547.1168344607117</v>
      </c>
      <c r="D1098" s="411"/>
      <c r="E1098" s="411"/>
      <c r="F1098" s="488">
        <v>0</v>
      </c>
      <c r="G1098" s="411"/>
      <c r="H1098" s="488">
        <v>0</v>
      </c>
      <c r="I1098" s="411"/>
      <c r="J1098" s="488">
        <v>0</v>
      </c>
      <c r="K1098" s="36"/>
    </row>
    <row r="1099" spans="1:11" ht="15" customHeight="1" outlineLevel="1">
      <c r="A1099" s="400">
        <v>36</v>
      </c>
      <c r="B1099" s="250" t="s">
        <v>741</v>
      </c>
      <c r="C1099" s="488">
        <v>60358.108476490728</v>
      </c>
      <c r="D1099" s="411"/>
      <c r="E1099" s="411"/>
      <c r="F1099" s="488">
        <v>0</v>
      </c>
      <c r="G1099" s="411"/>
      <c r="H1099" s="488">
        <v>0</v>
      </c>
      <c r="I1099" s="411"/>
      <c r="J1099" s="488">
        <v>0</v>
      </c>
      <c r="K1099" s="36"/>
    </row>
    <row r="1100" spans="1:11" ht="15" customHeight="1" outlineLevel="1">
      <c r="A1100" s="400">
        <v>37</v>
      </c>
      <c r="B1100" s="250" t="s">
        <v>742</v>
      </c>
      <c r="C1100" s="488">
        <v>237038.9300733805</v>
      </c>
      <c r="D1100" s="411"/>
      <c r="E1100" s="411"/>
      <c r="F1100" s="488">
        <v>0</v>
      </c>
      <c r="G1100" s="411"/>
      <c r="H1100" s="488">
        <v>0</v>
      </c>
      <c r="I1100" s="411"/>
      <c r="J1100" s="488">
        <v>0</v>
      </c>
      <c r="K1100" s="36"/>
    </row>
    <row r="1101" spans="1:11" ht="15" customHeight="1" outlineLevel="1">
      <c r="A1101" s="400">
        <v>38</v>
      </c>
      <c r="B1101" s="250" t="s">
        <v>743</v>
      </c>
      <c r="C1101" s="36" t="s">
        <v>810</v>
      </c>
      <c r="D1101" s="411"/>
      <c r="E1101" s="411"/>
      <c r="F1101" s="36" t="s">
        <v>810</v>
      </c>
      <c r="G1101" s="411"/>
      <c r="H1101" s="36" t="s">
        <v>810</v>
      </c>
      <c r="I1101" s="411"/>
      <c r="J1101" s="36" t="s">
        <v>810</v>
      </c>
      <c r="K1101" s="36"/>
    </row>
    <row r="1102" spans="1:11" ht="15" customHeight="1" outlineLevel="1">
      <c r="A1102" s="400">
        <v>39</v>
      </c>
      <c r="B1102" s="250" t="s">
        <v>744</v>
      </c>
      <c r="C1102" s="496">
        <v>15878.762433742546</v>
      </c>
      <c r="D1102" s="411"/>
      <c r="E1102" s="411"/>
      <c r="F1102" s="488">
        <v>0</v>
      </c>
      <c r="G1102" s="411"/>
      <c r="H1102" s="488">
        <v>0</v>
      </c>
      <c r="I1102" s="411"/>
      <c r="J1102" s="488">
        <v>0</v>
      </c>
      <c r="K1102" s="36"/>
    </row>
    <row r="1103" spans="1:11" ht="15" customHeight="1" outlineLevel="1">
      <c r="A1103" s="400">
        <v>40</v>
      </c>
      <c r="B1103" s="250" t="s">
        <v>745</v>
      </c>
      <c r="C1103" s="496">
        <v>34581.807607177347</v>
      </c>
      <c r="D1103" s="411"/>
      <c r="E1103" s="411"/>
      <c r="F1103" s="488">
        <v>0</v>
      </c>
      <c r="G1103" s="411"/>
      <c r="H1103" s="488">
        <v>0</v>
      </c>
      <c r="I1103" s="411"/>
      <c r="J1103" s="488">
        <v>0</v>
      </c>
      <c r="K1103" s="36"/>
    </row>
    <row r="1104" spans="1:11" ht="15" customHeight="1" outlineLevel="1">
      <c r="A1104" s="400">
        <v>41</v>
      </c>
      <c r="B1104" s="250" t="s">
        <v>746</v>
      </c>
      <c r="C1104" s="496">
        <v>135973.5839666088</v>
      </c>
      <c r="D1104" s="411"/>
      <c r="E1104" s="411"/>
      <c r="F1104" s="488">
        <v>0</v>
      </c>
      <c r="G1104" s="411"/>
      <c r="H1104" s="488">
        <v>0</v>
      </c>
      <c r="I1104" s="411"/>
      <c r="J1104" s="488">
        <v>0</v>
      </c>
      <c r="K1104" s="36"/>
    </row>
    <row r="1105" spans="1:11" ht="15" customHeight="1" outlineLevel="1">
      <c r="A1105" s="400">
        <v>42</v>
      </c>
      <c r="B1105" s="250" t="s">
        <v>747</v>
      </c>
      <c r="C1105" s="496">
        <v>0</v>
      </c>
      <c r="D1105" s="411"/>
      <c r="E1105" s="411"/>
      <c r="F1105" s="488">
        <v>0</v>
      </c>
      <c r="G1105" s="411"/>
      <c r="H1105" s="488">
        <v>0</v>
      </c>
      <c r="I1105" s="411"/>
      <c r="J1105" s="488">
        <v>0</v>
      </c>
      <c r="K1105" s="36"/>
    </row>
    <row r="1106" spans="1:11" ht="15" customHeight="1" outlineLevel="1">
      <c r="A1106" s="400">
        <v>43</v>
      </c>
      <c r="B1106" s="250" t="s">
        <v>748</v>
      </c>
      <c r="C1106" s="496">
        <v>1517.5734548979522</v>
      </c>
      <c r="D1106" s="411"/>
      <c r="E1106" s="411"/>
      <c r="F1106" s="488">
        <v>0</v>
      </c>
      <c r="G1106" s="411"/>
      <c r="H1106" s="488">
        <v>0</v>
      </c>
      <c r="I1106" s="411"/>
      <c r="J1106" s="488">
        <v>0</v>
      </c>
      <c r="K1106" s="36"/>
    </row>
    <row r="1107" spans="1:11" ht="15" customHeight="1" outlineLevel="1">
      <c r="A1107" s="400">
        <v>44</v>
      </c>
      <c r="B1107" s="250" t="s">
        <v>749</v>
      </c>
      <c r="C1107" s="496">
        <v>4689.4679474802915</v>
      </c>
      <c r="D1107" s="411"/>
      <c r="E1107" s="411"/>
      <c r="F1107" s="488">
        <v>0</v>
      </c>
      <c r="G1107" s="411"/>
      <c r="H1107" s="488">
        <v>0</v>
      </c>
      <c r="I1107" s="411"/>
      <c r="J1107" s="488">
        <v>0</v>
      </c>
      <c r="K1107" s="36"/>
    </row>
    <row r="1108" spans="1:11" ht="15" customHeight="1" outlineLevel="1">
      <c r="A1108" s="400">
        <v>45</v>
      </c>
      <c r="B1108" s="250" t="s">
        <v>750</v>
      </c>
      <c r="C1108" s="496">
        <v>10312.63022841053</v>
      </c>
      <c r="D1108" s="411"/>
      <c r="E1108" s="411"/>
      <c r="F1108" s="488">
        <v>0</v>
      </c>
      <c r="G1108" s="411"/>
      <c r="H1108" s="488">
        <v>0</v>
      </c>
      <c r="I1108" s="411"/>
      <c r="J1108" s="488">
        <v>0</v>
      </c>
      <c r="K1108" s="36"/>
    </row>
    <row r="1109" spans="1:11" ht="15" customHeight="1" outlineLevel="1">
      <c r="A1109" s="400">
        <v>46</v>
      </c>
      <c r="B1109" s="250" t="s">
        <v>751</v>
      </c>
      <c r="C1109" s="496">
        <v>231.06814438961146</v>
      </c>
      <c r="D1109" s="411"/>
      <c r="E1109" s="411"/>
      <c r="F1109" s="496">
        <v>46.87179149503708</v>
      </c>
      <c r="G1109" s="411"/>
      <c r="H1109" s="496">
        <v>13.369051703453064</v>
      </c>
      <c r="I1109" s="411"/>
      <c r="J1109" s="496">
        <v>309.02411744456288</v>
      </c>
      <c r="K1109" s="36"/>
    </row>
    <row r="1110" spans="1:11" ht="15" customHeight="1" outlineLevel="1">
      <c r="A1110" s="400">
        <v>47</v>
      </c>
      <c r="B1110" s="250" t="s">
        <v>296</v>
      </c>
      <c r="C1110" s="496">
        <v>142.74607038025854</v>
      </c>
      <c r="D1110" s="411"/>
      <c r="E1110" s="411"/>
      <c r="F1110" s="496">
        <v>8.3622331847727285</v>
      </c>
      <c r="G1110" s="411"/>
      <c r="H1110" s="496">
        <v>1.2807268371820451</v>
      </c>
      <c r="I1110" s="411"/>
      <c r="J1110" s="496">
        <v>96.487927393013237</v>
      </c>
      <c r="K1110" s="36"/>
    </row>
    <row r="1111" spans="1:11" ht="15" customHeight="1" outlineLevel="1">
      <c r="A1111" s="400">
        <v>48</v>
      </c>
      <c r="B1111" s="252" t="s">
        <v>297</v>
      </c>
      <c r="C1111" s="496">
        <v>198.3398438465357</v>
      </c>
      <c r="D1111" s="411"/>
      <c r="E1111" s="411"/>
      <c r="F1111" s="496">
        <v>23.257670347309112</v>
      </c>
      <c r="G1111" s="411"/>
      <c r="H1111" s="496">
        <v>2.0623882067203523</v>
      </c>
      <c r="I1111" s="411"/>
      <c r="J1111" s="496">
        <v>188.86061144024134</v>
      </c>
      <c r="K1111" s="36"/>
    </row>
    <row r="1112" spans="1:11" ht="15" customHeight="1" outlineLevel="1">
      <c r="A1112" s="400">
        <v>49</v>
      </c>
      <c r="B1112" s="252" t="s">
        <v>298</v>
      </c>
      <c r="C1112" s="496">
        <v>47.478126958608627</v>
      </c>
      <c r="D1112" s="411"/>
      <c r="E1112" s="411"/>
      <c r="F1112" s="496">
        <v>0.78846391592621801</v>
      </c>
      <c r="G1112" s="411"/>
      <c r="H1112" s="496">
        <v>0.33714977216720582</v>
      </c>
      <c r="I1112" s="411"/>
      <c r="J1112" s="496">
        <v>32.720697997510435</v>
      </c>
      <c r="K1112" s="36"/>
    </row>
    <row r="1113" spans="1:11" ht="15" customHeight="1" outlineLevel="1">
      <c r="A1113" s="400">
        <v>50</v>
      </c>
      <c r="B1113" s="252" t="s">
        <v>752</v>
      </c>
      <c r="C1113" s="36" t="s">
        <v>810</v>
      </c>
      <c r="D1113" s="411"/>
      <c r="E1113" s="411"/>
      <c r="F1113" s="36" t="s">
        <v>810</v>
      </c>
      <c r="G1113" s="411"/>
      <c r="H1113" s="36" t="s">
        <v>810</v>
      </c>
      <c r="I1113" s="411"/>
      <c r="J1113" s="36" t="s">
        <v>810</v>
      </c>
      <c r="K1113" s="36"/>
    </row>
    <row r="1114" spans="1:11" ht="15" customHeight="1" outlineLevel="1">
      <c r="A1114" s="400">
        <v>51</v>
      </c>
      <c r="B1114" s="250" t="s">
        <v>299</v>
      </c>
      <c r="C1114" s="36" t="s">
        <v>810</v>
      </c>
      <c r="D1114" s="411"/>
      <c r="E1114" s="411"/>
      <c r="F1114" s="36" t="s">
        <v>810</v>
      </c>
      <c r="G1114" s="411"/>
      <c r="H1114" s="36" t="s">
        <v>810</v>
      </c>
      <c r="I1114" s="411"/>
      <c r="J1114" s="36" t="s">
        <v>810</v>
      </c>
      <c r="K1114" s="36"/>
    </row>
    <row r="1115" spans="1:11" ht="15" customHeight="1" outlineLevel="1">
      <c r="A1115" s="400">
        <v>52</v>
      </c>
      <c r="B1115" s="250" t="s">
        <v>300</v>
      </c>
      <c r="C1115" s="488">
        <v>26.292565949255231</v>
      </c>
      <c r="D1115" s="411"/>
      <c r="E1115" s="411"/>
      <c r="F1115" s="496">
        <v>0.91902494981288907</v>
      </c>
      <c r="G1115" s="411"/>
      <c r="H1115" s="496">
        <v>0.10700565688610078</v>
      </c>
      <c r="I1115" s="411"/>
      <c r="J1115" s="496">
        <v>20.65058414821625</v>
      </c>
      <c r="K1115" s="36"/>
    </row>
    <row r="1116" spans="1:11" ht="15" customHeight="1" outlineLevel="1">
      <c r="A1116" s="400">
        <v>53</v>
      </c>
      <c r="B1116" s="250" t="s">
        <v>301</v>
      </c>
      <c r="C1116" s="488">
        <v>82.020966700077054</v>
      </c>
      <c r="D1116" s="411"/>
      <c r="E1116" s="411"/>
      <c r="F1116" s="496">
        <v>1.6666475105881691</v>
      </c>
      <c r="G1116" s="411"/>
      <c r="H1116" s="496">
        <v>0.64065685510039327</v>
      </c>
      <c r="I1116" s="411"/>
      <c r="J1116" s="496">
        <v>62.549411687827103</v>
      </c>
      <c r="K1116" s="36"/>
    </row>
    <row r="1117" spans="1:11" ht="15" customHeight="1" outlineLevel="1">
      <c r="A1117" s="400">
        <v>54</v>
      </c>
      <c r="B1117" s="250" t="s">
        <v>753</v>
      </c>
      <c r="C1117" s="488">
        <v>133.92626210877299</v>
      </c>
      <c r="D1117" s="411"/>
      <c r="E1117" s="411"/>
      <c r="F1117" s="496">
        <v>4.0591240870952605</v>
      </c>
      <c r="G1117" s="411"/>
      <c r="H1117" s="496">
        <v>1.572029506635666</v>
      </c>
      <c r="I1117" s="411"/>
      <c r="J1117" s="496">
        <v>81.775569935822489</v>
      </c>
      <c r="K1117" s="36"/>
    </row>
    <row r="1118" spans="1:11" ht="15" customHeight="1" outlineLevel="1">
      <c r="A1118" s="400">
        <v>55</v>
      </c>
      <c r="B1118" s="250" t="s">
        <v>754</v>
      </c>
      <c r="C1118" s="488">
        <v>594.79437691125872</v>
      </c>
      <c r="D1118" s="411"/>
      <c r="E1118" s="411"/>
      <c r="F1118" s="496">
        <v>131.79286607311366</v>
      </c>
      <c r="G1118" s="411"/>
      <c r="H1118" s="496">
        <v>21.67655558438301</v>
      </c>
      <c r="I1118" s="411"/>
      <c r="J1118" s="496">
        <v>469.21207068107128</v>
      </c>
      <c r="K1118" s="36"/>
    </row>
    <row r="1119" spans="1:11" ht="15" customHeight="1" outlineLevel="1">
      <c r="A1119" s="400">
        <v>56</v>
      </c>
      <c r="B1119" s="250" t="s">
        <v>755</v>
      </c>
      <c r="C1119" s="488">
        <v>815.67069025796059</v>
      </c>
      <c r="D1119" s="411"/>
      <c r="E1119" s="411"/>
      <c r="F1119" s="496">
        <v>7.0061993558406828</v>
      </c>
      <c r="G1119" s="411"/>
      <c r="H1119" s="496">
        <v>2.6610809455513955</v>
      </c>
      <c r="I1119" s="411"/>
      <c r="J1119" s="496">
        <v>167.19279332580564</v>
      </c>
      <c r="K1119" s="36"/>
    </row>
    <row r="1120" spans="1:11" ht="15" customHeight="1" outlineLevel="1">
      <c r="A1120" s="400">
        <v>57</v>
      </c>
      <c r="B1120" s="250" t="s">
        <v>756</v>
      </c>
      <c r="C1120" s="488">
        <v>709.16753962577582</v>
      </c>
      <c r="D1120" s="411"/>
      <c r="E1120" s="411"/>
      <c r="F1120" s="496">
        <v>3.820446748620272</v>
      </c>
      <c r="G1120" s="411"/>
      <c r="H1120" s="496">
        <v>3.2033382607877257</v>
      </c>
      <c r="I1120" s="411"/>
      <c r="J1120" s="496">
        <v>192.46449549584389</v>
      </c>
      <c r="K1120" s="36"/>
    </row>
    <row r="1121" spans="1:11" ht="15" customHeight="1" outlineLevel="1">
      <c r="A1121" s="400">
        <v>58</v>
      </c>
      <c r="B1121" s="250" t="s">
        <v>757</v>
      </c>
      <c r="C1121" s="488">
        <v>612.3535526685655</v>
      </c>
      <c r="D1121" s="411"/>
      <c r="E1121" s="411"/>
      <c r="F1121" s="496">
        <v>4.5806365106105806</v>
      </c>
      <c r="G1121" s="411"/>
      <c r="H1121" s="496">
        <v>6.5109641990661622</v>
      </c>
      <c r="I1121" s="411"/>
      <c r="J1121" s="496">
        <v>158.37942530304196</v>
      </c>
      <c r="K1121" s="36"/>
    </row>
    <row r="1122" spans="1:11" ht="15" customHeight="1" outlineLevel="1">
      <c r="A1122" s="400">
        <v>59</v>
      </c>
      <c r="B1122" s="250" t="s">
        <v>758</v>
      </c>
      <c r="C1122" s="488">
        <v>466.4207955776215</v>
      </c>
      <c r="D1122" s="411"/>
      <c r="E1122" s="411"/>
      <c r="F1122" s="496">
        <v>6.273839096200466</v>
      </c>
      <c r="G1122" s="411"/>
      <c r="H1122" s="496">
        <v>17.757590732085706</v>
      </c>
      <c r="I1122" s="411"/>
      <c r="J1122" s="496">
        <v>142.98475456778408</v>
      </c>
      <c r="K1122" s="36"/>
    </row>
    <row r="1123" spans="1:11" ht="15" customHeight="1" outlineLevel="1">
      <c r="A1123" s="400">
        <v>60</v>
      </c>
      <c r="B1123" s="250" t="s">
        <v>547</v>
      </c>
      <c r="C1123" s="488">
        <v>137.82201989431383</v>
      </c>
      <c r="D1123" s="411"/>
      <c r="E1123" s="411"/>
      <c r="F1123" s="36"/>
      <c r="G1123" s="411"/>
      <c r="H1123" s="36"/>
      <c r="I1123" s="411"/>
      <c r="J1123" s="36"/>
      <c r="K1123" s="36"/>
    </row>
    <row r="1124" spans="1:11" ht="15" customHeight="1" outlineLevel="1">
      <c r="A1124" s="400">
        <v>61</v>
      </c>
      <c r="B1124" s="250" t="s">
        <v>552</v>
      </c>
      <c r="C1124" s="488">
        <v>246.97522076156139</v>
      </c>
      <c r="D1124" s="411"/>
      <c r="E1124" s="411"/>
      <c r="F1124" s="36"/>
      <c r="G1124" s="411"/>
      <c r="H1124" s="36"/>
      <c r="I1124" s="411"/>
      <c r="J1124" s="36"/>
      <c r="K1124" s="36"/>
    </row>
    <row r="1125" spans="1:11" ht="15" customHeight="1" outlineLevel="1">
      <c r="A1125" s="400">
        <v>62</v>
      </c>
      <c r="B1125" s="405" t="s">
        <v>263</v>
      </c>
      <c r="C1125" s="36"/>
      <c r="D1125" s="36"/>
      <c r="E1125" s="36"/>
      <c r="F1125" s="36"/>
      <c r="G1125" s="36"/>
      <c r="H1125" s="36"/>
      <c r="I1125" s="36"/>
      <c r="J1125" s="36"/>
      <c r="K1125" s="36"/>
    </row>
    <row r="1126" spans="1:11">
      <c r="B1126" s="398"/>
      <c r="C1126" s="398"/>
      <c r="D1126" s="398"/>
      <c r="E1126" s="398"/>
      <c r="F1126" s="398"/>
      <c r="G1126" s="398"/>
      <c r="H1126" s="398"/>
      <c r="I1126" s="398"/>
      <c r="J1126" s="398"/>
      <c r="K1126" s="398"/>
    </row>
    <row r="1127" spans="1:11">
      <c r="B1127" s="397" t="s">
        <v>325</v>
      </c>
      <c r="C1127" s="398"/>
      <c r="D1127" s="398"/>
      <c r="E1127" s="398"/>
      <c r="F1127" s="398"/>
      <c r="G1127" s="398"/>
      <c r="H1127" s="398"/>
      <c r="I1127" s="398"/>
      <c r="J1127" s="398"/>
    </row>
    <row r="1129" spans="1:11">
      <c r="B1129" s="417" t="s">
        <v>388</v>
      </c>
    </row>
    <row r="1130" spans="1:11">
      <c r="B1130" s="260">
        <f>B1060</f>
        <v>2016</v>
      </c>
    </row>
    <row r="1132" spans="1:11">
      <c r="B1132" s="306" t="s">
        <v>229</v>
      </c>
      <c r="C1132" s="306" t="s">
        <v>811</v>
      </c>
      <c r="D1132" s="306" t="s">
        <v>267</v>
      </c>
    </row>
    <row r="1133" spans="1:11">
      <c r="A1133" s="400">
        <v>1</v>
      </c>
      <c r="B1133" s="297" t="s">
        <v>812</v>
      </c>
      <c r="C1133" s="496">
        <v>4.2760273259432919</v>
      </c>
      <c r="D1133" s="36" t="s">
        <v>813</v>
      </c>
    </row>
    <row r="1134" spans="1:11" ht="24">
      <c r="A1134" s="400">
        <v>2</v>
      </c>
      <c r="B1134" s="298" t="s">
        <v>814</v>
      </c>
      <c r="C1134" s="496">
        <v>4.7646457254276884</v>
      </c>
      <c r="D1134" s="36" t="s">
        <v>813</v>
      </c>
    </row>
    <row r="1135" spans="1:11" ht="24">
      <c r="A1135" s="400">
        <v>3</v>
      </c>
      <c r="B1135" s="298" t="s">
        <v>815</v>
      </c>
      <c r="C1135" s="496">
        <v>8.4856985323993346</v>
      </c>
      <c r="D1135" s="36" t="s">
        <v>813</v>
      </c>
    </row>
    <row r="1136" spans="1:11" ht="24">
      <c r="A1136" s="400">
        <v>4</v>
      </c>
      <c r="B1136" s="298" t="s">
        <v>816</v>
      </c>
      <c r="C1136" s="496">
        <v>1.7829013884452725</v>
      </c>
      <c r="D1136" s="36" t="s">
        <v>813</v>
      </c>
    </row>
    <row r="1139" spans="1:11" ht="15.75">
      <c r="B1139" s="9" t="s">
        <v>800</v>
      </c>
    </row>
    <row r="1140" spans="1:11">
      <c r="B1140" s="399" t="s">
        <v>801</v>
      </c>
    </row>
    <row r="1141" spans="1:11">
      <c r="B1141" s="417" t="s">
        <v>388</v>
      </c>
      <c r="C1141" s="398"/>
      <c r="D1141" s="398"/>
      <c r="E1141" s="398"/>
      <c r="K1141" s="398"/>
    </row>
    <row r="1142" spans="1:11">
      <c r="B1142" s="260">
        <v>2017</v>
      </c>
      <c r="C1142" s="398"/>
      <c r="D1142" s="398"/>
      <c r="E1142" s="398"/>
      <c r="F1142" s="398"/>
      <c r="G1142" s="398"/>
      <c r="H1142" s="398"/>
      <c r="I1142" s="398"/>
      <c r="J1142" s="398"/>
      <c r="K1142" s="398"/>
    </row>
    <row r="1143" spans="1:11">
      <c r="C1143" s="398"/>
      <c r="D1143" s="398"/>
      <c r="E1143" s="398"/>
      <c r="F1143" s="398"/>
      <c r="G1143" s="398"/>
      <c r="H1143" s="398"/>
      <c r="I1143" s="398"/>
      <c r="J1143" s="398"/>
      <c r="K1143" s="398"/>
    </row>
    <row r="1144" spans="1:11" ht="15.75" customHeight="1">
      <c r="C1144" s="398"/>
      <c r="D1144" s="398"/>
      <c r="E1144" s="398"/>
      <c r="F1144" s="398"/>
      <c r="G1144" s="398"/>
      <c r="H1144" s="398"/>
      <c r="I1144" s="398"/>
      <c r="J1144" s="398"/>
      <c r="K1144" s="398"/>
    </row>
    <row r="1145" spans="1:11" ht="48">
      <c r="B1145" s="306" t="s">
        <v>263</v>
      </c>
      <c r="C1145" s="306" t="s">
        <v>802</v>
      </c>
      <c r="D1145" s="306" t="s">
        <v>803</v>
      </c>
      <c r="E1145" s="306" t="s">
        <v>804</v>
      </c>
      <c r="F1145" s="306" t="s">
        <v>805</v>
      </c>
      <c r="G1145" s="306" t="s">
        <v>806</v>
      </c>
      <c r="H1145" s="306" t="s">
        <v>807</v>
      </c>
      <c r="I1145" s="306" t="s">
        <v>808</v>
      </c>
      <c r="J1145" s="306" t="s">
        <v>809</v>
      </c>
      <c r="K1145" s="330" t="s">
        <v>267</v>
      </c>
    </row>
    <row r="1146" spans="1:11" ht="15" customHeight="1" outlineLevel="1">
      <c r="A1146" s="400">
        <v>1</v>
      </c>
      <c r="B1146" s="250" t="s">
        <v>330</v>
      </c>
      <c r="C1146" s="488">
        <v>0</v>
      </c>
      <c r="D1146" s="411"/>
      <c r="E1146" s="411"/>
      <c r="F1146" s="488">
        <v>181.65403570663929</v>
      </c>
      <c r="G1146" s="411"/>
      <c r="H1146" s="488">
        <v>0</v>
      </c>
      <c r="I1146" s="411"/>
      <c r="J1146" s="488">
        <v>0</v>
      </c>
      <c r="K1146" s="36"/>
    </row>
    <row r="1147" spans="1:11" ht="15" customHeight="1" outlineLevel="1">
      <c r="A1147" s="400">
        <v>2</v>
      </c>
      <c r="B1147" s="250" t="s">
        <v>719</v>
      </c>
      <c r="C1147" s="488">
        <v>0</v>
      </c>
      <c r="D1147" s="411"/>
      <c r="E1147" s="411"/>
      <c r="F1147" s="488">
        <v>162.48100315146445</v>
      </c>
      <c r="G1147" s="411"/>
      <c r="H1147" s="488">
        <v>0</v>
      </c>
      <c r="I1147" s="411"/>
      <c r="J1147" s="488">
        <v>0</v>
      </c>
      <c r="K1147" s="36"/>
    </row>
    <row r="1148" spans="1:11" ht="15" customHeight="1" outlineLevel="1">
      <c r="A1148" s="400">
        <v>3</v>
      </c>
      <c r="B1148" s="250" t="s">
        <v>720</v>
      </c>
      <c r="C1148" s="488">
        <v>0</v>
      </c>
      <c r="D1148" s="411"/>
      <c r="E1148" s="411"/>
      <c r="F1148" s="488">
        <v>162.75082684925795</v>
      </c>
      <c r="G1148" s="411"/>
      <c r="H1148" s="488">
        <v>0</v>
      </c>
      <c r="I1148" s="411"/>
      <c r="J1148" s="488">
        <v>0</v>
      </c>
      <c r="K1148" s="36"/>
    </row>
    <row r="1149" spans="1:11" ht="15" customHeight="1" outlineLevel="1">
      <c r="A1149" s="400">
        <v>4</v>
      </c>
      <c r="B1149" s="250" t="s">
        <v>721</v>
      </c>
      <c r="C1149" s="488">
        <v>0</v>
      </c>
      <c r="D1149" s="411"/>
      <c r="E1149" s="411"/>
      <c r="F1149" s="488">
        <v>2834.1578649237872</v>
      </c>
      <c r="G1149" s="411"/>
      <c r="H1149" s="488">
        <v>0</v>
      </c>
      <c r="I1149" s="411"/>
      <c r="J1149" s="488">
        <v>0</v>
      </c>
      <c r="K1149" s="36"/>
    </row>
    <row r="1150" spans="1:11" ht="15" customHeight="1" outlineLevel="1">
      <c r="A1150" s="400">
        <v>5</v>
      </c>
      <c r="B1150" s="250" t="s">
        <v>722</v>
      </c>
      <c r="C1150" s="488">
        <v>0</v>
      </c>
      <c r="D1150" s="411"/>
      <c r="E1150" s="411"/>
      <c r="F1150" s="488">
        <v>19863.606171357631</v>
      </c>
      <c r="G1150" s="411"/>
      <c r="H1150" s="488">
        <v>0</v>
      </c>
      <c r="I1150" s="411"/>
      <c r="J1150" s="488">
        <v>0</v>
      </c>
      <c r="K1150" s="36"/>
    </row>
    <row r="1151" spans="1:11" ht="15" customHeight="1" outlineLevel="1">
      <c r="A1151" s="400">
        <v>6</v>
      </c>
      <c r="B1151" s="250" t="s">
        <v>723</v>
      </c>
      <c r="C1151" s="488">
        <v>0</v>
      </c>
      <c r="D1151" s="411"/>
      <c r="E1151" s="411"/>
      <c r="F1151" s="488">
        <v>54202.189526741546</v>
      </c>
      <c r="G1151" s="411"/>
      <c r="H1151" s="488">
        <v>0</v>
      </c>
      <c r="I1151" s="411"/>
      <c r="J1151" s="488">
        <v>0</v>
      </c>
      <c r="K1151" s="36"/>
    </row>
    <row r="1152" spans="1:11" ht="15" customHeight="1" outlineLevel="1">
      <c r="A1152" s="400">
        <v>7</v>
      </c>
      <c r="B1152" s="250" t="s">
        <v>724</v>
      </c>
      <c r="C1152" s="488">
        <v>0</v>
      </c>
      <c r="D1152" s="411"/>
      <c r="E1152" s="411"/>
      <c r="F1152" s="488">
        <v>89.186277060139176</v>
      </c>
      <c r="G1152" s="411"/>
      <c r="H1152" s="488">
        <v>0</v>
      </c>
      <c r="I1152" s="411"/>
      <c r="J1152" s="488">
        <v>5216.2337474195829</v>
      </c>
      <c r="K1152" s="36"/>
    </row>
    <row r="1153" spans="1:11" ht="15" customHeight="1" outlineLevel="1">
      <c r="A1153" s="400">
        <v>8</v>
      </c>
      <c r="B1153" s="250" t="s">
        <v>725</v>
      </c>
      <c r="C1153" s="488">
        <v>0</v>
      </c>
      <c r="D1153" s="411"/>
      <c r="E1153" s="411"/>
      <c r="F1153" s="488">
        <v>64.500964942115544</v>
      </c>
      <c r="G1153" s="411"/>
      <c r="H1153" s="488">
        <v>0</v>
      </c>
      <c r="I1153" s="411"/>
      <c r="J1153" s="488">
        <v>0</v>
      </c>
      <c r="K1153" s="36"/>
    </row>
    <row r="1154" spans="1:11" ht="15" customHeight="1" outlineLevel="1">
      <c r="A1154" s="400">
        <v>9</v>
      </c>
      <c r="B1154" s="250" t="s">
        <v>726</v>
      </c>
      <c r="C1154" s="488">
        <v>0</v>
      </c>
      <c r="D1154" s="411"/>
      <c r="E1154" s="411"/>
      <c r="F1154" s="488">
        <v>61.703778901290896</v>
      </c>
      <c r="G1154" s="411"/>
      <c r="H1154" s="488">
        <v>0</v>
      </c>
      <c r="I1154" s="411"/>
      <c r="J1154" s="488">
        <v>0</v>
      </c>
      <c r="K1154" s="36"/>
    </row>
    <row r="1155" spans="1:11" ht="15" customHeight="1" outlineLevel="1">
      <c r="A1155" s="400">
        <v>10</v>
      </c>
      <c r="B1155" s="250" t="s">
        <v>727</v>
      </c>
      <c r="C1155" s="488">
        <v>0</v>
      </c>
      <c r="D1155" s="411"/>
      <c r="E1155" s="411"/>
      <c r="F1155" s="488">
        <v>1743.1520696552991</v>
      </c>
      <c r="G1155" s="411"/>
      <c r="H1155" s="488">
        <v>0</v>
      </c>
      <c r="I1155" s="411"/>
      <c r="J1155" s="488">
        <v>0</v>
      </c>
      <c r="K1155" s="36"/>
    </row>
    <row r="1156" spans="1:11" ht="15" customHeight="1" outlineLevel="1">
      <c r="A1156" s="400">
        <v>11</v>
      </c>
      <c r="B1156" s="250" t="s">
        <v>354</v>
      </c>
      <c r="C1156" s="488">
        <v>0</v>
      </c>
      <c r="D1156" s="411"/>
      <c r="E1156" s="411"/>
      <c r="F1156" s="488">
        <v>0</v>
      </c>
      <c r="G1156" s="411"/>
      <c r="H1156" s="488">
        <v>98.203828059446806</v>
      </c>
      <c r="I1156" s="411"/>
      <c r="J1156" s="488">
        <v>0</v>
      </c>
      <c r="K1156" s="36"/>
    </row>
    <row r="1157" spans="1:11" ht="15" customHeight="1" outlineLevel="1">
      <c r="A1157" s="400">
        <v>12</v>
      </c>
      <c r="B1157" s="250" t="s">
        <v>350</v>
      </c>
      <c r="C1157" s="488">
        <v>0</v>
      </c>
      <c r="D1157" s="411"/>
      <c r="E1157" s="411"/>
      <c r="F1157" s="488">
        <v>0</v>
      </c>
      <c r="G1157" s="411"/>
      <c r="H1157" s="488">
        <v>1101.3890042637886</v>
      </c>
      <c r="I1157" s="411"/>
      <c r="J1157" s="488">
        <v>0</v>
      </c>
      <c r="K1157" s="36"/>
    </row>
    <row r="1158" spans="1:11" ht="15" customHeight="1" outlineLevel="1">
      <c r="A1158" s="400">
        <v>13</v>
      </c>
      <c r="B1158" s="250" t="s">
        <v>362</v>
      </c>
      <c r="C1158" s="488">
        <v>6.3662230927467345</v>
      </c>
      <c r="D1158" s="411"/>
      <c r="E1158" s="411"/>
      <c r="F1158" s="488">
        <v>0</v>
      </c>
      <c r="G1158" s="411"/>
      <c r="H1158" s="488">
        <v>0</v>
      </c>
      <c r="I1158" s="411"/>
      <c r="J1158" s="488">
        <v>0</v>
      </c>
      <c r="K1158" s="36"/>
    </row>
    <row r="1159" spans="1:11" ht="15" customHeight="1" outlineLevel="1">
      <c r="A1159" s="400">
        <v>14</v>
      </c>
      <c r="B1159" s="250" t="s">
        <v>360</v>
      </c>
      <c r="C1159" s="488">
        <v>7.2551358097791674</v>
      </c>
      <c r="D1159" s="411"/>
      <c r="E1159" s="411"/>
      <c r="F1159" s="488">
        <v>0</v>
      </c>
      <c r="G1159" s="411"/>
      <c r="H1159" s="488">
        <v>0</v>
      </c>
      <c r="I1159" s="411"/>
      <c r="J1159" s="488">
        <v>0</v>
      </c>
      <c r="K1159" s="36"/>
    </row>
    <row r="1160" spans="1:11" ht="15" customHeight="1" outlineLevel="1">
      <c r="A1160" s="400">
        <v>15</v>
      </c>
      <c r="B1160" s="250" t="s">
        <v>349</v>
      </c>
      <c r="C1160" s="488">
        <v>4.8674204542636872</v>
      </c>
      <c r="D1160" s="411"/>
      <c r="E1160" s="411"/>
      <c r="F1160" s="488">
        <v>0</v>
      </c>
      <c r="G1160" s="411"/>
      <c r="H1160" s="488">
        <v>0</v>
      </c>
      <c r="I1160" s="411"/>
      <c r="J1160" s="488">
        <v>0</v>
      </c>
      <c r="K1160" s="36"/>
    </row>
    <row r="1161" spans="1:11" ht="15" customHeight="1" outlineLevel="1">
      <c r="A1161" s="400">
        <v>16</v>
      </c>
      <c r="B1161" s="250" t="s">
        <v>361</v>
      </c>
      <c r="C1161" s="488">
        <v>4.9431471338987354</v>
      </c>
      <c r="D1161" s="411"/>
      <c r="E1161" s="411"/>
      <c r="F1161" s="488">
        <v>0</v>
      </c>
      <c r="G1161" s="411"/>
      <c r="H1161" s="488">
        <v>0</v>
      </c>
      <c r="I1161" s="411"/>
      <c r="J1161" s="488">
        <v>0</v>
      </c>
      <c r="K1161" s="36"/>
    </row>
    <row r="1162" spans="1:11" ht="15" customHeight="1" outlineLevel="1">
      <c r="A1162" s="400">
        <v>17</v>
      </c>
      <c r="B1162" s="250" t="s">
        <v>363</v>
      </c>
      <c r="C1162" s="488">
        <v>170.33372959105969</v>
      </c>
      <c r="D1162" s="411"/>
      <c r="E1162" s="411"/>
      <c r="F1162" s="488">
        <v>0</v>
      </c>
      <c r="G1162" s="411"/>
      <c r="H1162" s="488">
        <v>0</v>
      </c>
      <c r="I1162" s="411"/>
      <c r="J1162" s="488">
        <v>0</v>
      </c>
      <c r="K1162" s="36"/>
    </row>
    <row r="1163" spans="1:11" ht="15" customHeight="1" outlineLevel="1">
      <c r="A1163" s="400">
        <v>18</v>
      </c>
      <c r="B1163" s="250" t="s">
        <v>728</v>
      </c>
      <c r="C1163" s="488">
        <v>10.487983051133156</v>
      </c>
      <c r="D1163" s="411"/>
      <c r="E1163" s="411"/>
      <c r="F1163" s="488">
        <v>0</v>
      </c>
      <c r="G1163" s="411"/>
      <c r="H1163" s="488">
        <v>0</v>
      </c>
      <c r="I1163" s="411"/>
      <c r="J1163" s="488">
        <v>13.543679922240973</v>
      </c>
      <c r="K1163" s="36"/>
    </row>
    <row r="1164" spans="1:11" ht="15" customHeight="1" outlineLevel="1">
      <c r="A1164" s="400">
        <v>19</v>
      </c>
      <c r="B1164" s="250" t="s">
        <v>729</v>
      </c>
      <c r="C1164" s="488">
        <v>0</v>
      </c>
      <c r="D1164" s="411"/>
      <c r="E1164" s="411"/>
      <c r="F1164" s="488">
        <v>0</v>
      </c>
      <c r="G1164" s="411"/>
      <c r="H1164" s="488">
        <v>0</v>
      </c>
      <c r="I1164" s="411"/>
      <c r="J1164" s="488">
        <v>5215.0266027933003</v>
      </c>
      <c r="K1164" s="36"/>
    </row>
    <row r="1165" spans="1:11" ht="15" customHeight="1" outlineLevel="1">
      <c r="A1165" s="400">
        <v>20</v>
      </c>
      <c r="B1165" s="250" t="s">
        <v>730</v>
      </c>
      <c r="C1165" s="488">
        <v>0</v>
      </c>
      <c r="D1165" s="411"/>
      <c r="E1165" s="411"/>
      <c r="F1165" s="488">
        <v>0</v>
      </c>
      <c r="G1165" s="411"/>
      <c r="H1165" s="488">
        <v>0</v>
      </c>
      <c r="I1165" s="411"/>
      <c r="J1165" s="488">
        <v>4296.1669756257588</v>
      </c>
      <c r="K1165" s="36"/>
    </row>
    <row r="1166" spans="1:11" ht="15" customHeight="1" outlineLevel="1">
      <c r="A1166" s="400">
        <v>21</v>
      </c>
      <c r="B1166" s="250" t="s">
        <v>731</v>
      </c>
      <c r="C1166" s="488">
        <v>0</v>
      </c>
      <c r="D1166" s="411"/>
      <c r="E1166" s="411"/>
      <c r="F1166" s="488">
        <v>0</v>
      </c>
      <c r="G1166" s="411"/>
      <c r="H1166" s="488">
        <v>0</v>
      </c>
      <c r="I1166" s="411"/>
      <c r="J1166" s="488">
        <v>3431.9105723433495</v>
      </c>
      <c r="K1166" s="36"/>
    </row>
    <row r="1167" spans="1:11" ht="15" customHeight="1" outlineLevel="1">
      <c r="A1167" s="400">
        <v>22</v>
      </c>
      <c r="B1167" s="250" t="s">
        <v>359</v>
      </c>
      <c r="C1167" s="488">
        <v>0</v>
      </c>
      <c r="D1167" s="411"/>
      <c r="E1167" s="411"/>
      <c r="F1167" s="488">
        <v>57.790003431510925</v>
      </c>
      <c r="G1167" s="411"/>
      <c r="H1167" s="488">
        <v>0</v>
      </c>
      <c r="I1167" s="411"/>
      <c r="J1167" s="488">
        <v>0</v>
      </c>
      <c r="K1167" s="36"/>
    </row>
    <row r="1168" spans="1:11" ht="15" customHeight="1" outlineLevel="1">
      <c r="A1168" s="400">
        <v>23</v>
      </c>
      <c r="B1168" s="250" t="s">
        <v>442</v>
      </c>
      <c r="C1168" s="488">
        <v>18.643642395210264</v>
      </c>
      <c r="D1168" s="411"/>
      <c r="E1168" s="411"/>
      <c r="F1168" s="488">
        <v>0</v>
      </c>
      <c r="G1168" s="411"/>
      <c r="H1168" s="488">
        <v>0</v>
      </c>
      <c r="I1168" s="411"/>
      <c r="J1168" s="488">
        <v>0</v>
      </c>
      <c r="K1168" s="36"/>
    </row>
    <row r="1169" spans="1:11" ht="15" customHeight="1" outlineLevel="1">
      <c r="A1169" s="400">
        <v>24</v>
      </c>
      <c r="B1169" s="250" t="s">
        <v>443</v>
      </c>
      <c r="C1169" s="488">
        <v>279.05416801158788</v>
      </c>
      <c r="D1169" s="411"/>
      <c r="E1169" s="411"/>
      <c r="F1169" s="488">
        <v>0</v>
      </c>
      <c r="G1169" s="411"/>
      <c r="H1169" s="488">
        <v>0</v>
      </c>
      <c r="I1169" s="411"/>
      <c r="J1169" s="488">
        <v>0</v>
      </c>
      <c r="K1169" s="36"/>
    </row>
    <row r="1170" spans="1:11" ht="15" customHeight="1" outlineLevel="1">
      <c r="A1170" s="400">
        <v>25</v>
      </c>
      <c r="B1170" s="250" t="s">
        <v>732</v>
      </c>
      <c r="C1170" s="488">
        <v>18.677859034919738</v>
      </c>
      <c r="D1170" s="411"/>
      <c r="E1170" s="411"/>
      <c r="F1170" s="488">
        <v>0</v>
      </c>
      <c r="G1170" s="411"/>
      <c r="H1170" s="488">
        <v>0</v>
      </c>
      <c r="I1170" s="411"/>
      <c r="J1170" s="488">
        <v>0</v>
      </c>
      <c r="K1170" s="36"/>
    </row>
    <row r="1171" spans="1:11" ht="15" customHeight="1" outlineLevel="1">
      <c r="A1171" s="400">
        <v>26</v>
      </c>
      <c r="B1171" s="250" t="s">
        <v>444</v>
      </c>
      <c r="C1171" s="488">
        <v>0</v>
      </c>
      <c r="D1171" s="411"/>
      <c r="E1171" s="411"/>
      <c r="F1171" s="488">
        <v>1.7954597230553626</v>
      </c>
      <c r="G1171" s="411"/>
      <c r="H1171" s="488">
        <v>0.26079492626786233</v>
      </c>
      <c r="I1171" s="411"/>
      <c r="J1171" s="488">
        <v>36.525016396909955</v>
      </c>
      <c r="K1171" s="36"/>
    </row>
    <row r="1172" spans="1:11" ht="15" customHeight="1" outlineLevel="1">
      <c r="A1172" s="400">
        <v>27</v>
      </c>
      <c r="B1172" s="250" t="s">
        <v>449</v>
      </c>
      <c r="C1172" s="488">
        <v>0</v>
      </c>
      <c r="D1172" s="411"/>
      <c r="E1172" s="411"/>
      <c r="F1172" s="488">
        <v>2.5486903288960456</v>
      </c>
      <c r="G1172" s="411"/>
      <c r="H1172" s="488">
        <v>0.93399292570352543</v>
      </c>
      <c r="I1172" s="411"/>
      <c r="J1172" s="488">
        <v>82.210829523813729</v>
      </c>
      <c r="K1172" s="36"/>
    </row>
    <row r="1173" spans="1:11" ht="15" customHeight="1" outlineLevel="1">
      <c r="A1173" s="400">
        <v>28</v>
      </c>
      <c r="B1173" s="250" t="s">
        <v>733</v>
      </c>
      <c r="C1173" s="488">
        <v>3217.530781087678</v>
      </c>
      <c r="D1173" s="411"/>
      <c r="E1173" s="411"/>
      <c r="F1173" s="488">
        <v>0</v>
      </c>
      <c r="G1173" s="411"/>
      <c r="H1173" s="488">
        <v>0</v>
      </c>
      <c r="I1173" s="411"/>
      <c r="J1173" s="488">
        <v>0</v>
      </c>
      <c r="K1173" s="36"/>
    </row>
    <row r="1174" spans="1:11" ht="15" customHeight="1" outlineLevel="1">
      <c r="A1174" s="400">
        <v>29</v>
      </c>
      <c r="B1174" s="250" t="s">
        <v>734</v>
      </c>
      <c r="C1174" s="488">
        <v>7419.574279526043</v>
      </c>
      <c r="D1174" s="411"/>
      <c r="E1174" s="411"/>
      <c r="F1174" s="488">
        <v>0</v>
      </c>
      <c r="G1174" s="411"/>
      <c r="H1174" s="488">
        <v>0</v>
      </c>
      <c r="I1174" s="411"/>
      <c r="J1174" s="488">
        <v>0</v>
      </c>
      <c r="K1174" s="36"/>
    </row>
    <row r="1175" spans="1:11" ht="15" customHeight="1" outlineLevel="1">
      <c r="A1175" s="400">
        <v>30</v>
      </c>
      <c r="B1175" s="250" t="s">
        <v>735</v>
      </c>
      <c r="C1175" s="488">
        <v>15055.10360050344</v>
      </c>
      <c r="D1175" s="411"/>
      <c r="E1175" s="411"/>
      <c r="F1175" s="488">
        <v>0</v>
      </c>
      <c r="G1175" s="411"/>
      <c r="H1175" s="488">
        <v>0</v>
      </c>
      <c r="I1175" s="411"/>
      <c r="J1175" s="488">
        <v>0</v>
      </c>
      <c r="K1175" s="36"/>
    </row>
    <row r="1176" spans="1:11" ht="15" customHeight="1" outlineLevel="1">
      <c r="A1176" s="400">
        <v>31</v>
      </c>
      <c r="B1176" s="250" t="s">
        <v>736</v>
      </c>
      <c r="C1176" s="488">
        <v>22401.409621882605</v>
      </c>
      <c r="D1176" s="411"/>
      <c r="E1176" s="411"/>
      <c r="F1176" s="488">
        <v>0</v>
      </c>
      <c r="G1176" s="411"/>
      <c r="H1176" s="488">
        <v>0</v>
      </c>
      <c r="I1176" s="411"/>
      <c r="J1176" s="488">
        <v>0</v>
      </c>
      <c r="K1176" s="36"/>
    </row>
    <row r="1177" spans="1:11" ht="15" customHeight="1" outlineLevel="1">
      <c r="A1177" s="400">
        <v>32</v>
      </c>
      <c r="B1177" s="250" t="s">
        <v>737</v>
      </c>
      <c r="C1177" s="488">
        <v>93773.742402072996</v>
      </c>
      <c r="D1177" s="411"/>
      <c r="E1177" s="411"/>
      <c r="F1177" s="488">
        <v>0</v>
      </c>
      <c r="G1177" s="411"/>
      <c r="H1177" s="488">
        <v>0</v>
      </c>
      <c r="I1177" s="411"/>
      <c r="J1177" s="488">
        <v>0</v>
      </c>
      <c r="K1177" s="36"/>
    </row>
    <row r="1178" spans="1:11" ht="15" customHeight="1" outlineLevel="1">
      <c r="A1178" s="400">
        <v>33</v>
      </c>
      <c r="B1178" s="250" t="s">
        <v>738</v>
      </c>
      <c r="C1178" s="36" t="s">
        <v>810</v>
      </c>
      <c r="D1178" s="411"/>
      <c r="E1178" s="411"/>
      <c r="F1178" s="36" t="s">
        <v>810</v>
      </c>
      <c r="G1178" s="411"/>
      <c r="H1178" s="36" t="s">
        <v>810</v>
      </c>
      <c r="I1178" s="411"/>
      <c r="J1178" s="36" t="s">
        <v>810</v>
      </c>
      <c r="K1178" s="36"/>
    </row>
    <row r="1179" spans="1:11" ht="15" customHeight="1" outlineLevel="1">
      <c r="A1179" s="400">
        <v>34</v>
      </c>
      <c r="B1179" s="250" t="s">
        <v>739</v>
      </c>
      <c r="C1179" s="36" t="s">
        <v>810</v>
      </c>
      <c r="D1179" s="411"/>
      <c r="E1179" s="411"/>
      <c r="F1179" s="36" t="s">
        <v>810</v>
      </c>
      <c r="G1179" s="411"/>
      <c r="H1179" s="36" t="s">
        <v>810</v>
      </c>
      <c r="I1179" s="411"/>
      <c r="J1179" s="36" t="s">
        <v>810</v>
      </c>
      <c r="K1179" s="36"/>
    </row>
    <row r="1180" spans="1:11" ht="15" customHeight="1" outlineLevel="1">
      <c r="A1180" s="400">
        <v>35</v>
      </c>
      <c r="B1180" s="250" t="s">
        <v>740</v>
      </c>
      <c r="C1180" s="488">
        <v>30.822506943607333</v>
      </c>
      <c r="D1180" s="411"/>
      <c r="E1180" s="411"/>
      <c r="F1180" s="488">
        <v>0</v>
      </c>
      <c r="G1180" s="411"/>
      <c r="H1180" s="488">
        <v>0</v>
      </c>
      <c r="I1180" s="411"/>
      <c r="J1180" s="488">
        <v>0</v>
      </c>
      <c r="K1180" s="36"/>
    </row>
    <row r="1181" spans="1:11" ht="15" customHeight="1" outlineLevel="1">
      <c r="A1181" s="400">
        <v>36</v>
      </c>
      <c r="B1181" s="250" t="s">
        <v>741</v>
      </c>
      <c r="C1181" s="488">
        <v>580739.99779232312</v>
      </c>
      <c r="D1181" s="411"/>
      <c r="E1181" s="411"/>
      <c r="F1181" s="488">
        <v>0</v>
      </c>
      <c r="G1181" s="411"/>
      <c r="H1181" s="488">
        <v>0</v>
      </c>
      <c r="I1181" s="411"/>
      <c r="J1181" s="488">
        <v>0</v>
      </c>
      <c r="K1181" s="36"/>
    </row>
    <row r="1182" spans="1:11" ht="15" customHeight="1" outlineLevel="1">
      <c r="A1182" s="400">
        <v>37</v>
      </c>
      <c r="B1182" s="250" t="s">
        <v>742</v>
      </c>
      <c r="C1182" s="488">
        <v>3666160.9957776549</v>
      </c>
      <c r="D1182" s="411"/>
      <c r="E1182" s="411"/>
      <c r="F1182" s="488">
        <v>0</v>
      </c>
      <c r="G1182" s="411"/>
      <c r="H1182" s="488">
        <v>0</v>
      </c>
      <c r="I1182" s="411"/>
      <c r="J1182" s="488">
        <v>0</v>
      </c>
      <c r="K1182" s="36"/>
    </row>
    <row r="1183" spans="1:11" ht="15" customHeight="1" outlineLevel="1">
      <c r="A1183" s="400">
        <v>38</v>
      </c>
      <c r="B1183" s="250" t="s">
        <v>743</v>
      </c>
      <c r="C1183" s="36" t="s">
        <v>810</v>
      </c>
      <c r="D1183" s="411"/>
      <c r="E1183" s="411"/>
      <c r="F1183" s="36" t="s">
        <v>810</v>
      </c>
      <c r="G1183" s="411"/>
      <c r="H1183" s="36" t="s">
        <v>810</v>
      </c>
      <c r="I1183" s="411"/>
      <c r="J1183" s="36" t="s">
        <v>810</v>
      </c>
      <c r="K1183" s="36"/>
    </row>
    <row r="1184" spans="1:11" ht="15" customHeight="1" outlineLevel="1">
      <c r="A1184" s="400">
        <v>39</v>
      </c>
      <c r="B1184" s="250" t="s">
        <v>744</v>
      </c>
      <c r="C1184" s="488">
        <v>19334.338206008259</v>
      </c>
      <c r="D1184" s="411"/>
      <c r="E1184" s="411"/>
      <c r="F1184" s="488">
        <v>0</v>
      </c>
      <c r="G1184" s="411"/>
      <c r="H1184" s="488">
        <v>0</v>
      </c>
      <c r="I1184" s="411"/>
      <c r="J1184" s="488">
        <v>0</v>
      </c>
      <c r="K1184" s="36"/>
    </row>
    <row r="1185" spans="1:11" ht="15" customHeight="1" outlineLevel="1">
      <c r="A1185" s="400">
        <v>40</v>
      </c>
      <c r="B1185" s="250" t="s">
        <v>745</v>
      </c>
      <c r="C1185" s="488">
        <v>47160.438424929431</v>
      </c>
      <c r="D1185" s="411"/>
      <c r="E1185" s="411"/>
      <c r="F1185" s="488">
        <v>0</v>
      </c>
      <c r="G1185" s="411"/>
      <c r="H1185" s="488">
        <v>0</v>
      </c>
      <c r="I1185" s="411"/>
      <c r="J1185" s="488">
        <v>0</v>
      </c>
      <c r="K1185" s="36"/>
    </row>
    <row r="1186" spans="1:11" ht="15" customHeight="1" outlineLevel="1">
      <c r="A1186" s="400">
        <v>41</v>
      </c>
      <c r="B1186" s="250" t="s">
        <v>746</v>
      </c>
      <c r="C1186" s="488">
        <v>81107.814312991351</v>
      </c>
      <c r="D1186" s="411"/>
      <c r="E1186" s="411"/>
      <c r="F1186" s="488">
        <v>0</v>
      </c>
      <c r="G1186" s="411"/>
      <c r="H1186" s="488">
        <v>0</v>
      </c>
      <c r="I1186" s="411"/>
      <c r="J1186" s="488">
        <v>0</v>
      </c>
      <c r="K1186" s="36"/>
    </row>
    <row r="1187" spans="1:11" ht="15" customHeight="1" outlineLevel="1">
      <c r="A1187" s="400">
        <v>42</v>
      </c>
      <c r="B1187" s="250" t="s">
        <v>747</v>
      </c>
      <c r="C1187" s="488">
        <v>139953.14162945788</v>
      </c>
      <c r="D1187" s="411"/>
      <c r="E1187" s="411"/>
      <c r="F1187" s="488">
        <v>0</v>
      </c>
      <c r="G1187" s="411"/>
      <c r="H1187" s="488">
        <v>0</v>
      </c>
      <c r="I1187" s="411"/>
      <c r="J1187" s="488">
        <v>0</v>
      </c>
      <c r="K1187" s="36"/>
    </row>
    <row r="1188" spans="1:11" ht="15" customHeight="1" outlineLevel="1">
      <c r="A1188" s="400">
        <v>43</v>
      </c>
      <c r="B1188" s="250" t="s">
        <v>748</v>
      </c>
      <c r="C1188" s="488">
        <v>2021.9078563421369</v>
      </c>
      <c r="D1188" s="411"/>
      <c r="E1188" s="411"/>
      <c r="F1188" s="488">
        <v>0</v>
      </c>
      <c r="G1188" s="411"/>
      <c r="H1188" s="488">
        <v>0</v>
      </c>
      <c r="I1188" s="411"/>
      <c r="J1188" s="488">
        <v>0</v>
      </c>
      <c r="K1188" s="36"/>
    </row>
    <row r="1189" spans="1:11" ht="15" customHeight="1" outlineLevel="1">
      <c r="A1189" s="400">
        <v>44</v>
      </c>
      <c r="B1189" s="250" t="s">
        <v>749</v>
      </c>
      <c r="C1189" s="488">
        <v>405.37426121377939</v>
      </c>
      <c r="D1189" s="411"/>
      <c r="E1189" s="411"/>
      <c r="F1189" s="488">
        <v>0</v>
      </c>
      <c r="G1189" s="411"/>
      <c r="H1189" s="488">
        <v>0</v>
      </c>
      <c r="I1189" s="411"/>
      <c r="J1189" s="488">
        <v>0</v>
      </c>
      <c r="K1189" s="36"/>
    </row>
    <row r="1190" spans="1:11" ht="15" customHeight="1" outlineLevel="1">
      <c r="A1190" s="400">
        <v>45</v>
      </c>
      <c r="B1190" s="250" t="s">
        <v>750</v>
      </c>
      <c r="C1190" s="488">
        <v>17855.805616147129</v>
      </c>
      <c r="D1190" s="411"/>
      <c r="E1190" s="411"/>
      <c r="F1190" s="488">
        <v>0</v>
      </c>
      <c r="G1190" s="411"/>
      <c r="H1190" s="488">
        <v>0</v>
      </c>
      <c r="I1190" s="411"/>
      <c r="J1190" s="488">
        <v>0</v>
      </c>
      <c r="K1190" s="36"/>
    </row>
    <row r="1191" spans="1:11" ht="15" customHeight="1" outlineLevel="1">
      <c r="A1191" s="400">
        <v>46</v>
      </c>
      <c r="B1191" s="250" t="s">
        <v>751</v>
      </c>
      <c r="C1191" s="488">
        <v>307.65570447493792</v>
      </c>
      <c r="D1191" s="411"/>
      <c r="E1191" s="411"/>
      <c r="F1191" s="488">
        <v>47.349374618864061</v>
      </c>
      <c r="G1191" s="411"/>
      <c r="H1191" s="488">
        <v>10.929577392071486</v>
      </c>
      <c r="I1191" s="411"/>
      <c r="J1191" s="488">
        <v>318.01798284500836</v>
      </c>
      <c r="K1191" s="36"/>
    </row>
    <row r="1192" spans="1:11" ht="15" customHeight="1" outlineLevel="1">
      <c r="A1192" s="400">
        <v>47</v>
      </c>
      <c r="B1192" s="250" t="s">
        <v>296</v>
      </c>
      <c r="C1192" s="488">
        <v>110.8236982138455</v>
      </c>
      <c r="D1192" s="411"/>
      <c r="E1192" s="411"/>
      <c r="F1192" s="488">
        <v>6.9374904804110535</v>
      </c>
      <c r="G1192" s="411"/>
      <c r="H1192" s="488">
        <v>1.5981477036595344</v>
      </c>
      <c r="I1192" s="411"/>
      <c r="J1192" s="488">
        <v>120.06049285933972</v>
      </c>
      <c r="K1192" s="36"/>
    </row>
    <row r="1193" spans="1:11" ht="15" customHeight="1" outlineLevel="1">
      <c r="A1193" s="400">
        <v>48</v>
      </c>
      <c r="B1193" s="252" t="s">
        <v>297</v>
      </c>
      <c r="C1193" s="488">
        <v>227.541285927248</v>
      </c>
      <c r="D1193" s="411"/>
      <c r="E1193" s="411"/>
      <c r="F1193" s="488">
        <v>35.270148683738711</v>
      </c>
      <c r="G1193" s="411"/>
      <c r="H1193" s="488">
        <v>2.0481402119994159</v>
      </c>
      <c r="I1193" s="411"/>
      <c r="J1193" s="488">
        <v>187.2131750608921</v>
      </c>
      <c r="K1193" s="36"/>
    </row>
    <row r="1194" spans="1:11" ht="15" customHeight="1" outlineLevel="1">
      <c r="A1194" s="400">
        <v>49</v>
      </c>
      <c r="B1194" s="252" t="s">
        <v>298</v>
      </c>
      <c r="C1194" s="488">
        <v>34.480317218899721</v>
      </c>
      <c r="D1194" s="411"/>
      <c r="E1194" s="411"/>
      <c r="F1194" s="488">
        <v>1.1259822107255459</v>
      </c>
      <c r="G1194" s="411"/>
      <c r="H1194" s="488">
        <v>0.67673355538845059</v>
      </c>
      <c r="I1194" s="411"/>
      <c r="J1194" s="488">
        <v>35.174593256968258</v>
      </c>
      <c r="K1194" s="36"/>
    </row>
    <row r="1195" spans="1:11" ht="15" customHeight="1" outlineLevel="1">
      <c r="A1195" s="400">
        <v>50</v>
      </c>
      <c r="B1195" s="252" t="s">
        <v>752</v>
      </c>
      <c r="C1195" s="36" t="s">
        <v>810</v>
      </c>
      <c r="D1195" s="411"/>
      <c r="E1195" s="411"/>
      <c r="F1195" s="36" t="s">
        <v>810</v>
      </c>
      <c r="G1195" s="411"/>
      <c r="H1195" s="36" t="s">
        <v>810</v>
      </c>
      <c r="I1195" s="411"/>
      <c r="J1195" s="36" t="s">
        <v>810</v>
      </c>
      <c r="K1195" s="36"/>
    </row>
    <row r="1196" spans="1:11" ht="15" customHeight="1" outlineLevel="1">
      <c r="A1196" s="400">
        <v>51</v>
      </c>
      <c r="B1196" s="250" t="s">
        <v>299</v>
      </c>
      <c r="C1196" s="36" t="s">
        <v>810</v>
      </c>
      <c r="D1196" s="411"/>
      <c r="E1196" s="411"/>
      <c r="F1196" s="36" t="s">
        <v>810</v>
      </c>
      <c r="G1196" s="411"/>
      <c r="H1196" s="36" t="s">
        <v>810</v>
      </c>
      <c r="I1196" s="411"/>
      <c r="J1196" s="36" t="s">
        <v>810</v>
      </c>
      <c r="K1196" s="36"/>
    </row>
    <row r="1197" spans="1:11" ht="15" customHeight="1" outlineLevel="1">
      <c r="A1197" s="400">
        <v>52</v>
      </c>
      <c r="B1197" s="250" t="s">
        <v>300</v>
      </c>
      <c r="C1197" s="488">
        <v>29.751349893271922</v>
      </c>
      <c r="D1197" s="411"/>
      <c r="E1197" s="411"/>
      <c r="F1197" s="488">
        <v>0.76129098951816554</v>
      </c>
      <c r="G1197" s="411"/>
      <c r="H1197" s="488">
        <v>0.12870407956838606</v>
      </c>
      <c r="I1197" s="411"/>
      <c r="J1197" s="488">
        <v>16.964770788860321</v>
      </c>
      <c r="K1197" s="36"/>
    </row>
    <row r="1198" spans="1:11" ht="15" customHeight="1" outlineLevel="1">
      <c r="A1198" s="400">
        <v>53</v>
      </c>
      <c r="B1198" s="250" t="s">
        <v>301</v>
      </c>
      <c r="C1198" s="488">
        <v>86.181707128822808</v>
      </c>
      <c r="D1198" s="411"/>
      <c r="E1198" s="411"/>
      <c r="F1198" s="488">
        <v>1.6876730529069901</v>
      </c>
      <c r="G1198" s="411"/>
      <c r="H1198" s="488">
        <v>1.27031391518116</v>
      </c>
      <c r="I1198" s="411"/>
      <c r="J1198" s="488">
        <v>61.429468084198234</v>
      </c>
      <c r="K1198" s="36"/>
    </row>
    <row r="1199" spans="1:11" ht="15" customHeight="1" outlineLevel="1">
      <c r="A1199" s="400">
        <v>54</v>
      </c>
      <c r="B1199" s="250" t="s">
        <v>753</v>
      </c>
      <c r="C1199" s="488">
        <v>117.58591931674478</v>
      </c>
      <c r="D1199" s="411"/>
      <c r="E1199" s="411"/>
      <c r="F1199" s="488">
        <v>3.4298864660263062</v>
      </c>
      <c r="G1199" s="411"/>
      <c r="H1199" s="488">
        <v>1.9335173016786575</v>
      </c>
      <c r="I1199" s="411"/>
      <c r="J1199" s="488">
        <v>58.697881265640262</v>
      </c>
      <c r="K1199" s="36"/>
    </row>
    <row r="1200" spans="1:11" ht="15" customHeight="1" outlineLevel="1">
      <c r="A1200" s="400">
        <v>55</v>
      </c>
      <c r="B1200" s="250" t="s">
        <v>754</v>
      </c>
      <c r="C1200" s="488">
        <v>633.73053407194016</v>
      </c>
      <c r="D1200" s="411"/>
      <c r="E1200" s="411"/>
      <c r="F1200" s="488">
        <v>151.7083529210627</v>
      </c>
      <c r="G1200" s="411"/>
      <c r="H1200" s="488">
        <v>32.68243237182498</v>
      </c>
      <c r="I1200" s="411"/>
      <c r="J1200" s="488">
        <v>502.81033684538608</v>
      </c>
      <c r="K1200" s="36"/>
    </row>
    <row r="1201" spans="1:11" ht="15" customHeight="1" outlineLevel="1">
      <c r="A1201" s="400">
        <v>56</v>
      </c>
      <c r="B1201" s="250" t="s">
        <v>755</v>
      </c>
      <c r="C1201" s="488">
        <v>438.26109603519438</v>
      </c>
      <c r="D1201" s="411"/>
      <c r="E1201" s="411"/>
      <c r="F1201" s="488">
        <v>5.0730050420761108</v>
      </c>
      <c r="G1201" s="411"/>
      <c r="H1201" s="488">
        <v>1.164537231373787</v>
      </c>
      <c r="I1201" s="411"/>
      <c r="J1201" s="488">
        <v>79.126593259572971</v>
      </c>
      <c r="K1201" s="36"/>
    </row>
    <row r="1202" spans="1:11" ht="15" customHeight="1" outlineLevel="1">
      <c r="A1202" s="400">
        <v>57</v>
      </c>
      <c r="B1202" s="250" t="s">
        <v>756</v>
      </c>
      <c r="C1202" s="488">
        <v>522.17334686784147</v>
      </c>
      <c r="D1202" s="411"/>
      <c r="E1202" s="411"/>
      <c r="F1202" s="488">
        <v>3.6963740567922594</v>
      </c>
      <c r="G1202" s="411"/>
      <c r="H1202" s="488">
        <v>2.5823361837387084</v>
      </c>
      <c r="I1202" s="411"/>
      <c r="J1202" s="488">
        <v>152.74315496269463</v>
      </c>
      <c r="K1202" s="36"/>
    </row>
    <row r="1203" spans="1:11" ht="15" customHeight="1" outlineLevel="1">
      <c r="A1203" s="400">
        <v>58</v>
      </c>
      <c r="B1203" s="250" t="s">
        <v>757</v>
      </c>
      <c r="C1203" s="488">
        <v>568.10914044609069</v>
      </c>
      <c r="D1203" s="411"/>
      <c r="E1203" s="411"/>
      <c r="F1203" s="488">
        <v>3.7591861651897429</v>
      </c>
      <c r="G1203" s="411"/>
      <c r="H1203" s="488">
        <v>7.5081054864883425</v>
      </c>
      <c r="I1203" s="411"/>
      <c r="J1203" s="488">
        <v>126.02777705311775</v>
      </c>
      <c r="K1203" s="36"/>
    </row>
    <row r="1204" spans="1:11" ht="15" customHeight="1" outlineLevel="1">
      <c r="A1204" s="400">
        <v>59</v>
      </c>
      <c r="B1204" s="250" t="s">
        <v>758</v>
      </c>
      <c r="C1204" s="488">
        <v>421.63625600078706</v>
      </c>
      <c r="D1204" s="411"/>
      <c r="E1204" s="411"/>
      <c r="F1204" s="488">
        <v>5.5093102207183842</v>
      </c>
      <c r="G1204" s="411"/>
      <c r="H1204" s="488">
        <v>6.0460798777639866</v>
      </c>
      <c r="I1204" s="411"/>
      <c r="J1204" s="488">
        <v>124.33287434766292</v>
      </c>
      <c r="K1204" s="36"/>
    </row>
    <row r="1205" spans="1:11" ht="15" customHeight="1" outlineLevel="1">
      <c r="A1205" s="400">
        <v>60</v>
      </c>
      <c r="B1205" s="250" t="s">
        <v>547</v>
      </c>
      <c r="C1205" s="488">
        <v>187.92870842603443</v>
      </c>
      <c r="D1205" s="411"/>
      <c r="E1205" s="411"/>
      <c r="F1205" s="36"/>
      <c r="G1205" s="411"/>
      <c r="H1205" s="36"/>
      <c r="I1205" s="411"/>
      <c r="J1205" s="36"/>
      <c r="K1205" s="36"/>
    </row>
    <row r="1206" spans="1:11" ht="15" customHeight="1" outlineLevel="1">
      <c r="A1206" s="400">
        <v>61</v>
      </c>
      <c r="B1206" s="250" t="s">
        <v>552</v>
      </c>
      <c r="C1206" s="488">
        <v>342.22297731521724</v>
      </c>
      <c r="D1206" s="411"/>
      <c r="E1206" s="411"/>
      <c r="F1206" s="36"/>
      <c r="G1206" s="411"/>
      <c r="H1206" s="36"/>
      <c r="I1206" s="411"/>
      <c r="J1206" s="36"/>
      <c r="K1206" s="36"/>
    </row>
    <row r="1207" spans="1:11" ht="15" customHeight="1" outlineLevel="1">
      <c r="A1207" s="400">
        <v>62</v>
      </c>
      <c r="B1207" s="405" t="s">
        <v>263</v>
      </c>
      <c r="C1207" s="36"/>
      <c r="D1207" s="36"/>
      <c r="E1207" s="36"/>
      <c r="F1207" s="36"/>
      <c r="G1207" s="36"/>
      <c r="H1207" s="36"/>
      <c r="I1207" s="36"/>
      <c r="J1207" s="36"/>
      <c r="K1207" s="36"/>
    </row>
    <row r="1208" spans="1:11">
      <c r="B1208" s="398"/>
      <c r="C1208" s="398"/>
      <c r="D1208" s="398"/>
      <c r="E1208" s="398"/>
      <c r="F1208" s="398"/>
      <c r="G1208" s="398"/>
      <c r="H1208" s="398"/>
      <c r="I1208" s="398"/>
      <c r="J1208" s="398"/>
      <c r="K1208" s="398"/>
    </row>
    <row r="1209" spans="1:11">
      <c r="B1209" s="397" t="s">
        <v>325</v>
      </c>
      <c r="C1209" s="398"/>
      <c r="D1209" s="398"/>
      <c r="E1209" s="398"/>
      <c r="F1209" s="398"/>
      <c r="G1209" s="398"/>
      <c r="H1209" s="398"/>
      <c r="I1209" s="398"/>
      <c r="J1209" s="398"/>
    </row>
    <row r="1211" spans="1:11">
      <c r="B1211" s="417" t="s">
        <v>388</v>
      </c>
    </row>
    <row r="1212" spans="1:11">
      <c r="B1212" s="260">
        <f>B1142</f>
        <v>2017</v>
      </c>
    </row>
    <row r="1214" spans="1:11">
      <c r="B1214" s="306" t="s">
        <v>229</v>
      </c>
      <c r="C1214" s="306" t="s">
        <v>811</v>
      </c>
      <c r="D1214" s="306" t="s">
        <v>267</v>
      </c>
    </row>
    <row r="1215" spans="1:11">
      <c r="A1215" s="421">
        <v>1</v>
      </c>
      <c r="B1215" s="297" t="s">
        <v>812</v>
      </c>
      <c r="C1215" s="496">
        <v>4.2464214019340334</v>
      </c>
      <c r="D1215" s="36" t="s">
        <v>813</v>
      </c>
    </row>
    <row r="1216" spans="1:11" ht="24">
      <c r="A1216" s="421">
        <v>2</v>
      </c>
      <c r="B1216" s="298" t="s">
        <v>814</v>
      </c>
      <c r="C1216" s="496">
        <v>5.9617083250121823</v>
      </c>
      <c r="D1216" s="36" t="s">
        <v>813</v>
      </c>
    </row>
    <row r="1217" spans="1:11" ht="24">
      <c r="A1217" s="421">
        <v>3</v>
      </c>
      <c r="B1217" s="298" t="s">
        <v>815</v>
      </c>
      <c r="C1217" s="496">
        <v>8.1493995185113839</v>
      </c>
      <c r="D1217" s="36" t="s">
        <v>813</v>
      </c>
    </row>
    <row r="1218" spans="1:11" ht="24">
      <c r="A1218" s="421">
        <v>4</v>
      </c>
      <c r="B1218" s="298" t="s">
        <v>816</v>
      </c>
      <c r="C1218" s="496">
        <v>3.0561620227061796</v>
      </c>
      <c r="D1218" s="36" t="s">
        <v>813</v>
      </c>
    </row>
    <row r="1220" spans="1:11" ht="15.75">
      <c r="B1220" s="9" t="s">
        <v>800</v>
      </c>
    </row>
    <row r="1221" spans="1:11">
      <c r="B1221" s="399" t="s">
        <v>801</v>
      </c>
    </row>
    <row r="1222" spans="1:11">
      <c r="B1222" s="417" t="s">
        <v>388</v>
      </c>
      <c r="C1222" s="398"/>
      <c r="D1222" s="398"/>
      <c r="E1222" s="398"/>
      <c r="K1222" s="398"/>
    </row>
    <row r="1223" spans="1:11">
      <c r="B1223" s="260">
        <v>2018</v>
      </c>
      <c r="C1223" s="398"/>
      <c r="D1223" s="398"/>
      <c r="E1223" s="398"/>
      <c r="F1223" s="398"/>
      <c r="G1223" s="398"/>
      <c r="H1223" s="398"/>
      <c r="I1223" s="398"/>
      <c r="J1223" s="398"/>
      <c r="K1223" s="398"/>
    </row>
    <row r="1224" spans="1:11">
      <c r="C1224" s="398"/>
      <c r="D1224" s="398"/>
      <c r="E1224" s="398"/>
      <c r="F1224" s="398"/>
      <c r="G1224" s="398"/>
      <c r="H1224" s="398"/>
      <c r="I1224" s="398"/>
      <c r="J1224" s="398"/>
      <c r="K1224" s="398"/>
    </row>
    <row r="1225" spans="1:11" ht="15.75" customHeight="1">
      <c r="C1225" s="398"/>
      <c r="D1225" s="398"/>
      <c r="E1225" s="398"/>
      <c r="F1225" s="398"/>
      <c r="G1225" s="398"/>
      <c r="H1225" s="398"/>
      <c r="I1225" s="398"/>
      <c r="J1225" s="398"/>
      <c r="K1225" s="398"/>
    </row>
    <row r="1226" spans="1:11" ht="45" customHeight="1">
      <c r="B1226" s="306" t="s">
        <v>263</v>
      </c>
      <c r="C1226" s="306" t="s">
        <v>802</v>
      </c>
      <c r="D1226" s="306" t="s">
        <v>803</v>
      </c>
      <c r="E1226" s="306" t="s">
        <v>804</v>
      </c>
      <c r="F1226" s="306" t="s">
        <v>805</v>
      </c>
      <c r="G1226" s="306" t="s">
        <v>806</v>
      </c>
      <c r="H1226" s="306" t="s">
        <v>807</v>
      </c>
      <c r="I1226" s="306" t="s">
        <v>808</v>
      </c>
      <c r="J1226" s="306" t="s">
        <v>809</v>
      </c>
      <c r="K1226" s="330" t="s">
        <v>267</v>
      </c>
    </row>
    <row r="1227" spans="1:11" ht="15" customHeight="1" outlineLevel="1">
      <c r="A1227" s="400">
        <v>1</v>
      </c>
      <c r="B1227" s="405" t="s">
        <v>263</v>
      </c>
      <c r="C1227" s="36"/>
      <c r="D1227" s="36"/>
      <c r="E1227" s="36"/>
      <c r="F1227" s="36"/>
      <c r="G1227" s="36"/>
      <c r="H1227" s="36"/>
      <c r="I1227" s="36"/>
      <c r="J1227" s="36"/>
      <c r="K1227" s="36"/>
    </row>
    <row r="1228" spans="1:11">
      <c r="B1228" s="398"/>
      <c r="C1228" s="398"/>
      <c r="D1228" s="398"/>
      <c r="E1228" s="398"/>
      <c r="F1228" s="398"/>
      <c r="G1228" s="398"/>
      <c r="H1228" s="398"/>
      <c r="I1228" s="398"/>
      <c r="J1228" s="398"/>
      <c r="K1228" s="398"/>
    </row>
    <row r="1229" spans="1:11">
      <c r="B1229" s="397" t="s">
        <v>325</v>
      </c>
      <c r="C1229" s="398"/>
      <c r="D1229" s="398"/>
      <c r="E1229" s="398"/>
      <c r="F1229" s="398"/>
      <c r="G1229" s="398"/>
      <c r="H1229" s="398"/>
      <c r="I1229" s="398"/>
      <c r="J1229" s="398"/>
    </row>
    <row r="1231" spans="1:11">
      <c r="B1231" s="417" t="s">
        <v>388</v>
      </c>
    </row>
    <row r="1232" spans="1:11">
      <c r="B1232" s="260">
        <f>B1223</f>
        <v>2018</v>
      </c>
    </row>
    <row r="1234" spans="1:4">
      <c r="B1234" s="306" t="s">
        <v>229</v>
      </c>
      <c r="C1234" s="306" t="s">
        <v>811</v>
      </c>
      <c r="D1234" s="306" t="s">
        <v>267</v>
      </c>
    </row>
    <row r="1235" spans="1:4">
      <c r="A1235" s="400">
        <v>1</v>
      </c>
      <c r="B1235" s="297" t="s">
        <v>812</v>
      </c>
      <c r="C1235" s="36"/>
      <c r="D1235" s="36"/>
    </row>
    <row r="1236" spans="1:4" ht="24">
      <c r="A1236" s="400">
        <v>2</v>
      </c>
      <c r="B1236" s="298" t="s">
        <v>814</v>
      </c>
      <c r="C1236" s="36"/>
      <c r="D1236" s="36"/>
    </row>
    <row r="1237" spans="1:4" ht="24">
      <c r="A1237" s="400">
        <v>3</v>
      </c>
      <c r="B1237" s="298" t="s">
        <v>815</v>
      </c>
      <c r="C1237" s="36"/>
      <c r="D1237" s="36"/>
    </row>
    <row r="1238" spans="1:4" ht="24">
      <c r="A1238" s="400">
        <v>4</v>
      </c>
      <c r="B1238" s="298" t="s">
        <v>816</v>
      </c>
      <c r="C1238" s="36"/>
      <c r="D1238" s="36"/>
    </row>
    <row r="1246" spans="1:4" ht="53.25" customHeight="1"/>
    <row r="1256" outlineLevel="1"/>
    <row r="1257" outlineLevel="1"/>
    <row r="1258" outlineLevel="1"/>
    <row r="1259" outlineLevel="1"/>
    <row r="1260" outlineLevel="1"/>
    <row r="1261" outlineLevel="1"/>
    <row r="1262" outlineLevel="1"/>
    <row r="1263" outlineLevel="1"/>
    <row r="1264" outlineLevel="1"/>
    <row r="1265" outlineLevel="1"/>
    <row r="1266" outlineLevel="1"/>
    <row r="1267" outlineLevel="1"/>
    <row r="1268" outlineLevel="1"/>
    <row r="1269" outlineLevel="1"/>
    <row r="1270" outlineLevel="1"/>
    <row r="1271" outlineLevel="1"/>
    <row r="1272" outlineLevel="1"/>
    <row r="1273" outlineLevel="1"/>
    <row r="1274" outlineLevel="1"/>
    <row r="1275" outlineLevel="1"/>
    <row r="1276" outlineLevel="1"/>
    <row r="1277" outlineLevel="1"/>
    <row r="1278" outlineLevel="1"/>
    <row r="1279" outlineLevel="1"/>
    <row r="1280" outlineLevel="1"/>
    <row r="1281" outlineLevel="1"/>
    <row r="1282" outlineLevel="1"/>
    <row r="1283" outlineLevel="1"/>
    <row r="1284" outlineLevel="1"/>
    <row r="1285" outlineLevel="1"/>
    <row r="1286" outlineLevel="1"/>
    <row r="1287" outlineLevel="1"/>
    <row r="1288" outlineLevel="1"/>
    <row r="1289" outlineLevel="1"/>
    <row r="1290" outlineLevel="1"/>
    <row r="1291" outlineLevel="1"/>
    <row r="1292" outlineLevel="1"/>
    <row r="1293" outlineLevel="1"/>
    <row r="1294" outlineLevel="1"/>
    <row r="1295" outlineLevel="1"/>
    <row r="1317" outlineLevel="1"/>
    <row r="1318" outlineLevel="1"/>
    <row r="1319" outlineLevel="1"/>
    <row r="1320" outlineLevel="1"/>
    <row r="1321" outlineLevel="1"/>
    <row r="1322" outlineLevel="1"/>
    <row r="1323" outlineLevel="1"/>
    <row r="1324" outlineLevel="1"/>
    <row r="1325" outlineLevel="1"/>
    <row r="1326" outlineLevel="1"/>
    <row r="1327" outlineLevel="1"/>
    <row r="1328" outlineLevel="1"/>
    <row r="1329" outlineLevel="1"/>
    <row r="1330" outlineLevel="1"/>
    <row r="1331" outlineLevel="1"/>
    <row r="1332" outlineLevel="1"/>
    <row r="1333" outlineLevel="1"/>
    <row r="1334" outlineLevel="1"/>
    <row r="1335" outlineLevel="1"/>
    <row r="1336" outlineLevel="1"/>
    <row r="1337" outlineLevel="1"/>
    <row r="1338" outlineLevel="1"/>
    <row r="1339" outlineLevel="1"/>
    <row r="1340" outlineLevel="1"/>
    <row r="1341" outlineLevel="1"/>
    <row r="1342" outlineLevel="1"/>
    <row r="1343" outlineLevel="1"/>
    <row r="1344" outlineLevel="1"/>
    <row r="1345" outlineLevel="1"/>
    <row r="1346" outlineLevel="1"/>
    <row r="1347" outlineLevel="1"/>
    <row r="1348" outlineLevel="1"/>
    <row r="1349" outlineLevel="1"/>
    <row r="1350" outlineLevel="1"/>
    <row r="1351" outlineLevel="1"/>
    <row r="1352" outlineLevel="1"/>
    <row r="1353" outlineLevel="1"/>
    <row r="1354" outlineLevel="1"/>
    <row r="1355" outlineLevel="1"/>
    <row r="1356" outlineLevel="1"/>
    <row r="1378" outlineLevel="1"/>
    <row r="1379" outlineLevel="1"/>
    <row r="1380" outlineLevel="1"/>
    <row r="1381" outlineLevel="1"/>
    <row r="1382" outlineLevel="1"/>
    <row r="1383" outlineLevel="1"/>
    <row r="1384" outlineLevel="1"/>
    <row r="1385" outlineLevel="1"/>
    <row r="1386" outlineLevel="1"/>
    <row r="1387" outlineLevel="1"/>
    <row r="1388" outlineLevel="1"/>
    <row r="1389" outlineLevel="1"/>
    <row r="1390" outlineLevel="1"/>
    <row r="1391" outlineLevel="1"/>
    <row r="1392" outlineLevel="1"/>
    <row r="1393" outlineLevel="1"/>
    <row r="1394" outlineLevel="1"/>
    <row r="1395" outlineLevel="1"/>
    <row r="1396" outlineLevel="1"/>
    <row r="1397" outlineLevel="1"/>
    <row r="1398" outlineLevel="1"/>
    <row r="1399" outlineLevel="1"/>
    <row r="1400" outlineLevel="1"/>
    <row r="1401" outlineLevel="1"/>
    <row r="1402" outlineLevel="1"/>
    <row r="1403" outlineLevel="1"/>
    <row r="1404" outlineLevel="1"/>
    <row r="1405" outlineLevel="1"/>
    <row r="1406" outlineLevel="1"/>
    <row r="1407" outlineLevel="1"/>
    <row r="1408" outlineLevel="1"/>
    <row r="1409" outlineLevel="1"/>
    <row r="1410" outlineLevel="1"/>
    <row r="1411" outlineLevel="1"/>
    <row r="1412" outlineLevel="1"/>
    <row r="1413" outlineLevel="1"/>
    <row r="1414" outlineLevel="1"/>
    <row r="1415" outlineLevel="1"/>
    <row r="1416" outlineLevel="1"/>
    <row r="1417" outlineLevel="1"/>
    <row r="1439" outlineLevel="1"/>
    <row r="1440" outlineLevel="1"/>
    <row r="1441" outlineLevel="1"/>
    <row r="1442" outlineLevel="1"/>
    <row r="1443" outlineLevel="1"/>
    <row r="1444" outlineLevel="1"/>
    <row r="1445" outlineLevel="1"/>
    <row r="1446" outlineLevel="1"/>
    <row r="1447" outlineLevel="1"/>
    <row r="1448" outlineLevel="1"/>
    <row r="1449" outlineLevel="1"/>
    <row r="1450" outlineLevel="1"/>
    <row r="1451" outlineLevel="1"/>
    <row r="1452" outlineLevel="1"/>
    <row r="1453" outlineLevel="1"/>
    <row r="1454" outlineLevel="1"/>
    <row r="1455" outlineLevel="1"/>
    <row r="1456" outlineLevel="1"/>
    <row r="1457" outlineLevel="1"/>
    <row r="1458" outlineLevel="1"/>
    <row r="1459" outlineLevel="1"/>
    <row r="1460" outlineLevel="1"/>
    <row r="1461" outlineLevel="1"/>
    <row r="1462" outlineLevel="1"/>
    <row r="1463" outlineLevel="1"/>
    <row r="1464" outlineLevel="1"/>
    <row r="1465" outlineLevel="1"/>
    <row r="1466" outlineLevel="1"/>
    <row r="1467" outlineLevel="1"/>
    <row r="1468" outlineLevel="1"/>
    <row r="1469" outlineLevel="1"/>
    <row r="1470" outlineLevel="1"/>
    <row r="1471" outlineLevel="1"/>
    <row r="1472" outlineLevel="1"/>
    <row r="1473" outlineLevel="1"/>
    <row r="1474" outlineLevel="1"/>
    <row r="1475" outlineLevel="1"/>
    <row r="1476" outlineLevel="1"/>
    <row r="1477" outlineLevel="1"/>
    <row r="1478" outlineLevel="1"/>
  </sheetData>
  <mergeCells count="40">
    <mergeCell ref="E588:Q588"/>
    <mergeCell ref="R588:U588"/>
    <mergeCell ref="E612:Q612"/>
    <mergeCell ref="R612:U612"/>
    <mergeCell ref="E637:Q637"/>
    <mergeCell ref="R637:U637"/>
    <mergeCell ref="E510:Q510"/>
    <mergeCell ref="R510:U510"/>
    <mergeCell ref="I534:Q534"/>
    <mergeCell ref="I535:Q535"/>
    <mergeCell ref="E565:Q565"/>
    <mergeCell ref="R565:U565"/>
    <mergeCell ref="I482:Q482"/>
    <mergeCell ref="E351:Q351"/>
    <mergeCell ref="R351:U351"/>
    <mergeCell ref="I375:Q375"/>
    <mergeCell ref="I376:Q376"/>
    <mergeCell ref="E404:Q404"/>
    <mergeCell ref="R404:U404"/>
    <mergeCell ref="I428:Q428"/>
    <mergeCell ref="I429:Q429"/>
    <mergeCell ref="E457:Q457"/>
    <mergeCell ref="R457:U457"/>
    <mergeCell ref="I481:Q481"/>
    <mergeCell ref="E247:F247"/>
    <mergeCell ref="G247:H247"/>
    <mergeCell ref="I247:J247"/>
    <mergeCell ref="K247:L247"/>
    <mergeCell ref="E317:F317"/>
    <mergeCell ref="G317:H317"/>
    <mergeCell ref="I317:J317"/>
    <mergeCell ref="K317:L317"/>
    <mergeCell ref="E8:F8"/>
    <mergeCell ref="G8:H8"/>
    <mergeCell ref="I8:J8"/>
    <mergeCell ref="K8:L8"/>
    <mergeCell ref="E213:F213"/>
    <mergeCell ref="G213:H213"/>
    <mergeCell ref="I213:J213"/>
    <mergeCell ref="K213:L213"/>
  </mergeCells>
  <dataValidations disablePrompts="1" count="3">
    <dataValidation type="list" allowBlank="1" showInputMessage="1" showErrorMessage="1" sqref="D513:D530 D354:D371 D407:D424 D460:D477 D305:D308 D576:D579 D600:D603 D625:D628 D650:D653 D249:D270">
      <formula1>Tipo.Servicio.Empaquetado</formula1>
    </dataValidation>
    <dataValidation type="list" allowBlank="1" showInputMessage="1" showErrorMessage="1" sqref="X406:X407 X459:X460 X512:X513 E270 G270 I270 K270 E477 E371 E424 E530 C353:C371 C406:C424 C459:C477 C512:C530 X437 X490 X543 C10:C205 C294:C308 C567:C579 C590:C603 C614:C628 C639:C653 C249:C270 C734:C736 C554 X353:X395 C395 C448 C501 C664:C723 C319:C342 C215:C240">
      <formula1>Modalidad</formula1>
    </dataValidation>
    <dataValidation type="list" allowBlank="1" showInputMessage="1" showErrorMessage="1" sqref="AP406:AP407 Y406:Y407 AP459:AP460 Y459:Y460 AP512:AP513 Y512:Y513 D10:D204 D353:D371 D406:D424 D459:D477 D512:D530 D249:D270 D734:D736 Y353:Y395 AP353:AP395 D664:D723 D319:D342 D215:D240">
      <formula1>Tipo.Servicio</formula1>
    </dataValidation>
  </dataValidations>
  <pageMargins left="0.7" right="0.7" top="0.75" bottom="0.75" header="0.3" footer="0.3"/>
  <pageSetup orientation="portrait" horizontalDpi="90" verticalDpi="9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C1:D7"/>
  <sheetViews>
    <sheetView showGridLines="0" zoomScale="70" zoomScaleNormal="70" workbookViewId="0">
      <pane ySplit="1" topLeftCell="A2" activePane="bottomLeft" state="frozen"/>
      <selection activeCell="I107" sqref="I107"/>
      <selection pane="bottomLeft" activeCell="A2" sqref="A2"/>
    </sheetView>
  </sheetViews>
  <sheetFormatPr baseColWidth="10" defaultRowHeight="12"/>
  <sheetData>
    <row r="1" spans="3:4" s="77" customFormat="1" ht="33.75" customHeight="1">
      <c r="D1" s="149" t="s">
        <v>616</v>
      </c>
    </row>
    <row r="2" spans="3:4" s="167" customFormat="1"/>
    <row r="3" spans="3:4" s="167" customFormat="1"/>
    <row r="4" spans="3:4" s="167" customFormat="1">
      <c r="C4" s="177" t="s">
        <v>171</v>
      </c>
    </row>
    <row r="5" spans="3:4" s="167" customFormat="1"/>
    <row r="6" spans="3:4" s="167" customFormat="1"/>
    <row r="7" spans="3:4" s="167" customFormat="1"/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CL67"/>
  <sheetViews>
    <sheetView showGridLines="0" zoomScale="70" zoomScaleNormal="70" workbookViewId="0">
      <pane ySplit="1" topLeftCell="A4" activePane="bottomLeft" state="frozen"/>
      <selection pane="bottomLeft"/>
    </sheetView>
  </sheetViews>
  <sheetFormatPr baseColWidth="10" defaultRowHeight="14.25"/>
  <cols>
    <col min="1" max="1" width="11.42578125" style="397"/>
    <col min="2" max="2" width="24.7109375" style="397" customWidth="1"/>
    <col min="3" max="3" width="11.42578125" style="397" customWidth="1"/>
    <col min="4" max="4" width="14.42578125" style="397" bestFit="1" customWidth="1"/>
    <col min="5" max="11" width="11.42578125" style="397"/>
    <col min="12" max="12" width="13.7109375" style="397" customWidth="1"/>
    <col min="13" max="13" width="15.42578125" style="397" customWidth="1"/>
    <col min="14" max="16384" width="11.42578125" style="397"/>
  </cols>
  <sheetData>
    <row r="1" spans="1:90" s="77" customFormat="1" ht="33" customHeight="1">
      <c r="D1" s="149" t="s">
        <v>841</v>
      </c>
      <c r="E1" s="149"/>
    </row>
    <row r="2" spans="1:90" s="353" customFormat="1" ht="15.75">
      <c r="A2" s="424">
        <v>1.1000000000000001</v>
      </c>
      <c r="B2" s="424" t="s">
        <v>842</v>
      </c>
      <c r="C2" s="10"/>
      <c r="D2" s="244"/>
      <c r="E2" s="244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</row>
    <row r="3" spans="1:90" s="353" customFormat="1"/>
    <row r="4" spans="1:90" s="353" customFormat="1" ht="15" thickBot="1">
      <c r="C4" s="434" t="str">
        <f>C6&amp;C7</f>
        <v>2013Líneas Residenciales</v>
      </c>
      <c r="D4" s="434" t="str">
        <f t="shared" ref="D4:N4" si="0">D6&amp;D7</f>
        <v>2013Líneas No Residenciales</v>
      </c>
      <c r="E4" s="434" t="str">
        <f t="shared" si="0"/>
        <v>2013Líneas Totales</v>
      </c>
      <c r="F4" s="434" t="str">
        <f t="shared" si="0"/>
        <v>2014Líneas Residenciales</v>
      </c>
      <c r="G4" s="434" t="str">
        <f t="shared" si="0"/>
        <v>2014Líneas No Residenciales</v>
      </c>
      <c r="H4" s="434" t="str">
        <f t="shared" si="0"/>
        <v>2014Líneas Totales</v>
      </c>
      <c r="I4" s="434" t="str">
        <f t="shared" si="0"/>
        <v>2015Líneas Residenciales</v>
      </c>
      <c r="J4" s="434" t="str">
        <f t="shared" si="0"/>
        <v>2015Líneas No Residenciales</v>
      </c>
      <c r="K4" s="434" t="str">
        <f t="shared" si="0"/>
        <v>2015Líneas Totales</v>
      </c>
      <c r="L4" s="434" t="str">
        <f t="shared" si="0"/>
        <v>2016Líneas Residenciales</v>
      </c>
      <c r="M4" s="434" t="str">
        <f t="shared" si="0"/>
        <v>2016Líneas No Residenciales</v>
      </c>
      <c r="N4" s="434" t="str">
        <f t="shared" si="0"/>
        <v>2016Líneas Totales</v>
      </c>
    </row>
    <row r="5" spans="1:90" ht="15" thickBot="1">
      <c r="B5" s="430" t="s">
        <v>817</v>
      </c>
      <c r="C5" s="431">
        <v>12</v>
      </c>
      <c r="D5" s="426">
        <v>12</v>
      </c>
      <c r="E5" s="426">
        <v>12</v>
      </c>
      <c r="F5" s="426">
        <v>12</v>
      </c>
      <c r="G5" s="426">
        <v>12</v>
      </c>
      <c r="H5" s="426">
        <v>12</v>
      </c>
      <c r="I5" s="426">
        <v>12</v>
      </c>
      <c r="J5" s="426">
        <v>12</v>
      </c>
      <c r="K5" s="426">
        <v>12</v>
      </c>
      <c r="L5" s="426">
        <v>12</v>
      </c>
      <c r="M5" s="426">
        <v>12</v>
      </c>
      <c r="N5" s="426">
        <v>12</v>
      </c>
    </row>
    <row r="6" spans="1:90" ht="15" thickBot="1">
      <c r="B6" s="433" t="s">
        <v>25</v>
      </c>
      <c r="C6" s="432">
        <v>2013</v>
      </c>
      <c r="D6" s="427">
        <v>2013</v>
      </c>
      <c r="E6" s="427">
        <v>2013</v>
      </c>
      <c r="F6" s="427">
        <v>2014</v>
      </c>
      <c r="G6" s="427">
        <v>2014</v>
      </c>
      <c r="H6" s="427">
        <v>2014</v>
      </c>
      <c r="I6" s="427">
        <v>2015</v>
      </c>
      <c r="J6" s="427">
        <v>2015</v>
      </c>
      <c r="K6" s="427">
        <v>2015</v>
      </c>
      <c r="L6" s="427">
        <v>2016</v>
      </c>
      <c r="M6" s="427">
        <v>2016</v>
      </c>
      <c r="N6" s="427">
        <v>2016</v>
      </c>
    </row>
    <row r="7" spans="1:90" ht="36.75" thickBot="1">
      <c r="B7" s="430" t="s">
        <v>818</v>
      </c>
      <c r="C7" s="425" t="s">
        <v>819</v>
      </c>
      <c r="D7" s="425" t="s">
        <v>820</v>
      </c>
      <c r="E7" s="425" t="s">
        <v>821</v>
      </c>
      <c r="F7" s="425" t="s">
        <v>819</v>
      </c>
      <c r="G7" s="425" t="s">
        <v>820</v>
      </c>
      <c r="H7" s="425" t="s">
        <v>821</v>
      </c>
      <c r="I7" s="425" t="s">
        <v>819</v>
      </c>
      <c r="J7" s="425" t="s">
        <v>820</v>
      </c>
      <c r="K7" s="425" t="s">
        <v>821</v>
      </c>
      <c r="L7" s="425" t="s">
        <v>819</v>
      </c>
      <c r="M7" s="425" t="s">
        <v>820</v>
      </c>
      <c r="N7" s="425" t="s">
        <v>821</v>
      </c>
    </row>
    <row r="8" spans="1:90">
      <c r="B8" s="429" t="s">
        <v>234</v>
      </c>
      <c r="C8" s="428">
        <v>13535</v>
      </c>
      <c r="D8" s="428">
        <v>9090</v>
      </c>
      <c r="E8" s="428">
        <v>22625</v>
      </c>
      <c r="F8" s="428">
        <v>11241</v>
      </c>
      <c r="G8" s="428">
        <v>13681</v>
      </c>
      <c r="H8" s="428">
        <v>24922</v>
      </c>
      <c r="I8" s="428">
        <v>9197</v>
      </c>
      <c r="J8" s="428">
        <v>30425</v>
      </c>
      <c r="K8" s="428">
        <v>39622</v>
      </c>
      <c r="L8" s="428">
        <v>8584</v>
      </c>
      <c r="M8" s="428">
        <v>45777</v>
      </c>
      <c r="N8" s="428">
        <v>54361</v>
      </c>
    </row>
    <row r="9" spans="1:90">
      <c r="B9" s="428" t="s">
        <v>235</v>
      </c>
      <c r="C9" s="428">
        <v>0</v>
      </c>
      <c r="D9" s="428">
        <v>18575</v>
      </c>
      <c r="E9" s="428">
        <v>18575</v>
      </c>
      <c r="F9" s="428">
        <v>0</v>
      </c>
      <c r="G9" s="428">
        <v>15306</v>
      </c>
      <c r="H9" s="428">
        <v>15306</v>
      </c>
      <c r="I9" s="428">
        <v>0</v>
      </c>
      <c r="J9" s="428">
        <v>12710</v>
      </c>
      <c r="K9" s="428">
        <v>12710</v>
      </c>
      <c r="L9" s="428">
        <v>0</v>
      </c>
      <c r="M9" s="428">
        <v>10701</v>
      </c>
      <c r="N9" s="428">
        <v>10701</v>
      </c>
    </row>
    <row r="10" spans="1:90">
      <c r="B10" s="428" t="s">
        <v>236</v>
      </c>
      <c r="C10" s="428">
        <v>512162</v>
      </c>
      <c r="D10" s="428">
        <v>405694</v>
      </c>
      <c r="E10" s="428">
        <v>917856</v>
      </c>
      <c r="F10" s="428">
        <v>495925</v>
      </c>
      <c r="G10" s="428">
        <v>397245</v>
      </c>
      <c r="H10" s="428">
        <v>893170</v>
      </c>
      <c r="I10" s="428">
        <v>433029</v>
      </c>
      <c r="J10" s="428">
        <v>338505</v>
      </c>
      <c r="K10" s="428">
        <v>771534</v>
      </c>
      <c r="L10" s="428">
        <v>361492</v>
      </c>
      <c r="M10" s="428">
        <v>370111</v>
      </c>
      <c r="N10" s="428">
        <v>731603</v>
      </c>
    </row>
    <row r="11" spans="1:90">
      <c r="B11" s="428" t="s">
        <v>232</v>
      </c>
      <c r="C11" s="428">
        <v>0</v>
      </c>
      <c r="D11" s="428">
        <v>838424</v>
      </c>
      <c r="E11" s="428">
        <v>838424</v>
      </c>
      <c r="F11" s="428">
        <v>0</v>
      </c>
      <c r="G11" s="428">
        <v>853508</v>
      </c>
      <c r="H11" s="428">
        <v>853508</v>
      </c>
      <c r="I11" s="428">
        <v>0</v>
      </c>
      <c r="J11" s="428">
        <v>986953</v>
      </c>
      <c r="K11" s="428">
        <v>986953</v>
      </c>
      <c r="L11" s="428">
        <v>0</v>
      </c>
      <c r="M11" s="428">
        <v>737492</v>
      </c>
      <c r="N11" s="428">
        <v>737492</v>
      </c>
    </row>
    <row r="12" spans="1:90">
      <c r="B12" s="428" t="s">
        <v>233</v>
      </c>
      <c r="C12" s="428">
        <v>120981</v>
      </c>
      <c r="D12" s="428">
        <v>55509</v>
      </c>
      <c r="E12" s="428">
        <v>176490</v>
      </c>
      <c r="F12" s="428">
        <v>142859</v>
      </c>
      <c r="G12" s="428">
        <v>63739</v>
      </c>
      <c r="H12" s="428">
        <v>206598</v>
      </c>
      <c r="I12" s="428">
        <v>229717</v>
      </c>
      <c r="J12" s="428">
        <v>27813</v>
      </c>
      <c r="K12" s="428">
        <v>257530</v>
      </c>
      <c r="L12" s="428">
        <v>261240</v>
      </c>
      <c r="M12" s="428">
        <v>29403</v>
      </c>
      <c r="N12" s="428">
        <v>290643</v>
      </c>
    </row>
    <row r="13" spans="1:90">
      <c r="B13" s="428" t="s">
        <v>822</v>
      </c>
      <c r="C13" s="428">
        <v>318678</v>
      </c>
      <c r="D13" s="428">
        <v>28932</v>
      </c>
      <c r="E13" s="428">
        <v>347610</v>
      </c>
      <c r="F13" s="428">
        <v>392031</v>
      </c>
      <c r="G13" s="428">
        <v>35834</v>
      </c>
      <c r="H13" s="428">
        <v>427865</v>
      </c>
      <c r="I13" s="428">
        <v>512149</v>
      </c>
      <c r="J13" s="428">
        <v>61533</v>
      </c>
      <c r="K13" s="428">
        <v>573682</v>
      </c>
      <c r="L13" s="428">
        <v>588941</v>
      </c>
      <c r="M13" s="428">
        <v>73755</v>
      </c>
      <c r="N13" s="428">
        <v>662696</v>
      </c>
    </row>
    <row r="14" spans="1:90">
      <c r="B14" s="428" t="s">
        <v>823</v>
      </c>
      <c r="C14" s="428">
        <v>376588</v>
      </c>
      <c r="D14" s="428">
        <v>38435</v>
      </c>
      <c r="E14" s="428">
        <v>415023</v>
      </c>
      <c r="F14" s="428">
        <v>434907</v>
      </c>
      <c r="G14" s="428">
        <v>44264</v>
      </c>
      <c r="H14" s="428">
        <v>479171</v>
      </c>
      <c r="I14" s="428">
        <v>648647</v>
      </c>
      <c r="J14" s="428">
        <v>47357</v>
      </c>
      <c r="K14" s="428">
        <v>696004</v>
      </c>
      <c r="L14" s="428">
        <v>703200</v>
      </c>
      <c r="M14" s="428">
        <v>108954</v>
      </c>
      <c r="N14" s="428">
        <v>812154</v>
      </c>
    </row>
    <row r="15" spans="1:90">
      <c r="B15" s="428" t="s">
        <v>824</v>
      </c>
      <c r="C15" s="428">
        <v>46798</v>
      </c>
      <c r="D15" s="428">
        <v>5216</v>
      </c>
      <c r="E15" s="428">
        <v>52014</v>
      </c>
      <c r="F15" s="428">
        <v>56309</v>
      </c>
      <c r="G15" s="428">
        <v>6025</v>
      </c>
      <c r="H15" s="428">
        <v>62334</v>
      </c>
      <c r="I15" s="428">
        <v>81592</v>
      </c>
      <c r="J15" s="428">
        <v>9256</v>
      </c>
      <c r="K15" s="428">
        <v>90848</v>
      </c>
      <c r="L15" s="428">
        <v>86206</v>
      </c>
      <c r="M15" s="428">
        <v>7699</v>
      </c>
      <c r="N15" s="428">
        <v>93905</v>
      </c>
    </row>
    <row r="16" spans="1:90">
      <c r="B16" s="428" t="s">
        <v>237</v>
      </c>
      <c r="C16" s="428">
        <v>0</v>
      </c>
      <c r="D16" s="428">
        <v>738</v>
      </c>
      <c r="E16" s="428">
        <v>738</v>
      </c>
      <c r="F16" s="428">
        <v>0</v>
      </c>
      <c r="G16" s="428">
        <v>1122</v>
      </c>
      <c r="H16" s="428">
        <v>1122</v>
      </c>
      <c r="I16" s="428">
        <v>0</v>
      </c>
      <c r="J16" s="428">
        <v>805</v>
      </c>
      <c r="K16" s="428">
        <v>805</v>
      </c>
      <c r="L16" s="428">
        <v>0</v>
      </c>
      <c r="M16" s="428">
        <v>670</v>
      </c>
      <c r="N16" s="428">
        <v>670</v>
      </c>
    </row>
    <row r="17" spans="2:15">
      <c r="B17" s="428" t="s">
        <v>252</v>
      </c>
      <c r="C17" s="428">
        <v>1429190</v>
      </c>
      <c r="D17" s="428">
        <v>4674</v>
      </c>
      <c r="E17" s="428">
        <v>1433864</v>
      </c>
      <c r="F17" s="428">
        <v>1408876</v>
      </c>
      <c r="G17" s="428">
        <v>4608</v>
      </c>
      <c r="H17" s="428">
        <v>1413484</v>
      </c>
      <c r="I17" s="428">
        <v>1383082</v>
      </c>
      <c r="J17" s="428">
        <v>4803</v>
      </c>
      <c r="K17" s="428">
        <v>1387885</v>
      </c>
      <c r="L17" s="428" t="s">
        <v>825</v>
      </c>
      <c r="M17" s="428" t="s">
        <v>825</v>
      </c>
      <c r="N17" s="428" t="s">
        <v>825</v>
      </c>
    </row>
    <row r="18" spans="2:15">
      <c r="B18" s="428" t="s">
        <v>826</v>
      </c>
      <c r="C18" s="428">
        <v>3015</v>
      </c>
      <c r="D18" s="428">
        <v>204</v>
      </c>
      <c r="E18" s="428">
        <v>3219</v>
      </c>
      <c r="F18" s="428" t="s">
        <v>825</v>
      </c>
      <c r="G18" s="428" t="s">
        <v>825</v>
      </c>
      <c r="H18" s="428" t="s">
        <v>825</v>
      </c>
      <c r="I18" s="428" t="s">
        <v>825</v>
      </c>
      <c r="J18" s="428" t="s">
        <v>825</v>
      </c>
      <c r="K18" s="428" t="s">
        <v>825</v>
      </c>
      <c r="L18" s="428" t="s">
        <v>825</v>
      </c>
      <c r="M18" s="428" t="s">
        <v>825</v>
      </c>
      <c r="N18" s="428" t="s">
        <v>825</v>
      </c>
    </row>
    <row r="19" spans="2:15">
      <c r="B19" s="428" t="s">
        <v>238</v>
      </c>
      <c r="C19" s="428">
        <v>20</v>
      </c>
      <c r="D19" s="428">
        <v>22654</v>
      </c>
      <c r="E19" s="428">
        <v>22674</v>
      </c>
      <c r="F19" s="428">
        <v>19</v>
      </c>
      <c r="G19" s="428">
        <v>26400</v>
      </c>
      <c r="H19" s="428">
        <v>26419</v>
      </c>
      <c r="I19" s="428">
        <v>12</v>
      </c>
      <c r="J19" s="428">
        <v>30106</v>
      </c>
      <c r="K19" s="428">
        <v>30118</v>
      </c>
      <c r="L19" s="428">
        <v>10</v>
      </c>
      <c r="M19" s="428">
        <v>35359</v>
      </c>
      <c r="N19" s="428">
        <v>35369</v>
      </c>
    </row>
    <row r="20" spans="2:15">
      <c r="B20" s="428" t="s">
        <v>231</v>
      </c>
      <c r="C20" s="428">
        <v>256571</v>
      </c>
      <c r="D20" s="428">
        <v>37215</v>
      </c>
      <c r="E20" s="428">
        <v>293786</v>
      </c>
      <c r="F20" s="428">
        <v>249888</v>
      </c>
      <c r="G20" s="428">
        <v>42234</v>
      </c>
      <c r="H20" s="428">
        <v>292122</v>
      </c>
      <c r="I20" s="428">
        <v>173933</v>
      </c>
      <c r="J20" s="428">
        <v>111322</v>
      </c>
      <c r="K20" s="428">
        <v>285255</v>
      </c>
      <c r="L20" s="428">
        <v>118960</v>
      </c>
      <c r="M20" s="428">
        <v>120345</v>
      </c>
      <c r="N20" s="428">
        <v>239305</v>
      </c>
    </row>
    <row r="21" spans="2:15">
      <c r="B21" s="428" t="s">
        <v>827</v>
      </c>
      <c r="C21" s="428">
        <v>0</v>
      </c>
      <c r="D21" s="428">
        <v>183518</v>
      </c>
      <c r="E21" s="428">
        <v>183518</v>
      </c>
      <c r="F21" s="428">
        <v>0</v>
      </c>
      <c r="G21" s="428">
        <v>176661</v>
      </c>
      <c r="H21" s="428">
        <v>176661</v>
      </c>
      <c r="I21" s="428">
        <v>0</v>
      </c>
      <c r="J21" s="428">
        <v>195987</v>
      </c>
      <c r="K21" s="428">
        <v>195987</v>
      </c>
      <c r="L21" s="428">
        <v>0</v>
      </c>
      <c r="M21" s="428">
        <v>244757</v>
      </c>
      <c r="N21" s="428">
        <v>244757</v>
      </c>
    </row>
    <row r="22" spans="2:15">
      <c r="B22" s="428" t="s">
        <v>230</v>
      </c>
      <c r="C22" s="428">
        <v>535293</v>
      </c>
      <c r="D22" s="428">
        <v>42300</v>
      </c>
      <c r="E22" s="428">
        <v>577593</v>
      </c>
      <c r="F22" s="428">
        <v>669269</v>
      </c>
      <c r="G22" s="428">
        <v>51667</v>
      </c>
      <c r="H22" s="428">
        <v>720936</v>
      </c>
      <c r="I22" s="428">
        <v>836160</v>
      </c>
      <c r="J22" s="428">
        <v>60156</v>
      </c>
      <c r="K22" s="428">
        <v>896316</v>
      </c>
      <c r="L22" s="428">
        <v>1086949</v>
      </c>
      <c r="M22" s="428">
        <v>87420</v>
      </c>
      <c r="N22" s="428">
        <v>1174369</v>
      </c>
    </row>
    <row r="23" spans="2:15">
      <c r="B23" s="428" t="s">
        <v>828</v>
      </c>
      <c r="C23" s="428" t="s">
        <v>825</v>
      </c>
      <c r="D23" s="428" t="s">
        <v>825</v>
      </c>
      <c r="E23" s="428" t="s">
        <v>825</v>
      </c>
      <c r="F23" s="428" t="s">
        <v>825</v>
      </c>
      <c r="G23" s="428" t="s">
        <v>825</v>
      </c>
      <c r="H23" s="428" t="s">
        <v>825</v>
      </c>
      <c r="I23" s="428" t="s">
        <v>825</v>
      </c>
      <c r="J23" s="428" t="s">
        <v>825</v>
      </c>
      <c r="K23" s="428" t="s">
        <v>825</v>
      </c>
      <c r="L23" s="428">
        <v>924186</v>
      </c>
      <c r="M23" s="428">
        <v>2725</v>
      </c>
      <c r="N23" s="428">
        <v>926911</v>
      </c>
      <c r="O23" s="422"/>
    </row>
    <row r="24" spans="2:15" ht="24">
      <c r="B24" s="428" t="s">
        <v>829</v>
      </c>
      <c r="C24" s="428">
        <v>145599</v>
      </c>
      <c r="D24" s="428">
        <v>854</v>
      </c>
      <c r="E24" s="428">
        <v>146453</v>
      </c>
      <c r="F24" s="428">
        <v>197177</v>
      </c>
      <c r="G24" s="428">
        <v>2588</v>
      </c>
      <c r="H24" s="428">
        <v>199765</v>
      </c>
      <c r="I24" s="428">
        <v>277228</v>
      </c>
      <c r="J24" s="428">
        <v>47684</v>
      </c>
      <c r="K24" s="428">
        <v>324912</v>
      </c>
      <c r="L24" s="428">
        <v>518232</v>
      </c>
      <c r="M24" s="428">
        <v>36713</v>
      </c>
      <c r="N24" s="428">
        <v>554945</v>
      </c>
    </row>
    <row r="25" spans="2:15">
      <c r="B25" s="428" t="s">
        <v>239</v>
      </c>
      <c r="C25" s="428">
        <v>9880001</v>
      </c>
      <c r="D25" s="428">
        <v>3227424</v>
      </c>
      <c r="E25" s="428">
        <v>13107425</v>
      </c>
      <c r="F25" s="428">
        <v>9556118</v>
      </c>
      <c r="G25" s="428">
        <v>3105619</v>
      </c>
      <c r="H25" s="428">
        <v>12661737</v>
      </c>
      <c r="I25" s="428">
        <v>9306855</v>
      </c>
      <c r="J25" s="428">
        <v>2642423</v>
      </c>
      <c r="K25" s="428">
        <v>11949278</v>
      </c>
      <c r="L25" s="428">
        <v>9221794</v>
      </c>
      <c r="M25" s="428">
        <v>2718694</v>
      </c>
      <c r="N25" s="428">
        <v>11940488</v>
      </c>
    </row>
    <row r="26" spans="2:15">
      <c r="B26" s="428" t="s">
        <v>240</v>
      </c>
      <c r="C26" s="428">
        <v>316436</v>
      </c>
      <c r="D26" s="428">
        <v>119381</v>
      </c>
      <c r="E26" s="428">
        <v>435817</v>
      </c>
      <c r="F26" s="428">
        <v>309718</v>
      </c>
      <c r="G26" s="428">
        <v>116154</v>
      </c>
      <c r="H26" s="428">
        <v>425872</v>
      </c>
      <c r="I26" s="428">
        <v>318722</v>
      </c>
      <c r="J26" s="428">
        <v>106010</v>
      </c>
      <c r="K26" s="428">
        <v>424732</v>
      </c>
      <c r="L26" s="428">
        <v>329875</v>
      </c>
      <c r="M26" s="428">
        <v>110869</v>
      </c>
      <c r="N26" s="428">
        <v>440744</v>
      </c>
    </row>
    <row r="27" spans="2:15">
      <c r="B27" s="428" t="s">
        <v>830</v>
      </c>
      <c r="C27" s="428">
        <v>141557</v>
      </c>
      <c r="D27" s="428">
        <v>43286</v>
      </c>
      <c r="E27" s="428">
        <v>184843</v>
      </c>
      <c r="F27" s="428">
        <v>150518</v>
      </c>
      <c r="G27" s="428">
        <v>104276</v>
      </c>
      <c r="H27" s="428">
        <v>254794</v>
      </c>
      <c r="I27" s="428">
        <v>262696</v>
      </c>
      <c r="J27" s="428">
        <v>121450</v>
      </c>
      <c r="K27" s="428">
        <v>384146</v>
      </c>
      <c r="L27" s="428">
        <v>471038</v>
      </c>
      <c r="M27" s="428">
        <v>160311</v>
      </c>
      <c r="N27" s="428">
        <v>631349</v>
      </c>
    </row>
    <row r="28" spans="2:15">
      <c r="B28" s="428" t="s">
        <v>831</v>
      </c>
      <c r="C28" s="428">
        <v>0</v>
      </c>
      <c r="D28" s="428">
        <v>1416</v>
      </c>
      <c r="E28" s="428">
        <v>1416</v>
      </c>
      <c r="F28" s="428">
        <v>0</v>
      </c>
      <c r="G28" s="428">
        <v>1530</v>
      </c>
      <c r="H28" s="428">
        <v>1530</v>
      </c>
      <c r="I28" s="428">
        <v>0</v>
      </c>
      <c r="J28" s="428">
        <v>1530</v>
      </c>
      <c r="K28" s="428">
        <v>1530</v>
      </c>
      <c r="L28" s="428">
        <v>0</v>
      </c>
      <c r="M28" s="428">
        <v>1530</v>
      </c>
      <c r="N28" s="428">
        <v>1530</v>
      </c>
    </row>
    <row r="29" spans="2:15">
      <c r="B29" s="428" t="s">
        <v>832</v>
      </c>
      <c r="C29" s="428">
        <v>1149</v>
      </c>
      <c r="D29" s="428">
        <v>300</v>
      </c>
      <c r="E29" s="428">
        <v>1449</v>
      </c>
      <c r="F29" s="428">
        <v>2295</v>
      </c>
      <c r="G29" s="428">
        <v>598</v>
      </c>
      <c r="H29" s="428">
        <v>2893</v>
      </c>
      <c r="I29" s="428">
        <v>2849</v>
      </c>
      <c r="J29" s="428">
        <v>712</v>
      </c>
      <c r="K29" s="428">
        <v>3561</v>
      </c>
      <c r="L29" s="428">
        <v>2172</v>
      </c>
      <c r="M29" s="428">
        <v>542</v>
      </c>
      <c r="N29" s="428">
        <v>2714</v>
      </c>
    </row>
    <row r="30" spans="2:15" ht="15" thickBot="1">
      <c r="B30" s="428" t="s">
        <v>241</v>
      </c>
      <c r="C30" s="428">
        <v>11615</v>
      </c>
      <c r="D30" s="428">
        <v>0</v>
      </c>
      <c r="E30" s="428">
        <v>11615</v>
      </c>
      <c r="F30" s="428">
        <v>13037</v>
      </c>
      <c r="G30" s="428">
        <v>0</v>
      </c>
      <c r="H30" s="428">
        <v>13037</v>
      </c>
      <c r="I30" s="428">
        <v>16851</v>
      </c>
      <c r="J30" s="428">
        <v>0</v>
      </c>
      <c r="K30" s="428">
        <v>16851</v>
      </c>
      <c r="L30" s="428">
        <v>20677</v>
      </c>
      <c r="M30" s="428">
        <v>0</v>
      </c>
      <c r="N30" s="428">
        <v>20677</v>
      </c>
    </row>
    <row r="31" spans="2:15"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</row>
    <row r="32" spans="2:15" ht="15">
      <c r="B32" s="226" t="s">
        <v>79</v>
      </c>
      <c r="C32" s="227" t="s">
        <v>840</v>
      </c>
      <c r="D32" s="227"/>
      <c r="E32" s="227"/>
      <c r="F32" s="227"/>
      <c r="G32" s="227"/>
      <c r="H32" s="227"/>
      <c r="I32" s="221"/>
    </row>
    <row r="33" spans="1:90">
      <c r="B33" s="228" t="s">
        <v>245</v>
      </c>
      <c r="C33" s="222" t="s">
        <v>839</v>
      </c>
      <c r="D33" s="227"/>
      <c r="E33" s="227"/>
      <c r="F33" s="227"/>
      <c r="G33" s="227"/>
      <c r="H33" s="227"/>
      <c r="I33" s="221"/>
    </row>
    <row r="34" spans="1:90">
      <c r="B34" s="228" t="s">
        <v>246</v>
      </c>
      <c r="C34" s="423" t="s">
        <v>991</v>
      </c>
      <c r="D34" s="227"/>
      <c r="E34" s="227"/>
      <c r="F34" s="227"/>
      <c r="G34" s="227"/>
      <c r="H34" s="227"/>
      <c r="I34" s="221"/>
    </row>
    <row r="36" spans="1:90" s="353" customFormat="1" ht="15.75">
      <c r="A36" s="424">
        <v>1.2</v>
      </c>
      <c r="B36" s="424" t="s">
        <v>843</v>
      </c>
      <c r="C36" s="10"/>
      <c r="D36" s="244"/>
      <c r="E36" s="244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</row>
    <row r="37" spans="1:90" s="353" customFormat="1"/>
    <row r="38" spans="1:90">
      <c r="B38" s="424" t="s">
        <v>846</v>
      </c>
      <c r="C38" s="424"/>
      <c r="D38" s="424"/>
      <c r="E38" s="424"/>
      <c r="F38" s="424"/>
      <c r="G38" s="424"/>
      <c r="H38" s="424"/>
      <c r="I38" s="424"/>
      <c r="J38" s="424"/>
      <c r="K38" s="424"/>
      <c r="L38" s="424"/>
      <c r="M38" s="424"/>
      <c r="N38" s="424"/>
      <c r="O38" s="424"/>
      <c r="P38" s="424"/>
      <c r="Q38" s="424"/>
      <c r="R38" s="424"/>
      <c r="S38" s="424"/>
      <c r="T38" s="424"/>
      <c r="U38" s="424"/>
      <c r="V38" s="424"/>
      <c r="W38" s="424"/>
      <c r="X38" s="424"/>
      <c r="Y38" s="424"/>
      <c r="Z38" s="424"/>
      <c r="AA38" s="424"/>
      <c r="AB38" s="424"/>
      <c r="AC38" s="424"/>
      <c r="AD38" s="424"/>
      <c r="AE38" s="424"/>
      <c r="AF38" s="424"/>
      <c r="AG38" s="424"/>
      <c r="AH38" s="424"/>
      <c r="AI38" s="424"/>
      <c r="AJ38" s="424"/>
      <c r="AK38" s="424"/>
      <c r="AL38" s="424"/>
      <c r="AM38" s="424"/>
      <c r="AN38" s="424"/>
      <c r="AO38" s="424"/>
      <c r="AP38" s="424"/>
      <c r="AQ38" s="424"/>
      <c r="AR38" s="424"/>
      <c r="AS38" s="424"/>
      <c r="AT38" s="424"/>
      <c r="AU38" s="424"/>
      <c r="AV38" s="424"/>
      <c r="AW38" s="424"/>
      <c r="AX38" s="424"/>
      <c r="AY38" s="424"/>
      <c r="AZ38" s="424"/>
      <c r="BA38" s="424"/>
      <c r="BB38" s="424"/>
      <c r="BC38" s="424"/>
      <c r="BD38" s="424"/>
      <c r="BE38" s="424"/>
      <c r="BF38" s="424"/>
      <c r="BG38" s="424"/>
      <c r="BH38" s="424"/>
      <c r="BI38" s="424"/>
      <c r="BJ38" s="424"/>
      <c r="BK38" s="424"/>
      <c r="BL38" s="424"/>
      <c r="BM38" s="424"/>
      <c r="BN38" s="424"/>
      <c r="BO38" s="424"/>
      <c r="BP38" s="424"/>
      <c r="BQ38" s="424"/>
      <c r="BR38" s="424"/>
      <c r="BS38" s="424"/>
      <c r="BT38" s="424"/>
      <c r="BU38" s="424"/>
      <c r="BV38" s="424"/>
      <c r="BW38" s="424"/>
      <c r="BX38" s="424"/>
      <c r="BY38" s="424"/>
      <c r="BZ38" s="424"/>
      <c r="CA38" s="424"/>
      <c r="CB38" s="424"/>
      <c r="CC38" s="424"/>
      <c r="CD38" s="424"/>
      <c r="CE38" s="424"/>
      <c r="CF38" s="424"/>
      <c r="CG38" s="424"/>
      <c r="CH38" s="424"/>
      <c r="CI38" s="424"/>
      <c r="CJ38" s="424"/>
      <c r="CK38" s="424"/>
      <c r="CL38" s="424"/>
    </row>
    <row r="40" spans="1:90">
      <c r="B40" s="221"/>
      <c r="D40" s="230">
        <v>2013</v>
      </c>
      <c r="E40" s="230">
        <v>2014</v>
      </c>
      <c r="F40" s="230">
        <v>2015</v>
      </c>
      <c r="G40" s="230">
        <v>2016</v>
      </c>
      <c r="H40" s="230">
        <v>2017</v>
      </c>
      <c r="I40" s="230">
        <v>2018</v>
      </c>
    </row>
    <row r="41" spans="1:90">
      <c r="B41" s="440" t="s">
        <v>229</v>
      </c>
      <c r="C41" s="436" t="s">
        <v>845</v>
      </c>
      <c r="D41" s="437" t="s">
        <v>844</v>
      </c>
      <c r="E41" s="437" t="s">
        <v>844</v>
      </c>
      <c r="F41" s="437" t="s">
        <v>844</v>
      </c>
      <c r="G41" s="437" t="s">
        <v>844</v>
      </c>
      <c r="H41" s="437" t="s">
        <v>844</v>
      </c>
      <c r="I41" s="437" t="s">
        <v>844</v>
      </c>
    </row>
    <row r="42" spans="1:90">
      <c r="A42" s="169">
        <v>1</v>
      </c>
      <c r="B42" s="441" t="s">
        <v>184</v>
      </c>
      <c r="D42" s="435">
        <f>HLOOKUP(D$40&amp;"Líneas Totales",$C$4:$N$30,22,FALSE)</f>
        <v>13107425</v>
      </c>
      <c r="E42" s="435">
        <f>HLOOKUP(E$40&amp;"Líneas Totales",$C$4:$N$30,22,FALSE)</f>
        <v>12661737</v>
      </c>
      <c r="F42" s="435">
        <f>HLOOKUP(F$40&amp;"Líneas Totales",$C$4:$N$30,22,FALSE)</f>
        <v>11949278</v>
      </c>
      <c r="G42" s="435">
        <f>HLOOKUP(G$40&amp;"Líneas Totales",$C$4:$N$30,22,FALSE)</f>
        <v>11940488</v>
      </c>
      <c r="H42" s="439">
        <f>G42/G44*H44</f>
        <v>12309677.923367212</v>
      </c>
      <c r="I42" s="10"/>
    </row>
    <row r="43" spans="1:90">
      <c r="A43" s="29">
        <f t="shared" ref="A43:A46" si="1">A42+1</f>
        <v>2</v>
      </c>
      <c r="B43" s="441" t="s">
        <v>219</v>
      </c>
      <c r="D43" s="435">
        <f>HLOOKUP(D$40&amp;"Líneas Totales",$C$4:$N$30,23,FALSE)</f>
        <v>435817</v>
      </c>
      <c r="E43" s="435">
        <f>HLOOKUP(E$40&amp;"Líneas Totales",$C$4:$N$30,23,FALSE)</f>
        <v>425872</v>
      </c>
      <c r="F43" s="435">
        <f>HLOOKUP(F$40&amp;"Líneas Totales",$C$4:$N$30,23,FALSE)</f>
        <v>424732</v>
      </c>
      <c r="G43" s="435">
        <f>HLOOKUP(G$40&amp;"Líneas Totales",$C$4:$N$30,23,FALSE)</f>
        <v>440744</v>
      </c>
      <c r="H43" s="439">
        <f>H44-H42</f>
        <v>454371.43663278781</v>
      </c>
      <c r="I43" s="10"/>
    </row>
    <row r="44" spans="1:90">
      <c r="A44" s="29">
        <f t="shared" si="1"/>
        <v>3</v>
      </c>
      <c r="B44" s="441" t="s">
        <v>247</v>
      </c>
      <c r="D44" s="170">
        <f>SUM(D42:D43)</f>
        <v>13543242</v>
      </c>
      <c r="E44" s="170">
        <f>SUM(E42:E43)</f>
        <v>13087609</v>
      </c>
      <c r="F44" s="170">
        <f>SUM(F42:F43)</f>
        <v>12374010</v>
      </c>
      <c r="G44" s="170">
        <f>SUM(G42:G43)</f>
        <v>12381232</v>
      </c>
      <c r="H44" s="439">
        <f>H45*H46</f>
        <v>12764049.359999999</v>
      </c>
      <c r="I44" s="10"/>
    </row>
    <row r="45" spans="1:90">
      <c r="A45" s="29">
        <f t="shared" si="1"/>
        <v>4</v>
      </c>
      <c r="B45" s="441" t="s">
        <v>248</v>
      </c>
      <c r="D45" s="170">
        <f>SUM(E8:E30)</f>
        <v>19193027</v>
      </c>
      <c r="E45" s="170">
        <f>SUM(H8:H30)</f>
        <v>19153246</v>
      </c>
      <c r="F45" s="170">
        <f>SUM(K8:K30)</f>
        <v>19330259</v>
      </c>
      <c r="G45" s="170">
        <f>SUM(N8:N30)</f>
        <v>19607383</v>
      </c>
      <c r="H45" s="428">
        <v>20069260</v>
      </c>
      <c r="I45" s="10"/>
    </row>
    <row r="46" spans="1:90" ht="15" thickBot="1">
      <c r="A46" s="29">
        <f t="shared" si="1"/>
        <v>5</v>
      </c>
      <c r="B46" s="441" t="s">
        <v>244</v>
      </c>
      <c r="D46" s="361">
        <f t="shared" ref="D46:G46" si="2">D44/D45</f>
        <v>0.70563345740096128</v>
      </c>
      <c r="E46" s="361">
        <f t="shared" si="2"/>
        <v>0.68331023368049471</v>
      </c>
      <c r="F46" s="361">
        <f t="shared" si="2"/>
        <v>0.64013679278689439</v>
      </c>
      <c r="G46" s="361">
        <f t="shared" si="2"/>
        <v>0.63145765041668234</v>
      </c>
      <c r="H46" s="438">
        <v>0.63600000000000001</v>
      </c>
      <c r="I46" s="10"/>
    </row>
    <row r="47" spans="1:90">
      <c r="D47" s="11"/>
      <c r="E47" s="11"/>
      <c r="F47" s="11"/>
      <c r="G47" s="11"/>
      <c r="H47" s="11" t="s">
        <v>853</v>
      </c>
      <c r="I47" s="11"/>
    </row>
    <row r="48" spans="1:90">
      <c r="B48" s="424" t="s">
        <v>847</v>
      </c>
      <c r="C48" s="424"/>
      <c r="D48" s="424"/>
      <c r="E48" s="424"/>
      <c r="F48" s="424"/>
      <c r="G48" s="424"/>
      <c r="H48" s="424"/>
      <c r="I48" s="424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4"/>
      <c r="AY48" s="424"/>
      <c r="AZ48" s="424"/>
      <c r="BA48" s="424"/>
      <c r="BB48" s="424"/>
      <c r="BC48" s="424"/>
      <c r="BD48" s="424"/>
      <c r="BE48" s="424"/>
      <c r="BF48" s="424"/>
      <c r="BG48" s="424"/>
      <c r="BH48" s="424"/>
      <c r="BI48" s="424"/>
      <c r="BJ48" s="424"/>
      <c r="BK48" s="424"/>
      <c r="BL48" s="424"/>
      <c r="BM48" s="424"/>
      <c r="BN48" s="424"/>
      <c r="BO48" s="424"/>
      <c r="BP48" s="424"/>
      <c r="BQ48" s="424"/>
      <c r="BR48" s="424"/>
      <c r="BS48" s="424"/>
      <c r="BT48" s="424"/>
      <c r="BU48" s="424"/>
      <c r="BV48" s="424"/>
      <c r="BW48" s="424"/>
      <c r="BX48" s="424"/>
      <c r="BY48" s="424"/>
      <c r="BZ48" s="424"/>
      <c r="CA48" s="424"/>
      <c r="CB48" s="424"/>
      <c r="CC48" s="424"/>
      <c r="CD48" s="424"/>
      <c r="CE48" s="424"/>
      <c r="CF48" s="424"/>
      <c r="CG48" s="424"/>
      <c r="CH48" s="424"/>
      <c r="CI48" s="424"/>
      <c r="CJ48" s="424"/>
      <c r="CK48" s="424"/>
      <c r="CL48" s="424"/>
    </row>
    <row r="50" spans="1:90">
      <c r="B50" s="221"/>
      <c r="D50" s="230">
        <v>2013</v>
      </c>
      <c r="E50" s="230">
        <v>2014</v>
      </c>
      <c r="F50" s="230">
        <v>2015</v>
      </c>
      <c r="G50" s="230">
        <v>2016</v>
      </c>
      <c r="H50" s="230">
        <v>2017</v>
      </c>
      <c r="I50" s="230">
        <v>2018</v>
      </c>
    </row>
    <row r="51" spans="1:90">
      <c r="B51" s="440" t="s">
        <v>229</v>
      </c>
      <c r="C51" s="436" t="s">
        <v>845</v>
      </c>
      <c r="D51" s="437" t="s">
        <v>844</v>
      </c>
      <c r="E51" s="437" t="s">
        <v>844</v>
      </c>
      <c r="F51" s="437" t="s">
        <v>844</v>
      </c>
      <c r="G51" s="437" t="s">
        <v>844</v>
      </c>
      <c r="H51" s="437" t="s">
        <v>844</v>
      </c>
      <c r="I51" s="437" t="s">
        <v>844</v>
      </c>
    </row>
    <row r="52" spans="1:90">
      <c r="A52" s="169">
        <v>1</v>
      </c>
      <c r="B52" s="441" t="s">
        <v>184</v>
      </c>
      <c r="D52" s="435">
        <f>HLOOKUP(D$50&amp;"Líneas Residenciales",$C$4:$N$30,22,FALSE)</f>
        <v>9880001</v>
      </c>
      <c r="E52" s="435">
        <f t="shared" ref="E52:G52" si="3">HLOOKUP(E$50&amp;"Líneas Residenciales",$C$4:$N$30,22,FALSE)</f>
        <v>9556118</v>
      </c>
      <c r="F52" s="435">
        <f t="shared" si="3"/>
        <v>9306855</v>
      </c>
      <c r="G52" s="435">
        <f t="shared" si="3"/>
        <v>9221794</v>
      </c>
      <c r="H52" s="10"/>
      <c r="I52" s="10"/>
    </row>
    <row r="53" spans="1:90">
      <c r="A53" s="29">
        <f t="shared" ref="A53:A56" si="4">A52+1</f>
        <v>2</v>
      </c>
      <c r="B53" s="441" t="s">
        <v>219</v>
      </c>
      <c r="D53" s="435">
        <f>HLOOKUP(D$50&amp;"Líneas Residenciales",$C$4:$N$30,23,FALSE)</f>
        <v>316436</v>
      </c>
      <c r="E53" s="435">
        <f t="shared" ref="E53:G53" si="5">HLOOKUP(E$50&amp;"Líneas Residenciales",$C$4:$N$30,23,FALSE)</f>
        <v>309718</v>
      </c>
      <c r="F53" s="435">
        <f t="shared" si="5"/>
        <v>318722</v>
      </c>
      <c r="G53" s="435">
        <f t="shared" si="5"/>
        <v>329875</v>
      </c>
      <c r="H53" s="10"/>
      <c r="I53" s="10"/>
    </row>
    <row r="54" spans="1:90">
      <c r="A54" s="29">
        <f t="shared" si="4"/>
        <v>3</v>
      </c>
      <c r="B54" s="441" t="s">
        <v>247</v>
      </c>
      <c r="D54" s="170">
        <f>SUM(D52:D53)</f>
        <v>10196437</v>
      </c>
      <c r="E54" s="170">
        <f>SUM(E52:E53)</f>
        <v>9865836</v>
      </c>
      <c r="F54" s="170">
        <f>SUM(F52:F53)</f>
        <v>9625577</v>
      </c>
      <c r="G54" s="170">
        <f>SUM(G52:G53)</f>
        <v>9551669</v>
      </c>
      <c r="H54" s="10"/>
      <c r="I54" s="10"/>
    </row>
    <row r="55" spans="1:90">
      <c r="A55" s="29">
        <f t="shared" si="4"/>
        <v>4</v>
      </c>
      <c r="B55" s="441" t="s">
        <v>248</v>
      </c>
      <c r="D55" s="170">
        <f>SUM(C8:C30)</f>
        <v>14109188</v>
      </c>
      <c r="E55" s="170">
        <f>SUM(F8:F30)</f>
        <v>14090187</v>
      </c>
      <c r="F55" s="170">
        <f>SUM(I8:I30)</f>
        <v>14492719</v>
      </c>
      <c r="G55" s="170">
        <f>SUM(L8:L30)</f>
        <v>14703556</v>
      </c>
      <c r="H55" s="428">
        <v>15067230</v>
      </c>
      <c r="I55" s="10"/>
    </row>
    <row r="56" spans="1:90" ht="15" thickBot="1">
      <c r="A56" s="29">
        <f t="shared" si="4"/>
        <v>5</v>
      </c>
      <c r="B56" s="441" t="s">
        <v>244</v>
      </c>
      <c r="D56" s="361">
        <f t="shared" ref="D56" si="6">D54/D55</f>
        <v>0.7226806390275613</v>
      </c>
      <c r="E56" s="361">
        <f t="shared" ref="E56" si="7">E54/E55</f>
        <v>0.70019198467699539</v>
      </c>
      <c r="F56" s="361">
        <f t="shared" ref="F56" si="8">F54/F55</f>
        <v>0.66416639969352886</v>
      </c>
      <c r="G56" s="361">
        <f t="shared" ref="G56" si="9">G54/G55</f>
        <v>0.64961625609478413</v>
      </c>
      <c r="H56" s="10"/>
      <c r="I56" s="10"/>
    </row>
    <row r="57" spans="1:90">
      <c r="D57" s="11"/>
      <c r="E57" s="11"/>
      <c r="F57" s="11"/>
      <c r="G57" s="11"/>
      <c r="H57" s="11" t="s">
        <v>853</v>
      </c>
      <c r="I57" s="11"/>
    </row>
    <row r="58" spans="1:90">
      <c r="B58" s="424" t="s">
        <v>848</v>
      </c>
      <c r="C58" s="424"/>
      <c r="D58" s="424"/>
      <c r="E58" s="424"/>
      <c r="F58" s="424"/>
      <c r="G58" s="424"/>
      <c r="H58" s="424"/>
      <c r="I58" s="424"/>
      <c r="J58" s="424"/>
      <c r="K58" s="424"/>
      <c r="L58" s="424"/>
      <c r="M58" s="424"/>
      <c r="N58" s="424"/>
      <c r="O58" s="424"/>
      <c r="P58" s="424"/>
      <c r="Q58" s="424"/>
      <c r="R58" s="424"/>
      <c r="S58" s="424"/>
      <c r="T58" s="424"/>
      <c r="U58" s="424"/>
      <c r="V58" s="424"/>
      <c r="W58" s="424"/>
      <c r="X58" s="424"/>
      <c r="Y58" s="424"/>
      <c r="Z58" s="424"/>
      <c r="AA58" s="424"/>
      <c r="AB58" s="424"/>
      <c r="AC58" s="424"/>
      <c r="AD58" s="424"/>
      <c r="AE58" s="424"/>
      <c r="AF58" s="424"/>
      <c r="AG58" s="424"/>
      <c r="AH58" s="424"/>
      <c r="AI58" s="424"/>
      <c r="AJ58" s="424"/>
      <c r="AK58" s="424"/>
      <c r="AL58" s="424"/>
      <c r="AM58" s="424"/>
      <c r="AN58" s="424"/>
      <c r="AO58" s="424"/>
      <c r="AP58" s="424"/>
      <c r="AQ58" s="424"/>
      <c r="AR58" s="424"/>
      <c r="AS58" s="424"/>
      <c r="AT58" s="424"/>
      <c r="AU58" s="424"/>
      <c r="AV58" s="424"/>
      <c r="AW58" s="424"/>
      <c r="AX58" s="424"/>
      <c r="AY58" s="424"/>
      <c r="AZ58" s="424"/>
      <c r="BA58" s="424"/>
      <c r="BB58" s="424"/>
      <c r="BC58" s="424"/>
      <c r="BD58" s="424"/>
      <c r="BE58" s="424"/>
      <c r="BF58" s="424"/>
      <c r="BG58" s="424"/>
      <c r="BH58" s="424"/>
      <c r="BI58" s="424"/>
      <c r="BJ58" s="424"/>
      <c r="BK58" s="424"/>
      <c r="BL58" s="424"/>
      <c r="BM58" s="424"/>
      <c r="BN58" s="424"/>
      <c r="BO58" s="424"/>
      <c r="BP58" s="424"/>
      <c r="BQ58" s="424"/>
      <c r="BR58" s="424"/>
      <c r="BS58" s="424"/>
      <c r="BT58" s="424"/>
      <c r="BU58" s="424"/>
      <c r="BV58" s="424"/>
      <c r="BW58" s="424"/>
      <c r="BX58" s="424"/>
      <c r="BY58" s="424"/>
      <c r="BZ58" s="424"/>
      <c r="CA58" s="424"/>
      <c r="CB58" s="424"/>
      <c r="CC58" s="424"/>
      <c r="CD58" s="424"/>
      <c r="CE58" s="424"/>
      <c r="CF58" s="424"/>
      <c r="CG58" s="424"/>
      <c r="CH58" s="424"/>
      <c r="CI58" s="424"/>
      <c r="CJ58" s="424"/>
      <c r="CK58" s="424"/>
      <c r="CL58" s="424"/>
    </row>
    <row r="60" spans="1:90">
      <c r="B60" s="221"/>
      <c r="D60" s="230">
        <v>2013</v>
      </c>
      <c r="E60" s="230">
        <v>2014</v>
      </c>
      <c r="F60" s="230">
        <v>2015</v>
      </c>
      <c r="G60" s="230">
        <v>2016</v>
      </c>
      <c r="H60" s="230">
        <v>2017</v>
      </c>
      <c r="I60" s="230">
        <v>2018</v>
      </c>
    </row>
    <row r="61" spans="1:90">
      <c r="B61" s="440" t="s">
        <v>229</v>
      </c>
      <c r="C61" s="436" t="s">
        <v>845</v>
      </c>
      <c r="D61" s="437" t="s">
        <v>844</v>
      </c>
      <c r="E61" s="437" t="s">
        <v>844</v>
      </c>
      <c r="F61" s="437" t="s">
        <v>844</v>
      </c>
      <c r="G61" s="437" t="s">
        <v>844</v>
      </c>
      <c r="H61" s="437" t="s">
        <v>844</v>
      </c>
      <c r="I61" s="437" t="s">
        <v>844</v>
      </c>
    </row>
    <row r="62" spans="1:90">
      <c r="A62" s="169">
        <v>1</v>
      </c>
      <c r="B62" s="441" t="s">
        <v>184</v>
      </c>
      <c r="D62" s="435">
        <f>HLOOKUP(D$50&amp;"Líneas No Residenciales",$C$4:$N$30,22,FALSE)</f>
        <v>3227424</v>
      </c>
      <c r="E62" s="435">
        <f t="shared" ref="E62:G62" si="10">HLOOKUP(E$50&amp;"Líneas No Residenciales",$C$4:$N$30,22,FALSE)</f>
        <v>3105619</v>
      </c>
      <c r="F62" s="435">
        <f t="shared" si="10"/>
        <v>2642423</v>
      </c>
      <c r="G62" s="435">
        <f t="shared" si="10"/>
        <v>2718694</v>
      </c>
      <c r="H62" s="10"/>
      <c r="I62" s="10"/>
    </row>
    <row r="63" spans="1:90">
      <c r="A63" s="29">
        <f t="shared" ref="A63:A66" si="11">A62+1</f>
        <v>2</v>
      </c>
      <c r="B63" s="441" t="s">
        <v>219</v>
      </c>
      <c r="D63" s="435">
        <f>HLOOKUP(D$50&amp;"Líneas No Residenciales",$C$4:$N$30,23,FALSE)</f>
        <v>119381</v>
      </c>
      <c r="E63" s="435">
        <f t="shared" ref="E63:G63" si="12">HLOOKUP(E$50&amp;"Líneas No Residenciales",$C$4:$N$30,23,FALSE)</f>
        <v>116154</v>
      </c>
      <c r="F63" s="435">
        <f t="shared" si="12"/>
        <v>106010</v>
      </c>
      <c r="G63" s="435">
        <f t="shared" si="12"/>
        <v>110869</v>
      </c>
      <c r="H63" s="10"/>
      <c r="I63" s="10"/>
    </row>
    <row r="64" spans="1:90">
      <c r="A64" s="29">
        <f t="shared" si="11"/>
        <v>3</v>
      </c>
      <c r="B64" s="441" t="s">
        <v>247</v>
      </c>
      <c r="D64" s="170">
        <f t="shared" ref="D64:G64" si="13">SUM(D62:D63)</f>
        <v>3346805</v>
      </c>
      <c r="E64" s="170">
        <f t="shared" si="13"/>
        <v>3221773</v>
      </c>
      <c r="F64" s="170">
        <f t="shared" si="13"/>
        <v>2748433</v>
      </c>
      <c r="G64" s="170">
        <f t="shared" si="13"/>
        <v>2829563</v>
      </c>
      <c r="H64" s="10"/>
      <c r="I64" s="10"/>
    </row>
    <row r="65" spans="1:9">
      <c r="A65" s="29">
        <f t="shared" si="11"/>
        <v>4</v>
      </c>
      <c r="B65" s="441" t="s">
        <v>248</v>
      </c>
      <c r="D65" s="170">
        <f>SUM(D8:D30)</f>
        <v>5083839</v>
      </c>
      <c r="E65" s="170">
        <f>SUM(G8:G30)</f>
        <v>5063059</v>
      </c>
      <c r="F65" s="170">
        <f>SUM(J8:J30)</f>
        <v>4837540</v>
      </c>
      <c r="G65" s="170">
        <f>SUM(M8:M30)</f>
        <v>4903827</v>
      </c>
      <c r="H65" s="428">
        <v>5002030</v>
      </c>
      <c r="I65" s="10"/>
    </row>
    <row r="66" spans="1:9" ht="15" thickBot="1">
      <c r="A66" s="29">
        <f t="shared" si="11"/>
        <v>5</v>
      </c>
      <c r="B66" s="441" t="s">
        <v>244</v>
      </c>
      <c r="D66" s="361">
        <f t="shared" ref="D66" si="14">D64/D65</f>
        <v>0.65832238196370896</v>
      </c>
      <c r="E66" s="361">
        <f t="shared" ref="E66" si="15">E64/E65</f>
        <v>0.6363293416094894</v>
      </c>
      <c r="F66" s="361">
        <f t="shared" ref="F66" si="16">F64/F65</f>
        <v>0.56814682669290595</v>
      </c>
      <c r="G66" s="361">
        <f t="shared" ref="G66" si="17">G64/G65</f>
        <v>0.57701117922797851</v>
      </c>
      <c r="H66" s="10"/>
      <c r="I66" s="10"/>
    </row>
    <row r="67" spans="1:9">
      <c r="D67" s="11"/>
      <c r="E67" s="11"/>
      <c r="F67" s="11"/>
      <c r="G67" s="11"/>
      <c r="H67" s="11" t="s">
        <v>853</v>
      </c>
      <c r="I67" s="11"/>
    </row>
  </sheetData>
  <hyperlinks>
    <hyperlink ref="C33" r:id="rId1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CM67"/>
  <sheetViews>
    <sheetView showGridLines="0" zoomScale="70" zoomScaleNormal="70" workbookViewId="0">
      <pane ySplit="1" topLeftCell="A2" activePane="bottomLeft" state="frozen"/>
      <selection pane="bottomLeft"/>
    </sheetView>
  </sheetViews>
  <sheetFormatPr baseColWidth="10" defaultRowHeight="14.25"/>
  <cols>
    <col min="1" max="1" width="11.42578125" style="397"/>
    <col min="2" max="2" width="20.7109375" style="397" customWidth="1"/>
    <col min="3" max="3" width="11.42578125" style="397"/>
    <col min="4" max="9" width="14.42578125" style="397" customWidth="1"/>
    <col min="10" max="16384" width="11.42578125" style="397"/>
  </cols>
  <sheetData>
    <row r="1" spans="1:91" s="77" customFormat="1" ht="33" customHeight="1">
      <c r="D1" s="149" t="s">
        <v>849</v>
      </c>
      <c r="E1" s="149"/>
      <c r="F1" s="149"/>
    </row>
    <row r="2" spans="1:91" s="353" customFormat="1" ht="15.75">
      <c r="A2" s="424">
        <v>1.1000000000000001</v>
      </c>
      <c r="B2" s="424" t="s">
        <v>842</v>
      </c>
      <c r="C2" s="424"/>
      <c r="D2" s="10"/>
      <c r="E2" s="244"/>
      <c r="F2" s="244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</row>
    <row r="3" spans="1:91" s="353" customFormat="1"/>
    <row r="4" spans="1:91" s="353" customFormat="1" ht="15" thickBot="1">
      <c r="C4" s="434" t="str">
        <f>C6&amp;C7</f>
        <v>2013Suscripciones Residenciales</v>
      </c>
      <c r="D4" s="434" t="str">
        <f t="shared" ref="D4:N4" si="0">D6&amp;D7</f>
        <v>2013Suscripciones No Residenciales</v>
      </c>
      <c r="E4" s="434" t="str">
        <f t="shared" si="0"/>
        <v>2013Suscripciones Totales</v>
      </c>
      <c r="F4" s="434" t="str">
        <f t="shared" si="0"/>
        <v>2014Suscripciones Residenciales</v>
      </c>
      <c r="G4" s="434" t="str">
        <f t="shared" si="0"/>
        <v>2014Suscripciones No Residenciales</v>
      </c>
      <c r="H4" s="434" t="str">
        <f t="shared" si="0"/>
        <v>2014Suscripciones Totales</v>
      </c>
      <c r="I4" s="434" t="str">
        <f t="shared" si="0"/>
        <v>2015Suscripciones Residenciales</v>
      </c>
      <c r="J4" s="434" t="str">
        <f t="shared" si="0"/>
        <v>2015Suscripciones No Residenciales</v>
      </c>
      <c r="K4" s="434" t="str">
        <f t="shared" si="0"/>
        <v>2015Suscripciones Totales</v>
      </c>
      <c r="L4" s="434" t="str">
        <f t="shared" si="0"/>
        <v>2016Suscripciones Residenciales</v>
      </c>
      <c r="M4" s="434" t="str">
        <f t="shared" si="0"/>
        <v>2016Suscripciones No Residenciales</v>
      </c>
      <c r="N4" s="434" t="str">
        <f t="shared" si="0"/>
        <v>2016Suscripciones Totales</v>
      </c>
    </row>
    <row r="5" spans="1:91" ht="15" thickBot="1">
      <c r="B5" s="430" t="s">
        <v>817</v>
      </c>
      <c r="C5" s="431">
        <v>12</v>
      </c>
      <c r="D5" s="426">
        <v>12</v>
      </c>
      <c r="E5" s="426">
        <v>12</v>
      </c>
      <c r="F5" s="426">
        <v>12</v>
      </c>
      <c r="G5" s="426">
        <v>12</v>
      </c>
      <c r="H5" s="426">
        <v>12</v>
      </c>
      <c r="I5" s="426">
        <v>12</v>
      </c>
      <c r="J5" s="426">
        <v>12</v>
      </c>
      <c r="K5" s="426">
        <v>12</v>
      </c>
      <c r="L5" s="426">
        <v>12</v>
      </c>
      <c r="M5" s="426">
        <v>12</v>
      </c>
      <c r="N5" s="426">
        <v>12</v>
      </c>
    </row>
    <row r="6" spans="1:91" ht="15" thickBot="1">
      <c r="B6" s="433" t="s">
        <v>25</v>
      </c>
      <c r="C6" s="432">
        <v>2013</v>
      </c>
      <c r="D6" s="427">
        <v>2013</v>
      </c>
      <c r="E6" s="427">
        <v>2013</v>
      </c>
      <c r="F6" s="427">
        <v>2014</v>
      </c>
      <c r="G6" s="427">
        <v>2014</v>
      </c>
      <c r="H6" s="427">
        <v>2014</v>
      </c>
      <c r="I6" s="427">
        <v>2015</v>
      </c>
      <c r="J6" s="427">
        <v>2015</v>
      </c>
      <c r="K6" s="427">
        <v>2015</v>
      </c>
      <c r="L6" s="427">
        <v>2016</v>
      </c>
      <c r="M6" s="427">
        <v>2016</v>
      </c>
      <c r="N6" s="427">
        <v>2016</v>
      </c>
    </row>
    <row r="7" spans="1:91" ht="48.75" thickBot="1">
      <c r="B7" s="430" t="s">
        <v>818</v>
      </c>
      <c r="C7" s="425" t="s">
        <v>833</v>
      </c>
      <c r="D7" s="425" t="s">
        <v>834</v>
      </c>
      <c r="E7" s="425" t="s">
        <v>81</v>
      </c>
      <c r="F7" s="425" t="s">
        <v>833</v>
      </c>
      <c r="G7" s="425" t="s">
        <v>834</v>
      </c>
      <c r="H7" s="425" t="s">
        <v>81</v>
      </c>
      <c r="I7" s="425" t="s">
        <v>833</v>
      </c>
      <c r="J7" s="425" t="s">
        <v>834</v>
      </c>
      <c r="K7" s="425" t="s">
        <v>81</v>
      </c>
      <c r="L7" s="425" t="s">
        <v>833</v>
      </c>
      <c r="M7" s="425" t="s">
        <v>834</v>
      </c>
      <c r="N7" s="425" t="s">
        <v>81</v>
      </c>
    </row>
    <row r="8" spans="1:91">
      <c r="B8" s="429" t="s">
        <v>835</v>
      </c>
      <c r="C8" s="428">
        <v>584</v>
      </c>
      <c r="D8" s="428">
        <v>220</v>
      </c>
      <c r="E8" s="428">
        <v>804</v>
      </c>
      <c r="F8" s="428">
        <v>792</v>
      </c>
      <c r="G8" s="428">
        <v>235</v>
      </c>
      <c r="H8" s="428">
        <v>1027</v>
      </c>
      <c r="I8" s="428">
        <v>1162</v>
      </c>
      <c r="J8" s="428">
        <v>415</v>
      </c>
      <c r="K8" s="428">
        <v>1577</v>
      </c>
      <c r="L8" s="428">
        <v>1724</v>
      </c>
      <c r="M8" s="428">
        <v>356</v>
      </c>
      <c r="N8" s="428">
        <v>2080</v>
      </c>
    </row>
    <row r="9" spans="1:91">
      <c r="B9" s="429" t="s">
        <v>234</v>
      </c>
      <c r="C9" s="428">
        <v>4414</v>
      </c>
      <c r="D9" s="428">
        <v>124</v>
      </c>
      <c r="E9" s="428">
        <v>4538</v>
      </c>
      <c r="F9" s="428">
        <v>2868</v>
      </c>
      <c r="G9" s="428">
        <v>214</v>
      </c>
      <c r="H9" s="428">
        <v>3082</v>
      </c>
      <c r="I9" s="428">
        <v>1714</v>
      </c>
      <c r="J9" s="428">
        <v>5608</v>
      </c>
      <c r="K9" s="428">
        <v>7322</v>
      </c>
      <c r="L9" s="428">
        <v>1604</v>
      </c>
      <c r="M9" s="428">
        <v>7394</v>
      </c>
      <c r="N9" s="428">
        <v>8998</v>
      </c>
    </row>
    <row r="10" spans="1:91">
      <c r="B10" s="429" t="s">
        <v>249</v>
      </c>
      <c r="C10" s="428">
        <v>0</v>
      </c>
      <c r="D10" s="428">
        <v>5333</v>
      </c>
      <c r="E10" s="428">
        <v>5333</v>
      </c>
      <c r="F10" s="428">
        <v>0</v>
      </c>
      <c r="G10" s="428">
        <v>3845</v>
      </c>
      <c r="H10" s="428">
        <v>3845</v>
      </c>
      <c r="I10" s="428">
        <v>0</v>
      </c>
      <c r="J10" s="428">
        <v>637</v>
      </c>
      <c r="K10" s="428">
        <v>637</v>
      </c>
      <c r="L10" s="428">
        <v>0</v>
      </c>
      <c r="M10" s="428">
        <v>422</v>
      </c>
      <c r="N10" s="428">
        <v>422</v>
      </c>
    </row>
    <row r="11" spans="1:91">
      <c r="B11" s="429" t="s">
        <v>236</v>
      </c>
      <c r="C11" s="428">
        <v>431886</v>
      </c>
      <c r="D11" s="428">
        <v>63611</v>
      </c>
      <c r="E11" s="428">
        <v>495497</v>
      </c>
      <c r="F11" s="428">
        <v>418260</v>
      </c>
      <c r="G11" s="428">
        <v>78260</v>
      </c>
      <c r="H11" s="428">
        <v>496520</v>
      </c>
      <c r="I11" s="428">
        <v>352268</v>
      </c>
      <c r="J11" s="428">
        <v>86209</v>
      </c>
      <c r="K11" s="428">
        <v>438477</v>
      </c>
      <c r="L11" s="428">
        <v>321470</v>
      </c>
      <c r="M11" s="428">
        <v>80101</v>
      </c>
      <c r="N11" s="428">
        <v>401571</v>
      </c>
    </row>
    <row r="12" spans="1:91">
      <c r="B12" s="429" t="s">
        <v>836</v>
      </c>
      <c r="C12" s="428">
        <v>0</v>
      </c>
      <c r="D12" s="428">
        <v>1090</v>
      </c>
      <c r="E12" s="428">
        <v>1090</v>
      </c>
      <c r="F12" s="428">
        <v>0</v>
      </c>
      <c r="G12" s="428">
        <v>3192</v>
      </c>
      <c r="H12" s="428">
        <v>3192</v>
      </c>
      <c r="I12" s="428">
        <v>0</v>
      </c>
      <c r="J12" s="428">
        <v>3545</v>
      </c>
      <c r="K12" s="428">
        <v>3545</v>
      </c>
      <c r="L12" s="428">
        <v>0</v>
      </c>
      <c r="M12" s="428">
        <v>4833</v>
      </c>
      <c r="N12" s="428">
        <v>4833</v>
      </c>
    </row>
    <row r="13" spans="1:91">
      <c r="B13" s="429" t="s">
        <v>233</v>
      </c>
      <c r="C13" s="428">
        <v>207496</v>
      </c>
      <c r="D13" s="428">
        <v>0</v>
      </c>
      <c r="E13" s="428">
        <v>207496</v>
      </c>
      <c r="F13" s="428">
        <v>268735</v>
      </c>
      <c r="G13" s="428">
        <v>0</v>
      </c>
      <c r="H13" s="428">
        <v>268735</v>
      </c>
      <c r="I13" s="428">
        <v>336466</v>
      </c>
      <c r="J13" s="428">
        <v>0</v>
      </c>
      <c r="K13" s="428">
        <v>336466</v>
      </c>
      <c r="L13" s="428">
        <v>268586</v>
      </c>
      <c r="M13" s="428">
        <v>344</v>
      </c>
      <c r="N13" s="428">
        <v>268930</v>
      </c>
    </row>
    <row r="14" spans="1:91">
      <c r="B14" s="429" t="s">
        <v>822</v>
      </c>
      <c r="C14" s="428">
        <v>619053</v>
      </c>
      <c r="D14" s="428">
        <v>86149</v>
      </c>
      <c r="E14" s="428">
        <v>705202</v>
      </c>
      <c r="F14" s="428">
        <v>801178</v>
      </c>
      <c r="G14" s="428">
        <v>63225</v>
      </c>
      <c r="H14" s="428">
        <v>864403</v>
      </c>
      <c r="I14" s="428">
        <v>985518</v>
      </c>
      <c r="J14" s="428">
        <v>54596</v>
      </c>
      <c r="K14" s="428">
        <v>1040114</v>
      </c>
      <c r="L14" s="428">
        <v>1137830</v>
      </c>
      <c r="M14" s="428">
        <v>63662</v>
      </c>
      <c r="N14" s="428">
        <v>1201492</v>
      </c>
    </row>
    <row r="15" spans="1:91">
      <c r="B15" s="429" t="s">
        <v>823</v>
      </c>
      <c r="C15" s="428">
        <v>640238</v>
      </c>
      <c r="D15" s="428">
        <v>26226</v>
      </c>
      <c r="E15" s="428">
        <v>666464</v>
      </c>
      <c r="F15" s="428">
        <v>736324</v>
      </c>
      <c r="G15" s="428">
        <v>41833</v>
      </c>
      <c r="H15" s="428">
        <v>778157</v>
      </c>
      <c r="I15" s="428">
        <v>916590</v>
      </c>
      <c r="J15" s="428">
        <v>45815</v>
      </c>
      <c r="K15" s="428">
        <v>962405</v>
      </c>
      <c r="L15" s="428">
        <v>993704</v>
      </c>
      <c r="M15" s="428">
        <v>71107</v>
      </c>
      <c r="N15" s="428">
        <v>1064811</v>
      </c>
    </row>
    <row r="16" spans="1:91">
      <c r="B16" s="429" t="s">
        <v>824</v>
      </c>
      <c r="C16" s="428">
        <v>102555</v>
      </c>
      <c r="D16" s="428">
        <v>2370</v>
      </c>
      <c r="E16" s="428">
        <v>104925</v>
      </c>
      <c r="F16" s="428">
        <v>137450</v>
      </c>
      <c r="G16" s="428">
        <v>3113</v>
      </c>
      <c r="H16" s="428">
        <v>140563</v>
      </c>
      <c r="I16" s="428">
        <v>178586</v>
      </c>
      <c r="J16" s="428">
        <v>18188</v>
      </c>
      <c r="K16" s="428">
        <v>196774</v>
      </c>
      <c r="L16" s="428">
        <v>194853</v>
      </c>
      <c r="M16" s="428">
        <v>8434</v>
      </c>
      <c r="N16" s="428">
        <v>203287</v>
      </c>
    </row>
    <row r="17" spans="2:14" ht="24">
      <c r="B17" s="429" t="s">
        <v>837</v>
      </c>
      <c r="C17" s="428">
        <v>270675</v>
      </c>
      <c r="D17" s="428">
        <v>53933</v>
      </c>
      <c r="E17" s="428">
        <v>324608</v>
      </c>
      <c r="F17" s="428">
        <v>177180</v>
      </c>
      <c r="G17" s="428">
        <v>33219</v>
      </c>
      <c r="H17" s="428">
        <v>210399</v>
      </c>
      <c r="I17" s="428">
        <v>110024</v>
      </c>
      <c r="J17" s="428">
        <v>42887</v>
      </c>
      <c r="K17" s="428">
        <v>152911</v>
      </c>
      <c r="L17" s="428">
        <v>85895</v>
      </c>
      <c r="M17" s="428">
        <v>39678</v>
      </c>
      <c r="N17" s="428">
        <v>125573</v>
      </c>
    </row>
    <row r="18" spans="2:14">
      <c r="B18" s="429" t="s">
        <v>238</v>
      </c>
      <c r="C18" s="428">
        <v>0</v>
      </c>
      <c r="D18" s="428">
        <v>0</v>
      </c>
      <c r="E18" s="428">
        <v>0</v>
      </c>
      <c r="F18" s="428">
        <v>0</v>
      </c>
      <c r="G18" s="428">
        <v>0</v>
      </c>
      <c r="H18" s="428">
        <v>0</v>
      </c>
      <c r="I18" s="428">
        <v>0</v>
      </c>
      <c r="J18" s="428">
        <v>225</v>
      </c>
      <c r="K18" s="428">
        <v>225</v>
      </c>
      <c r="L18" s="428">
        <v>5</v>
      </c>
      <c r="M18" s="428">
        <v>135</v>
      </c>
      <c r="N18" s="428">
        <v>140</v>
      </c>
    </row>
    <row r="19" spans="2:14">
      <c r="B19" s="429" t="s">
        <v>231</v>
      </c>
      <c r="C19" s="428">
        <v>147519</v>
      </c>
      <c r="D19" s="428">
        <v>0</v>
      </c>
      <c r="E19" s="428">
        <v>147519</v>
      </c>
      <c r="F19" s="428">
        <v>165669</v>
      </c>
      <c r="G19" s="428">
        <v>0</v>
      </c>
      <c r="H19" s="428">
        <v>165669</v>
      </c>
      <c r="I19" s="428">
        <v>161284</v>
      </c>
      <c r="J19" s="428">
        <v>1343</v>
      </c>
      <c r="K19" s="428">
        <v>162627</v>
      </c>
      <c r="L19" s="428">
        <v>120844</v>
      </c>
      <c r="M19" s="428">
        <v>1795</v>
      </c>
      <c r="N19" s="428">
        <v>122639</v>
      </c>
    </row>
    <row r="20" spans="2:14">
      <c r="B20" s="429" t="s">
        <v>827</v>
      </c>
      <c r="C20" s="428">
        <v>0</v>
      </c>
      <c r="D20" s="428">
        <v>339</v>
      </c>
      <c r="E20" s="428">
        <v>339</v>
      </c>
      <c r="F20" s="428">
        <v>0</v>
      </c>
      <c r="G20" s="428">
        <v>430</v>
      </c>
      <c r="H20" s="428">
        <v>430</v>
      </c>
      <c r="I20" s="428">
        <v>0</v>
      </c>
      <c r="J20" s="428">
        <v>1080</v>
      </c>
      <c r="K20" s="428">
        <v>1080</v>
      </c>
      <c r="L20" s="428">
        <v>0</v>
      </c>
      <c r="M20" s="428">
        <v>2057</v>
      </c>
      <c r="N20" s="428">
        <v>2057</v>
      </c>
    </row>
    <row r="21" spans="2:14">
      <c r="B21" s="429" t="s">
        <v>230</v>
      </c>
      <c r="C21" s="428">
        <v>841574</v>
      </c>
      <c r="D21" s="428">
        <v>14156</v>
      </c>
      <c r="E21" s="428">
        <v>855730</v>
      </c>
      <c r="F21" s="428">
        <v>1177766</v>
      </c>
      <c r="G21" s="428">
        <v>22663</v>
      </c>
      <c r="H21" s="428">
        <v>1200429</v>
      </c>
      <c r="I21" s="428">
        <v>1718877</v>
      </c>
      <c r="J21" s="428">
        <v>112089</v>
      </c>
      <c r="K21" s="428">
        <v>1830966</v>
      </c>
      <c r="L21" s="428">
        <v>2061591</v>
      </c>
      <c r="M21" s="428">
        <v>162412</v>
      </c>
      <c r="N21" s="428">
        <v>2224003</v>
      </c>
    </row>
    <row r="22" spans="2:14">
      <c r="B22" s="429" t="s">
        <v>828</v>
      </c>
      <c r="C22" s="428">
        <v>0</v>
      </c>
      <c r="D22" s="428">
        <v>0</v>
      </c>
      <c r="E22" s="428">
        <v>0</v>
      </c>
      <c r="F22" s="428">
        <v>0</v>
      </c>
      <c r="G22" s="428">
        <v>0</v>
      </c>
      <c r="H22" s="428">
        <v>0</v>
      </c>
      <c r="I22" s="428">
        <v>0</v>
      </c>
      <c r="J22" s="428">
        <v>0</v>
      </c>
      <c r="K22" s="428">
        <v>0</v>
      </c>
      <c r="L22" s="428">
        <v>0</v>
      </c>
      <c r="M22" s="428">
        <v>176</v>
      </c>
      <c r="N22" s="428">
        <v>176</v>
      </c>
    </row>
    <row r="23" spans="2:14" ht="24">
      <c r="B23" s="429" t="s">
        <v>829</v>
      </c>
      <c r="C23" s="428">
        <v>285360</v>
      </c>
      <c r="D23" s="428">
        <v>1721</v>
      </c>
      <c r="E23" s="428">
        <v>287081</v>
      </c>
      <c r="F23" s="428">
        <v>355757</v>
      </c>
      <c r="G23" s="428">
        <v>2606</v>
      </c>
      <c r="H23" s="428">
        <v>358363</v>
      </c>
      <c r="I23" s="428">
        <v>507354</v>
      </c>
      <c r="J23" s="428">
        <v>15713</v>
      </c>
      <c r="K23" s="428">
        <v>523067</v>
      </c>
      <c r="L23" s="428">
        <v>557575</v>
      </c>
      <c r="M23" s="428">
        <v>11107</v>
      </c>
      <c r="N23" s="428">
        <v>568682</v>
      </c>
    </row>
    <row r="24" spans="2:14">
      <c r="B24" s="429" t="s">
        <v>239</v>
      </c>
      <c r="C24" s="428">
        <v>7296765</v>
      </c>
      <c r="D24" s="428">
        <v>1228708</v>
      </c>
      <c r="E24" s="428">
        <v>8525473</v>
      </c>
      <c r="F24" s="428">
        <v>6816296</v>
      </c>
      <c r="G24" s="428">
        <v>1244499</v>
      </c>
      <c r="H24" s="428">
        <v>8060795</v>
      </c>
      <c r="I24" s="428">
        <v>7171048</v>
      </c>
      <c r="J24" s="428">
        <v>1284439</v>
      </c>
      <c r="K24" s="428">
        <v>8455487</v>
      </c>
      <c r="L24" s="428">
        <v>7353781</v>
      </c>
      <c r="M24" s="428">
        <v>1507011</v>
      </c>
      <c r="N24" s="428">
        <v>8860792</v>
      </c>
    </row>
    <row r="25" spans="2:14">
      <c r="B25" s="429" t="s">
        <v>240</v>
      </c>
      <c r="C25" s="428">
        <v>285074</v>
      </c>
      <c r="D25" s="428">
        <v>57485</v>
      </c>
      <c r="E25" s="428">
        <v>342559</v>
      </c>
      <c r="F25" s="428">
        <v>260353</v>
      </c>
      <c r="G25" s="428">
        <v>57563</v>
      </c>
      <c r="H25" s="428">
        <v>317916</v>
      </c>
      <c r="I25" s="428">
        <v>280324</v>
      </c>
      <c r="J25" s="428">
        <v>63199</v>
      </c>
      <c r="K25" s="428">
        <v>343523</v>
      </c>
      <c r="L25" s="428">
        <v>296366</v>
      </c>
      <c r="M25" s="428">
        <v>71985</v>
      </c>
      <c r="N25" s="428">
        <v>368351</v>
      </c>
    </row>
    <row r="26" spans="2:14">
      <c r="B26" s="429" t="s">
        <v>830</v>
      </c>
      <c r="C26" s="428">
        <v>66619</v>
      </c>
      <c r="D26" s="428">
        <v>586</v>
      </c>
      <c r="E26" s="428">
        <v>67205</v>
      </c>
      <c r="F26" s="428">
        <v>149536</v>
      </c>
      <c r="G26" s="428">
        <v>395</v>
      </c>
      <c r="H26" s="428">
        <v>149931</v>
      </c>
      <c r="I26" s="428">
        <v>287792</v>
      </c>
      <c r="J26" s="428">
        <v>395</v>
      </c>
      <c r="K26" s="428">
        <v>288187</v>
      </c>
      <c r="L26" s="428">
        <v>530446</v>
      </c>
      <c r="M26" s="428">
        <v>27032</v>
      </c>
      <c r="N26" s="428">
        <v>557478</v>
      </c>
    </row>
    <row r="27" spans="2:14">
      <c r="B27" s="429" t="s">
        <v>831</v>
      </c>
      <c r="C27" s="428">
        <v>0</v>
      </c>
      <c r="D27" s="428">
        <v>0</v>
      </c>
      <c r="E27" s="428">
        <v>0</v>
      </c>
      <c r="F27" s="428">
        <v>0</v>
      </c>
      <c r="G27" s="428">
        <v>0</v>
      </c>
      <c r="H27" s="428">
        <v>0</v>
      </c>
      <c r="I27" s="428">
        <v>0</v>
      </c>
      <c r="J27" s="428">
        <v>793</v>
      </c>
      <c r="K27" s="428">
        <v>793</v>
      </c>
      <c r="L27" s="428">
        <v>0</v>
      </c>
      <c r="M27" s="428">
        <v>970</v>
      </c>
      <c r="N27" s="428">
        <v>970</v>
      </c>
    </row>
    <row r="28" spans="2:14">
      <c r="B28" s="429" t="s">
        <v>832</v>
      </c>
      <c r="C28" s="428">
        <v>5079</v>
      </c>
      <c r="D28" s="428">
        <v>143</v>
      </c>
      <c r="E28" s="428">
        <v>5222</v>
      </c>
      <c r="F28" s="428">
        <v>7998</v>
      </c>
      <c r="G28" s="428">
        <v>91</v>
      </c>
      <c r="H28" s="428">
        <v>8089</v>
      </c>
      <c r="I28" s="428">
        <v>9765</v>
      </c>
      <c r="J28" s="428">
        <v>192</v>
      </c>
      <c r="K28" s="428">
        <v>9957</v>
      </c>
      <c r="L28" s="428">
        <v>9295</v>
      </c>
      <c r="M28" s="428">
        <v>59</v>
      </c>
      <c r="N28" s="428">
        <v>9354</v>
      </c>
    </row>
    <row r="29" spans="2:14" ht="15" thickBot="1">
      <c r="B29" s="429" t="s">
        <v>838</v>
      </c>
      <c r="C29" s="428">
        <v>672</v>
      </c>
      <c r="D29" s="428">
        <v>116</v>
      </c>
      <c r="E29" s="428">
        <v>788</v>
      </c>
      <c r="F29" s="428">
        <v>835</v>
      </c>
      <c r="G29" s="428">
        <v>139</v>
      </c>
      <c r="H29" s="428">
        <v>974</v>
      </c>
      <c r="I29" s="428">
        <v>1319</v>
      </c>
      <c r="J29" s="428">
        <v>50</v>
      </c>
      <c r="K29" s="428">
        <v>1369</v>
      </c>
      <c r="L29" s="428">
        <v>1554</v>
      </c>
      <c r="M29" s="428">
        <v>92</v>
      </c>
      <c r="N29" s="428">
        <v>1646</v>
      </c>
    </row>
    <row r="30" spans="2:14"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</row>
    <row r="32" spans="2:14" ht="15">
      <c r="B32" s="226" t="s">
        <v>79</v>
      </c>
      <c r="C32" s="227" t="s">
        <v>840</v>
      </c>
      <c r="D32" s="227"/>
      <c r="E32" s="227"/>
      <c r="F32" s="227"/>
      <c r="G32" s="227"/>
      <c r="H32" s="227"/>
    </row>
    <row r="33" spans="1:90">
      <c r="B33" s="228" t="s">
        <v>245</v>
      </c>
      <c r="C33" s="222" t="s">
        <v>839</v>
      </c>
      <c r="D33" s="227"/>
      <c r="E33" s="227"/>
      <c r="F33" s="227"/>
      <c r="G33" s="227"/>
      <c r="H33" s="227"/>
    </row>
    <row r="34" spans="1:90">
      <c r="B34" s="228" t="s">
        <v>246</v>
      </c>
      <c r="C34" s="423" t="s">
        <v>991</v>
      </c>
      <c r="D34" s="227"/>
      <c r="E34" s="227"/>
      <c r="F34" s="227"/>
      <c r="G34" s="227"/>
      <c r="H34" s="227"/>
    </row>
    <row r="35" spans="1:90">
      <c r="B35" s="228"/>
      <c r="C35" s="423"/>
      <c r="D35" s="227"/>
      <c r="E35" s="227"/>
      <c r="F35" s="227"/>
      <c r="G35" s="227"/>
      <c r="H35" s="227"/>
    </row>
    <row r="36" spans="1:90" s="353" customFormat="1" ht="15.75">
      <c r="A36" s="424">
        <v>1.2</v>
      </c>
      <c r="B36" s="424" t="s">
        <v>843</v>
      </c>
      <c r="C36" s="10"/>
      <c r="D36" s="244"/>
      <c r="E36" s="244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</row>
    <row r="37" spans="1:90" s="353" customFormat="1"/>
    <row r="38" spans="1:90">
      <c r="B38" s="424" t="s">
        <v>846</v>
      </c>
      <c r="C38" s="424"/>
      <c r="D38" s="424"/>
      <c r="E38" s="424"/>
      <c r="F38" s="424"/>
      <c r="G38" s="424"/>
      <c r="H38" s="424"/>
      <c r="I38" s="424"/>
      <c r="J38" s="424"/>
      <c r="K38" s="424"/>
      <c r="L38" s="424"/>
      <c r="M38" s="424"/>
      <c r="N38" s="424"/>
      <c r="O38" s="424"/>
      <c r="P38" s="424"/>
      <c r="Q38" s="424"/>
      <c r="R38" s="424"/>
      <c r="S38" s="424"/>
      <c r="T38" s="424"/>
      <c r="U38" s="424"/>
      <c r="V38" s="424"/>
      <c r="W38" s="424"/>
      <c r="X38" s="424"/>
      <c r="Y38" s="424"/>
      <c r="Z38" s="424"/>
      <c r="AA38" s="424"/>
      <c r="AB38" s="424"/>
      <c r="AC38" s="424"/>
      <c r="AD38" s="424"/>
      <c r="AE38" s="424"/>
      <c r="AF38" s="424"/>
      <c r="AG38" s="424"/>
      <c r="AH38" s="424"/>
      <c r="AI38" s="424"/>
      <c r="AJ38" s="424"/>
      <c r="AK38" s="424"/>
      <c r="AL38" s="424"/>
      <c r="AM38" s="424"/>
      <c r="AN38" s="424"/>
      <c r="AO38" s="424"/>
      <c r="AP38" s="424"/>
      <c r="AQ38" s="424"/>
      <c r="AR38" s="424"/>
      <c r="AS38" s="424"/>
      <c r="AT38" s="424"/>
      <c r="AU38" s="424"/>
      <c r="AV38" s="424"/>
      <c r="AW38" s="424"/>
      <c r="AX38" s="424"/>
      <c r="AY38" s="424"/>
      <c r="AZ38" s="424"/>
      <c r="BA38" s="424"/>
      <c r="BB38" s="424"/>
      <c r="BC38" s="424"/>
      <c r="BD38" s="424"/>
      <c r="BE38" s="424"/>
      <c r="BF38" s="424"/>
      <c r="BG38" s="424"/>
      <c r="BH38" s="424"/>
      <c r="BI38" s="424"/>
      <c r="BJ38" s="424"/>
      <c r="BK38" s="424"/>
      <c r="BL38" s="424"/>
      <c r="BM38" s="424"/>
      <c r="BN38" s="424"/>
      <c r="BO38" s="424"/>
      <c r="BP38" s="424"/>
      <c r="BQ38" s="424"/>
      <c r="BR38" s="424"/>
      <c r="BS38" s="424"/>
      <c r="BT38" s="424"/>
      <c r="BU38" s="424"/>
      <c r="BV38" s="424"/>
      <c r="BW38" s="424"/>
      <c r="BX38" s="424"/>
      <c r="BY38" s="424"/>
      <c r="BZ38" s="424"/>
      <c r="CA38" s="424"/>
      <c r="CB38" s="424"/>
      <c r="CC38" s="424"/>
      <c r="CD38" s="424"/>
      <c r="CE38" s="424"/>
      <c r="CF38" s="424"/>
      <c r="CG38" s="424"/>
      <c r="CH38" s="424"/>
      <c r="CI38" s="424"/>
      <c r="CJ38" s="424"/>
      <c r="CK38" s="424"/>
      <c r="CL38" s="424"/>
    </row>
    <row r="40" spans="1:90">
      <c r="B40" s="221"/>
      <c r="D40" s="230">
        <v>2013</v>
      </c>
      <c r="E40" s="230">
        <v>2014</v>
      </c>
      <c r="F40" s="230">
        <v>2015</v>
      </c>
      <c r="G40" s="230">
        <v>2016</v>
      </c>
      <c r="H40" s="230">
        <v>2017</v>
      </c>
      <c r="I40" s="230">
        <v>2018</v>
      </c>
    </row>
    <row r="41" spans="1:90">
      <c r="B41" s="440" t="s">
        <v>229</v>
      </c>
      <c r="C41" s="436" t="s">
        <v>845</v>
      </c>
      <c r="D41" s="437" t="s">
        <v>850</v>
      </c>
      <c r="E41" s="437" t="s">
        <v>850</v>
      </c>
      <c r="F41" s="437" t="s">
        <v>850</v>
      </c>
      <c r="G41" s="437" t="s">
        <v>850</v>
      </c>
      <c r="H41" s="437" t="s">
        <v>850</v>
      </c>
      <c r="I41" s="437" t="s">
        <v>850</v>
      </c>
    </row>
    <row r="42" spans="1:90">
      <c r="A42" s="169">
        <v>1</v>
      </c>
      <c r="B42" s="441" t="s">
        <v>184</v>
      </c>
      <c r="D42" s="435">
        <f>HLOOKUP(D$40&amp;"Suscripciones Totales",$C$4:$N$29,21,FALSE)</f>
        <v>8525473</v>
      </c>
      <c r="E42" s="435">
        <f t="shared" ref="E42:G42" si="1">HLOOKUP(E$40&amp;"Suscripciones Totales",$C$4:$N$29,21,FALSE)</f>
        <v>8060795</v>
      </c>
      <c r="F42" s="435">
        <f t="shared" si="1"/>
        <v>8455487</v>
      </c>
      <c r="G42" s="435">
        <f t="shared" si="1"/>
        <v>8860792</v>
      </c>
      <c r="H42" s="439">
        <f>G42/G44*H44</f>
        <v>8890941.1893964875</v>
      </c>
      <c r="I42" s="10"/>
    </row>
    <row r="43" spans="1:90">
      <c r="A43" s="29">
        <f t="shared" ref="A43:A46" si="2">A42+1</f>
        <v>2</v>
      </c>
      <c r="B43" s="441" t="s">
        <v>219</v>
      </c>
      <c r="D43" s="435">
        <f>HLOOKUP(D$40&amp;"Suscripciones Totales",$C$4:$N$29,22,FALSE)</f>
        <v>342559</v>
      </c>
      <c r="E43" s="435">
        <f t="shared" ref="E43:G43" si="3">HLOOKUP(E$40&amp;"Suscripciones Totales",$C$4:$N$29,22,FALSE)</f>
        <v>317916</v>
      </c>
      <c r="F43" s="435">
        <f t="shared" si="3"/>
        <v>343523</v>
      </c>
      <c r="G43" s="435">
        <f t="shared" si="3"/>
        <v>368351</v>
      </c>
      <c r="H43" s="439">
        <f>H44-H42</f>
        <v>369604.32860351354</v>
      </c>
      <c r="I43" s="10"/>
    </row>
    <row r="44" spans="1:90">
      <c r="A44" s="29">
        <f t="shared" si="2"/>
        <v>3</v>
      </c>
      <c r="B44" s="441" t="s">
        <v>247</v>
      </c>
      <c r="D44" s="170">
        <f>SUM(D42:D43)</f>
        <v>8868032</v>
      </c>
      <c r="E44" s="170">
        <f>SUM(E42:E43)</f>
        <v>8378711</v>
      </c>
      <c r="F44" s="170">
        <f>SUM(F42:F43)</f>
        <v>8799010</v>
      </c>
      <c r="G44" s="170">
        <f>SUM(G42:G43)</f>
        <v>9229143</v>
      </c>
      <c r="H44" s="439">
        <f>H45*H46</f>
        <v>9260545.5180000011</v>
      </c>
      <c r="I44" s="10"/>
    </row>
    <row r="45" spans="1:90">
      <c r="A45" s="29">
        <f t="shared" si="2"/>
        <v>4</v>
      </c>
      <c r="B45" s="441" t="s">
        <v>248</v>
      </c>
      <c r="D45" s="170">
        <f>SUM(E8:E29)</f>
        <v>12747873</v>
      </c>
      <c r="E45" s="170">
        <f>SUM(H8:H29)</f>
        <v>13032519</v>
      </c>
      <c r="F45" s="170">
        <f>SUM(K8:K29)</f>
        <v>14757509</v>
      </c>
      <c r="G45" s="170">
        <f>SUM(N8:N29)</f>
        <v>15998285</v>
      </c>
      <c r="H45" s="428">
        <v>16477839</v>
      </c>
      <c r="I45" s="10"/>
    </row>
    <row r="46" spans="1:90" ht="15" thickBot="1">
      <c r="A46" s="29">
        <f t="shared" si="2"/>
        <v>5</v>
      </c>
      <c r="B46" s="441" t="s">
        <v>244</v>
      </c>
      <c r="D46" s="361">
        <f t="shared" ref="D46:G46" si="4">D44/D45</f>
        <v>0.69564797201854767</v>
      </c>
      <c r="E46" s="361">
        <f t="shared" si="4"/>
        <v>0.6429080210817264</v>
      </c>
      <c r="F46" s="361">
        <f t="shared" si="4"/>
        <v>0.59623951440585266</v>
      </c>
      <c r="G46" s="361">
        <f t="shared" si="4"/>
        <v>0.57688327217573632</v>
      </c>
      <c r="H46" s="438">
        <v>0.56200000000000006</v>
      </c>
      <c r="I46" s="10"/>
    </row>
    <row r="47" spans="1:90">
      <c r="D47" s="11"/>
      <c r="E47" s="11"/>
      <c r="F47" s="11"/>
      <c r="G47" s="11"/>
      <c r="H47" s="11" t="s">
        <v>853</v>
      </c>
      <c r="I47" s="11"/>
    </row>
    <row r="48" spans="1:90">
      <c r="B48" s="424" t="s">
        <v>851</v>
      </c>
      <c r="C48" s="424"/>
      <c r="D48" s="424"/>
      <c r="E48" s="424"/>
      <c r="F48" s="424"/>
      <c r="G48" s="424"/>
      <c r="H48" s="424"/>
      <c r="I48" s="424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4"/>
      <c r="AY48" s="424"/>
      <c r="AZ48" s="424"/>
      <c r="BA48" s="424"/>
      <c r="BB48" s="424"/>
      <c r="BC48" s="424"/>
      <c r="BD48" s="424"/>
      <c r="BE48" s="424"/>
      <c r="BF48" s="424"/>
      <c r="BG48" s="424"/>
      <c r="BH48" s="424"/>
      <c r="BI48" s="424"/>
      <c r="BJ48" s="424"/>
      <c r="BK48" s="424"/>
      <c r="BL48" s="424"/>
      <c r="BM48" s="424"/>
      <c r="BN48" s="424"/>
      <c r="BO48" s="424"/>
      <c r="BP48" s="424"/>
      <c r="BQ48" s="424"/>
      <c r="BR48" s="424"/>
      <c r="BS48" s="424"/>
      <c r="BT48" s="424"/>
      <c r="BU48" s="424"/>
      <c r="BV48" s="424"/>
      <c r="BW48" s="424"/>
      <c r="BX48" s="424"/>
      <c r="BY48" s="424"/>
      <c r="BZ48" s="424"/>
      <c r="CA48" s="424"/>
      <c r="CB48" s="424"/>
      <c r="CC48" s="424"/>
      <c r="CD48" s="424"/>
      <c r="CE48" s="424"/>
      <c r="CF48" s="424"/>
      <c r="CG48" s="424"/>
      <c r="CH48" s="424"/>
      <c r="CI48" s="424"/>
      <c r="CJ48" s="424"/>
      <c r="CK48" s="424"/>
      <c r="CL48" s="424"/>
    </row>
    <row r="50" spans="1:90">
      <c r="B50" s="221"/>
      <c r="D50" s="230">
        <v>2013</v>
      </c>
      <c r="E50" s="230">
        <v>2014</v>
      </c>
      <c r="F50" s="230">
        <v>2015</v>
      </c>
      <c r="G50" s="230">
        <v>2016</v>
      </c>
      <c r="H50" s="230">
        <v>2017</v>
      </c>
      <c r="I50" s="230">
        <v>2018</v>
      </c>
    </row>
    <row r="51" spans="1:90">
      <c r="B51" s="440" t="s">
        <v>229</v>
      </c>
      <c r="C51" s="436" t="s">
        <v>845</v>
      </c>
      <c r="D51" s="437" t="s">
        <v>850</v>
      </c>
      <c r="E51" s="437" t="s">
        <v>850</v>
      </c>
      <c r="F51" s="437" t="s">
        <v>850</v>
      </c>
      <c r="G51" s="437" t="s">
        <v>850</v>
      </c>
      <c r="H51" s="437" t="s">
        <v>850</v>
      </c>
      <c r="I51" s="437" t="s">
        <v>850</v>
      </c>
    </row>
    <row r="52" spans="1:90">
      <c r="A52" s="169">
        <v>1</v>
      </c>
      <c r="B52" s="441" t="s">
        <v>184</v>
      </c>
      <c r="D52" s="435">
        <f>HLOOKUP(D$50&amp;"Suscripciones Residenciales",$C$4:$N$29,21,FALSE)</f>
        <v>7296765</v>
      </c>
      <c r="E52" s="435">
        <f t="shared" ref="E52:G52" si="5">HLOOKUP(E$50&amp;"Suscripciones Residenciales",$C$4:$N$29,21,FALSE)</f>
        <v>6816296</v>
      </c>
      <c r="F52" s="435">
        <f t="shared" si="5"/>
        <v>7171048</v>
      </c>
      <c r="G52" s="435">
        <f t="shared" si="5"/>
        <v>7353781</v>
      </c>
      <c r="H52" s="10"/>
      <c r="I52" s="10"/>
    </row>
    <row r="53" spans="1:90">
      <c r="A53" s="29">
        <f t="shared" ref="A53:A56" si="6">A52+1</f>
        <v>2</v>
      </c>
      <c r="B53" s="441" t="s">
        <v>219</v>
      </c>
      <c r="D53" s="435">
        <f>HLOOKUP(D$50&amp;"Suscripciones Residenciales",$C$4:$N$29,22,FALSE)</f>
        <v>285074</v>
      </c>
      <c r="E53" s="435">
        <f t="shared" ref="E53:G53" si="7">HLOOKUP(E$50&amp;"Suscripciones Residenciales",$C$4:$N$29,22,FALSE)</f>
        <v>260353</v>
      </c>
      <c r="F53" s="435">
        <f t="shared" si="7"/>
        <v>280324</v>
      </c>
      <c r="G53" s="435">
        <f t="shared" si="7"/>
        <v>296366</v>
      </c>
      <c r="H53" s="10"/>
      <c r="I53" s="10"/>
    </row>
    <row r="54" spans="1:90">
      <c r="A54" s="29">
        <f t="shared" si="6"/>
        <v>3</v>
      </c>
      <c r="B54" s="441" t="s">
        <v>247</v>
      </c>
      <c r="D54" s="170">
        <f>SUM(D52:D53)</f>
        <v>7581839</v>
      </c>
      <c r="E54" s="170">
        <f>SUM(E52:E53)</f>
        <v>7076649</v>
      </c>
      <c r="F54" s="170">
        <f>SUM(F52:F53)</f>
        <v>7451372</v>
      </c>
      <c r="G54" s="170">
        <f>SUM(G52:G53)</f>
        <v>7650147</v>
      </c>
      <c r="H54" s="10"/>
      <c r="I54" s="10"/>
    </row>
    <row r="55" spans="1:90">
      <c r="A55" s="29">
        <f t="shared" si="6"/>
        <v>4</v>
      </c>
      <c r="B55" s="441" t="s">
        <v>248</v>
      </c>
      <c r="D55" s="170">
        <f>SUM(C8:C29)</f>
        <v>11205563</v>
      </c>
      <c r="E55" s="170">
        <f>SUM(F8:F29)</f>
        <v>11476997</v>
      </c>
      <c r="F55" s="170">
        <f>SUM(I8:I29)</f>
        <v>13020091</v>
      </c>
      <c r="G55" s="170">
        <f>SUM(L8:L29)</f>
        <v>13937123</v>
      </c>
      <c r="H55" s="428">
        <v>14406668</v>
      </c>
      <c r="I55" s="10"/>
    </row>
    <row r="56" spans="1:90" ht="15" thickBot="1">
      <c r="A56" s="29">
        <f t="shared" si="6"/>
        <v>5</v>
      </c>
      <c r="B56" s="441" t="s">
        <v>244</v>
      </c>
      <c r="D56" s="361">
        <f t="shared" ref="D56:G56" si="8">D54/D55</f>
        <v>0.67661383903691408</v>
      </c>
      <c r="E56" s="361">
        <f t="shared" si="8"/>
        <v>0.61659413172278432</v>
      </c>
      <c r="F56" s="361">
        <f t="shared" si="8"/>
        <v>0.57229799699556627</v>
      </c>
      <c r="G56" s="361">
        <f t="shared" si="8"/>
        <v>0.54890431834461095</v>
      </c>
      <c r="H56" s="10"/>
      <c r="I56" s="10"/>
    </row>
    <row r="57" spans="1:90">
      <c r="D57" s="11"/>
      <c r="E57" s="11"/>
      <c r="F57" s="11"/>
      <c r="G57" s="11"/>
      <c r="H57" s="11" t="s">
        <v>853</v>
      </c>
      <c r="I57" s="11"/>
    </row>
    <row r="58" spans="1:90">
      <c r="B58" s="424" t="s">
        <v>852</v>
      </c>
      <c r="C58" s="424"/>
      <c r="D58" s="424"/>
      <c r="E58" s="424"/>
      <c r="F58" s="424"/>
      <c r="G58" s="424"/>
      <c r="H58" s="424"/>
      <c r="I58" s="424"/>
      <c r="J58" s="424"/>
      <c r="K58" s="424"/>
      <c r="L58" s="424"/>
      <c r="M58" s="424"/>
      <c r="N58" s="424"/>
      <c r="O58" s="424"/>
      <c r="P58" s="424"/>
      <c r="Q58" s="424"/>
      <c r="R58" s="424"/>
      <c r="S58" s="424"/>
      <c r="T58" s="424"/>
      <c r="U58" s="424"/>
      <c r="V58" s="424"/>
      <c r="W58" s="424"/>
      <c r="X58" s="424"/>
      <c r="Y58" s="424"/>
      <c r="Z58" s="424"/>
      <c r="AA58" s="424"/>
      <c r="AB58" s="424"/>
      <c r="AC58" s="424"/>
      <c r="AD58" s="424"/>
      <c r="AE58" s="424"/>
      <c r="AF58" s="424"/>
      <c r="AG58" s="424"/>
      <c r="AH58" s="424"/>
      <c r="AI58" s="424"/>
      <c r="AJ58" s="424"/>
      <c r="AK58" s="424"/>
      <c r="AL58" s="424"/>
      <c r="AM58" s="424"/>
      <c r="AN58" s="424"/>
      <c r="AO58" s="424"/>
      <c r="AP58" s="424"/>
      <c r="AQ58" s="424"/>
      <c r="AR58" s="424"/>
      <c r="AS58" s="424"/>
      <c r="AT58" s="424"/>
      <c r="AU58" s="424"/>
      <c r="AV58" s="424"/>
      <c r="AW58" s="424"/>
      <c r="AX58" s="424"/>
      <c r="AY58" s="424"/>
      <c r="AZ58" s="424"/>
      <c r="BA58" s="424"/>
      <c r="BB58" s="424"/>
      <c r="BC58" s="424"/>
      <c r="BD58" s="424"/>
      <c r="BE58" s="424"/>
      <c r="BF58" s="424"/>
      <c r="BG58" s="424"/>
      <c r="BH58" s="424"/>
      <c r="BI58" s="424"/>
      <c r="BJ58" s="424"/>
      <c r="BK58" s="424"/>
      <c r="BL58" s="424"/>
      <c r="BM58" s="424"/>
      <c r="BN58" s="424"/>
      <c r="BO58" s="424"/>
      <c r="BP58" s="424"/>
      <c r="BQ58" s="424"/>
      <c r="BR58" s="424"/>
      <c r="BS58" s="424"/>
      <c r="BT58" s="424"/>
      <c r="BU58" s="424"/>
      <c r="BV58" s="424"/>
      <c r="BW58" s="424"/>
      <c r="BX58" s="424"/>
      <c r="BY58" s="424"/>
      <c r="BZ58" s="424"/>
      <c r="CA58" s="424"/>
      <c r="CB58" s="424"/>
      <c r="CC58" s="424"/>
      <c r="CD58" s="424"/>
      <c r="CE58" s="424"/>
      <c r="CF58" s="424"/>
      <c r="CG58" s="424"/>
      <c r="CH58" s="424"/>
      <c r="CI58" s="424"/>
      <c r="CJ58" s="424"/>
      <c r="CK58" s="424"/>
      <c r="CL58" s="424"/>
    </row>
    <row r="60" spans="1:90">
      <c r="B60" s="221"/>
      <c r="D60" s="230">
        <v>2013</v>
      </c>
      <c r="E60" s="230">
        <v>2014</v>
      </c>
      <c r="F60" s="230">
        <v>2015</v>
      </c>
      <c r="G60" s="230">
        <v>2016</v>
      </c>
      <c r="H60" s="230">
        <v>2017</v>
      </c>
      <c r="I60" s="230">
        <v>2018</v>
      </c>
    </row>
    <row r="61" spans="1:90">
      <c r="B61" s="440" t="s">
        <v>229</v>
      </c>
      <c r="C61" s="436" t="s">
        <v>845</v>
      </c>
      <c r="D61" s="437" t="s">
        <v>850</v>
      </c>
      <c r="E61" s="437" t="s">
        <v>850</v>
      </c>
      <c r="F61" s="437" t="s">
        <v>850</v>
      </c>
      <c r="G61" s="437" t="s">
        <v>850</v>
      </c>
      <c r="H61" s="437" t="s">
        <v>850</v>
      </c>
      <c r="I61" s="437" t="s">
        <v>850</v>
      </c>
    </row>
    <row r="62" spans="1:90">
      <c r="A62" s="169">
        <v>1</v>
      </c>
      <c r="B62" s="441" t="s">
        <v>184</v>
      </c>
      <c r="D62" s="435">
        <f>HLOOKUP(D$50&amp;"Suscripciones No Residenciales",$C$4:$N$29,21,FALSE)</f>
        <v>1228708</v>
      </c>
      <c r="E62" s="435">
        <f t="shared" ref="E62:G62" si="9">HLOOKUP(E$50&amp;"Suscripciones No Residenciales",$C$4:$N$29,21,FALSE)</f>
        <v>1244499</v>
      </c>
      <c r="F62" s="435">
        <f t="shared" si="9"/>
        <v>1284439</v>
      </c>
      <c r="G62" s="435">
        <f t="shared" si="9"/>
        <v>1507011</v>
      </c>
      <c r="H62" s="10"/>
      <c r="I62" s="10"/>
    </row>
    <row r="63" spans="1:90">
      <c r="A63" s="29">
        <f t="shared" ref="A63:A66" si="10">A62+1</f>
        <v>2</v>
      </c>
      <c r="B63" s="441" t="s">
        <v>219</v>
      </c>
      <c r="D63" s="435">
        <f>HLOOKUP(D$50&amp;"Suscripciones No Residenciales",$C$4:$N$29,22,FALSE)</f>
        <v>57485</v>
      </c>
      <c r="E63" s="435">
        <f t="shared" ref="E63:G63" si="11">HLOOKUP(E$50&amp;"Suscripciones No Residenciales",$C$4:$N$29,22,FALSE)</f>
        <v>57563</v>
      </c>
      <c r="F63" s="435">
        <f t="shared" si="11"/>
        <v>63199</v>
      </c>
      <c r="G63" s="435">
        <f t="shared" si="11"/>
        <v>71985</v>
      </c>
      <c r="H63" s="10"/>
      <c r="I63" s="10"/>
    </row>
    <row r="64" spans="1:90">
      <c r="A64" s="29">
        <f t="shared" si="10"/>
        <v>3</v>
      </c>
      <c r="B64" s="441" t="s">
        <v>247</v>
      </c>
      <c r="D64" s="170">
        <f t="shared" ref="D64:G64" si="12">SUM(D62:D63)</f>
        <v>1286193</v>
      </c>
      <c r="E64" s="170">
        <f t="shared" si="12"/>
        <v>1302062</v>
      </c>
      <c r="F64" s="170">
        <f t="shared" si="12"/>
        <v>1347638</v>
      </c>
      <c r="G64" s="170">
        <f t="shared" si="12"/>
        <v>1578996</v>
      </c>
      <c r="H64" s="10"/>
      <c r="I64" s="10"/>
    </row>
    <row r="65" spans="1:9">
      <c r="A65" s="29">
        <f t="shared" si="10"/>
        <v>4</v>
      </c>
      <c r="B65" s="441" t="s">
        <v>248</v>
      </c>
      <c r="D65" s="170">
        <f>SUM(D8:D29)</f>
        <v>1542310</v>
      </c>
      <c r="E65" s="170">
        <f>SUM(G8:G29)</f>
        <v>1555522</v>
      </c>
      <c r="F65" s="170">
        <f>SUM(J8:J29)</f>
        <v>1737418</v>
      </c>
      <c r="G65" s="170">
        <f>SUM(M8:M29)</f>
        <v>2061162</v>
      </c>
      <c r="H65" s="428">
        <v>2071171</v>
      </c>
      <c r="I65" s="10"/>
    </row>
    <row r="66" spans="1:9" ht="15" thickBot="1">
      <c r="A66" s="29">
        <f t="shared" si="10"/>
        <v>5</v>
      </c>
      <c r="B66" s="441" t="s">
        <v>244</v>
      </c>
      <c r="D66" s="361">
        <f t="shared" ref="D66:G66" si="13">D64/D65</f>
        <v>0.83393935071418845</v>
      </c>
      <c r="E66" s="361">
        <f t="shared" si="13"/>
        <v>0.83705791367785221</v>
      </c>
      <c r="F66" s="361">
        <f t="shared" si="13"/>
        <v>0.77565559928583683</v>
      </c>
      <c r="G66" s="361">
        <f t="shared" si="13"/>
        <v>0.76607078919560911</v>
      </c>
      <c r="H66" s="10"/>
      <c r="I66" s="10"/>
    </row>
    <row r="67" spans="1:9">
      <c r="D67" s="11"/>
      <c r="E67" s="11"/>
      <c r="F67" s="11"/>
      <c r="G67" s="11"/>
      <c r="H67" s="11" t="s">
        <v>853</v>
      </c>
      <c r="I67" s="11"/>
    </row>
  </sheetData>
  <hyperlinks>
    <hyperlink ref="C33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autoPageBreaks="0"/>
  </sheetPr>
  <dimension ref="A1:X521"/>
  <sheetViews>
    <sheetView showGridLines="0" defaultGridColor="0" colorId="22" zoomScale="70" zoomScaleNormal="70" workbookViewId="0">
      <pane ySplit="1" topLeftCell="A2" activePane="bottomLeft" state="frozen"/>
      <selection activeCell="I107" sqref="I107"/>
      <selection pane="bottomLeft"/>
    </sheetView>
  </sheetViews>
  <sheetFormatPr baseColWidth="10" defaultColWidth="12.7109375" defaultRowHeight="12" outlineLevelRow="1"/>
  <cols>
    <col min="1" max="1" width="6.7109375" style="45" customWidth="1"/>
    <col min="2" max="2" width="50.42578125" style="45" customWidth="1"/>
    <col min="3" max="3" width="9.28515625" style="45" bestFit="1" customWidth="1"/>
    <col min="4" max="4" width="31.42578125" style="45" customWidth="1"/>
    <col min="5" max="5" width="3" style="45" customWidth="1"/>
    <col min="6" max="6" width="32.85546875" style="45" customWidth="1"/>
    <col min="7" max="8" width="16.7109375" style="45" customWidth="1"/>
    <col min="9" max="9" width="41.28515625" style="45" customWidth="1"/>
    <col min="10" max="10" width="12.7109375" style="45"/>
    <col min="11" max="11" width="12.85546875" style="45" customWidth="1"/>
    <col min="12" max="16384" width="12.7109375" style="45"/>
  </cols>
  <sheetData>
    <row r="1" spans="1:14" s="46" customFormat="1" ht="33.75" customHeight="1">
      <c r="D1" s="48" t="s">
        <v>10</v>
      </c>
      <c r="L1" s="46" t="s">
        <v>2</v>
      </c>
    </row>
    <row r="2" spans="1:14" ht="20.25" customHeight="1">
      <c r="A2" s="77"/>
      <c r="B2" s="77"/>
      <c r="H2" s="167"/>
      <c r="I2" s="167"/>
      <c r="J2" s="167"/>
      <c r="K2" s="167"/>
      <c r="L2" s="167"/>
      <c r="M2" s="167"/>
      <c r="N2" s="167"/>
    </row>
    <row r="3" spans="1:14" s="167" customFormat="1" ht="14.25" customHeight="1">
      <c r="A3" s="77"/>
      <c r="B3" s="189" t="s">
        <v>977</v>
      </c>
      <c r="D3" s="520">
        <v>2017</v>
      </c>
      <c r="E3" s="173" t="s">
        <v>213</v>
      </c>
    </row>
    <row r="4" spans="1:14" s="167" customFormat="1">
      <c r="A4" s="45"/>
      <c r="B4" s="45"/>
    </row>
    <row r="5" spans="1:14" s="167" customFormat="1"/>
    <row r="6" spans="1:14" s="167" customFormat="1">
      <c r="B6" s="189" t="s">
        <v>969</v>
      </c>
    </row>
    <row r="7" spans="1:14" s="167" customFormat="1">
      <c r="B7" s="507" t="s">
        <v>971</v>
      </c>
      <c r="C7" s="506" t="s">
        <v>160</v>
      </c>
      <c r="D7" s="508" t="s">
        <v>945</v>
      </c>
      <c r="E7" s="508"/>
      <c r="F7" s="508"/>
    </row>
    <row r="8" spans="1:14" s="167" customFormat="1">
      <c r="D8" s="232" t="s">
        <v>970</v>
      </c>
      <c r="F8" s="232" t="s">
        <v>972</v>
      </c>
    </row>
    <row r="9" spans="1:14" s="167" customFormat="1" ht="15">
      <c r="B9" s="465" t="s">
        <v>990</v>
      </c>
      <c r="C9" s="21" t="s">
        <v>605</v>
      </c>
      <c r="D9" s="464">
        <f>'Precio - AccesoLineaTelefonica'!E168</f>
        <v>110.56898652554177</v>
      </c>
      <c r="F9" s="464">
        <v>105.4141</v>
      </c>
      <c r="G9" s="305"/>
      <c r="H9" s="523"/>
    </row>
    <row r="10" spans="1:14" s="167" customFormat="1" ht="15">
      <c r="B10" s="465" t="s">
        <v>989</v>
      </c>
      <c r="C10" s="21" t="s">
        <v>605</v>
      </c>
      <c r="D10" s="464">
        <f>'Precio - AccesoLineaTelefonica'!E169</f>
        <v>144.51403954693501</v>
      </c>
      <c r="F10" s="464">
        <v>138.0042</v>
      </c>
      <c r="G10" s="305"/>
      <c r="H10" s="523"/>
    </row>
    <row r="11" spans="1:14" s="167" customFormat="1"/>
    <row r="12" spans="1:14" s="167" customFormat="1" ht="30" customHeight="1">
      <c r="B12" s="524"/>
      <c r="C12" s="524"/>
      <c r="D12" s="524"/>
      <c r="E12" s="524"/>
      <c r="F12" s="524"/>
    </row>
    <row r="13" spans="1:14">
      <c r="A13" s="167"/>
      <c r="B13" s="167"/>
      <c r="C13" s="167"/>
      <c r="D13" s="167"/>
      <c r="E13" s="167"/>
      <c r="F13" s="167"/>
      <c r="G13" s="167"/>
      <c r="H13" s="167"/>
      <c r="I13" s="167"/>
      <c r="J13" s="167"/>
      <c r="K13" s="167"/>
      <c r="L13" s="167"/>
      <c r="M13" s="167"/>
      <c r="N13" s="167"/>
    </row>
    <row r="14" spans="1:14">
      <c r="A14" s="167"/>
      <c r="B14" s="167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</row>
    <row r="15" spans="1:14" customFormat="1">
      <c r="A15" s="167"/>
      <c r="B15" s="167"/>
      <c r="C15" s="167"/>
      <c r="D15" s="167"/>
      <c r="E15" s="167"/>
      <c r="F15" s="167"/>
      <c r="G15" s="167"/>
    </row>
    <row r="16" spans="1:14">
      <c r="A16" s="167"/>
      <c r="B16" s="167"/>
      <c r="C16" s="167"/>
      <c r="D16" s="167"/>
      <c r="E16" s="167"/>
      <c r="F16" s="167"/>
      <c r="G16" s="167"/>
      <c r="H16"/>
      <c r="I16"/>
      <c r="J16"/>
      <c r="K16"/>
      <c r="L16"/>
    </row>
    <row r="17" spans="1:12">
      <c r="A17" s="167"/>
      <c r="B17" s="167"/>
      <c r="C17" s="167"/>
      <c r="D17" s="167"/>
      <c r="E17" s="167"/>
      <c r="F17" s="167"/>
      <c r="G17" s="167"/>
      <c r="H17"/>
      <c r="I17"/>
      <c r="J17"/>
      <c r="K17"/>
      <c r="L17"/>
    </row>
    <row r="18" spans="1:12">
      <c r="A18" s="167"/>
      <c r="B18" s="167"/>
      <c r="C18" s="167"/>
      <c r="D18" s="167"/>
      <c r="E18" s="167"/>
      <c r="F18" s="167"/>
      <c r="G18" s="167"/>
      <c r="H18"/>
      <c r="I18"/>
      <c r="J18"/>
      <c r="K18"/>
      <c r="L18"/>
    </row>
    <row r="19" spans="1:12">
      <c r="A19" s="167"/>
      <c r="B19" s="167"/>
      <c r="C19" s="167"/>
      <c r="D19" s="167"/>
      <c r="E19" s="167"/>
      <c r="F19" s="167"/>
      <c r="G19" s="167"/>
      <c r="H19"/>
      <c r="I19"/>
      <c r="J19"/>
      <c r="K19"/>
      <c r="L19"/>
    </row>
    <row r="20" spans="1:12">
      <c r="A20" s="167"/>
      <c r="B20" s="167"/>
      <c r="C20" s="167"/>
      <c r="D20" s="167"/>
      <c r="E20" s="167"/>
      <c r="F20" s="167"/>
      <c r="G20" s="167"/>
      <c r="H20"/>
      <c r="I20"/>
      <c r="J20"/>
      <c r="K20"/>
      <c r="L20"/>
    </row>
    <row r="21" spans="1:12">
      <c r="A21" s="167"/>
      <c r="B21" s="167"/>
      <c r="C21" s="167"/>
      <c r="D21" s="167"/>
      <c r="E21" s="167"/>
      <c r="F21" s="167"/>
      <c r="G21" s="167"/>
      <c r="H21"/>
      <c r="I21"/>
      <c r="J21"/>
      <c r="K21"/>
      <c r="L21"/>
    </row>
    <row r="22" spans="1:12">
      <c r="A22" s="167"/>
      <c r="B22" s="167"/>
      <c r="C22" s="167"/>
      <c r="D22" s="167"/>
      <c r="E22" s="167"/>
      <c r="F22" s="167"/>
      <c r="G22" s="167"/>
      <c r="H22"/>
      <c r="I22"/>
      <c r="J22"/>
      <c r="K22"/>
      <c r="L22"/>
    </row>
    <row r="23" spans="1:12">
      <c r="A23" s="167"/>
      <c r="B23" s="167"/>
      <c r="C23" s="167"/>
      <c r="D23" s="167"/>
      <c r="E23" s="167"/>
      <c r="F23" s="167"/>
      <c r="G23" s="167"/>
      <c r="H23"/>
      <c r="I23"/>
      <c r="J23"/>
      <c r="K23"/>
      <c r="L23"/>
    </row>
    <row r="24" spans="1:12">
      <c r="A24" s="167"/>
      <c r="B24" s="167"/>
      <c r="C24" s="167"/>
      <c r="D24" s="167"/>
      <c r="E24" s="167"/>
      <c r="F24" s="167"/>
      <c r="G24" s="167"/>
      <c r="H24"/>
      <c r="I24"/>
      <c r="J24"/>
      <c r="K24"/>
      <c r="L24"/>
    </row>
    <row r="25" spans="1:12">
      <c r="A25" s="167"/>
      <c r="B25" s="167"/>
      <c r="C25" s="167"/>
      <c r="D25" s="167"/>
      <c r="E25" s="167"/>
      <c r="F25" s="167"/>
      <c r="G25" s="167"/>
      <c r="H25"/>
      <c r="I25"/>
      <c r="J25"/>
      <c r="K25"/>
      <c r="L25"/>
    </row>
    <row r="26" spans="1:12">
      <c r="A26" s="167"/>
      <c r="B26" s="167"/>
      <c r="C26" s="167"/>
      <c r="D26" s="167"/>
      <c r="E26" s="167"/>
      <c r="F26" s="167"/>
      <c r="G26" s="167"/>
      <c r="H26"/>
      <c r="I26"/>
      <c r="J26"/>
      <c r="K26"/>
      <c r="L26"/>
    </row>
    <row r="27" spans="1:12">
      <c r="A27" s="167"/>
      <c r="B27" s="167"/>
      <c r="C27" s="167"/>
      <c r="D27" s="167"/>
      <c r="E27" s="167"/>
      <c r="F27" s="167"/>
      <c r="G27" s="167"/>
      <c r="H27"/>
      <c r="I27"/>
      <c r="J27"/>
      <c r="K27"/>
      <c r="L27"/>
    </row>
    <row r="28" spans="1:12" s="167" customFormat="1"/>
    <row r="29" spans="1:12" s="167" customFormat="1"/>
    <row r="30" spans="1:12" s="167" customFormat="1"/>
    <row r="31" spans="1:12" s="167" customFormat="1"/>
    <row r="32" spans="1:12" s="167" customFormat="1"/>
    <row r="33" s="167" customFormat="1"/>
    <row r="34" s="167" customFormat="1"/>
    <row r="35" s="167" customFormat="1"/>
    <row r="36" s="167" customFormat="1"/>
    <row r="37" s="167" customFormat="1"/>
    <row r="38" s="167" customFormat="1"/>
    <row r="39" s="167" customFormat="1"/>
    <row r="40" s="167" customFormat="1" hidden="1" outlineLevel="1"/>
    <row r="41" s="167" customFormat="1" hidden="1" outlineLevel="1"/>
    <row r="42" s="167" customFormat="1" hidden="1" outlineLevel="1"/>
    <row r="43" s="167" customFormat="1" hidden="1" outlineLevel="1"/>
    <row r="44" s="167" customFormat="1" hidden="1" outlineLevel="1"/>
    <row r="45" s="167" customFormat="1" hidden="1" outlineLevel="1"/>
    <row r="46" s="167" customFormat="1" hidden="1" outlineLevel="1"/>
    <row r="47" s="167" customFormat="1" hidden="1" outlineLevel="1"/>
    <row r="48" s="167" customFormat="1" hidden="1" outlineLevel="1"/>
    <row r="49" s="167" customFormat="1" hidden="1" outlineLevel="1"/>
    <row r="50" s="167" customFormat="1" hidden="1" outlineLevel="1"/>
    <row r="51" s="167" customFormat="1" hidden="1" outlineLevel="1"/>
    <row r="52" s="167" customFormat="1" hidden="1" outlineLevel="1"/>
    <row r="53" s="167" customFormat="1" hidden="1" outlineLevel="1"/>
    <row r="54" s="167" customFormat="1" hidden="1" outlineLevel="1"/>
    <row r="55" s="167" customFormat="1" hidden="1" outlineLevel="1"/>
    <row r="56" s="167" customFormat="1" hidden="1" outlineLevel="1"/>
    <row r="57" s="167" customFormat="1" hidden="1" outlineLevel="1"/>
    <row r="58" s="167" customFormat="1" hidden="1" outlineLevel="1"/>
    <row r="59" s="167" customFormat="1" hidden="1" outlineLevel="1"/>
    <row r="60" s="167" customFormat="1" hidden="1" outlineLevel="1"/>
    <row r="61" s="167" customFormat="1" hidden="1" outlineLevel="1"/>
    <row r="62" s="167" customFormat="1" hidden="1" outlineLevel="1"/>
    <row r="63" s="167" customFormat="1" hidden="1" outlineLevel="1"/>
    <row r="64" s="167" customFormat="1" hidden="1" outlineLevel="1"/>
    <row r="65" s="167" customFormat="1" hidden="1" outlineLevel="1"/>
    <row r="66" s="167" customFormat="1" hidden="1" outlineLevel="1"/>
    <row r="67" s="167" customFormat="1" hidden="1" outlineLevel="1"/>
    <row r="68" s="167" customFormat="1" hidden="1" outlineLevel="1"/>
    <row r="69" s="167" customFormat="1" hidden="1" outlineLevel="1"/>
    <row r="70" s="167" customFormat="1" hidden="1" outlineLevel="1"/>
    <row r="71" s="167" customFormat="1" hidden="1" outlineLevel="1"/>
    <row r="72" s="167" customFormat="1" hidden="1" outlineLevel="1"/>
    <row r="73" s="167" customFormat="1" hidden="1" outlineLevel="1"/>
    <row r="74" s="167" customFormat="1" hidden="1" outlineLevel="1"/>
    <row r="75" s="167" customFormat="1" hidden="1" outlineLevel="1"/>
    <row r="76" s="167" customFormat="1" hidden="1" outlineLevel="1"/>
    <row r="77" s="167" customFormat="1" hidden="1" outlineLevel="1"/>
    <row r="78" s="167" customFormat="1" hidden="1" outlineLevel="1"/>
    <row r="79" s="167" customFormat="1" hidden="1" outlineLevel="1"/>
    <row r="80" s="167" customFormat="1" hidden="1" outlineLevel="1"/>
    <row r="81" s="167" customFormat="1" hidden="1" outlineLevel="1"/>
    <row r="82" s="167" customFormat="1" hidden="1" outlineLevel="1"/>
    <row r="83" s="167" customFormat="1" hidden="1" outlineLevel="1"/>
    <row r="84" s="167" customFormat="1" hidden="1" outlineLevel="1"/>
    <row r="85" s="167" customFormat="1" hidden="1" outlineLevel="1"/>
    <row r="86" s="167" customFormat="1" hidden="1" outlineLevel="1"/>
    <row r="87" s="167" customFormat="1" hidden="1" outlineLevel="1"/>
    <row r="88" s="167" customFormat="1" hidden="1" outlineLevel="1"/>
    <row r="89" s="167" customFormat="1" hidden="1" outlineLevel="1"/>
    <row r="90" s="167" customFormat="1" hidden="1" outlineLevel="1"/>
    <row r="91" s="167" customFormat="1" hidden="1" outlineLevel="1"/>
    <row r="92" s="167" customFormat="1" hidden="1" outlineLevel="1"/>
    <row r="93" s="167" customFormat="1" hidden="1" outlineLevel="1"/>
    <row r="94" s="167" customFormat="1" hidden="1" outlineLevel="1"/>
    <row r="95" s="167" customFormat="1" hidden="1" outlineLevel="1"/>
    <row r="96" s="167" customFormat="1" hidden="1" outlineLevel="1"/>
    <row r="97" s="167" customFormat="1" hidden="1" outlineLevel="1"/>
    <row r="98" s="167" customFormat="1" hidden="1" outlineLevel="1"/>
    <row r="99" s="167" customFormat="1" hidden="1" outlineLevel="1"/>
    <row r="100" s="167" customFormat="1" hidden="1" outlineLevel="1"/>
    <row r="101" s="167" customFormat="1" hidden="1" outlineLevel="1"/>
    <row r="102" s="167" customFormat="1" hidden="1" outlineLevel="1"/>
    <row r="103" s="167" customFormat="1" hidden="1" outlineLevel="1"/>
    <row r="104" s="167" customFormat="1" hidden="1" outlineLevel="1"/>
    <row r="105" s="167" customFormat="1" hidden="1" outlineLevel="1"/>
    <row r="106" s="167" customFormat="1" hidden="1" outlineLevel="1"/>
    <row r="107" s="167" customFormat="1" hidden="1" outlineLevel="1"/>
    <row r="108" s="167" customFormat="1" hidden="1" outlineLevel="1"/>
    <row r="109" s="167" customFormat="1" hidden="1" outlineLevel="1"/>
    <row r="110" s="167" customFormat="1" hidden="1" outlineLevel="1"/>
    <row r="111" s="167" customFormat="1" hidden="1" outlineLevel="1"/>
    <row r="112" s="167" customFormat="1" hidden="1" outlineLevel="1"/>
    <row r="113" s="167" customFormat="1" hidden="1" outlineLevel="1"/>
    <row r="114" s="167" customFormat="1" hidden="1" outlineLevel="1"/>
    <row r="115" s="167" customFormat="1" hidden="1" outlineLevel="1"/>
    <row r="116" s="167" customFormat="1" hidden="1" outlineLevel="1"/>
    <row r="117" s="167" customFormat="1" hidden="1" outlineLevel="1"/>
    <row r="118" s="167" customFormat="1" hidden="1" outlineLevel="1"/>
    <row r="119" s="167" customFormat="1" hidden="1" outlineLevel="1"/>
    <row r="120" s="167" customFormat="1" hidden="1" outlineLevel="1"/>
    <row r="121" s="167" customFormat="1" hidden="1" outlineLevel="1"/>
    <row r="122" s="167" customFormat="1" hidden="1" outlineLevel="1"/>
    <row r="123" s="167" customFormat="1" hidden="1" outlineLevel="1"/>
    <row r="124" s="167" customFormat="1" hidden="1" outlineLevel="1"/>
    <row r="125" s="167" customFormat="1" hidden="1" outlineLevel="1"/>
    <row r="126" s="167" customFormat="1" hidden="1" outlineLevel="1"/>
    <row r="127" s="167" customFormat="1" hidden="1" outlineLevel="1"/>
    <row r="128" s="167" customFormat="1" hidden="1" outlineLevel="1"/>
    <row r="129" s="167" customFormat="1" hidden="1" outlineLevel="1"/>
    <row r="130" s="167" customFormat="1" hidden="1" outlineLevel="1"/>
    <row r="131" s="167" customFormat="1" hidden="1" outlineLevel="1"/>
    <row r="132" s="167" customFormat="1" hidden="1" outlineLevel="1"/>
    <row r="133" s="167" customFormat="1" hidden="1" outlineLevel="1"/>
    <row r="134" s="167" customFormat="1" hidden="1" outlineLevel="1"/>
    <row r="135" s="167" customFormat="1" hidden="1" outlineLevel="1"/>
    <row r="136" s="167" customFormat="1" hidden="1" outlineLevel="1"/>
    <row r="137" s="167" customFormat="1" hidden="1" outlineLevel="1"/>
    <row r="138" s="167" customFormat="1" hidden="1" outlineLevel="1"/>
    <row r="139" s="167" customFormat="1" hidden="1" outlineLevel="1"/>
    <row r="140" s="167" customFormat="1" hidden="1" outlineLevel="1"/>
    <row r="141" s="167" customFormat="1" hidden="1" outlineLevel="1"/>
    <row r="142" s="167" customFormat="1" hidden="1" outlineLevel="1"/>
    <row r="143" s="167" customFormat="1" hidden="1" outlineLevel="1"/>
    <row r="144" s="167" customFormat="1" hidden="1" outlineLevel="1"/>
    <row r="145" s="167" customFormat="1" hidden="1" outlineLevel="1"/>
    <row r="146" s="167" customFormat="1" hidden="1" outlineLevel="1"/>
    <row r="147" s="167" customFormat="1" hidden="1" outlineLevel="1"/>
    <row r="148" s="167" customFormat="1" hidden="1" outlineLevel="1"/>
    <row r="149" s="167" customFormat="1" hidden="1" outlineLevel="1"/>
    <row r="150" s="167" customFormat="1" hidden="1" outlineLevel="1"/>
    <row r="151" s="167" customFormat="1" hidden="1" outlineLevel="1"/>
    <row r="152" s="167" customFormat="1" hidden="1" outlineLevel="1"/>
    <row r="153" s="167" customFormat="1" hidden="1" outlineLevel="1"/>
    <row r="154" s="167" customFormat="1" hidden="1" outlineLevel="1"/>
    <row r="155" s="167" customFormat="1" hidden="1" outlineLevel="1"/>
    <row r="156" s="167" customFormat="1" hidden="1" outlineLevel="1"/>
    <row r="157" s="167" customFormat="1" hidden="1" outlineLevel="1"/>
    <row r="158" s="167" customFormat="1" hidden="1" outlineLevel="1"/>
    <row r="159" s="167" customFormat="1" hidden="1" outlineLevel="1"/>
    <row r="160" s="167" customFormat="1" hidden="1" outlineLevel="1"/>
    <row r="161" s="167" customFormat="1" hidden="1" outlineLevel="1"/>
    <row r="162" s="167" customFormat="1" hidden="1" outlineLevel="1"/>
    <row r="163" s="167" customFormat="1" hidden="1" outlineLevel="1"/>
    <row r="164" s="167" customFormat="1" hidden="1" outlineLevel="1"/>
    <row r="165" s="167" customFormat="1" hidden="1" outlineLevel="1"/>
    <row r="166" s="167" customFormat="1" hidden="1" outlineLevel="1"/>
    <row r="167" s="167" customFormat="1" hidden="1" outlineLevel="1"/>
    <row r="168" s="167" customFormat="1" hidden="1" outlineLevel="1"/>
    <row r="169" s="167" customFormat="1" hidden="1" outlineLevel="1"/>
    <row r="170" s="167" customFormat="1" hidden="1" outlineLevel="1"/>
    <row r="171" s="167" customFormat="1" hidden="1" outlineLevel="1"/>
    <row r="172" s="167" customFormat="1" hidden="1" outlineLevel="1"/>
    <row r="173" s="167" customFormat="1" hidden="1" outlineLevel="1"/>
    <row r="174" s="167" customFormat="1" hidden="1" outlineLevel="1"/>
    <row r="175" s="167" customFormat="1" hidden="1" outlineLevel="1"/>
    <row r="176" s="167" customFormat="1" hidden="1" outlineLevel="1"/>
    <row r="177" s="167" customFormat="1" hidden="1" outlineLevel="1"/>
    <row r="178" s="167" customFormat="1" hidden="1" outlineLevel="1"/>
    <row r="179" s="167" customFormat="1" hidden="1" outlineLevel="1"/>
    <row r="180" s="167" customFormat="1" hidden="1" outlineLevel="1"/>
    <row r="181" s="167" customFormat="1" hidden="1" outlineLevel="1"/>
    <row r="182" s="167" customFormat="1" hidden="1" outlineLevel="1"/>
    <row r="183" s="167" customFormat="1" hidden="1" outlineLevel="1"/>
    <row r="184" s="167" customFormat="1" hidden="1" outlineLevel="1"/>
    <row r="185" s="167" customFormat="1" hidden="1" outlineLevel="1"/>
    <row r="186" s="167" customFormat="1" hidden="1" outlineLevel="1"/>
    <row r="187" s="167" customFormat="1" hidden="1" outlineLevel="1"/>
    <row r="188" s="167" customFormat="1" hidden="1" outlineLevel="1"/>
    <row r="189" s="167" customFormat="1" hidden="1" outlineLevel="1"/>
    <row r="190" s="167" customFormat="1" hidden="1" outlineLevel="1"/>
    <row r="191" s="167" customFormat="1" hidden="1" outlineLevel="1"/>
    <row r="192" s="167" customFormat="1" hidden="1" outlineLevel="1"/>
    <row r="193" s="167" customFormat="1" hidden="1" outlineLevel="1"/>
    <row r="194" s="167" customFormat="1" hidden="1" outlineLevel="1"/>
    <row r="195" s="167" customFormat="1" hidden="1" outlineLevel="1"/>
    <row r="196" s="167" customFormat="1" hidden="1" outlineLevel="1"/>
    <row r="197" s="167" customFormat="1" hidden="1" outlineLevel="1"/>
    <row r="198" s="167" customFormat="1" hidden="1" outlineLevel="1"/>
    <row r="199" s="167" customFormat="1" hidden="1" outlineLevel="1"/>
    <row r="200" s="167" customFormat="1" hidden="1" outlineLevel="1"/>
    <row r="201" s="167" customFormat="1" hidden="1" outlineLevel="1"/>
    <row r="202" s="167" customFormat="1" hidden="1" outlineLevel="1"/>
    <row r="203" s="167" customFormat="1" hidden="1" outlineLevel="1"/>
    <row r="204" s="167" customFormat="1" hidden="1" outlineLevel="1"/>
    <row r="205" s="167" customFormat="1" hidden="1" outlineLevel="1"/>
    <row r="206" s="167" customFormat="1" hidden="1" outlineLevel="1"/>
    <row r="207" s="167" customFormat="1" hidden="1" outlineLevel="1"/>
    <row r="208" s="167" customFormat="1" hidden="1" outlineLevel="1"/>
    <row r="209" s="167" customFormat="1" hidden="1" outlineLevel="1"/>
    <row r="210" s="167" customFormat="1" hidden="1" outlineLevel="1"/>
    <row r="211" s="167" customFormat="1" hidden="1" outlineLevel="1"/>
    <row r="212" s="167" customFormat="1" hidden="1" outlineLevel="1"/>
    <row r="213" s="167" customFormat="1" hidden="1" outlineLevel="1"/>
    <row r="214" s="167" customFormat="1" hidden="1" outlineLevel="1"/>
    <row r="215" s="167" customFormat="1" hidden="1" outlineLevel="1"/>
    <row r="216" s="167" customFormat="1" hidden="1" outlineLevel="1"/>
    <row r="217" s="167" customFormat="1" hidden="1" outlineLevel="1"/>
    <row r="218" s="167" customFormat="1" hidden="1" outlineLevel="1"/>
    <row r="219" s="167" customFormat="1" hidden="1" outlineLevel="1"/>
    <row r="220" s="167" customFormat="1" hidden="1" outlineLevel="1"/>
    <row r="221" s="167" customFormat="1" hidden="1" outlineLevel="1"/>
    <row r="222" s="167" customFormat="1" hidden="1" outlineLevel="1"/>
    <row r="223" s="167" customFormat="1" hidden="1" outlineLevel="1"/>
    <row r="224" s="167" customFormat="1" hidden="1" outlineLevel="1"/>
    <row r="225" s="167" customFormat="1" hidden="1" outlineLevel="1"/>
    <row r="226" s="167" customFormat="1" hidden="1" outlineLevel="1"/>
    <row r="227" s="167" customFormat="1" hidden="1" outlineLevel="1"/>
    <row r="228" s="167" customFormat="1" hidden="1" outlineLevel="1"/>
    <row r="229" s="167" customFormat="1" hidden="1" outlineLevel="1"/>
    <row r="230" s="167" customFormat="1" hidden="1" outlineLevel="1"/>
    <row r="231" s="167" customFormat="1" hidden="1" outlineLevel="1"/>
    <row r="232" s="167" customFormat="1" hidden="1" outlineLevel="1"/>
    <row r="233" s="167" customFormat="1" hidden="1" outlineLevel="1"/>
    <row r="234" s="167" customFormat="1" hidden="1" outlineLevel="1"/>
    <row r="235" s="167" customFormat="1" hidden="1" outlineLevel="1"/>
    <row r="236" s="167" customFormat="1" hidden="1" outlineLevel="1"/>
    <row r="237" s="167" customFormat="1" hidden="1" outlineLevel="1"/>
    <row r="238" s="167" customFormat="1" hidden="1" outlineLevel="1"/>
    <row r="239" s="167" customFormat="1" hidden="1" outlineLevel="1"/>
    <row r="240" s="167" customFormat="1" hidden="1" outlineLevel="1"/>
    <row r="241" s="167" customFormat="1" hidden="1" outlineLevel="1"/>
    <row r="242" s="167" customFormat="1" hidden="1" outlineLevel="1"/>
    <row r="243" s="167" customFormat="1" hidden="1" outlineLevel="1"/>
    <row r="244" s="167" customFormat="1" hidden="1" outlineLevel="1"/>
    <row r="245" s="167" customFormat="1" hidden="1" outlineLevel="1"/>
    <row r="246" s="167" customFormat="1" hidden="1" outlineLevel="1"/>
    <row r="247" s="167" customFormat="1" hidden="1" outlineLevel="1"/>
    <row r="248" s="167" customFormat="1" hidden="1" outlineLevel="1"/>
    <row r="249" s="167" customFormat="1" hidden="1" outlineLevel="1"/>
    <row r="250" s="167" customFormat="1" hidden="1" outlineLevel="1"/>
    <row r="251" s="167" customFormat="1" hidden="1" outlineLevel="1"/>
    <row r="252" s="167" customFormat="1" hidden="1" outlineLevel="1"/>
    <row r="253" s="167" customFormat="1" hidden="1" outlineLevel="1"/>
    <row r="254" s="167" customFormat="1" hidden="1" outlineLevel="1"/>
    <row r="255" s="167" customFormat="1" hidden="1" outlineLevel="1"/>
    <row r="256" s="167" customFormat="1" hidden="1" outlineLevel="1"/>
    <row r="257" s="167" customFormat="1" hidden="1" outlineLevel="1"/>
    <row r="258" s="167" customFormat="1" hidden="1" outlineLevel="1"/>
    <row r="259" s="167" customFormat="1" hidden="1" outlineLevel="1"/>
    <row r="260" s="167" customFormat="1" hidden="1" outlineLevel="1"/>
    <row r="261" s="167" customFormat="1" hidden="1" outlineLevel="1"/>
    <row r="262" s="167" customFormat="1" hidden="1" outlineLevel="1"/>
    <row r="263" s="167" customFormat="1" hidden="1" outlineLevel="1"/>
    <row r="264" s="167" customFormat="1" hidden="1" outlineLevel="1"/>
    <row r="265" s="167" customFormat="1" hidden="1" outlineLevel="1"/>
    <row r="266" s="167" customFormat="1" hidden="1" outlineLevel="1"/>
    <row r="267" s="167" customFormat="1" hidden="1" outlineLevel="1"/>
    <row r="268" s="167" customFormat="1" hidden="1" outlineLevel="1"/>
    <row r="269" s="167" customFormat="1" hidden="1" outlineLevel="1"/>
    <row r="270" s="167" customFormat="1" hidden="1" outlineLevel="1"/>
    <row r="271" s="167" customFormat="1" hidden="1" outlineLevel="1"/>
    <row r="272" s="167" customFormat="1" hidden="1" outlineLevel="1"/>
    <row r="273" s="167" customFormat="1" hidden="1" outlineLevel="1"/>
    <row r="274" s="167" customFormat="1" hidden="1" outlineLevel="1"/>
    <row r="275" s="167" customFormat="1" hidden="1" outlineLevel="1"/>
    <row r="276" s="167" customFormat="1" hidden="1" outlineLevel="1"/>
    <row r="277" s="167" customFormat="1" hidden="1" outlineLevel="1"/>
    <row r="278" s="167" customFormat="1" hidden="1" outlineLevel="1"/>
    <row r="279" s="167" customFormat="1" hidden="1" outlineLevel="1"/>
    <row r="280" s="167" customFormat="1" hidden="1" outlineLevel="1"/>
    <row r="281" s="167" customFormat="1" hidden="1" outlineLevel="1"/>
    <row r="282" s="167" customFormat="1" hidden="1" outlineLevel="1"/>
    <row r="283" s="167" customFormat="1" hidden="1" outlineLevel="1"/>
    <row r="284" s="167" customFormat="1" hidden="1" outlineLevel="1"/>
    <row r="285" s="167" customFormat="1" hidden="1" outlineLevel="1"/>
    <row r="286" s="167" customFormat="1" hidden="1" outlineLevel="1"/>
    <row r="287" s="167" customFormat="1" hidden="1" outlineLevel="1"/>
    <row r="288" s="167" customFormat="1" hidden="1" outlineLevel="1"/>
    <row r="289" s="167" customFormat="1" hidden="1" outlineLevel="1"/>
    <row r="290" s="167" customFormat="1" hidden="1" outlineLevel="1"/>
    <row r="291" s="167" customFormat="1" hidden="1" outlineLevel="1"/>
    <row r="292" s="167" customFormat="1" hidden="1" outlineLevel="1"/>
    <row r="293" s="167" customFormat="1" hidden="1" outlineLevel="1"/>
    <row r="294" s="167" customFormat="1" hidden="1" outlineLevel="1"/>
    <row r="295" s="167" customFormat="1" hidden="1" outlineLevel="1"/>
    <row r="296" s="167" customFormat="1" hidden="1" outlineLevel="1"/>
    <row r="297" s="167" customFormat="1" hidden="1" outlineLevel="1"/>
    <row r="298" s="167" customFormat="1" hidden="1" outlineLevel="1"/>
    <row r="299" s="167" customFormat="1" hidden="1" outlineLevel="1"/>
    <row r="300" s="167" customFormat="1" hidden="1" outlineLevel="1"/>
    <row r="301" s="167" customFormat="1" hidden="1" outlineLevel="1"/>
    <row r="302" s="167" customFormat="1" hidden="1" outlineLevel="1"/>
    <row r="303" s="167" customFormat="1" hidden="1" outlineLevel="1"/>
    <row r="304" s="167" customFormat="1" hidden="1" outlineLevel="1"/>
    <row r="305" s="167" customFormat="1" hidden="1" outlineLevel="1"/>
    <row r="306" s="167" customFormat="1" hidden="1" outlineLevel="1"/>
    <row r="307" s="167" customFormat="1" hidden="1" outlineLevel="1"/>
    <row r="308" s="167" customFormat="1" hidden="1" outlineLevel="1"/>
    <row r="309" s="167" customFormat="1" hidden="1" outlineLevel="1"/>
    <row r="310" s="167" customFormat="1" hidden="1" outlineLevel="1"/>
    <row r="311" s="167" customFormat="1" hidden="1" outlineLevel="1"/>
    <row r="312" s="167" customFormat="1" hidden="1" outlineLevel="1"/>
    <row r="313" s="167" customFormat="1" hidden="1" outlineLevel="1"/>
    <row r="314" s="167" customFormat="1" hidden="1" outlineLevel="1"/>
    <row r="315" s="167" customFormat="1" hidden="1" outlineLevel="1"/>
    <row r="316" s="167" customFormat="1" hidden="1" outlineLevel="1"/>
    <row r="317" s="167" customFormat="1" hidden="1" outlineLevel="1"/>
    <row r="318" s="167" customFormat="1" hidden="1" outlineLevel="1"/>
    <row r="319" s="167" customFormat="1" hidden="1" outlineLevel="1"/>
    <row r="320" s="167" customFormat="1" hidden="1" outlineLevel="1"/>
    <row r="321" s="167" customFormat="1" hidden="1" outlineLevel="1"/>
    <row r="322" s="167" customFormat="1" hidden="1" outlineLevel="1"/>
    <row r="323" s="167" customFormat="1" hidden="1" outlineLevel="1"/>
    <row r="324" s="167" customFormat="1" hidden="1" outlineLevel="1"/>
    <row r="325" s="167" customFormat="1" hidden="1" outlineLevel="1"/>
    <row r="326" s="167" customFormat="1" hidden="1" outlineLevel="1"/>
    <row r="327" s="167" customFormat="1" hidden="1" outlineLevel="1"/>
    <row r="328" s="167" customFormat="1" hidden="1" outlineLevel="1"/>
    <row r="329" s="167" customFormat="1" hidden="1" outlineLevel="1"/>
    <row r="330" s="167" customFormat="1" hidden="1" outlineLevel="1"/>
    <row r="331" s="167" customFormat="1" hidden="1" outlineLevel="1"/>
    <row r="332" s="167" customFormat="1" hidden="1" outlineLevel="1"/>
    <row r="333" s="167" customFormat="1" hidden="1" outlineLevel="1"/>
    <row r="334" s="167" customFormat="1" hidden="1" outlineLevel="1"/>
    <row r="335" s="167" customFormat="1" hidden="1" outlineLevel="1"/>
    <row r="336" s="167" customFormat="1" hidden="1" outlineLevel="1"/>
    <row r="337" spans="8:24" s="167" customFormat="1" hidden="1" outlineLevel="1"/>
    <row r="338" spans="8:24" s="167" customFormat="1" hidden="1" outlineLevel="1"/>
    <row r="339" spans="8:24" s="167" customFormat="1" hidden="1" outlineLevel="1"/>
    <row r="340" spans="8:24" s="167" customFormat="1" hidden="1" outlineLevel="1"/>
    <row r="341" spans="8:24" s="167" customFormat="1" hidden="1" outlineLevel="1">
      <c r="H341" s="167" t="e">
        <f t="shared" ref="H341:X341" si="0">H340/$E$340</f>
        <v>#DIV/0!</v>
      </c>
      <c r="I341" s="167" t="e">
        <f t="shared" si="0"/>
        <v>#DIV/0!</v>
      </c>
      <c r="J341" s="167" t="e">
        <f t="shared" si="0"/>
        <v>#DIV/0!</v>
      </c>
      <c r="K341" s="167" t="e">
        <f t="shared" si="0"/>
        <v>#DIV/0!</v>
      </c>
      <c r="L341" s="167" t="e">
        <f t="shared" si="0"/>
        <v>#DIV/0!</v>
      </c>
      <c r="M341" s="167" t="e">
        <f t="shared" si="0"/>
        <v>#DIV/0!</v>
      </c>
      <c r="N341" s="167" t="e">
        <f t="shared" si="0"/>
        <v>#DIV/0!</v>
      </c>
      <c r="O341" s="167" t="e">
        <f t="shared" si="0"/>
        <v>#DIV/0!</v>
      </c>
      <c r="P341" s="167" t="e">
        <f t="shared" si="0"/>
        <v>#DIV/0!</v>
      </c>
      <c r="Q341" s="167" t="e">
        <f t="shared" si="0"/>
        <v>#DIV/0!</v>
      </c>
      <c r="R341" s="167" t="e">
        <f t="shared" si="0"/>
        <v>#DIV/0!</v>
      </c>
      <c r="S341" s="167" t="e">
        <f t="shared" si="0"/>
        <v>#DIV/0!</v>
      </c>
      <c r="T341" s="167" t="e">
        <f t="shared" si="0"/>
        <v>#DIV/0!</v>
      </c>
      <c r="U341" s="167" t="e">
        <f t="shared" si="0"/>
        <v>#DIV/0!</v>
      </c>
      <c r="V341" s="167" t="e">
        <f t="shared" si="0"/>
        <v>#DIV/0!</v>
      </c>
      <c r="W341" s="167" t="e">
        <f t="shared" si="0"/>
        <v>#DIV/0!</v>
      </c>
      <c r="X341" s="167" t="e">
        <f t="shared" si="0"/>
        <v>#DIV/0!</v>
      </c>
    </row>
    <row r="342" spans="8:24" s="167" customFormat="1" hidden="1" outlineLevel="1">
      <c r="H342" s="167">
        <f t="shared" ref="H342:X342" si="1">H119</f>
        <v>0</v>
      </c>
      <c r="I342" s="167">
        <f t="shared" si="1"/>
        <v>0</v>
      </c>
      <c r="J342" s="167">
        <f t="shared" si="1"/>
        <v>0</v>
      </c>
      <c r="K342" s="167">
        <f t="shared" si="1"/>
        <v>0</v>
      </c>
      <c r="L342" s="167">
        <f t="shared" si="1"/>
        <v>0</v>
      </c>
      <c r="M342" s="167">
        <f t="shared" si="1"/>
        <v>0</v>
      </c>
      <c r="N342" s="167">
        <f t="shared" si="1"/>
        <v>0</v>
      </c>
      <c r="O342" s="167">
        <f t="shared" si="1"/>
        <v>0</v>
      </c>
      <c r="P342" s="167">
        <f t="shared" si="1"/>
        <v>0</v>
      </c>
      <c r="Q342" s="167">
        <f t="shared" si="1"/>
        <v>0</v>
      </c>
      <c r="R342" s="167">
        <f t="shared" si="1"/>
        <v>0</v>
      </c>
      <c r="S342" s="167">
        <f t="shared" si="1"/>
        <v>0</v>
      </c>
      <c r="T342" s="167">
        <f t="shared" si="1"/>
        <v>0</v>
      </c>
      <c r="U342" s="167">
        <f t="shared" si="1"/>
        <v>0</v>
      </c>
      <c r="V342" s="167">
        <f t="shared" si="1"/>
        <v>0</v>
      </c>
      <c r="W342" s="167">
        <f t="shared" si="1"/>
        <v>0</v>
      </c>
      <c r="X342" s="167">
        <f t="shared" si="1"/>
        <v>0</v>
      </c>
    </row>
    <row r="343" spans="8:24" s="167" customFormat="1" hidden="1" outlineLevel="1">
      <c r="H343" s="167">
        <f t="shared" ref="H343:X343" si="2">H308</f>
        <v>0</v>
      </c>
      <c r="I343" s="167">
        <f t="shared" si="2"/>
        <v>0</v>
      </c>
      <c r="J343" s="167">
        <f t="shared" si="2"/>
        <v>0</v>
      </c>
      <c r="K343" s="167">
        <f t="shared" si="2"/>
        <v>0</v>
      </c>
      <c r="L343" s="167">
        <f t="shared" si="2"/>
        <v>0</v>
      </c>
      <c r="M343" s="167">
        <f t="shared" si="2"/>
        <v>0</v>
      </c>
      <c r="N343" s="167">
        <f t="shared" si="2"/>
        <v>0</v>
      </c>
      <c r="O343" s="167">
        <f t="shared" si="2"/>
        <v>0</v>
      </c>
      <c r="P343" s="167">
        <f t="shared" si="2"/>
        <v>0</v>
      </c>
      <c r="Q343" s="167">
        <f t="shared" si="2"/>
        <v>0</v>
      </c>
      <c r="R343" s="167">
        <f t="shared" si="2"/>
        <v>0</v>
      </c>
      <c r="S343" s="167">
        <f t="shared" si="2"/>
        <v>0</v>
      </c>
      <c r="T343" s="167">
        <f t="shared" si="2"/>
        <v>0</v>
      </c>
      <c r="U343" s="167">
        <f t="shared" si="2"/>
        <v>0</v>
      </c>
      <c r="V343" s="167">
        <f t="shared" si="2"/>
        <v>0</v>
      </c>
      <c r="W343" s="167">
        <f t="shared" si="2"/>
        <v>0</v>
      </c>
      <c r="X343" s="167">
        <f t="shared" si="2"/>
        <v>0</v>
      </c>
    </row>
    <row r="344" spans="8:24" s="167" customFormat="1" hidden="1" outlineLevel="1"/>
    <row r="345" spans="8:24" s="167" customFormat="1" hidden="1" outlineLevel="1"/>
    <row r="346" spans="8:24" s="167" customFormat="1" hidden="1" outlineLevel="1"/>
    <row r="347" spans="8:24" s="167" customFormat="1" hidden="1" outlineLevel="1"/>
    <row r="348" spans="8:24" s="167" customFormat="1" hidden="1" outlineLevel="1"/>
    <row r="349" spans="8:24" s="167" customFormat="1" hidden="1" outlineLevel="1"/>
    <row r="350" spans="8:24" s="167" customFormat="1" hidden="1" outlineLevel="1"/>
    <row r="351" spans="8:24" s="167" customFormat="1" hidden="1" outlineLevel="1"/>
    <row r="352" spans="8:24" s="167" customFormat="1" hidden="1" outlineLevel="1"/>
    <row r="353" s="167" customFormat="1" hidden="1" outlineLevel="1"/>
    <row r="354" s="167" customFormat="1" hidden="1" outlineLevel="1"/>
    <row r="355" s="167" customFormat="1" hidden="1" outlineLevel="1"/>
    <row r="356" s="167" customFormat="1" hidden="1" outlineLevel="1"/>
    <row r="357" s="167" customFormat="1" hidden="1" outlineLevel="1"/>
    <row r="358" s="167" customFormat="1" hidden="1" outlineLevel="1"/>
    <row r="359" s="167" customFormat="1" hidden="1" outlineLevel="1"/>
    <row r="360" s="167" customFormat="1" hidden="1" outlineLevel="1"/>
    <row r="361" s="167" customFormat="1" hidden="1" outlineLevel="1"/>
    <row r="362" s="167" customFormat="1" hidden="1" outlineLevel="1"/>
    <row r="363" s="167" customFormat="1" hidden="1" outlineLevel="1"/>
    <row r="364" s="167" customFormat="1" hidden="1" outlineLevel="1"/>
    <row r="365" s="167" customFormat="1" hidden="1" outlineLevel="1"/>
    <row r="366" s="167" customFormat="1" hidden="1" outlineLevel="1"/>
    <row r="367" s="167" customFormat="1" hidden="1" outlineLevel="1"/>
    <row r="368" s="167" customFormat="1" hidden="1" outlineLevel="1"/>
    <row r="369" s="167" customFormat="1" hidden="1" outlineLevel="1"/>
    <row r="370" s="167" customFormat="1" hidden="1" outlineLevel="1"/>
    <row r="371" s="167" customFormat="1" hidden="1" outlineLevel="1"/>
    <row r="372" s="167" customFormat="1" hidden="1" outlineLevel="1"/>
    <row r="373" s="167" customFormat="1" hidden="1" outlineLevel="1"/>
    <row r="374" s="167" customFormat="1" hidden="1" outlineLevel="1"/>
    <row r="375" s="167" customFormat="1" hidden="1" outlineLevel="1"/>
    <row r="376" s="167" customFormat="1" hidden="1" outlineLevel="1"/>
    <row r="377" s="167" customFormat="1" hidden="1" outlineLevel="1"/>
    <row r="378" s="167" customFormat="1" hidden="1" outlineLevel="1"/>
    <row r="379" s="167" customFormat="1" hidden="1" outlineLevel="1"/>
    <row r="380" s="167" customFormat="1" hidden="1" outlineLevel="1"/>
    <row r="381" s="167" customFormat="1" hidden="1" outlineLevel="1"/>
    <row r="382" s="167" customFormat="1" hidden="1" outlineLevel="1"/>
    <row r="383" s="167" customFormat="1" hidden="1" outlineLevel="1"/>
    <row r="384" s="167" customFormat="1" hidden="1" outlineLevel="1"/>
    <row r="385" s="167" customFormat="1" hidden="1" outlineLevel="1"/>
    <row r="386" s="167" customFormat="1" hidden="1" outlineLevel="1"/>
    <row r="387" s="167" customFormat="1" hidden="1" outlineLevel="1"/>
    <row r="388" s="167" customFormat="1" hidden="1" outlineLevel="1"/>
    <row r="389" s="167" customFormat="1" hidden="1" outlineLevel="1"/>
    <row r="390" s="167" customFormat="1" hidden="1" outlineLevel="1"/>
    <row r="391" s="167" customFormat="1" hidden="1" outlineLevel="1"/>
    <row r="392" s="167" customFormat="1" hidden="1" outlineLevel="1"/>
    <row r="393" s="167" customFormat="1" hidden="1" outlineLevel="1"/>
    <row r="394" s="167" customFormat="1" hidden="1" outlineLevel="1"/>
    <row r="395" s="167" customFormat="1" hidden="1" outlineLevel="1"/>
    <row r="396" s="167" customFormat="1" hidden="1" outlineLevel="1"/>
    <row r="397" s="167" customFormat="1" hidden="1" outlineLevel="1"/>
    <row r="398" s="167" customFormat="1" hidden="1" outlineLevel="1"/>
    <row r="399" s="167" customFormat="1" hidden="1" outlineLevel="1"/>
    <row r="400" s="167" customFormat="1" hidden="1" outlineLevel="1"/>
    <row r="401" s="167" customFormat="1" hidden="1" outlineLevel="1"/>
    <row r="402" s="167" customFormat="1" hidden="1" outlineLevel="1"/>
    <row r="403" s="167" customFormat="1" hidden="1" outlineLevel="1"/>
    <row r="404" s="167" customFormat="1" hidden="1" outlineLevel="1"/>
    <row r="405" s="167" customFormat="1" hidden="1" outlineLevel="1"/>
    <row r="406" s="167" customFormat="1" hidden="1" outlineLevel="1"/>
    <row r="407" s="167" customFormat="1" hidden="1" outlineLevel="1"/>
    <row r="408" s="167" customFormat="1" hidden="1" outlineLevel="1"/>
    <row r="409" s="167" customFormat="1" hidden="1" outlineLevel="1"/>
    <row r="410" s="167" customFormat="1" hidden="1" outlineLevel="1"/>
    <row r="411" s="167" customFormat="1" hidden="1" outlineLevel="1"/>
    <row r="412" s="167" customFormat="1" hidden="1" outlineLevel="1"/>
    <row r="413" s="167" customFormat="1" hidden="1" outlineLevel="1"/>
    <row r="414" s="167" customFormat="1" hidden="1" outlineLevel="1"/>
    <row r="415" s="167" customFormat="1" hidden="1" outlineLevel="1"/>
    <row r="416" s="167" customFormat="1" hidden="1" outlineLevel="1"/>
    <row r="417" s="167" customFormat="1" hidden="1" outlineLevel="1"/>
    <row r="418" s="167" customFormat="1" hidden="1" outlineLevel="1"/>
    <row r="419" s="167" customFormat="1" hidden="1" outlineLevel="1"/>
    <row r="420" s="167" customFormat="1" hidden="1" outlineLevel="1"/>
    <row r="421" s="167" customFormat="1" hidden="1" outlineLevel="1"/>
    <row r="422" s="167" customFormat="1" hidden="1" outlineLevel="1"/>
    <row r="423" s="167" customFormat="1" hidden="1" outlineLevel="1"/>
    <row r="424" s="167" customFormat="1" hidden="1" outlineLevel="1"/>
    <row r="425" s="167" customFormat="1" hidden="1" outlineLevel="1"/>
    <row r="426" s="167" customFormat="1" hidden="1" outlineLevel="1"/>
    <row r="427" s="167" customFormat="1" hidden="1" outlineLevel="1"/>
    <row r="428" s="167" customFormat="1" hidden="1" outlineLevel="1"/>
    <row r="429" s="167" customFormat="1" hidden="1" outlineLevel="1"/>
    <row r="430" s="167" customFormat="1" hidden="1" outlineLevel="1"/>
    <row r="431" s="167" customFormat="1" hidden="1" outlineLevel="1"/>
    <row r="432" s="167" customFormat="1" hidden="1" outlineLevel="1"/>
    <row r="433" s="167" customFormat="1" hidden="1" outlineLevel="1"/>
    <row r="434" s="167" customFormat="1" hidden="1" outlineLevel="1"/>
    <row r="435" s="167" customFormat="1" hidden="1" outlineLevel="1"/>
    <row r="436" s="167" customFormat="1" hidden="1" outlineLevel="1"/>
    <row r="437" s="167" customFormat="1" hidden="1" outlineLevel="1"/>
    <row r="438" s="167" customFormat="1" hidden="1" outlineLevel="1"/>
    <row r="439" s="167" customFormat="1" hidden="1" outlineLevel="1"/>
    <row r="440" s="167" customFormat="1" hidden="1" outlineLevel="1"/>
    <row r="441" s="167" customFormat="1" hidden="1" outlineLevel="1"/>
    <row r="442" s="167" customFormat="1" hidden="1" outlineLevel="1"/>
    <row r="443" s="167" customFormat="1" hidden="1" outlineLevel="1"/>
    <row r="444" s="167" customFormat="1" hidden="1" outlineLevel="1"/>
    <row r="445" s="167" customFormat="1" hidden="1" outlineLevel="1"/>
    <row r="446" s="167" customFormat="1" hidden="1" outlineLevel="1"/>
    <row r="447" s="167" customFormat="1" hidden="1" outlineLevel="1"/>
    <row r="448" s="167" customFormat="1" hidden="1" outlineLevel="1"/>
    <row r="449" s="167" customFormat="1" hidden="1" outlineLevel="1"/>
    <row r="450" s="167" customFormat="1" hidden="1" outlineLevel="1"/>
    <row r="451" s="167" customFormat="1" hidden="1" outlineLevel="1"/>
    <row r="452" s="167" customFormat="1" hidden="1" outlineLevel="1"/>
    <row r="453" s="167" customFormat="1" hidden="1" outlineLevel="1"/>
    <row r="454" s="167" customFormat="1" hidden="1" outlineLevel="1"/>
    <row r="455" s="167" customFormat="1" hidden="1" outlineLevel="1"/>
    <row r="456" s="167" customFormat="1" hidden="1" outlineLevel="1"/>
    <row r="457" s="167" customFormat="1" hidden="1" outlineLevel="1"/>
    <row r="458" s="167" customFormat="1" hidden="1" outlineLevel="1"/>
    <row r="459" s="167" customFormat="1" hidden="1" outlineLevel="1"/>
    <row r="460" s="167" customFormat="1" hidden="1" outlineLevel="1"/>
    <row r="461" s="167" customFormat="1" hidden="1" outlineLevel="1"/>
    <row r="462" s="167" customFormat="1" hidden="1" outlineLevel="1"/>
    <row r="463" s="167" customFormat="1" hidden="1" outlineLevel="1"/>
    <row r="464" s="167" customFormat="1" hidden="1" outlineLevel="1"/>
    <row r="465" s="167" customFormat="1" hidden="1" outlineLevel="1"/>
    <row r="466" s="167" customFormat="1" hidden="1" outlineLevel="1"/>
    <row r="467" s="167" customFormat="1" hidden="1" outlineLevel="1"/>
    <row r="468" s="167" customFormat="1" hidden="1" outlineLevel="1"/>
    <row r="469" s="167" customFormat="1" hidden="1" outlineLevel="1"/>
    <row r="470" s="167" customFormat="1" hidden="1" outlineLevel="1"/>
    <row r="471" s="167" customFormat="1" hidden="1" outlineLevel="1"/>
    <row r="472" s="167" customFormat="1" hidden="1" outlineLevel="1"/>
    <row r="473" s="167" customFormat="1" hidden="1" outlineLevel="1"/>
    <row r="474" s="167" customFormat="1" hidden="1" outlineLevel="1"/>
    <row r="475" s="167" customFormat="1" hidden="1" outlineLevel="1"/>
    <row r="476" s="167" customFormat="1" hidden="1" outlineLevel="1"/>
    <row r="477" s="167" customFormat="1" hidden="1" outlineLevel="1"/>
    <row r="478" s="167" customFormat="1" hidden="1" outlineLevel="1"/>
    <row r="479" s="167" customFormat="1" hidden="1" outlineLevel="1"/>
    <row r="480" s="167" customFormat="1" hidden="1" outlineLevel="1"/>
    <row r="481" s="167" customFormat="1" hidden="1" outlineLevel="1"/>
    <row r="482" s="167" customFormat="1" hidden="1" outlineLevel="1"/>
    <row r="483" s="167" customFormat="1" hidden="1" outlineLevel="1"/>
    <row r="484" s="167" customFormat="1" hidden="1" outlineLevel="1"/>
    <row r="485" s="167" customFormat="1" hidden="1" outlineLevel="1"/>
    <row r="486" s="167" customFormat="1" hidden="1" outlineLevel="1"/>
    <row r="487" s="167" customFormat="1" hidden="1" outlineLevel="1"/>
    <row r="488" s="167" customFormat="1" hidden="1" outlineLevel="1"/>
    <row r="489" s="167" customFormat="1" hidden="1" outlineLevel="1"/>
    <row r="490" s="167" customFormat="1" hidden="1" outlineLevel="1"/>
    <row r="491" s="167" customFormat="1" hidden="1" outlineLevel="1"/>
    <row r="492" s="167" customFormat="1" hidden="1" outlineLevel="1"/>
    <row r="493" s="167" customFormat="1" hidden="1" outlineLevel="1"/>
    <row r="494" s="167" customFormat="1" hidden="1" outlineLevel="1"/>
    <row r="495" s="167" customFormat="1" hidden="1" outlineLevel="1"/>
    <row r="496" s="167" customFormat="1" hidden="1" outlineLevel="1"/>
    <row r="497" s="167" customFormat="1" hidden="1" outlineLevel="1"/>
    <row r="498" s="167" customFormat="1" hidden="1" outlineLevel="1"/>
    <row r="499" s="167" customFormat="1" hidden="1" outlineLevel="1"/>
    <row r="500" s="167" customFormat="1" hidden="1" outlineLevel="1"/>
    <row r="501" s="167" customFormat="1" hidden="1" outlineLevel="1"/>
    <row r="502" s="167" customFormat="1" hidden="1" outlineLevel="1"/>
    <row r="503" s="167" customFormat="1" hidden="1" outlineLevel="1"/>
    <row r="504" s="167" customFormat="1" hidden="1" outlineLevel="1"/>
    <row r="505" s="167" customFormat="1" hidden="1" outlineLevel="1"/>
    <row r="506" s="167" customFormat="1" hidden="1" outlineLevel="1"/>
    <row r="507" s="167" customFormat="1" hidden="1" outlineLevel="1"/>
    <row r="508" s="167" customFormat="1" hidden="1" outlineLevel="1"/>
    <row r="509" s="167" customFormat="1" hidden="1" outlineLevel="1"/>
    <row r="510" s="167" customFormat="1" hidden="1" outlineLevel="1"/>
    <row r="511" s="167" customFormat="1" hidden="1" outlineLevel="1"/>
    <row r="512" s="167" customFormat="1" hidden="1" outlineLevel="1"/>
    <row r="513" spans="1:12" s="167" customFormat="1" hidden="1" outlineLevel="1"/>
    <row r="514" spans="1:12" s="167" customFormat="1" hidden="1" outlineLevel="1"/>
    <row r="515" spans="1:12" s="167" customFormat="1" hidden="1" outlineLevel="1"/>
    <row r="516" spans="1:12" collapsed="1">
      <c r="A516" s="167"/>
      <c r="B516" s="167"/>
      <c r="C516" s="167"/>
      <c r="D516" s="167"/>
      <c r="E516" s="167"/>
      <c r="F516" s="167"/>
      <c r="G516" s="167"/>
      <c r="H516"/>
      <c r="I516"/>
      <c r="J516"/>
      <c r="K516"/>
      <c r="L516"/>
    </row>
    <row r="517" spans="1:12">
      <c r="A517" s="167"/>
      <c r="B517" s="167"/>
      <c r="C517" s="167"/>
      <c r="D517" s="167"/>
      <c r="E517" s="167"/>
      <c r="F517" s="167"/>
      <c r="G517" s="167"/>
      <c r="H517"/>
      <c r="I517"/>
      <c r="J517"/>
      <c r="K517"/>
      <c r="L517"/>
    </row>
    <row r="518" spans="1:12">
      <c r="A518" s="167"/>
      <c r="B518" s="167"/>
      <c r="C518" s="167"/>
      <c r="D518" s="167"/>
      <c r="E518" s="167"/>
      <c r="F518" s="167"/>
      <c r="G518" s="167"/>
      <c r="H518"/>
      <c r="I518"/>
      <c r="J518"/>
      <c r="K518"/>
      <c r="L518"/>
    </row>
    <row r="519" spans="1:12">
      <c r="A519" s="167"/>
      <c r="B519" s="167"/>
      <c r="C519" s="167"/>
      <c r="D519" s="167"/>
      <c r="E519" s="167"/>
      <c r="F519" s="167"/>
      <c r="G519" s="167"/>
    </row>
    <row r="520" spans="1:12">
      <c r="A520" s="167"/>
      <c r="B520" s="167"/>
      <c r="C520" s="167"/>
      <c r="D520" s="167"/>
      <c r="E520" s="167"/>
      <c r="F520" s="167"/>
      <c r="G520" s="167"/>
    </row>
    <row r="521" spans="1:12">
      <c r="A521" s="167"/>
      <c r="B521" s="167"/>
      <c r="C521" s="167"/>
      <c r="D521" s="167"/>
      <c r="E521" s="167"/>
      <c r="F521" s="167"/>
      <c r="G521" s="167"/>
    </row>
  </sheetData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&amp;D&amp;RCommercial in confidence © Analysys Mason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autoPageBreaks="0"/>
  </sheetPr>
  <dimension ref="B1:X523"/>
  <sheetViews>
    <sheetView showGridLines="0" defaultGridColor="0" colorId="22" zoomScale="85" zoomScaleNormal="85" workbookViewId="0">
      <pane ySplit="1" topLeftCell="A2" activePane="bottomLeft" state="frozen"/>
      <selection activeCell="I107" sqref="I107"/>
      <selection pane="bottomLeft"/>
    </sheetView>
  </sheetViews>
  <sheetFormatPr baseColWidth="10" defaultColWidth="12.7109375" defaultRowHeight="12" outlineLevelRow="1"/>
  <cols>
    <col min="1" max="1" width="6.7109375" customWidth="1"/>
    <col min="6" max="6" width="12.7109375" style="167"/>
    <col min="10" max="10" width="36.7109375" customWidth="1"/>
    <col min="13" max="13" width="33.7109375" bestFit="1" customWidth="1"/>
    <col min="17" max="17" width="25.28515625" customWidth="1"/>
  </cols>
  <sheetData>
    <row r="1" spans="2:24" s="23" customFormat="1" ht="33.75" customHeight="1">
      <c r="D1" s="27" t="s">
        <v>176</v>
      </c>
      <c r="F1" s="77"/>
      <c r="M1" s="23" t="s">
        <v>2</v>
      </c>
    </row>
    <row r="2" spans="2:24">
      <c r="J2" s="167"/>
      <c r="U2" s="167"/>
      <c r="V2" s="167"/>
      <c r="W2" s="167"/>
      <c r="X2" s="167"/>
    </row>
    <row r="3" spans="2:24" ht="24">
      <c r="B3" s="72" t="s">
        <v>68</v>
      </c>
      <c r="D3" s="72" t="s">
        <v>69</v>
      </c>
      <c r="E3" s="178" t="s">
        <v>221</v>
      </c>
      <c r="G3" s="310" t="s">
        <v>606</v>
      </c>
      <c r="J3" s="167"/>
      <c r="K3" s="167"/>
      <c r="L3" s="167"/>
      <c r="M3" s="167"/>
      <c r="N3" s="167"/>
      <c r="O3" s="167"/>
      <c r="U3" s="167"/>
      <c r="V3" s="167"/>
      <c r="W3" s="167"/>
      <c r="X3" s="167"/>
    </row>
    <row r="4" spans="2:24" ht="24" customHeight="1">
      <c r="B4" s="28">
        <v>2008</v>
      </c>
      <c r="D4" s="60">
        <v>0.16</v>
      </c>
      <c r="E4" s="60">
        <v>0.03</v>
      </c>
      <c r="G4" s="5">
        <v>12</v>
      </c>
      <c r="H4" s="13" t="s">
        <v>62</v>
      </c>
      <c r="J4" s="167"/>
      <c r="K4" s="167"/>
      <c r="M4" s="167"/>
      <c r="N4" s="167"/>
      <c r="O4" s="167"/>
      <c r="Q4" s="310" t="s">
        <v>619</v>
      </c>
      <c r="R4" s="167"/>
      <c r="U4" s="167"/>
      <c r="V4" s="167"/>
      <c r="W4" s="167"/>
      <c r="X4" s="167"/>
    </row>
    <row r="5" spans="2:24">
      <c r="B5" s="29">
        <f>B4+1</f>
        <v>2009</v>
      </c>
      <c r="D5" s="13" t="s">
        <v>61</v>
      </c>
      <c r="E5" s="173" t="s">
        <v>222</v>
      </c>
      <c r="I5" s="167"/>
      <c r="J5" s="167"/>
      <c r="K5" s="167"/>
      <c r="L5" s="167"/>
      <c r="M5" s="167"/>
      <c r="N5" s="167"/>
      <c r="O5" s="167"/>
      <c r="Q5" s="481">
        <v>6.2309889882803002</v>
      </c>
      <c r="R5" s="173" t="s">
        <v>618</v>
      </c>
      <c r="U5" s="167"/>
      <c r="V5" s="167"/>
      <c r="W5" s="167"/>
      <c r="X5" s="167"/>
    </row>
    <row r="6" spans="2:24" ht="12" customHeight="1">
      <c r="B6" s="29">
        <f t="shared" ref="B6:B15" si="0">B5+1</f>
        <v>2010</v>
      </c>
      <c r="I6" s="167"/>
      <c r="J6" s="167"/>
      <c r="K6" s="167"/>
      <c r="L6" s="167"/>
      <c r="M6" s="167"/>
      <c r="N6" s="167"/>
      <c r="O6" s="239"/>
      <c r="Q6" s="165" t="s">
        <v>965</v>
      </c>
      <c r="R6" s="143"/>
      <c r="S6" s="143"/>
      <c r="U6" s="167"/>
      <c r="V6" s="167"/>
      <c r="W6" s="167"/>
      <c r="X6" s="167"/>
    </row>
    <row r="7" spans="2:24">
      <c r="B7" s="29">
        <f t="shared" si="0"/>
        <v>2011</v>
      </c>
      <c r="I7" s="167"/>
      <c r="J7" s="167"/>
      <c r="K7" s="167"/>
      <c r="L7" s="167"/>
      <c r="M7" s="167"/>
      <c r="N7" s="167"/>
      <c r="O7" s="167"/>
      <c r="Q7" s="143"/>
      <c r="R7" s="143"/>
      <c r="S7" s="143"/>
      <c r="U7" s="167"/>
      <c r="V7" s="167"/>
      <c r="W7" s="167"/>
      <c r="X7" s="167"/>
    </row>
    <row r="8" spans="2:24">
      <c r="B8" s="29">
        <f t="shared" si="0"/>
        <v>2012</v>
      </c>
      <c r="I8" s="167"/>
      <c r="J8" s="167"/>
      <c r="K8" s="167"/>
      <c r="L8" s="167"/>
      <c r="M8" s="167"/>
      <c r="N8" s="167"/>
      <c r="O8" s="167"/>
      <c r="Q8" s="143"/>
      <c r="R8" s="143"/>
      <c r="S8" s="143"/>
      <c r="U8" s="167"/>
      <c r="V8" s="167"/>
      <c r="W8" s="167"/>
      <c r="X8" s="167"/>
    </row>
    <row r="9" spans="2:24">
      <c r="B9" s="29">
        <f t="shared" si="0"/>
        <v>2013</v>
      </c>
      <c r="I9" s="167"/>
      <c r="J9" s="167"/>
      <c r="K9" s="167"/>
      <c r="L9" s="167"/>
      <c r="M9" s="167"/>
      <c r="N9" s="167"/>
      <c r="O9" s="167"/>
      <c r="Q9" s="143"/>
      <c r="R9" s="143"/>
      <c r="S9" s="143"/>
      <c r="U9" s="167"/>
      <c r="V9" s="167"/>
      <c r="W9" s="167"/>
      <c r="X9" s="167"/>
    </row>
    <row r="10" spans="2:24" s="45" customFormat="1">
      <c r="B10" s="29">
        <f t="shared" si="0"/>
        <v>2014</v>
      </c>
      <c r="F10" s="167"/>
      <c r="I10" s="167"/>
      <c r="J10" s="167"/>
      <c r="K10" s="167"/>
      <c r="L10" s="167"/>
      <c r="M10" s="167"/>
      <c r="N10" s="167"/>
      <c r="O10" s="167"/>
      <c r="Q10" s="143"/>
      <c r="R10" s="143"/>
      <c r="S10" s="143"/>
      <c r="U10" s="167"/>
      <c r="V10" s="167"/>
      <c r="W10" s="167"/>
      <c r="X10" s="167"/>
    </row>
    <row r="11" spans="2:24" s="45" customFormat="1">
      <c r="B11" s="29">
        <f t="shared" si="0"/>
        <v>2015</v>
      </c>
      <c r="F11" s="167"/>
      <c r="I11" s="167"/>
      <c r="J11" s="167"/>
      <c r="K11" s="167"/>
      <c r="L11" s="167"/>
      <c r="M11" s="167"/>
      <c r="N11" s="167"/>
      <c r="O11" s="167"/>
    </row>
    <row r="12" spans="2:24">
      <c r="B12" s="29">
        <f t="shared" si="0"/>
        <v>2016</v>
      </c>
    </row>
    <row r="13" spans="2:24">
      <c r="B13" s="29">
        <f t="shared" si="0"/>
        <v>2017</v>
      </c>
    </row>
    <row r="14" spans="2:24">
      <c r="B14" s="29">
        <f t="shared" si="0"/>
        <v>2018</v>
      </c>
    </row>
    <row r="15" spans="2:24">
      <c r="B15" s="29">
        <f t="shared" si="0"/>
        <v>2019</v>
      </c>
    </row>
    <row r="16" spans="2:24">
      <c r="B16" s="13" t="s">
        <v>5</v>
      </c>
    </row>
    <row r="18" spans="2:13" ht="36" customHeight="1"/>
    <row r="20" spans="2:13">
      <c r="B20" s="310" t="s">
        <v>623</v>
      </c>
      <c r="D20" s="310" t="s">
        <v>859</v>
      </c>
    </row>
    <row r="21" spans="2:13">
      <c r="B21" s="33" t="s">
        <v>621</v>
      </c>
      <c r="D21" s="33" t="s">
        <v>184</v>
      </c>
    </row>
    <row r="22" spans="2:13">
      <c r="B22" s="33" t="s">
        <v>622</v>
      </c>
      <c r="D22" s="33" t="s">
        <v>614</v>
      </c>
      <c r="J22" s="445" t="s">
        <v>861</v>
      </c>
      <c r="M22" s="178" t="s">
        <v>964</v>
      </c>
    </row>
    <row r="23" spans="2:13">
      <c r="B23" s="173" t="s">
        <v>624</v>
      </c>
      <c r="D23" s="173" t="s">
        <v>860</v>
      </c>
      <c r="I23" s="73">
        <v>1</v>
      </c>
      <c r="J23" s="250" t="s">
        <v>751</v>
      </c>
      <c r="M23" s="174" t="str">
        <f>'P. 2.1'!AR12</f>
        <v>Infinitum 256</v>
      </c>
    </row>
    <row r="24" spans="2:13">
      <c r="I24" s="29">
        <f>I23+1</f>
        <v>2</v>
      </c>
      <c r="J24" s="250" t="s">
        <v>296</v>
      </c>
      <c r="M24" s="174" t="str">
        <f>'P. 2.1'!AR13</f>
        <v>Infinitum 1000</v>
      </c>
    </row>
    <row r="25" spans="2:13">
      <c r="I25" s="29">
        <f t="shared" ref="I25:I267" si="1">I24+1</f>
        <v>3</v>
      </c>
      <c r="J25" s="250" t="s">
        <v>297</v>
      </c>
      <c r="M25" s="174" t="str">
        <f>'P. 2.1'!AR14</f>
        <v>Infinitum 2000</v>
      </c>
    </row>
    <row r="26" spans="2:13">
      <c r="I26" s="29">
        <f t="shared" si="1"/>
        <v>4</v>
      </c>
      <c r="J26" s="250" t="s">
        <v>298</v>
      </c>
      <c r="M26" s="174" t="str">
        <f>'P. 2.1'!AR15</f>
        <v>Infinitum 10 Mb</v>
      </c>
    </row>
    <row r="27" spans="2:13">
      <c r="B27" s="310" t="s">
        <v>906</v>
      </c>
      <c r="I27" s="29">
        <f t="shared" si="1"/>
        <v>5</v>
      </c>
      <c r="J27" s="250" t="s">
        <v>752</v>
      </c>
      <c r="M27" s="174" t="str">
        <f>'P. 2.1'!AR16</f>
        <v>Infinitum 100 Mb</v>
      </c>
    </row>
    <row r="28" spans="2:13">
      <c r="B28" s="33">
        <v>0</v>
      </c>
      <c r="I28" s="29">
        <f t="shared" si="1"/>
        <v>6</v>
      </c>
      <c r="J28" s="250" t="s">
        <v>299</v>
      </c>
      <c r="M28" s="174" t="str">
        <f>'P. 2.1'!AR17</f>
        <v>Infinitum 20 MB</v>
      </c>
    </row>
    <row r="29" spans="2:13" s="167" customFormat="1">
      <c r="B29" s="33">
        <v>1</v>
      </c>
      <c r="I29" s="29">
        <f t="shared" si="1"/>
        <v>7</v>
      </c>
      <c r="J29" s="250" t="s">
        <v>300</v>
      </c>
      <c r="M29" s="174" t="str">
        <f>'P. 2.1'!AR18</f>
        <v>Infinitum 5 Mb</v>
      </c>
    </row>
    <row r="30" spans="2:13" s="167" customFormat="1">
      <c r="B30" s="173" t="s">
        <v>907</v>
      </c>
      <c r="I30" s="29">
        <f t="shared" si="1"/>
        <v>8</v>
      </c>
      <c r="J30" s="250" t="s">
        <v>301</v>
      </c>
      <c r="M30" s="174" t="str">
        <f>'P. 2.1'!AR19</f>
        <v>Infinitum 50 Mb</v>
      </c>
    </row>
    <row r="31" spans="2:13" s="167" customFormat="1">
      <c r="I31" s="29">
        <f t="shared" si="1"/>
        <v>9</v>
      </c>
      <c r="J31" s="250" t="s">
        <v>753</v>
      </c>
      <c r="M31" s="174" t="str">
        <f>'P. 2.1'!AR20</f>
        <v>Infinitum Negocio 10 Mb</v>
      </c>
    </row>
    <row r="32" spans="2:13" s="167" customFormat="1">
      <c r="I32" s="29">
        <f t="shared" si="1"/>
        <v>10</v>
      </c>
      <c r="J32" s="250" t="s">
        <v>754</v>
      </c>
      <c r="M32" s="174" t="str">
        <f>'P. 2.1'!AR21</f>
        <v>Infinitum Negocio 20 Mb</v>
      </c>
    </row>
    <row r="33" spans="2:13" s="167" customFormat="1">
      <c r="I33" s="29">
        <f t="shared" si="1"/>
        <v>11</v>
      </c>
      <c r="J33" s="250" t="s">
        <v>755</v>
      </c>
      <c r="M33" s="174" t="str">
        <f>'P. 2.1'!AR22</f>
        <v>Infinitum Negocio 50 Mb</v>
      </c>
    </row>
    <row r="34" spans="2:13" s="167" customFormat="1">
      <c r="B34" s="310" t="s">
        <v>916</v>
      </c>
      <c r="I34" s="29">
        <f t="shared" si="1"/>
        <v>12</v>
      </c>
      <c r="J34" s="250" t="s">
        <v>756</v>
      </c>
      <c r="M34" s="174" t="str">
        <f>'P. 2.1'!AR23</f>
        <v>Paquete Acerques</v>
      </c>
    </row>
    <row r="35" spans="2:13" s="167" customFormat="1">
      <c r="B35" s="33" t="s">
        <v>911</v>
      </c>
      <c r="I35" s="29">
        <f t="shared" si="1"/>
        <v>13</v>
      </c>
      <c r="J35" s="250" t="s">
        <v>757</v>
      </c>
      <c r="M35" s="174" t="str">
        <f>'P. 2.1'!AR24</f>
        <v>Paquete Conectes</v>
      </c>
    </row>
    <row r="36" spans="2:13" s="167" customFormat="1">
      <c r="B36" s="33" t="s">
        <v>912</v>
      </c>
      <c r="I36" s="29">
        <f t="shared" si="1"/>
        <v>14</v>
      </c>
      <c r="J36" s="250" t="s">
        <v>758</v>
      </c>
      <c r="M36" s="174" t="str">
        <f>'P. 2.1'!AR25</f>
        <v>Paquete Conectes Frontera</v>
      </c>
    </row>
    <row r="37" spans="2:13" s="167" customFormat="1">
      <c r="B37" s="33" t="s">
        <v>644</v>
      </c>
      <c r="I37" s="29">
        <f t="shared" si="1"/>
        <v>15</v>
      </c>
      <c r="J37" s="250" t="s">
        <v>547</v>
      </c>
      <c r="M37" s="174" t="str">
        <f>'P. 2.1'!AR26</f>
        <v>Paquete Conectes Negocio</v>
      </c>
    </row>
    <row r="38" spans="2:13" s="167" customFormat="1">
      <c r="B38" s="33" t="s">
        <v>913</v>
      </c>
      <c r="I38" s="29">
        <f t="shared" si="1"/>
        <v>16</v>
      </c>
      <c r="J38" s="250" t="s">
        <v>552</v>
      </c>
      <c r="M38" s="174" t="str">
        <f>'P. 2.1'!AR27</f>
        <v>Paquete Infinitum 1499</v>
      </c>
    </row>
    <row r="39" spans="2:13" s="167" customFormat="1">
      <c r="B39" s="33" t="s">
        <v>914</v>
      </c>
      <c r="I39" s="29">
        <f t="shared" si="1"/>
        <v>17</v>
      </c>
      <c r="J39" s="250" t="str">
        <f>" Plan/Paquete "&amp;I39</f>
        <v xml:space="preserve"> Plan/Paquete 17</v>
      </c>
      <c r="M39" s="174" t="str">
        <f>'P. 2.1'!AR28</f>
        <v>Paquete Infinitum 333</v>
      </c>
    </row>
    <row r="40" spans="2:13" s="167" customFormat="1">
      <c r="B40" s="173" t="s">
        <v>915</v>
      </c>
      <c r="I40" s="29">
        <f t="shared" si="1"/>
        <v>18</v>
      </c>
      <c r="J40" s="250" t="str">
        <f t="shared" ref="J40:J103" si="2">" Plan/Paquete "&amp;I40</f>
        <v xml:space="preserve"> Plan/Paquete 18</v>
      </c>
      <c r="M40" s="174" t="str">
        <f>'P. 2.1'!AR29</f>
        <v>Paquete Mi Negocio</v>
      </c>
    </row>
    <row r="41" spans="2:13" s="167" customFormat="1">
      <c r="B41" s="173"/>
      <c r="I41" s="29">
        <f t="shared" si="1"/>
        <v>19</v>
      </c>
      <c r="J41" s="250" t="str">
        <f t="shared" si="2"/>
        <v xml:space="preserve"> Plan/Paquete 19</v>
      </c>
      <c r="M41" s="174" t="str">
        <f>'P. 2.1'!AR30</f>
        <v>Paquete Super Negocio</v>
      </c>
    </row>
    <row r="42" spans="2:13" s="167" customFormat="1">
      <c r="I42" s="29">
        <f t="shared" si="1"/>
        <v>20</v>
      </c>
      <c r="J42" s="250" t="str">
        <f t="shared" si="2"/>
        <v xml:space="preserve"> Plan/Paquete 20</v>
      </c>
      <c r="M42" s="174" t="str">
        <f>'P. 2.1'!AR31</f>
        <v>Paquete Telmex 1000</v>
      </c>
    </row>
    <row r="43" spans="2:13" s="167" customFormat="1">
      <c r="B43" s="310" t="s">
        <v>917</v>
      </c>
      <c r="I43" s="29">
        <f t="shared" si="1"/>
        <v>21</v>
      </c>
      <c r="J43" s="250" t="str">
        <f t="shared" si="2"/>
        <v xml:space="preserve"> Plan/Paquete 21</v>
      </c>
      <c r="M43" s="174" t="str">
        <f>'P. 2.1'!AR32</f>
        <v>Paquete Telmex Todo México Sin Límites</v>
      </c>
    </row>
    <row r="44" spans="2:13" s="167" customFormat="1">
      <c r="B44" s="33" t="s">
        <v>778</v>
      </c>
      <c r="I44" s="29">
        <f t="shared" si="1"/>
        <v>22</v>
      </c>
      <c r="J44" s="250" t="str">
        <f t="shared" si="2"/>
        <v xml:space="preserve"> Plan/Paquete 22</v>
      </c>
      <c r="M44" s="174" t="str">
        <f>'P. 2.1'!AR33</f>
        <v>Telmex Negocio Sin Límites 1</v>
      </c>
    </row>
    <row r="45" spans="2:13" s="167" customFormat="1">
      <c r="B45" s="33" t="s">
        <v>779</v>
      </c>
      <c r="I45" s="29">
        <f t="shared" si="1"/>
        <v>23</v>
      </c>
      <c r="J45" s="250" t="str">
        <f t="shared" si="2"/>
        <v xml:space="preserve"> Plan/Paquete 23</v>
      </c>
      <c r="M45" s="174" t="str">
        <f>'P. 2.1'!AR34</f>
        <v>Telmex Negocio Sin Límites 2</v>
      </c>
    </row>
    <row r="46" spans="2:13" s="167" customFormat="1">
      <c r="B46" s="173" t="s">
        <v>918</v>
      </c>
      <c r="I46" s="29">
        <f t="shared" si="1"/>
        <v>24</v>
      </c>
      <c r="J46" s="250" t="str">
        <f t="shared" si="2"/>
        <v xml:space="preserve"> Plan/Paquete 24</v>
      </c>
      <c r="M46" s="174" t="str">
        <f>'P. 2.1'!AR35</f>
        <v>Telmex Negocio Sin Límites 3</v>
      </c>
    </row>
    <row r="47" spans="2:13" s="167" customFormat="1">
      <c r="I47" s="29">
        <f t="shared" si="1"/>
        <v>25</v>
      </c>
      <c r="J47" s="250" t="str">
        <f t="shared" si="2"/>
        <v xml:space="preserve"> Plan/Paquete 25</v>
      </c>
      <c r="M47" s="250" t="s">
        <v>752</v>
      </c>
    </row>
    <row r="48" spans="2:13" s="167" customFormat="1" hidden="1" outlineLevel="1">
      <c r="I48" s="29">
        <f t="shared" si="1"/>
        <v>26</v>
      </c>
      <c r="J48" s="250" t="str">
        <f t="shared" si="2"/>
        <v xml:space="preserve"> Plan/Paquete 26</v>
      </c>
      <c r="M48" s="291"/>
    </row>
    <row r="49" spans="9:13" s="167" customFormat="1" hidden="1" outlineLevel="1">
      <c r="I49" s="29">
        <f t="shared" si="1"/>
        <v>27</v>
      </c>
      <c r="J49" s="250" t="str">
        <f t="shared" si="2"/>
        <v xml:space="preserve"> Plan/Paquete 27</v>
      </c>
      <c r="M49" s="291"/>
    </row>
    <row r="50" spans="9:13" s="167" customFormat="1" hidden="1" outlineLevel="1">
      <c r="I50" s="29">
        <f t="shared" si="1"/>
        <v>28</v>
      </c>
      <c r="J50" s="250" t="str">
        <f t="shared" si="2"/>
        <v xml:space="preserve"> Plan/Paquete 28</v>
      </c>
      <c r="M50" s="291"/>
    </row>
    <row r="51" spans="9:13" s="167" customFormat="1" hidden="1" outlineLevel="1">
      <c r="I51" s="29">
        <f t="shared" si="1"/>
        <v>29</v>
      </c>
      <c r="J51" s="250" t="str">
        <f t="shared" si="2"/>
        <v xml:space="preserve"> Plan/Paquete 29</v>
      </c>
      <c r="M51" s="291"/>
    </row>
    <row r="52" spans="9:13" s="167" customFormat="1" hidden="1" outlineLevel="1">
      <c r="I52" s="29">
        <f t="shared" si="1"/>
        <v>30</v>
      </c>
      <c r="J52" s="250" t="str">
        <f t="shared" si="2"/>
        <v xml:space="preserve"> Plan/Paquete 30</v>
      </c>
      <c r="M52" s="291"/>
    </row>
    <row r="53" spans="9:13" s="167" customFormat="1" hidden="1" outlineLevel="1">
      <c r="I53" s="29">
        <f t="shared" si="1"/>
        <v>31</v>
      </c>
      <c r="J53" s="250" t="str">
        <f t="shared" si="2"/>
        <v xml:space="preserve"> Plan/Paquete 31</v>
      </c>
      <c r="M53" s="291"/>
    </row>
    <row r="54" spans="9:13" s="167" customFormat="1" hidden="1" outlineLevel="1">
      <c r="I54" s="29">
        <f t="shared" si="1"/>
        <v>32</v>
      </c>
      <c r="J54" s="250" t="str">
        <f t="shared" si="2"/>
        <v xml:space="preserve"> Plan/Paquete 32</v>
      </c>
      <c r="M54" s="291"/>
    </row>
    <row r="55" spans="9:13" s="167" customFormat="1" hidden="1" outlineLevel="1">
      <c r="I55" s="29">
        <f t="shared" si="1"/>
        <v>33</v>
      </c>
      <c r="J55" s="250" t="str">
        <f t="shared" si="2"/>
        <v xml:space="preserve"> Plan/Paquete 33</v>
      </c>
      <c r="M55" s="291"/>
    </row>
    <row r="56" spans="9:13" s="167" customFormat="1" hidden="1" outlineLevel="1">
      <c r="I56" s="29">
        <f t="shared" si="1"/>
        <v>34</v>
      </c>
      <c r="J56" s="250" t="str">
        <f t="shared" si="2"/>
        <v xml:space="preserve"> Plan/Paquete 34</v>
      </c>
      <c r="M56" s="291"/>
    </row>
    <row r="57" spans="9:13" s="167" customFormat="1" hidden="1" outlineLevel="1">
      <c r="I57" s="29">
        <f t="shared" si="1"/>
        <v>35</v>
      </c>
      <c r="J57" s="250" t="str">
        <f t="shared" si="2"/>
        <v xml:space="preserve"> Plan/Paquete 35</v>
      </c>
      <c r="M57" s="291"/>
    </row>
    <row r="58" spans="9:13" s="167" customFormat="1" hidden="1" outlineLevel="1">
      <c r="I58" s="29">
        <f t="shared" si="1"/>
        <v>36</v>
      </c>
      <c r="J58" s="250" t="str">
        <f t="shared" si="2"/>
        <v xml:space="preserve"> Plan/Paquete 36</v>
      </c>
      <c r="M58" s="291"/>
    </row>
    <row r="59" spans="9:13" s="167" customFormat="1" hidden="1" outlineLevel="1">
      <c r="I59" s="29">
        <f t="shared" si="1"/>
        <v>37</v>
      </c>
      <c r="J59" s="250" t="str">
        <f t="shared" si="2"/>
        <v xml:space="preserve"> Plan/Paquete 37</v>
      </c>
      <c r="M59" s="291"/>
    </row>
    <row r="60" spans="9:13" s="167" customFormat="1" hidden="1" outlineLevel="1">
      <c r="I60" s="29">
        <f t="shared" si="1"/>
        <v>38</v>
      </c>
      <c r="J60" s="250" t="str">
        <f t="shared" si="2"/>
        <v xml:space="preserve"> Plan/Paquete 38</v>
      </c>
      <c r="M60" s="291"/>
    </row>
    <row r="61" spans="9:13" s="167" customFormat="1" hidden="1" outlineLevel="1">
      <c r="I61" s="29">
        <f t="shared" si="1"/>
        <v>39</v>
      </c>
      <c r="J61" s="250" t="str">
        <f t="shared" si="2"/>
        <v xml:space="preserve"> Plan/Paquete 39</v>
      </c>
      <c r="M61" s="291"/>
    </row>
    <row r="62" spans="9:13" s="167" customFormat="1" hidden="1" outlineLevel="1">
      <c r="I62" s="29">
        <f t="shared" si="1"/>
        <v>40</v>
      </c>
      <c r="J62" s="250" t="str">
        <f t="shared" si="2"/>
        <v xml:space="preserve"> Plan/Paquete 40</v>
      </c>
      <c r="M62" s="291"/>
    </row>
    <row r="63" spans="9:13" s="167" customFormat="1" hidden="1" outlineLevel="1">
      <c r="I63" s="29">
        <f t="shared" si="1"/>
        <v>41</v>
      </c>
      <c r="J63" s="250" t="str">
        <f t="shared" si="2"/>
        <v xml:space="preserve"> Plan/Paquete 41</v>
      </c>
      <c r="M63" s="291"/>
    </row>
    <row r="64" spans="9:13" s="167" customFormat="1" hidden="1" outlineLevel="1">
      <c r="I64" s="29">
        <f t="shared" si="1"/>
        <v>42</v>
      </c>
      <c r="J64" s="250" t="str">
        <f t="shared" si="2"/>
        <v xml:space="preserve"> Plan/Paquete 42</v>
      </c>
      <c r="M64" s="291"/>
    </row>
    <row r="65" spans="9:13" s="167" customFormat="1" hidden="1" outlineLevel="1">
      <c r="I65" s="29">
        <f t="shared" si="1"/>
        <v>43</v>
      </c>
      <c r="J65" s="250" t="str">
        <f t="shared" si="2"/>
        <v xml:space="preserve"> Plan/Paquete 43</v>
      </c>
      <c r="M65" s="291"/>
    </row>
    <row r="66" spans="9:13" s="167" customFormat="1" hidden="1" outlineLevel="1">
      <c r="I66" s="29">
        <f t="shared" si="1"/>
        <v>44</v>
      </c>
      <c r="J66" s="250" t="str">
        <f t="shared" si="2"/>
        <v xml:space="preserve"> Plan/Paquete 44</v>
      </c>
      <c r="M66" s="291"/>
    </row>
    <row r="67" spans="9:13" s="167" customFormat="1" hidden="1" outlineLevel="1">
      <c r="I67" s="29">
        <f t="shared" si="1"/>
        <v>45</v>
      </c>
      <c r="J67" s="250" t="str">
        <f t="shared" si="2"/>
        <v xml:space="preserve"> Plan/Paquete 45</v>
      </c>
      <c r="M67" s="291"/>
    </row>
    <row r="68" spans="9:13" s="167" customFormat="1" hidden="1" outlineLevel="1">
      <c r="I68" s="29">
        <f t="shared" si="1"/>
        <v>46</v>
      </c>
      <c r="J68" s="250" t="str">
        <f t="shared" si="2"/>
        <v xml:space="preserve"> Plan/Paquete 46</v>
      </c>
      <c r="M68" s="291"/>
    </row>
    <row r="69" spans="9:13" s="167" customFormat="1" hidden="1" outlineLevel="1">
      <c r="I69" s="29">
        <f t="shared" si="1"/>
        <v>47</v>
      </c>
      <c r="J69" s="250" t="str">
        <f t="shared" si="2"/>
        <v xml:space="preserve"> Plan/Paquete 47</v>
      </c>
      <c r="M69" s="291"/>
    </row>
    <row r="70" spans="9:13" s="167" customFormat="1" hidden="1" outlineLevel="1">
      <c r="I70" s="29">
        <f t="shared" si="1"/>
        <v>48</v>
      </c>
      <c r="J70" s="250" t="str">
        <f t="shared" si="2"/>
        <v xml:space="preserve"> Plan/Paquete 48</v>
      </c>
      <c r="M70" s="291"/>
    </row>
    <row r="71" spans="9:13" s="167" customFormat="1" hidden="1" outlineLevel="1">
      <c r="I71" s="29">
        <f t="shared" si="1"/>
        <v>49</v>
      </c>
      <c r="J71" s="250" t="str">
        <f t="shared" si="2"/>
        <v xml:space="preserve"> Plan/Paquete 49</v>
      </c>
      <c r="M71" s="291"/>
    </row>
    <row r="72" spans="9:13" s="167" customFormat="1" hidden="1" outlineLevel="1">
      <c r="I72" s="29">
        <f t="shared" si="1"/>
        <v>50</v>
      </c>
      <c r="J72" s="250" t="str">
        <f t="shared" si="2"/>
        <v xml:space="preserve"> Plan/Paquete 50</v>
      </c>
      <c r="M72" s="291"/>
    </row>
    <row r="73" spans="9:13" s="167" customFormat="1" hidden="1" outlineLevel="1">
      <c r="I73" s="29">
        <f t="shared" si="1"/>
        <v>51</v>
      </c>
      <c r="J73" s="250" t="str">
        <f t="shared" si="2"/>
        <v xml:space="preserve"> Plan/Paquete 51</v>
      </c>
      <c r="M73" s="291"/>
    </row>
    <row r="74" spans="9:13" s="167" customFormat="1" hidden="1" outlineLevel="1">
      <c r="I74" s="29">
        <f t="shared" si="1"/>
        <v>52</v>
      </c>
      <c r="J74" s="250" t="str">
        <f t="shared" si="2"/>
        <v xml:space="preserve"> Plan/Paquete 52</v>
      </c>
      <c r="M74" s="291"/>
    </row>
    <row r="75" spans="9:13" s="167" customFormat="1" hidden="1" outlineLevel="1">
      <c r="I75" s="29">
        <f t="shared" si="1"/>
        <v>53</v>
      </c>
      <c r="J75" s="250" t="str">
        <f t="shared" si="2"/>
        <v xml:space="preserve"> Plan/Paquete 53</v>
      </c>
      <c r="M75" s="291"/>
    </row>
    <row r="76" spans="9:13" s="167" customFormat="1" hidden="1" outlineLevel="1">
      <c r="I76" s="29">
        <f t="shared" si="1"/>
        <v>54</v>
      </c>
      <c r="J76" s="250" t="str">
        <f t="shared" si="2"/>
        <v xml:space="preserve"> Plan/Paquete 54</v>
      </c>
      <c r="M76" s="291"/>
    </row>
    <row r="77" spans="9:13" s="167" customFormat="1" hidden="1" outlineLevel="1">
      <c r="I77" s="29">
        <f t="shared" si="1"/>
        <v>55</v>
      </c>
      <c r="J77" s="250" t="str">
        <f t="shared" si="2"/>
        <v xml:space="preserve"> Plan/Paquete 55</v>
      </c>
      <c r="M77" s="291"/>
    </row>
    <row r="78" spans="9:13" s="167" customFormat="1" hidden="1" outlineLevel="1">
      <c r="I78" s="29">
        <f t="shared" si="1"/>
        <v>56</v>
      </c>
      <c r="J78" s="250" t="str">
        <f t="shared" si="2"/>
        <v xml:space="preserve"> Plan/Paquete 56</v>
      </c>
      <c r="M78" s="291"/>
    </row>
    <row r="79" spans="9:13" s="167" customFormat="1" hidden="1" outlineLevel="1">
      <c r="I79" s="29">
        <f t="shared" si="1"/>
        <v>57</v>
      </c>
      <c r="J79" s="250" t="str">
        <f t="shared" si="2"/>
        <v xml:space="preserve"> Plan/Paquete 57</v>
      </c>
      <c r="M79" s="291"/>
    </row>
    <row r="80" spans="9:13" s="167" customFormat="1" hidden="1" outlineLevel="1">
      <c r="I80" s="29">
        <f t="shared" si="1"/>
        <v>58</v>
      </c>
      <c r="J80" s="250" t="str">
        <f t="shared" si="2"/>
        <v xml:space="preserve"> Plan/Paquete 58</v>
      </c>
      <c r="M80" s="291"/>
    </row>
    <row r="81" spans="9:13" s="167" customFormat="1" hidden="1" outlineLevel="1">
      <c r="I81" s="29">
        <f t="shared" si="1"/>
        <v>59</v>
      </c>
      <c r="J81" s="250" t="str">
        <f t="shared" si="2"/>
        <v xml:space="preserve"> Plan/Paquete 59</v>
      </c>
      <c r="M81" s="291"/>
    </row>
    <row r="82" spans="9:13" s="167" customFormat="1" hidden="1" outlineLevel="1">
      <c r="I82" s="29">
        <f t="shared" si="1"/>
        <v>60</v>
      </c>
      <c r="J82" s="250" t="str">
        <f t="shared" si="2"/>
        <v xml:space="preserve"> Plan/Paquete 60</v>
      </c>
      <c r="M82" s="291"/>
    </row>
    <row r="83" spans="9:13" s="167" customFormat="1" hidden="1" outlineLevel="1">
      <c r="I83" s="29">
        <f t="shared" si="1"/>
        <v>61</v>
      </c>
      <c r="J83" s="250" t="str">
        <f t="shared" si="2"/>
        <v xml:space="preserve"> Plan/Paquete 61</v>
      </c>
      <c r="M83" s="291"/>
    </row>
    <row r="84" spans="9:13" s="167" customFormat="1" hidden="1" outlineLevel="1">
      <c r="I84" s="29">
        <f t="shared" si="1"/>
        <v>62</v>
      </c>
      <c r="J84" s="250" t="str">
        <f t="shared" si="2"/>
        <v xml:space="preserve"> Plan/Paquete 62</v>
      </c>
      <c r="M84" s="291"/>
    </row>
    <row r="85" spans="9:13" s="167" customFormat="1" hidden="1" outlineLevel="1">
      <c r="I85" s="29">
        <f t="shared" si="1"/>
        <v>63</v>
      </c>
      <c r="J85" s="250" t="str">
        <f t="shared" si="2"/>
        <v xml:space="preserve"> Plan/Paquete 63</v>
      </c>
      <c r="M85" s="291"/>
    </row>
    <row r="86" spans="9:13" s="167" customFormat="1" hidden="1" outlineLevel="1">
      <c r="I86" s="29">
        <f t="shared" si="1"/>
        <v>64</v>
      </c>
      <c r="J86" s="250" t="str">
        <f t="shared" si="2"/>
        <v xml:space="preserve"> Plan/Paquete 64</v>
      </c>
      <c r="M86" s="291"/>
    </row>
    <row r="87" spans="9:13" s="167" customFormat="1" hidden="1" outlineLevel="1">
      <c r="I87" s="29">
        <f t="shared" si="1"/>
        <v>65</v>
      </c>
      <c r="J87" s="250" t="str">
        <f t="shared" si="2"/>
        <v xml:space="preserve"> Plan/Paquete 65</v>
      </c>
      <c r="M87" s="291"/>
    </row>
    <row r="88" spans="9:13" s="167" customFormat="1" hidden="1" outlineLevel="1">
      <c r="I88" s="29">
        <f t="shared" si="1"/>
        <v>66</v>
      </c>
      <c r="J88" s="250" t="str">
        <f t="shared" si="2"/>
        <v xml:space="preserve"> Plan/Paquete 66</v>
      </c>
      <c r="M88" s="291"/>
    </row>
    <row r="89" spans="9:13" s="167" customFormat="1" hidden="1" outlineLevel="1">
      <c r="I89" s="29">
        <f t="shared" si="1"/>
        <v>67</v>
      </c>
      <c r="J89" s="250" t="str">
        <f t="shared" si="2"/>
        <v xml:space="preserve"> Plan/Paquete 67</v>
      </c>
      <c r="M89" s="291"/>
    </row>
    <row r="90" spans="9:13" s="167" customFormat="1" hidden="1" outlineLevel="1">
      <c r="I90" s="29">
        <f t="shared" si="1"/>
        <v>68</v>
      </c>
      <c r="J90" s="250" t="str">
        <f t="shared" si="2"/>
        <v xml:space="preserve"> Plan/Paquete 68</v>
      </c>
      <c r="M90" s="291"/>
    </row>
    <row r="91" spans="9:13" s="167" customFormat="1" hidden="1" outlineLevel="1">
      <c r="I91" s="29">
        <f t="shared" si="1"/>
        <v>69</v>
      </c>
      <c r="J91" s="250" t="str">
        <f t="shared" si="2"/>
        <v xml:space="preserve"> Plan/Paquete 69</v>
      </c>
      <c r="M91" s="291"/>
    </row>
    <row r="92" spans="9:13" s="167" customFormat="1" hidden="1" outlineLevel="1">
      <c r="I92" s="29">
        <f t="shared" si="1"/>
        <v>70</v>
      </c>
      <c r="J92" s="250" t="str">
        <f t="shared" si="2"/>
        <v xml:space="preserve"> Plan/Paquete 70</v>
      </c>
      <c r="M92" s="291"/>
    </row>
    <row r="93" spans="9:13" s="167" customFormat="1" hidden="1" outlineLevel="1">
      <c r="I93" s="29">
        <f t="shared" si="1"/>
        <v>71</v>
      </c>
      <c r="J93" s="250" t="str">
        <f t="shared" si="2"/>
        <v xml:space="preserve"> Plan/Paquete 71</v>
      </c>
      <c r="M93" s="291"/>
    </row>
    <row r="94" spans="9:13" s="167" customFormat="1" hidden="1" outlineLevel="1">
      <c r="I94" s="29">
        <f t="shared" si="1"/>
        <v>72</v>
      </c>
      <c r="J94" s="250" t="str">
        <f t="shared" si="2"/>
        <v xml:space="preserve"> Plan/Paquete 72</v>
      </c>
      <c r="M94" s="291"/>
    </row>
    <row r="95" spans="9:13" s="167" customFormat="1" hidden="1" outlineLevel="1">
      <c r="I95" s="29">
        <f t="shared" si="1"/>
        <v>73</v>
      </c>
      <c r="J95" s="250" t="str">
        <f t="shared" si="2"/>
        <v xml:space="preserve"> Plan/Paquete 73</v>
      </c>
      <c r="M95" s="291"/>
    </row>
    <row r="96" spans="9:13" s="167" customFormat="1" hidden="1" outlineLevel="1">
      <c r="I96" s="29">
        <f t="shared" si="1"/>
        <v>74</v>
      </c>
      <c r="J96" s="250" t="str">
        <f t="shared" si="2"/>
        <v xml:space="preserve"> Plan/Paquete 74</v>
      </c>
      <c r="M96" s="291"/>
    </row>
    <row r="97" spans="9:13" s="167" customFormat="1" hidden="1" outlineLevel="1">
      <c r="I97" s="29">
        <f t="shared" si="1"/>
        <v>75</v>
      </c>
      <c r="J97" s="250" t="str">
        <f t="shared" si="2"/>
        <v xml:space="preserve"> Plan/Paquete 75</v>
      </c>
      <c r="M97" s="291"/>
    </row>
    <row r="98" spans="9:13" s="167" customFormat="1" hidden="1" outlineLevel="1">
      <c r="I98" s="29">
        <f t="shared" si="1"/>
        <v>76</v>
      </c>
      <c r="J98" s="250" t="str">
        <f t="shared" si="2"/>
        <v xml:space="preserve"> Plan/Paquete 76</v>
      </c>
      <c r="M98" s="291"/>
    </row>
    <row r="99" spans="9:13" s="167" customFormat="1" hidden="1" outlineLevel="1">
      <c r="I99" s="29">
        <f t="shared" si="1"/>
        <v>77</v>
      </c>
      <c r="J99" s="250" t="str">
        <f t="shared" si="2"/>
        <v xml:space="preserve"> Plan/Paquete 77</v>
      </c>
      <c r="M99" s="291"/>
    </row>
    <row r="100" spans="9:13" s="167" customFormat="1" hidden="1" outlineLevel="1">
      <c r="I100" s="29">
        <f t="shared" si="1"/>
        <v>78</v>
      </c>
      <c r="J100" s="250" t="str">
        <f t="shared" si="2"/>
        <v xml:space="preserve"> Plan/Paquete 78</v>
      </c>
      <c r="M100" s="291"/>
    </row>
    <row r="101" spans="9:13" s="167" customFormat="1" hidden="1" outlineLevel="1">
      <c r="I101" s="29">
        <f t="shared" si="1"/>
        <v>79</v>
      </c>
      <c r="J101" s="250" t="str">
        <f t="shared" si="2"/>
        <v xml:space="preserve"> Plan/Paquete 79</v>
      </c>
      <c r="M101" s="291"/>
    </row>
    <row r="102" spans="9:13" s="167" customFormat="1" hidden="1" outlineLevel="1">
      <c r="I102" s="29">
        <f t="shared" si="1"/>
        <v>80</v>
      </c>
      <c r="J102" s="250" t="str">
        <f t="shared" si="2"/>
        <v xml:space="preserve"> Plan/Paquete 80</v>
      </c>
      <c r="M102" s="291"/>
    </row>
    <row r="103" spans="9:13" s="167" customFormat="1" hidden="1" outlineLevel="1">
      <c r="I103" s="29">
        <f t="shared" si="1"/>
        <v>81</v>
      </c>
      <c r="J103" s="250" t="str">
        <f t="shared" si="2"/>
        <v xml:space="preserve"> Plan/Paquete 81</v>
      </c>
      <c r="M103" s="291"/>
    </row>
    <row r="104" spans="9:13" s="167" customFormat="1" hidden="1" outlineLevel="1">
      <c r="I104" s="29">
        <f t="shared" si="1"/>
        <v>82</v>
      </c>
      <c r="J104" s="250" t="str">
        <f t="shared" ref="J104:J167" si="3">" Plan/Paquete "&amp;I104</f>
        <v xml:space="preserve"> Plan/Paquete 82</v>
      </c>
      <c r="M104" s="291"/>
    </row>
    <row r="105" spans="9:13" s="167" customFormat="1" hidden="1" outlineLevel="1">
      <c r="I105" s="29">
        <f t="shared" si="1"/>
        <v>83</v>
      </c>
      <c r="J105" s="250" t="str">
        <f t="shared" si="3"/>
        <v xml:space="preserve"> Plan/Paquete 83</v>
      </c>
      <c r="M105" s="291"/>
    </row>
    <row r="106" spans="9:13" s="167" customFormat="1" hidden="1" outlineLevel="1">
      <c r="I106" s="29">
        <f t="shared" si="1"/>
        <v>84</v>
      </c>
      <c r="J106" s="250" t="str">
        <f t="shared" si="3"/>
        <v xml:space="preserve"> Plan/Paquete 84</v>
      </c>
      <c r="M106" s="291"/>
    </row>
    <row r="107" spans="9:13" s="167" customFormat="1" hidden="1" outlineLevel="1">
      <c r="I107" s="29">
        <f t="shared" si="1"/>
        <v>85</v>
      </c>
      <c r="J107" s="250" t="str">
        <f t="shared" si="3"/>
        <v xml:space="preserve"> Plan/Paquete 85</v>
      </c>
      <c r="M107" s="291"/>
    </row>
    <row r="108" spans="9:13" s="167" customFormat="1" hidden="1" outlineLevel="1">
      <c r="I108" s="29">
        <f t="shared" si="1"/>
        <v>86</v>
      </c>
      <c r="J108" s="250" t="str">
        <f t="shared" si="3"/>
        <v xml:space="preserve"> Plan/Paquete 86</v>
      </c>
      <c r="M108" s="291"/>
    </row>
    <row r="109" spans="9:13" s="167" customFormat="1" hidden="1" outlineLevel="1">
      <c r="I109" s="29">
        <f t="shared" si="1"/>
        <v>87</v>
      </c>
      <c r="J109" s="250" t="str">
        <f t="shared" si="3"/>
        <v xml:space="preserve"> Plan/Paquete 87</v>
      </c>
      <c r="M109" s="291"/>
    </row>
    <row r="110" spans="9:13" s="167" customFormat="1" hidden="1" outlineLevel="1">
      <c r="I110" s="29">
        <f t="shared" si="1"/>
        <v>88</v>
      </c>
      <c r="J110" s="250" t="str">
        <f t="shared" si="3"/>
        <v xml:space="preserve"> Plan/Paquete 88</v>
      </c>
      <c r="M110" s="291"/>
    </row>
    <row r="111" spans="9:13" s="167" customFormat="1" hidden="1" outlineLevel="1">
      <c r="I111" s="29">
        <f t="shared" si="1"/>
        <v>89</v>
      </c>
      <c r="J111" s="250" t="str">
        <f t="shared" si="3"/>
        <v xml:space="preserve"> Plan/Paquete 89</v>
      </c>
      <c r="M111" s="291"/>
    </row>
    <row r="112" spans="9:13" s="167" customFormat="1" hidden="1" outlineLevel="1">
      <c r="I112" s="29">
        <f t="shared" si="1"/>
        <v>90</v>
      </c>
      <c r="J112" s="250" t="str">
        <f t="shared" si="3"/>
        <v xml:space="preserve"> Plan/Paquete 90</v>
      </c>
      <c r="M112" s="291"/>
    </row>
    <row r="113" spans="9:13" s="167" customFormat="1" hidden="1" outlineLevel="1">
      <c r="I113" s="29">
        <f t="shared" si="1"/>
        <v>91</v>
      </c>
      <c r="J113" s="250" t="str">
        <f t="shared" si="3"/>
        <v xml:space="preserve"> Plan/Paquete 91</v>
      </c>
      <c r="M113" s="291"/>
    </row>
    <row r="114" spans="9:13" s="167" customFormat="1" hidden="1" outlineLevel="1">
      <c r="I114" s="29">
        <f t="shared" si="1"/>
        <v>92</v>
      </c>
      <c r="J114" s="250" t="str">
        <f t="shared" si="3"/>
        <v xml:space="preserve"> Plan/Paquete 92</v>
      </c>
      <c r="M114" s="291"/>
    </row>
    <row r="115" spans="9:13" s="167" customFormat="1" hidden="1" outlineLevel="1">
      <c r="I115" s="29">
        <f t="shared" si="1"/>
        <v>93</v>
      </c>
      <c r="J115" s="250" t="str">
        <f t="shared" si="3"/>
        <v xml:space="preserve"> Plan/Paquete 93</v>
      </c>
      <c r="M115" s="291"/>
    </row>
    <row r="116" spans="9:13" s="167" customFormat="1" hidden="1" outlineLevel="1">
      <c r="I116" s="29">
        <f t="shared" si="1"/>
        <v>94</v>
      </c>
      <c r="J116" s="250" t="str">
        <f t="shared" si="3"/>
        <v xml:space="preserve"> Plan/Paquete 94</v>
      </c>
      <c r="M116" s="291"/>
    </row>
    <row r="117" spans="9:13" s="167" customFormat="1" hidden="1" outlineLevel="1">
      <c r="I117" s="29">
        <f t="shared" si="1"/>
        <v>95</v>
      </c>
      <c r="J117" s="250" t="str">
        <f t="shared" si="3"/>
        <v xml:space="preserve"> Plan/Paquete 95</v>
      </c>
      <c r="M117" s="291"/>
    </row>
    <row r="118" spans="9:13" s="167" customFormat="1" hidden="1" outlineLevel="1">
      <c r="I118" s="29">
        <f t="shared" si="1"/>
        <v>96</v>
      </c>
      <c r="J118" s="250" t="str">
        <f t="shared" si="3"/>
        <v xml:space="preserve"> Plan/Paquete 96</v>
      </c>
      <c r="M118" s="291"/>
    </row>
    <row r="119" spans="9:13" s="167" customFormat="1" hidden="1" outlineLevel="1">
      <c r="I119" s="29">
        <f t="shared" si="1"/>
        <v>97</v>
      </c>
      <c r="J119" s="250" t="str">
        <f t="shared" si="3"/>
        <v xml:space="preserve"> Plan/Paquete 97</v>
      </c>
      <c r="M119" s="291"/>
    </row>
    <row r="120" spans="9:13" s="167" customFormat="1" hidden="1" outlineLevel="1">
      <c r="I120" s="29">
        <f t="shared" si="1"/>
        <v>98</v>
      </c>
      <c r="J120" s="250" t="str">
        <f t="shared" si="3"/>
        <v xml:space="preserve"> Plan/Paquete 98</v>
      </c>
      <c r="M120" s="291"/>
    </row>
    <row r="121" spans="9:13" s="167" customFormat="1" hidden="1" outlineLevel="1">
      <c r="I121" s="29">
        <f t="shared" si="1"/>
        <v>99</v>
      </c>
      <c r="J121" s="250" t="str">
        <f t="shared" si="3"/>
        <v xml:space="preserve"> Plan/Paquete 99</v>
      </c>
      <c r="M121" s="291"/>
    </row>
    <row r="122" spans="9:13" s="167" customFormat="1" hidden="1" outlineLevel="1">
      <c r="I122" s="29">
        <f t="shared" si="1"/>
        <v>100</v>
      </c>
      <c r="J122" s="250" t="str">
        <f t="shared" si="3"/>
        <v xml:space="preserve"> Plan/Paquete 100</v>
      </c>
      <c r="M122" s="291"/>
    </row>
    <row r="123" spans="9:13" s="167" customFormat="1" hidden="1" outlineLevel="1">
      <c r="I123" s="29">
        <f t="shared" si="1"/>
        <v>101</v>
      </c>
      <c r="J123" s="250" t="str">
        <f t="shared" si="3"/>
        <v xml:space="preserve"> Plan/Paquete 101</v>
      </c>
      <c r="M123" s="291"/>
    </row>
    <row r="124" spans="9:13" s="167" customFormat="1" hidden="1" outlineLevel="1">
      <c r="I124" s="29">
        <f t="shared" si="1"/>
        <v>102</v>
      </c>
      <c r="J124" s="250" t="str">
        <f t="shared" si="3"/>
        <v xml:space="preserve"> Plan/Paquete 102</v>
      </c>
      <c r="M124" s="291"/>
    </row>
    <row r="125" spans="9:13" s="167" customFormat="1" hidden="1" outlineLevel="1">
      <c r="I125" s="29">
        <f t="shared" si="1"/>
        <v>103</v>
      </c>
      <c r="J125" s="250" t="str">
        <f t="shared" si="3"/>
        <v xml:space="preserve"> Plan/Paquete 103</v>
      </c>
      <c r="M125" s="291"/>
    </row>
    <row r="126" spans="9:13" s="167" customFormat="1" hidden="1" outlineLevel="1">
      <c r="I126" s="29">
        <f t="shared" si="1"/>
        <v>104</v>
      </c>
      <c r="J126" s="250" t="str">
        <f t="shared" si="3"/>
        <v xml:space="preserve"> Plan/Paquete 104</v>
      </c>
      <c r="M126" s="291"/>
    </row>
    <row r="127" spans="9:13" s="167" customFormat="1" hidden="1" outlineLevel="1">
      <c r="I127" s="29">
        <f t="shared" si="1"/>
        <v>105</v>
      </c>
      <c r="J127" s="250" t="str">
        <f t="shared" si="3"/>
        <v xml:space="preserve"> Plan/Paquete 105</v>
      </c>
      <c r="M127" s="291"/>
    </row>
    <row r="128" spans="9:13" s="167" customFormat="1" hidden="1" outlineLevel="1">
      <c r="I128" s="29">
        <f t="shared" si="1"/>
        <v>106</v>
      </c>
      <c r="J128" s="250" t="str">
        <f t="shared" si="3"/>
        <v xml:space="preserve"> Plan/Paquete 106</v>
      </c>
      <c r="M128" s="291"/>
    </row>
    <row r="129" spans="9:13" s="167" customFormat="1" hidden="1" outlineLevel="1">
      <c r="I129" s="29">
        <f t="shared" si="1"/>
        <v>107</v>
      </c>
      <c r="J129" s="250" t="str">
        <f t="shared" si="3"/>
        <v xml:space="preserve"> Plan/Paquete 107</v>
      </c>
      <c r="M129" s="291"/>
    </row>
    <row r="130" spans="9:13" s="167" customFormat="1" hidden="1" outlineLevel="1">
      <c r="I130" s="29">
        <f t="shared" si="1"/>
        <v>108</v>
      </c>
      <c r="J130" s="250" t="str">
        <f t="shared" si="3"/>
        <v xml:space="preserve"> Plan/Paquete 108</v>
      </c>
      <c r="M130" s="291"/>
    </row>
    <row r="131" spans="9:13" s="167" customFormat="1" hidden="1" outlineLevel="1">
      <c r="I131" s="29">
        <f t="shared" si="1"/>
        <v>109</v>
      </c>
      <c r="J131" s="250" t="str">
        <f t="shared" si="3"/>
        <v xml:space="preserve"> Plan/Paquete 109</v>
      </c>
      <c r="M131" s="291"/>
    </row>
    <row r="132" spans="9:13" s="167" customFormat="1" hidden="1" outlineLevel="1">
      <c r="I132" s="29">
        <f t="shared" si="1"/>
        <v>110</v>
      </c>
      <c r="J132" s="250" t="str">
        <f t="shared" si="3"/>
        <v xml:space="preserve"> Plan/Paquete 110</v>
      </c>
      <c r="M132" s="291"/>
    </row>
    <row r="133" spans="9:13" s="167" customFormat="1" hidden="1" outlineLevel="1">
      <c r="I133" s="29">
        <f t="shared" si="1"/>
        <v>111</v>
      </c>
      <c r="J133" s="250" t="str">
        <f t="shared" si="3"/>
        <v xml:space="preserve"> Plan/Paquete 111</v>
      </c>
      <c r="M133" s="291"/>
    </row>
    <row r="134" spans="9:13" s="167" customFormat="1" hidden="1" outlineLevel="1">
      <c r="I134" s="29">
        <f t="shared" si="1"/>
        <v>112</v>
      </c>
      <c r="J134" s="250" t="str">
        <f t="shared" si="3"/>
        <v xml:space="preserve"> Plan/Paquete 112</v>
      </c>
      <c r="M134" s="291"/>
    </row>
    <row r="135" spans="9:13" s="167" customFormat="1" hidden="1" outlineLevel="1">
      <c r="I135" s="29">
        <f t="shared" si="1"/>
        <v>113</v>
      </c>
      <c r="J135" s="250" t="str">
        <f t="shared" si="3"/>
        <v xml:space="preserve"> Plan/Paquete 113</v>
      </c>
      <c r="M135" s="291"/>
    </row>
    <row r="136" spans="9:13" s="167" customFormat="1" hidden="1" outlineLevel="1">
      <c r="I136" s="29">
        <f t="shared" si="1"/>
        <v>114</v>
      </c>
      <c r="J136" s="250" t="str">
        <f t="shared" si="3"/>
        <v xml:space="preserve"> Plan/Paquete 114</v>
      </c>
      <c r="M136" s="291"/>
    </row>
    <row r="137" spans="9:13" s="167" customFormat="1" hidden="1" outlineLevel="1">
      <c r="I137" s="29">
        <f t="shared" si="1"/>
        <v>115</v>
      </c>
      <c r="J137" s="250" t="str">
        <f t="shared" si="3"/>
        <v xml:space="preserve"> Plan/Paquete 115</v>
      </c>
      <c r="M137" s="291"/>
    </row>
    <row r="138" spans="9:13" s="167" customFormat="1" hidden="1" outlineLevel="1">
      <c r="I138" s="29">
        <f t="shared" si="1"/>
        <v>116</v>
      </c>
      <c r="J138" s="250" t="str">
        <f t="shared" si="3"/>
        <v xml:space="preserve"> Plan/Paquete 116</v>
      </c>
      <c r="M138" s="291"/>
    </row>
    <row r="139" spans="9:13" s="167" customFormat="1" hidden="1" outlineLevel="1">
      <c r="I139" s="29">
        <f t="shared" si="1"/>
        <v>117</v>
      </c>
      <c r="J139" s="250" t="str">
        <f t="shared" si="3"/>
        <v xml:space="preserve"> Plan/Paquete 117</v>
      </c>
      <c r="M139" s="291"/>
    </row>
    <row r="140" spans="9:13" s="167" customFormat="1" hidden="1" outlineLevel="1">
      <c r="I140" s="29">
        <f t="shared" si="1"/>
        <v>118</v>
      </c>
      <c r="J140" s="250" t="str">
        <f t="shared" si="3"/>
        <v xml:space="preserve"> Plan/Paquete 118</v>
      </c>
      <c r="M140" s="291"/>
    </row>
    <row r="141" spans="9:13" s="167" customFormat="1" hidden="1" outlineLevel="1">
      <c r="I141" s="29">
        <f t="shared" si="1"/>
        <v>119</v>
      </c>
      <c r="J141" s="250" t="str">
        <f t="shared" si="3"/>
        <v xml:space="preserve"> Plan/Paquete 119</v>
      </c>
      <c r="M141" s="291"/>
    </row>
    <row r="142" spans="9:13" s="167" customFormat="1" hidden="1" outlineLevel="1">
      <c r="I142" s="29">
        <f t="shared" si="1"/>
        <v>120</v>
      </c>
      <c r="J142" s="250" t="str">
        <f t="shared" si="3"/>
        <v xml:space="preserve"> Plan/Paquete 120</v>
      </c>
      <c r="M142" s="291"/>
    </row>
    <row r="143" spans="9:13" s="167" customFormat="1" hidden="1" outlineLevel="1">
      <c r="I143" s="29">
        <f t="shared" si="1"/>
        <v>121</v>
      </c>
      <c r="J143" s="250" t="str">
        <f t="shared" si="3"/>
        <v xml:space="preserve"> Plan/Paquete 121</v>
      </c>
      <c r="M143" s="291"/>
    </row>
    <row r="144" spans="9:13" s="167" customFormat="1" hidden="1" outlineLevel="1">
      <c r="I144" s="29">
        <f t="shared" si="1"/>
        <v>122</v>
      </c>
      <c r="J144" s="250" t="str">
        <f t="shared" si="3"/>
        <v xml:space="preserve"> Plan/Paquete 122</v>
      </c>
      <c r="M144" s="291"/>
    </row>
    <row r="145" spans="9:13" s="167" customFormat="1" hidden="1" outlineLevel="1">
      <c r="I145" s="29">
        <f t="shared" si="1"/>
        <v>123</v>
      </c>
      <c r="J145" s="250" t="str">
        <f t="shared" si="3"/>
        <v xml:space="preserve"> Plan/Paquete 123</v>
      </c>
      <c r="M145" s="291"/>
    </row>
    <row r="146" spans="9:13" s="167" customFormat="1" hidden="1" outlineLevel="1">
      <c r="I146" s="29">
        <f t="shared" si="1"/>
        <v>124</v>
      </c>
      <c r="J146" s="250" t="str">
        <f t="shared" si="3"/>
        <v xml:space="preserve"> Plan/Paquete 124</v>
      </c>
      <c r="M146" s="291"/>
    </row>
    <row r="147" spans="9:13" s="167" customFormat="1" hidden="1" outlineLevel="1">
      <c r="I147" s="29">
        <f t="shared" si="1"/>
        <v>125</v>
      </c>
      <c r="J147" s="250" t="str">
        <f t="shared" si="3"/>
        <v xml:space="preserve"> Plan/Paquete 125</v>
      </c>
      <c r="M147" s="291"/>
    </row>
    <row r="148" spans="9:13" s="167" customFormat="1" hidden="1" outlineLevel="1">
      <c r="I148" s="29">
        <f t="shared" si="1"/>
        <v>126</v>
      </c>
      <c r="J148" s="250" t="str">
        <f t="shared" si="3"/>
        <v xml:space="preserve"> Plan/Paquete 126</v>
      </c>
      <c r="M148" s="291"/>
    </row>
    <row r="149" spans="9:13" s="167" customFormat="1" hidden="1" outlineLevel="1">
      <c r="I149" s="29">
        <f t="shared" si="1"/>
        <v>127</v>
      </c>
      <c r="J149" s="250" t="str">
        <f t="shared" si="3"/>
        <v xml:space="preserve"> Plan/Paquete 127</v>
      </c>
      <c r="M149" s="291"/>
    </row>
    <row r="150" spans="9:13" s="167" customFormat="1" hidden="1" outlineLevel="1">
      <c r="I150" s="29">
        <f t="shared" si="1"/>
        <v>128</v>
      </c>
      <c r="J150" s="250" t="str">
        <f t="shared" si="3"/>
        <v xml:space="preserve"> Plan/Paquete 128</v>
      </c>
      <c r="M150" s="291"/>
    </row>
    <row r="151" spans="9:13" s="167" customFormat="1" hidden="1" outlineLevel="1">
      <c r="I151" s="29">
        <f t="shared" si="1"/>
        <v>129</v>
      </c>
      <c r="J151" s="250" t="str">
        <f t="shared" si="3"/>
        <v xml:space="preserve"> Plan/Paquete 129</v>
      </c>
      <c r="M151" s="291"/>
    </row>
    <row r="152" spans="9:13" s="167" customFormat="1" hidden="1" outlineLevel="1">
      <c r="I152" s="29">
        <f t="shared" si="1"/>
        <v>130</v>
      </c>
      <c r="J152" s="250" t="str">
        <f t="shared" si="3"/>
        <v xml:space="preserve"> Plan/Paquete 130</v>
      </c>
      <c r="M152" s="291"/>
    </row>
    <row r="153" spans="9:13" s="167" customFormat="1" hidden="1" outlineLevel="1">
      <c r="I153" s="29">
        <f t="shared" si="1"/>
        <v>131</v>
      </c>
      <c r="J153" s="250" t="str">
        <f t="shared" si="3"/>
        <v xml:space="preserve"> Plan/Paquete 131</v>
      </c>
      <c r="M153" s="291"/>
    </row>
    <row r="154" spans="9:13" s="167" customFormat="1" hidden="1" outlineLevel="1">
      <c r="I154" s="29">
        <f t="shared" si="1"/>
        <v>132</v>
      </c>
      <c r="J154" s="250" t="str">
        <f t="shared" si="3"/>
        <v xml:space="preserve"> Plan/Paquete 132</v>
      </c>
      <c r="M154" s="291"/>
    </row>
    <row r="155" spans="9:13" s="167" customFormat="1" hidden="1" outlineLevel="1">
      <c r="I155" s="29">
        <f t="shared" si="1"/>
        <v>133</v>
      </c>
      <c r="J155" s="250" t="str">
        <f t="shared" si="3"/>
        <v xml:space="preserve"> Plan/Paquete 133</v>
      </c>
      <c r="M155" s="291"/>
    </row>
    <row r="156" spans="9:13" s="167" customFormat="1" hidden="1" outlineLevel="1">
      <c r="I156" s="29">
        <f t="shared" si="1"/>
        <v>134</v>
      </c>
      <c r="J156" s="250" t="str">
        <f t="shared" si="3"/>
        <v xml:space="preserve"> Plan/Paquete 134</v>
      </c>
      <c r="M156" s="291"/>
    </row>
    <row r="157" spans="9:13" s="167" customFormat="1" hidden="1" outlineLevel="1">
      <c r="I157" s="29">
        <f t="shared" si="1"/>
        <v>135</v>
      </c>
      <c r="J157" s="250" t="str">
        <f t="shared" si="3"/>
        <v xml:space="preserve"> Plan/Paquete 135</v>
      </c>
      <c r="M157" s="291"/>
    </row>
    <row r="158" spans="9:13" s="167" customFormat="1" hidden="1" outlineLevel="1">
      <c r="I158" s="29">
        <f t="shared" si="1"/>
        <v>136</v>
      </c>
      <c r="J158" s="250" t="str">
        <f t="shared" si="3"/>
        <v xml:space="preserve"> Plan/Paquete 136</v>
      </c>
      <c r="M158" s="291"/>
    </row>
    <row r="159" spans="9:13" s="167" customFormat="1" hidden="1" outlineLevel="1">
      <c r="I159" s="29">
        <f t="shared" si="1"/>
        <v>137</v>
      </c>
      <c r="J159" s="250" t="str">
        <f t="shared" si="3"/>
        <v xml:space="preserve"> Plan/Paquete 137</v>
      </c>
      <c r="M159" s="291"/>
    </row>
    <row r="160" spans="9:13" s="167" customFormat="1" hidden="1" outlineLevel="1">
      <c r="I160" s="29">
        <f t="shared" si="1"/>
        <v>138</v>
      </c>
      <c r="J160" s="250" t="str">
        <f t="shared" si="3"/>
        <v xml:space="preserve"> Plan/Paquete 138</v>
      </c>
      <c r="M160" s="291"/>
    </row>
    <row r="161" spans="9:13" s="167" customFormat="1" hidden="1" outlineLevel="1">
      <c r="I161" s="29">
        <f t="shared" si="1"/>
        <v>139</v>
      </c>
      <c r="J161" s="250" t="str">
        <f t="shared" si="3"/>
        <v xml:space="preserve"> Plan/Paquete 139</v>
      </c>
      <c r="M161" s="291"/>
    </row>
    <row r="162" spans="9:13" s="167" customFormat="1" hidden="1" outlineLevel="1">
      <c r="I162" s="29">
        <f t="shared" si="1"/>
        <v>140</v>
      </c>
      <c r="J162" s="250" t="str">
        <f t="shared" si="3"/>
        <v xml:space="preserve"> Plan/Paquete 140</v>
      </c>
      <c r="M162" s="291"/>
    </row>
    <row r="163" spans="9:13" s="167" customFormat="1" hidden="1" outlineLevel="1">
      <c r="I163" s="29">
        <f t="shared" si="1"/>
        <v>141</v>
      </c>
      <c r="J163" s="250" t="str">
        <f t="shared" si="3"/>
        <v xml:space="preserve"> Plan/Paquete 141</v>
      </c>
      <c r="M163" s="291"/>
    </row>
    <row r="164" spans="9:13" s="167" customFormat="1" hidden="1" outlineLevel="1">
      <c r="I164" s="29">
        <f t="shared" si="1"/>
        <v>142</v>
      </c>
      <c r="J164" s="250" t="str">
        <f t="shared" si="3"/>
        <v xml:space="preserve"> Plan/Paquete 142</v>
      </c>
      <c r="M164" s="291"/>
    </row>
    <row r="165" spans="9:13" s="167" customFormat="1" hidden="1" outlineLevel="1">
      <c r="I165" s="29">
        <f t="shared" si="1"/>
        <v>143</v>
      </c>
      <c r="J165" s="250" t="str">
        <f t="shared" si="3"/>
        <v xml:space="preserve"> Plan/Paquete 143</v>
      </c>
      <c r="M165" s="291"/>
    </row>
    <row r="166" spans="9:13" s="167" customFormat="1" hidden="1" outlineLevel="1">
      <c r="I166" s="29">
        <f t="shared" si="1"/>
        <v>144</v>
      </c>
      <c r="J166" s="250" t="str">
        <f t="shared" si="3"/>
        <v xml:space="preserve"> Plan/Paquete 144</v>
      </c>
      <c r="M166" s="291"/>
    </row>
    <row r="167" spans="9:13" s="167" customFormat="1" hidden="1" outlineLevel="1">
      <c r="I167" s="29">
        <f t="shared" si="1"/>
        <v>145</v>
      </c>
      <c r="J167" s="250" t="str">
        <f t="shared" si="3"/>
        <v xml:space="preserve"> Plan/Paquete 145</v>
      </c>
      <c r="M167" s="291"/>
    </row>
    <row r="168" spans="9:13" s="167" customFormat="1" hidden="1" outlineLevel="1">
      <c r="I168" s="29">
        <f t="shared" si="1"/>
        <v>146</v>
      </c>
      <c r="J168" s="250" t="str">
        <f t="shared" ref="J168:J231" si="4">" Plan/Paquete "&amp;I168</f>
        <v xml:space="preserve"> Plan/Paquete 146</v>
      </c>
      <c r="M168" s="291"/>
    </row>
    <row r="169" spans="9:13" s="167" customFormat="1" hidden="1" outlineLevel="1">
      <c r="I169" s="29">
        <f t="shared" si="1"/>
        <v>147</v>
      </c>
      <c r="J169" s="250" t="str">
        <f t="shared" si="4"/>
        <v xml:space="preserve"> Plan/Paquete 147</v>
      </c>
      <c r="M169" s="291"/>
    </row>
    <row r="170" spans="9:13" s="167" customFormat="1" hidden="1" outlineLevel="1">
      <c r="I170" s="29">
        <f t="shared" si="1"/>
        <v>148</v>
      </c>
      <c r="J170" s="250" t="str">
        <f t="shared" si="4"/>
        <v xml:space="preserve"> Plan/Paquete 148</v>
      </c>
      <c r="M170" s="291"/>
    </row>
    <row r="171" spans="9:13" s="167" customFormat="1" hidden="1" outlineLevel="1">
      <c r="I171" s="29">
        <f t="shared" si="1"/>
        <v>149</v>
      </c>
      <c r="J171" s="250" t="str">
        <f t="shared" si="4"/>
        <v xml:space="preserve"> Plan/Paquete 149</v>
      </c>
      <c r="M171" s="291"/>
    </row>
    <row r="172" spans="9:13" s="167" customFormat="1" hidden="1" outlineLevel="1">
      <c r="I172" s="29">
        <f t="shared" si="1"/>
        <v>150</v>
      </c>
      <c r="J172" s="250" t="str">
        <f t="shared" si="4"/>
        <v xml:space="preserve"> Plan/Paquete 150</v>
      </c>
      <c r="M172" s="291"/>
    </row>
    <row r="173" spans="9:13" s="167" customFormat="1" hidden="1" outlineLevel="1">
      <c r="I173" s="29">
        <f t="shared" si="1"/>
        <v>151</v>
      </c>
      <c r="J173" s="250" t="str">
        <f t="shared" si="4"/>
        <v xml:space="preserve"> Plan/Paquete 151</v>
      </c>
      <c r="M173" s="291"/>
    </row>
    <row r="174" spans="9:13" s="167" customFormat="1" hidden="1" outlineLevel="1">
      <c r="I174" s="29">
        <f t="shared" si="1"/>
        <v>152</v>
      </c>
      <c r="J174" s="250" t="str">
        <f t="shared" si="4"/>
        <v xml:space="preserve"> Plan/Paquete 152</v>
      </c>
      <c r="M174" s="291"/>
    </row>
    <row r="175" spans="9:13" s="167" customFormat="1" hidden="1" outlineLevel="1">
      <c r="I175" s="29">
        <f t="shared" si="1"/>
        <v>153</v>
      </c>
      <c r="J175" s="250" t="str">
        <f t="shared" si="4"/>
        <v xml:space="preserve"> Plan/Paquete 153</v>
      </c>
      <c r="M175" s="291"/>
    </row>
    <row r="176" spans="9:13" s="167" customFormat="1" hidden="1" outlineLevel="1">
      <c r="I176" s="29">
        <f t="shared" si="1"/>
        <v>154</v>
      </c>
      <c r="J176" s="250" t="str">
        <f t="shared" si="4"/>
        <v xml:space="preserve"> Plan/Paquete 154</v>
      </c>
      <c r="M176" s="291"/>
    </row>
    <row r="177" spans="9:13" s="167" customFormat="1" hidden="1" outlineLevel="1">
      <c r="I177" s="29">
        <f t="shared" si="1"/>
        <v>155</v>
      </c>
      <c r="J177" s="250" t="str">
        <f t="shared" si="4"/>
        <v xml:space="preserve"> Plan/Paquete 155</v>
      </c>
      <c r="M177" s="291"/>
    </row>
    <row r="178" spans="9:13" s="167" customFormat="1" hidden="1" outlineLevel="1">
      <c r="I178" s="29">
        <f t="shared" si="1"/>
        <v>156</v>
      </c>
      <c r="J178" s="250" t="str">
        <f t="shared" si="4"/>
        <v xml:space="preserve"> Plan/Paquete 156</v>
      </c>
      <c r="M178" s="291"/>
    </row>
    <row r="179" spans="9:13" s="167" customFormat="1" hidden="1" outlineLevel="1">
      <c r="I179" s="29">
        <f t="shared" si="1"/>
        <v>157</v>
      </c>
      <c r="J179" s="250" t="str">
        <f t="shared" si="4"/>
        <v xml:space="preserve"> Plan/Paquete 157</v>
      </c>
      <c r="M179" s="291"/>
    </row>
    <row r="180" spans="9:13" s="167" customFormat="1" hidden="1" outlineLevel="1">
      <c r="I180" s="29">
        <f t="shared" si="1"/>
        <v>158</v>
      </c>
      <c r="J180" s="250" t="str">
        <f t="shared" si="4"/>
        <v xml:space="preserve"> Plan/Paquete 158</v>
      </c>
      <c r="M180" s="291"/>
    </row>
    <row r="181" spans="9:13" s="167" customFormat="1" hidden="1" outlineLevel="1">
      <c r="I181" s="29">
        <f t="shared" si="1"/>
        <v>159</v>
      </c>
      <c r="J181" s="250" t="str">
        <f t="shared" si="4"/>
        <v xml:space="preserve"> Plan/Paquete 159</v>
      </c>
      <c r="M181" s="291"/>
    </row>
    <row r="182" spans="9:13" s="167" customFormat="1" hidden="1" outlineLevel="1">
      <c r="I182" s="29">
        <f t="shared" si="1"/>
        <v>160</v>
      </c>
      <c r="J182" s="250" t="str">
        <f t="shared" si="4"/>
        <v xml:space="preserve"> Plan/Paquete 160</v>
      </c>
      <c r="M182" s="291"/>
    </row>
    <row r="183" spans="9:13" s="167" customFormat="1" hidden="1" outlineLevel="1">
      <c r="I183" s="29">
        <f t="shared" si="1"/>
        <v>161</v>
      </c>
      <c r="J183" s="250" t="str">
        <f t="shared" si="4"/>
        <v xml:space="preserve"> Plan/Paquete 161</v>
      </c>
      <c r="M183" s="291"/>
    </row>
    <row r="184" spans="9:13" s="167" customFormat="1" hidden="1" outlineLevel="1">
      <c r="I184" s="29">
        <f t="shared" si="1"/>
        <v>162</v>
      </c>
      <c r="J184" s="250" t="str">
        <f t="shared" si="4"/>
        <v xml:space="preserve"> Plan/Paquete 162</v>
      </c>
      <c r="M184" s="291"/>
    </row>
    <row r="185" spans="9:13" s="167" customFormat="1" hidden="1" outlineLevel="1">
      <c r="I185" s="29">
        <f t="shared" si="1"/>
        <v>163</v>
      </c>
      <c r="J185" s="250" t="str">
        <f t="shared" si="4"/>
        <v xml:space="preserve"> Plan/Paquete 163</v>
      </c>
      <c r="M185" s="291"/>
    </row>
    <row r="186" spans="9:13" s="167" customFormat="1" hidden="1" outlineLevel="1">
      <c r="I186" s="29">
        <f t="shared" si="1"/>
        <v>164</v>
      </c>
      <c r="J186" s="250" t="str">
        <f t="shared" si="4"/>
        <v xml:space="preserve"> Plan/Paquete 164</v>
      </c>
      <c r="M186" s="291"/>
    </row>
    <row r="187" spans="9:13" s="167" customFormat="1" hidden="1" outlineLevel="1">
      <c r="I187" s="29">
        <f t="shared" si="1"/>
        <v>165</v>
      </c>
      <c r="J187" s="250" t="str">
        <f t="shared" si="4"/>
        <v xml:space="preserve"> Plan/Paquete 165</v>
      </c>
      <c r="M187" s="291"/>
    </row>
    <row r="188" spans="9:13" s="167" customFormat="1" hidden="1" outlineLevel="1">
      <c r="I188" s="29">
        <f t="shared" si="1"/>
        <v>166</v>
      </c>
      <c r="J188" s="250" t="str">
        <f t="shared" si="4"/>
        <v xml:space="preserve"> Plan/Paquete 166</v>
      </c>
      <c r="M188" s="291"/>
    </row>
    <row r="189" spans="9:13" s="167" customFormat="1" hidden="1" outlineLevel="1">
      <c r="I189" s="29">
        <f t="shared" si="1"/>
        <v>167</v>
      </c>
      <c r="J189" s="250" t="str">
        <f t="shared" si="4"/>
        <v xml:space="preserve"> Plan/Paquete 167</v>
      </c>
      <c r="M189" s="291"/>
    </row>
    <row r="190" spans="9:13" s="167" customFormat="1" hidden="1" outlineLevel="1">
      <c r="I190" s="29">
        <f t="shared" si="1"/>
        <v>168</v>
      </c>
      <c r="J190" s="250" t="str">
        <f t="shared" si="4"/>
        <v xml:space="preserve"> Plan/Paquete 168</v>
      </c>
      <c r="M190" s="291"/>
    </row>
    <row r="191" spans="9:13" s="167" customFormat="1" hidden="1" outlineLevel="1">
      <c r="I191" s="29">
        <f t="shared" si="1"/>
        <v>169</v>
      </c>
      <c r="J191" s="250" t="str">
        <f t="shared" si="4"/>
        <v xml:space="preserve"> Plan/Paquete 169</v>
      </c>
      <c r="M191" s="291"/>
    </row>
    <row r="192" spans="9:13" s="167" customFormat="1" hidden="1" outlineLevel="1">
      <c r="I192" s="29">
        <f t="shared" si="1"/>
        <v>170</v>
      </c>
      <c r="J192" s="250" t="str">
        <f t="shared" si="4"/>
        <v xml:space="preserve"> Plan/Paquete 170</v>
      </c>
      <c r="M192" s="291"/>
    </row>
    <row r="193" spans="9:13" s="167" customFormat="1" hidden="1" outlineLevel="1">
      <c r="I193" s="29">
        <f t="shared" si="1"/>
        <v>171</v>
      </c>
      <c r="J193" s="250" t="str">
        <f t="shared" si="4"/>
        <v xml:space="preserve"> Plan/Paquete 171</v>
      </c>
      <c r="M193" s="291"/>
    </row>
    <row r="194" spans="9:13" s="167" customFormat="1" hidden="1" outlineLevel="1">
      <c r="I194" s="29">
        <f t="shared" si="1"/>
        <v>172</v>
      </c>
      <c r="J194" s="250" t="str">
        <f t="shared" si="4"/>
        <v xml:space="preserve"> Plan/Paquete 172</v>
      </c>
      <c r="M194" s="291"/>
    </row>
    <row r="195" spans="9:13" s="167" customFormat="1" hidden="1" outlineLevel="1">
      <c r="I195" s="29">
        <f t="shared" si="1"/>
        <v>173</v>
      </c>
      <c r="J195" s="250" t="str">
        <f t="shared" si="4"/>
        <v xml:space="preserve"> Plan/Paquete 173</v>
      </c>
      <c r="M195" s="291"/>
    </row>
    <row r="196" spans="9:13" s="167" customFormat="1" hidden="1" outlineLevel="1">
      <c r="I196" s="29">
        <f t="shared" si="1"/>
        <v>174</v>
      </c>
      <c r="J196" s="250" t="str">
        <f t="shared" si="4"/>
        <v xml:space="preserve"> Plan/Paquete 174</v>
      </c>
      <c r="M196" s="291"/>
    </row>
    <row r="197" spans="9:13" s="167" customFormat="1" hidden="1" outlineLevel="1">
      <c r="I197" s="29">
        <f t="shared" si="1"/>
        <v>175</v>
      </c>
      <c r="J197" s="250" t="str">
        <f t="shared" si="4"/>
        <v xml:space="preserve"> Plan/Paquete 175</v>
      </c>
      <c r="M197" s="291"/>
    </row>
    <row r="198" spans="9:13" s="167" customFormat="1" hidden="1" outlineLevel="1">
      <c r="I198" s="29">
        <f t="shared" si="1"/>
        <v>176</v>
      </c>
      <c r="J198" s="250" t="str">
        <f t="shared" si="4"/>
        <v xml:space="preserve"> Plan/Paquete 176</v>
      </c>
      <c r="M198" s="291"/>
    </row>
    <row r="199" spans="9:13" s="167" customFormat="1" hidden="1" outlineLevel="1">
      <c r="I199" s="29">
        <f t="shared" si="1"/>
        <v>177</v>
      </c>
      <c r="J199" s="250" t="str">
        <f t="shared" si="4"/>
        <v xml:space="preserve"> Plan/Paquete 177</v>
      </c>
      <c r="M199" s="291"/>
    </row>
    <row r="200" spans="9:13" s="167" customFormat="1" hidden="1" outlineLevel="1">
      <c r="I200" s="29">
        <f t="shared" si="1"/>
        <v>178</v>
      </c>
      <c r="J200" s="250" t="str">
        <f t="shared" si="4"/>
        <v xml:space="preserve"> Plan/Paquete 178</v>
      </c>
      <c r="M200" s="291"/>
    </row>
    <row r="201" spans="9:13" s="167" customFormat="1" hidden="1" outlineLevel="1">
      <c r="I201" s="29">
        <f t="shared" si="1"/>
        <v>179</v>
      </c>
      <c r="J201" s="250" t="str">
        <f t="shared" si="4"/>
        <v xml:space="preserve"> Plan/Paquete 179</v>
      </c>
      <c r="M201" s="291"/>
    </row>
    <row r="202" spans="9:13" s="167" customFormat="1" hidden="1" outlineLevel="1">
      <c r="I202" s="29">
        <f t="shared" si="1"/>
        <v>180</v>
      </c>
      <c r="J202" s="250" t="str">
        <f t="shared" si="4"/>
        <v xml:space="preserve"> Plan/Paquete 180</v>
      </c>
      <c r="M202" s="291"/>
    </row>
    <row r="203" spans="9:13" s="167" customFormat="1" hidden="1" outlineLevel="1">
      <c r="I203" s="29">
        <f t="shared" si="1"/>
        <v>181</v>
      </c>
      <c r="J203" s="250" t="str">
        <f t="shared" si="4"/>
        <v xml:space="preserve"> Plan/Paquete 181</v>
      </c>
      <c r="M203" s="291"/>
    </row>
    <row r="204" spans="9:13" s="167" customFormat="1" hidden="1" outlineLevel="1">
      <c r="I204" s="29">
        <f t="shared" si="1"/>
        <v>182</v>
      </c>
      <c r="J204" s="250" t="str">
        <f t="shared" si="4"/>
        <v xml:space="preserve"> Plan/Paquete 182</v>
      </c>
      <c r="M204" s="291"/>
    </row>
    <row r="205" spans="9:13" s="167" customFormat="1" hidden="1" outlineLevel="1">
      <c r="I205" s="29">
        <f t="shared" si="1"/>
        <v>183</v>
      </c>
      <c r="J205" s="250" t="str">
        <f t="shared" si="4"/>
        <v xml:space="preserve"> Plan/Paquete 183</v>
      </c>
      <c r="M205" s="291"/>
    </row>
    <row r="206" spans="9:13" s="167" customFormat="1" hidden="1" outlineLevel="1">
      <c r="I206" s="29">
        <f t="shared" si="1"/>
        <v>184</v>
      </c>
      <c r="J206" s="250" t="str">
        <f t="shared" si="4"/>
        <v xml:space="preserve"> Plan/Paquete 184</v>
      </c>
      <c r="M206" s="291"/>
    </row>
    <row r="207" spans="9:13" s="167" customFormat="1" hidden="1" outlineLevel="1">
      <c r="I207" s="29">
        <f t="shared" si="1"/>
        <v>185</v>
      </c>
      <c r="J207" s="250" t="str">
        <f t="shared" si="4"/>
        <v xml:space="preserve"> Plan/Paquete 185</v>
      </c>
      <c r="M207" s="291"/>
    </row>
    <row r="208" spans="9:13" s="167" customFormat="1" hidden="1" outlineLevel="1">
      <c r="I208" s="29">
        <f t="shared" si="1"/>
        <v>186</v>
      </c>
      <c r="J208" s="250" t="str">
        <f t="shared" si="4"/>
        <v xml:space="preserve"> Plan/Paquete 186</v>
      </c>
      <c r="M208" s="291"/>
    </row>
    <row r="209" spans="9:13" s="167" customFormat="1" hidden="1" outlineLevel="1">
      <c r="I209" s="29">
        <f t="shared" si="1"/>
        <v>187</v>
      </c>
      <c r="J209" s="250" t="str">
        <f t="shared" si="4"/>
        <v xml:space="preserve"> Plan/Paquete 187</v>
      </c>
      <c r="M209" s="291"/>
    </row>
    <row r="210" spans="9:13" s="167" customFormat="1" hidden="1" outlineLevel="1">
      <c r="I210" s="29">
        <f t="shared" si="1"/>
        <v>188</v>
      </c>
      <c r="J210" s="250" t="str">
        <f t="shared" si="4"/>
        <v xml:space="preserve"> Plan/Paquete 188</v>
      </c>
      <c r="M210" s="291"/>
    </row>
    <row r="211" spans="9:13" s="167" customFormat="1" hidden="1" outlineLevel="1">
      <c r="I211" s="29">
        <f t="shared" si="1"/>
        <v>189</v>
      </c>
      <c r="J211" s="250" t="str">
        <f t="shared" si="4"/>
        <v xml:space="preserve"> Plan/Paquete 189</v>
      </c>
      <c r="M211" s="291"/>
    </row>
    <row r="212" spans="9:13" s="167" customFormat="1" hidden="1" outlineLevel="1">
      <c r="I212" s="29">
        <f t="shared" si="1"/>
        <v>190</v>
      </c>
      <c r="J212" s="250" t="str">
        <f t="shared" si="4"/>
        <v xml:space="preserve"> Plan/Paquete 190</v>
      </c>
      <c r="M212" s="291"/>
    </row>
    <row r="213" spans="9:13" s="167" customFormat="1" hidden="1" outlineLevel="1">
      <c r="I213" s="29">
        <f t="shared" si="1"/>
        <v>191</v>
      </c>
      <c r="J213" s="250" t="str">
        <f t="shared" si="4"/>
        <v xml:space="preserve"> Plan/Paquete 191</v>
      </c>
      <c r="M213" s="291"/>
    </row>
    <row r="214" spans="9:13" s="167" customFormat="1" hidden="1" outlineLevel="1">
      <c r="I214" s="29">
        <f t="shared" si="1"/>
        <v>192</v>
      </c>
      <c r="J214" s="250" t="str">
        <f t="shared" si="4"/>
        <v xml:space="preserve"> Plan/Paquete 192</v>
      </c>
      <c r="M214" s="291"/>
    </row>
    <row r="215" spans="9:13" s="167" customFormat="1" hidden="1" outlineLevel="1">
      <c r="I215" s="29">
        <f t="shared" si="1"/>
        <v>193</v>
      </c>
      <c r="J215" s="250" t="str">
        <f t="shared" si="4"/>
        <v xml:space="preserve"> Plan/Paquete 193</v>
      </c>
      <c r="M215" s="291"/>
    </row>
    <row r="216" spans="9:13" s="167" customFormat="1" hidden="1" outlineLevel="1">
      <c r="I216" s="29">
        <f t="shared" si="1"/>
        <v>194</v>
      </c>
      <c r="J216" s="250" t="str">
        <f t="shared" si="4"/>
        <v xml:space="preserve"> Plan/Paquete 194</v>
      </c>
      <c r="M216" s="291"/>
    </row>
    <row r="217" spans="9:13" s="167" customFormat="1" hidden="1" outlineLevel="1">
      <c r="I217" s="29">
        <f t="shared" si="1"/>
        <v>195</v>
      </c>
      <c r="J217" s="250" t="str">
        <f t="shared" si="4"/>
        <v xml:space="preserve"> Plan/Paquete 195</v>
      </c>
      <c r="M217" s="291"/>
    </row>
    <row r="218" spans="9:13" s="167" customFormat="1" hidden="1" outlineLevel="1">
      <c r="I218" s="29">
        <f t="shared" si="1"/>
        <v>196</v>
      </c>
      <c r="J218" s="250" t="str">
        <f t="shared" si="4"/>
        <v xml:space="preserve"> Plan/Paquete 196</v>
      </c>
      <c r="M218" s="291"/>
    </row>
    <row r="219" spans="9:13" s="167" customFormat="1" hidden="1" outlineLevel="1">
      <c r="I219" s="29">
        <f t="shared" si="1"/>
        <v>197</v>
      </c>
      <c r="J219" s="250" t="str">
        <f t="shared" si="4"/>
        <v xml:space="preserve"> Plan/Paquete 197</v>
      </c>
      <c r="M219" s="291"/>
    </row>
    <row r="220" spans="9:13" s="167" customFormat="1" hidden="1" outlineLevel="1">
      <c r="I220" s="29">
        <f t="shared" si="1"/>
        <v>198</v>
      </c>
      <c r="J220" s="250" t="str">
        <f t="shared" si="4"/>
        <v xml:space="preserve"> Plan/Paquete 198</v>
      </c>
      <c r="M220" s="291"/>
    </row>
    <row r="221" spans="9:13" s="167" customFormat="1" hidden="1" outlineLevel="1">
      <c r="I221" s="29">
        <f t="shared" si="1"/>
        <v>199</v>
      </c>
      <c r="J221" s="250" t="str">
        <f t="shared" si="4"/>
        <v xml:space="preserve"> Plan/Paquete 199</v>
      </c>
      <c r="M221" s="291"/>
    </row>
    <row r="222" spans="9:13" s="167" customFormat="1" hidden="1" outlineLevel="1">
      <c r="I222" s="29">
        <f t="shared" si="1"/>
        <v>200</v>
      </c>
      <c r="J222" s="250" t="str">
        <f t="shared" si="4"/>
        <v xml:space="preserve"> Plan/Paquete 200</v>
      </c>
      <c r="M222" s="291"/>
    </row>
    <row r="223" spans="9:13" s="167" customFormat="1" hidden="1" outlineLevel="1">
      <c r="I223" s="29">
        <f t="shared" si="1"/>
        <v>201</v>
      </c>
      <c r="J223" s="250" t="str">
        <f t="shared" si="4"/>
        <v xml:space="preserve"> Plan/Paquete 201</v>
      </c>
      <c r="M223" s="291"/>
    </row>
    <row r="224" spans="9:13" s="167" customFormat="1" hidden="1" outlineLevel="1">
      <c r="I224" s="29">
        <f t="shared" si="1"/>
        <v>202</v>
      </c>
      <c r="J224" s="250" t="str">
        <f t="shared" si="4"/>
        <v xml:space="preserve"> Plan/Paquete 202</v>
      </c>
      <c r="M224" s="291"/>
    </row>
    <row r="225" spans="9:13" s="167" customFormat="1" hidden="1" outlineLevel="1">
      <c r="I225" s="29">
        <f t="shared" si="1"/>
        <v>203</v>
      </c>
      <c r="J225" s="250" t="str">
        <f t="shared" si="4"/>
        <v xml:space="preserve"> Plan/Paquete 203</v>
      </c>
      <c r="M225" s="291"/>
    </row>
    <row r="226" spans="9:13" s="167" customFormat="1" hidden="1" outlineLevel="1">
      <c r="I226" s="29">
        <f t="shared" si="1"/>
        <v>204</v>
      </c>
      <c r="J226" s="250" t="str">
        <f t="shared" si="4"/>
        <v xml:space="preserve"> Plan/Paquete 204</v>
      </c>
      <c r="M226" s="291"/>
    </row>
    <row r="227" spans="9:13" s="167" customFormat="1" hidden="1" outlineLevel="1">
      <c r="I227" s="29">
        <f t="shared" si="1"/>
        <v>205</v>
      </c>
      <c r="J227" s="250" t="str">
        <f t="shared" si="4"/>
        <v xml:space="preserve"> Plan/Paquete 205</v>
      </c>
      <c r="M227" s="291"/>
    </row>
    <row r="228" spans="9:13" s="167" customFormat="1" hidden="1" outlineLevel="1">
      <c r="I228" s="29">
        <f t="shared" si="1"/>
        <v>206</v>
      </c>
      <c r="J228" s="250" t="str">
        <f t="shared" si="4"/>
        <v xml:space="preserve"> Plan/Paquete 206</v>
      </c>
      <c r="M228" s="291"/>
    </row>
    <row r="229" spans="9:13" s="167" customFormat="1" hidden="1" outlineLevel="1">
      <c r="I229" s="29">
        <f t="shared" si="1"/>
        <v>207</v>
      </c>
      <c r="J229" s="250" t="str">
        <f t="shared" si="4"/>
        <v xml:space="preserve"> Plan/Paquete 207</v>
      </c>
      <c r="M229" s="291"/>
    </row>
    <row r="230" spans="9:13" s="167" customFormat="1" hidden="1" outlineLevel="1">
      <c r="I230" s="29">
        <f t="shared" si="1"/>
        <v>208</v>
      </c>
      <c r="J230" s="250" t="str">
        <f t="shared" si="4"/>
        <v xml:space="preserve"> Plan/Paquete 208</v>
      </c>
      <c r="M230" s="291"/>
    </row>
    <row r="231" spans="9:13" s="167" customFormat="1" hidden="1" outlineLevel="1">
      <c r="I231" s="29">
        <f t="shared" si="1"/>
        <v>209</v>
      </c>
      <c r="J231" s="250" t="str">
        <f t="shared" si="4"/>
        <v xml:space="preserve"> Plan/Paquete 209</v>
      </c>
      <c r="M231" s="291"/>
    </row>
    <row r="232" spans="9:13" s="167" customFormat="1" hidden="1" outlineLevel="1">
      <c r="I232" s="29">
        <f t="shared" si="1"/>
        <v>210</v>
      </c>
      <c r="J232" s="250" t="str">
        <f t="shared" ref="J232:J295" si="5">" Plan/Paquete "&amp;I232</f>
        <v xml:space="preserve"> Plan/Paquete 210</v>
      </c>
      <c r="M232" s="291"/>
    </row>
    <row r="233" spans="9:13" s="167" customFormat="1" hidden="1" outlineLevel="1">
      <c r="I233" s="29">
        <f t="shared" si="1"/>
        <v>211</v>
      </c>
      <c r="J233" s="250" t="str">
        <f t="shared" si="5"/>
        <v xml:space="preserve"> Plan/Paquete 211</v>
      </c>
      <c r="M233" s="291"/>
    </row>
    <row r="234" spans="9:13" s="167" customFormat="1" hidden="1" outlineLevel="1">
      <c r="I234" s="29">
        <f t="shared" si="1"/>
        <v>212</v>
      </c>
      <c r="J234" s="250" t="str">
        <f t="shared" si="5"/>
        <v xml:space="preserve"> Plan/Paquete 212</v>
      </c>
      <c r="M234" s="291"/>
    </row>
    <row r="235" spans="9:13" s="167" customFormat="1" hidden="1" outlineLevel="1">
      <c r="I235" s="29">
        <f t="shared" si="1"/>
        <v>213</v>
      </c>
      <c r="J235" s="250" t="str">
        <f t="shared" si="5"/>
        <v xml:space="preserve"> Plan/Paquete 213</v>
      </c>
      <c r="M235" s="291"/>
    </row>
    <row r="236" spans="9:13" s="167" customFormat="1" hidden="1" outlineLevel="1">
      <c r="I236" s="29">
        <f t="shared" si="1"/>
        <v>214</v>
      </c>
      <c r="J236" s="250" t="str">
        <f t="shared" si="5"/>
        <v xml:space="preserve"> Plan/Paquete 214</v>
      </c>
      <c r="M236" s="291"/>
    </row>
    <row r="237" spans="9:13" s="167" customFormat="1" hidden="1" outlineLevel="1">
      <c r="I237" s="29">
        <f t="shared" si="1"/>
        <v>215</v>
      </c>
      <c r="J237" s="250" t="str">
        <f t="shared" si="5"/>
        <v xml:space="preserve"> Plan/Paquete 215</v>
      </c>
      <c r="M237" s="291"/>
    </row>
    <row r="238" spans="9:13" s="167" customFormat="1" hidden="1" outlineLevel="1">
      <c r="I238" s="29">
        <f t="shared" si="1"/>
        <v>216</v>
      </c>
      <c r="J238" s="250" t="str">
        <f t="shared" si="5"/>
        <v xml:space="preserve"> Plan/Paquete 216</v>
      </c>
      <c r="M238" s="291"/>
    </row>
    <row r="239" spans="9:13" s="167" customFormat="1" hidden="1" outlineLevel="1">
      <c r="I239" s="29">
        <f t="shared" si="1"/>
        <v>217</v>
      </c>
      <c r="J239" s="250" t="str">
        <f t="shared" si="5"/>
        <v xml:space="preserve"> Plan/Paquete 217</v>
      </c>
      <c r="M239" s="291"/>
    </row>
    <row r="240" spans="9:13" s="167" customFormat="1" hidden="1" outlineLevel="1">
      <c r="I240" s="29">
        <f t="shared" si="1"/>
        <v>218</v>
      </c>
      <c r="J240" s="250" t="str">
        <f t="shared" si="5"/>
        <v xml:space="preserve"> Plan/Paquete 218</v>
      </c>
      <c r="M240" s="291"/>
    </row>
    <row r="241" spans="9:13" s="167" customFormat="1" hidden="1" outlineLevel="1">
      <c r="I241" s="29">
        <f t="shared" si="1"/>
        <v>219</v>
      </c>
      <c r="J241" s="250" t="str">
        <f t="shared" si="5"/>
        <v xml:space="preserve"> Plan/Paquete 219</v>
      </c>
      <c r="M241" s="291"/>
    </row>
    <row r="242" spans="9:13" s="167" customFormat="1" hidden="1" outlineLevel="1">
      <c r="I242" s="29">
        <f t="shared" si="1"/>
        <v>220</v>
      </c>
      <c r="J242" s="250" t="str">
        <f t="shared" si="5"/>
        <v xml:space="preserve"> Plan/Paquete 220</v>
      </c>
      <c r="M242" s="291"/>
    </row>
    <row r="243" spans="9:13" s="167" customFormat="1" hidden="1" outlineLevel="1">
      <c r="I243" s="29">
        <f t="shared" si="1"/>
        <v>221</v>
      </c>
      <c r="J243" s="250" t="str">
        <f t="shared" si="5"/>
        <v xml:space="preserve"> Plan/Paquete 221</v>
      </c>
      <c r="M243" s="291"/>
    </row>
    <row r="244" spans="9:13" s="167" customFormat="1" hidden="1" outlineLevel="1">
      <c r="I244" s="29">
        <f t="shared" si="1"/>
        <v>222</v>
      </c>
      <c r="J244" s="250" t="str">
        <f t="shared" si="5"/>
        <v xml:space="preserve"> Plan/Paquete 222</v>
      </c>
      <c r="M244" s="291"/>
    </row>
    <row r="245" spans="9:13" s="167" customFormat="1" hidden="1" outlineLevel="1">
      <c r="I245" s="29">
        <f t="shared" si="1"/>
        <v>223</v>
      </c>
      <c r="J245" s="250" t="str">
        <f t="shared" si="5"/>
        <v xml:space="preserve"> Plan/Paquete 223</v>
      </c>
      <c r="M245" s="291"/>
    </row>
    <row r="246" spans="9:13" s="167" customFormat="1" hidden="1" outlineLevel="1">
      <c r="I246" s="29">
        <f t="shared" si="1"/>
        <v>224</v>
      </c>
      <c r="J246" s="250" t="str">
        <f t="shared" si="5"/>
        <v xml:space="preserve"> Plan/Paquete 224</v>
      </c>
      <c r="M246" s="291"/>
    </row>
    <row r="247" spans="9:13" s="167" customFormat="1" hidden="1" outlineLevel="1">
      <c r="I247" s="29">
        <f t="shared" si="1"/>
        <v>225</v>
      </c>
      <c r="J247" s="250" t="str">
        <f t="shared" si="5"/>
        <v xml:space="preserve"> Plan/Paquete 225</v>
      </c>
      <c r="M247" s="291"/>
    </row>
    <row r="248" spans="9:13" s="167" customFormat="1" hidden="1" outlineLevel="1">
      <c r="I248" s="29">
        <f t="shared" si="1"/>
        <v>226</v>
      </c>
      <c r="J248" s="250" t="str">
        <f t="shared" si="5"/>
        <v xml:space="preserve"> Plan/Paquete 226</v>
      </c>
      <c r="M248" s="291"/>
    </row>
    <row r="249" spans="9:13" s="167" customFormat="1" hidden="1" outlineLevel="1">
      <c r="I249" s="29">
        <f t="shared" si="1"/>
        <v>227</v>
      </c>
      <c r="J249" s="250" t="str">
        <f t="shared" si="5"/>
        <v xml:space="preserve"> Plan/Paquete 227</v>
      </c>
      <c r="M249" s="291"/>
    </row>
    <row r="250" spans="9:13" s="167" customFormat="1" hidden="1" outlineLevel="1">
      <c r="I250" s="29">
        <f t="shared" si="1"/>
        <v>228</v>
      </c>
      <c r="J250" s="250" t="str">
        <f t="shared" si="5"/>
        <v xml:space="preserve"> Plan/Paquete 228</v>
      </c>
      <c r="M250" s="291"/>
    </row>
    <row r="251" spans="9:13" s="167" customFormat="1" hidden="1" outlineLevel="1">
      <c r="I251" s="29">
        <f t="shared" si="1"/>
        <v>229</v>
      </c>
      <c r="J251" s="250" t="str">
        <f t="shared" si="5"/>
        <v xml:space="preserve"> Plan/Paquete 229</v>
      </c>
      <c r="M251" s="291"/>
    </row>
    <row r="252" spans="9:13" s="167" customFormat="1" hidden="1" outlineLevel="1">
      <c r="I252" s="29">
        <f t="shared" si="1"/>
        <v>230</v>
      </c>
      <c r="J252" s="250" t="str">
        <f t="shared" si="5"/>
        <v xml:space="preserve"> Plan/Paquete 230</v>
      </c>
      <c r="M252" s="291"/>
    </row>
    <row r="253" spans="9:13" s="167" customFormat="1" hidden="1" outlineLevel="1">
      <c r="I253" s="29">
        <f t="shared" si="1"/>
        <v>231</v>
      </c>
      <c r="J253" s="250" t="str">
        <f t="shared" si="5"/>
        <v xml:space="preserve"> Plan/Paquete 231</v>
      </c>
      <c r="M253" s="291"/>
    </row>
    <row r="254" spans="9:13" s="167" customFormat="1" hidden="1" outlineLevel="1">
      <c r="I254" s="29">
        <f t="shared" si="1"/>
        <v>232</v>
      </c>
      <c r="J254" s="250" t="str">
        <f t="shared" si="5"/>
        <v xml:space="preserve"> Plan/Paquete 232</v>
      </c>
      <c r="M254" s="291"/>
    </row>
    <row r="255" spans="9:13" s="167" customFormat="1" hidden="1" outlineLevel="1">
      <c r="I255" s="29">
        <f t="shared" si="1"/>
        <v>233</v>
      </c>
      <c r="J255" s="250" t="str">
        <f t="shared" si="5"/>
        <v xml:space="preserve"> Plan/Paquete 233</v>
      </c>
      <c r="M255" s="291"/>
    </row>
    <row r="256" spans="9:13" s="167" customFormat="1" hidden="1" outlineLevel="1">
      <c r="I256" s="29">
        <f t="shared" si="1"/>
        <v>234</v>
      </c>
      <c r="J256" s="250" t="str">
        <f t="shared" si="5"/>
        <v xml:space="preserve"> Plan/Paquete 234</v>
      </c>
      <c r="M256" s="291"/>
    </row>
    <row r="257" spans="9:13" s="167" customFormat="1" hidden="1" outlineLevel="1">
      <c r="I257" s="29">
        <f t="shared" si="1"/>
        <v>235</v>
      </c>
      <c r="J257" s="250" t="str">
        <f t="shared" si="5"/>
        <v xml:space="preserve"> Plan/Paquete 235</v>
      </c>
      <c r="M257" s="291"/>
    </row>
    <row r="258" spans="9:13" s="167" customFormat="1" hidden="1" outlineLevel="1">
      <c r="I258" s="29">
        <f t="shared" si="1"/>
        <v>236</v>
      </c>
      <c r="J258" s="250" t="str">
        <f t="shared" si="5"/>
        <v xml:space="preserve"> Plan/Paquete 236</v>
      </c>
      <c r="M258" s="291"/>
    </row>
    <row r="259" spans="9:13" s="167" customFormat="1" hidden="1" outlineLevel="1">
      <c r="I259" s="29">
        <f t="shared" si="1"/>
        <v>237</v>
      </c>
      <c r="J259" s="250" t="str">
        <f t="shared" si="5"/>
        <v xml:space="preserve"> Plan/Paquete 237</v>
      </c>
      <c r="M259" s="291"/>
    </row>
    <row r="260" spans="9:13" s="167" customFormat="1" hidden="1" outlineLevel="1">
      <c r="I260" s="29">
        <f t="shared" si="1"/>
        <v>238</v>
      </c>
      <c r="J260" s="250" t="str">
        <f t="shared" si="5"/>
        <v xml:space="preserve"> Plan/Paquete 238</v>
      </c>
      <c r="M260" s="291"/>
    </row>
    <row r="261" spans="9:13" s="167" customFormat="1" hidden="1" outlineLevel="1">
      <c r="I261" s="29">
        <f t="shared" si="1"/>
        <v>239</v>
      </c>
      <c r="J261" s="250" t="str">
        <f t="shared" si="5"/>
        <v xml:space="preserve"> Plan/Paquete 239</v>
      </c>
      <c r="M261" s="291"/>
    </row>
    <row r="262" spans="9:13" s="167" customFormat="1" hidden="1" outlineLevel="1">
      <c r="I262" s="29">
        <f t="shared" si="1"/>
        <v>240</v>
      </c>
      <c r="J262" s="250" t="str">
        <f t="shared" si="5"/>
        <v xml:space="preserve"> Plan/Paquete 240</v>
      </c>
      <c r="M262" s="291"/>
    </row>
    <row r="263" spans="9:13" s="167" customFormat="1" hidden="1" outlineLevel="1">
      <c r="I263" s="29">
        <f t="shared" si="1"/>
        <v>241</v>
      </c>
      <c r="J263" s="250" t="str">
        <f t="shared" si="5"/>
        <v xml:space="preserve"> Plan/Paquete 241</v>
      </c>
      <c r="M263" s="291"/>
    </row>
    <row r="264" spans="9:13" s="167" customFormat="1" hidden="1" outlineLevel="1">
      <c r="I264" s="29">
        <f t="shared" si="1"/>
        <v>242</v>
      </c>
      <c r="J264" s="250" t="str">
        <f t="shared" si="5"/>
        <v xml:space="preserve"> Plan/Paquete 242</v>
      </c>
      <c r="M264" s="291"/>
    </row>
    <row r="265" spans="9:13" s="167" customFormat="1" hidden="1" outlineLevel="1">
      <c r="I265" s="29">
        <f t="shared" si="1"/>
        <v>243</v>
      </c>
      <c r="J265" s="250" t="str">
        <f t="shared" si="5"/>
        <v xml:space="preserve"> Plan/Paquete 243</v>
      </c>
      <c r="M265" s="291"/>
    </row>
    <row r="266" spans="9:13" s="167" customFormat="1" hidden="1" outlineLevel="1">
      <c r="I266" s="29">
        <f t="shared" si="1"/>
        <v>244</v>
      </c>
      <c r="J266" s="250" t="str">
        <f t="shared" si="5"/>
        <v xml:space="preserve"> Plan/Paquete 244</v>
      </c>
      <c r="M266" s="291"/>
    </row>
    <row r="267" spans="9:13" s="167" customFormat="1" hidden="1" outlineLevel="1">
      <c r="I267" s="29">
        <f t="shared" si="1"/>
        <v>245</v>
      </c>
      <c r="J267" s="250" t="str">
        <f t="shared" si="5"/>
        <v xml:space="preserve"> Plan/Paquete 245</v>
      </c>
      <c r="M267" s="291"/>
    </row>
    <row r="268" spans="9:13" s="167" customFormat="1" hidden="1" outlineLevel="1">
      <c r="I268" s="29">
        <f t="shared" ref="I268:I331" si="6">I267+1</f>
        <v>246</v>
      </c>
      <c r="J268" s="250" t="str">
        <f t="shared" si="5"/>
        <v xml:space="preserve"> Plan/Paquete 246</v>
      </c>
      <c r="M268" s="291"/>
    </row>
    <row r="269" spans="9:13" s="167" customFormat="1" hidden="1" outlineLevel="1">
      <c r="I269" s="29">
        <f t="shared" si="6"/>
        <v>247</v>
      </c>
      <c r="J269" s="250" t="str">
        <f t="shared" si="5"/>
        <v xml:space="preserve"> Plan/Paquete 247</v>
      </c>
      <c r="M269" s="291"/>
    </row>
    <row r="270" spans="9:13" s="167" customFormat="1" hidden="1" outlineLevel="1">
      <c r="I270" s="29">
        <f t="shared" si="6"/>
        <v>248</v>
      </c>
      <c r="J270" s="250" t="str">
        <f t="shared" si="5"/>
        <v xml:space="preserve"> Plan/Paquete 248</v>
      </c>
      <c r="M270" s="291"/>
    </row>
    <row r="271" spans="9:13" s="167" customFormat="1" hidden="1" outlineLevel="1">
      <c r="I271" s="29">
        <f t="shared" si="6"/>
        <v>249</v>
      </c>
      <c r="J271" s="250" t="str">
        <f t="shared" si="5"/>
        <v xml:space="preserve"> Plan/Paquete 249</v>
      </c>
      <c r="M271" s="291"/>
    </row>
    <row r="272" spans="9:13" s="167" customFormat="1" hidden="1" outlineLevel="1">
      <c r="I272" s="29">
        <f t="shared" si="6"/>
        <v>250</v>
      </c>
      <c r="J272" s="250" t="str">
        <f t="shared" si="5"/>
        <v xml:space="preserve"> Plan/Paquete 250</v>
      </c>
      <c r="M272" s="291"/>
    </row>
    <row r="273" spans="9:13" s="167" customFormat="1" hidden="1" outlineLevel="1">
      <c r="I273" s="29">
        <f t="shared" si="6"/>
        <v>251</v>
      </c>
      <c r="J273" s="250" t="str">
        <f t="shared" si="5"/>
        <v xml:space="preserve"> Plan/Paquete 251</v>
      </c>
      <c r="M273" s="291"/>
    </row>
    <row r="274" spans="9:13" s="167" customFormat="1" hidden="1" outlineLevel="1">
      <c r="I274" s="29">
        <f t="shared" si="6"/>
        <v>252</v>
      </c>
      <c r="J274" s="250" t="str">
        <f t="shared" si="5"/>
        <v xml:space="preserve"> Plan/Paquete 252</v>
      </c>
      <c r="M274" s="291"/>
    </row>
    <row r="275" spans="9:13" s="167" customFormat="1" hidden="1" outlineLevel="1">
      <c r="I275" s="29">
        <f t="shared" si="6"/>
        <v>253</v>
      </c>
      <c r="J275" s="250" t="str">
        <f t="shared" si="5"/>
        <v xml:space="preserve"> Plan/Paquete 253</v>
      </c>
      <c r="M275" s="291"/>
    </row>
    <row r="276" spans="9:13" s="167" customFormat="1" hidden="1" outlineLevel="1">
      <c r="I276" s="29">
        <f t="shared" si="6"/>
        <v>254</v>
      </c>
      <c r="J276" s="250" t="str">
        <f t="shared" si="5"/>
        <v xml:space="preserve"> Plan/Paquete 254</v>
      </c>
      <c r="M276" s="291"/>
    </row>
    <row r="277" spans="9:13" s="167" customFormat="1" hidden="1" outlineLevel="1">
      <c r="I277" s="29">
        <f t="shared" si="6"/>
        <v>255</v>
      </c>
      <c r="J277" s="250" t="str">
        <f t="shared" si="5"/>
        <v xml:space="preserve"> Plan/Paquete 255</v>
      </c>
      <c r="M277" s="291"/>
    </row>
    <row r="278" spans="9:13" s="167" customFormat="1" hidden="1" outlineLevel="1">
      <c r="I278" s="29">
        <f t="shared" si="6"/>
        <v>256</v>
      </c>
      <c r="J278" s="250" t="str">
        <f t="shared" si="5"/>
        <v xml:space="preserve"> Plan/Paquete 256</v>
      </c>
      <c r="M278" s="291"/>
    </row>
    <row r="279" spans="9:13" s="167" customFormat="1" hidden="1" outlineLevel="1">
      <c r="I279" s="29">
        <f t="shared" si="6"/>
        <v>257</v>
      </c>
      <c r="J279" s="250" t="str">
        <f t="shared" si="5"/>
        <v xml:space="preserve"> Plan/Paquete 257</v>
      </c>
      <c r="M279" s="291"/>
    </row>
    <row r="280" spans="9:13" s="167" customFormat="1" hidden="1" outlineLevel="1">
      <c r="I280" s="29">
        <f t="shared" si="6"/>
        <v>258</v>
      </c>
      <c r="J280" s="250" t="str">
        <f t="shared" si="5"/>
        <v xml:space="preserve"> Plan/Paquete 258</v>
      </c>
      <c r="M280" s="291"/>
    </row>
    <row r="281" spans="9:13" s="167" customFormat="1" hidden="1" outlineLevel="1">
      <c r="I281" s="29">
        <f t="shared" si="6"/>
        <v>259</v>
      </c>
      <c r="J281" s="250" t="str">
        <f t="shared" si="5"/>
        <v xml:space="preserve"> Plan/Paquete 259</v>
      </c>
      <c r="M281" s="291"/>
    </row>
    <row r="282" spans="9:13" s="167" customFormat="1" hidden="1" outlineLevel="1">
      <c r="I282" s="29">
        <f t="shared" si="6"/>
        <v>260</v>
      </c>
      <c r="J282" s="250" t="str">
        <f t="shared" si="5"/>
        <v xml:space="preserve"> Plan/Paquete 260</v>
      </c>
      <c r="M282" s="291"/>
    </row>
    <row r="283" spans="9:13" s="167" customFormat="1" hidden="1" outlineLevel="1">
      <c r="I283" s="29">
        <f t="shared" si="6"/>
        <v>261</v>
      </c>
      <c r="J283" s="250" t="str">
        <f t="shared" si="5"/>
        <v xml:space="preserve"> Plan/Paquete 261</v>
      </c>
      <c r="M283" s="291"/>
    </row>
    <row r="284" spans="9:13" s="167" customFormat="1" hidden="1" outlineLevel="1">
      <c r="I284" s="29">
        <f t="shared" si="6"/>
        <v>262</v>
      </c>
      <c r="J284" s="250" t="str">
        <f t="shared" si="5"/>
        <v xml:space="preserve"> Plan/Paquete 262</v>
      </c>
      <c r="M284" s="291"/>
    </row>
    <row r="285" spans="9:13" s="167" customFormat="1" hidden="1" outlineLevel="1">
      <c r="I285" s="29">
        <f t="shared" si="6"/>
        <v>263</v>
      </c>
      <c r="J285" s="250" t="str">
        <f t="shared" si="5"/>
        <v xml:space="preserve"> Plan/Paquete 263</v>
      </c>
      <c r="M285" s="291"/>
    </row>
    <row r="286" spans="9:13" s="167" customFormat="1" hidden="1" outlineLevel="1">
      <c r="I286" s="29">
        <f t="shared" si="6"/>
        <v>264</v>
      </c>
      <c r="J286" s="250" t="str">
        <f t="shared" si="5"/>
        <v xml:space="preserve"> Plan/Paquete 264</v>
      </c>
      <c r="M286" s="291"/>
    </row>
    <row r="287" spans="9:13" s="167" customFormat="1" hidden="1" outlineLevel="1">
      <c r="I287" s="29">
        <f t="shared" si="6"/>
        <v>265</v>
      </c>
      <c r="J287" s="250" t="str">
        <f t="shared" si="5"/>
        <v xml:space="preserve"> Plan/Paquete 265</v>
      </c>
      <c r="M287" s="291"/>
    </row>
    <row r="288" spans="9:13" s="167" customFormat="1" hidden="1" outlineLevel="1">
      <c r="I288" s="29">
        <f t="shared" si="6"/>
        <v>266</v>
      </c>
      <c r="J288" s="250" t="str">
        <f t="shared" si="5"/>
        <v xml:space="preserve"> Plan/Paquete 266</v>
      </c>
      <c r="M288" s="291"/>
    </row>
    <row r="289" spans="9:13" s="167" customFormat="1" hidden="1" outlineLevel="1">
      <c r="I289" s="29">
        <f t="shared" si="6"/>
        <v>267</v>
      </c>
      <c r="J289" s="250" t="str">
        <f t="shared" si="5"/>
        <v xml:space="preserve"> Plan/Paquete 267</v>
      </c>
      <c r="M289" s="291"/>
    </row>
    <row r="290" spans="9:13" s="167" customFormat="1" hidden="1" outlineLevel="1">
      <c r="I290" s="29">
        <f t="shared" si="6"/>
        <v>268</v>
      </c>
      <c r="J290" s="250" t="str">
        <f t="shared" si="5"/>
        <v xml:space="preserve"> Plan/Paquete 268</v>
      </c>
      <c r="M290" s="291"/>
    </row>
    <row r="291" spans="9:13" s="167" customFormat="1" hidden="1" outlineLevel="1">
      <c r="I291" s="29">
        <f t="shared" si="6"/>
        <v>269</v>
      </c>
      <c r="J291" s="250" t="str">
        <f t="shared" si="5"/>
        <v xml:space="preserve"> Plan/Paquete 269</v>
      </c>
      <c r="M291" s="291"/>
    </row>
    <row r="292" spans="9:13" s="167" customFormat="1" hidden="1" outlineLevel="1">
      <c r="I292" s="29">
        <f t="shared" si="6"/>
        <v>270</v>
      </c>
      <c r="J292" s="250" t="str">
        <f t="shared" si="5"/>
        <v xml:space="preserve"> Plan/Paquete 270</v>
      </c>
      <c r="M292" s="291"/>
    </row>
    <row r="293" spans="9:13" s="167" customFormat="1" hidden="1" outlineLevel="1">
      <c r="I293" s="29">
        <f t="shared" si="6"/>
        <v>271</v>
      </c>
      <c r="J293" s="250" t="str">
        <f t="shared" si="5"/>
        <v xml:space="preserve"> Plan/Paquete 271</v>
      </c>
      <c r="M293" s="291"/>
    </row>
    <row r="294" spans="9:13" s="167" customFormat="1" hidden="1" outlineLevel="1">
      <c r="I294" s="29">
        <f t="shared" si="6"/>
        <v>272</v>
      </c>
      <c r="J294" s="250" t="str">
        <f t="shared" si="5"/>
        <v xml:space="preserve"> Plan/Paquete 272</v>
      </c>
      <c r="M294" s="291"/>
    </row>
    <row r="295" spans="9:13" s="167" customFormat="1" hidden="1" outlineLevel="1">
      <c r="I295" s="29">
        <f t="shared" si="6"/>
        <v>273</v>
      </c>
      <c r="J295" s="250" t="str">
        <f t="shared" si="5"/>
        <v xml:space="preserve"> Plan/Paquete 273</v>
      </c>
      <c r="M295" s="291"/>
    </row>
    <row r="296" spans="9:13" s="167" customFormat="1" hidden="1" outlineLevel="1">
      <c r="I296" s="29">
        <f t="shared" si="6"/>
        <v>274</v>
      </c>
      <c r="J296" s="250" t="str">
        <f t="shared" ref="J296:J359" si="7">" Plan/Paquete "&amp;I296</f>
        <v xml:space="preserve"> Plan/Paquete 274</v>
      </c>
      <c r="M296" s="291"/>
    </row>
    <row r="297" spans="9:13" s="167" customFormat="1" hidden="1" outlineLevel="1">
      <c r="I297" s="29">
        <f t="shared" si="6"/>
        <v>275</v>
      </c>
      <c r="J297" s="250" t="str">
        <f t="shared" si="7"/>
        <v xml:space="preserve"> Plan/Paquete 275</v>
      </c>
      <c r="M297" s="291"/>
    </row>
    <row r="298" spans="9:13" s="167" customFormat="1" hidden="1" outlineLevel="1">
      <c r="I298" s="29">
        <f t="shared" si="6"/>
        <v>276</v>
      </c>
      <c r="J298" s="250" t="str">
        <f t="shared" si="7"/>
        <v xml:space="preserve"> Plan/Paquete 276</v>
      </c>
      <c r="M298" s="291"/>
    </row>
    <row r="299" spans="9:13" s="167" customFormat="1" hidden="1" outlineLevel="1">
      <c r="I299" s="29">
        <f t="shared" si="6"/>
        <v>277</v>
      </c>
      <c r="J299" s="250" t="str">
        <f t="shared" si="7"/>
        <v xml:space="preserve"> Plan/Paquete 277</v>
      </c>
      <c r="M299" s="291"/>
    </row>
    <row r="300" spans="9:13" s="167" customFormat="1" hidden="1" outlineLevel="1">
      <c r="I300" s="29">
        <f t="shared" si="6"/>
        <v>278</v>
      </c>
      <c r="J300" s="250" t="str">
        <f t="shared" si="7"/>
        <v xml:space="preserve"> Plan/Paquete 278</v>
      </c>
      <c r="M300" s="291"/>
    </row>
    <row r="301" spans="9:13" s="167" customFormat="1" hidden="1" outlineLevel="1">
      <c r="I301" s="29">
        <f t="shared" si="6"/>
        <v>279</v>
      </c>
      <c r="J301" s="250" t="str">
        <f t="shared" si="7"/>
        <v xml:space="preserve"> Plan/Paquete 279</v>
      </c>
      <c r="M301" s="291"/>
    </row>
    <row r="302" spans="9:13" s="167" customFormat="1" hidden="1" outlineLevel="1">
      <c r="I302" s="29">
        <f t="shared" si="6"/>
        <v>280</v>
      </c>
      <c r="J302" s="250" t="str">
        <f t="shared" si="7"/>
        <v xml:space="preserve"> Plan/Paquete 280</v>
      </c>
      <c r="M302" s="291"/>
    </row>
    <row r="303" spans="9:13" s="167" customFormat="1" hidden="1" outlineLevel="1">
      <c r="I303" s="29">
        <f t="shared" si="6"/>
        <v>281</v>
      </c>
      <c r="J303" s="250" t="str">
        <f t="shared" si="7"/>
        <v xml:space="preserve"> Plan/Paquete 281</v>
      </c>
      <c r="M303" s="291"/>
    </row>
    <row r="304" spans="9:13" s="167" customFormat="1" hidden="1" outlineLevel="1">
      <c r="I304" s="29">
        <f t="shared" si="6"/>
        <v>282</v>
      </c>
      <c r="J304" s="250" t="str">
        <f t="shared" si="7"/>
        <v xml:space="preserve"> Plan/Paquete 282</v>
      </c>
      <c r="M304" s="291"/>
    </row>
    <row r="305" spans="9:13" s="167" customFormat="1" hidden="1" outlineLevel="1">
      <c r="I305" s="29">
        <f t="shared" si="6"/>
        <v>283</v>
      </c>
      <c r="J305" s="250" t="str">
        <f t="shared" si="7"/>
        <v xml:space="preserve"> Plan/Paquete 283</v>
      </c>
      <c r="M305" s="291"/>
    </row>
    <row r="306" spans="9:13" s="167" customFormat="1" hidden="1" outlineLevel="1">
      <c r="I306" s="29">
        <f t="shared" si="6"/>
        <v>284</v>
      </c>
      <c r="J306" s="250" t="str">
        <f t="shared" si="7"/>
        <v xml:space="preserve"> Plan/Paquete 284</v>
      </c>
      <c r="M306" s="291"/>
    </row>
    <row r="307" spans="9:13" s="167" customFormat="1" hidden="1" outlineLevel="1">
      <c r="I307" s="29">
        <f t="shared" si="6"/>
        <v>285</v>
      </c>
      <c r="J307" s="250" t="str">
        <f t="shared" si="7"/>
        <v xml:space="preserve"> Plan/Paquete 285</v>
      </c>
      <c r="M307" s="291"/>
    </row>
    <row r="308" spans="9:13" s="167" customFormat="1" hidden="1" outlineLevel="1">
      <c r="I308" s="29">
        <f t="shared" si="6"/>
        <v>286</v>
      </c>
      <c r="J308" s="250" t="str">
        <f t="shared" si="7"/>
        <v xml:space="preserve"> Plan/Paquete 286</v>
      </c>
      <c r="M308" s="291"/>
    </row>
    <row r="309" spans="9:13" s="167" customFormat="1" hidden="1" outlineLevel="1">
      <c r="I309" s="29">
        <f t="shared" si="6"/>
        <v>287</v>
      </c>
      <c r="J309" s="250" t="str">
        <f t="shared" si="7"/>
        <v xml:space="preserve"> Plan/Paquete 287</v>
      </c>
      <c r="M309" s="291"/>
    </row>
    <row r="310" spans="9:13" s="167" customFormat="1" hidden="1" outlineLevel="1">
      <c r="I310" s="29">
        <f t="shared" si="6"/>
        <v>288</v>
      </c>
      <c r="J310" s="250" t="str">
        <f t="shared" si="7"/>
        <v xml:space="preserve"> Plan/Paquete 288</v>
      </c>
      <c r="M310" s="291"/>
    </row>
    <row r="311" spans="9:13" s="167" customFormat="1" hidden="1" outlineLevel="1">
      <c r="I311" s="29">
        <f t="shared" si="6"/>
        <v>289</v>
      </c>
      <c r="J311" s="250" t="str">
        <f t="shared" si="7"/>
        <v xml:space="preserve"> Plan/Paquete 289</v>
      </c>
      <c r="M311" s="291"/>
    </row>
    <row r="312" spans="9:13" s="167" customFormat="1" hidden="1" outlineLevel="1">
      <c r="I312" s="29">
        <f t="shared" si="6"/>
        <v>290</v>
      </c>
      <c r="J312" s="250" t="str">
        <f t="shared" si="7"/>
        <v xml:space="preserve"> Plan/Paquete 290</v>
      </c>
      <c r="M312" s="291"/>
    </row>
    <row r="313" spans="9:13" s="167" customFormat="1" hidden="1" outlineLevel="1">
      <c r="I313" s="29">
        <f t="shared" si="6"/>
        <v>291</v>
      </c>
      <c r="J313" s="250" t="str">
        <f t="shared" si="7"/>
        <v xml:space="preserve"> Plan/Paquete 291</v>
      </c>
      <c r="M313" s="291"/>
    </row>
    <row r="314" spans="9:13" s="167" customFormat="1" hidden="1" outlineLevel="1">
      <c r="I314" s="29">
        <f t="shared" si="6"/>
        <v>292</v>
      </c>
      <c r="J314" s="250" t="str">
        <f t="shared" si="7"/>
        <v xml:space="preserve"> Plan/Paquete 292</v>
      </c>
      <c r="M314" s="291"/>
    </row>
    <row r="315" spans="9:13" s="167" customFormat="1" hidden="1" outlineLevel="1">
      <c r="I315" s="29">
        <f t="shared" si="6"/>
        <v>293</v>
      </c>
      <c r="J315" s="250" t="str">
        <f t="shared" si="7"/>
        <v xml:space="preserve"> Plan/Paquete 293</v>
      </c>
      <c r="M315" s="291"/>
    </row>
    <row r="316" spans="9:13" s="167" customFormat="1" hidden="1" outlineLevel="1">
      <c r="I316" s="29">
        <f t="shared" si="6"/>
        <v>294</v>
      </c>
      <c r="J316" s="250" t="str">
        <f t="shared" si="7"/>
        <v xml:space="preserve"> Plan/Paquete 294</v>
      </c>
      <c r="M316" s="291"/>
    </row>
    <row r="317" spans="9:13" s="167" customFormat="1" hidden="1" outlineLevel="1">
      <c r="I317" s="29">
        <f t="shared" si="6"/>
        <v>295</v>
      </c>
      <c r="J317" s="250" t="str">
        <f t="shared" si="7"/>
        <v xml:space="preserve"> Plan/Paquete 295</v>
      </c>
      <c r="M317" s="291"/>
    </row>
    <row r="318" spans="9:13" s="167" customFormat="1" hidden="1" outlineLevel="1">
      <c r="I318" s="29">
        <f t="shared" si="6"/>
        <v>296</v>
      </c>
      <c r="J318" s="250" t="str">
        <f t="shared" si="7"/>
        <v xml:space="preserve"> Plan/Paquete 296</v>
      </c>
      <c r="M318" s="291"/>
    </row>
    <row r="319" spans="9:13" s="167" customFormat="1" hidden="1" outlineLevel="1">
      <c r="I319" s="29">
        <f t="shared" si="6"/>
        <v>297</v>
      </c>
      <c r="J319" s="250" t="str">
        <f t="shared" si="7"/>
        <v xml:space="preserve"> Plan/Paquete 297</v>
      </c>
      <c r="M319" s="291"/>
    </row>
    <row r="320" spans="9:13" s="167" customFormat="1" hidden="1" outlineLevel="1">
      <c r="I320" s="29">
        <f t="shared" si="6"/>
        <v>298</v>
      </c>
      <c r="J320" s="250" t="str">
        <f t="shared" si="7"/>
        <v xml:space="preserve"> Plan/Paquete 298</v>
      </c>
      <c r="M320" s="291"/>
    </row>
    <row r="321" spans="9:13" s="167" customFormat="1" hidden="1" outlineLevel="1">
      <c r="I321" s="29">
        <f t="shared" si="6"/>
        <v>299</v>
      </c>
      <c r="J321" s="250" t="str">
        <f t="shared" si="7"/>
        <v xml:space="preserve"> Plan/Paquete 299</v>
      </c>
      <c r="M321" s="291"/>
    </row>
    <row r="322" spans="9:13" s="167" customFormat="1" hidden="1" outlineLevel="1">
      <c r="I322" s="29">
        <f t="shared" si="6"/>
        <v>300</v>
      </c>
      <c r="J322" s="250" t="str">
        <f t="shared" si="7"/>
        <v xml:space="preserve"> Plan/Paquete 300</v>
      </c>
      <c r="M322" s="291"/>
    </row>
    <row r="323" spans="9:13" s="167" customFormat="1" hidden="1" outlineLevel="1">
      <c r="I323" s="29">
        <f t="shared" si="6"/>
        <v>301</v>
      </c>
      <c r="J323" s="250" t="str">
        <f t="shared" si="7"/>
        <v xml:space="preserve"> Plan/Paquete 301</v>
      </c>
      <c r="M323" s="291"/>
    </row>
    <row r="324" spans="9:13" s="167" customFormat="1" hidden="1" outlineLevel="1">
      <c r="I324" s="29">
        <f t="shared" si="6"/>
        <v>302</v>
      </c>
      <c r="J324" s="250" t="str">
        <f t="shared" si="7"/>
        <v xml:space="preserve"> Plan/Paquete 302</v>
      </c>
      <c r="M324" s="291"/>
    </row>
    <row r="325" spans="9:13" s="167" customFormat="1" hidden="1" outlineLevel="1">
      <c r="I325" s="29">
        <f t="shared" si="6"/>
        <v>303</v>
      </c>
      <c r="J325" s="250" t="str">
        <f t="shared" si="7"/>
        <v xml:space="preserve"> Plan/Paquete 303</v>
      </c>
      <c r="M325" s="291"/>
    </row>
    <row r="326" spans="9:13" s="167" customFormat="1" hidden="1" outlineLevel="1">
      <c r="I326" s="29">
        <f t="shared" si="6"/>
        <v>304</v>
      </c>
      <c r="J326" s="250" t="str">
        <f t="shared" si="7"/>
        <v xml:space="preserve"> Plan/Paquete 304</v>
      </c>
      <c r="M326" s="291"/>
    </row>
    <row r="327" spans="9:13" s="167" customFormat="1" hidden="1" outlineLevel="1">
      <c r="I327" s="29">
        <f t="shared" si="6"/>
        <v>305</v>
      </c>
      <c r="J327" s="250" t="str">
        <f t="shared" si="7"/>
        <v xml:space="preserve"> Plan/Paquete 305</v>
      </c>
      <c r="M327" s="291"/>
    </row>
    <row r="328" spans="9:13" s="167" customFormat="1" hidden="1" outlineLevel="1">
      <c r="I328" s="29">
        <f t="shared" si="6"/>
        <v>306</v>
      </c>
      <c r="J328" s="250" t="str">
        <f t="shared" si="7"/>
        <v xml:space="preserve"> Plan/Paquete 306</v>
      </c>
      <c r="M328" s="291"/>
    </row>
    <row r="329" spans="9:13" s="167" customFormat="1" hidden="1" outlineLevel="1">
      <c r="I329" s="29">
        <f t="shared" si="6"/>
        <v>307</v>
      </c>
      <c r="J329" s="250" t="str">
        <f t="shared" si="7"/>
        <v xml:space="preserve"> Plan/Paquete 307</v>
      </c>
      <c r="M329" s="291"/>
    </row>
    <row r="330" spans="9:13" s="167" customFormat="1" hidden="1" outlineLevel="1">
      <c r="I330" s="29">
        <f t="shared" si="6"/>
        <v>308</v>
      </c>
      <c r="J330" s="250" t="str">
        <f t="shared" si="7"/>
        <v xml:space="preserve"> Plan/Paquete 308</v>
      </c>
      <c r="M330" s="291"/>
    </row>
    <row r="331" spans="9:13" s="167" customFormat="1" hidden="1" outlineLevel="1">
      <c r="I331" s="29">
        <f t="shared" si="6"/>
        <v>309</v>
      </c>
      <c r="J331" s="250" t="str">
        <f t="shared" si="7"/>
        <v xml:space="preserve"> Plan/Paquete 309</v>
      </c>
      <c r="M331" s="291"/>
    </row>
    <row r="332" spans="9:13" s="167" customFormat="1" hidden="1" outlineLevel="1">
      <c r="I332" s="29">
        <f t="shared" ref="I332:I395" si="8">I331+1</f>
        <v>310</v>
      </c>
      <c r="J332" s="250" t="str">
        <f t="shared" si="7"/>
        <v xml:space="preserve"> Plan/Paquete 310</v>
      </c>
      <c r="M332" s="291"/>
    </row>
    <row r="333" spans="9:13" s="167" customFormat="1" hidden="1" outlineLevel="1">
      <c r="I333" s="29">
        <f t="shared" si="8"/>
        <v>311</v>
      </c>
      <c r="J333" s="250" t="str">
        <f t="shared" si="7"/>
        <v xml:space="preserve"> Plan/Paquete 311</v>
      </c>
      <c r="M333" s="291"/>
    </row>
    <row r="334" spans="9:13" s="167" customFormat="1" hidden="1" outlineLevel="1">
      <c r="I334" s="29">
        <f t="shared" si="8"/>
        <v>312</v>
      </c>
      <c r="J334" s="250" t="str">
        <f t="shared" si="7"/>
        <v xml:space="preserve"> Plan/Paquete 312</v>
      </c>
      <c r="M334" s="291"/>
    </row>
    <row r="335" spans="9:13" s="167" customFormat="1" hidden="1" outlineLevel="1">
      <c r="I335" s="29">
        <f t="shared" si="8"/>
        <v>313</v>
      </c>
      <c r="J335" s="250" t="str">
        <f t="shared" si="7"/>
        <v xml:space="preserve"> Plan/Paquete 313</v>
      </c>
      <c r="M335" s="291"/>
    </row>
    <row r="336" spans="9:13" s="167" customFormat="1" hidden="1" outlineLevel="1">
      <c r="I336" s="29">
        <f t="shared" si="8"/>
        <v>314</v>
      </c>
      <c r="J336" s="250" t="str">
        <f t="shared" si="7"/>
        <v xml:space="preserve"> Plan/Paquete 314</v>
      </c>
      <c r="M336" s="291"/>
    </row>
    <row r="337" spans="9:13" s="167" customFormat="1" hidden="1" outlineLevel="1">
      <c r="I337" s="29">
        <f t="shared" si="8"/>
        <v>315</v>
      </c>
      <c r="J337" s="250" t="str">
        <f t="shared" si="7"/>
        <v xml:space="preserve"> Plan/Paquete 315</v>
      </c>
      <c r="M337" s="291"/>
    </row>
    <row r="338" spans="9:13" s="167" customFormat="1" hidden="1" outlineLevel="1">
      <c r="I338" s="29">
        <f t="shared" si="8"/>
        <v>316</v>
      </c>
      <c r="J338" s="250" t="str">
        <f t="shared" si="7"/>
        <v xml:space="preserve"> Plan/Paquete 316</v>
      </c>
      <c r="M338" s="291"/>
    </row>
    <row r="339" spans="9:13" s="167" customFormat="1" hidden="1" outlineLevel="1">
      <c r="I339" s="29">
        <f t="shared" si="8"/>
        <v>317</v>
      </c>
      <c r="J339" s="250" t="str">
        <f t="shared" si="7"/>
        <v xml:space="preserve"> Plan/Paquete 317</v>
      </c>
      <c r="M339" s="291"/>
    </row>
    <row r="340" spans="9:13" s="167" customFormat="1" hidden="1" outlineLevel="1">
      <c r="I340" s="29">
        <f t="shared" si="8"/>
        <v>318</v>
      </c>
      <c r="J340" s="250" t="str">
        <f t="shared" si="7"/>
        <v xml:space="preserve"> Plan/Paquete 318</v>
      </c>
      <c r="M340" s="291"/>
    </row>
    <row r="341" spans="9:13" s="167" customFormat="1" hidden="1" outlineLevel="1">
      <c r="I341" s="29">
        <f t="shared" si="8"/>
        <v>319</v>
      </c>
      <c r="J341" s="250" t="str">
        <f t="shared" si="7"/>
        <v xml:space="preserve"> Plan/Paquete 319</v>
      </c>
      <c r="M341" s="291"/>
    </row>
    <row r="342" spans="9:13" s="167" customFormat="1" hidden="1" outlineLevel="1">
      <c r="I342" s="29">
        <f t="shared" si="8"/>
        <v>320</v>
      </c>
      <c r="J342" s="250" t="str">
        <f t="shared" si="7"/>
        <v xml:space="preserve"> Plan/Paquete 320</v>
      </c>
      <c r="M342" s="291"/>
    </row>
    <row r="343" spans="9:13" s="167" customFormat="1" hidden="1" outlineLevel="1">
      <c r="I343" s="29">
        <f t="shared" si="8"/>
        <v>321</v>
      </c>
      <c r="J343" s="250" t="str">
        <f t="shared" si="7"/>
        <v xml:space="preserve"> Plan/Paquete 321</v>
      </c>
      <c r="M343" s="291"/>
    </row>
    <row r="344" spans="9:13" s="167" customFormat="1" hidden="1" outlineLevel="1">
      <c r="I344" s="29">
        <f t="shared" si="8"/>
        <v>322</v>
      </c>
      <c r="J344" s="250" t="str">
        <f t="shared" si="7"/>
        <v xml:space="preserve"> Plan/Paquete 322</v>
      </c>
      <c r="M344" s="291"/>
    </row>
    <row r="345" spans="9:13" s="167" customFormat="1" hidden="1" outlineLevel="1">
      <c r="I345" s="29">
        <f t="shared" si="8"/>
        <v>323</v>
      </c>
      <c r="J345" s="250" t="str">
        <f t="shared" si="7"/>
        <v xml:space="preserve"> Plan/Paquete 323</v>
      </c>
      <c r="M345" s="291"/>
    </row>
    <row r="346" spans="9:13" s="167" customFormat="1" hidden="1" outlineLevel="1">
      <c r="I346" s="29">
        <f t="shared" si="8"/>
        <v>324</v>
      </c>
      <c r="J346" s="250" t="str">
        <f t="shared" si="7"/>
        <v xml:space="preserve"> Plan/Paquete 324</v>
      </c>
      <c r="M346" s="291"/>
    </row>
    <row r="347" spans="9:13" s="167" customFormat="1" hidden="1" outlineLevel="1">
      <c r="I347" s="29">
        <f t="shared" si="8"/>
        <v>325</v>
      </c>
      <c r="J347" s="250" t="str">
        <f t="shared" si="7"/>
        <v xml:space="preserve"> Plan/Paquete 325</v>
      </c>
      <c r="M347" s="291"/>
    </row>
    <row r="348" spans="9:13" s="167" customFormat="1" hidden="1" outlineLevel="1">
      <c r="I348" s="29">
        <f t="shared" si="8"/>
        <v>326</v>
      </c>
      <c r="J348" s="250" t="str">
        <f t="shared" si="7"/>
        <v xml:space="preserve"> Plan/Paquete 326</v>
      </c>
      <c r="M348" s="291"/>
    </row>
    <row r="349" spans="9:13" s="167" customFormat="1" hidden="1" outlineLevel="1">
      <c r="I349" s="29">
        <f t="shared" si="8"/>
        <v>327</v>
      </c>
      <c r="J349" s="250" t="str">
        <f t="shared" si="7"/>
        <v xml:space="preserve"> Plan/Paquete 327</v>
      </c>
      <c r="M349" s="291"/>
    </row>
    <row r="350" spans="9:13" s="167" customFormat="1" hidden="1" outlineLevel="1">
      <c r="I350" s="29">
        <f t="shared" si="8"/>
        <v>328</v>
      </c>
      <c r="J350" s="250" t="str">
        <f t="shared" si="7"/>
        <v xml:space="preserve"> Plan/Paquete 328</v>
      </c>
      <c r="M350" s="291"/>
    </row>
    <row r="351" spans="9:13" s="167" customFormat="1" hidden="1" outlineLevel="1">
      <c r="I351" s="29">
        <f t="shared" si="8"/>
        <v>329</v>
      </c>
      <c r="J351" s="250" t="str">
        <f t="shared" si="7"/>
        <v xml:space="preserve"> Plan/Paquete 329</v>
      </c>
      <c r="M351" s="291"/>
    </row>
    <row r="352" spans="9:13" s="167" customFormat="1" hidden="1" outlineLevel="1">
      <c r="I352" s="29">
        <f t="shared" si="8"/>
        <v>330</v>
      </c>
      <c r="J352" s="250" t="str">
        <f t="shared" si="7"/>
        <v xml:space="preserve"> Plan/Paquete 330</v>
      </c>
      <c r="M352" s="291"/>
    </row>
    <row r="353" spans="9:13" s="167" customFormat="1" hidden="1" outlineLevel="1">
      <c r="I353" s="29">
        <f t="shared" si="8"/>
        <v>331</v>
      </c>
      <c r="J353" s="250" t="str">
        <f t="shared" si="7"/>
        <v xml:space="preserve"> Plan/Paquete 331</v>
      </c>
      <c r="M353" s="291"/>
    </row>
    <row r="354" spans="9:13" s="167" customFormat="1" hidden="1" outlineLevel="1">
      <c r="I354" s="29">
        <f t="shared" si="8"/>
        <v>332</v>
      </c>
      <c r="J354" s="250" t="str">
        <f t="shared" si="7"/>
        <v xml:space="preserve"> Plan/Paquete 332</v>
      </c>
      <c r="M354" s="291"/>
    </row>
    <row r="355" spans="9:13" s="167" customFormat="1" hidden="1" outlineLevel="1">
      <c r="I355" s="29">
        <f t="shared" si="8"/>
        <v>333</v>
      </c>
      <c r="J355" s="250" t="str">
        <f t="shared" si="7"/>
        <v xml:space="preserve"> Plan/Paquete 333</v>
      </c>
      <c r="M355" s="291"/>
    </row>
    <row r="356" spans="9:13" s="167" customFormat="1" hidden="1" outlineLevel="1">
      <c r="I356" s="29">
        <f t="shared" si="8"/>
        <v>334</v>
      </c>
      <c r="J356" s="250" t="str">
        <f t="shared" si="7"/>
        <v xml:space="preserve"> Plan/Paquete 334</v>
      </c>
      <c r="M356" s="291"/>
    </row>
    <row r="357" spans="9:13" s="167" customFormat="1" hidden="1" outlineLevel="1">
      <c r="I357" s="29">
        <f t="shared" si="8"/>
        <v>335</v>
      </c>
      <c r="J357" s="250" t="str">
        <f t="shared" si="7"/>
        <v xml:space="preserve"> Plan/Paquete 335</v>
      </c>
      <c r="M357" s="291"/>
    </row>
    <row r="358" spans="9:13" s="167" customFormat="1" hidden="1" outlineLevel="1">
      <c r="I358" s="29">
        <f t="shared" si="8"/>
        <v>336</v>
      </c>
      <c r="J358" s="250" t="str">
        <f t="shared" si="7"/>
        <v xml:space="preserve"> Plan/Paquete 336</v>
      </c>
      <c r="M358" s="291"/>
    </row>
    <row r="359" spans="9:13" s="167" customFormat="1" hidden="1" outlineLevel="1">
      <c r="I359" s="29">
        <f t="shared" si="8"/>
        <v>337</v>
      </c>
      <c r="J359" s="250" t="str">
        <f t="shared" si="7"/>
        <v xml:space="preserve"> Plan/Paquete 337</v>
      </c>
      <c r="M359" s="291"/>
    </row>
    <row r="360" spans="9:13" s="167" customFormat="1" hidden="1" outlineLevel="1">
      <c r="I360" s="29">
        <f t="shared" si="8"/>
        <v>338</v>
      </c>
      <c r="J360" s="250" t="str">
        <f t="shared" ref="J360:J423" si="9">" Plan/Paquete "&amp;I360</f>
        <v xml:space="preserve"> Plan/Paquete 338</v>
      </c>
      <c r="M360" s="291"/>
    </row>
    <row r="361" spans="9:13" s="167" customFormat="1" hidden="1" outlineLevel="1">
      <c r="I361" s="29">
        <f t="shared" si="8"/>
        <v>339</v>
      </c>
      <c r="J361" s="250" t="str">
        <f t="shared" si="9"/>
        <v xml:space="preserve"> Plan/Paquete 339</v>
      </c>
      <c r="M361" s="291"/>
    </row>
    <row r="362" spans="9:13" s="167" customFormat="1" hidden="1" outlineLevel="1">
      <c r="I362" s="29">
        <f t="shared" si="8"/>
        <v>340</v>
      </c>
      <c r="J362" s="250" t="str">
        <f t="shared" si="9"/>
        <v xml:space="preserve"> Plan/Paquete 340</v>
      </c>
      <c r="M362" s="291"/>
    </row>
    <row r="363" spans="9:13" s="167" customFormat="1" hidden="1" outlineLevel="1">
      <c r="I363" s="29">
        <f t="shared" si="8"/>
        <v>341</v>
      </c>
      <c r="J363" s="250" t="str">
        <f t="shared" si="9"/>
        <v xml:space="preserve"> Plan/Paquete 341</v>
      </c>
      <c r="M363" s="291"/>
    </row>
    <row r="364" spans="9:13" s="167" customFormat="1" hidden="1" outlineLevel="1">
      <c r="I364" s="29">
        <f t="shared" si="8"/>
        <v>342</v>
      </c>
      <c r="J364" s="250" t="str">
        <f t="shared" si="9"/>
        <v xml:space="preserve"> Plan/Paquete 342</v>
      </c>
      <c r="M364" s="291"/>
    </row>
    <row r="365" spans="9:13" s="167" customFormat="1" hidden="1" outlineLevel="1">
      <c r="I365" s="29">
        <f t="shared" si="8"/>
        <v>343</v>
      </c>
      <c r="J365" s="250" t="str">
        <f t="shared" si="9"/>
        <v xml:space="preserve"> Plan/Paquete 343</v>
      </c>
      <c r="M365" s="291"/>
    </row>
    <row r="366" spans="9:13" s="167" customFormat="1" hidden="1" outlineLevel="1">
      <c r="I366" s="29">
        <f t="shared" si="8"/>
        <v>344</v>
      </c>
      <c r="J366" s="250" t="str">
        <f t="shared" si="9"/>
        <v xml:space="preserve"> Plan/Paquete 344</v>
      </c>
      <c r="M366" s="291"/>
    </row>
    <row r="367" spans="9:13" s="167" customFormat="1" hidden="1" outlineLevel="1">
      <c r="I367" s="29">
        <f t="shared" si="8"/>
        <v>345</v>
      </c>
      <c r="J367" s="250" t="str">
        <f t="shared" si="9"/>
        <v xml:space="preserve"> Plan/Paquete 345</v>
      </c>
      <c r="M367" s="291"/>
    </row>
    <row r="368" spans="9:13" s="167" customFormat="1" hidden="1" outlineLevel="1">
      <c r="I368" s="29">
        <f t="shared" si="8"/>
        <v>346</v>
      </c>
      <c r="J368" s="250" t="str">
        <f t="shared" si="9"/>
        <v xml:space="preserve"> Plan/Paquete 346</v>
      </c>
      <c r="M368" s="291"/>
    </row>
    <row r="369" spans="9:13" s="167" customFormat="1" hidden="1" outlineLevel="1">
      <c r="I369" s="29">
        <f t="shared" si="8"/>
        <v>347</v>
      </c>
      <c r="J369" s="250" t="str">
        <f t="shared" si="9"/>
        <v xml:space="preserve"> Plan/Paquete 347</v>
      </c>
      <c r="M369" s="291"/>
    </row>
    <row r="370" spans="9:13" s="167" customFormat="1" hidden="1" outlineLevel="1">
      <c r="I370" s="29">
        <f t="shared" si="8"/>
        <v>348</v>
      </c>
      <c r="J370" s="250" t="str">
        <f t="shared" si="9"/>
        <v xml:space="preserve"> Plan/Paquete 348</v>
      </c>
      <c r="M370" s="291"/>
    </row>
    <row r="371" spans="9:13" s="167" customFormat="1" hidden="1" outlineLevel="1">
      <c r="I371" s="29">
        <f t="shared" si="8"/>
        <v>349</v>
      </c>
      <c r="J371" s="250" t="str">
        <f t="shared" si="9"/>
        <v xml:space="preserve"> Plan/Paquete 349</v>
      </c>
      <c r="M371" s="291"/>
    </row>
    <row r="372" spans="9:13" s="167" customFormat="1" hidden="1" outlineLevel="1">
      <c r="I372" s="29">
        <f t="shared" si="8"/>
        <v>350</v>
      </c>
      <c r="J372" s="250" t="str">
        <f t="shared" si="9"/>
        <v xml:space="preserve"> Plan/Paquete 350</v>
      </c>
      <c r="M372" s="291"/>
    </row>
    <row r="373" spans="9:13" s="167" customFormat="1" hidden="1" outlineLevel="1">
      <c r="I373" s="29">
        <f t="shared" si="8"/>
        <v>351</v>
      </c>
      <c r="J373" s="250" t="str">
        <f t="shared" si="9"/>
        <v xml:space="preserve"> Plan/Paquete 351</v>
      </c>
      <c r="M373" s="291"/>
    </row>
    <row r="374" spans="9:13" s="167" customFormat="1" hidden="1" outlineLevel="1">
      <c r="I374" s="29">
        <f t="shared" si="8"/>
        <v>352</v>
      </c>
      <c r="J374" s="250" t="str">
        <f t="shared" si="9"/>
        <v xml:space="preserve"> Plan/Paquete 352</v>
      </c>
      <c r="M374" s="291"/>
    </row>
    <row r="375" spans="9:13" s="167" customFormat="1" hidden="1" outlineLevel="1">
      <c r="I375" s="29">
        <f t="shared" si="8"/>
        <v>353</v>
      </c>
      <c r="J375" s="250" t="str">
        <f t="shared" si="9"/>
        <v xml:space="preserve"> Plan/Paquete 353</v>
      </c>
      <c r="M375" s="291"/>
    </row>
    <row r="376" spans="9:13" s="167" customFormat="1" hidden="1" outlineLevel="1">
      <c r="I376" s="29">
        <f t="shared" si="8"/>
        <v>354</v>
      </c>
      <c r="J376" s="250" t="str">
        <f t="shared" si="9"/>
        <v xml:space="preserve"> Plan/Paquete 354</v>
      </c>
      <c r="M376" s="291"/>
    </row>
    <row r="377" spans="9:13" s="167" customFormat="1" hidden="1" outlineLevel="1">
      <c r="I377" s="29">
        <f t="shared" si="8"/>
        <v>355</v>
      </c>
      <c r="J377" s="250" t="str">
        <f t="shared" si="9"/>
        <v xml:space="preserve"> Plan/Paquete 355</v>
      </c>
      <c r="M377" s="291"/>
    </row>
    <row r="378" spans="9:13" s="167" customFormat="1" hidden="1" outlineLevel="1">
      <c r="I378" s="29">
        <f t="shared" si="8"/>
        <v>356</v>
      </c>
      <c r="J378" s="250" t="str">
        <f t="shared" si="9"/>
        <v xml:space="preserve"> Plan/Paquete 356</v>
      </c>
      <c r="M378" s="291"/>
    </row>
    <row r="379" spans="9:13" s="167" customFormat="1" hidden="1" outlineLevel="1">
      <c r="I379" s="29">
        <f t="shared" si="8"/>
        <v>357</v>
      </c>
      <c r="J379" s="250" t="str">
        <f t="shared" si="9"/>
        <v xml:space="preserve"> Plan/Paquete 357</v>
      </c>
      <c r="M379" s="291"/>
    </row>
    <row r="380" spans="9:13" s="167" customFormat="1" hidden="1" outlineLevel="1">
      <c r="I380" s="29">
        <f t="shared" si="8"/>
        <v>358</v>
      </c>
      <c r="J380" s="250" t="str">
        <f t="shared" si="9"/>
        <v xml:space="preserve"> Plan/Paquete 358</v>
      </c>
      <c r="M380" s="291"/>
    </row>
    <row r="381" spans="9:13" s="167" customFormat="1" hidden="1" outlineLevel="1">
      <c r="I381" s="29">
        <f t="shared" si="8"/>
        <v>359</v>
      </c>
      <c r="J381" s="250" t="str">
        <f t="shared" si="9"/>
        <v xml:space="preserve"> Plan/Paquete 359</v>
      </c>
      <c r="M381" s="291"/>
    </row>
    <row r="382" spans="9:13" s="167" customFormat="1" hidden="1" outlineLevel="1">
      <c r="I382" s="29">
        <f t="shared" si="8"/>
        <v>360</v>
      </c>
      <c r="J382" s="250" t="str">
        <f t="shared" si="9"/>
        <v xml:space="preserve"> Plan/Paquete 360</v>
      </c>
      <c r="M382" s="291"/>
    </row>
    <row r="383" spans="9:13" s="167" customFormat="1" hidden="1" outlineLevel="1">
      <c r="I383" s="29">
        <f t="shared" si="8"/>
        <v>361</v>
      </c>
      <c r="J383" s="250" t="str">
        <f t="shared" si="9"/>
        <v xml:space="preserve"> Plan/Paquete 361</v>
      </c>
      <c r="M383" s="291"/>
    </row>
    <row r="384" spans="9:13" s="167" customFormat="1" hidden="1" outlineLevel="1">
      <c r="I384" s="29">
        <f t="shared" si="8"/>
        <v>362</v>
      </c>
      <c r="J384" s="250" t="str">
        <f t="shared" si="9"/>
        <v xml:space="preserve"> Plan/Paquete 362</v>
      </c>
      <c r="M384" s="291"/>
    </row>
    <row r="385" spans="9:13" s="167" customFormat="1" hidden="1" outlineLevel="1">
      <c r="I385" s="29">
        <f t="shared" si="8"/>
        <v>363</v>
      </c>
      <c r="J385" s="250" t="str">
        <f t="shared" si="9"/>
        <v xml:space="preserve"> Plan/Paquete 363</v>
      </c>
      <c r="M385" s="291"/>
    </row>
    <row r="386" spans="9:13" s="167" customFormat="1" hidden="1" outlineLevel="1">
      <c r="I386" s="29">
        <f t="shared" si="8"/>
        <v>364</v>
      </c>
      <c r="J386" s="250" t="str">
        <f t="shared" si="9"/>
        <v xml:space="preserve"> Plan/Paquete 364</v>
      </c>
      <c r="M386" s="291"/>
    </row>
    <row r="387" spans="9:13" s="167" customFormat="1" hidden="1" outlineLevel="1">
      <c r="I387" s="29">
        <f t="shared" si="8"/>
        <v>365</v>
      </c>
      <c r="J387" s="250" t="str">
        <f t="shared" si="9"/>
        <v xml:space="preserve"> Plan/Paquete 365</v>
      </c>
      <c r="M387" s="291"/>
    </row>
    <row r="388" spans="9:13" s="167" customFormat="1" hidden="1" outlineLevel="1">
      <c r="I388" s="29">
        <f t="shared" si="8"/>
        <v>366</v>
      </c>
      <c r="J388" s="250" t="str">
        <f t="shared" si="9"/>
        <v xml:space="preserve"> Plan/Paquete 366</v>
      </c>
      <c r="M388" s="291"/>
    </row>
    <row r="389" spans="9:13" s="167" customFormat="1" hidden="1" outlineLevel="1">
      <c r="I389" s="29">
        <f t="shared" si="8"/>
        <v>367</v>
      </c>
      <c r="J389" s="250" t="str">
        <f t="shared" si="9"/>
        <v xml:space="preserve"> Plan/Paquete 367</v>
      </c>
      <c r="M389" s="291"/>
    </row>
    <row r="390" spans="9:13" s="167" customFormat="1" hidden="1" outlineLevel="1">
      <c r="I390" s="29">
        <f t="shared" si="8"/>
        <v>368</v>
      </c>
      <c r="J390" s="250" t="str">
        <f t="shared" si="9"/>
        <v xml:space="preserve"> Plan/Paquete 368</v>
      </c>
      <c r="M390" s="291"/>
    </row>
    <row r="391" spans="9:13" s="167" customFormat="1" hidden="1" outlineLevel="1">
      <c r="I391" s="29">
        <f t="shared" si="8"/>
        <v>369</v>
      </c>
      <c r="J391" s="250" t="str">
        <f t="shared" si="9"/>
        <v xml:space="preserve"> Plan/Paquete 369</v>
      </c>
      <c r="M391" s="291"/>
    </row>
    <row r="392" spans="9:13" s="167" customFormat="1" hidden="1" outlineLevel="1">
      <c r="I392" s="29">
        <f t="shared" si="8"/>
        <v>370</v>
      </c>
      <c r="J392" s="250" t="str">
        <f t="shared" si="9"/>
        <v xml:space="preserve"> Plan/Paquete 370</v>
      </c>
      <c r="M392" s="291"/>
    </row>
    <row r="393" spans="9:13" s="167" customFormat="1" hidden="1" outlineLevel="1">
      <c r="I393" s="29">
        <f t="shared" si="8"/>
        <v>371</v>
      </c>
      <c r="J393" s="250" t="str">
        <f t="shared" si="9"/>
        <v xml:space="preserve"> Plan/Paquete 371</v>
      </c>
      <c r="M393" s="291"/>
    </row>
    <row r="394" spans="9:13" s="167" customFormat="1" hidden="1" outlineLevel="1">
      <c r="I394" s="29">
        <f t="shared" si="8"/>
        <v>372</v>
      </c>
      <c r="J394" s="250" t="str">
        <f t="shared" si="9"/>
        <v xml:space="preserve"> Plan/Paquete 372</v>
      </c>
      <c r="M394" s="291"/>
    </row>
    <row r="395" spans="9:13" s="167" customFormat="1" hidden="1" outlineLevel="1">
      <c r="I395" s="29">
        <f t="shared" si="8"/>
        <v>373</v>
      </c>
      <c r="J395" s="250" t="str">
        <f t="shared" si="9"/>
        <v xml:space="preserve"> Plan/Paquete 373</v>
      </c>
      <c r="M395" s="291"/>
    </row>
    <row r="396" spans="9:13" s="167" customFormat="1" hidden="1" outlineLevel="1">
      <c r="I396" s="29">
        <f t="shared" ref="I396:I459" si="10">I395+1</f>
        <v>374</v>
      </c>
      <c r="J396" s="250" t="str">
        <f t="shared" si="9"/>
        <v xml:space="preserve"> Plan/Paquete 374</v>
      </c>
      <c r="M396" s="291"/>
    </row>
    <row r="397" spans="9:13" s="167" customFormat="1" hidden="1" outlineLevel="1">
      <c r="I397" s="29">
        <f t="shared" si="10"/>
        <v>375</v>
      </c>
      <c r="J397" s="250" t="str">
        <f t="shared" si="9"/>
        <v xml:space="preserve"> Plan/Paquete 375</v>
      </c>
      <c r="M397" s="291"/>
    </row>
    <row r="398" spans="9:13" s="167" customFormat="1" hidden="1" outlineLevel="1">
      <c r="I398" s="29">
        <f t="shared" si="10"/>
        <v>376</v>
      </c>
      <c r="J398" s="250" t="str">
        <f t="shared" si="9"/>
        <v xml:space="preserve"> Plan/Paquete 376</v>
      </c>
      <c r="M398" s="291"/>
    </row>
    <row r="399" spans="9:13" s="167" customFormat="1" hidden="1" outlineLevel="1">
      <c r="I399" s="29">
        <f t="shared" si="10"/>
        <v>377</v>
      </c>
      <c r="J399" s="250" t="str">
        <f t="shared" si="9"/>
        <v xml:space="preserve"> Plan/Paquete 377</v>
      </c>
      <c r="M399" s="291"/>
    </row>
    <row r="400" spans="9:13" s="167" customFormat="1" hidden="1" outlineLevel="1">
      <c r="I400" s="29">
        <f t="shared" si="10"/>
        <v>378</v>
      </c>
      <c r="J400" s="250" t="str">
        <f t="shared" si="9"/>
        <v xml:space="preserve"> Plan/Paquete 378</v>
      </c>
      <c r="M400" s="291"/>
    </row>
    <row r="401" spans="9:13" s="167" customFormat="1" hidden="1" outlineLevel="1">
      <c r="I401" s="29">
        <f t="shared" si="10"/>
        <v>379</v>
      </c>
      <c r="J401" s="250" t="str">
        <f t="shared" si="9"/>
        <v xml:space="preserve"> Plan/Paquete 379</v>
      </c>
      <c r="M401" s="291"/>
    </row>
    <row r="402" spans="9:13" s="167" customFormat="1" hidden="1" outlineLevel="1">
      <c r="I402" s="29">
        <f t="shared" si="10"/>
        <v>380</v>
      </c>
      <c r="J402" s="250" t="str">
        <f t="shared" si="9"/>
        <v xml:space="preserve"> Plan/Paquete 380</v>
      </c>
      <c r="M402" s="291"/>
    </row>
    <row r="403" spans="9:13" s="167" customFormat="1" hidden="1" outlineLevel="1">
      <c r="I403" s="29">
        <f t="shared" si="10"/>
        <v>381</v>
      </c>
      <c r="J403" s="250" t="str">
        <f t="shared" si="9"/>
        <v xml:space="preserve"> Plan/Paquete 381</v>
      </c>
      <c r="M403" s="291"/>
    </row>
    <row r="404" spans="9:13" s="167" customFormat="1" hidden="1" outlineLevel="1">
      <c r="I404" s="29">
        <f t="shared" si="10"/>
        <v>382</v>
      </c>
      <c r="J404" s="250" t="str">
        <f t="shared" si="9"/>
        <v xml:space="preserve"> Plan/Paquete 382</v>
      </c>
      <c r="M404" s="291"/>
    </row>
    <row r="405" spans="9:13" s="167" customFormat="1" hidden="1" outlineLevel="1">
      <c r="I405" s="29">
        <f t="shared" si="10"/>
        <v>383</v>
      </c>
      <c r="J405" s="250" t="str">
        <f t="shared" si="9"/>
        <v xml:space="preserve"> Plan/Paquete 383</v>
      </c>
      <c r="M405" s="291"/>
    </row>
    <row r="406" spans="9:13" s="167" customFormat="1" hidden="1" outlineLevel="1">
      <c r="I406" s="29">
        <f t="shared" si="10"/>
        <v>384</v>
      </c>
      <c r="J406" s="250" t="str">
        <f t="shared" si="9"/>
        <v xml:space="preserve"> Plan/Paquete 384</v>
      </c>
      <c r="M406" s="291"/>
    </row>
    <row r="407" spans="9:13" s="167" customFormat="1" hidden="1" outlineLevel="1">
      <c r="I407" s="29">
        <f t="shared" si="10"/>
        <v>385</v>
      </c>
      <c r="J407" s="250" t="str">
        <f t="shared" si="9"/>
        <v xml:space="preserve"> Plan/Paquete 385</v>
      </c>
      <c r="M407" s="291"/>
    </row>
    <row r="408" spans="9:13" s="167" customFormat="1" hidden="1" outlineLevel="1">
      <c r="I408" s="29">
        <f t="shared" si="10"/>
        <v>386</v>
      </c>
      <c r="J408" s="250" t="str">
        <f t="shared" si="9"/>
        <v xml:space="preserve"> Plan/Paquete 386</v>
      </c>
      <c r="M408" s="291"/>
    </row>
    <row r="409" spans="9:13" s="167" customFormat="1" hidden="1" outlineLevel="1">
      <c r="I409" s="29">
        <f t="shared" si="10"/>
        <v>387</v>
      </c>
      <c r="J409" s="250" t="str">
        <f t="shared" si="9"/>
        <v xml:space="preserve"> Plan/Paquete 387</v>
      </c>
      <c r="M409" s="291"/>
    </row>
    <row r="410" spans="9:13" s="167" customFormat="1" hidden="1" outlineLevel="1">
      <c r="I410" s="29">
        <f t="shared" si="10"/>
        <v>388</v>
      </c>
      <c r="J410" s="250" t="str">
        <f t="shared" si="9"/>
        <v xml:space="preserve"> Plan/Paquete 388</v>
      </c>
      <c r="M410" s="291"/>
    </row>
    <row r="411" spans="9:13" s="167" customFormat="1" hidden="1" outlineLevel="1">
      <c r="I411" s="29">
        <f t="shared" si="10"/>
        <v>389</v>
      </c>
      <c r="J411" s="250" t="str">
        <f t="shared" si="9"/>
        <v xml:space="preserve"> Plan/Paquete 389</v>
      </c>
      <c r="M411" s="291"/>
    </row>
    <row r="412" spans="9:13" s="167" customFormat="1" hidden="1" outlineLevel="1">
      <c r="I412" s="29">
        <f t="shared" si="10"/>
        <v>390</v>
      </c>
      <c r="J412" s="250" t="str">
        <f t="shared" si="9"/>
        <v xml:space="preserve"> Plan/Paquete 390</v>
      </c>
      <c r="M412" s="291"/>
    </row>
    <row r="413" spans="9:13" s="167" customFormat="1" hidden="1" outlineLevel="1">
      <c r="I413" s="29">
        <f t="shared" si="10"/>
        <v>391</v>
      </c>
      <c r="J413" s="250" t="str">
        <f t="shared" si="9"/>
        <v xml:space="preserve"> Plan/Paquete 391</v>
      </c>
      <c r="M413" s="291"/>
    </row>
    <row r="414" spans="9:13" s="167" customFormat="1" hidden="1" outlineLevel="1">
      <c r="I414" s="29">
        <f t="shared" si="10"/>
        <v>392</v>
      </c>
      <c r="J414" s="250" t="str">
        <f t="shared" si="9"/>
        <v xml:space="preserve"> Plan/Paquete 392</v>
      </c>
      <c r="M414" s="291"/>
    </row>
    <row r="415" spans="9:13" s="167" customFormat="1" hidden="1" outlineLevel="1">
      <c r="I415" s="29">
        <f t="shared" si="10"/>
        <v>393</v>
      </c>
      <c r="J415" s="250" t="str">
        <f t="shared" si="9"/>
        <v xml:space="preserve"> Plan/Paquete 393</v>
      </c>
      <c r="M415" s="291"/>
    </row>
    <row r="416" spans="9:13" s="167" customFormat="1" hidden="1" outlineLevel="1">
      <c r="I416" s="29">
        <f t="shared" si="10"/>
        <v>394</v>
      </c>
      <c r="J416" s="250" t="str">
        <f t="shared" si="9"/>
        <v xml:space="preserve"> Plan/Paquete 394</v>
      </c>
      <c r="M416" s="291"/>
    </row>
    <row r="417" spans="9:13" s="167" customFormat="1" hidden="1" outlineLevel="1">
      <c r="I417" s="29">
        <f t="shared" si="10"/>
        <v>395</v>
      </c>
      <c r="J417" s="250" t="str">
        <f t="shared" si="9"/>
        <v xml:space="preserve"> Plan/Paquete 395</v>
      </c>
      <c r="M417" s="291"/>
    </row>
    <row r="418" spans="9:13" s="167" customFormat="1" hidden="1" outlineLevel="1">
      <c r="I418" s="29">
        <f t="shared" si="10"/>
        <v>396</v>
      </c>
      <c r="J418" s="250" t="str">
        <f t="shared" si="9"/>
        <v xml:space="preserve"> Plan/Paquete 396</v>
      </c>
      <c r="M418" s="291"/>
    </row>
    <row r="419" spans="9:13" s="167" customFormat="1" hidden="1" outlineLevel="1">
      <c r="I419" s="29">
        <f t="shared" si="10"/>
        <v>397</v>
      </c>
      <c r="J419" s="250" t="str">
        <f t="shared" si="9"/>
        <v xml:space="preserve"> Plan/Paquete 397</v>
      </c>
      <c r="M419" s="291"/>
    </row>
    <row r="420" spans="9:13" s="167" customFormat="1" hidden="1" outlineLevel="1">
      <c r="I420" s="29">
        <f t="shared" si="10"/>
        <v>398</v>
      </c>
      <c r="J420" s="250" t="str">
        <f t="shared" si="9"/>
        <v xml:space="preserve"> Plan/Paquete 398</v>
      </c>
      <c r="M420" s="291"/>
    </row>
    <row r="421" spans="9:13" s="167" customFormat="1" hidden="1" outlineLevel="1">
      <c r="I421" s="29">
        <f t="shared" si="10"/>
        <v>399</v>
      </c>
      <c r="J421" s="250" t="str">
        <f t="shared" si="9"/>
        <v xml:space="preserve"> Plan/Paquete 399</v>
      </c>
      <c r="M421" s="291"/>
    </row>
    <row r="422" spans="9:13" s="167" customFormat="1" hidden="1" outlineLevel="1">
      <c r="I422" s="29">
        <f t="shared" si="10"/>
        <v>400</v>
      </c>
      <c r="J422" s="250" t="str">
        <f t="shared" si="9"/>
        <v xml:space="preserve"> Plan/Paquete 400</v>
      </c>
      <c r="M422" s="291"/>
    </row>
    <row r="423" spans="9:13" s="167" customFormat="1" hidden="1" outlineLevel="1">
      <c r="I423" s="29">
        <f t="shared" si="10"/>
        <v>401</v>
      </c>
      <c r="J423" s="250" t="str">
        <f t="shared" si="9"/>
        <v xml:space="preserve"> Plan/Paquete 401</v>
      </c>
      <c r="M423" s="291"/>
    </row>
    <row r="424" spans="9:13" s="167" customFormat="1" hidden="1" outlineLevel="1">
      <c r="I424" s="29">
        <f t="shared" si="10"/>
        <v>402</v>
      </c>
      <c r="J424" s="250" t="str">
        <f t="shared" ref="J424:J487" si="11">" Plan/Paquete "&amp;I424</f>
        <v xml:space="preserve"> Plan/Paquete 402</v>
      </c>
      <c r="M424" s="291"/>
    </row>
    <row r="425" spans="9:13" s="167" customFormat="1" hidden="1" outlineLevel="1">
      <c r="I425" s="29">
        <f t="shared" si="10"/>
        <v>403</v>
      </c>
      <c r="J425" s="250" t="str">
        <f t="shared" si="11"/>
        <v xml:space="preserve"> Plan/Paquete 403</v>
      </c>
      <c r="M425" s="291"/>
    </row>
    <row r="426" spans="9:13" s="167" customFormat="1" hidden="1" outlineLevel="1">
      <c r="I426" s="29">
        <f t="shared" si="10"/>
        <v>404</v>
      </c>
      <c r="J426" s="250" t="str">
        <f t="shared" si="11"/>
        <v xml:space="preserve"> Plan/Paquete 404</v>
      </c>
      <c r="M426" s="291"/>
    </row>
    <row r="427" spans="9:13" s="167" customFormat="1" hidden="1" outlineLevel="1">
      <c r="I427" s="29">
        <f t="shared" si="10"/>
        <v>405</v>
      </c>
      <c r="J427" s="250" t="str">
        <f t="shared" si="11"/>
        <v xml:space="preserve"> Plan/Paquete 405</v>
      </c>
      <c r="M427" s="291"/>
    </row>
    <row r="428" spans="9:13" s="167" customFormat="1" hidden="1" outlineLevel="1">
      <c r="I428" s="29">
        <f t="shared" si="10"/>
        <v>406</v>
      </c>
      <c r="J428" s="250" t="str">
        <f t="shared" si="11"/>
        <v xml:space="preserve"> Plan/Paquete 406</v>
      </c>
      <c r="M428" s="291"/>
    </row>
    <row r="429" spans="9:13" s="167" customFormat="1" hidden="1" outlineLevel="1">
      <c r="I429" s="29">
        <f t="shared" si="10"/>
        <v>407</v>
      </c>
      <c r="J429" s="250" t="str">
        <f t="shared" si="11"/>
        <v xml:space="preserve"> Plan/Paquete 407</v>
      </c>
      <c r="M429" s="291"/>
    </row>
    <row r="430" spans="9:13" s="167" customFormat="1" hidden="1" outlineLevel="1">
      <c r="I430" s="29">
        <f t="shared" si="10"/>
        <v>408</v>
      </c>
      <c r="J430" s="250" t="str">
        <f t="shared" si="11"/>
        <v xml:space="preserve"> Plan/Paquete 408</v>
      </c>
      <c r="M430" s="291"/>
    </row>
    <row r="431" spans="9:13" s="167" customFormat="1" hidden="1" outlineLevel="1">
      <c r="I431" s="29">
        <f t="shared" si="10"/>
        <v>409</v>
      </c>
      <c r="J431" s="250" t="str">
        <f t="shared" si="11"/>
        <v xml:space="preserve"> Plan/Paquete 409</v>
      </c>
      <c r="M431" s="291"/>
    </row>
    <row r="432" spans="9:13" s="167" customFormat="1" hidden="1" outlineLevel="1">
      <c r="I432" s="29">
        <f t="shared" si="10"/>
        <v>410</v>
      </c>
      <c r="J432" s="250" t="str">
        <f t="shared" si="11"/>
        <v xml:space="preserve"> Plan/Paquete 410</v>
      </c>
      <c r="M432" s="291"/>
    </row>
    <row r="433" spans="9:13" s="167" customFormat="1" hidden="1" outlineLevel="1">
      <c r="I433" s="29">
        <f t="shared" si="10"/>
        <v>411</v>
      </c>
      <c r="J433" s="250" t="str">
        <f t="shared" si="11"/>
        <v xml:space="preserve"> Plan/Paquete 411</v>
      </c>
      <c r="M433" s="291"/>
    </row>
    <row r="434" spans="9:13" s="167" customFormat="1" hidden="1" outlineLevel="1">
      <c r="I434" s="29">
        <f t="shared" si="10"/>
        <v>412</v>
      </c>
      <c r="J434" s="250" t="str">
        <f t="shared" si="11"/>
        <v xml:space="preserve"> Plan/Paquete 412</v>
      </c>
      <c r="M434" s="291"/>
    </row>
    <row r="435" spans="9:13" s="167" customFormat="1" hidden="1" outlineLevel="1">
      <c r="I435" s="29">
        <f t="shared" si="10"/>
        <v>413</v>
      </c>
      <c r="J435" s="250" t="str">
        <f t="shared" si="11"/>
        <v xml:space="preserve"> Plan/Paquete 413</v>
      </c>
      <c r="M435" s="291"/>
    </row>
    <row r="436" spans="9:13" s="167" customFormat="1" hidden="1" outlineLevel="1">
      <c r="I436" s="29">
        <f t="shared" si="10"/>
        <v>414</v>
      </c>
      <c r="J436" s="250" t="str">
        <f t="shared" si="11"/>
        <v xml:space="preserve"> Plan/Paquete 414</v>
      </c>
      <c r="M436" s="291"/>
    </row>
    <row r="437" spans="9:13" s="167" customFormat="1" hidden="1" outlineLevel="1">
      <c r="I437" s="29">
        <f t="shared" si="10"/>
        <v>415</v>
      </c>
      <c r="J437" s="250" t="str">
        <f t="shared" si="11"/>
        <v xml:space="preserve"> Plan/Paquete 415</v>
      </c>
      <c r="M437" s="291"/>
    </row>
    <row r="438" spans="9:13" s="167" customFormat="1" hidden="1" outlineLevel="1">
      <c r="I438" s="29">
        <f t="shared" si="10"/>
        <v>416</v>
      </c>
      <c r="J438" s="250" t="str">
        <f t="shared" si="11"/>
        <v xml:space="preserve"> Plan/Paquete 416</v>
      </c>
      <c r="M438" s="291"/>
    </row>
    <row r="439" spans="9:13" s="167" customFormat="1" hidden="1" outlineLevel="1">
      <c r="I439" s="29">
        <f t="shared" si="10"/>
        <v>417</v>
      </c>
      <c r="J439" s="250" t="str">
        <f t="shared" si="11"/>
        <v xml:space="preserve"> Plan/Paquete 417</v>
      </c>
      <c r="M439" s="291"/>
    </row>
    <row r="440" spans="9:13" s="167" customFormat="1" hidden="1" outlineLevel="1">
      <c r="I440" s="29">
        <f t="shared" si="10"/>
        <v>418</v>
      </c>
      <c r="J440" s="250" t="str">
        <f t="shared" si="11"/>
        <v xml:space="preserve"> Plan/Paquete 418</v>
      </c>
      <c r="M440" s="291"/>
    </row>
    <row r="441" spans="9:13" s="167" customFormat="1" hidden="1" outlineLevel="1">
      <c r="I441" s="29">
        <f t="shared" si="10"/>
        <v>419</v>
      </c>
      <c r="J441" s="250" t="str">
        <f t="shared" si="11"/>
        <v xml:space="preserve"> Plan/Paquete 419</v>
      </c>
      <c r="M441" s="291"/>
    </row>
    <row r="442" spans="9:13" s="167" customFormat="1" hidden="1" outlineLevel="1">
      <c r="I442" s="29">
        <f t="shared" si="10"/>
        <v>420</v>
      </c>
      <c r="J442" s="250" t="str">
        <f t="shared" si="11"/>
        <v xml:space="preserve"> Plan/Paquete 420</v>
      </c>
      <c r="M442" s="291"/>
    </row>
    <row r="443" spans="9:13" s="167" customFormat="1" hidden="1" outlineLevel="1">
      <c r="I443" s="29">
        <f t="shared" si="10"/>
        <v>421</v>
      </c>
      <c r="J443" s="250" t="str">
        <f t="shared" si="11"/>
        <v xml:space="preserve"> Plan/Paquete 421</v>
      </c>
      <c r="M443" s="291"/>
    </row>
    <row r="444" spans="9:13" s="167" customFormat="1" hidden="1" outlineLevel="1">
      <c r="I444" s="29">
        <f t="shared" si="10"/>
        <v>422</v>
      </c>
      <c r="J444" s="250" t="str">
        <f t="shared" si="11"/>
        <v xml:space="preserve"> Plan/Paquete 422</v>
      </c>
      <c r="M444" s="291"/>
    </row>
    <row r="445" spans="9:13" s="167" customFormat="1" hidden="1" outlineLevel="1">
      <c r="I445" s="29">
        <f t="shared" si="10"/>
        <v>423</v>
      </c>
      <c r="J445" s="250" t="str">
        <f t="shared" si="11"/>
        <v xml:space="preserve"> Plan/Paquete 423</v>
      </c>
      <c r="M445" s="291"/>
    </row>
    <row r="446" spans="9:13" s="167" customFormat="1" hidden="1" outlineLevel="1">
      <c r="I446" s="29">
        <f t="shared" si="10"/>
        <v>424</v>
      </c>
      <c r="J446" s="250" t="str">
        <f t="shared" si="11"/>
        <v xml:space="preserve"> Plan/Paquete 424</v>
      </c>
      <c r="M446" s="291"/>
    </row>
    <row r="447" spans="9:13" s="167" customFormat="1" hidden="1" outlineLevel="1">
      <c r="I447" s="29">
        <f t="shared" si="10"/>
        <v>425</v>
      </c>
      <c r="J447" s="250" t="str">
        <f t="shared" si="11"/>
        <v xml:space="preserve"> Plan/Paquete 425</v>
      </c>
      <c r="M447" s="291"/>
    </row>
    <row r="448" spans="9:13" s="167" customFormat="1" hidden="1" outlineLevel="1">
      <c r="I448" s="29">
        <f t="shared" si="10"/>
        <v>426</v>
      </c>
      <c r="J448" s="250" t="str">
        <f t="shared" si="11"/>
        <v xml:space="preserve"> Plan/Paquete 426</v>
      </c>
      <c r="M448" s="291"/>
    </row>
    <row r="449" spans="9:13" s="167" customFormat="1" hidden="1" outlineLevel="1">
      <c r="I449" s="29">
        <f t="shared" si="10"/>
        <v>427</v>
      </c>
      <c r="J449" s="250" t="str">
        <f t="shared" si="11"/>
        <v xml:space="preserve"> Plan/Paquete 427</v>
      </c>
      <c r="M449" s="291"/>
    </row>
    <row r="450" spans="9:13" s="167" customFormat="1" hidden="1" outlineLevel="1">
      <c r="I450" s="29">
        <f t="shared" si="10"/>
        <v>428</v>
      </c>
      <c r="J450" s="250" t="str">
        <f t="shared" si="11"/>
        <v xml:space="preserve"> Plan/Paquete 428</v>
      </c>
      <c r="M450" s="291"/>
    </row>
    <row r="451" spans="9:13" s="167" customFormat="1" hidden="1" outlineLevel="1">
      <c r="I451" s="29">
        <f t="shared" si="10"/>
        <v>429</v>
      </c>
      <c r="J451" s="250" t="str">
        <f t="shared" si="11"/>
        <v xml:space="preserve"> Plan/Paquete 429</v>
      </c>
      <c r="M451" s="291"/>
    </row>
    <row r="452" spans="9:13" s="167" customFormat="1" hidden="1" outlineLevel="1">
      <c r="I452" s="29">
        <f t="shared" si="10"/>
        <v>430</v>
      </c>
      <c r="J452" s="250" t="str">
        <f t="shared" si="11"/>
        <v xml:space="preserve"> Plan/Paquete 430</v>
      </c>
      <c r="M452" s="291"/>
    </row>
    <row r="453" spans="9:13" s="167" customFormat="1" hidden="1" outlineLevel="1">
      <c r="I453" s="29">
        <f t="shared" si="10"/>
        <v>431</v>
      </c>
      <c r="J453" s="250" t="str">
        <f t="shared" si="11"/>
        <v xml:space="preserve"> Plan/Paquete 431</v>
      </c>
      <c r="M453" s="291"/>
    </row>
    <row r="454" spans="9:13" s="167" customFormat="1" hidden="1" outlineLevel="1">
      <c r="I454" s="29">
        <f t="shared" si="10"/>
        <v>432</v>
      </c>
      <c r="J454" s="250" t="str">
        <f t="shared" si="11"/>
        <v xml:space="preserve"> Plan/Paquete 432</v>
      </c>
      <c r="M454" s="291"/>
    </row>
    <row r="455" spans="9:13" s="167" customFormat="1" hidden="1" outlineLevel="1">
      <c r="I455" s="29">
        <f t="shared" si="10"/>
        <v>433</v>
      </c>
      <c r="J455" s="250" t="str">
        <f t="shared" si="11"/>
        <v xml:space="preserve"> Plan/Paquete 433</v>
      </c>
      <c r="M455" s="291"/>
    </row>
    <row r="456" spans="9:13" s="167" customFormat="1" hidden="1" outlineLevel="1">
      <c r="I456" s="29">
        <f t="shared" si="10"/>
        <v>434</v>
      </c>
      <c r="J456" s="250" t="str">
        <f t="shared" si="11"/>
        <v xml:space="preserve"> Plan/Paquete 434</v>
      </c>
      <c r="M456" s="291"/>
    </row>
    <row r="457" spans="9:13" s="167" customFormat="1" hidden="1" outlineLevel="1">
      <c r="I457" s="29">
        <f t="shared" si="10"/>
        <v>435</v>
      </c>
      <c r="J457" s="250" t="str">
        <f t="shared" si="11"/>
        <v xml:space="preserve"> Plan/Paquete 435</v>
      </c>
      <c r="M457" s="291"/>
    </row>
    <row r="458" spans="9:13" s="167" customFormat="1" hidden="1" outlineLevel="1">
      <c r="I458" s="29">
        <f t="shared" si="10"/>
        <v>436</v>
      </c>
      <c r="J458" s="250" t="str">
        <f t="shared" si="11"/>
        <v xml:space="preserve"> Plan/Paquete 436</v>
      </c>
      <c r="M458" s="291"/>
    </row>
    <row r="459" spans="9:13" s="167" customFormat="1" hidden="1" outlineLevel="1">
      <c r="I459" s="29">
        <f t="shared" si="10"/>
        <v>437</v>
      </c>
      <c r="J459" s="250" t="str">
        <f t="shared" si="11"/>
        <v xml:space="preserve"> Plan/Paquete 437</v>
      </c>
      <c r="M459" s="291"/>
    </row>
    <row r="460" spans="9:13" s="167" customFormat="1" hidden="1" outlineLevel="1">
      <c r="I460" s="29">
        <f t="shared" ref="I460:I522" si="12">I459+1</f>
        <v>438</v>
      </c>
      <c r="J460" s="250" t="str">
        <f t="shared" si="11"/>
        <v xml:space="preserve"> Plan/Paquete 438</v>
      </c>
      <c r="M460" s="291"/>
    </row>
    <row r="461" spans="9:13" s="167" customFormat="1" hidden="1" outlineLevel="1">
      <c r="I461" s="29">
        <f t="shared" si="12"/>
        <v>439</v>
      </c>
      <c r="J461" s="250" t="str">
        <f t="shared" si="11"/>
        <v xml:space="preserve"> Plan/Paquete 439</v>
      </c>
      <c r="M461" s="291"/>
    </row>
    <row r="462" spans="9:13" s="167" customFormat="1" hidden="1" outlineLevel="1">
      <c r="I462" s="29">
        <f t="shared" si="12"/>
        <v>440</v>
      </c>
      <c r="J462" s="250" t="str">
        <f t="shared" si="11"/>
        <v xml:space="preserve"> Plan/Paquete 440</v>
      </c>
      <c r="M462" s="291"/>
    </row>
    <row r="463" spans="9:13" s="167" customFormat="1" hidden="1" outlineLevel="1">
      <c r="I463" s="29">
        <f t="shared" si="12"/>
        <v>441</v>
      </c>
      <c r="J463" s="250" t="str">
        <f t="shared" si="11"/>
        <v xml:space="preserve"> Plan/Paquete 441</v>
      </c>
      <c r="M463" s="291"/>
    </row>
    <row r="464" spans="9:13" s="167" customFormat="1" hidden="1" outlineLevel="1">
      <c r="I464" s="29">
        <f t="shared" si="12"/>
        <v>442</v>
      </c>
      <c r="J464" s="250" t="str">
        <f t="shared" si="11"/>
        <v xml:space="preserve"> Plan/Paquete 442</v>
      </c>
      <c r="M464" s="291"/>
    </row>
    <row r="465" spans="9:13" s="167" customFormat="1" hidden="1" outlineLevel="1">
      <c r="I465" s="29">
        <f t="shared" si="12"/>
        <v>443</v>
      </c>
      <c r="J465" s="250" t="str">
        <f t="shared" si="11"/>
        <v xml:space="preserve"> Plan/Paquete 443</v>
      </c>
      <c r="M465" s="291"/>
    </row>
    <row r="466" spans="9:13" s="167" customFormat="1" hidden="1" outlineLevel="1">
      <c r="I466" s="29">
        <f t="shared" si="12"/>
        <v>444</v>
      </c>
      <c r="J466" s="250" t="str">
        <f t="shared" si="11"/>
        <v xml:space="preserve"> Plan/Paquete 444</v>
      </c>
      <c r="M466" s="291"/>
    </row>
    <row r="467" spans="9:13" s="167" customFormat="1" hidden="1" outlineLevel="1">
      <c r="I467" s="29">
        <f t="shared" si="12"/>
        <v>445</v>
      </c>
      <c r="J467" s="250" t="str">
        <f t="shared" si="11"/>
        <v xml:space="preserve"> Plan/Paquete 445</v>
      </c>
      <c r="M467" s="291"/>
    </row>
    <row r="468" spans="9:13" s="167" customFormat="1" hidden="1" outlineLevel="1">
      <c r="I468" s="29">
        <f t="shared" si="12"/>
        <v>446</v>
      </c>
      <c r="J468" s="250" t="str">
        <f t="shared" si="11"/>
        <v xml:space="preserve"> Plan/Paquete 446</v>
      </c>
      <c r="M468" s="291"/>
    </row>
    <row r="469" spans="9:13" s="167" customFormat="1" hidden="1" outlineLevel="1">
      <c r="I469" s="29">
        <f t="shared" si="12"/>
        <v>447</v>
      </c>
      <c r="J469" s="250" t="str">
        <f t="shared" si="11"/>
        <v xml:space="preserve"> Plan/Paquete 447</v>
      </c>
      <c r="M469" s="291"/>
    </row>
    <row r="470" spans="9:13" s="167" customFormat="1" hidden="1" outlineLevel="1">
      <c r="I470" s="29">
        <f t="shared" si="12"/>
        <v>448</v>
      </c>
      <c r="J470" s="250" t="str">
        <f t="shared" si="11"/>
        <v xml:space="preserve"> Plan/Paquete 448</v>
      </c>
      <c r="M470" s="291"/>
    </row>
    <row r="471" spans="9:13" s="167" customFormat="1" hidden="1" outlineLevel="1">
      <c r="I471" s="29">
        <f t="shared" si="12"/>
        <v>449</v>
      </c>
      <c r="J471" s="250" t="str">
        <f t="shared" si="11"/>
        <v xml:space="preserve"> Plan/Paquete 449</v>
      </c>
      <c r="M471" s="291"/>
    </row>
    <row r="472" spans="9:13" s="167" customFormat="1" hidden="1" outlineLevel="1">
      <c r="I472" s="29">
        <f t="shared" si="12"/>
        <v>450</v>
      </c>
      <c r="J472" s="250" t="str">
        <f t="shared" si="11"/>
        <v xml:space="preserve"> Plan/Paquete 450</v>
      </c>
      <c r="M472" s="291"/>
    </row>
    <row r="473" spans="9:13" s="167" customFormat="1" hidden="1" outlineLevel="1">
      <c r="I473" s="29">
        <f t="shared" si="12"/>
        <v>451</v>
      </c>
      <c r="J473" s="250" t="str">
        <f t="shared" si="11"/>
        <v xml:space="preserve"> Plan/Paquete 451</v>
      </c>
      <c r="M473" s="291"/>
    </row>
    <row r="474" spans="9:13" s="167" customFormat="1" hidden="1" outlineLevel="1">
      <c r="I474" s="29">
        <f t="shared" si="12"/>
        <v>452</v>
      </c>
      <c r="J474" s="250" t="str">
        <f t="shared" si="11"/>
        <v xml:space="preserve"> Plan/Paquete 452</v>
      </c>
      <c r="M474" s="291"/>
    </row>
    <row r="475" spans="9:13" s="167" customFormat="1" hidden="1" outlineLevel="1">
      <c r="I475" s="29">
        <f t="shared" si="12"/>
        <v>453</v>
      </c>
      <c r="J475" s="250" t="str">
        <f t="shared" si="11"/>
        <v xml:space="preserve"> Plan/Paquete 453</v>
      </c>
      <c r="M475" s="291"/>
    </row>
    <row r="476" spans="9:13" s="167" customFormat="1" hidden="1" outlineLevel="1">
      <c r="I476" s="29">
        <f t="shared" si="12"/>
        <v>454</v>
      </c>
      <c r="J476" s="250" t="str">
        <f t="shared" si="11"/>
        <v xml:space="preserve"> Plan/Paquete 454</v>
      </c>
      <c r="M476" s="291"/>
    </row>
    <row r="477" spans="9:13" s="167" customFormat="1" hidden="1" outlineLevel="1">
      <c r="I477" s="29">
        <f t="shared" si="12"/>
        <v>455</v>
      </c>
      <c r="J477" s="250" t="str">
        <f t="shared" si="11"/>
        <v xml:space="preserve"> Plan/Paquete 455</v>
      </c>
      <c r="M477" s="291"/>
    </row>
    <row r="478" spans="9:13" s="167" customFormat="1" hidden="1" outlineLevel="1">
      <c r="I478" s="29">
        <f t="shared" si="12"/>
        <v>456</v>
      </c>
      <c r="J478" s="250" t="str">
        <f t="shared" si="11"/>
        <v xml:space="preserve"> Plan/Paquete 456</v>
      </c>
      <c r="M478" s="291"/>
    </row>
    <row r="479" spans="9:13" s="167" customFormat="1" hidden="1" outlineLevel="1">
      <c r="I479" s="29">
        <f t="shared" si="12"/>
        <v>457</v>
      </c>
      <c r="J479" s="250" t="str">
        <f t="shared" si="11"/>
        <v xml:space="preserve"> Plan/Paquete 457</v>
      </c>
      <c r="M479" s="291"/>
    </row>
    <row r="480" spans="9:13" s="167" customFormat="1" hidden="1" outlineLevel="1">
      <c r="I480" s="29">
        <f t="shared" si="12"/>
        <v>458</v>
      </c>
      <c r="J480" s="250" t="str">
        <f t="shared" si="11"/>
        <v xml:space="preserve"> Plan/Paquete 458</v>
      </c>
      <c r="M480" s="291"/>
    </row>
    <row r="481" spans="9:13" s="167" customFormat="1" hidden="1" outlineLevel="1">
      <c r="I481" s="29">
        <f t="shared" si="12"/>
        <v>459</v>
      </c>
      <c r="J481" s="250" t="str">
        <f t="shared" si="11"/>
        <v xml:space="preserve"> Plan/Paquete 459</v>
      </c>
      <c r="M481" s="291"/>
    </row>
    <row r="482" spans="9:13" s="167" customFormat="1" hidden="1" outlineLevel="1">
      <c r="I482" s="29">
        <f t="shared" si="12"/>
        <v>460</v>
      </c>
      <c r="J482" s="250" t="str">
        <f t="shared" si="11"/>
        <v xml:space="preserve"> Plan/Paquete 460</v>
      </c>
      <c r="M482" s="291"/>
    </row>
    <row r="483" spans="9:13" s="167" customFormat="1" hidden="1" outlineLevel="1">
      <c r="I483" s="29">
        <f t="shared" si="12"/>
        <v>461</v>
      </c>
      <c r="J483" s="250" t="str">
        <f t="shared" si="11"/>
        <v xml:space="preserve"> Plan/Paquete 461</v>
      </c>
      <c r="M483" s="291"/>
    </row>
    <row r="484" spans="9:13" s="167" customFormat="1" hidden="1" outlineLevel="1">
      <c r="I484" s="29">
        <f t="shared" si="12"/>
        <v>462</v>
      </c>
      <c r="J484" s="250" t="str">
        <f t="shared" si="11"/>
        <v xml:space="preserve"> Plan/Paquete 462</v>
      </c>
      <c r="M484" s="291"/>
    </row>
    <row r="485" spans="9:13" s="167" customFormat="1" hidden="1" outlineLevel="1">
      <c r="I485" s="29">
        <f t="shared" si="12"/>
        <v>463</v>
      </c>
      <c r="J485" s="250" t="str">
        <f t="shared" si="11"/>
        <v xml:space="preserve"> Plan/Paquete 463</v>
      </c>
      <c r="M485" s="291"/>
    </row>
    <row r="486" spans="9:13" s="167" customFormat="1" hidden="1" outlineLevel="1">
      <c r="I486" s="29">
        <f t="shared" si="12"/>
        <v>464</v>
      </c>
      <c r="J486" s="250" t="str">
        <f t="shared" si="11"/>
        <v xml:space="preserve"> Plan/Paquete 464</v>
      </c>
      <c r="M486" s="291"/>
    </row>
    <row r="487" spans="9:13" s="167" customFormat="1" hidden="1" outlineLevel="1">
      <c r="I487" s="29">
        <f t="shared" si="12"/>
        <v>465</v>
      </c>
      <c r="J487" s="250" t="str">
        <f t="shared" si="11"/>
        <v xml:space="preserve"> Plan/Paquete 465</v>
      </c>
      <c r="M487" s="291"/>
    </row>
    <row r="488" spans="9:13" s="167" customFormat="1" hidden="1" outlineLevel="1">
      <c r="I488" s="29">
        <f t="shared" si="12"/>
        <v>466</v>
      </c>
      <c r="J488" s="250" t="str">
        <f t="shared" ref="J488:J522" si="13">" Plan/Paquete "&amp;I488</f>
        <v xml:space="preserve"> Plan/Paquete 466</v>
      </c>
      <c r="M488" s="291"/>
    </row>
    <row r="489" spans="9:13" s="167" customFormat="1" hidden="1" outlineLevel="1">
      <c r="I489" s="29">
        <f t="shared" si="12"/>
        <v>467</v>
      </c>
      <c r="J489" s="250" t="str">
        <f t="shared" si="13"/>
        <v xml:space="preserve"> Plan/Paquete 467</v>
      </c>
      <c r="M489" s="291"/>
    </row>
    <row r="490" spans="9:13" s="167" customFormat="1" hidden="1" outlineLevel="1">
      <c r="I490" s="29">
        <f t="shared" si="12"/>
        <v>468</v>
      </c>
      <c r="J490" s="250" t="str">
        <f t="shared" si="13"/>
        <v xml:space="preserve"> Plan/Paquete 468</v>
      </c>
      <c r="M490" s="291"/>
    </row>
    <row r="491" spans="9:13" s="167" customFormat="1" hidden="1" outlineLevel="1">
      <c r="I491" s="29">
        <f t="shared" si="12"/>
        <v>469</v>
      </c>
      <c r="J491" s="250" t="str">
        <f t="shared" si="13"/>
        <v xml:space="preserve"> Plan/Paquete 469</v>
      </c>
      <c r="M491" s="291"/>
    </row>
    <row r="492" spans="9:13" s="167" customFormat="1" hidden="1" outlineLevel="1">
      <c r="I492" s="29">
        <f t="shared" si="12"/>
        <v>470</v>
      </c>
      <c r="J492" s="250" t="str">
        <f t="shared" si="13"/>
        <v xml:space="preserve"> Plan/Paquete 470</v>
      </c>
      <c r="M492" s="291"/>
    </row>
    <row r="493" spans="9:13" s="167" customFormat="1" hidden="1" outlineLevel="1">
      <c r="I493" s="29">
        <f t="shared" si="12"/>
        <v>471</v>
      </c>
      <c r="J493" s="250" t="str">
        <f t="shared" si="13"/>
        <v xml:space="preserve"> Plan/Paquete 471</v>
      </c>
      <c r="M493" s="291"/>
    </row>
    <row r="494" spans="9:13" s="167" customFormat="1" hidden="1" outlineLevel="1">
      <c r="I494" s="29">
        <f t="shared" si="12"/>
        <v>472</v>
      </c>
      <c r="J494" s="250" t="str">
        <f t="shared" si="13"/>
        <v xml:space="preserve"> Plan/Paquete 472</v>
      </c>
      <c r="M494" s="291"/>
    </row>
    <row r="495" spans="9:13" s="167" customFormat="1" hidden="1" outlineLevel="1">
      <c r="I495" s="29">
        <f t="shared" si="12"/>
        <v>473</v>
      </c>
      <c r="J495" s="250" t="str">
        <f t="shared" si="13"/>
        <v xml:space="preserve"> Plan/Paquete 473</v>
      </c>
      <c r="M495" s="291"/>
    </row>
    <row r="496" spans="9:13" s="167" customFormat="1" hidden="1" outlineLevel="1">
      <c r="I496" s="29">
        <f t="shared" si="12"/>
        <v>474</v>
      </c>
      <c r="J496" s="250" t="str">
        <f t="shared" si="13"/>
        <v xml:space="preserve"> Plan/Paquete 474</v>
      </c>
      <c r="M496" s="291"/>
    </row>
    <row r="497" spans="9:13" s="167" customFormat="1" hidden="1" outlineLevel="1">
      <c r="I497" s="29">
        <f t="shared" si="12"/>
        <v>475</v>
      </c>
      <c r="J497" s="250" t="str">
        <f t="shared" si="13"/>
        <v xml:space="preserve"> Plan/Paquete 475</v>
      </c>
      <c r="M497" s="291"/>
    </row>
    <row r="498" spans="9:13" s="167" customFormat="1" hidden="1" outlineLevel="1">
      <c r="I498" s="29">
        <f t="shared" si="12"/>
        <v>476</v>
      </c>
      <c r="J498" s="250" t="str">
        <f t="shared" si="13"/>
        <v xml:space="preserve"> Plan/Paquete 476</v>
      </c>
      <c r="M498" s="291"/>
    </row>
    <row r="499" spans="9:13" s="167" customFormat="1" hidden="1" outlineLevel="1">
      <c r="I499" s="29">
        <f t="shared" si="12"/>
        <v>477</v>
      </c>
      <c r="J499" s="250" t="str">
        <f t="shared" si="13"/>
        <v xml:space="preserve"> Plan/Paquete 477</v>
      </c>
      <c r="M499" s="291"/>
    </row>
    <row r="500" spans="9:13" s="167" customFormat="1" hidden="1" outlineLevel="1">
      <c r="I500" s="29">
        <f t="shared" si="12"/>
        <v>478</v>
      </c>
      <c r="J500" s="250" t="str">
        <f t="shared" si="13"/>
        <v xml:space="preserve"> Plan/Paquete 478</v>
      </c>
      <c r="M500" s="291"/>
    </row>
    <row r="501" spans="9:13" s="167" customFormat="1" hidden="1" outlineLevel="1">
      <c r="I501" s="29">
        <f t="shared" si="12"/>
        <v>479</v>
      </c>
      <c r="J501" s="250" t="str">
        <f t="shared" si="13"/>
        <v xml:space="preserve"> Plan/Paquete 479</v>
      </c>
      <c r="M501" s="291"/>
    </row>
    <row r="502" spans="9:13" s="167" customFormat="1" hidden="1" outlineLevel="1">
      <c r="I502" s="29">
        <f t="shared" si="12"/>
        <v>480</v>
      </c>
      <c r="J502" s="250" t="str">
        <f t="shared" si="13"/>
        <v xml:space="preserve"> Plan/Paquete 480</v>
      </c>
      <c r="M502" s="291"/>
    </row>
    <row r="503" spans="9:13" s="167" customFormat="1" hidden="1" outlineLevel="1">
      <c r="I503" s="29">
        <f t="shared" si="12"/>
        <v>481</v>
      </c>
      <c r="J503" s="250" t="str">
        <f t="shared" si="13"/>
        <v xml:space="preserve"> Plan/Paquete 481</v>
      </c>
      <c r="M503" s="291"/>
    </row>
    <row r="504" spans="9:13" hidden="1" outlineLevel="1">
      <c r="I504" s="29">
        <f t="shared" si="12"/>
        <v>482</v>
      </c>
      <c r="J504" s="250" t="str">
        <f t="shared" si="13"/>
        <v xml:space="preserve"> Plan/Paquete 482</v>
      </c>
      <c r="M504" s="291"/>
    </row>
    <row r="505" spans="9:13" hidden="1" outlineLevel="1">
      <c r="I505" s="29">
        <f t="shared" si="12"/>
        <v>483</v>
      </c>
      <c r="J505" s="250" t="str">
        <f t="shared" si="13"/>
        <v xml:space="preserve"> Plan/Paquete 483</v>
      </c>
      <c r="M505" s="291"/>
    </row>
    <row r="506" spans="9:13" hidden="1" outlineLevel="1">
      <c r="I506" s="29">
        <f t="shared" si="12"/>
        <v>484</v>
      </c>
      <c r="J506" s="250" t="str">
        <f t="shared" si="13"/>
        <v xml:space="preserve"> Plan/Paquete 484</v>
      </c>
      <c r="M506" s="291"/>
    </row>
    <row r="507" spans="9:13" hidden="1" outlineLevel="1">
      <c r="I507" s="29">
        <f t="shared" si="12"/>
        <v>485</v>
      </c>
      <c r="J507" s="250" t="str">
        <f t="shared" si="13"/>
        <v xml:space="preserve"> Plan/Paquete 485</v>
      </c>
      <c r="M507" s="291"/>
    </row>
    <row r="508" spans="9:13" hidden="1" outlineLevel="1">
      <c r="I508" s="29">
        <f t="shared" si="12"/>
        <v>486</v>
      </c>
      <c r="J508" s="250" t="str">
        <f t="shared" si="13"/>
        <v xml:space="preserve"> Plan/Paquete 486</v>
      </c>
      <c r="M508" s="291"/>
    </row>
    <row r="509" spans="9:13" hidden="1" outlineLevel="1">
      <c r="I509" s="29">
        <f t="shared" si="12"/>
        <v>487</v>
      </c>
      <c r="J509" s="250" t="str">
        <f t="shared" si="13"/>
        <v xml:space="preserve"> Plan/Paquete 487</v>
      </c>
      <c r="M509" s="291"/>
    </row>
    <row r="510" spans="9:13" hidden="1" outlineLevel="1">
      <c r="I510" s="29">
        <f t="shared" si="12"/>
        <v>488</v>
      </c>
      <c r="J510" s="250" t="str">
        <f t="shared" si="13"/>
        <v xml:space="preserve"> Plan/Paquete 488</v>
      </c>
      <c r="M510" s="291"/>
    </row>
    <row r="511" spans="9:13" hidden="1" outlineLevel="1">
      <c r="I511" s="29">
        <f t="shared" si="12"/>
        <v>489</v>
      </c>
      <c r="J511" s="250" t="str">
        <f t="shared" si="13"/>
        <v xml:space="preserve"> Plan/Paquete 489</v>
      </c>
      <c r="M511" s="291"/>
    </row>
    <row r="512" spans="9:13" hidden="1" outlineLevel="1">
      <c r="I512" s="29">
        <f t="shared" si="12"/>
        <v>490</v>
      </c>
      <c r="J512" s="250" t="str">
        <f t="shared" si="13"/>
        <v xml:space="preserve"> Plan/Paquete 490</v>
      </c>
      <c r="M512" s="291"/>
    </row>
    <row r="513" spans="9:13" hidden="1" outlineLevel="1">
      <c r="I513" s="29">
        <f t="shared" si="12"/>
        <v>491</v>
      </c>
      <c r="J513" s="250" t="str">
        <f t="shared" si="13"/>
        <v xml:space="preserve"> Plan/Paquete 491</v>
      </c>
      <c r="M513" s="291"/>
    </row>
    <row r="514" spans="9:13" s="167" customFormat="1" hidden="1" outlineLevel="1">
      <c r="I514" s="29">
        <f t="shared" si="12"/>
        <v>492</v>
      </c>
      <c r="J514" s="250" t="str">
        <f t="shared" si="13"/>
        <v xml:space="preserve"> Plan/Paquete 492</v>
      </c>
      <c r="M514" s="291"/>
    </row>
    <row r="515" spans="9:13" s="167" customFormat="1" hidden="1" outlineLevel="1">
      <c r="I515" s="29">
        <f t="shared" si="12"/>
        <v>493</v>
      </c>
      <c r="J515" s="250" t="str">
        <f t="shared" si="13"/>
        <v xml:space="preserve"> Plan/Paquete 493</v>
      </c>
      <c r="M515" s="291"/>
    </row>
    <row r="516" spans="9:13" s="167" customFormat="1" hidden="1" outlineLevel="1">
      <c r="I516" s="29">
        <f t="shared" si="12"/>
        <v>494</v>
      </c>
      <c r="J516" s="250" t="str">
        <f t="shared" si="13"/>
        <v xml:space="preserve"> Plan/Paquete 494</v>
      </c>
      <c r="M516" s="291"/>
    </row>
    <row r="517" spans="9:13" s="167" customFormat="1" hidden="1" outlineLevel="1">
      <c r="I517" s="29">
        <f t="shared" si="12"/>
        <v>495</v>
      </c>
      <c r="J517" s="250" t="str">
        <f t="shared" si="13"/>
        <v xml:space="preserve"> Plan/Paquete 495</v>
      </c>
      <c r="M517" s="291"/>
    </row>
    <row r="518" spans="9:13" s="167" customFormat="1" hidden="1" outlineLevel="1">
      <c r="I518" s="29">
        <f t="shared" si="12"/>
        <v>496</v>
      </c>
      <c r="J518" s="250" t="str">
        <f t="shared" si="13"/>
        <v xml:space="preserve"> Plan/Paquete 496</v>
      </c>
      <c r="M518" s="291"/>
    </row>
    <row r="519" spans="9:13" s="167" customFormat="1" hidden="1" outlineLevel="1">
      <c r="I519" s="29">
        <f t="shared" si="12"/>
        <v>497</v>
      </c>
      <c r="J519" s="250" t="str">
        <f t="shared" si="13"/>
        <v xml:space="preserve"> Plan/Paquete 497</v>
      </c>
      <c r="M519" s="291"/>
    </row>
    <row r="520" spans="9:13" s="167" customFormat="1" hidden="1" outlineLevel="1">
      <c r="I520" s="29">
        <f t="shared" si="12"/>
        <v>498</v>
      </c>
      <c r="J520" s="250" t="str">
        <f t="shared" si="13"/>
        <v xml:space="preserve"> Plan/Paquete 498</v>
      </c>
      <c r="M520" s="291"/>
    </row>
    <row r="521" spans="9:13" s="167" customFormat="1" hidden="1" outlineLevel="1">
      <c r="I521" s="29">
        <f t="shared" si="12"/>
        <v>499</v>
      </c>
      <c r="J521" s="250" t="str">
        <f t="shared" si="13"/>
        <v xml:space="preserve"> Plan/Paquete 499</v>
      </c>
      <c r="M521" s="291"/>
    </row>
    <row r="522" spans="9:13" s="167" customFormat="1" collapsed="1">
      <c r="I522" s="29">
        <f t="shared" si="12"/>
        <v>500</v>
      </c>
      <c r="J522" s="250" t="str">
        <f t="shared" si="13"/>
        <v xml:space="preserve"> Plan/Paquete 500</v>
      </c>
      <c r="M522" s="291"/>
    </row>
    <row r="523" spans="9:13">
      <c r="J523" s="173" t="s">
        <v>862</v>
      </c>
      <c r="M523" s="173" t="s">
        <v>6</v>
      </c>
    </row>
  </sheetData>
  <hyperlinks>
    <hyperlink ref="J7" r:id="rId1" display="http://www.banxico.org.mx/dyn/informacion-para-la-prensa/comunicados/resultados-de-encuestas/expectativas-de-los-especialistas/index.html "/>
  </hyperlinks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2"/>
  <headerFooter alignWithMargins="0">
    <oddFooter xml:space="preserve">&amp;L&amp;F : &amp;A&amp;CPrinted at &amp;T on &amp;D&amp;RCommercial in confidence © Analysys Mason </oddFooter>
  </headerFooter>
  <ignoredErrors>
    <ignoredError sqref="J39:J522" unlockedFormula="1"/>
  </ignoredError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autoPageBreaks="0"/>
  </sheetPr>
  <dimension ref="A1:AK1121"/>
  <sheetViews>
    <sheetView showGridLines="0" defaultGridColor="0" colorId="22" zoomScale="70" zoomScaleNormal="70" workbookViewId="0">
      <pane ySplit="1" topLeftCell="A2" activePane="bottomLeft" state="frozen"/>
      <selection activeCell="I107" sqref="I107"/>
      <selection pane="bottomLeft" activeCell="A2" sqref="A2"/>
    </sheetView>
  </sheetViews>
  <sheetFormatPr baseColWidth="10" defaultColWidth="12.7109375" defaultRowHeight="12" outlineLevelRow="1" outlineLevelCol="1"/>
  <cols>
    <col min="1" max="1" width="6.7109375" style="45" customWidth="1"/>
    <col min="2" max="2" width="12.7109375" style="45"/>
    <col min="3" max="3" width="48.7109375" style="45" bestFit="1" customWidth="1"/>
    <col min="4" max="4" width="29.5703125" style="45" customWidth="1"/>
    <col min="5" max="5" width="17.85546875" style="45" customWidth="1"/>
    <col min="6" max="6" width="28.7109375" style="45" customWidth="1"/>
    <col min="7" max="7" width="14" style="45" bestFit="1" customWidth="1"/>
    <col min="8" max="8" width="12.7109375" style="45"/>
    <col min="9" max="9" width="19.28515625" style="45" customWidth="1"/>
    <col min="10" max="10" width="19.28515625" style="45" bestFit="1" customWidth="1"/>
    <col min="11" max="11" width="18.28515625" style="45" customWidth="1"/>
    <col min="12" max="23" width="12.7109375" style="45"/>
    <col min="24" max="36" width="0" style="45" hidden="1" customWidth="1" outlineLevel="1"/>
    <col min="37" max="37" width="12.7109375" style="45" collapsed="1"/>
    <col min="38" max="16384" width="12.7109375" style="45"/>
  </cols>
  <sheetData>
    <row r="1" spans="1:37" s="46" customFormat="1" ht="33.75" customHeight="1">
      <c r="D1" s="78" t="s">
        <v>75</v>
      </c>
      <c r="L1" s="46" t="s">
        <v>2</v>
      </c>
    </row>
    <row r="3" spans="1:37" ht="20.25" thickBot="1">
      <c r="A3" s="75" t="s">
        <v>76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</row>
    <row r="4" spans="1:37" ht="16.5" thickTop="1">
      <c r="B4" s="49"/>
      <c r="E4" s="40"/>
    </row>
    <row r="5" spans="1:37" s="79" customFormat="1" ht="15.75">
      <c r="B5" s="84"/>
      <c r="C5" s="82" t="s">
        <v>78</v>
      </c>
      <c r="E5" s="83"/>
      <c r="H5" s="81" t="s">
        <v>976</v>
      </c>
      <c r="J5" s="82" t="s">
        <v>78</v>
      </c>
    </row>
    <row r="6" spans="1:37" ht="15.75">
      <c r="B6" s="49"/>
      <c r="D6" s="45" t="s">
        <v>79</v>
      </c>
      <c r="F6" s="40"/>
    </row>
    <row r="7" spans="1:37" ht="15">
      <c r="J7" s="85" t="s">
        <v>81</v>
      </c>
      <c r="L7" s="79"/>
      <c r="M7" s="40"/>
      <c r="X7" s="85" t="s">
        <v>82</v>
      </c>
      <c r="Z7" s="79"/>
      <c r="AA7" s="40"/>
    </row>
    <row r="8" spans="1:37" ht="15">
      <c r="C8" s="69" t="s">
        <v>25</v>
      </c>
      <c r="D8" s="69" t="s">
        <v>26</v>
      </c>
      <c r="F8" s="69" t="s">
        <v>80</v>
      </c>
      <c r="G8"/>
      <c r="H8" s="69" t="str">
        <f>H5</f>
        <v>Líneas AEP</v>
      </c>
      <c r="J8" s="50"/>
      <c r="X8" s="50" t="s">
        <v>48</v>
      </c>
    </row>
    <row r="9" spans="1:37" hidden="1" outlineLevel="1">
      <c r="C9" s="284">
        <v>1971</v>
      </c>
      <c r="D9" s="200"/>
      <c r="G9" s="79" t="s">
        <v>79</v>
      </c>
      <c r="J9" s="51" t="s">
        <v>25</v>
      </c>
      <c r="K9" s="55" t="s">
        <v>36</v>
      </c>
      <c r="L9" s="55" t="s">
        <v>37</v>
      </c>
      <c r="M9" s="55" t="s">
        <v>38</v>
      </c>
      <c r="N9" s="55" t="s">
        <v>39</v>
      </c>
      <c r="O9" s="55" t="s">
        <v>40</v>
      </c>
      <c r="P9" s="55" t="s">
        <v>41</v>
      </c>
      <c r="Q9" s="55" t="s">
        <v>42</v>
      </c>
      <c r="R9" s="55" t="s">
        <v>43</v>
      </c>
      <c r="S9" s="55" t="s">
        <v>44</v>
      </c>
      <c r="T9" s="55" t="s">
        <v>45</v>
      </c>
      <c r="U9" s="55" t="s">
        <v>46</v>
      </c>
      <c r="V9" s="55" t="s">
        <v>47</v>
      </c>
      <c r="X9" s="51" t="s">
        <v>25</v>
      </c>
      <c r="Y9" s="55" t="s">
        <v>36</v>
      </c>
      <c r="Z9" s="55" t="s">
        <v>37</v>
      </c>
      <c r="AA9" s="55" t="s">
        <v>38</v>
      </c>
      <c r="AB9" s="55" t="s">
        <v>39</v>
      </c>
      <c r="AC9" s="55" t="s">
        <v>40</v>
      </c>
      <c r="AD9" s="55" t="s">
        <v>41</v>
      </c>
      <c r="AE9" s="55" t="s">
        <v>42</v>
      </c>
      <c r="AF9" s="55" t="s">
        <v>43</v>
      </c>
      <c r="AG9" s="55" t="s">
        <v>44</v>
      </c>
      <c r="AH9" s="55" t="s">
        <v>45</v>
      </c>
      <c r="AI9" s="55" t="s">
        <v>46</v>
      </c>
      <c r="AJ9" s="55" t="s">
        <v>47</v>
      </c>
    </row>
    <row r="10" spans="1:37" hidden="1" outlineLevel="1">
      <c r="C10" s="284">
        <v>1972</v>
      </c>
      <c r="D10" s="200"/>
      <c r="F10" s="31" t="str">
        <f>IFERROR(D10/D9-1,"")</f>
        <v/>
      </c>
      <c r="H10" s="64"/>
      <c r="J10" s="52">
        <v>1995</v>
      </c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X10" s="52">
        <v>1995</v>
      </c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</row>
    <row r="11" spans="1:37" hidden="1" outlineLevel="1">
      <c r="C11" s="284">
        <v>1973</v>
      </c>
      <c r="D11" s="200"/>
      <c r="F11" s="31" t="str">
        <f t="shared" ref="F11:F55" si="0">IFERROR(D11/D10-1,"")</f>
        <v/>
      </c>
      <c r="H11" s="64"/>
      <c r="J11" s="52">
        <v>1996</v>
      </c>
      <c r="K11" s="200"/>
      <c r="L11" s="200"/>
      <c r="M11" s="200"/>
      <c r="N11" s="200"/>
      <c r="O11" s="200"/>
      <c r="P11" s="200"/>
      <c r="Q11" s="200"/>
      <c r="R11" s="200"/>
      <c r="S11" s="200"/>
      <c r="T11" s="200"/>
      <c r="U11" s="200"/>
      <c r="V11" s="200"/>
      <c r="X11" s="52">
        <v>1996</v>
      </c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</row>
    <row r="12" spans="1:37" hidden="1" outlineLevel="1">
      <c r="C12" s="284">
        <v>1974</v>
      </c>
      <c r="D12" s="200"/>
      <c r="F12" s="31" t="str">
        <f t="shared" si="0"/>
        <v/>
      </c>
      <c r="H12" s="64"/>
      <c r="J12" s="52">
        <v>1997</v>
      </c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X12" s="52">
        <v>1997</v>
      </c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</row>
    <row r="13" spans="1:37" hidden="1" outlineLevel="1">
      <c r="C13" s="284">
        <v>1975</v>
      </c>
      <c r="D13" s="200"/>
      <c r="F13" s="31" t="str">
        <f t="shared" si="0"/>
        <v/>
      </c>
      <c r="H13" s="64"/>
      <c r="J13" s="52">
        <v>1998</v>
      </c>
      <c r="K13" s="200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X13" s="52">
        <v>1998</v>
      </c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</row>
    <row r="14" spans="1:37" hidden="1" outlineLevel="1">
      <c r="C14" s="284">
        <v>1976</v>
      </c>
      <c r="D14" s="200"/>
      <c r="F14" s="31" t="str">
        <f t="shared" si="0"/>
        <v/>
      </c>
      <c r="H14" s="64"/>
      <c r="J14" s="52">
        <v>1999</v>
      </c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U14" s="200"/>
      <c r="V14" s="200"/>
      <c r="X14" s="52">
        <v>1999</v>
      </c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</row>
    <row r="15" spans="1:37" hidden="1" outlineLevel="1">
      <c r="C15" s="284">
        <v>1977</v>
      </c>
      <c r="D15" s="200"/>
      <c r="F15" s="31" t="str">
        <f t="shared" si="0"/>
        <v/>
      </c>
      <c r="H15" s="64"/>
      <c r="J15" s="52">
        <v>2000</v>
      </c>
      <c r="K15" s="200"/>
      <c r="L15" s="200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X15" s="52">
        <v>2000</v>
      </c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</row>
    <row r="16" spans="1:37" hidden="1" outlineLevel="1">
      <c r="C16" s="284">
        <v>1978</v>
      </c>
      <c r="D16" s="200"/>
      <c r="F16" s="31" t="str">
        <f t="shared" si="0"/>
        <v/>
      </c>
      <c r="H16" s="64"/>
      <c r="J16" s="52">
        <v>2001</v>
      </c>
      <c r="K16" s="200"/>
      <c r="L16" s="200"/>
      <c r="M16" s="200"/>
      <c r="N16" s="200"/>
      <c r="O16" s="200"/>
      <c r="P16" s="200"/>
      <c r="Q16" s="200"/>
      <c r="R16" s="200"/>
      <c r="S16" s="200"/>
      <c r="T16" s="200"/>
      <c r="U16" s="200"/>
      <c r="V16" s="200"/>
      <c r="X16" s="52">
        <v>2001</v>
      </c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</row>
    <row r="17" spans="3:36" hidden="1" outlineLevel="1">
      <c r="C17" s="284">
        <v>1979</v>
      </c>
      <c r="D17" s="200"/>
      <c r="F17" s="31" t="str">
        <f t="shared" si="0"/>
        <v/>
      </c>
      <c r="H17" s="64"/>
      <c r="J17" s="52">
        <v>2002</v>
      </c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X17" s="52">
        <v>2002</v>
      </c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</row>
    <row r="18" spans="3:36" hidden="1" outlineLevel="1">
      <c r="C18" s="284">
        <v>1980</v>
      </c>
      <c r="D18" s="200"/>
      <c r="F18" s="31" t="str">
        <f t="shared" si="0"/>
        <v/>
      </c>
      <c r="H18" s="64"/>
      <c r="J18" s="52">
        <v>2003</v>
      </c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X18" s="52">
        <v>2003</v>
      </c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</row>
    <row r="19" spans="3:36" hidden="1" outlineLevel="1">
      <c r="C19" s="284">
        <v>1981</v>
      </c>
      <c r="D19" s="200"/>
      <c r="F19" s="31" t="str">
        <f t="shared" si="0"/>
        <v/>
      </c>
      <c r="H19" s="64"/>
      <c r="J19" s="52">
        <v>2004</v>
      </c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X19" s="52">
        <v>2004</v>
      </c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</row>
    <row r="20" spans="3:36" hidden="1" outlineLevel="1">
      <c r="C20" s="284">
        <v>1982</v>
      </c>
      <c r="D20" s="200"/>
      <c r="F20" s="31" t="str">
        <f t="shared" si="0"/>
        <v/>
      </c>
      <c r="H20" s="64"/>
      <c r="J20" s="52">
        <v>2005</v>
      </c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X20" s="52">
        <v>2005</v>
      </c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</row>
    <row r="21" spans="3:36" hidden="1" outlineLevel="1">
      <c r="C21" s="284">
        <v>1983</v>
      </c>
      <c r="D21" s="200"/>
      <c r="F21" s="31" t="str">
        <f t="shared" si="0"/>
        <v/>
      </c>
      <c r="H21" s="64"/>
      <c r="J21" s="52">
        <v>2006</v>
      </c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X21" s="52">
        <v>2006</v>
      </c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</row>
    <row r="22" spans="3:36" hidden="1" outlineLevel="1">
      <c r="C22" s="284">
        <v>1984</v>
      </c>
      <c r="D22" s="200"/>
      <c r="F22" s="31" t="str">
        <f t="shared" si="0"/>
        <v/>
      </c>
      <c r="H22" s="64"/>
      <c r="J22" s="52">
        <v>2007</v>
      </c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X22" s="52">
        <v>2007</v>
      </c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</row>
    <row r="23" spans="3:36" hidden="1" outlineLevel="1">
      <c r="C23" s="284">
        <v>1985</v>
      </c>
      <c r="D23" s="200"/>
      <c r="F23" s="31" t="str">
        <f t="shared" si="0"/>
        <v/>
      </c>
      <c r="H23" s="64"/>
      <c r="J23" s="52">
        <v>2008</v>
      </c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X23" s="52">
        <v>2008</v>
      </c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</row>
    <row r="24" spans="3:36" hidden="1" outlineLevel="1">
      <c r="C24" s="284">
        <v>1986</v>
      </c>
      <c r="D24" s="200"/>
      <c r="F24" s="31" t="str">
        <f t="shared" si="0"/>
        <v/>
      </c>
      <c r="H24" s="64"/>
      <c r="J24" s="52">
        <v>2009</v>
      </c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X24" s="52">
        <v>2009</v>
      </c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</row>
    <row r="25" spans="3:36" hidden="1" outlineLevel="1">
      <c r="C25" s="284">
        <v>1987</v>
      </c>
      <c r="D25" s="200"/>
      <c r="F25" s="31" t="str">
        <f t="shared" si="0"/>
        <v/>
      </c>
      <c r="H25" s="64"/>
      <c r="J25" s="52">
        <v>2010</v>
      </c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X25" s="52">
        <v>2010</v>
      </c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</row>
    <row r="26" spans="3:36" hidden="1" outlineLevel="1">
      <c r="C26" s="284">
        <v>1988</v>
      </c>
      <c r="D26" s="200"/>
      <c r="F26" s="31" t="str">
        <f t="shared" si="0"/>
        <v/>
      </c>
      <c r="H26" s="64"/>
      <c r="J26" s="52" t="s">
        <v>27</v>
      </c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X26" s="52" t="s">
        <v>27</v>
      </c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</row>
    <row r="27" spans="3:36" hidden="1" outlineLevel="1">
      <c r="C27" s="284">
        <v>1989</v>
      </c>
      <c r="D27" s="200"/>
      <c r="F27" s="31" t="str">
        <f t="shared" si="0"/>
        <v/>
      </c>
      <c r="H27" s="64"/>
      <c r="J27" s="52" t="s">
        <v>28</v>
      </c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X27" s="52" t="s">
        <v>28</v>
      </c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</row>
    <row r="28" spans="3:36" hidden="1" outlineLevel="1">
      <c r="C28" s="284">
        <v>1990</v>
      </c>
      <c r="D28" s="200"/>
      <c r="F28" s="31" t="str">
        <f t="shared" si="0"/>
        <v/>
      </c>
      <c r="H28" s="64"/>
      <c r="J28" s="52" t="s">
        <v>29</v>
      </c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X28" s="52" t="s">
        <v>29</v>
      </c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</row>
    <row r="29" spans="3:36" hidden="1" outlineLevel="1">
      <c r="C29" s="284">
        <v>1991</v>
      </c>
      <c r="D29" s="200"/>
      <c r="F29" s="31" t="str">
        <f t="shared" si="0"/>
        <v/>
      </c>
      <c r="H29" s="64"/>
      <c r="J29" s="52">
        <v>2014</v>
      </c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X29" s="52">
        <v>2014</v>
      </c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</row>
    <row r="30" spans="3:36" hidden="1" outlineLevel="1">
      <c r="C30" s="284">
        <v>1992</v>
      </c>
      <c r="D30" s="200"/>
      <c r="F30" s="31" t="str">
        <f t="shared" si="0"/>
        <v/>
      </c>
      <c r="H30" s="64"/>
      <c r="J30" s="52">
        <v>2015</v>
      </c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X30" s="52">
        <v>2015</v>
      </c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</row>
    <row r="31" spans="3:36" hidden="1" outlineLevel="1">
      <c r="C31" s="284">
        <v>1993</v>
      </c>
      <c r="D31" s="200"/>
      <c r="F31" s="31" t="str">
        <f t="shared" si="0"/>
        <v/>
      </c>
      <c r="H31" s="64"/>
      <c r="J31" s="52">
        <v>2016</v>
      </c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X31" s="52">
        <v>2016</v>
      </c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</row>
    <row r="32" spans="3:36" hidden="1" outlineLevel="1">
      <c r="C32" s="284">
        <v>1994</v>
      </c>
      <c r="D32" s="200"/>
      <c r="F32" s="31" t="str">
        <f t="shared" si="0"/>
        <v/>
      </c>
      <c r="H32" s="64"/>
      <c r="J32" s="52">
        <v>2017</v>
      </c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X32" s="52">
        <v>2017</v>
      </c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</row>
    <row r="33" spans="3:36" hidden="1" outlineLevel="1">
      <c r="C33" s="284">
        <v>1995</v>
      </c>
      <c r="D33" s="200"/>
      <c r="F33" s="31" t="str">
        <f t="shared" si="0"/>
        <v/>
      </c>
      <c r="H33" s="64"/>
      <c r="J33" s="52">
        <v>2018</v>
      </c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X33" s="52">
        <v>2018</v>
      </c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</row>
    <row r="34" spans="3:36" hidden="1" outlineLevel="1">
      <c r="C34" s="284">
        <v>1996</v>
      </c>
      <c r="D34" s="200"/>
      <c r="F34" s="31" t="str">
        <f t="shared" si="0"/>
        <v/>
      </c>
      <c r="H34" s="64"/>
      <c r="J34" s="52">
        <v>2019</v>
      </c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X34" s="52">
        <v>2019</v>
      </c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</row>
    <row r="35" spans="3:36" hidden="1" outlineLevel="1">
      <c r="C35" s="284">
        <v>1997</v>
      </c>
      <c r="D35" s="200"/>
      <c r="F35" s="31" t="str">
        <f t="shared" si="0"/>
        <v/>
      </c>
      <c r="H35" s="64"/>
    </row>
    <row r="36" spans="3:36" hidden="1" outlineLevel="1">
      <c r="C36" s="284">
        <v>1998</v>
      </c>
      <c r="D36" s="200"/>
      <c r="F36" s="31" t="str">
        <f t="shared" si="0"/>
        <v/>
      </c>
      <c r="H36" s="64"/>
    </row>
    <row r="37" spans="3:36" hidden="1" outlineLevel="1">
      <c r="C37" s="284">
        <v>1999</v>
      </c>
      <c r="D37" s="200"/>
      <c r="F37" s="31" t="str">
        <f t="shared" si="0"/>
        <v/>
      </c>
      <c r="H37" s="64"/>
    </row>
    <row r="38" spans="3:36" hidden="1" outlineLevel="1">
      <c r="C38" s="284">
        <v>2000</v>
      </c>
      <c r="D38" s="200"/>
      <c r="F38" s="31" t="str">
        <f t="shared" si="0"/>
        <v/>
      </c>
      <c r="H38" s="64"/>
    </row>
    <row r="39" spans="3:36" ht="15" hidden="1" outlineLevel="1">
      <c r="C39" s="284">
        <v>2001</v>
      </c>
      <c r="D39" s="200"/>
      <c r="F39" s="31" t="str">
        <f t="shared" si="0"/>
        <v/>
      </c>
      <c r="H39" s="64"/>
      <c r="X39" s="85" t="s">
        <v>83</v>
      </c>
      <c r="Z39" s="79"/>
      <c r="AA39" s="40"/>
    </row>
    <row r="40" spans="3:36" ht="15" collapsed="1">
      <c r="C40" s="426">
        <v>2002</v>
      </c>
      <c r="D40" s="200"/>
      <c r="F40" s="31" t="str">
        <f t="shared" si="0"/>
        <v/>
      </c>
      <c r="H40" s="200"/>
      <c r="X40" s="50" t="s">
        <v>49</v>
      </c>
    </row>
    <row r="41" spans="3:36">
      <c r="C41" s="426">
        <v>2003</v>
      </c>
      <c r="D41" s="200"/>
      <c r="F41" s="31" t="str">
        <f t="shared" si="0"/>
        <v/>
      </c>
      <c r="H41" s="200"/>
      <c r="J41" s="82" t="s">
        <v>78</v>
      </c>
      <c r="N41" s="167"/>
      <c r="X41" s="51" t="s">
        <v>25</v>
      </c>
      <c r="Y41" s="55" t="s">
        <v>36</v>
      </c>
      <c r="Z41" s="55" t="s">
        <v>37</v>
      </c>
      <c r="AA41" s="55" t="s">
        <v>38</v>
      </c>
      <c r="AB41" s="55" t="s">
        <v>39</v>
      </c>
      <c r="AC41" s="55" t="s">
        <v>40</v>
      </c>
      <c r="AD41" s="55" t="s">
        <v>41</v>
      </c>
      <c r="AE41" s="55" t="s">
        <v>42</v>
      </c>
      <c r="AF41" s="55" t="s">
        <v>43</v>
      </c>
      <c r="AG41" s="55" t="s">
        <v>44</v>
      </c>
      <c r="AH41" s="55" t="s">
        <v>45</v>
      </c>
      <c r="AI41" s="55" t="s">
        <v>46</v>
      </c>
      <c r="AJ41" s="55" t="s">
        <v>47</v>
      </c>
    </row>
    <row r="42" spans="3:36" ht="24">
      <c r="C42" s="426">
        <v>2004</v>
      </c>
      <c r="D42" s="200"/>
      <c r="F42" s="31" t="str">
        <f t="shared" si="0"/>
        <v/>
      </c>
      <c r="H42" s="200"/>
      <c r="J42" s="80" t="s">
        <v>82</v>
      </c>
      <c r="K42" s="80" t="s">
        <v>83</v>
      </c>
      <c r="L42" s="80" t="s">
        <v>1</v>
      </c>
      <c r="M42" s="80" t="s">
        <v>84</v>
      </c>
      <c r="N42" s="167"/>
      <c r="X42" s="52">
        <v>1995</v>
      </c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</row>
    <row r="43" spans="3:36" hidden="1" outlineLevel="1">
      <c r="C43" s="426">
        <v>2005</v>
      </c>
      <c r="D43" s="200"/>
      <c r="F43" s="31" t="str">
        <f t="shared" si="0"/>
        <v/>
      </c>
      <c r="H43" s="5"/>
      <c r="I43" s="167"/>
      <c r="J43" s="200"/>
      <c r="K43" s="200"/>
      <c r="L43" s="200"/>
      <c r="M43" s="200"/>
      <c r="N43" s="167"/>
      <c r="X43" s="52">
        <v>1996</v>
      </c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</row>
    <row r="44" spans="3:36" hidden="1" outlineLevel="1">
      <c r="C44" s="426">
        <v>2006</v>
      </c>
      <c r="D44" s="200"/>
      <c r="F44" s="31" t="str">
        <f t="shared" si="0"/>
        <v/>
      </c>
      <c r="H44" s="64"/>
      <c r="I44" s="167"/>
      <c r="J44" s="200"/>
      <c r="K44" s="200"/>
      <c r="L44" s="200"/>
      <c r="M44" s="200"/>
      <c r="N44" s="167"/>
      <c r="X44" s="52">
        <v>1997</v>
      </c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</row>
    <row r="45" spans="3:36" hidden="1" outlineLevel="1">
      <c r="C45" s="426">
        <v>2007</v>
      </c>
      <c r="D45" s="200"/>
      <c r="F45" s="31" t="str">
        <f t="shared" si="0"/>
        <v/>
      </c>
      <c r="H45" s="64"/>
      <c r="J45" s="200"/>
      <c r="K45" s="200"/>
      <c r="L45" s="200"/>
      <c r="M45" s="200"/>
      <c r="N45" s="167"/>
      <c r="X45" s="52">
        <v>1998</v>
      </c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</row>
    <row r="46" spans="3:36" hidden="1" outlineLevel="1">
      <c r="C46" s="426">
        <v>2008</v>
      </c>
      <c r="D46" s="200"/>
      <c r="F46" s="31" t="str">
        <f t="shared" si="0"/>
        <v/>
      </c>
      <c r="H46" s="5"/>
      <c r="J46" s="200"/>
      <c r="K46" s="200"/>
      <c r="L46" s="200"/>
      <c r="M46" s="200"/>
      <c r="N46" s="167"/>
      <c r="X46" s="52">
        <v>1999</v>
      </c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</row>
    <row r="47" spans="3:36" hidden="1" outlineLevel="1">
      <c r="C47" s="426">
        <v>2009</v>
      </c>
      <c r="D47" s="200"/>
      <c r="F47" s="31" t="str">
        <f t="shared" si="0"/>
        <v/>
      </c>
      <c r="H47" s="5"/>
      <c r="J47" s="200"/>
      <c r="K47" s="200"/>
      <c r="L47" s="200"/>
      <c r="M47" s="200"/>
      <c r="N47" s="167"/>
      <c r="X47" s="52">
        <v>2000</v>
      </c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</row>
    <row r="48" spans="3:36" hidden="1" outlineLevel="1">
      <c r="C48" s="426">
        <v>2010</v>
      </c>
      <c r="D48" s="200"/>
      <c r="F48" s="31" t="str">
        <f t="shared" si="0"/>
        <v/>
      </c>
      <c r="H48" s="5"/>
      <c r="J48" s="200"/>
      <c r="K48" s="200"/>
      <c r="L48" s="200"/>
      <c r="M48" s="200"/>
      <c r="N48" s="167"/>
      <c r="X48" s="52">
        <v>2001</v>
      </c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</row>
    <row r="49" spans="3:36" hidden="1" outlineLevel="1">
      <c r="C49" s="426" t="s">
        <v>27</v>
      </c>
      <c r="D49" s="200"/>
      <c r="F49" s="31" t="str">
        <f t="shared" si="0"/>
        <v/>
      </c>
      <c r="H49" s="5"/>
      <c r="J49" s="200"/>
      <c r="K49" s="200"/>
      <c r="L49" s="200"/>
      <c r="M49" s="200"/>
      <c r="N49" s="167"/>
      <c r="X49" s="52">
        <v>2002</v>
      </c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</row>
    <row r="50" spans="3:36" hidden="1" outlineLevel="1">
      <c r="C50" s="426" t="s">
        <v>28</v>
      </c>
      <c r="D50" s="200"/>
      <c r="F50" s="31" t="str">
        <f t="shared" si="0"/>
        <v/>
      </c>
      <c r="H50" s="5"/>
      <c r="J50" s="200"/>
      <c r="K50" s="200"/>
      <c r="L50" s="200"/>
      <c r="M50" s="200"/>
      <c r="N50" s="167"/>
      <c r="X50" s="52">
        <v>2003</v>
      </c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</row>
    <row r="51" spans="3:36" s="167" customFormat="1" hidden="1" outlineLevel="1">
      <c r="C51" s="426" t="s">
        <v>29</v>
      </c>
      <c r="D51" s="200"/>
      <c r="E51"/>
      <c r="F51" s="31" t="str">
        <f t="shared" si="0"/>
        <v/>
      </c>
      <c r="H51" s="171"/>
      <c r="J51" s="200"/>
      <c r="K51" s="200"/>
      <c r="L51" s="200"/>
      <c r="M51" s="200"/>
      <c r="X51" s="52">
        <v>2004</v>
      </c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</row>
    <row r="52" spans="3:36" s="167" customFormat="1" hidden="1" outlineLevel="1">
      <c r="C52" s="426">
        <v>2014</v>
      </c>
      <c r="D52" s="200"/>
      <c r="E52" s="141"/>
      <c r="F52" s="31" t="str">
        <f t="shared" si="0"/>
        <v/>
      </c>
      <c r="G52" s="212"/>
      <c r="H52" s="171"/>
      <c r="I52" s="141"/>
      <c r="J52" s="200"/>
      <c r="K52" s="200"/>
      <c r="L52" s="200"/>
      <c r="M52" s="200"/>
      <c r="X52" s="52">
        <v>2005</v>
      </c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</row>
    <row r="53" spans="3:36" s="167" customFormat="1" hidden="1" outlineLevel="1">
      <c r="C53" s="426">
        <v>2015</v>
      </c>
      <c r="D53" s="200"/>
      <c r="E53" s="141"/>
      <c r="F53" s="31" t="str">
        <f t="shared" si="0"/>
        <v/>
      </c>
      <c r="G53" s="212"/>
      <c r="H53" s="171"/>
      <c r="I53" s="141"/>
      <c r="J53" s="200"/>
      <c r="K53" s="200"/>
      <c r="L53" s="200"/>
      <c r="M53" s="200"/>
      <c r="X53" s="52">
        <v>2006</v>
      </c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</row>
    <row r="54" spans="3:36" s="167" customFormat="1" collapsed="1">
      <c r="C54" s="426">
        <v>2016</v>
      </c>
      <c r="D54" s="190">
        <f>L54</f>
        <v>19607383</v>
      </c>
      <c r="F54" s="31" t="str">
        <f t="shared" si="0"/>
        <v/>
      </c>
      <c r="G54" s="38"/>
      <c r="H54" s="172">
        <f>'BIT - Lineas de Telefonia Fija'!G44</f>
        <v>12381232</v>
      </c>
      <c r="J54" s="172">
        <f>HLOOKUP(C54,'BIT - Lineas de Telefonia Fija'!$D$50:$I$55,6,FALSE)</f>
        <v>14703556</v>
      </c>
      <c r="K54" s="172">
        <f>HLOOKUP(C54,'BIT - Lineas de Telefonia Fija'!$D$60:$I$65,6,FALSE)</f>
        <v>4903827</v>
      </c>
      <c r="L54" s="38">
        <f t="shared" ref="L54:L55" si="1">SUM(J54:K54)</f>
        <v>19607383</v>
      </c>
      <c r="M54" s="31">
        <f t="shared" ref="M54:M55" si="2">J54/L54</f>
        <v>0.74989895387875072</v>
      </c>
      <c r="X54" s="52">
        <v>2007</v>
      </c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</row>
    <row r="55" spans="3:36" s="167" customFormat="1">
      <c r="C55" s="426">
        <v>2017</v>
      </c>
      <c r="D55" s="190">
        <f>L55</f>
        <v>20069260</v>
      </c>
      <c r="F55" s="31">
        <f t="shared" si="0"/>
        <v>2.3556279795218016E-2</v>
      </c>
      <c r="H55" s="172">
        <f>'BIT - Lineas de Telefonia Fija'!H44</f>
        <v>12764049.359999999</v>
      </c>
      <c r="J55" s="172">
        <f>HLOOKUP(C55,'BIT - Lineas de Telefonia Fija'!$D$50:$I$55,6,FALSE)</f>
        <v>15067230</v>
      </c>
      <c r="K55" s="172">
        <f>HLOOKUP(C55,'BIT - Lineas de Telefonia Fija'!$D$60:$I$65,6,FALSE)</f>
        <v>5002030</v>
      </c>
      <c r="L55" s="38">
        <f t="shared" si="1"/>
        <v>20069260</v>
      </c>
      <c r="M55" s="31">
        <f t="shared" si="2"/>
        <v>0.75076161253578855</v>
      </c>
      <c r="X55" s="52">
        <v>2008</v>
      </c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</row>
    <row r="56" spans="3:36" s="167" customFormat="1" hidden="1" outlineLevel="1">
      <c r="C56" s="284">
        <v>2018</v>
      </c>
      <c r="D56" s="200"/>
      <c r="F56" s="200"/>
      <c r="H56" s="200"/>
      <c r="J56" s="200"/>
      <c r="K56" s="200"/>
      <c r="L56" s="200"/>
      <c r="M56" s="200"/>
      <c r="X56" s="52">
        <v>2009</v>
      </c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</row>
    <row r="57" spans="3:36" hidden="1" outlineLevel="1">
      <c r="C57" s="284">
        <v>2019</v>
      </c>
      <c r="D57" s="200"/>
      <c r="F57" s="200"/>
      <c r="H57" s="200"/>
      <c r="J57" s="200"/>
      <c r="K57" s="200"/>
      <c r="L57" s="200"/>
      <c r="M57" s="200"/>
      <c r="N57" s="167"/>
      <c r="X57" s="52">
        <v>2010</v>
      </c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</row>
    <row r="58" spans="3:36" collapsed="1">
      <c r="D58" s="13" t="s">
        <v>215</v>
      </c>
      <c r="E58" s="38"/>
      <c r="H58" s="173" t="s">
        <v>218</v>
      </c>
      <c r="J58" s="173" t="s">
        <v>216</v>
      </c>
      <c r="K58" s="173" t="s">
        <v>217</v>
      </c>
      <c r="L58" s="167"/>
      <c r="N58" s="167"/>
      <c r="X58" s="52" t="s">
        <v>27</v>
      </c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</row>
    <row r="59" spans="3:36">
      <c r="C59" s="519"/>
      <c r="D59" s="519"/>
      <c r="E59" s="519"/>
      <c r="J59" s="167"/>
      <c r="K59" s="167"/>
      <c r="L59" s="167"/>
      <c r="M59" s="167"/>
      <c r="N59" s="167"/>
      <c r="O59" s="167"/>
      <c r="P59" s="167"/>
      <c r="Q59" s="167"/>
      <c r="X59" s="52" t="s">
        <v>28</v>
      </c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</row>
    <row r="60" spans="3:36">
      <c r="C60" s="519"/>
      <c r="D60" s="519"/>
      <c r="E60" s="519"/>
      <c r="J60" s="167"/>
      <c r="K60" s="167"/>
      <c r="L60" s="167"/>
      <c r="M60" s="167"/>
      <c r="N60" s="167"/>
      <c r="O60" s="167"/>
      <c r="P60" s="167"/>
      <c r="Q60" s="167"/>
      <c r="X60" s="52" t="s">
        <v>29</v>
      </c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</row>
    <row r="61" spans="3:36" hidden="1" outlineLevel="1">
      <c r="J61" s="167"/>
      <c r="K61" s="167"/>
      <c r="L61" s="167"/>
      <c r="M61" s="167"/>
      <c r="N61" s="167"/>
      <c r="O61" s="167"/>
      <c r="P61" s="167"/>
      <c r="Q61" s="167"/>
      <c r="X61" s="52">
        <v>2014</v>
      </c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</row>
    <row r="62" spans="3:36" hidden="1" outlineLevel="1">
      <c r="D62" s="212"/>
      <c r="J62" s="167"/>
      <c r="K62" s="167"/>
      <c r="L62" s="167"/>
      <c r="M62" s="167"/>
      <c r="N62" s="167"/>
      <c r="O62" s="167"/>
      <c r="P62" s="167"/>
      <c r="Q62" s="167"/>
      <c r="X62" s="52">
        <v>2015</v>
      </c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</row>
    <row r="63" spans="3:36" hidden="1" outlineLevel="1">
      <c r="J63" s="167"/>
      <c r="K63" s="167"/>
      <c r="L63" s="167"/>
      <c r="M63" s="167"/>
      <c r="N63" s="167"/>
      <c r="O63" s="167"/>
      <c r="P63" s="167"/>
      <c r="Q63" s="167"/>
      <c r="X63" s="52">
        <v>2016</v>
      </c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</row>
    <row r="64" spans="3:36" s="167" customFormat="1" hidden="1" outlineLevel="1">
      <c r="X64" s="52">
        <v>2017</v>
      </c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</row>
    <row r="65" spans="1:37" s="167" customFormat="1" hidden="1" outlineLevel="1">
      <c r="X65" s="52">
        <v>2018</v>
      </c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</row>
    <row r="66" spans="1:37" s="167" customFormat="1" hidden="1" outlineLevel="1">
      <c r="X66" s="52">
        <v>2019</v>
      </c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</row>
    <row r="67" spans="1:37" s="167" customFormat="1" hidden="1" outlineLevel="1"/>
    <row r="68" spans="1:37" s="167" customFormat="1" hidden="1" outlineLevel="1">
      <c r="F68" s="45"/>
    </row>
    <row r="69" spans="1:37" s="167" customFormat="1" hidden="1" outlineLevel="1"/>
    <row r="70" spans="1:37" s="167" customFormat="1" hidden="1" outlineLevel="1"/>
    <row r="71" spans="1:37" s="167" customFormat="1" hidden="1" outlineLevel="1"/>
    <row r="72" spans="1:37" s="167" customFormat="1" hidden="1" outlineLevel="1"/>
    <row r="73" spans="1:37" hidden="1" outlineLevel="1">
      <c r="J73" s="167"/>
      <c r="K73" s="167"/>
      <c r="L73" s="167"/>
      <c r="M73" s="167"/>
      <c r="N73" s="167"/>
      <c r="O73" s="167"/>
      <c r="P73" s="167"/>
      <c r="Q73" s="167"/>
    </row>
    <row r="74" spans="1:37" ht="20.25" hidden="1" outlineLevel="1" thickBot="1">
      <c r="A74" s="75" t="s">
        <v>77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</row>
    <row r="75" spans="1:37" ht="12.75" hidden="1" outlineLevel="1" thickTop="1"/>
    <row r="76" spans="1:37" hidden="1" outlineLevel="1">
      <c r="C76" s="82" t="s">
        <v>78</v>
      </c>
      <c r="J76" s="82" t="s">
        <v>85</v>
      </c>
    </row>
    <row r="77" spans="1:37" hidden="1" outlineLevel="1">
      <c r="C77" s="8" t="s">
        <v>50</v>
      </c>
      <c r="J77" s="47" t="s">
        <v>34</v>
      </c>
    </row>
    <row r="78" spans="1:37" hidden="1" outlineLevel="1">
      <c r="C78" s="53" t="s">
        <v>25</v>
      </c>
      <c r="D78" s="54" t="s">
        <v>0</v>
      </c>
      <c r="E78" s="54" t="s">
        <v>31</v>
      </c>
      <c r="F78" s="54" t="s">
        <v>32</v>
      </c>
      <c r="G78" s="54" t="s">
        <v>33</v>
      </c>
      <c r="H78" s="54" t="s">
        <v>1</v>
      </c>
      <c r="M78" s="54" t="s">
        <v>0</v>
      </c>
      <c r="N78" s="54" t="s">
        <v>31</v>
      </c>
      <c r="O78" s="54" t="s">
        <v>32</v>
      </c>
      <c r="P78" s="54" t="s">
        <v>33</v>
      </c>
    </row>
    <row r="79" spans="1:37" hidden="1" outlineLevel="1">
      <c r="C79" s="52">
        <v>2000</v>
      </c>
      <c r="D79" s="200"/>
      <c r="E79" s="200"/>
      <c r="F79" s="200"/>
      <c r="G79" s="200"/>
      <c r="H79" s="200"/>
      <c r="M79" s="200"/>
      <c r="N79" s="200"/>
      <c r="O79" s="200"/>
      <c r="P79" s="200"/>
      <c r="Q79" s="198">
        <f t="shared" ref="Q79:Q91" si="3">SUM(M79:P79)</f>
        <v>0</v>
      </c>
    </row>
    <row r="80" spans="1:37" hidden="1" outlineLevel="1">
      <c r="C80" s="52">
        <v>2001</v>
      </c>
      <c r="D80" s="200"/>
      <c r="E80" s="200"/>
      <c r="F80" s="200"/>
      <c r="G80" s="200"/>
      <c r="H80" s="200"/>
      <c r="M80" s="200"/>
      <c r="N80" s="200"/>
      <c r="O80" s="200"/>
      <c r="P80" s="200"/>
      <c r="Q80" s="198">
        <f t="shared" si="3"/>
        <v>0</v>
      </c>
    </row>
    <row r="81" spans="3:17" hidden="1" outlineLevel="1">
      <c r="C81" s="52">
        <v>2002</v>
      </c>
      <c r="D81" s="200"/>
      <c r="E81" s="200"/>
      <c r="F81" s="200"/>
      <c r="G81" s="200"/>
      <c r="H81" s="200"/>
      <c r="M81" s="200"/>
      <c r="N81" s="200"/>
      <c r="O81" s="200"/>
      <c r="P81" s="200"/>
      <c r="Q81" s="198">
        <f t="shared" si="3"/>
        <v>0</v>
      </c>
    </row>
    <row r="82" spans="3:17" hidden="1" outlineLevel="1">
      <c r="C82" s="52">
        <v>2003</v>
      </c>
      <c r="D82" s="200"/>
      <c r="E82" s="200"/>
      <c r="F82" s="200"/>
      <c r="G82" s="200"/>
      <c r="H82" s="200"/>
      <c r="M82" s="200"/>
      <c r="N82" s="200"/>
      <c r="O82" s="200"/>
      <c r="P82" s="200"/>
      <c r="Q82" s="198">
        <f t="shared" si="3"/>
        <v>0</v>
      </c>
    </row>
    <row r="83" spans="3:17" hidden="1" outlineLevel="1">
      <c r="C83" s="52">
        <v>2004</v>
      </c>
      <c r="D83" s="200"/>
      <c r="E83" s="200"/>
      <c r="F83" s="200"/>
      <c r="G83" s="200"/>
      <c r="H83" s="200"/>
      <c r="M83" s="200"/>
      <c r="N83" s="200"/>
      <c r="O83" s="200"/>
      <c r="P83" s="200"/>
      <c r="Q83" s="198">
        <f t="shared" si="3"/>
        <v>0</v>
      </c>
    </row>
    <row r="84" spans="3:17" hidden="1" outlineLevel="1">
      <c r="C84" s="52">
        <v>2005</v>
      </c>
      <c r="D84" s="200"/>
      <c r="E84" s="200"/>
      <c r="F84" s="200"/>
      <c r="G84" s="200"/>
      <c r="H84" s="200"/>
      <c r="M84" s="200"/>
      <c r="N84" s="200"/>
      <c r="O84" s="200"/>
      <c r="P84" s="200"/>
      <c r="Q84" s="198">
        <f t="shared" si="3"/>
        <v>0</v>
      </c>
    </row>
    <row r="85" spans="3:17" hidden="1" outlineLevel="1">
      <c r="C85" s="52">
        <v>2006</v>
      </c>
      <c r="D85" s="200"/>
      <c r="E85" s="200"/>
      <c r="F85" s="200"/>
      <c r="G85" s="200"/>
      <c r="H85" s="200"/>
      <c r="M85" s="200"/>
      <c r="N85" s="200"/>
      <c r="O85" s="200"/>
      <c r="P85" s="200"/>
      <c r="Q85" s="198">
        <f t="shared" si="3"/>
        <v>0</v>
      </c>
    </row>
    <row r="86" spans="3:17" hidden="1" outlineLevel="1">
      <c r="C86" s="52">
        <v>2007</v>
      </c>
      <c r="D86" s="200"/>
      <c r="E86" s="200"/>
      <c r="F86" s="200"/>
      <c r="G86" s="200"/>
      <c r="H86" s="200"/>
      <c r="M86" s="200"/>
      <c r="N86" s="200"/>
      <c r="O86" s="200"/>
      <c r="P86" s="200"/>
      <c r="Q86" s="198">
        <f t="shared" si="3"/>
        <v>0</v>
      </c>
    </row>
    <row r="87" spans="3:17" hidden="1" outlineLevel="1">
      <c r="C87" s="52">
        <v>2008</v>
      </c>
      <c r="D87" s="200"/>
      <c r="E87" s="200"/>
      <c r="F87" s="200"/>
      <c r="G87" s="200"/>
      <c r="H87" s="200"/>
      <c r="M87" s="200"/>
      <c r="N87" s="200"/>
      <c r="O87" s="200"/>
      <c r="P87" s="200"/>
      <c r="Q87" s="198">
        <f t="shared" si="3"/>
        <v>0</v>
      </c>
    </row>
    <row r="88" spans="3:17" hidden="1" outlineLevel="1">
      <c r="C88" s="52">
        <v>2009</v>
      </c>
      <c r="D88" s="200"/>
      <c r="E88" s="200"/>
      <c r="F88" s="200"/>
      <c r="G88" s="200"/>
      <c r="H88" s="200"/>
      <c r="M88" s="200"/>
      <c r="N88" s="200"/>
      <c r="O88" s="200"/>
      <c r="P88" s="200"/>
      <c r="Q88" s="198">
        <f t="shared" si="3"/>
        <v>0</v>
      </c>
    </row>
    <row r="89" spans="3:17" hidden="1" outlineLevel="1">
      <c r="C89" s="52">
        <v>2010</v>
      </c>
      <c r="D89" s="200"/>
      <c r="E89" s="200"/>
      <c r="F89" s="200"/>
      <c r="G89" s="200"/>
      <c r="H89" s="200"/>
      <c r="M89" s="200"/>
      <c r="N89" s="200"/>
      <c r="O89" s="200"/>
      <c r="P89" s="200"/>
      <c r="Q89" s="198">
        <f t="shared" si="3"/>
        <v>0</v>
      </c>
    </row>
    <row r="90" spans="3:17" hidden="1" outlineLevel="1">
      <c r="C90" s="52" t="s">
        <v>27</v>
      </c>
      <c r="D90" s="200"/>
      <c r="E90" s="200"/>
      <c r="F90" s="200"/>
      <c r="G90" s="200"/>
      <c r="H90" s="200"/>
      <c r="M90" s="200"/>
      <c r="N90" s="200"/>
      <c r="O90" s="200"/>
      <c r="P90" s="200"/>
      <c r="Q90" s="198">
        <f t="shared" si="3"/>
        <v>0</v>
      </c>
    </row>
    <row r="91" spans="3:17" hidden="1" outlineLevel="1">
      <c r="C91" s="52" t="s">
        <v>28</v>
      </c>
      <c r="D91" s="200"/>
      <c r="E91" s="200"/>
      <c r="F91" s="200"/>
      <c r="G91" s="200"/>
      <c r="H91" s="200"/>
      <c r="M91" s="200"/>
      <c r="N91" s="200"/>
      <c r="O91" s="200"/>
      <c r="P91" s="200"/>
      <c r="Q91" s="198">
        <f t="shared" si="3"/>
        <v>0</v>
      </c>
    </row>
    <row r="92" spans="3:17" s="167" customFormat="1" hidden="1" outlineLevel="1">
      <c r="C92" s="52" t="s">
        <v>29</v>
      </c>
      <c r="D92" s="200"/>
      <c r="E92" s="200"/>
      <c r="F92" s="200"/>
      <c r="G92" s="200"/>
      <c r="H92" s="200"/>
      <c r="J92" s="58">
        <v>0.63600000000000001</v>
      </c>
      <c r="K92" s="13" t="s">
        <v>57</v>
      </c>
      <c r="M92" s="200"/>
      <c r="N92" s="200"/>
      <c r="O92" s="200"/>
      <c r="P92" s="200"/>
      <c r="Q92" s="198">
        <f>SUM(M92:P92)</f>
        <v>0</v>
      </c>
    </row>
    <row r="93" spans="3:17" s="167" customFormat="1" hidden="1" outlineLevel="1">
      <c r="C93" s="52">
        <v>2014</v>
      </c>
      <c r="D93" s="200"/>
      <c r="E93" s="200"/>
      <c r="F93" s="200"/>
      <c r="G93" s="200"/>
      <c r="H93" s="200"/>
      <c r="I93" s="38"/>
      <c r="K93" s="173" t="s">
        <v>214</v>
      </c>
      <c r="M93" s="200"/>
      <c r="N93" s="200"/>
      <c r="O93" s="200"/>
      <c r="P93" s="200"/>
      <c r="Q93" s="198">
        <f>SUM(M93:P93)</f>
        <v>0</v>
      </c>
    </row>
    <row r="94" spans="3:17" s="167" customFormat="1" hidden="1" outlineLevel="1">
      <c r="C94" s="52">
        <v>2015</v>
      </c>
      <c r="D94" s="200"/>
      <c r="E94" s="200"/>
      <c r="F94" s="200"/>
      <c r="G94" s="200"/>
      <c r="H94" s="200"/>
      <c r="I94" s="38"/>
    </row>
    <row r="95" spans="3:17" s="167" customFormat="1" hidden="1" outlineLevel="1">
      <c r="C95" s="52">
        <v>2016</v>
      </c>
      <c r="D95" s="200"/>
      <c r="E95" s="200"/>
      <c r="F95" s="200"/>
      <c r="G95" s="200"/>
      <c r="H95" s="200"/>
    </row>
    <row r="96" spans="3:17" s="167" customFormat="1" hidden="1" outlineLevel="1">
      <c r="C96" s="52">
        <v>2017</v>
      </c>
      <c r="D96" s="200"/>
      <c r="E96" s="200"/>
      <c r="F96" s="200"/>
      <c r="G96" s="200"/>
      <c r="H96" s="200"/>
    </row>
    <row r="97" spans="3:20" s="167" customFormat="1" hidden="1" outlineLevel="1">
      <c r="C97" s="52">
        <v>2018</v>
      </c>
      <c r="D97" s="200"/>
      <c r="E97" s="200"/>
      <c r="F97" s="200"/>
      <c r="G97" s="200"/>
      <c r="H97" s="200"/>
    </row>
    <row r="98" spans="3:20" hidden="1" outlineLevel="1">
      <c r="C98" s="52">
        <v>2019</v>
      </c>
      <c r="D98" s="200"/>
      <c r="E98" s="200"/>
      <c r="F98" s="200"/>
      <c r="G98" s="200"/>
      <c r="H98" s="200"/>
      <c r="O98" s="167"/>
      <c r="P98" s="167"/>
      <c r="Q98" s="167"/>
      <c r="R98" s="167"/>
      <c r="S98" s="167"/>
      <c r="T98" s="167"/>
    </row>
    <row r="99" spans="3:20" hidden="1" outlineLevel="1">
      <c r="D99" s="13" t="s">
        <v>55</v>
      </c>
      <c r="E99" s="13" t="s">
        <v>53</v>
      </c>
      <c r="F99" s="13" t="s">
        <v>54</v>
      </c>
      <c r="G99" s="13" t="s">
        <v>56</v>
      </c>
      <c r="O99" s="167"/>
      <c r="P99" s="167"/>
      <c r="Q99" s="167"/>
      <c r="R99" s="167"/>
      <c r="S99" s="167"/>
      <c r="T99" s="167"/>
    </row>
    <row r="100" spans="3:20" hidden="1" outlineLevel="1">
      <c r="C100" s="525" t="s">
        <v>30</v>
      </c>
      <c r="D100" s="525"/>
      <c r="E100" s="525"/>
      <c r="O100" s="167"/>
      <c r="P100" s="167"/>
      <c r="Q100" s="167"/>
      <c r="R100" s="167"/>
      <c r="S100" s="167"/>
      <c r="T100" s="167"/>
    </row>
    <row r="101" spans="3:20" hidden="1" outlineLevel="1">
      <c r="C101" s="525"/>
      <c r="D101" s="525"/>
      <c r="E101" s="525"/>
      <c r="O101" s="167"/>
      <c r="P101" s="167"/>
      <c r="Q101" s="167"/>
      <c r="R101" s="167"/>
      <c r="S101" s="167"/>
      <c r="T101" s="167"/>
    </row>
    <row r="102" spans="3:20" hidden="1" outlineLevel="1">
      <c r="O102" s="167"/>
      <c r="P102" s="167"/>
      <c r="Q102" s="167"/>
      <c r="R102" s="167"/>
      <c r="S102" s="167"/>
      <c r="T102" s="167"/>
    </row>
    <row r="103" spans="3:20" hidden="1" outlineLevel="1">
      <c r="D103" s="40"/>
      <c r="O103" s="167"/>
      <c r="P103" s="167"/>
      <c r="Q103" s="167"/>
      <c r="R103" s="167"/>
      <c r="S103" s="167"/>
      <c r="T103" s="167"/>
    </row>
    <row r="104" spans="3:20" hidden="1" outlineLevel="1">
      <c r="O104" s="167"/>
      <c r="P104" s="167"/>
      <c r="Q104" s="167"/>
      <c r="R104" s="167"/>
      <c r="S104" s="167"/>
      <c r="T104" s="167"/>
    </row>
    <row r="105" spans="3:20" hidden="1" outlineLevel="1">
      <c r="C105"/>
      <c r="D105"/>
      <c r="O105" s="167"/>
      <c r="P105" s="167"/>
      <c r="Q105" s="167"/>
      <c r="R105" s="167"/>
      <c r="S105" s="167"/>
      <c r="T105" s="167"/>
    </row>
    <row r="106" spans="3:20" hidden="1" outlineLevel="1"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</row>
    <row r="107" spans="3:20" s="167" customFormat="1" hidden="1" outlineLevel="1">
      <c r="J107" s="197"/>
    </row>
    <row r="108" spans="3:20" s="167" customFormat="1" collapsed="1"/>
    <row r="109" spans="3:20" s="167" customFormat="1"/>
    <row r="110" spans="3:20" s="167" customFormat="1"/>
    <row r="111" spans="3:20" s="167" customFormat="1"/>
    <row r="112" spans="3:20" s="167" customFormat="1"/>
    <row r="113" s="167" customFormat="1"/>
    <row r="114" s="167" customFormat="1"/>
    <row r="115" s="167" customFormat="1"/>
    <row r="116" s="167" customFormat="1"/>
    <row r="117" s="167" customFormat="1"/>
    <row r="118" s="167" customFormat="1"/>
    <row r="119" s="167" customFormat="1"/>
    <row r="120" s="167" customFormat="1"/>
    <row r="121" s="167" customFormat="1"/>
    <row r="122" s="167" customFormat="1"/>
    <row r="123" s="167" customFormat="1"/>
    <row r="124" s="167" customFormat="1"/>
    <row r="125" s="167" customFormat="1"/>
    <row r="126" s="167" customFormat="1"/>
    <row r="127" s="167" customFormat="1"/>
    <row r="128" s="167" customFormat="1"/>
    <row r="129" s="167" customFormat="1"/>
    <row r="130" s="167" customFormat="1"/>
    <row r="131" s="167" customFormat="1"/>
    <row r="132" s="167" customFormat="1"/>
    <row r="133" s="167" customFormat="1"/>
    <row r="134" s="167" customFormat="1"/>
    <row r="135" s="167" customFormat="1"/>
    <row r="136" s="167" customFormat="1" hidden="1" outlineLevel="1"/>
    <row r="137" s="167" customFormat="1" hidden="1" outlineLevel="1"/>
    <row r="138" s="167" customFormat="1" hidden="1" outlineLevel="1"/>
    <row r="139" s="167" customFormat="1" hidden="1" outlineLevel="1"/>
    <row r="140" s="167" customFormat="1" hidden="1" outlineLevel="1"/>
    <row r="141" s="167" customFormat="1" hidden="1" outlineLevel="1"/>
    <row r="142" s="167" customFormat="1" hidden="1" outlineLevel="1"/>
    <row r="143" s="167" customFormat="1" hidden="1" outlineLevel="1"/>
    <row r="144" s="167" customFormat="1" hidden="1" outlineLevel="1"/>
    <row r="145" s="167" customFormat="1" hidden="1" outlineLevel="1"/>
    <row r="146" s="167" customFormat="1" hidden="1" outlineLevel="1"/>
    <row r="147" s="167" customFormat="1" hidden="1" outlineLevel="1"/>
    <row r="148" s="167" customFormat="1" hidden="1" outlineLevel="1"/>
    <row r="149" s="167" customFormat="1" hidden="1" outlineLevel="1"/>
    <row r="150" s="167" customFormat="1" hidden="1" outlineLevel="1"/>
    <row r="151" s="167" customFormat="1" hidden="1" outlineLevel="1"/>
    <row r="152" s="167" customFormat="1" hidden="1" outlineLevel="1"/>
    <row r="153" s="167" customFormat="1" hidden="1" outlineLevel="1"/>
    <row r="154" s="167" customFormat="1" hidden="1" outlineLevel="1"/>
    <row r="155" s="167" customFormat="1" hidden="1" outlineLevel="1"/>
    <row r="156" s="167" customFormat="1" hidden="1" outlineLevel="1"/>
    <row r="157" s="167" customFormat="1" hidden="1" outlineLevel="1"/>
    <row r="158" s="167" customFormat="1" hidden="1" outlineLevel="1"/>
    <row r="159" s="167" customFormat="1" hidden="1" outlineLevel="1"/>
    <row r="160" s="167" customFormat="1" hidden="1" outlineLevel="1"/>
    <row r="161" s="167" customFormat="1" hidden="1" outlineLevel="1"/>
    <row r="162" s="167" customFormat="1" hidden="1" outlineLevel="1"/>
    <row r="163" s="167" customFormat="1" hidden="1" outlineLevel="1"/>
    <row r="164" s="167" customFormat="1" hidden="1" outlineLevel="1"/>
    <row r="165" s="167" customFormat="1" hidden="1" outlineLevel="1"/>
    <row r="166" s="167" customFormat="1" hidden="1" outlineLevel="1"/>
    <row r="167" s="167" customFormat="1" hidden="1" outlineLevel="1"/>
    <row r="168" s="167" customFormat="1" hidden="1" outlineLevel="1"/>
    <row r="169" s="167" customFormat="1" hidden="1" outlineLevel="1"/>
    <row r="170" s="167" customFormat="1" hidden="1" outlineLevel="1"/>
    <row r="171" s="167" customFormat="1" hidden="1" outlineLevel="1"/>
    <row r="172" s="167" customFormat="1" hidden="1" outlineLevel="1"/>
    <row r="173" s="167" customFormat="1" hidden="1" outlineLevel="1"/>
    <row r="174" s="167" customFormat="1" hidden="1" outlineLevel="1"/>
    <row r="175" s="167" customFormat="1" hidden="1" outlineLevel="1"/>
    <row r="176" s="167" customFormat="1" hidden="1" outlineLevel="1"/>
    <row r="177" s="167" customFormat="1" hidden="1" outlineLevel="1"/>
    <row r="178" s="167" customFormat="1" hidden="1" outlineLevel="1"/>
    <row r="179" s="167" customFormat="1" hidden="1" outlineLevel="1"/>
    <row r="180" s="167" customFormat="1" hidden="1" outlineLevel="1"/>
    <row r="181" s="167" customFormat="1" hidden="1" outlineLevel="1"/>
    <row r="182" s="167" customFormat="1" hidden="1" outlineLevel="1"/>
    <row r="183" s="167" customFormat="1" hidden="1" outlineLevel="1"/>
    <row r="184" s="167" customFormat="1" hidden="1" outlineLevel="1"/>
    <row r="185" s="167" customFormat="1" hidden="1" outlineLevel="1"/>
    <row r="186" s="167" customFormat="1" hidden="1" outlineLevel="1"/>
    <row r="187" s="167" customFormat="1" hidden="1" outlineLevel="1"/>
    <row r="188" s="167" customFormat="1" hidden="1" outlineLevel="1"/>
    <row r="189" s="167" customFormat="1" hidden="1" outlineLevel="1"/>
    <row r="190" s="167" customFormat="1" hidden="1" outlineLevel="1"/>
    <row r="191" s="167" customFormat="1" hidden="1" outlineLevel="1"/>
    <row r="192" s="167" customFormat="1" hidden="1" outlineLevel="1"/>
    <row r="193" s="167" customFormat="1" hidden="1" outlineLevel="1"/>
    <row r="194" s="167" customFormat="1" hidden="1" outlineLevel="1"/>
    <row r="195" s="167" customFormat="1" hidden="1" outlineLevel="1"/>
    <row r="196" s="167" customFormat="1" hidden="1" outlineLevel="1"/>
    <row r="197" s="167" customFormat="1" hidden="1" outlineLevel="1"/>
    <row r="198" s="167" customFormat="1" hidden="1" outlineLevel="1"/>
    <row r="199" s="167" customFormat="1" hidden="1" outlineLevel="1"/>
    <row r="200" s="167" customFormat="1" hidden="1" outlineLevel="1"/>
    <row r="201" s="167" customFormat="1" hidden="1" outlineLevel="1"/>
    <row r="202" s="167" customFormat="1" hidden="1" outlineLevel="1"/>
    <row r="203" s="167" customFormat="1" hidden="1" outlineLevel="1"/>
    <row r="204" s="167" customFormat="1" hidden="1" outlineLevel="1"/>
    <row r="205" s="167" customFormat="1" hidden="1" outlineLevel="1"/>
    <row r="206" s="167" customFormat="1" hidden="1" outlineLevel="1"/>
    <row r="207" s="167" customFormat="1" hidden="1" outlineLevel="1"/>
    <row r="208" s="167" customFormat="1" hidden="1" outlineLevel="1"/>
    <row r="209" s="167" customFormat="1" hidden="1" outlineLevel="1"/>
    <row r="210" s="167" customFormat="1" hidden="1" outlineLevel="1"/>
    <row r="211" s="167" customFormat="1" hidden="1" outlineLevel="1"/>
    <row r="212" s="167" customFormat="1" hidden="1" outlineLevel="1"/>
    <row r="213" s="167" customFormat="1" hidden="1" outlineLevel="1"/>
    <row r="214" s="167" customFormat="1" hidden="1" outlineLevel="1"/>
    <row r="215" s="167" customFormat="1" hidden="1" outlineLevel="1"/>
    <row r="216" s="167" customFormat="1" hidden="1" outlineLevel="1"/>
    <row r="217" s="167" customFormat="1" hidden="1" outlineLevel="1"/>
    <row r="218" s="167" customFormat="1" hidden="1" outlineLevel="1"/>
    <row r="219" s="167" customFormat="1" hidden="1" outlineLevel="1"/>
    <row r="220" s="167" customFormat="1" hidden="1" outlineLevel="1"/>
    <row r="221" s="167" customFormat="1" hidden="1" outlineLevel="1"/>
    <row r="222" s="167" customFormat="1" hidden="1" outlineLevel="1"/>
    <row r="223" s="167" customFormat="1" hidden="1" outlineLevel="1"/>
    <row r="224" s="167" customFormat="1" hidden="1" outlineLevel="1"/>
    <row r="225" s="167" customFormat="1" hidden="1" outlineLevel="1"/>
    <row r="226" s="167" customFormat="1" hidden="1" outlineLevel="1"/>
    <row r="227" s="167" customFormat="1" hidden="1" outlineLevel="1"/>
    <row r="228" s="167" customFormat="1" hidden="1" outlineLevel="1"/>
    <row r="229" s="167" customFormat="1" hidden="1" outlineLevel="1"/>
    <row r="230" s="167" customFormat="1" hidden="1" outlineLevel="1"/>
    <row r="231" s="167" customFormat="1" hidden="1" outlineLevel="1"/>
    <row r="232" s="167" customFormat="1" hidden="1" outlineLevel="1"/>
    <row r="233" s="167" customFormat="1" hidden="1" outlineLevel="1"/>
    <row r="234" s="167" customFormat="1" hidden="1" outlineLevel="1"/>
    <row r="235" s="167" customFormat="1" hidden="1" outlineLevel="1"/>
    <row r="236" s="167" customFormat="1" hidden="1" outlineLevel="1"/>
    <row r="237" s="167" customFormat="1" hidden="1" outlineLevel="1"/>
    <row r="238" s="167" customFormat="1" hidden="1" outlineLevel="1"/>
    <row r="239" s="167" customFormat="1" hidden="1" outlineLevel="1"/>
    <row r="240" s="167" customFormat="1" hidden="1" outlineLevel="1"/>
    <row r="241" s="167" customFormat="1" hidden="1" outlineLevel="1"/>
    <row r="242" s="167" customFormat="1" hidden="1" outlineLevel="1"/>
    <row r="243" s="167" customFormat="1" hidden="1" outlineLevel="1"/>
    <row r="244" s="167" customFormat="1" hidden="1" outlineLevel="1"/>
    <row r="245" s="167" customFormat="1" hidden="1" outlineLevel="1"/>
    <row r="246" s="167" customFormat="1" hidden="1" outlineLevel="1"/>
    <row r="247" s="167" customFormat="1" hidden="1" outlineLevel="1"/>
    <row r="248" s="167" customFormat="1" hidden="1" outlineLevel="1"/>
    <row r="249" s="167" customFormat="1" hidden="1" outlineLevel="1"/>
    <row r="250" s="167" customFormat="1" hidden="1" outlineLevel="1"/>
    <row r="251" s="167" customFormat="1" hidden="1" outlineLevel="1"/>
    <row r="252" s="167" customFormat="1" hidden="1" outlineLevel="1"/>
    <row r="253" s="167" customFormat="1" hidden="1" outlineLevel="1"/>
    <row r="254" s="167" customFormat="1" hidden="1" outlineLevel="1"/>
    <row r="255" s="167" customFormat="1" hidden="1" outlineLevel="1"/>
    <row r="256" s="167" customFormat="1" hidden="1" outlineLevel="1"/>
    <row r="257" s="167" customFormat="1" hidden="1" outlineLevel="1"/>
    <row r="258" s="167" customFormat="1" hidden="1" outlineLevel="1"/>
    <row r="259" s="167" customFormat="1" hidden="1" outlineLevel="1"/>
    <row r="260" s="167" customFormat="1" hidden="1" outlineLevel="1"/>
    <row r="261" s="167" customFormat="1" hidden="1" outlineLevel="1"/>
    <row r="262" s="167" customFormat="1" hidden="1" outlineLevel="1"/>
    <row r="263" s="167" customFormat="1" hidden="1" outlineLevel="1"/>
    <row r="264" s="167" customFormat="1" hidden="1" outlineLevel="1"/>
    <row r="265" s="167" customFormat="1" hidden="1" outlineLevel="1"/>
    <row r="266" s="167" customFormat="1" hidden="1" outlineLevel="1"/>
    <row r="267" s="167" customFormat="1" hidden="1" outlineLevel="1"/>
    <row r="268" s="167" customFormat="1" hidden="1" outlineLevel="1"/>
    <row r="269" s="167" customFormat="1" hidden="1" outlineLevel="1"/>
    <row r="270" s="167" customFormat="1" hidden="1" outlineLevel="1"/>
    <row r="271" s="167" customFormat="1" hidden="1" outlineLevel="1"/>
    <row r="272" s="167" customFormat="1" hidden="1" outlineLevel="1"/>
    <row r="273" s="167" customFormat="1" hidden="1" outlineLevel="1"/>
    <row r="274" s="167" customFormat="1" hidden="1" outlineLevel="1"/>
    <row r="275" s="167" customFormat="1" hidden="1" outlineLevel="1"/>
    <row r="276" s="167" customFormat="1" hidden="1" outlineLevel="1"/>
    <row r="277" s="167" customFormat="1" hidden="1" outlineLevel="1"/>
    <row r="278" s="167" customFormat="1" hidden="1" outlineLevel="1"/>
    <row r="279" s="167" customFormat="1" hidden="1" outlineLevel="1"/>
    <row r="280" s="167" customFormat="1" hidden="1" outlineLevel="1"/>
    <row r="281" s="167" customFormat="1" hidden="1" outlineLevel="1"/>
    <row r="282" s="167" customFormat="1" hidden="1" outlineLevel="1"/>
    <row r="283" s="167" customFormat="1" hidden="1" outlineLevel="1"/>
    <row r="284" s="167" customFormat="1" hidden="1" outlineLevel="1"/>
    <row r="285" s="167" customFormat="1" hidden="1" outlineLevel="1"/>
    <row r="286" s="167" customFormat="1" hidden="1" outlineLevel="1"/>
    <row r="287" s="167" customFormat="1" hidden="1" outlineLevel="1"/>
    <row r="288" s="167" customFormat="1" hidden="1" outlineLevel="1"/>
    <row r="289" s="167" customFormat="1" hidden="1" outlineLevel="1"/>
    <row r="290" s="167" customFormat="1" hidden="1" outlineLevel="1"/>
    <row r="291" s="167" customFormat="1" hidden="1" outlineLevel="1"/>
    <row r="292" s="167" customFormat="1" hidden="1" outlineLevel="1"/>
    <row r="293" s="167" customFormat="1" hidden="1" outlineLevel="1"/>
    <row r="294" s="167" customFormat="1" hidden="1" outlineLevel="1"/>
    <row r="295" s="167" customFormat="1" hidden="1" outlineLevel="1"/>
    <row r="296" s="167" customFormat="1" hidden="1" outlineLevel="1"/>
    <row r="297" s="167" customFormat="1" hidden="1" outlineLevel="1"/>
    <row r="298" s="167" customFormat="1" hidden="1" outlineLevel="1"/>
    <row r="299" s="167" customFormat="1" hidden="1" outlineLevel="1"/>
    <row r="300" s="167" customFormat="1" hidden="1" outlineLevel="1"/>
    <row r="301" s="167" customFormat="1" hidden="1" outlineLevel="1"/>
    <row r="302" s="167" customFormat="1" hidden="1" outlineLevel="1"/>
    <row r="303" s="167" customFormat="1" hidden="1" outlineLevel="1"/>
    <row r="304" s="167" customFormat="1" hidden="1" outlineLevel="1"/>
    <row r="305" s="167" customFormat="1" hidden="1" outlineLevel="1"/>
    <row r="306" s="167" customFormat="1" hidden="1" outlineLevel="1"/>
    <row r="307" s="167" customFormat="1" hidden="1" outlineLevel="1"/>
    <row r="308" s="167" customFormat="1" hidden="1" outlineLevel="1"/>
    <row r="309" s="167" customFormat="1" hidden="1" outlineLevel="1"/>
    <row r="310" s="167" customFormat="1" hidden="1" outlineLevel="1"/>
    <row r="311" s="167" customFormat="1" hidden="1" outlineLevel="1"/>
    <row r="312" s="167" customFormat="1" hidden="1" outlineLevel="1"/>
    <row r="313" s="167" customFormat="1" hidden="1" outlineLevel="1"/>
    <row r="314" s="167" customFormat="1" hidden="1" outlineLevel="1"/>
    <row r="315" s="167" customFormat="1" hidden="1" outlineLevel="1"/>
    <row r="316" s="167" customFormat="1" hidden="1" outlineLevel="1"/>
    <row r="317" s="167" customFormat="1" hidden="1" outlineLevel="1"/>
    <row r="318" s="167" customFormat="1" hidden="1" outlineLevel="1"/>
    <row r="319" s="167" customFormat="1" hidden="1" outlineLevel="1"/>
    <row r="320" s="167" customFormat="1" hidden="1" outlineLevel="1"/>
    <row r="321" s="167" customFormat="1" hidden="1" outlineLevel="1"/>
    <row r="322" s="167" customFormat="1" hidden="1" outlineLevel="1"/>
    <row r="323" s="167" customFormat="1" hidden="1" outlineLevel="1"/>
    <row r="324" s="167" customFormat="1" hidden="1" outlineLevel="1"/>
    <row r="325" s="167" customFormat="1" hidden="1" outlineLevel="1"/>
    <row r="326" s="167" customFormat="1" hidden="1" outlineLevel="1"/>
    <row r="327" s="167" customFormat="1" hidden="1" outlineLevel="1"/>
    <row r="328" s="167" customFormat="1" hidden="1" outlineLevel="1"/>
    <row r="329" s="167" customFormat="1" hidden="1" outlineLevel="1"/>
    <row r="330" s="167" customFormat="1" hidden="1" outlineLevel="1"/>
    <row r="331" s="167" customFormat="1" hidden="1" outlineLevel="1"/>
    <row r="332" s="167" customFormat="1" hidden="1" outlineLevel="1"/>
    <row r="333" s="167" customFormat="1" hidden="1" outlineLevel="1"/>
    <row r="334" s="167" customFormat="1" hidden="1" outlineLevel="1"/>
    <row r="335" s="167" customFormat="1" hidden="1" outlineLevel="1"/>
    <row r="336" s="167" customFormat="1" hidden="1" outlineLevel="1"/>
    <row r="337" s="167" customFormat="1" hidden="1" outlineLevel="1"/>
    <row r="338" s="167" customFormat="1" hidden="1" outlineLevel="1"/>
    <row r="339" s="167" customFormat="1" hidden="1" outlineLevel="1"/>
    <row r="340" s="167" customFormat="1" hidden="1" outlineLevel="1"/>
    <row r="341" s="167" customFormat="1" hidden="1" outlineLevel="1"/>
    <row r="342" s="167" customFormat="1" hidden="1" outlineLevel="1"/>
    <row r="343" s="167" customFormat="1" hidden="1" outlineLevel="1"/>
    <row r="344" s="167" customFormat="1" hidden="1" outlineLevel="1"/>
    <row r="345" s="167" customFormat="1" hidden="1" outlineLevel="1"/>
    <row r="346" s="167" customFormat="1" hidden="1" outlineLevel="1"/>
    <row r="347" s="167" customFormat="1" hidden="1" outlineLevel="1"/>
    <row r="348" s="167" customFormat="1" hidden="1" outlineLevel="1"/>
    <row r="349" s="167" customFormat="1" hidden="1" outlineLevel="1"/>
    <row r="350" s="167" customFormat="1" hidden="1" outlineLevel="1"/>
    <row r="351" s="167" customFormat="1" hidden="1" outlineLevel="1"/>
    <row r="352" s="167" customFormat="1" hidden="1" outlineLevel="1"/>
    <row r="353" s="167" customFormat="1" hidden="1" outlineLevel="1"/>
    <row r="354" s="167" customFormat="1" hidden="1" outlineLevel="1"/>
    <row r="355" s="167" customFormat="1" hidden="1" outlineLevel="1"/>
    <row r="356" s="167" customFormat="1" hidden="1" outlineLevel="1"/>
    <row r="357" s="167" customFormat="1" hidden="1" outlineLevel="1"/>
    <row r="358" s="167" customFormat="1" hidden="1" outlineLevel="1"/>
    <row r="359" s="167" customFormat="1" hidden="1" outlineLevel="1"/>
    <row r="360" s="167" customFormat="1" hidden="1" outlineLevel="1"/>
    <row r="361" s="167" customFormat="1" hidden="1" outlineLevel="1"/>
    <row r="362" s="167" customFormat="1" hidden="1" outlineLevel="1"/>
    <row r="363" s="167" customFormat="1" hidden="1" outlineLevel="1"/>
    <row r="364" s="167" customFormat="1" hidden="1" outlineLevel="1"/>
    <row r="365" s="167" customFormat="1" hidden="1" outlineLevel="1"/>
    <row r="366" s="167" customFormat="1" hidden="1" outlineLevel="1"/>
    <row r="367" s="167" customFormat="1" hidden="1" outlineLevel="1"/>
    <row r="368" s="167" customFormat="1" hidden="1" outlineLevel="1"/>
    <row r="369" s="167" customFormat="1" hidden="1" outlineLevel="1"/>
    <row r="370" s="167" customFormat="1" hidden="1" outlineLevel="1"/>
    <row r="371" s="167" customFormat="1" hidden="1" outlineLevel="1"/>
    <row r="372" s="167" customFormat="1" hidden="1" outlineLevel="1"/>
    <row r="373" s="167" customFormat="1" hidden="1" outlineLevel="1"/>
    <row r="374" s="167" customFormat="1" hidden="1" outlineLevel="1"/>
    <row r="375" s="167" customFormat="1" hidden="1" outlineLevel="1"/>
    <row r="376" s="167" customFormat="1" hidden="1" outlineLevel="1"/>
    <row r="377" s="167" customFormat="1" hidden="1" outlineLevel="1"/>
    <row r="378" s="167" customFormat="1" hidden="1" outlineLevel="1"/>
    <row r="379" s="167" customFormat="1" hidden="1" outlineLevel="1"/>
    <row r="380" s="167" customFormat="1" hidden="1" outlineLevel="1"/>
    <row r="381" s="167" customFormat="1" hidden="1" outlineLevel="1"/>
    <row r="382" s="167" customFormat="1" hidden="1" outlineLevel="1"/>
    <row r="383" s="167" customFormat="1" hidden="1" outlineLevel="1"/>
    <row r="384" s="167" customFormat="1" hidden="1" outlineLevel="1"/>
    <row r="385" s="167" customFormat="1" hidden="1" outlineLevel="1"/>
    <row r="386" s="167" customFormat="1" hidden="1" outlineLevel="1"/>
    <row r="387" s="167" customFormat="1" hidden="1" outlineLevel="1"/>
    <row r="388" s="167" customFormat="1" hidden="1" outlineLevel="1"/>
    <row r="389" s="167" customFormat="1" hidden="1" outlineLevel="1"/>
    <row r="390" s="167" customFormat="1" hidden="1" outlineLevel="1"/>
    <row r="391" s="167" customFormat="1" hidden="1" outlineLevel="1"/>
    <row r="392" s="167" customFormat="1" hidden="1" outlineLevel="1"/>
    <row r="393" s="167" customFormat="1" hidden="1" outlineLevel="1"/>
    <row r="394" s="167" customFormat="1" hidden="1" outlineLevel="1"/>
    <row r="395" s="167" customFormat="1" hidden="1" outlineLevel="1"/>
    <row r="396" s="167" customFormat="1" hidden="1" outlineLevel="1"/>
    <row r="397" s="167" customFormat="1" hidden="1" outlineLevel="1"/>
    <row r="398" s="167" customFormat="1" hidden="1" outlineLevel="1"/>
    <row r="399" s="167" customFormat="1" hidden="1" outlineLevel="1"/>
    <row r="400" s="167" customFormat="1" hidden="1" outlineLevel="1"/>
    <row r="401" s="167" customFormat="1" hidden="1" outlineLevel="1"/>
    <row r="402" s="167" customFormat="1" hidden="1" outlineLevel="1"/>
    <row r="403" s="167" customFormat="1" hidden="1" outlineLevel="1"/>
    <row r="404" s="167" customFormat="1" hidden="1" outlineLevel="1"/>
    <row r="405" s="167" customFormat="1" hidden="1" outlineLevel="1"/>
    <row r="406" s="167" customFormat="1" hidden="1" outlineLevel="1"/>
    <row r="407" s="167" customFormat="1" hidden="1" outlineLevel="1"/>
    <row r="408" s="167" customFormat="1" hidden="1" outlineLevel="1"/>
    <row r="409" s="167" customFormat="1" hidden="1" outlineLevel="1"/>
    <row r="410" s="167" customFormat="1" hidden="1" outlineLevel="1"/>
    <row r="411" s="167" customFormat="1" hidden="1" outlineLevel="1"/>
    <row r="412" s="167" customFormat="1" hidden="1" outlineLevel="1"/>
    <row r="413" s="167" customFormat="1" hidden="1" outlineLevel="1"/>
    <row r="414" s="167" customFormat="1" hidden="1" outlineLevel="1"/>
    <row r="415" s="167" customFormat="1" hidden="1" outlineLevel="1"/>
    <row r="416" s="167" customFormat="1" hidden="1" outlineLevel="1"/>
    <row r="417" s="167" customFormat="1" hidden="1" outlineLevel="1"/>
    <row r="418" s="167" customFormat="1" hidden="1" outlineLevel="1"/>
    <row r="419" s="167" customFormat="1" hidden="1" outlineLevel="1"/>
    <row r="420" s="167" customFormat="1" hidden="1" outlineLevel="1"/>
    <row r="421" s="167" customFormat="1" hidden="1" outlineLevel="1"/>
    <row r="422" s="167" customFormat="1" hidden="1" outlineLevel="1"/>
    <row r="423" s="167" customFormat="1" hidden="1" outlineLevel="1"/>
    <row r="424" s="167" customFormat="1" hidden="1" outlineLevel="1"/>
    <row r="425" s="167" customFormat="1" hidden="1" outlineLevel="1"/>
    <row r="426" s="167" customFormat="1" hidden="1" outlineLevel="1"/>
    <row r="427" s="167" customFormat="1" hidden="1" outlineLevel="1"/>
    <row r="428" s="167" customFormat="1" hidden="1" outlineLevel="1"/>
    <row r="429" s="167" customFormat="1" hidden="1" outlineLevel="1"/>
    <row r="430" s="167" customFormat="1" hidden="1" outlineLevel="1"/>
    <row r="431" s="167" customFormat="1" hidden="1" outlineLevel="1"/>
    <row r="432" s="167" customFormat="1" hidden="1" outlineLevel="1"/>
    <row r="433" s="167" customFormat="1" hidden="1" outlineLevel="1"/>
    <row r="434" s="167" customFormat="1" hidden="1" outlineLevel="1"/>
    <row r="435" s="167" customFormat="1" hidden="1" outlineLevel="1"/>
    <row r="436" s="167" customFormat="1" hidden="1" outlineLevel="1"/>
    <row r="437" s="167" customFormat="1" hidden="1" outlineLevel="1"/>
    <row r="438" s="167" customFormat="1" hidden="1" outlineLevel="1"/>
    <row r="439" s="167" customFormat="1" hidden="1" outlineLevel="1"/>
    <row r="440" s="167" customFormat="1" hidden="1" outlineLevel="1"/>
    <row r="441" s="167" customFormat="1" hidden="1" outlineLevel="1"/>
    <row r="442" s="167" customFormat="1" hidden="1" outlineLevel="1"/>
    <row r="443" s="167" customFormat="1" hidden="1" outlineLevel="1"/>
    <row r="444" s="167" customFormat="1" hidden="1" outlineLevel="1"/>
    <row r="445" s="167" customFormat="1" hidden="1" outlineLevel="1"/>
    <row r="446" s="167" customFormat="1" hidden="1" outlineLevel="1"/>
    <row r="447" s="167" customFormat="1" hidden="1" outlineLevel="1"/>
    <row r="448" s="167" customFormat="1" hidden="1" outlineLevel="1"/>
    <row r="449" s="167" customFormat="1" hidden="1" outlineLevel="1"/>
    <row r="450" s="167" customFormat="1" hidden="1" outlineLevel="1"/>
    <row r="451" s="167" customFormat="1" hidden="1" outlineLevel="1"/>
    <row r="452" s="167" customFormat="1" hidden="1" outlineLevel="1"/>
    <row r="453" s="167" customFormat="1" hidden="1" outlineLevel="1"/>
    <row r="454" s="167" customFormat="1" hidden="1" outlineLevel="1"/>
    <row r="455" s="167" customFormat="1" hidden="1" outlineLevel="1"/>
    <row r="456" s="167" customFormat="1" hidden="1" outlineLevel="1"/>
    <row r="457" s="167" customFormat="1" hidden="1" outlineLevel="1"/>
    <row r="458" s="167" customFormat="1" hidden="1" outlineLevel="1"/>
    <row r="459" s="167" customFormat="1" hidden="1" outlineLevel="1"/>
    <row r="460" s="167" customFormat="1" hidden="1" outlineLevel="1"/>
    <row r="461" s="167" customFormat="1" hidden="1" outlineLevel="1"/>
    <row r="462" s="167" customFormat="1" hidden="1" outlineLevel="1"/>
    <row r="463" s="167" customFormat="1" hidden="1" outlineLevel="1"/>
    <row r="464" s="167" customFormat="1" hidden="1" outlineLevel="1"/>
    <row r="465" s="167" customFormat="1" hidden="1" outlineLevel="1"/>
    <row r="466" s="167" customFormat="1" hidden="1" outlineLevel="1"/>
    <row r="467" s="167" customFormat="1" hidden="1" outlineLevel="1"/>
    <row r="468" s="167" customFormat="1" hidden="1" outlineLevel="1"/>
    <row r="469" s="167" customFormat="1" hidden="1" outlineLevel="1"/>
    <row r="470" s="167" customFormat="1" hidden="1" outlineLevel="1"/>
    <row r="471" s="167" customFormat="1" hidden="1" outlineLevel="1"/>
    <row r="472" s="167" customFormat="1" hidden="1" outlineLevel="1"/>
    <row r="473" s="167" customFormat="1" hidden="1" outlineLevel="1"/>
    <row r="474" s="167" customFormat="1" hidden="1" outlineLevel="1"/>
    <row r="475" s="167" customFormat="1" hidden="1" outlineLevel="1"/>
    <row r="476" s="167" customFormat="1" hidden="1" outlineLevel="1"/>
    <row r="477" s="167" customFormat="1" hidden="1" outlineLevel="1"/>
    <row r="478" s="167" customFormat="1" hidden="1" outlineLevel="1"/>
    <row r="479" s="167" customFormat="1" hidden="1" outlineLevel="1"/>
    <row r="480" s="167" customFormat="1" hidden="1" outlineLevel="1"/>
    <row r="481" s="167" customFormat="1" hidden="1" outlineLevel="1"/>
    <row r="482" s="167" customFormat="1" hidden="1" outlineLevel="1"/>
    <row r="483" s="167" customFormat="1" hidden="1" outlineLevel="1"/>
    <row r="484" s="167" customFormat="1" hidden="1" outlineLevel="1"/>
    <row r="485" s="167" customFormat="1" hidden="1" outlineLevel="1"/>
    <row r="486" s="167" customFormat="1" hidden="1" outlineLevel="1"/>
    <row r="487" s="167" customFormat="1" hidden="1" outlineLevel="1"/>
    <row r="488" s="167" customFormat="1" hidden="1" outlineLevel="1"/>
    <row r="489" s="167" customFormat="1" hidden="1" outlineLevel="1"/>
    <row r="490" s="167" customFormat="1" hidden="1" outlineLevel="1"/>
    <row r="491" s="167" customFormat="1" hidden="1" outlineLevel="1"/>
    <row r="492" s="167" customFormat="1" hidden="1" outlineLevel="1"/>
    <row r="493" s="167" customFormat="1" hidden="1" outlineLevel="1"/>
    <row r="494" s="167" customFormat="1" hidden="1" outlineLevel="1"/>
    <row r="495" s="167" customFormat="1" hidden="1" outlineLevel="1"/>
    <row r="496" s="167" customFormat="1" hidden="1" outlineLevel="1"/>
    <row r="497" s="167" customFormat="1" hidden="1" outlineLevel="1"/>
    <row r="498" s="167" customFormat="1" hidden="1" outlineLevel="1"/>
    <row r="499" s="167" customFormat="1" hidden="1" outlineLevel="1"/>
    <row r="500" s="167" customFormat="1" hidden="1" outlineLevel="1"/>
    <row r="501" s="167" customFormat="1" hidden="1" outlineLevel="1"/>
    <row r="502" s="167" customFormat="1" hidden="1" outlineLevel="1"/>
    <row r="503" s="167" customFormat="1" hidden="1" outlineLevel="1"/>
    <row r="504" s="167" customFormat="1" hidden="1" outlineLevel="1"/>
    <row r="505" s="167" customFormat="1" hidden="1" outlineLevel="1"/>
    <row r="506" s="167" customFormat="1" hidden="1" outlineLevel="1"/>
    <row r="507" s="167" customFormat="1" hidden="1" outlineLevel="1"/>
    <row r="508" s="167" customFormat="1" hidden="1" outlineLevel="1"/>
    <row r="509" s="167" customFormat="1" hidden="1" outlineLevel="1"/>
    <row r="510" s="167" customFormat="1" hidden="1" outlineLevel="1"/>
    <row r="511" s="167" customFormat="1" hidden="1" outlineLevel="1"/>
    <row r="512" s="167" customFormat="1" hidden="1" outlineLevel="1"/>
    <row r="513" s="167" customFormat="1" hidden="1" outlineLevel="1"/>
    <row r="514" s="167" customFormat="1" hidden="1" outlineLevel="1"/>
    <row r="515" s="167" customFormat="1" hidden="1" outlineLevel="1"/>
    <row r="516" s="167" customFormat="1" hidden="1" outlineLevel="1"/>
    <row r="517" s="167" customFormat="1" hidden="1" outlineLevel="1"/>
    <row r="518" s="167" customFormat="1" hidden="1" outlineLevel="1"/>
    <row r="519" s="167" customFormat="1" hidden="1" outlineLevel="1"/>
    <row r="520" s="167" customFormat="1" hidden="1" outlineLevel="1"/>
    <row r="521" s="167" customFormat="1" hidden="1" outlineLevel="1"/>
    <row r="522" s="167" customFormat="1" hidden="1" outlineLevel="1"/>
    <row r="523" s="167" customFormat="1" hidden="1" outlineLevel="1"/>
    <row r="524" s="167" customFormat="1" hidden="1" outlineLevel="1"/>
    <row r="525" s="167" customFormat="1" hidden="1" outlineLevel="1"/>
    <row r="526" s="167" customFormat="1" hidden="1" outlineLevel="1"/>
    <row r="527" s="167" customFormat="1" hidden="1" outlineLevel="1"/>
    <row r="528" s="167" customFormat="1" hidden="1" outlineLevel="1"/>
    <row r="529" s="167" customFormat="1" hidden="1" outlineLevel="1"/>
    <row r="530" s="167" customFormat="1" hidden="1" outlineLevel="1"/>
    <row r="531" s="167" customFormat="1" hidden="1" outlineLevel="1"/>
    <row r="532" s="167" customFormat="1" hidden="1" outlineLevel="1"/>
    <row r="533" s="167" customFormat="1" hidden="1" outlineLevel="1"/>
    <row r="534" s="167" customFormat="1" hidden="1" outlineLevel="1"/>
    <row r="535" s="167" customFormat="1" hidden="1" outlineLevel="1"/>
    <row r="536" s="167" customFormat="1" hidden="1" outlineLevel="1"/>
    <row r="537" s="167" customFormat="1" hidden="1" outlineLevel="1"/>
    <row r="538" s="167" customFormat="1" hidden="1" outlineLevel="1"/>
    <row r="539" s="167" customFormat="1" hidden="1" outlineLevel="1"/>
    <row r="540" s="167" customFormat="1" hidden="1" outlineLevel="1"/>
    <row r="541" s="167" customFormat="1" hidden="1" outlineLevel="1"/>
    <row r="542" s="167" customFormat="1" hidden="1" outlineLevel="1"/>
    <row r="543" s="167" customFormat="1" hidden="1" outlineLevel="1"/>
    <row r="544" s="167" customFormat="1" hidden="1" outlineLevel="1"/>
    <row r="545" s="167" customFormat="1" hidden="1" outlineLevel="1"/>
    <row r="546" s="167" customFormat="1" hidden="1" outlineLevel="1"/>
    <row r="547" s="167" customFormat="1" hidden="1" outlineLevel="1"/>
    <row r="548" s="167" customFormat="1" hidden="1" outlineLevel="1"/>
    <row r="549" s="167" customFormat="1" hidden="1" outlineLevel="1"/>
    <row r="550" s="167" customFormat="1" hidden="1" outlineLevel="1"/>
    <row r="551" s="167" customFormat="1" hidden="1" outlineLevel="1"/>
    <row r="552" s="167" customFormat="1" hidden="1" outlineLevel="1"/>
    <row r="553" s="167" customFormat="1" hidden="1" outlineLevel="1"/>
    <row r="554" s="167" customFormat="1" hidden="1" outlineLevel="1"/>
    <row r="555" s="167" customFormat="1" hidden="1" outlineLevel="1"/>
    <row r="556" s="167" customFormat="1" hidden="1" outlineLevel="1"/>
    <row r="557" s="167" customFormat="1" hidden="1" outlineLevel="1"/>
    <row r="558" s="167" customFormat="1" hidden="1" outlineLevel="1"/>
    <row r="559" s="167" customFormat="1" hidden="1" outlineLevel="1"/>
    <row r="560" s="167" customFormat="1" hidden="1" outlineLevel="1"/>
    <row r="561" s="167" customFormat="1" hidden="1" outlineLevel="1"/>
    <row r="562" s="167" customFormat="1" hidden="1" outlineLevel="1"/>
    <row r="563" s="167" customFormat="1" hidden="1" outlineLevel="1"/>
    <row r="564" s="167" customFormat="1" hidden="1" outlineLevel="1"/>
    <row r="565" s="167" customFormat="1" hidden="1" outlineLevel="1"/>
    <row r="566" s="167" customFormat="1" hidden="1" outlineLevel="1"/>
    <row r="567" s="167" customFormat="1" hidden="1" outlineLevel="1"/>
    <row r="568" s="167" customFormat="1" hidden="1" outlineLevel="1"/>
    <row r="569" s="167" customFormat="1" hidden="1" outlineLevel="1"/>
    <row r="570" s="167" customFormat="1" hidden="1" outlineLevel="1"/>
    <row r="571" s="167" customFormat="1" hidden="1" outlineLevel="1"/>
    <row r="572" s="167" customFormat="1" hidden="1" outlineLevel="1"/>
    <row r="573" s="167" customFormat="1" hidden="1" outlineLevel="1"/>
    <row r="574" s="167" customFormat="1" hidden="1" outlineLevel="1"/>
    <row r="575" s="167" customFormat="1" hidden="1" outlineLevel="1"/>
    <row r="576" s="167" customFormat="1" hidden="1" outlineLevel="1"/>
    <row r="577" s="167" customFormat="1" hidden="1" outlineLevel="1"/>
    <row r="578" s="167" customFormat="1" hidden="1" outlineLevel="1"/>
    <row r="579" s="167" customFormat="1" hidden="1" outlineLevel="1"/>
    <row r="580" s="167" customFormat="1" hidden="1" outlineLevel="1"/>
    <row r="581" s="167" customFormat="1" hidden="1" outlineLevel="1"/>
    <row r="582" s="167" customFormat="1" hidden="1" outlineLevel="1"/>
    <row r="583" s="167" customFormat="1" hidden="1" outlineLevel="1"/>
    <row r="584" s="167" customFormat="1" hidden="1" outlineLevel="1"/>
    <row r="585" s="167" customFormat="1" hidden="1" outlineLevel="1"/>
    <row r="586" s="167" customFormat="1" hidden="1" outlineLevel="1"/>
    <row r="587" s="167" customFormat="1" hidden="1" outlineLevel="1"/>
    <row r="588" s="167" customFormat="1" hidden="1" outlineLevel="1"/>
    <row r="589" s="167" customFormat="1" hidden="1" outlineLevel="1"/>
    <row r="590" s="167" customFormat="1" hidden="1" outlineLevel="1"/>
    <row r="591" s="167" customFormat="1" hidden="1" outlineLevel="1"/>
    <row r="592" s="167" customFormat="1" hidden="1" outlineLevel="1"/>
    <row r="593" s="167" customFormat="1" hidden="1" outlineLevel="1"/>
    <row r="594" s="167" customFormat="1" hidden="1" outlineLevel="1"/>
    <row r="595" s="167" customFormat="1" hidden="1" outlineLevel="1"/>
    <row r="596" s="167" customFormat="1" hidden="1" outlineLevel="1"/>
    <row r="597" s="167" customFormat="1" hidden="1" outlineLevel="1"/>
    <row r="598" s="167" customFormat="1" hidden="1" outlineLevel="1"/>
    <row r="599" s="167" customFormat="1" hidden="1" outlineLevel="1"/>
    <row r="600" s="167" customFormat="1" hidden="1" outlineLevel="1"/>
    <row r="601" s="167" customFormat="1" hidden="1" outlineLevel="1"/>
    <row r="602" s="167" customFormat="1" hidden="1" outlineLevel="1"/>
    <row r="603" s="167" customFormat="1" hidden="1" outlineLevel="1"/>
    <row r="604" s="167" customFormat="1" hidden="1" outlineLevel="1"/>
    <row r="605" s="167" customFormat="1" hidden="1" outlineLevel="1"/>
    <row r="606" s="167" customFormat="1" hidden="1" outlineLevel="1"/>
    <row r="607" s="167" customFormat="1" hidden="1" outlineLevel="1"/>
    <row r="608" s="167" customFormat="1" hidden="1" outlineLevel="1"/>
    <row r="609" spans="1:16" s="167" customFormat="1" hidden="1" outlineLevel="1"/>
    <row r="610" spans="1:16" s="167" customFormat="1" hidden="1" outlineLevel="1"/>
    <row r="611" spans="1:16" s="167" customFormat="1" hidden="1" outlineLevel="1"/>
    <row r="612" spans="1:16" s="167" customFormat="1" collapsed="1"/>
    <row r="613" spans="1:16" s="167" customFormat="1"/>
    <row r="614" spans="1:16">
      <c r="A614" s="167"/>
      <c r="B614" s="167"/>
      <c r="C614" s="167"/>
      <c r="D614" s="167"/>
      <c r="E614" s="167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</row>
    <row r="615" spans="1:16">
      <c r="A615" s="167"/>
      <c r="B615" s="167"/>
      <c r="C615" s="167"/>
      <c r="D615" s="167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</row>
    <row r="616" spans="1:16">
      <c r="A616" s="167"/>
      <c r="B616" s="167"/>
      <c r="C616" s="167"/>
      <c r="D616" s="167"/>
      <c r="E616" s="167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</row>
    <row r="617" spans="1:16">
      <c r="A617" s="167"/>
      <c r="B617" s="167"/>
      <c r="C617" s="167"/>
      <c r="D617" s="167"/>
      <c r="E617" s="167"/>
      <c r="F617" s="167"/>
      <c r="G617" s="167"/>
      <c r="H617" s="167"/>
      <c r="I617" s="167"/>
      <c r="J617" s="167"/>
      <c r="K617" s="167"/>
      <c r="L617" s="167"/>
      <c r="M617" s="167"/>
      <c r="N617" s="167"/>
      <c r="O617" s="167"/>
      <c r="P617" s="167"/>
    </row>
    <row r="618" spans="1:16">
      <c r="A618" s="167"/>
      <c r="B618" s="167"/>
      <c r="C618" s="167"/>
      <c r="D618" s="167"/>
      <c r="E618" s="167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</row>
    <row r="619" spans="1:16">
      <c r="A619" s="167"/>
      <c r="B619" s="167"/>
      <c r="C619" s="167"/>
      <c r="D619" s="167"/>
      <c r="E619" s="167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</row>
    <row r="620" spans="1:16">
      <c r="A620" s="167"/>
      <c r="B620" s="167"/>
      <c r="C620" s="167"/>
      <c r="D620" s="167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</row>
    <row r="621" spans="1:16">
      <c r="A621" s="167"/>
      <c r="B621" s="167"/>
      <c r="C621" s="167"/>
      <c r="D621" s="167"/>
      <c r="E621" s="167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</row>
    <row r="622" spans="1:16">
      <c r="A622" s="167"/>
      <c r="B622" s="167"/>
      <c r="C622" s="167"/>
      <c r="D622" s="167"/>
      <c r="E622" s="167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</row>
    <row r="623" spans="1:16">
      <c r="A623" s="167"/>
      <c r="B623" s="167"/>
      <c r="C623" s="167"/>
      <c r="D623" s="167"/>
      <c r="E623" s="167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</row>
    <row r="624" spans="1:16">
      <c r="A624" s="167"/>
      <c r="B624" s="167"/>
      <c r="C624" s="167"/>
      <c r="D624" s="167"/>
      <c r="E624" s="167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</row>
    <row r="625" spans="1:16">
      <c r="A625" s="167"/>
      <c r="B625" s="167"/>
      <c r="C625" s="167"/>
      <c r="D625" s="167"/>
      <c r="E625" s="167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</row>
    <row r="626" spans="1:16">
      <c r="A626" s="167"/>
      <c r="B626" s="167"/>
      <c r="C626" s="167"/>
      <c r="D626" s="167"/>
      <c r="E626" s="167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</row>
    <row r="627" spans="1:16">
      <c r="A627" s="167"/>
      <c r="B627" s="167"/>
      <c r="C627" s="167"/>
      <c r="D627" s="167"/>
      <c r="E627" s="167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</row>
    <row r="628" spans="1:16">
      <c r="A628" s="167"/>
      <c r="B628" s="167"/>
      <c r="C628" s="167"/>
      <c r="D628" s="167"/>
      <c r="E628" s="167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</row>
    <row r="629" spans="1:16">
      <c r="A629" s="167"/>
      <c r="B629" s="167"/>
      <c r="C629" s="167"/>
      <c r="D629" s="167"/>
      <c r="E629" s="167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</row>
    <row r="630" spans="1:16">
      <c r="A630" s="167"/>
      <c r="B630" s="167"/>
      <c r="C630" s="167"/>
      <c r="D630" s="167"/>
      <c r="E630" s="167"/>
      <c r="F630" s="167"/>
      <c r="G630" s="167"/>
      <c r="H630" s="167"/>
      <c r="I630" s="167"/>
      <c r="J630" s="167"/>
      <c r="K630" s="167"/>
      <c r="L630" s="167"/>
      <c r="M630" s="167"/>
      <c r="N630" s="167"/>
      <c r="O630" s="167"/>
      <c r="P630" s="167"/>
    </row>
    <row r="631" spans="1:16">
      <c r="A631" s="167"/>
      <c r="B631" s="167"/>
      <c r="C631" s="167"/>
      <c r="D631" s="167"/>
      <c r="E631" s="167"/>
      <c r="F631" s="167"/>
      <c r="G631" s="167"/>
      <c r="H631" s="167"/>
      <c r="I631" s="167"/>
      <c r="J631" s="167"/>
      <c r="K631" s="167"/>
      <c r="L631" s="167"/>
      <c r="M631" s="167"/>
      <c r="N631" s="167"/>
      <c r="O631" s="167"/>
      <c r="P631" s="167"/>
    </row>
    <row r="632" spans="1:16">
      <c r="A632" s="167"/>
      <c r="B632" s="167"/>
      <c r="C632" s="167"/>
      <c r="D632" s="167"/>
      <c r="E632" s="167"/>
      <c r="F632" s="167"/>
      <c r="G632" s="167"/>
      <c r="H632" s="167"/>
      <c r="I632" s="167"/>
      <c r="J632" s="167"/>
      <c r="K632" s="167"/>
      <c r="L632" s="167"/>
      <c r="M632" s="167"/>
      <c r="N632" s="167"/>
      <c r="O632" s="167"/>
      <c r="P632" s="167"/>
    </row>
    <row r="633" spans="1:16">
      <c r="A633" s="167"/>
      <c r="B633" s="167"/>
      <c r="C633" s="167"/>
      <c r="D633" s="167"/>
      <c r="E633" s="167"/>
      <c r="F633" s="167"/>
      <c r="G633" s="167"/>
      <c r="H633" s="167"/>
      <c r="I633" s="167"/>
      <c r="J633" s="167"/>
      <c r="K633" s="167"/>
      <c r="L633" s="167"/>
      <c r="M633" s="167"/>
      <c r="N633" s="167"/>
      <c r="O633" s="167"/>
      <c r="P633" s="167"/>
    </row>
    <row r="634" spans="1:16">
      <c r="A634" s="167"/>
      <c r="B634" s="167"/>
      <c r="C634" s="167"/>
      <c r="D634" s="167"/>
      <c r="E634" s="167"/>
      <c r="F634" s="167"/>
      <c r="G634" s="167"/>
      <c r="H634" s="167"/>
      <c r="I634" s="167"/>
      <c r="J634" s="167"/>
      <c r="K634" s="167"/>
      <c r="L634" s="167"/>
      <c r="M634" s="167"/>
      <c r="N634" s="167"/>
      <c r="O634" s="167"/>
      <c r="P634" s="167"/>
    </row>
    <row r="635" spans="1:16">
      <c r="A635" s="167"/>
      <c r="B635" s="167"/>
      <c r="C635" s="167"/>
      <c r="D635" s="167"/>
      <c r="E635" s="167"/>
      <c r="F635" s="167"/>
      <c r="G635" s="167"/>
      <c r="H635" s="167"/>
      <c r="I635" s="167"/>
      <c r="J635" s="167"/>
      <c r="K635" s="167"/>
      <c r="L635" s="167"/>
      <c r="M635" s="167"/>
      <c r="N635" s="167"/>
      <c r="O635" s="167"/>
      <c r="P635" s="167"/>
    </row>
    <row r="636" spans="1:16">
      <c r="A636" s="167"/>
      <c r="B636" s="167"/>
      <c r="C636" s="167"/>
      <c r="D636" s="167"/>
      <c r="E636" s="167"/>
      <c r="F636" s="167"/>
      <c r="G636" s="167"/>
      <c r="H636" s="167"/>
      <c r="I636" s="167"/>
      <c r="J636" s="167"/>
      <c r="K636" s="167"/>
      <c r="L636" s="167"/>
      <c r="M636" s="167"/>
      <c r="N636" s="167"/>
      <c r="O636" s="167"/>
      <c r="P636" s="167"/>
    </row>
    <row r="637" spans="1:16">
      <c r="A637" s="167"/>
      <c r="B637" s="167"/>
      <c r="C637" s="167"/>
      <c r="D637" s="167"/>
      <c r="E637" s="167"/>
      <c r="F637" s="167"/>
      <c r="G637" s="167"/>
      <c r="H637" s="167"/>
      <c r="I637" s="167"/>
      <c r="J637" s="167"/>
      <c r="K637" s="167"/>
      <c r="L637" s="167"/>
      <c r="M637" s="167"/>
      <c r="N637" s="167"/>
      <c r="O637" s="167"/>
      <c r="P637" s="167"/>
    </row>
    <row r="638" spans="1:16">
      <c r="A638" s="167"/>
      <c r="B638" s="167"/>
      <c r="C638" s="167"/>
      <c r="D638" s="167"/>
      <c r="E638" s="167"/>
      <c r="F638" s="167"/>
      <c r="G638" s="167"/>
      <c r="H638" s="167"/>
      <c r="I638" s="167"/>
      <c r="J638" s="167"/>
      <c r="K638" s="167"/>
      <c r="L638" s="167"/>
      <c r="M638" s="167"/>
      <c r="N638" s="167"/>
      <c r="O638" s="167"/>
      <c r="P638" s="167"/>
    </row>
    <row r="639" spans="1:16">
      <c r="A639" s="167"/>
      <c r="B639" s="167"/>
      <c r="C639" s="167"/>
      <c r="D639" s="167"/>
      <c r="E639" s="167"/>
      <c r="F639" s="167"/>
      <c r="G639" s="167"/>
      <c r="H639" s="167"/>
      <c r="I639" s="167"/>
      <c r="J639" s="167"/>
      <c r="K639" s="167"/>
      <c r="L639" s="167"/>
      <c r="M639" s="167"/>
      <c r="N639" s="167"/>
      <c r="O639" s="167"/>
      <c r="P639" s="167"/>
    </row>
    <row r="640" spans="1:16">
      <c r="A640" s="167"/>
      <c r="B640" s="167"/>
      <c r="C640" s="167"/>
      <c r="D640" s="167"/>
      <c r="E640" s="167"/>
      <c r="F640" s="167"/>
      <c r="G640" s="167"/>
      <c r="H640" s="167"/>
      <c r="I640" s="167"/>
      <c r="J640" s="167"/>
      <c r="K640" s="167"/>
      <c r="L640" s="167"/>
      <c r="M640" s="167"/>
      <c r="N640" s="167"/>
      <c r="O640" s="167"/>
      <c r="P640" s="167"/>
    </row>
    <row r="641" spans="1:16" outlineLevel="1">
      <c r="A641" s="167"/>
      <c r="B641" s="167"/>
      <c r="C641" s="167"/>
      <c r="D641" s="167"/>
      <c r="E641" s="167"/>
      <c r="F641" s="167"/>
      <c r="G641" s="167"/>
      <c r="H641" s="167"/>
      <c r="I641" s="167"/>
      <c r="J641" s="167"/>
      <c r="K641" s="167"/>
      <c r="L641" s="167"/>
      <c r="M641" s="167"/>
      <c r="N641" s="167"/>
      <c r="O641" s="167"/>
      <c r="P641" s="167"/>
    </row>
    <row r="642" spans="1:16" outlineLevel="1">
      <c r="A642" s="167"/>
      <c r="B642" s="167"/>
      <c r="C642" s="167"/>
      <c r="D642" s="167"/>
      <c r="E642" s="167"/>
      <c r="F642" s="167"/>
      <c r="G642" s="167"/>
      <c r="H642" s="167"/>
      <c r="I642" s="167"/>
      <c r="J642" s="167"/>
      <c r="K642" s="167"/>
      <c r="L642" s="167"/>
      <c r="M642" s="167"/>
      <c r="N642" s="167"/>
      <c r="O642" s="167"/>
      <c r="P642" s="167"/>
    </row>
    <row r="643" spans="1:16" outlineLevel="1">
      <c r="A643" s="167"/>
      <c r="B643" s="167"/>
      <c r="C643" s="167"/>
      <c r="D643" s="167"/>
      <c r="E643" s="167"/>
      <c r="F643" s="167"/>
      <c r="G643" s="167"/>
      <c r="H643" s="167"/>
      <c r="I643" s="167"/>
      <c r="J643" s="167"/>
      <c r="K643" s="167"/>
      <c r="L643" s="167"/>
      <c r="M643" s="167"/>
      <c r="N643" s="167"/>
      <c r="O643" s="167"/>
      <c r="P643" s="167"/>
    </row>
    <row r="644" spans="1:16" outlineLevel="1">
      <c r="A644" s="167"/>
      <c r="B644" s="167"/>
      <c r="C644" s="167"/>
      <c r="D644" s="167"/>
      <c r="E644" s="167"/>
      <c r="F644" s="167"/>
      <c r="G644" s="167"/>
      <c r="H644" s="167"/>
      <c r="I644" s="167"/>
      <c r="J644" s="167"/>
      <c r="K644" s="167"/>
      <c r="L644" s="167"/>
      <c r="M644" s="167"/>
      <c r="N644" s="167"/>
      <c r="O644" s="167"/>
      <c r="P644" s="167"/>
    </row>
    <row r="645" spans="1:16" outlineLevel="1">
      <c r="A645" s="167"/>
      <c r="B645" s="167"/>
      <c r="C645" s="167"/>
      <c r="D645" s="167"/>
      <c r="E645" s="167"/>
      <c r="F645" s="167"/>
      <c r="G645" s="167"/>
      <c r="H645" s="167"/>
      <c r="I645" s="167"/>
      <c r="J645" s="167"/>
      <c r="K645" s="167"/>
      <c r="L645" s="167"/>
      <c r="M645" s="167"/>
      <c r="N645" s="167"/>
      <c r="O645" s="167"/>
      <c r="P645" s="167"/>
    </row>
    <row r="646" spans="1:16" outlineLevel="1">
      <c r="A646" s="167"/>
      <c r="B646" s="167"/>
      <c r="C646" s="167"/>
      <c r="D646" s="167"/>
      <c r="E646" s="167"/>
      <c r="F646" s="167"/>
      <c r="G646" s="167"/>
      <c r="H646" s="167"/>
      <c r="I646" s="167"/>
      <c r="J646" s="167"/>
      <c r="K646" s="167"/>
      <c r="L646" s="167"/>
      <c r="M646" s="167"/>
      <c r="N646" s="167"/>
      <c r="O646" s="167"/>
      <c r="P646" s="167"/>
    </row>
    <row r="647" spans="1:16" outlineLevel="1">
      <c r="A647" s="167"/>
      <c r="B647" s="167"/>
      <c r="C647" s="167"/>
      <c r="D647" s="167"/>
      <c r="E647" s="167"/>
      <c r="F647" s="167"/>
      <c r="G647" s="167"/>
      <c r="H647" s="167"/>
      <c r="I647" s="167"/>
      <c r="J647" s="167"/>
      <c r="K647" s="167"/>
      <c r="L647" s="167"/>
      <c r="M647" s="167"/>
      <c r="N647" s="167"/>
      <c r="O647" s="167"/>
      <c r="P647" s="167"/>
    </row>
    <row r="648" spans="1:16" outlineLevel="1">
      <c r="A648" s="167"/>
      <c r="B648" s="167"/>
      <c r="C648" s="167"/>
      <c r="D648" s="167"/>
      <c r="E648" s="167"/>
      <c r="F648" s="167"/>
      <c r="G648" s="167"/>
      <c r="H648" s="167"/>
      <c r="I648" s="167"/>
      <c r="J648" s="167"/>
      <c r="K648" s="167"/>
      <c r="L648" s="167"/>
      <c r="M648" s="167"/>
      <c r="N648" s="167"/>
      <c r="O648" s="167"/>
      <c r="P648" s="167"/>
    </row>
    <row r="649" spans="1:16" outlineLevel="1">
      <c r="A649" s="167"/>
      <c r="B649" s="167"/>
      <c r="C649" s="167"/>
      <c r="D649" s="167"/>
      <c r="E649" s="167"/>
      <c r="F649" s="167"/>
      <c r="G649" s="167"/>
      <c r="H649" s="167"/>
      <c r="I649" s="167"/>
      <c r="J649" s="167"/>
      <c r="K649" s="167"/>
      <c r="L649" s="167"/>
      <c r="M649" s="167"/>
      <c r="N649" s="167"/>
      <c r="O649" s="167"/>
      <c r="P649" s="167"/>
    </row>
    <row r="650" spans="1:16" outlineLevel="1">
      <c r="A650" s="167"/>
      <c r="B650" s="167"/>
      <c r="C650" s="167"/>
      <c r="D650" s="167"/>
      <c r="E650" s="167"/>
      <c r="F650" s="167"/>
      <c r="G650" s="167"/>
      <c r="H650" s="167"/>
      <c r="I650" s="167"/>
      <c r="J650" s="167"/>
      <c r="K650" s="167"/>
      <c r="L650" s="167"/>
      <c r="M650" s="167"/>
      <c r="N650" s="167"/>
      <c r="O650" s="167"/>
      <c r="P650" s="167"/>
    </row>
    <row r="651" spans="1:16" s="167" customFormat="1" outlineLevel="1"/>
    <row r="652" spans="1:16" outlineLevel="1">
      <c r="A652" s="167"/>
      <c r="B652" s="167"/>
      <c r="C652" s="167"/>
      <c r="D652" s="167"/>
      <c r="E652" s="167"/>
      <c r="F652" s="167"/>
      <c r="G652" s="167"/>
      <c r="H652" s="167"/>
      <c r="I652" s="167"/>
      <c r="J652" s="167"/>
      <c r="K652" s="167"/>
      <c r="L652" s="167"/>
      <c r="M652" s="167"/>
      <c r="N652" s="167"/>
      <c r="O652" s="167"/>
      <c r="P652" s="167"/>
    </row>
    <row r="653" spans="1:16" outlineLevel="1">
      <c r="A653" s="167"/>
      <c r="B653" s="167"/>
      <c r="C653" s="167"/>
      <c r="D653" s="167"/>
      <c r="E653" s="167"/>
      <c r="F653" s="167"/>
      <c r="G653" s="167"/>
      <c r="H653" s="167"/>
      <c r="I653" s="167"/>
      <c r="J653" s="167"/>
      <c r="K653" s="167"/>
      <c r="L653" s="167"/>
      <c r="M653" s="167"/>
      <c r="N653" s="167"/>
      <c r="O653" s="167"/>
      <c r="P653" s="167"/>
    </row>
    <row r="654" spans="1:16" outlineLevel="1">
      <c r="A654" s="167"/>
      <c r="B654" s="167"/>
      <c r="C654" s="167"/>
      <c r="D654" s="167"/>
      <c r="E654" s="167"/>
      <c r="F654" s="167"/>
      <c r="G654" s="167"/>
      <c r="H654" s="167"/>
      <c r="I654" s="167"/>
      <c r="J654" s="167"/>
      <c r="K654" s="167"/>
      <c r="L654" s="167"/>
      <c r="M654" s="167"/>
      <c r="N654" s="167"/>
      <c r="O654" s="167"/>
      <c r="P654" s="167"/>
    </row>
    <row r="655" spans="1:16" outlineLevel="1">
      <c r="A655" s="167"/>
      <c r="B655" s="167"/>
      <c r="C655" s="167"/>
      <c r="D655" s="167"/>
      <c r="E655" s="167"/>
      <c r="F655" s="167"/>
      <c r="G655" s="167"/>
      <c r="H655" s="167"/>
      <c r="I655" s="167"/>
      <c r="J655" s="167"/>
      <c r="K655" s="167"/>
      <c r="L655" s="167"/>
      <c r="M655" s="167"/>
      <c r="N655" s="167"/>
      <c r="O655" s="167"/>
      <c r="P655" s="167"/>
    </row>
    <row r="656" spans="1:16" outlineLevel="1">
      <c r="A656" s="167"/>
      <c r="B656" s="167"/>
      <c r="C656" s="167"/>
      <c r="D656" s="167"/>
      <c r="E656" s="167"/>
      <c r="F656" s="167"/>
      <c r="G656" s="167"/>
      <c r="H656" s="167"/>
      <c r="I656" s="167"/>
      <c r="J656" s="167"/>
      <c r="K656" s="167"/>
      <c r="L656" s="167"/>
      <c r="M656" s="167"/>
      <c r="N656" s="167"/>
      <c r="O656" s="167"/>
      <c r="P656" s="167"/>
    </row>
    <row r="657" spans="1:16" outlineLevel="1">
      <c r="A657" s="167"/>
      <c r="B657" s="167"/>
      <c r="C657" s="167"/>
      <c r="D657" s="167"/>
      <c r="E657" s="167"/>
      <c r="F657" s="167"/>
      <c r="G657" s="167"/>
      <c r="H657" s="167"/>
      <c r="I657" s="167"/>
      <c r="J657" s="167"/>
      <c r="K657" s="167"/>
      <c r="L657" s="167"/>
      <c r="M657" s="167"/>
      <c r="N657" s="167"/>
      <c r="O657" s="167"/>
      <c r="P657" s="167"/>
    </row>
    <row r="658" spans="1:16" outlineLevel="1">
      <c r="A658" s="167"/>
      <c r="B658" s="167"/>
      <c r="C658" s="167"/>
      <c r="D658" s="167"/>
      <c r="E658" s="167"/>
      <c r="F658" s="167"/>
      <c r="G658" s="167"/>
      <c r="H658" s="167"/>
      <c r="I658" s="167"/>
      <c r="J658" s="167"/>
      <c r="K658" s="167"/>
      <c r="L658" s="167"/>
      <c r="M658" s="167"/>
      <c r="N658" s="167"/>
      <c r="O658" s="167"/>
      <c r="P658" s="167"/>
    </row>
    <row r="659" spans="1:16" outlineLevel="1">
      <c r="A659" s="167"/>
      <c r="B659" s="167"/>
      <c r="C659" s="167"/>
      <c r="D659" s="167"/>
      <c r="E659" s="167"/>
      <c r="F659" s="167"/>
      <c r="G659" s="167"/>
      <c r="H659" s="167"/>
      <c r="I659" s="167"/>
      <c r="J659" s="167"/>
      <c r="K659" s="167"/>
      <c r="L659" s="167"/>
      <c r="M659" s="167"/>
      <c r="N659" s="167"/>
      <c r="O659" s="167"/>
      <c r="P659" s="167"/>
    </row>
    <row r="660" spans="1:16" outlineLevel="1">
      <c r="A660" s="167"/>
      <c r="B660" s="167"/>
      <c r="C660" s="167"/>
      <c r="D660" s="167"/>
      <c r="E660" s="167"/>
      <c r="F660" s="167"/>
      <c r="G660" s="167"/>
      <c r="H660" s="167"/>
      <c r="I660" s="167"/>
      <c r="J660" s="167"/>
      <c r="K660" s="167"/>
      <c r="L660" s="167"/>
      <c r="M660" s="167"/>
      <c r="N660" s="167"/>
      <c r="O660" s="167"/>
      <c r="P660" s="167"/>
    </row>
    <row r="661" spans="1:16" outlineLevel="1">
      <c r="A661" s="167"/>
      <c r="B661" s="167"/>
      <c r="C661" s="167"/>
      <c r="D661" s="167"/>
      <c r="E661" s="167"/>
      <c r="F661" s="167"/>
      <c r="G661" s="167"/>
      <c r="H661" s="167"/>
      <c r="I661" s="167"/>
      <c r="J661" s="167"/>
      <c r="K661" s="167"/>
      <c r="L661" s="167"/>
      <c r="M661" s="167"/>
      <c r="N661" s="167"/>
      <c r="O661" s="167"/>
      <c r="P661" s="167"/>
    </row>
    <row r="662" spans="1:16" outlineLevel="1">
      <c r="A662" s="167"/>
      <c r="B662" s="167"/>
      <c r="C662" s="167"/>
      <c r="D662" s="167"/>
      <c r="E662" s="167"/>
      <c r="F662" s="167"/>
      <c r="G662" s="167"/>
      <c r="H662" s="167"/>
      <c r="I662" s="167"/>
      <c r="J662" s="167"/>
      <c r="K662" s="167"/>
      <c r="L662" s="167"/>
      <c r="M662" s="167"/>
      <c r="N662" s="167"/>
      <c r="O662" s="167"/>
      <c r="P662" s="167"/>
    </row>
    <row r="663" spans="1:16" outlineLevel="1">
      <c r="A663" s="167"/>
      <c r="B663" s="167"/>
      <c r="C663" s="167"/>
      <c r="D663" s="167"/>
      <c r="E663" s="167"/>
      <c r="F663" s="167"/>
      <c r="G663" s="167"/>
      <c r="H663" s="167"/>
      <c r="I663" s="167"/>
      <c r="J663" s="167"/>
      <c r="K663" s="167"/>
      <c r="L663" s="167"/>
      <c r="M663" s="167"/>
      <c r="N663" s="167"/>
      <c r="O663" s="167"/>
      <c r="P663" s="167"/>
    </row>
    <row r="664" spans="1:16" outlineLevel="1">
      <c r="A664" s="167"/>
      <c r="B664" s="167"/>
      <c r="C664" s="167"/>
      <c r="D664" s="167"/>
      <c r="E664" s="167"/>
      <c r="F664" s="167"/>
      <c r="G664" s="167"/>
      <c r="H664" s="167"/>
      <c r="I664" s="167"/>
      <c r="J664" s="167"/>
      <c r="K664" s="167"/>
      <c r="L664" s="167"/>
      <c r="M664" s="167"/>
      <c r="N664" s="167"/>
      <c r="O664" s="167"/>
      <c r="P664" s="167"/>
    </row>
    <row r="665" spans="1:16" outlineLevel="1">
      <c r="A665" s="167"/>
      <c r="B665" s="167"/>
      <c r="C665" s="167"/>
      <c r="D665" s="167"/>
      <c r="E665" s="167"/>
      <c r="F665" s="167"/>
      <c r="G665" s="167"/>
      <c r="H665" s="167"/>
      <c r="I665" s="167"/>
      <c r="J665" s="167"/>
      <c r="K665" s="167"/>
      <c r="L665" s="167"/>
      <c r="M665" s="167"/>
      <c r="N665" s="167"/>
      <c r="O665" s="167"/>
      <c r="P665" s="167"/>
    </row>
    <row r="666" spans="1:16" outlineLevel="1">
      <c r="A666" s="167"/>
      <c r="B666" s="167"/>
      <c r="C666" s="167"/>
      <c r="D666" s="167"/>
      <c r="E666" s="167"/>
      <c r="F666" s="167"/>
      <c r="G666" s="167"/>
      <c r="H666" s="167"/>
      <c r="I666" s="167"/>
      <c r="J666" s="167"/>
      <c r="K666" s="167"/>
      <c r="L666" s="167"/>
      <c r="M666" s="167"/>
      <c r="N666" s="167"/>
      <c r="O666" s="167"/>
      <c r="P666" s="167"/>
    </row>
    <row r="667" spans="1:16" outlineLevel="1">
      <c r="A667" s="167"/>
      <c r="B667" s="167"/>
      <c r="C667" s="167"/>
      <c r="D667" s="167"/>
      <c r="E667" s="167"/>
      <c r="F667" s="167"/>
      <c r="G667" s="167"/>
      <c r="H667" s="167"/>
      <c r="I667" s="167"/>
      <c r="J667" s="167"/>
      <c r="K667" s="167"/>
      <c r="L667" s="167"/>
      <c r="M667" s="167"/>
      <c r="N667" s="167"/>
      <c r="O667" s="167"/>
      <c r="P667" s="167"/>
    </row>
    <row r="668" spans="1:16" outlineLevel="1">
      <c r="A668" s="167"/>
      <c r="B668" s="167"/>
      <c r="C668" s="167"/>
      <c r="D668" s="167"/>
      <c r="E668" s="167"/>
      <c r="F668" s="167"/>
      <c r="G668" s="167"/>
      <c r="H668" s="167"/>
      <c r="I668" s="167"/>
      <c r="J668" s="167"/>
      <c r="K668" s="167"/>
      <c r="L668" s="167"/>
      <c r="M668" s="167"/>
      <c r="N668" s="167"/>
      <c r="O668" s="167"/>
      <c r="P668" s="167"/>
    </row>
    <row r="669" spans="1:16" outlineLevel="1">
      <c r="A669" s="167"/>
      <c r="B669" s="167"/>
      <c r="C669" s="167"/>
      <c r="D669" s="167"/>
      <c r="E669" s="167"/>
      <c r="F669" s="167"/>
      <c r="G669" s="167"/>
      <c r="H669" s="167"/>
      <c r="I669" s="167"/>
      <c r="J669" s="167"/>
      <c r="K669" s="167"/>
      <c r="L669" s="167"/>
      <c r="M669" s="167"/>
      <c r="N669" s="167"/>
      <c r="O669" s="167"/>
      <c r="P669" s="167"/>
    </row>
    <row r="670" spans="1:16" outlineLevel="1">
      <c r="A670" s="167"/>
      <c r="B670" s="167"/>
      <c r="C670" s="167"/>
      <c r="D670" s="167"/>
      <c r="E670" s="167"/>
      <c r="F670" s="167"/>
      <c r="G670" s="167"/>
      <c r="H670" s="167"/>
      <c r="I670" s="167"/>
      <c r="J670" s="167"/>
      <c r="K670" s="167"/>
      <c r="L670" s="167"/>
      <c r="M670" s="167"/>
      <c r="N670" s="167"/>
      <c r="O670" s="167"/>
      <c r="P670" s="167"/>
    </row>
    <row r="671" spans="1:16" outlineLevel="1">
      <c r="A671" s="167"/>
      <c r="B671" s="167"/>
      <c r="C671" s="167"/>
      <c r="D671" s="167"/>
      <c r="E671" s="167"/>
      <c r="F671" s="167"/>
      <c r="G671" s="167"/>
      <c r="H671" s="167"/>
      <c r="I671" s="167"/>
      <c r="J671" s="167"/>
      <c r="K671" s="167"/>
      <c r="L671" s="167"/>
      <c r="M671" s="167"/>
      <c r="N671" s="167"/>
      <c r="O671" s="167"/>
      <c r="P671" s="167"/>
    </row>
    <row r="672" spans="1:16" outlineLevel="1">
      <c r="A672" s="167"/>
      <c r="B672" s="167"/>
      <c r="C672" s="167"/>
      <c r="D672" s="167"/>
      <c r="E672" s="167"/>
      <c r="F672" s="167"/>
      <c r="G672" s="167"/>
      <c r="H672" s="167"/>
      <c r="I672" s="167"/>
      <c r="J672" s="167"/>
      <c r="K672" s="167"/>
      <c r="L672" s="167"/>
      <c r="M672" s="167"/>
      <c r="N672" s="167"/>
      <c r="O672" s="167"/>
      <c r="P672" s="167"/>
    </row>
    <row r="673" spans="1:16" outlineLevel="1">
      <c r="A673" s="167"/>
      <c r="B673" s="167"/>
      <c r="C673" s="167"/>
      <c r="D673" s="167"/>
      <c r="E673" s="167"/>
      <c r="F673" s="167"/>
      <c r="G673" s="167"/>
      <c r="H673" s="167"/>
      <c r="I673" s="167"/>
      <c r="J673" s="167"/>
      <c r="K673" s="167"/>
      <c r="L673" s="167"/>
      <c r="M673" s="167"/>
      <c r="N673" s="167"/>
      <c r="O673" s="167"/>
      <c r="P673" s="167"/>
    </row>
    <row r="674" spans="1:16" outlineLevel="1">
      <c r="A674" s="167"/>
      <c r="B674" s="167"/>
      <c r="C674" s="167"/>
      <c r="D674" s="167"/>
      <c r="E674" s="167"/>
      <c r="F674" s="167"/>
      <c r="G674" s="167"/>
      <c r="H674" s="167"/>
      <c r="I674" s="167"/>
      <c r="J674" s="167"/>
      <c r="K674" s="167"/>
      <c r="L674" s="167"/>
      <c r="M674" s="167"/>
      <c r="N674" s="167"/>
      <c r="O674" s="167"/>
      <c r="P674" s="167"/>
    </row>
    <row r="675" spans="1:16" outlineLevel="1">
      <c r="A675" s="167"/>
      <c r="B675" s="167"/>
      <c r="C675" s="167"/>
      <c r="D675" s="167"/>
      <c r="E675" s="167"/>
      <c r="F675" s="167"/>
      <c r="G675" s="167"/>
      <c r="H675" s="167"/>
      <c r="I675" s="167"/>
      <c r="J675" s="167"/>
      <c r="K675" s="167"/>
      <c r="L675" s="167"/>
      <c r="M675" s="167"/>
      <c r="N675" s="167"/>
      <c r="O675" s="167"/>
      <c r="P675" s="167"/>
    </row>
    <row r="676" spans="1:16" outlineLevel="1">
      <c r="A676" s="167"/>
      <c r="B676" s="167"/>
      <c r="C676" s="167"/>
      <c r="D676" s="167"/>
      <c r="E676" s="167"/>
      <c r="F676" s="167"/>
      <c r="G676" s="167"/>
      <c r="H676" s="167"/>
      <c r="I676" s="167"/>
      <c r="J676" s="167"/>
      <c r="K676" s="167"/>
      <c r="L676" s="167"/>
      <c r="M676" s="167"/>
      <c r="N676" s="167"/>
      <c r="O676" s="167"/>
      <c r="P676" s="167"/>
    </row>
    <row r="677" spans="1:16" outlineLevel="1">
      <c r="A677" s="167"/>
      <c r="B677" s="167"/>
      <c r="C677" s="167"/>
      <c r="D677" s="167"/>
      <c r="E677" s="167"/>
      <c r="F677" s="167"/>
      <c r="G677" s="167"/>
      <c r="H677" s="167"/>
      <c r="I677" s="167"/>
      <c r="J677" s="167"/>
      <c r="K677" s="167"/>
      <c r="L677" s="167"/>
      <c r="M677" s="167"/>
      <c r="N677" s="167"/>
      <c r="O677" s="167"/>
      <c r="P677" s="167"/>
    </row>
    <row r="678" spans="1:16" outlineLevel="1">
      <c r="A678" s="167"/>
      <c r="B678" s="167"/>
      <c r="C678" s="167"/>
      <c r="D678" s="167"/>
      <c r="E678" s="167"/>
      <c r="F678" s="167"/>
      <c r="G678" s="167"/>
      <c r="H678" s="167"/>
      <c r="I678" s="167"/>
      <c r="J678" s="167"/>
      <c r="K678" s="167"/>
      <c r="L678" s="167"/>
      <c r="M678" s="167"/>
      <c r="N678" s="167"/>
      <c r="O678" s="167"/>
      <c r="P678" s="167"/>
    </row>
    <row r="679" spans="1:16" outlineLevel="1">
      <c r="A679" s="167"/>
      <c r="B679" s="167"/>
      <c r="C679" s="167"/>
      <c r="D679" s="167"/>
      <c r="E679" s="167"/>
      <c r="F679" s="167"/>
      <c r="G679" s="167"/>
      <c r="H679" s="167"/>
      <c r="I679" s="167"/>
      <c r="J679" s="167"/>
      <c r="K679" s="167"/>
      <c r="L679" s="167"/>
      <c r="M679" s="167"/>
      <c r="N679" s="167"/>
      <c r="O679" s="167"/>
      <c r="P679" s="167"/>
    </row>
    <row r="680" spans="1:16" outlineLevel="1">
      <c r="A680" s="167"/>
      <c r="B680" s="167"/>
      <c r="C680" s="167"/>
      <c r="D680" s="167"/>
      <c r="E680" s="167"/>
      <c r="F680" s="167"/>
      <c r="G680" s="167"/>
      <c r="H680" s="167"/>
      <c r="I680" s="167"/>
      <c r="J680" s="167"/>
      <c r="K680" s="167"/>
      <c r="L680" s="167"/>
      <c r="M680" s="167"/>
      <c r="N680" s="167"/>
      <c r="O680" s="167"/>
      <c r="P680" s="167"/>
    </row>
    <row r="681" spans="1:16" outlineLevel="1">
      <c r="A681" s="167"/>
      <c r="B681" s="167"/>
      <c r="C681" s="167"/>
      <c r="D681" s="167"/>
      <c r="E681" s="167"/>
      <c r="F681" s="167"/>
      <c r="G681" s="167"/>
      <c r="H681" s="167"/>
      <c r="I681" s="167"/>
      <c r="J681" s="167"/>
      <c r="K681" s="167"/>
      <c r="L681" s="167"/>
      <c r="M681" s="167"/>
      <c r="N681" s="167"/>
      <c r="O681" s="167"/>
      <c r="P681" s="167"/>
    </row>
    <row r="682" spans="1:16" outlineLevel="1">
      <c r="A682" s="167"/>
      <c r="B682" s="167"/>
      <c r="C682" s="167"/>
      <c r="D682" s="167"/>
      <c r="E682" s="167"/>
      <c r="F682" s="167"/>
      <c r="G682" s="167"/>
      <c r="H682" s="167"/>
      <c r="I682" s="167"/>
      <c r="J682" s="167"/>
      <c r="K682" s="167"/>
      <c r="L682" s="167"/>
      <c r="M682" s="167"/>
      <c r="N682" s="167"/>
      <c r="O682" s="167"/>
      <c r="P682" s="167"/>
    </row>
    <row r="683" spans="1:16" outlineLevel="1">
      <c r="A683" s="167"/>
      <c r="B683" s="167"/>
      <c r="C683" s="167"/>
      <c r="D683" s="167"/>
      <c r="E683" s="167"/>
      <c r="F683" s="167"/>
      <c r="G683" s="167"/>
      <c r="H683" s="167"/>
      <c r="I683" s="167"/>
      <c r="J683" s="167"/>
      <c r="K683" s="167"/>
      <c r="L683" s="167"/>
      <c r="M683" s="167"/>
      <c r="N683" s="167"/>
      <c r="O683" s="167"/>
      <c r="P683" s="167"/>
    </row>
    <row r="684" spans="1:16" outlineLevel="1">
      <c r="A684" s="167"/>
      <c r="B684" s="167"/>
      <c r="C684" s="167"/>
      <c r="D684" s="167"/>
      <c r="E684" s="167"/>
      <c r="F684" s="167"/>
      <c r="G684" s="167"/>
      <c r="H684" s="167"/>
      <c r="I684" s="167"/>
      <c r="J684" s="167"/>
      <c r="K684" s="167"/>
      <c r="L684" s="167"/>
      <c r="M684" s="167"/>
      <c r="N684" s="167"/>
      <c r="O684" s="167"/>
      <c r="P684" s="167"/>
    </row>
    <row r="685" spans="1:16" outlineLevel="1">
      <c r="A685" s="167"/>
      <c r="B685" s="167"/>
      <c r="C685" s="167"/>
      <c r="D685" s="167"/>
      <c r="E685" s="167"/>
      <c r="F685" s="167"/>
      <c r="G685" s="167"/>
      <c r="H685" s="167"/>
      <c r="I685" s="167"/>
      <c r="J685" s="167"/>
      <c r="K685" s="167"/>
      <c r="L685" s="167"/>
      <c r="M685" s="167"/>
      <c r="N685" s="167"/>
      <c r="O685" s="167"/>
      <c r="P685" s="167"/>
    </row>
    <row r="686" spans="1:16" outlineLevel="1">
      <c r="A686" s="167"/>
      <c r="B686" s="167"/>
      <c r="C686" s="167"/>
      <c r="D686" s="167"/>
      <c r="E686" s="167"/>
      <c r="F686" s="167"/>
      <c r="G686" s="167"/>
      <c r="H686" s="167"/>
      <c r="I686" s="167"/>
      <c r="J686" s="167"/>
      <c r="K686" s="167"/>
      <c r="L686" s="167"/>
      <c r="M686" s="167"/>
      <c r="N686" s="167"/>
      <c r="O686" s="167"/>
      <c r="P686" s="167"/>
    </row>
    <row r="687" spans="1:16" outlineLevel="1">
      <c r="A687" s="167"/>
      <c r="B687" s="167"/>
      <c r="C687" s="167"/>
      <c r="D687" s="167"/>
      <c r="E687" s="167"/>
      <c r="F687" s="167"/>
      <c r="G687" s="167"/>
      <c r="H687" s="167"/>
      <c r="I687" s="167"/>
      <c r="J687" s="167"/>
      <c r="K687" s="167"/>
      <c r="L687" s="167"/>
      <c r="M687" s="167"/>
      <c r="N687" s="167"/>
      <c r="O687" s="167"/>
      <c r="P687" s="167"/>
    </row>
    <row r="688" spans="1:16" outlineLevel="1">
      <c r="A688" s="167"/>
      <c r="B688" s="167"/>
      <c r="C688" s="167"/>
      <c r="D688" s="167"/>
      <c r="E688" s="167"/>
      <c r="F688" s="167"/>
      <c r="G688" s="167"/>
      <c r="H688" s="167"/>
      <c r="I688" s="167"/>
      <c r="J688" s="167"/>
      <c r="K688" s="167"/>
      <c r="L688" s="167"/>
      <c r="M688" s="167"/>
      <c r="N688" s="167"/>
      <c r="O688" s="167"/>
      <c r="P688" s="167"/>
    </row>
    <row r="689" spans="1:16" outlineLevel="1">
      <c r="A689" s="167"/>
      <c r="B689" s="167"/>
      <c r="C689" s="167"/>
      <c r="D689" s="167"/>
      <c r="E689" s="167"/>
      <c r="F689" s="167"/>
      <c r="G689" s="167"/>
      <c r="H689" s="167"/>
      <c r="I689" s="167"/>
      <c r="J689" s="167"/>
      <c r="K689" s="167"/>
      <c r="L689" s="167"/>
      <c r="M689" s="167"/>
      <c r="N689" s="167"/>
      <c r="O689" s="167"/>
      <c r="P689" s="167"/>
    </row>
    <row r="690" spans="1:16" outlineLevel="1">
      <c r="A690" s="167"/>
      <c r="B690" s="167"/>
      <c r="C690" s="167"/>
      <c r="D690" s="167"/>
      <c r="E690" s="167"/>
      <c r="F690" s="167"/>
      <c r="G690" s="167"/>
      <c r="H690" s="167"/>
      <c r="I690" s="167"/>
      <c r="J690" s="167"/>
      <c r="K690" s="167"/>
      <c r="L690" s="167"/>
      <c r="M690" s="167"/>
      <c r="N690" s="167"/>
      <c r="O690" s="167"/>
      <c r="P690" s="167"/>
    </row>
    <row r="691" spans="1:16" outlineLevel="1">
      <c r="A691" s="167"/>
      <c r="B691" s="167"/>
      <c r="C691" s="167"/>
      <c r="D691" s="167"/>
      <c r="E691" s="167"/>
      <c r="F691" s="167"/>
      <c r="G691" s="167"/>
      <c r="H691" s="167"/>
      <c r="I691" s="167"/>
      <c r="J691" s="167"/>
      <c r="K691" s="167"/>
      <c r="L691" s="167"/>
      <c r="M691" s="167"/>
      <c r="N691" s="167"/>
      <c r="O691" s="167"/>
      <c r="P691" s="167"/>
    </row>
    <row r="692" spans="1:16" outlineLevel="1">
      <c r="A692" s="167"/>
      <c r="B692" s="167"/>
      <c r="C692" s="167"/>
      <c r="D692" s="167"/>
      <c r="E692" s="167"/>
      <c r="F692" s="167"/>
      <c r="G692" s="167"/>
      <c r="H692" s="167"/>
      <c r="I692" s="167"/>
      <c r="J692" s="167"/>
      <c r="K692" s="167"/>
      <c r="L692" s="167"/>
      <c r="M692" s="167"/>
      <c r="N692" s="167"/>
      <c r="O692" s="167"/>
      <c r="P692" s="167"/>
    </row>
    <row r="693" spans="1:16" outlineLevel="1">
      <c r="A693" s="167"/>
      <c r="B693" s="167"/>
      <c r="C693" s="167"/>
      <c r="D693" s="167"/>
      <c r="E693" s="167"/>
      <c r="F693" s="167"/>
      <c r="G693" s="167"/>
      <c r="H693" s="167"/>
      <c r="I693" s="167"/>
      <c r="J693" s="167"/>
      <c r="K693" s="167"/>
      <c r="L693" s="167"/>
      <c r="M693" s="167"/>
      <c r="N693" s="167"/>
      <c r="O693" s="167"/>
      <c r="P693" s="167"/>
    </row>
    <row r="694" spans="1:16" outlineLevel="1">
      <c r="A694" s="167"/>
      <c r="B694" s="167"/>
      <c r="C694" s="167"/>
      <c r="D694" s="167"/>
      <c r="E694" s="167"/>
      <c r="F694" s="167"/>
      <c r="G694" s="167"/>
      <c r="H694" s="167"/>
      <c r="I694" s="167"/>
      <c r="J694" s="167"/>
      <c r="K694" s="167"/>
      <c r="L694" s="167"/>
      <c r="M694" s="167"/>
      <c r="N694" s="167"/>
      <c r="O694" s="167"/>
      <c r="P694" s="167"/>
    </row>
    <row r="695" spans="1:16" outlineLevel="1">
      <c r="A695" s="167"/>
      <c r="B695" s="167"/>
      <c r="C695" s="167"/>
      <c r="D695" s="167"/>
      <c r="E695" s="167"/>
      <c r="F695" s="167"/>
      <c r="G695" s="167"/>
      <c r="H695" s="167"/>
      <c r="I695" s="167"/>
      <c r="J695" s="167"/>
      <c r="K695" s="167"/>
      <c r="L695" s="167"/>
      <c r="M695" s="167"/>
      <c r="N695" s="167"/>
      <c r="O695" s="167"/>
      <c r="P695" s="167"/>
    </row>
    <row r="696" spans="1:16" outlineLevel="1">
      <c r="A696" s="167"/>
      <c r="B696" s="167"/>
      <c r="C696" s="167"/>
      <c r="D696" s="167"/>
      <c r="E696" s="167"/>
      <c r="F696" s="167"/>
      <c r="G696" s="167"/>
      <c r="H696" s="167"/>
      <c r="I696" s="167"/>
      <c r="J696" s="167"/>
      <c r="K696" s="167"/>
      <c r="L696" s="167"/>
      <c r="M696" s="167"/>
      <c r="N696" s="167"/>
      <c r="O696" s="167"/>
      <c r="P696" s="167"/>
    </row>
    <row r="697" spans="1:16" outlineLevel="1">
      <c r="A697" s="167"/>
      <c r="B697" s="167"/>
      <c r="C697" s="167"/>
      <c r="D697" s="167"/>
      <c r="E697" s="167"/>
      <c r="F697" s="167"/>
      <c r="G697" s="167"/>
      <c r="H697" s="167"/>
      <c r="I697" s="167"/>
      <c r="J697" s="167"/>
      <c r="K697" s="167"/>
      <c r="L697" s="167"/>
      <c r="M697" s="167"/>
      <c r="N697" s="167"/>
      <c r="O697" s="167"/>
      <c r="P697" s="167"/>
    </row>
    <row r="698" spans="1:16" outlineLevel="1">
      <c r="A698" s="167"/>
      <c r="B698" s="167"/>
      <c r="C698" s="167"/>
      <c r="D698" s="167"/>
      <c r="E698" s="167"/>
      <c r="F698" s="167"/>
      <c r="G698" s="167"/>
      <c r="H698" s="167"/>
      <c r="I698" s="167"/>
      <c r="J698" s="167"/>
      <c r="K698" s="167"/>
      <c r="L698" s="167"/>
      <c r="M698" s="167"/>
      <c r="N698" s="167"/>
      <c r="O698" s="167"/>
      <c r="P698" s="167"/>
    </row>
    <row r="699" spans="1:16" outlineLevel="1">
      <c r="A699" s="167"/>
      <c r="B699" s="167"/>
      <c r="C699" s="167"/>
      <c r="D699" s="167"/>
      <c r="E699" s="167"/>
      <c r="F699" s="167"/>
      <c r="G699" s="167"/>
      <c r="H699" s="167"/>
      <c r="I699" s="167"/>
      <c r="J699" s="167"/>
      <c r="K699" s="167"/>
      <c r="L699" s="167"/>
      <c r="M699" s="167"/>
      <c r="N699" s="167"/>
      <c r="O699" s="167"/>
      <c r="P699" s="167"/>
    </row>
    <row r="700" spans="1:16" outlineLevel="1">
      <c r="A700" s="167"/>
      <c r="B700" s="167"/>
      <c r="C700" s="167"/>
      <c r="D700" s="167"/>
      <c r="E700" s="167"/>
      <c r="F700" s="167"/>
      <c r="G700" s="167"/>
      <c r="H700" s="167"/>
      <c r="I700" s="167"/>
      <c r="J700" s="167"/>
      <c r="K700" s="167"/>
      <c r="L700" s="167"/>
      <c r="M700" s="167"/>
      <c r="N700" s="167"/>
      <c r="O700" s="167"/>
      <c r="P700" s="167"/>
    </row>
    <row r="701" spans="1:16" outlineLevel="1">
      <c r="A701" s="167"/>
      <c r="B701" s="167"/>
      <c r="C701" s="167"/>
      <c r="D701" s="167"/>
      <c r="E701" s="167"/>
      <c r="F701" s="167"/>
      <c r="G701" s="167"/>
      <c r="H701" s="167"/>
      <c r="I701" s="167"/>
      <c r="J701" s="167"/>
      <c r="K701" s="167"/>
      <c r="L701" s="167"/>
      <c r="M701" s="167"/>
      <c r="N701" s="167"/>
      <c r="O701" s="167"/>
      <c r="P701" s="167"/>
    </row>
    <row r="702" spans="1:16" outlineLevel="1">
      <c r="A702" s="167"/>
      <c r="B702" s="167"/>
      <c r="C702" s="167"/>
      <c r="D702" s="167"/>
      <c r="E702" s="167"/>
      <c r="F702" s="167"/>
      <c r="G702" s="167"/>
      <c r="H702" s="167"/>
      <c r="I702" s="167"/>
      <c r="J702" s="167"/>
      <c r="K702" s="167"/>
      <c r="L702" s="167"/>
      <c r="M702" s="167"/>
      <c r="N702" s="167"/>
      <c r="O702" s="167"/>
      <c r="P702" s="167"/>
    </row>
    <row r="703" spans="1:16" outlineLevel="1">
      <c r="A703" s="167"/>
      <c r="B703" s="167"/>
      <c r="C703" s="167"/>
      <c r="D703" s="167"/>
      <c r="E703" s="167"/>
      <c r="F703" s="167"/>
      <c r="G703" s="167"/>
      <c r="H703" s="167"/>
      <c r="I703" s="167"/>
      <c r="J703" s="167"/>
      <c r="K703" s="167"/>
      <c r="L703" s="167"/>
      <c r="M703" s="167"/>
      <c r="N703" s="167"/>
      <c r="O703" s="167"/>
      <c r="P703" s="167"/>
    </row>
    <row r="704" spans="1:16" outlineLevel="1">
      <c r="A704" s="167"/>
      <c r="B704" s="167"/>
      <c r="C704" s="167"/>
      <c r="D704" s="167"/>
      <c r="E704" s="167"/>
      <c r="F704" s="167"/>
      <c r="G704" s="167"/>
      <c r="H704" s="167"/>
      <c r="I704" s="167"/>
      <c r="J704" s="167"/>
      <c r="K704" s="167"/>
      <c r="L704" s="167"/>
      <c r="M704" s="167"/>
      <c r="N704" s="167"/>
      <c r="O704" s="167"/>
      <c r="P704" s="167"/>
    </row>
    <row r="705" spans="1:16" outlineLevel="1">
      <c r="A705" s="167"/>
      <c r="B705" s="167"/>
      <c r="C705" s="167"/>
      <c r="D705" s="167"/>
      <c r="E705" s="167"/>
      <c r="F705" s="167"/>
      <c r="G705" s="167"/>
      <c r="H705" s="167"/>
      <c r="I705" s="167"/>
      <c r="J705" s="167"/>
      <c r="K705" s="167"/>
      <c r="L705" s="167"/>
      <c r="M705" s="167"/>
      <c r="N705" s="167"/>
      <c r="O705" s="167"/>
      <c r="P705" s="167"/>
    </row>
    <row r="706" spans="1:16" outlineLevel="1">
      <c r="A706" s="167"/>
      <c r="B706" s="167"/>
      <c r="C706" s="167"/>
      <c r="D706" s="167"/>
      <c r="E706" s="167"/>
      <c r="F706" s="167"/>
      <c r="G706" s="167"/>
      <c r="H706" s="167"/>
      <c r="I706" s="167"/>
      <c r="J706" s="167"/>
      <c r="K706" s="167"/>
      <c r="L706" s="167"/>
      <c r="M706" s="167"/>
      <c r="N706" s="167"/>
      <c r="O706" s="167"/>
      <c r="P706" s="167"/>
    </row>
    <row r="707" spans="1:16" outlineLevel="1">
      <c r="A707" s="167"/>
      <c r="B707" s="167"/>
      <c r="C707" s="167"/>
      <c r="D707" s="167"/>
      <c r="E707" s="167"/>
      <c r="F707" s="167"/>
      <c r="G707" s="167"/>
      <c r="H707" s="167"/>
      <c r="I707" s="167"/>
      <c r="J707" s="167"/>
      <c r="K707" s="167"/>
      <c r="L707" s="167"/>
      <c r="M707" s="167"/>
      <c r="N707" s="167"/>
      <c r="O707" s="167"/>
      <c r="P707" s="167"/>
    </row>
    <row r="708" spans="1:16" outlineLevel="1">
      <c r="A708" s="167"/>
      <c r="B708" s="167"/>
      <c r="C708" s="167"/>
      <c r="D708" s="167"/>
      <c r="E708" s="167"/>
      <c r="F708" s="167"/>
      <c r="G708" s="167"/>
      <c r="H708" s="167"/>
      <c r="I708" s="167"/>
      <c r="J708" s="167"/>
      <c r="K708" s="167"/>
      <c r="L708" s="167"/>
      <c r="M708" s="167"/>
      <c r="N708" s="167"/>
      <c r="O708" s="167"/>
      <c r="P708" s="167"/>
    </row>
    <row r="709" spans="1:16" outlineLevel="1">
      <c r="A709" s="167"/>
      <c r="B709" s="167"/>
      <c r="C709" s="167"/>
      <c r="D709" s="167"/>
      <c r="E709" s="167"/>
      <c r="F709" s="167"/>
      <c r="G709" s="167"/>
      <c r="H709" s="167"/>
      <c r="I709" s="167"/>
      <c r="J709" s="167"/>
      <c r="K709" s="167"/>
      <c r="L709" s="167"/>
      <c r="M709" s="167"/>
      <c r="N709" s="167"/>
      <c r="O709" s="167"/>
      <c r="P709" s="167"/>
    </row>
    <row r="710" spans="1:16" outlineLevel="1">
      <c r="A710" s="167"/>
      <c r="B710" s="167"/>
      <c r="C710" s="167"/>
      <c r="D710" s="167"/>
      <c r="E710" s="167"/>
      <c r="F710" s="167"/>
      <c r="G710" s="167"/>
      <c r="H710" s="167"/>
      <c r="I710" s="167"/>
      <c r="J710" s="167"/>
      <c r="K710" s="167"/>
      <c r="L710" s="167"/>
      <c r="M710" s="167"/>
      <c r="N710" s="167"/>
      <c r="O710" s="167"/>
      <c r="P710" s="167"/>
    </row>
    <row r="711" spans="1:16" outlineLevel="1">
      <c r="A711" s="167"/>
      <c r="B711" s="167"/>
      <c r="C711" s="167"/>
      <c r="D711" s="167"/>
      <c r="E711" s="167"/>
      <c r="F711" s="167"/>
      <c r="G711" s="167"/>
      <c r="H711" s="167"/>
      <c r="I711" s="167"/>
      <c r="J711" s="167"/>
      <c r="K711" s="167"/>
      <c r="L711" s="167"/>
      <c r="M711" s="167"/>
      <c r="N711" s="167"/>
      <c r="O711" s="167"/>
      <c r="P711" s="167"/>
    </row>
    <row r="712" spans="1:16" outlineLevel="1">
      <c r="A712" s="167"/>
      <c r="B712" s="167"/>
      <c r="C712" s="167"/>
      <c r="D712" s="167"/>
      <c r="E712" s="167"/>
      <c r="F712" s="167"/>
      <c r="G712" s="167"/>
      <c r="H712" s="167"/>
      <c r="I712" s="167"/>
      <c r="J712" s="167"/>
      <c r="K712" s="167"/>
      <c r="L712" s="167"/>
      <c r="M712" s="167"/>
      <c r="N712" s="167"/>
      <c r="O712" s="167"/>
      <c r="P712" s="167"/>
    </row>
    <row r="713" spans="1:16" outlineLevel="1">
      <c r="A713" s="167"/>
      <c r="B713" s="167"/>
      <c r="C713" s="167"/>
      <c r="D713" s="167"/>
      <c r="E713" s="167"/>
      <c r="F713" s="167"/>
      <c r="G713" s="167"/>
      <c r="H713" s="167"/>
      <c r="I713" s="167"/>
      <c r="J713" s="167"/>
      <c r="K713" s="167"/>
      <c r="L713" s="167"/>
      <c r="M713" s="167"/>
      <c r="N713" s="167"/>
      <c r="O713" s="167"/>
      <c r="P713" s="167"/>
    </row>
    <row r="714" spans="1:16" outlineLevel="1">
      <c r="A714" s="167"/>
      <c r="B714" s="167"/>
      <c r="C714" s="167"/>
      <c r="D714" s="167"/>
      <c r="E714" s="167"/>
      <c r="F714" s="167"/>
      <c r="G714" s="167"/>
      <c r="H714" s="167"/>
      <c r="I714" s="167"/>
      <c r="J714" s="167"/>
      <c r="K714" s="167"/>
      <c r="L714" s="167"/>
      <c r="M714" s="167"/>
      <c r="N714" s="167"/>
      <c r="O714" s="167"/>
      <c r="P714" s="167"/>
    </row>
    <row r="715" spans="1:16" outlineLevel="1">
      <c r="A715" s="167"/>
      <c r="B715" s="167"/>
      <c r="C715" s="167"/>
      <c r="D715" s="167"/>
      <c r="E715" s="167"/>
      <c r="F715" s="167"/>
      <c r="G715" s="167"/>
      <c r="H715" s="167"/>
      <c r="I715" s="167"/>
      <c r="J715" s="167"/>
      <c r="K715" s="167"/>
      <c r="L715" s="167"/>
      <c r="M715" s="167"/>
      <c r="N715" s="167"/>
      <c r="O715" s="167"/>
      <c r="P715" s="167"/>
    </row>
    <row r="716" spans="1:16" outlineLevel="1">
      <c r="A716" s="167"/>
      <c r="B716" s="167"/>
      <c r="C716" s="167"/>
      <c r="D716" s="167"/>
      <c r="E716" s="167"/>
      <c r="F716" s="167"/>
      <c r="G716" s="167"/>
      <c r="H716" s="167"/>
      <c r="I716" s="167"/>
      <c r="J716" s="167"/>
      <c r="K716" s="167"/>
      <c r="L716" s="167"/>
      <c r="M716" s="167"/>
      <c r="N716" s="167"/>
      <c r="O716" s="167"/>
      <c r="P716" s="167"/>
    </row>
    <row r="717" spans="1:16" outlineLevel="1">
      <c r="A717" s="167"/>
      <c r="B717" s="167"/>
      <c r="C717" s="167"/>
      <c r="D717" s="167"/>
      <c r="E717" s="167"/>
      <c r="F717" s="167"/>
      <c r="G717" s="167"/>
      <c r="H717" s="167"/>
      <c r="I717" s="167"/>
      <c r="J717" s="167"/>
      <c r="K717" s="167"/>
      <c r="L717" s="167"/>
      <c r="M717" s="167"/>
      <c r="N717" s="167"/>
      <c r="O717" s="167"/>
      <c r="P717" s="167"/>
    </row>
    <row r="718" spans="1:16" outlineLevel="1">
      <c r="A718" s="167"/>
      <c r="B718" s="167"/>
      <c r="C718" s="167"/>
      <c r="D718" s="167"/>
      <c r="E718" s="167"/>
      <c r="F718" s="167"/>
      <c r="G718" s="167"/>
      <c r="H718" s="167"/>
      <c r="I718" s="167"/>
      <c r="J718" s="167"/>
      <c r="K718" s="167"/>
      <c r="L718" s="167"/>
      <c r="M718" s="167"/>
      <c r="N718" s="167"/>
      <c r="O718" s="167"/>
      <c r="P718" s="167"/>
    </row>
    <row r="719" spans="1:16" outlineLevel="1">
      <c r="A719" s="167"/>
      <c r="B719" s="167"/>
      <c r="C719" s="167"/>
      <c r="D719" s="167"/>
      <c r="E719" s="167"/>
      <c r="F719" s="167"/>
      <c r="G719" s="167"/>
      <c r="H719" s="167"/>
      <c r="I719" s="167"/>
      <c r="J719" s="167"/>
      <c r="K719" s="167"/>
      <c r="L719" s="167"/>
      <c r="M719" s="167"/>
      <c r="N719" s="167"/>
      <c r="O719" s="167"/>
      <c r="P719" s="167"/>
    </row>
    <row r="720" spans="1:16" outlineLevel="1">
      <c r="A720" s="167"/>
      <c r="B720" s="167"/>
      <c r="C720" s="167"/>
      <c r="D720" s="167"/>
      <c r="E720" s="167"/>
      <c r="F720" s="167"/>
      <c r="G720" s="167"/>
      <c r="H720" s="167"/>
      <c r="I720" s="167"/>
      <c r="J720" s="167"/>
      <c r="K720" s="167"/>
      <c r="L720" s="167"/>
      <c r="M720" s="167"/>
      <c r="N720" s="167"/>
      <c r="O720" s="167"/>
      <c r="P720" s="167"/>
    </row>
    <row r="721" spans="1:16" outlineLevel="1">
      <c r="A721" s="167"/>
      <c r="B721" s="167"/>
      <c r="C721" s="167"/>
      <c r="D721" s="167"/>
      <c r="E721" s="167"/>
      <c r="F721" s="167"/>
      <c r="G721" s="167"/>
      <c r="H721" s="167"/>
      <c r="I721" s="167"/>
      <c r="J721" s="167"/>
      <c r="K721" s="167"/>
      <c r="L721" s="167"/>
      <c r="M721" s="167"/>
      <c r="N721" s="167"/>
      <c r="O721" s="167"/>
      <c r="P721" s="167"/>
    </row>
    <row r="722" spans="1:16" outlineLevel="1">
      <c r="A722" s="167"/>
      <c r="B722" s="167"/>
      <c r="C722" s="167"/>
      <c r="D722" s="167"/>
      <c r="E722" s="167"/>
      <c r="F722" s="167"/>
      <c r="G722" s="167"/>
      <c r="H722" s="167"/>
      <c r="I722" s="167"/>
      <c r="J722" s="167"/>
      <c r="K722" s="167"/>
      <c r="L722" s="167"/>
      <c r="M722" s="167"/>
      <c r="N722" s="167"/>
      <c r="O722" s="167"/>
      <c r="P722" s="167"/>
    </row>
    <row r="723" spans="1:16" outlineLevel="1">
      <c r="A723" s="167"/>
      <c r="B723" s="167"/>
      <c r="C723" s="167"/>
      <c r="D723" s="167"/>
      <c r="E723" s="167"/>
      <c r="F723" s="167"/>
      <c r="G723" s="167"/>
      <c r="H723" s="167"/>
      <c r="I723" s="167"/>
      <c r="J723" s="167"/>
      <c r="K723" s="167"/>
      <c r="L723" s="167"/>
      <c r="M723" s="167"/>
      <c r="N723" s="167"/>
      <c r="O723" s="167"/>
      <c r="P723" s="167"/>
    </row>
    <row r="724" spans="1:16" outlineLevel="1">
      <c r="A724" s="167"/>
      <c r="B724" s="167"/>
      <c r="C724" s="167"/>
      <c r="D724" s="167"/>
      <c r="E724" s="167"/>
      <c r="F724" s="167"/>
      <c r="G724" s="167"/>
      <c r="H724" s="167"/>
      <c r="I724" s="167"/>
      <c r="J724" s="167"/>
      <c r="K724" s="167"/>
      <c r="L724" s="167"/>
      <c r="M724" s="167"/>
      <c r="N724" s="167"/>
      <c r="O724" s="167"/>
      <c r="P724" s="167"/>
    </row>
    <row r="725" spans="1:16" outlineLevel="1">
      <c r="A725" s="167"/>
      <c r="B725" s="167"/>
      <c r="C725" s="167"/>
      <c r="D725" s="167"/>
      <c r="E725" s="167"/>
      <c r="F725" s="167"/>
      <c r="G725" s="167"/>
      <c r="H725" s="167"/>
      <c r="I725" s="167"/>
      <c r="J725" s="167"/>
      <c r="K725" s="167"/>
      <c r="L725" s="167"/>
      <c r="M725" s="167"/>
      <c r="N725" s="167"/>
      <c r="O725" s="167"/>
      <c r="P725" s="167"/>
    </row>
    <row r="726" spans="1:16" outlineLevel="1">
      <c r="A726" s="167"/>
      <c r="B726" s="167"/>
      <c r="C726" s="167"/>
      <c r="D726" s="167"/>
      <c r="E726" s="167"/>
      <c r="F726" s="167"/>
      <c r="G726" s="167"/>
      <c r="H726" s="167"/>
      <c r="I726" s="167"/>
      <c r="J726" s="167"/>
      <c r="K726" s="167"/>
      <c r="L726" s="167"/>
      <c r="M726" s="167"/>
      <c r="N726" s="167"/>
      <c r="O726" s="167"/>
      <c r="P726" s="167"/>
    </row>
    <row r="727" spans="1:16" outlineLevel="1">
      <c r="A727" s="167"/>
      <c r="B727" s="167"/>
      <c r="C727" s="167"/>
      <c r="D727" s="167"/>
      <c r="E727" s="167"/>
      <c r="F727" s="167"/>
      <c r="G727" s="167"/>
      <c r="H727" s="167"/>
      <c r="I727" s="167"/>
      <c r="J727" s="167"/>
      <c r="K727" s="167"/>
      <c r="L727" s="167"/>
      <c r="M727" s="167"/>
      <c r="N727" s="167"/>
      <c r="O727" s="167"/>
      <c r="P727" s="167"/>
    </row>
    <row r="728" spans="1:16" outlineLevel="1">
      <c r="A728" s="167"/>
      <c r="B728" s="167"/>
      <c r="C728" s="167"/>
      <c r="D728" s="167"/>
      <c r="E728" s="167"/>
      <c r="F728" s="167"/>
      <c r="G728" s="167"/>
      <c r="H728" s="167"/>
      <c r="I728" s="167"/>
      <c r="J728" s="167"/>
      <c r="K728" s="167"/>
      <c r="L728" s="167"/>
      <c r="M728" s="167"/>
      <c r="N728" s="167"/>
      <c r="O728" s="167"/>
      <c r="P728" s="167"/>
    </row>
    <row r="729" spans="1:16" outlineLevel="1">
      <c r="A729" s="167"/>
      <c r="B729" s="167"/>
      <c r="C729" s="167"/>
      <c r="D729" s="167"/>
      <c r="E729" s="167"/>
      <c r="F729" s="167"/>
      <c r="G729" s="167"/>
      <c r="H729" s="167"/>
      <c r="I729" s="167"/>
      <c r="J729" s="167"/>
      <c r="K729" s="167"/>
      <c r="L729" s="167"/>
      <c r="M729" s="167"/>
      <c r="N729" s="167"/>
      <c r="O729" s="167"/>
      <c r="P729" s="167"/>
    </row>
    <row r="730" spans="1:16" outlineLevel="1">
      <c r="A730" s="167"/>
      <c r="B730" s="167"/>
      <c r="C730" s="167"/>
      <c r="D730" s="167"/>
      <c r="E730" s="167"/>
      <c r="F730" s="167"/>
      <c r="G730" s="167"/>
      <c r="H730" s="167"/>
      <c r="I730" s="167"/>
      <c r="J730" s="167"/>
      <c r="K730" s="167"/>
      <c r="L730" s="167"/>
      <c r="M730" s="167"/>
      <c r="N730" s="167"/>
      <c r="O730" s="167"/>
      <c r="P730" s="167"/>
    </row>
    <row r="731" spans="1:16" outlineLevel="1">
      <c r="A731" s="167"/>
      <c r="B731" s="167"/>
      <c r="C731" s="167"/>
      <c r="D731" s="167"/>
      <c r="E731" s="167"/>
      <c r="F731" s="167"/>
      <c r="G731" s="167"/>
      <c r="H731" s="167"/>
      <c r="I731" s="167"/>
      <c r="J731" s="167"/>
      <c r="K731" s="167"/>
      <c r="L731" s="167"/>
      <c r="M731" s="167"/>
      <c r="N731" s="167"/>
      <c r="O731" s="167"/>
      <c r="P731" s="167"/>
    </row>
    <row r="732" spans="1:16" outlineLevel="1">
      <c r="A732" s="167"/>
      <c r="B732" s="167"/>
      <c r="C732" s="167"/>
      <c r="D732" s="167"/>
      <c r="E732" s="167"/>
      <c r="F732" s="167"/>
      <c r="G732" s="167"/>
      <c r="H732" s="167"/>
      <c r="I732" s="167"/>
      <c r="J732" s="167"/>
      <c r="K732" s="167"/>
      <c r="L732" s="167"/>
      <c r="M732" s="167"/>
      <c r="N732" s="167"/>
      <c r="O732" s="167"/>
      <c r="P732" s="167"/>
    </row>
    <row r="733" spans="1:16" outlineLevel="1">
      <c r="A733" s="167"/>
      <c r="B733" s="167"/>
      <c r="C733" s="167"/>
      <c r="D733" s="167"/>
      <c r="E733" s="167"/>
      <c r="F733" s="167"/>
      <c r="G733" s="167"/>
      <c r="H733" s="167"/>
      <c r="I733" s="167"/>
      <c r="J733" s="167"/>
      <c r="K733" s="167"/>
      <c r="L733" s="167"/>
      <c r="M733" s="167"/>
      <c r="N733" s="167"/>
      <c r="O733" s="167"/>
      <c r="P733" s="167"/>
    </row>
    <row r="734" spans="1:16" outlineLevel="1">
      <c r="A734" s="167"/>
      <c r="B734" s="167"/>
      <c r="C734" s="167"/>
      <c r="D734" s="167"/>
      <c r="E734" s="167"/>
      <c r="F734" s="167"/>
      <c r="G734" s="167"/>
      <c r="H734" s="167"/>
      <c r="I734" s="167"/>
      <c r="J734" s="167"/>
      <c r="K734" s="167"/>
      <c r="L734" s="167"/>
      <c r="M734" s="167"/>
      <c r="N734" s="167"/>
      <c r="O734" s="167"/>
      <c r="P734" s="167"/>
    </row>
    <row r="735" spans="1:16" outlineLevel="1">
      <c r="A735" s="167"/>
      <c r="B735" s="167"/>
      <c r="C735" s="167"/>
      <c r="D735" s="167"/>
      <c r="E735" s="167"/>
      <c r="F735" s="167"/>
      <c r="G735" s="167"/>
      <c r="H735" s="167"/>
      <c r="I735" s="167"/>
      <c r="J735" s="167"/>
      <c r="K735" s="167"/>
      <c r="L735" s="167"/>
      <c r="M735" s="167"/>
      <c r="N735" s="167"/>
      <c r="O735" s="167"/>
      <c r="P735" s="167"/>
    </row>
    <row r="736" spans="1:16" outlineLevel="1">
      <c r="A736" s="167"/>
      <c r="B736" s="167"/>
      <c r="C736" s="167"/>
      <c r="D736" s="167"/>
      <c r="E736" s="167"/>
      <c r="F736" s="167"/>
      <c r="G736" s="167"/>
      <c r="H736" s="167"/>
      <c r="I736" s="167"/>
      <c r="J736" s="167"/>
      <c r="K736" s="167"/>
      <c r="L736" s="167"/>
      <c r="M736" s="167"/>
      <c r="N736" s="167"/>
      <c r="O736" s="167"/>
      <c r="P736" s="167"/>
    </row>
    <row r="737" spans="1:16" outlineLevel="1">
      <c r="A737" s="167"/>
      <c r="B737" s="167"/>
      <c r="C737" s="167"/>
      <c r="D737" s="167"/>
      <c r="E737" s="167"/>
      <c r="F737" s="167"/>
      <c r="G737" s="167"/>
      <c r="H737" s="167"/>
      <c r="I737" s="167"/>
      <c r="J737" s="167"/>
      <c r="K737" s="167"/>
      <c r="L737" s="167"/>
      <c r="M737" s="167"/>
      <c r="N737" s="167"/>
      <c r="O737" s="167"/>
      <c r="P737" s="167"/>
    </row>
    <row r="738" spans="1:16" outlineLevel="1">
      <c r="A738" s="167"/>
      <c r="B738" s="167"/>
      <c r="C738" s="167"/>
      <c r="D738" s="167"/>
      <c r="E738" s="167"/>
      <c r="F738" s="167"/>
      <c r="G738" s="167"/>
      <c r="H738" s="167"/>
      <c r="I738" s="167"/>
      <c r="J738" s="167"/>
      <c r="K738" s="167"/>
      <c r="L738" s="167"/>
      <c r="M738" s="167"/>
      <c r="N738" s="167"/>
      <c r="O738" s="167"/>
      <c r="P738" s="167"/>
    </row>
    <row r="739" spans="1:16" outlineLevel="1">
      <c r="A739" s="167"/>
      <c r="B739" s="167"/>
      <c r="C739" s="167"/>
      <c r="D739" s="167"/>
      <c r="E739" s="167"/>
      <c r="F739" s="167"/>
      <c r="G739" s="167"/>
      <c r="H739" s="167"/>
      <c r="I739" s="167"/>
      <c r="J739" s="167"/>
      <c r="K739" s="167"/>
      <c r="L739" s="167"/>
      <c r="M739" s="167"/>
      <c r="N739" s="167"/>
      <c r="O739" s="167"/>
      <c r="P739" s="167"/>
    </row>
    <row r="740" spans="1:16" outlineLevel="1">
      <c r="A740" s="167"/>
      <c r="B740" s="167"/>
      <c r="C740" s="167"/>
      <c r="D740" s="167"/>
      <c r="E740" s="167"/>
      <c r="F740" s="167"/>
      <c r="G740" s="167"/>
      <c r="H740" s="167"/>
      <c r="I740" s="167"/>
      <c r="J740" s="167"/>
      <c r="K740" s="167"/>
      <c r="L740" s="167"/>
      <c r="M740" s="167"/>
      <c r="N740" s="167"/>
      <c r="O740" s="167"/>
      <c r="P740" s="167"/>
    </row>
    <row r="741" spans="1:16" outlineLevel="1">
      <c r="A741" s="167"/>
      <c r="B741" s="167"/>
      <c r="C741" s="167"/>
      <c r="D741" s="167"/>
      <c r="E741" s="167"/>
      <c r="F741" s="167"/>
      <c r="G741" s="167"/>
      <c r="H741" s="167"/>
      <c r="I741" s="167"/>
      <c r="J741" s="167"/>
      <c r="K741" s="167"/>
      <c r="L741" s="167"/>
      <c r="M741" s="167"/>
      <c r="N741" s="167"/>
      <c r="O741" s="167"/>
      <c r="P741" s="167"/>
    </row>
    <row r="742" spans="1:16" outlineLevel="1">
      <c r="A742" s="167"/>
      <c r="B742" s="167"/>
      <c r="C742" s="167"/>
      <c r="D742" s="167"/>
      <c r="E742" s="167"/>
      <c r="F742" s="167"/>
      <c r="G742" s="167"/>
      <c r="H742" s="167"/>
      <c r="I742" s="167"/>
      <c r="J742" s="167"/>
      <c r="K742" s="167"/>
      <c r="L742" s="167"/>
      <c r="M742" s="167"/>
      <c r="N742" s="167"/>
      <c r="O742" s="167"/>
      <c r="P742" s="167"/>
    </row>
    <row r="743" spans="1:16" outlineLevel="1">
      <c r="A743" s="167"/>
      <c r="B743" s="167"/>
      <c r="C743" s="167"/>
      <c r="D743" s="167"/>
      <c r="E743" s="167"/>
      <c r="F743" s="167"/>
      <c r="G743" s="167"/>
      <c r="H743" s="167"/>
      <c r="I743" s="167"/>
      <c r="J743" s="167"/>
      <c r="K743" s="167"/>
      <c r="L743" s="167"/>
      <c r="M743" s="167"/>
      <c r="N743" s="167"/>
      <c r="O743" s="167"/>
      <c r="P743" s="167"/>
    </row>
    <row r="744" spans="1:16" outlineLevel="1">
      <c r="A744" s="167"/>
      <c r="B744" s="167"/>
      <c r="C744" s="167"/>
      <c r="D744" s="167"/>
      <c r="E744" s="167"/>
      <c r="F744" s="167"/>
      <c r="G744" s="167"/>
      <c r="H744" s="167"/>
      <c r="I744" s="167"/>
      <c r="J744" s="167"/>
      <c r="K744" s="167"/>
      <c r="L744" s="167"/>
      <c r="M744" s="167"/>
      <c r="N744" s="167"/>
      <c r="O744" s="167"/>
      <c r="P744" s="167"/>
    </row>
    <row r="745" spans="1:16" outlineLevel="1">
      <c r="A745" s="167"/>
      <c r="B745" s="167"/>
      <c r="C745" s="167"/>
      <c r="D745" s="167"/>
      <c r="E745" s="167"/>
      <c r="F745" s="167"/>
      <c r="G745" s="167"/>
      <c r="H745" s="167"/>
      <c r="I745" s="167"/>
      <c r="J745" s="167"/>
      <c r="K745" s="167"/>
      <c r="L745" s="167"/>
      <c r="M745" s="167"/>
      <c r="N745" s="167"/>
      <c r="O745" s="167"/>
      <c r="P745" s="167"/>
    </row>
    <row r="746" spans="1:16" outlineLevel="1">
      <c r="A746" s="167"/>
      <c r="B746" s="167"/>
      <c r="C746" s="167"/>
      <c r="D746" s="167"/>
      <c r="E746" s="167"/>
      <c r="F746" s="167"/>
      <c r="G746" s="167"/>
      <c r="H746" s="167"/>
      <c r="I746" s="167"/>
      <c r="J746" s="167"/>
      <c r="K746" s="167"/>
      <c r="L746" s="167"/>
      <c r="M746" s="167"/>
      <c r="N746" s="167"/>
      <c r="O746" s="167"/>
      <c r="P746" s="167"/>
    </row>
    <row r="747" spans="1:16" outlineLevel="1">
      <c r="A747" s="167"/>
      <c r="B747" s="167"/>
      <c r="C747" s="167"/>
      <c r="D747" s="167"/>
      <c r="E747" s="167"/>
      <c r="F747" s="167"/>
      <c r="G747" s="167"/>
      <c r="H747" s="167"/>
      <c r="I747" s="167"/>
      <c r="J747" s="167"/>
      <c r="K747" s="167"/>
      <c r="L747" s="167"/>
      <c r="M747" s="167"/>
      <c r="N747" s="167"/>
      <c r="O747" s="167"/>
      <c r="P747" s="167"/>
    </row>
    <row r="748" spans="1:16" outlineLevel="1">
      <c r="A748" s="167"/>
      <c r="B748" s="167"/>
      <c r="C748" s="167"/>
      <c r="D748" s="167"/>
      <c r="E748" s="167"/>
      <c r="F748" s="167"/>
      <c r="G748" s="167"/>
      <c r="H748" s="167"/>
      <c r="I748" s="167"/>
      <c r="J748" s="167"/>
      <c r="K748" s="167"/>
      <c r="L748" s="167"/>
      <c r="M748" s="167"/>
      <c r="N748" s="167"/>
      <c r="O748" s="167"/>
      <c r="P748" s="167"/>
    </row>
    <row r="749" spans="1:16" outlineLevel="1">
      <c r="A749" s="167"/>
      <c r="B749" s="167"/>
      <c r="C749" s="167"/>
      <c r="D749" s="167"/>
      <c r="E749" s="167"/>
      <c r="F749" s="167"/>
      <c r="G749" s="167"/>
      <c r="H749" s="167"/>
      <c r="I749" s="167"/>
      <c r="J749" s="167"/>
      <c r="K749" s="167"/>
      <c r="L749" s="167"/>
      <c r="M749" s="167"/>
      <c r="N749" s="167"/>
      <c r="O749" s="167"/>
      <c r="P749" s="167"/>
    </row>
    <row r="750" spans="1:16" outlineLevel="1">
      <c r="A750" s="167"/>
      <c r="B750" s="167"/>
      <c r="C750" s="167"/>
      <c r="D750" s="167"/>
      <c r="E750" s="167"/>
      <c r="F750" s="167"/>
      <c r="G750" s="167"/>
      <c r="H750" s="167"/>
      <c r="I750" s="167"/>
      <c r="J750" s="167"/>
      <c r="K750" s="167"/>
      <c r="L750" s="167"/>
      <c r="M750" s="167"/>
      <c r="N750" s="167"/>
      <c r="O750" s="167"/>
      <c r="P750" s="167"/>
    </row>
    <row r="751" spans="1:16" outlineLevel="1">
      <c r="A751" s="167"/>
      <c r="B751" s="167"/>
      <c r="C751" s="167"/>
      <c r="D751" s="167"/>
      <c r="E751" s="167"/>
      <c r="F751" s="167"/>
      <c r="G751" s="167"/>
      <c r="H751" s="167"/>
      <c r="I751" s="167"/>
      <c r="J751" s="167"/>
      <c r="K751" s="167"/>
      <c r="L751" s="167"/>
      <c r="M751" s="167"/>
      <c r="N751" s="167"/>
      <c r="O751" s="167"/>
      <c r="P751" s="167"/>
    </row>
    <row r="752" spans="1:16" outlineLevel="1">
      <c r="A752" s="167"/>
      <c r="B752" s="167"/>
      <c r="C752" s="167"/>
      <c r="D752" s="167"/>
      <c r="E752" s="167"/>
      <c r="F752" s="167"/>
      <c r="G752" s="167"/>
      <c r="H752" s="167"/>
      <c r="I752" s="167"/>
      <c r="J752" s="167"/>
      <c r="K752" s="167"/>
      <c r="L752" s="167"/>
      <c r="M752" s="167"/>
      <c r="N752" s="167"/>
      <c r="O752" s="167"/>
      <c r="P752" s="167"/>
    </row>
    <row r="753" spans="1:16" outlineLevel="1">
      <c r="A753" s="167"/>
      <c r="B753" s="167"/>
      <c r="C753" s="167"/>
      <c r="D753" s="167"/>
      <c r="E753" s="167"/>
      <c r="F753" s="167"/>
      <c r="G753" s="167"/>
      <c r="H753" s="167"/>
      <c r="I753" s="167"/>
      <c r="J753" s="167"/>
      <c r="K753" s="167"/>
      <c r="L753" s="167"/>
      <c r="M753" s="167"/>
      <c r="N753" s="167"/>
      <c r="O753" s="167"/>
      <c r="P753" s="167"/>
    </row>
    <row r="754" spans="1:16" outlineLevel="1">
      <c r="A754" s="167"/>
      <c r="B754" s="167"/>
      <c r="C754" s="167"/>
      <c r="D754" s="167"/>
      <c r="E754" s="167"/>
      <c r="F754" s="167"/>
      <c r="G754" s="167"/>
      <c r="H754" s="167"/>
      <c r="I754" s="167"/>
      <c r="J754" s="167"/>
      <c r="K754" s="167"/>
      <c r="L754" s="167"/>
      <c r="M754" s="167"/>
      <c r="N754" s="167"/>
      <c r="O754" s="167"/>
      <c r="P754" s="167"/>
    </row>
    <row r="755" spans="1:16" outlineLevel="1">
      <c r="A755" s="167"/>
      <c r="B755" s="167"/>
      <c r="C755" s="167"/>
      <c r="D755" s="167"/>
      <c r="E755" s="167"/>
      <c r="F755" s="167"/>
      <c r="G755" s="167"/>
      <c r="H755" s="167"/>
      <c r="I755" s="167"/>
      <c r="J755" s="167"/>
      <c r="K755" s="167"/>
      <c r="L755" s="167"/>
      <c r="M755" s="167"/>
      <c r="N755" s="167"/>
      <c r="O755" s="167"/>
      <c r="P755" s="167"/>
    </row>
    <row r="756" spans="1:16" outlineLevel="1">
      <c r="A756" s="167"/>
      <c r="B756" s="167"/>
      <c r="C756" s="167"/>
      <c r="D756" s="167"/>
      <c r="E756" s="167"/>
      <c r="F756" s="167"/>
      <c r="G756" s="167"/>
      <c r="H756" s="167"/>
      <c r="I756" s="167"/>
      <c r="J756" s="167"/>
      <c r="K756" s="167"/>
      <c r="L756" s="167"/>
      <c r="M756" s="167"/>
      <c r="N756" s="167"/>
      <c r="O756" s="167"/>
      <c r="P756" s="167"/>
    </row>
    <row r="757" spans="1:16" outlineLevel="1">
      <c r="A757" s="167"/>
      <c r="B757" s="167"/>
      <c r="C757" s="167"/>
      <c r="D757" s="167"/>
      <c r="E757" s="167"/>
      <c r="F757" s="167"/>
      <c r="G757" s="167"/>
      <c r="H757" s="167"/>
      <c r="I757" s="167"/>
      <c r="J757" s="167"/>
      <c r="K757" s="167"/>
      <c r="L757" s="167"/>
      <c r="M757" s="167"/>
      <c r="N757" s="167"/>
      <c r="O757" s="167"/>
      <c r="P757" s="167"/>
    </row>
    <row r="758" spans="1:16" outlineLevel="1">
      <c r="A758" s="167"/>
      <c r="B758" s="167"/>
      <c r="C758" s="167"/>
      <c r="D758" s="167"/>
      <c r="E758" s="167"/>
      <c r="F758" s="167"/>
      <c r="G758" s="167"/>
      <c r="H758" s="167"/>
      <c r="I758" s="167"/>
      <c r="J758" s="167"/>
      <c r="K758" s="167"/>
      <c r="L758" s="167"/>
      <c r="M758" s="167"/>
      <c r="N758" s="167"/>
      <c r="O758" s="167"/>
      <c r="P758" s="167"/>
    </row>
    <row r="759" spans="1:16" outlineLevel="1">
      <c r="A759" s="167"/>
      <c r="B759" s="167"/>
      <c r="C759" s="167"/>
      <c r="D759" s="167"/>
      <c r="E759" s="167"/>
      <c r="F759" s="167"/>
      <c r="G759" s="167"/>
      <c r="H759" s="167"/>
      <c r="I759" s="167"/>
      <c r="J759" s="167"/>
      <c r="K759" s="167"/>
      <c r="L759" s="167"/>
      <c r="M759" s="167"/>
      <c r="N759" s="167"/>
      <c r="O759" s="167"/>
      <c r="P759" s="167"/>
    </row>
    <row r="760" spans="1:16" outlineLevel="1">
      <c r="A760" s="167"/>
      <c r="B760" s="167"/>
      <c r="C760" s="167"/>
      <c r="D760" s="167"/>
      <c r="E760" s="167"/>
      <c r="F760" s="167"/>
      <c r="G760" s="167"/>
      <c r="H760" s="167"/>
      <c r="I760" s="167"/>
      <c r="J760" s="167"/>
      <c r="K760" s="167"/>
      <c r="L760" s="167"/>
      <c r="M760" s="167"/>
      <c r="N760" s="167"/>
      <c r="O760" s="167"/>
      <c r="P760" s="167"/>
    </row>
    <row r="761" spans="1:16" outlineLevel="1">
      <c r="A761" s="167"/>
      <c r="B761" s="167"/>
      <c r="C761" s="167"/>
      <c r="D761" s="167"/>
      <c r="E761" s="167"/>
      <c r="F761" s="167"/>
      <c r="G761" s="167"/>
      <c r="H761" s="167"/>
      <c r="I761" s="167"/>
      <c r="J761" s="167"/>
      <c r="K761" s="167"/>
      <c r="L761" s="167"/>
      <c r="M761" s="167"/>
      <c r="N761" s="167"/>
      <c r="O761" s="167"/>
      <c r="P761" s="167"/>
    </row>
    <row r="762" spans="1:16" outlineLevel="1">
      <c r="A762" s="167"/>
      <c r="B762" s="167"/>
      <c r="C762" s="167"/>
      <c r="D762" s="167"/>
      <c r="E762" s="167"/>
      <c r="F762" s="167"/>
      <c r="G762" s="167"/>
      <c r="H762" s="167"/>
      <c r="I762" s="167"/>
      <c r="J762" s="167"/>
      <c r="K762" s="167"/>
      <c r="L762" s="167"/>
      <c r="M762" s="167"/>
      <c r="N762" s="167"/>
      <c r="O762" s="167"/>
      <c r="P762" s="167"/>
    </row>
    <row r="763" spans="1:16" outlineLevel="1">
      <c r="A763" s="167"/>
      <c r="B763" s="167"/>
      <c r="C763" s="167"/>
      <c r="D763" s="167"/>
      <c r="E763" s="167"/>
      <c r="F763" s="167"/>
      <c r="G763" s="167"/>
      <c r="H763" s="167"/>
      <c r="I763" s="167"/>
      <c r="J763" s="167"/>
      <c r="K763" s="167"/>
      <c r="L763" s="167"/>
      <c r="M763" s="167"/>
      <c r="N763" s="167"/>
      <c r="O763" s="167"/>
      <c r="P763" s="167"/>
    </row>
    <row r="764" spans="1:16" outlineLevel="1">
      <c r="A764" s="167"/>
      <c r="B764" s="167"/>
      <c r="C764" s="167"/>
      <c r="D764" s="167"/>
      <c r="E764" s="167"/>
      <c r="F764" s="167"/>
      <c r="G764" s="167"/>
      <c r="H764" s="167"/>
      <c r="I764" s="167"/>
      <c r="J764" s="167"/>
      <c r="K764" s="167"/>
      <c r="L764" s="167"/>
      <c r="M764" s="167"/>
      <c r="N764" s="167"/>
      <c r="O764" s="167"/>
      <c r="P764" s="167"/>
    </row>
    <row r="765" spans="1:16" outlineLevel="1">
      <c r="A765" s="167"/>
      <c r="B765" s="167"/>
      <c r="C765" s="167"/>
      <c r="D765" s="167"/>
      <c r="E765" s="167"/>
      <c r="F765" s="167"/>
      <c r="G765" s="167"/>
      <c r="H765" s="167"/>
      <c r="I765" s="167"/>
      <c r="J765" s="167"/>
      <c r="K765" s="167"/>
      <c r="L765" s="167"/>
      <c r="M765" s="167"/>
      <c r="N765" s="167"/>
      <c r="O765" s="167"/>
      <c r="P765" s="167"/>
    </row>
    <row r="766" spans="1:16" outlineLevel="1">
      <c r="A766" s="167"/>
      <c r="B766" s="167"/>
      <c r="C766" s="167"/>
      <c r="D766" s="167"/>
      <c r="E766" s="167"/>
      <c r="F766" s="167"/>
      <c r="G766" s="167"/>
      <c r="H766" s="167"/>
      <c r="I766" s="167"/>
      <c r="J766" s="167"/>
      <c r="K766" s="167"/>
      <c r="L766" s="167"/>
      <c r="M766" s="167"/>
      <c r="N766" s="167"/>
      <c r="O766" s="167"/>
      <c r="P766" s="167"/>
    </row>
    <row r="767" spans="1:16" outlineLevel="1">
      <c r="A767" s="167"/>
      <c r="B767" s="167"/>
      <c r="C767" s="167"/>
      <c r="D767" s="167"/>
      <c r="E767" s="167"/>
      <c r="F767" s="167"/>
      <c r="G767" s="167"/>
      <c r="H767" s="167"/>
      <c r="I767" s="167"/>
      <c r="J767" s="167"/>
      <c r="K767" s="167"/>
      <c r="L767" s="167"/>
      <c r="M767" s="167"/>
      <c r="N767" s="167"/>
      <c r="O767" s="167"/>
      <c r="P767" s="167"/>
    </row>
    <row r="768" spans="1:16" outlineLevel="1">
      <c r="A768" s="167"/>
      <c r="B768" s="167"/>
      <c r="C768" s="167"/>
      <c r="D768" s="167"/>
      <c r="E768" s="167"/>
      <c r="F768" s="167"/>
      <c r="G768" s="167"/>
      <c r="H768" s="167"/>
      <c r="I768" s="167"/>
      <c r="J768" s="167"/>
      <c r="K768" s="167"/>
      <c r="L768" s="167"/>
      <c r="M768" s="167"/>
      <c r="N768" s="167"/>
      <c r="O768" s="167"/>
      <c r="P768" s="167"/>
    </row>
    <row r="769" spans="1:16" outlineLevel="1">
      <c r="A769" s="167"/>
      <c r="B769" s="167"/>
      <c r="C769" s="167"/>
      <c r="D769" s="167"/>
      <c r="E769" s="167"/>
      <c r="F769" s="167"/>
      <c r="G769" s="167"/>
      <c r="H769" s="167"/>
      <c r="I769" s="167"/>
      <c r="J769" s="167"/>
      <c r="K769" s="167"/>
      <c r="L769" s="167"/>
      <c r="M769" s="167"/>
      <c r="N769" s="167"/>
      <c r="O769" s="167"/>
      <c r="P769" s="167"/>
    </row>
    <row r="770" spans="1:16" outlineLevel="1">
      <c r="A770" s="167"/>
      <c r="B770" s="167"/>
      <c r="C770" s="167"/>
      <c r="D770" s="167"/>
      <c r="E770" s="167"/>
      <c r="F770" s="167"/>
      <c r="G770" s="167"/>
      <c r="H770" s="167"/>
      <c r="I770" s="167"/>
      <c r="J770" s="167"/>
      <c r="K770" s="167"/>
      <c r="L770" s="167"/>
      <c r="M770" s="167"/>
      <c r="N770" s="167"/>
      <c r="O770" s="167"/>
      <c r="P770" s="167"/>
    </row>
    <row r="771" spans="1:16" outlineLevel="1">
      <c r="A771" s="167"/>
      <c r="B771" s="167"/>
      <c r="C771" s="167"/>
      <c r="D771" s="167"/>
      <c r="E771" s="167"/>
      <c r="F771" s="167"/>
      <c r="G771" s="167"/>
      <c r="H771" s="167"/>
      <c r="I771" s="167"/>
      <c r="J771" s="167"/>
      <c r="K771" s="167"/>
      <c r="L771" s="167"/>
      <c r="M771" s="167"/>
      <c r="N771" s="167"/>
      <c r="O771" s="167"/>
      <c r="P771" s="167"/>
    </row>
    <row r="772" spans="1:16" outlineLevel="1">
      <c r="A772" s="167"/>
      <c r="B772" s="167"/>
      <c r="C772" s="167"/>
      <c r="D772" s="167"/>
      <c r="E772" s="167"/>
      <c r="F772" s="167"/>
      <c r="G772" s="167"/>
      <c r="H772" s="167"/>
      <c r="I772" s="167"/>
      <c r="J772" s="167"/>
      <c r="K772" s="167"/>
      <c r="L772" s="167"/>
      <c r="M772" s="167"/>
      <c r="N772" s="167"/>
      <c r="O772" s="167"/>
      <c r="P772" s="167"/>
    </row>
    <row r="773" spans="1:16" outlineLevel="1">
      <c r="A773" s="167"/>
      <c r="B773" s="167"/>
      <c r="C773" s="167"/>
      <c r="D773" s="167"/>
      <c r="E773" s="167"/>
      <c r="F773" s="167"/>
      <c r="G773" s="167"/>
      <c r="H773" s="167"/>
      <c r="I773" s="167"/>
      <c r="J773" s="167"/>
      <c r="K773" s="167"/>
      <c r="L773" s="167"/>
      <c r="M773" s="167"/>
      <c r="N773" s="167"/>
      <c r="O773" s="167"/>
      <c r="P773" s="167"/>
    </row>
    <row r="774" spans="1:16" outlineLevel="1">
      <c r="A774" s="167"/>
      <c r="B774" s="167"/>
      <c r="C774" s="167"/>
      <c r="D774" s="167"/>
      <c r="E774" s="167"/>
      <c r="F774" s="167"/>
      <c r="G774" s="167"/>
      <c r="H774" s="167"/>
      <c r="I774" s="167"/>
      <c r="J774" s="167"/>
      <c r="K774" s="167"/>
      <c r="L774" s="167"/>
      <c r="M774" s="167"/>
      <c r="N774" s="167"/>
      <c r="O774" s="167"/>
      <c r="P774" s="167"/>
    </row>
    <row r="775" spans="1:16" outlineLevel="1">
      <c r="A775" s="167"/>
      <c r="B775" s="167"/>
      <c r="C775" s="167"/>
      <c r="D775" s="167"/>
      <c r="E775" s="167"/>
      <c r="F775" s="167"/>
      <c r="G775" s="167"/>
      <c r="H775" s="167"/>
      <c r="I775" s="167"/>
      <c r="J775" s="167"/>
      <c r="K775" s="167"/>
      <c r="L775" s="167"/>
      <c r="M775" s="167"/>
      <c r="N775" s="167"/>
      <c r="O775" s="167"/>
      <c r="P775" s="167"/>
    </row>
    <row r="776" spans="1:16" outlineLevel="1">
      <c r="A776" s="167"/>
      <c r="B776" s="167"/>
      <c r="C776" s="167"/>
      <c r="D776" s="167"/>
      <c r="E776" s="167"/>
      <c r="F776" s="167"/>
      <c r="G776" s="167"/>
      <c r="H776" s="167"/>
      <c r="I776" s="167"/>
      <c r="J776" s="167"/>
      <c r="K776" s="167"/>
      <c r="L776" s="167"/>
      <c r="M776" s="167"/>
      <c r="N776" s="167"/>
      <c r="O776" s="167"/>
      <c r="P776" s="167"/>
    </row>
    <row r="777" spans="1:16" outlineLevel="1">
      <c r="A777" s="167"/>
      <c r="B777" s="167"/>
      <c r="C777" s="167"/>
      <c r="D777" s="167"/>
      <c r="E777" s="167"/>
      <c r="F777" s="167"/>
      <c r="G777" s="167"/>
      <c r="H777" s="167"/>
      <c r="I777" s="167"/>
      <c r="J777" s="167"/>
      <c r="K777" s="167"/>
      <c r="L777" s="167"/>
      <c r="M777" s="167"/>
      <c r="N777" s="167"/>
      <c r="O777" s="167"/>
      <c r="P777" s="167"/>
    </row>
    <row r="778" spans="1:16" outlineLevel="1">
      <c r="A778" s="167"/>
      <c r="B778" s="167"/>
      <c r="C778" s="167"/>
      <c r="D778" s="167"/>
      <c r="E778" s="167"/>
      <c r="F778" s="167"/>
      <c r="G778" s="167"/>
      <c r="H778" s="167"/>
      <c r="I778" s="167"/>
      <c r="J778" s="167"/>
      <c r="K778" s="167"/>
      <c r="L778" s="167"/>
      <c r="M778" s="167"/>
      <c r="N778" s="167"/>
      <c r="O778" s="167"/>
      <c r="P778" s="167"/>
    </row>
    <row r="779" spans="1:16" outlineLevel="1">
      <c r="A779" s="167"/>
      <c r="B779" s="167"/>
      <c r="C779" s="167"/>
      <c r="D779" s="167"/>
      <c r="E779" s="167"/>
      <c r="F779" s="167"/>
      <c r="G779" s="167"/>
      <c r="H779" s="167"/>
      <c r="I779" s="167"/>
      <c r="J779" s="167"/>
      <c r="K779" s="167"/>
      <c r="L779" s="167"/>
      <c r="M779" s="167"/>
      <c r="N779" s="167"/>
      <c r="O779" s="167"/>
      <c r="P779" s="167"/>
    </row>
    <row r="780" spans="1:16" outlineLevel="1">
      <c r="A780" s="167"/>
      <c r="B780" s="167"/>
      <c r="C780" s="167"/>
      <c r="D780" s="167"/>
      <c r="E780" s="167"/>
      <c r="F780" s="167"/>
      <c r="G780" s="167"/>
      <c r="H780" s="167"/>
      <c r="I780" s="167"/>
      <c r="J780" s="167"/>
      <c r="K780" s="167"/>
      <c r="L780" s="167"/>
      <c r="M780" s="167"/>
      <c r="N780" s="167"/>
      <c r="O780" s="167"/>
      <c r="P780" s="167"/>
    </row>
    <row r="781" spans="1:16" outlineLevel="1">
      <c r="A781" s="167"/>
      <c r="B781" s="167"/>
      <c r="C781" s="167"/>
      <c r="D781" s="167"/>
      <c r="E781" s="167"/>
      <c r="F781" s="167"/>
      <c r="G781" s="167"/>
      <c r="H781" s="167"/>
      <c r="I781" s="167"/>
      <c r="J781" s="167"/>
      <c r="K781" s="167"/>
      <c r="L781" s="167"/>
      <c r="M781" s="167"/>
      <c r="N781" s="167"/>
      <c r="O781" s="167"/>
      <c r="P781" s="167"/>
    </row>
    <row r="782" spans="1:16" outlineLevel="1">
      <c r="A782" s="167"/>
      <c r="B782" s="167"/>
      <c r="C782" s="167"/>
      <c r="D782" s="167"/>
      <c r="E782" s="167"/>
      <c r="F782" s="167"/>
      <c r="G782" s="167"/>
      <c r="H782" s="167"/>
      <c r="I782" s="167"/>
      <c r="J782" s="167"/>
      <c r="K782" s="167"/>
      <c r="L782" s="167"/>
      <c r="M782" s="167"/>
      <c r="N782" s="167"/>
      <c r="O782" s="167"/>
      <c r="P782" s="167"/>
    </row>
    <row r="783" spans="1:16" outlineLevel="1">
      <c r="A783" s="167"/>
      <c r="B783" s="167"/>
      <c r="C783" s="167"/>
      <c r="D783" s="167"/>
      <c r="E783" s="167"/>
      <c r="F783" s="167"/>
      <c r="G783" s="167"/>
      <c r="H783" s="167"/>
      <c r="I783" s="167"/>
      <c r="J783" s="167"/>
      <c r="K783" s="167"/>
      <c r="L783" s="167"/>
      <c r="M783" s="167"/>
      <c r="N783" s="167"/>
      <c r="O783" s="167"/>
      <c r="P783" s="167"/>
    </row>
    <row r="784" spans="1:16" outlineLevel="1">
      <c r="A784" s="167"/>
      <c r="B784" s="167"/>
      <c r="C784" s="167"/>
      <c r="D784" s="167"/>
      <c r="E784" s="167"/>
      <c r="F784" s="167"/>
      <c r="G784" s="167"/>
      <c r="H784" s="167"/>
      <c r="I784" s="167"/>
      <c r="J784" s="167"/>
      <c r="K784" s="167"/>
      <c r="L784" s="167"/>
      <c r="M784" s="167"/>
      <c r="N784" s="167"/>
      <c r="O784" s="167"/>
      <c r="P784" s="167"/>
    </row>
    <row r="785" spans="1:16" outlineLevel="1">
      <c r="A785" s="167"/>
      <c r="B785" s="167"/>
      <c r="C785" s="167"/>
      <c r="D785" s="167"/>
      <c r="E785" s="167"/>
      <c r="F785" s="167"/>
      <c r="G785" s="167"/>
      <c r="H785" s="167"/>
      <c r="I785" s="167"/>
      <c r="J785" s="167"/>
      <c r="K785" s="167"/>
      <c r="L785" s="167"/>
      <c r="M785" s="167"/>
      <c r="N785" s="167"/>
      <c r="O785" s="167"/>
      <c r="P785" s="167"/>
    </row>
    <row r="786" spans="1:16" outlineLevel="1">
      <c r="A786" s="167"/>
      <c r="B786" s="167"/>
      <c r="C786" s="167"/>
      <c r="D786" s="167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</row>
    <row r="787" spans="1:16" outlineLevel="1">
      <c r="A787" s="167"/>
      <c r="B787" s="167"/>
      <c r="C787" s="167"/>
      <c r="D787" s="167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</row>
    <row r="788" spans="1:16" outlineLevel="1">
      <c r="A788" s="167"/>
      <c r="B788" s="167"/>
      <c r="C788" s="167"/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</row>
    <row r="789" spans="1:16" outlineLevel="1">
      <c r="A789" s="167"/>
      <c r="B789" s="167"/>
      <c r="C789" s="167"/>
      <c r="D789" s="167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</row>
    <row r="790" spans="1:16" outlineLevel="1">
      <c r="A790" s="167"/>
      <c r="B790" s="167"/>
      <c r="C790" s="167"/>
      <c r="D790" s="167"/>
      <c r="E790" s="167"/>
      <c r="F790" s="167"/>
      <c r="G790" s="167"/>
      <c r="H790" s="167"/>
      <c r="I790" s="167"/>
      <c r="J790" s="167"/>
      <c r="K790" s="167"/>
      <c r="L790" s="167"/>
      <c r="M790" s="167"/>
      <c r="N790" s="167"/>
      <c r="O790" s="167"/>
      <c r="P790" s="167"/>
    </row>
    <row r="791" spans="1:16" outlineLevel="1">
      <c r="A791" s="167"/>
      <c r="B791" s="167"/>
      <c r="C791" s="167"/>
      <c r="D791" s="167"/>
      <c r="E791" s="167"/>
      <c r="F791" s="167"/>
      <c r="G791" s="167"/>
      <c r="H791" s="167"/>
      <c r="I791" s="167"/>
      <c r="J791" s="167"/>
      <c r="K791" s="167"/>
      <c r="L791" s="167"/>
      <c r="M791" s="167"/>
      <c r="N791" s="167"/>
      <c r="O791" s="167"/>
      <c r="P791" s="167"/>
    </row>
    <row r="792" spans="1:16" outlineLevel="1">
      <c r="A792" s="167"/>
      <c r="B792" s="167"/>
      <c r="C792" s="167"/>
      <c r="D792" s="167"/>
      <c r="E792" s="167"/>
      <c r="F792" s="167"/>
      <c r="G792" s="167"/>
      <c r="H792" s="167"/>
      <c r="I792" s="167"/>
      <c r="J792" s="167"/>
      <c r="K792" s="167"/>
      <c r="L792" s="167"/>
      <c r="M792" s="167"/>
      <c r="N792" s="167"/>
      <c r="O792" s="167"/>
      <c r="P792" s="167"/>
    </row>
    <row r="793" spans="1:16" outlineLevel="1">
      <c r="A793" s="167"/>
      <c r="B793" s="167"/>
      <c r="C793" s="167"/>
      <c r="D793" s="167"/>
      <c r="E793" s="167"/>
      <c r="F793" s="167"/>
      <c r="G793" s="167"/>
      <c r="H793" s="167"/>
      <c r="I793" s="167"/>
      <c r="J793" s="167"/>
      <c r="K793" s="167"/>
      <c r="L793" s="167"/>
      <c r="M793" s="167"/>
      <c r="N793" s="167"/>
      <c r="O793" s="167"/>
      <c r="P793" s="167"/>
    </row>
    <row r="794" spans="1:16" outlineLevel="1">
      <c r="A794" s="167"/>
      <c r="B794" s="167"/>
      <c r="C794" s="167"/>
      <c r="D794" s="167"/>
      <c r="E794" s="167"/>
      <c r="F794" s="167"/>
      <c r="G794" s="167"/>
      <c r="H794" s="167"/>
      <c r="I794" s="167"/>
      <c r="J794" s="167"/>
      <c r="K794" s="167"/>
      <c r="L794" s="167"/>
      <c r="M794" s="167"/>
      <c r="N794" s="167"/>
      <c r="O794" s="167"/>
      <c r="P794" s="167"/>
    </row>
    <row r="795" spans="1:16" outlineLevel="1">
      <c r="A795" s="167"/>
      <c r="B795" s="167"/>
      <c r="C795" s="167"/>
      <c r="D795" s="167"/>
      <c r="E795" s="167"/>
      <c r="F795" s="167"/>
      <c r="G795" s="167"/>
      <c r="H795" s="167"/>
      <c r="I795" s="167"/>
      <c r="J795" s="167"/>
      <c r="K795" s="167"/>
      <c r="L795" s="167"/>
      <c r="M795" s="167"/>
      <c r="N795" s="167"/>
      <c r="O795" s="167"/>
      <c r="P795" s="167"/>
    </row>
    <row r="796" spans="1:16" outlineLevel="1">
      <c r="A796" s="167"/>
      <c r="B796" s="167"/>
      <c r="C796" s="167"/>
      <c r="D796" s="167"/>
      <c r="E796" s="167"/>
      <c r="F796" s="167"/>
      <c r="G796" s="167"/>
      <c r="H796" s="167"/>
      <c r="I796" s="167"/>
      <c r="J796" s="167"/>
      <c r="K796" s="167"/>
      <c r="L796" s="167"/>
      <c r="M796" s="167"/>
      <c r="N796" s="167"/>
      <c r="O796" s="167"/>
      <c r="P796" s="167"/>
    </row>
    <row r="797" spans="1:16" outlineLevel="1">
      <c r="A797" s="167"/>
      <c r="B797" s="167"/>
      <c r="C797" s="167"/>
      <c r="D797" s="167"/>
      <c r="E797" s="167"/>
      <c r="F797" s="167"/>
      <c r="G797" s="167"/>
      <c r="H797" s="167"/>
      <c r="I797" s="167"/>
      <c r="J797" s="167"/>
      <c r="K797" s="167"/>
      <c r="L797" s="167"/>
      <c r="M797" s="167"/>
      <c r="N797" s="167"/>
      <c r="O797" s="167"/>
      <c r="P797" s="167"/>
    </row>
    <row r="798" spans="1:16" outlineLevel="1">
      <c r="A798" s="167"/>
      <c r="B798" s="167"/>
      <c r="C798" s="167"/>
      <c r="D798" s="167"/>
      <c r="E798" s="167"/>
      <c r="F798" s="167"/>
      <c r="G798" s="167"/>
      <c r="H798" s="167"/>
      <c r="I798" s="167"/>
      <c r="J798" s="167"/>
      <c r="K798" s="167"/>
      <c r="L798" s="167"/>
      <c r="M798" s="167"/>
      <c r="N798" s="167"/>
      <c r="O798" s="167"/>
      <c r="P798" s="167"/>
    </row>
    <row r="799" spans="1:16" outlineLevel="1">
      <c r="A799" s="167"/>
      <c r="B799" s="167"/>
      <c r="C799" s="167"/>
      <c r="D799" s="167"/>
      <c r="E799" s="167"/>
      <c r="F799" s="167"/>
      <c r="G799" s="167"/>
      <c r="H799" s="167"/>
      <c r="I799" s="167"/>
      <c r="J799" s="167"/>
      <c r="K799" s="167"/>
      <c r="L799" s="167"/>
      <c r="M799" s="167"/>
      <c r="N799" s="167"/>
      <c r="O799" s="167"/>
      <c r="P799" s="167"/>
    </row>
    <row r="800" spans="1:16" outlineLevel="1">
      <c r="A800" s="167"/>
      <c r="B800" s="167"/>
      <c r="C800" s="167"/>
      <c r="D800" s="167"/>
      <c r="E800" s="167"/>
      <c r="F800" s="167"/>
      <c r="G800" s="167"/>
      <c r="H800" s="167"/>
      <c r="I800" s="167"/>
      <c r="J800" s="167"/>
      <c r="K800" s="167"/>
      <c r="L800" s="167"/>
      <c r="M800" s="167"/>
      <c r="N800" s="167"/>
      <c r="O800" s="167"/>
      <c r="P800" s="167"/>
    </row>
    <row r="801" spans="1:16" outlineLevel="1">
      <c r="A801" s="167"/>
      <c r="B801" s="167"/>
      <c r="C801" s="167"/>
      <c r="D801" s="167"/>
      <c r="E801" s="167"/>
      <c r="F801" s="167"/>
      <c r="G801" s="167"/>
      <c r="H801" s="167"/>
      <c r="I801" s="167"/>
      <c r="J801" s="167"/>
      <c r="K801" s="167"/>
      <c r="L801" s="167"/>
      <c r="M801" s="167"/>
      <c r="N801" s="167"/>
      <c r="O801" s="167"/>
      <c r="P801" s="167"/>
    </row>
    <row r="802" spans="1:16" outlineLevel="1">
      <c r="A802" s="167"/>
      <c r="B802" s="167"/>
      <c r="C802" s="167"/>
      <c r="D802" s="167"/>
      <c r="E802" s="167"/>
      <c r="F802" s="167"/>
      <c r="G802" s="167"/>
      <c r="H802" s="167"/>
      <c r="I802" s="167"/>
      <c r="J802" s="167"/>
      <c r="K802" s="167"/>
      <c r="L802" s="167"/>
      <c r="M802" s="167"/>
      <c r="N802" s="167"/>
      <c r="O802" s="167"/>
      <c r="P802" s="167"/>
    </row>
    <row r="803" spans="1:16" outlineLevel="1">
      <c r="A803" s="167"/>
      <c r="B803" s="167"/>
      <c r="C803" s="167"/>
      <c r="D803" s="167"/>
      <c r="E803" s="167"/>
      <c r="F803" s="167"/>
      <c r="G803" s="167"/>
      <c r="H803" s="167"/>
      <c r="I803" s="167"/>
      <c r="J803" s="167"/>
      <c r="K803" s="167"/>
      <c r="L803" s="167"/>
      <c r="M803" s="167"/>
      <c r="N803" s="167"/>
      <c r="O803" s="167"/>
      <c r="P803" s="167"/>
    </row>
    <row r="804" spans="1:16" outlineLevel="1">
      <c r="A804" s="167"/>
      <c r="B804" s="167"/>
      <c r="C804" s="167"/>
      <c r="D804" s="167"/>
      <c r="E804" s="167"/>
      <c r="F804" s="167"/>
      <c r="G804" s="167"/>
      <c r="H804" s="167"/>
      <c r="I804" s="167"/>
      <c r="J804" s="167"/>
      <c r="K804" s="167"/>
      <c r="L804" s="167"/>
      <c r="M804" s="167"/>
      <c r="N804" s="167"/>
      <c r="O804" s="167"/>
      <c r="P804" s="167"/>
    </row>
    <row r="805" spans="1:16" outlineLevel="1">
      <c r="A805" s="167"/>
      <c r="B805" s="167"/>
      <c r="C805" s="167"/>
      <c r="D805" s="167"/>
      <c r="E805" s="167"/>
      <c r="F805" s="167"/>
      <c r="G805" s="167"/>
      <c r="H805" s="167"/>
      <c r="I805" s="167"/>
      <c r="J805" s="167"/>
      <c r="K805" s="167"/>
      <c r="L805" s="167"/>
      <c r="M805" s="167"/>
      <c r="N805" s="167"/>
      <c r="O805" s="167"/>
      <c r="P805" s="167"/>
    </row>
    <row r="806" spans="1:16" outlineLevel="1">
      <c r="A806" s="167"/>
      <c r="B806" s="167"/>
      <c r="C806" s="167"/>
      <c r="D806" s="167"/>
      <c r="E806" s="167"/>
      <c r="F806" s="167"/>
      <c r="G806" s="167"/>
      <c r="H806" s="167"/>
      <c r="I806" s="167"/>
      <c r="J806" s="167"/>
      <c r="K806" s="167"/>
      <c r="L806" s="167"/>
      <c r="M806" s="167"/>
      <c r="N806" s="167"/>
      <c r="O806" s="167"/>
      <c r="P806" s="167"/>
    </row>
    <row r="807" spans="1:16" outlineLevel="1">
      <c r="A807" s="167"/>
      <c r="B807" s="167"/>
      <c r="C807" s="167"/>
      <c r="D807" s="167"/>
      <c r="E807" s="167"/>
      <c r="F807" s="167"/>
      <c r="G807" s="167"/>
      <c r="H807" s="167"/>
      <c r="I807" s="167"/>
      <c r="J807" s="167"/>
      <c r="K807" s="167"/>
      <c r="L807" s="167"/>
      <c r="M807" s="167"/>
      <c r="N807" s="167"/>
      <c r="O807" s="167"/>
      <c r="P807" s="167"/>
    </row>
    <row r="808" spans="1:16" outlineLevel="1">
      <c r="A808" s="167"/>
      <c r="B808" s="167"/>
      <c r="C808" s="167"/>
      <c r="D808" s="167"/>
      <c r="E808" s="167"/>
      <c r="F808" s="167"/>
      <c r="G808" s="167"/>
      <c r="H808" s="167"/>
      <c r="I808" s="167"/>
      <c r="J808" s="167"/>
      <c r="K808" s="167"/>
      <c r="L808" s="167"/>
      <c r="M808" s="167"/>
      <c r="N808" s="167"/>
      <c r="O808" s="167"/>
      <c r="P808" s="167"/>
    </row>
    <row r="809" spans="1:16" outlineLevel="1">
      <c r="A809" s="167"/>
      <c r="B809" s="167"/>
      <c r="C809" s="167"/>
      <c r="D809" s="167"/>
      <c r="E809" s="167"/>
      <c r="F809" s="167"/>
      <c r="G809" s="167"/>
      <c r="H809" s="167"/>
      <c r="I809" s="167"/>
      <c r="J809" s="167"/>
      <c r="K809" s="167"/>
      <c r="L809" s="167"/>
      <c r="M809" s="167"/>
      <c r="N809" s="167"/>
      <c r="O809" s="167"/>
      <c r="P809" s="167"/>
    </row>
    <row r="810" spans="1:16" outlineLevel="1">
      <c r="A810" s="167"/>
      <c r="B810" s="167"/>
      <c r="C810" s="167"/>
      <c r="D810" s="167"/>
      <c r="E810" s="167"/>
      <c r="F810" s="167"/>
      <c r="G810" s="167"/>
      <c r="H810" s="167"/>
      <c r="I810" s="167"/>
      <c r="J810" s="167"/>
      <c r="K810" s="167"/>
      <c r="L810" s="167"/>
      <c r="M810" s="167"/>
      <c r="N810" s="167"/>
      <c r="O810" s="167"/>
      <c r="P810" s="167"/>
    </row>
    <row r="811" spans="1:16" outlineLevel="1">
      <c r="A811" s="167"/>
      <c r="B811" s="167"/>
      <c r="C811" s="167"/>
      <c r="D811" s="167"/>
      <c r="E811" s="167"/>
      <c r="F811" s="167"/>
      <c r="G811" s="167"/>
      <c r="H811" s="167"/>
      <c r="I811" s="167"/>
      <c r="J811" s="167"/>
      <c r="K811" s="167"/>
      <c r="L811" s="167"/>
      <c r="M811" s="167"/>
      <c r="N811" s="167"/>
      <c r="O811" s="167"/>
      <c r="P811" s="167"/>
    </row>
    <row r="812" spans="1:16" outlineLevel="1">
      <c r="A812" s="167"/>
      <c r="B812" s="167"/>
      <c r="C812" s="167"/>
      <c r="D812" s="167"/>
      <c r="E812" s="167"/>
      <c r="F812" s="167"/>
      <c r="G812" s="167"/>
      <c r="H812" s="167"/>
      <c r="I812" s="167"/>
      <c r="J812" s="167"/>
      <c r="K812" s="167"/>
      <c r="L812" s="167"/>
      <c r="M812" s="167"/>
      <c r="N812" s="167"/>
      <c r="O812" s="167"/>
      <c r="P812" s="167"/>
    </row>
    <row r="813" spans="1:16" outlineLevel="1">
      <c r="A813" s="167"/>
      <c r="B813" s="167"/>
      <c r="C813" s="167"/>
      <c r="D813" s="167"/>
      <c r="E813" s="167"/>
      <c r="F813" s="167"/>
      <c r="G813" s="167"/>
      <c r="H813" s="167"/>
      <c r="I813" s="167"/>
      <c r="J813" s="167"/>
      <c r="K813" s="167"/>
      <c r="L813" s="167"/>
      <c r="M813" s="167"/>
      <c r="N813" s="167"/>
      <c r="O813" s="167"/>
      <c r="P813" s="167"/>
    </row>
    <row r="814" spans="1:16" outlineLevel="1">
      <c r="A814" s="167"/>
      <c r="B814" s="167"/>
      <c r="C814" s="167"/>
      <c r="D814" s="167"/>
      <c r="E814" s="167"/>
      <c r="F814" s="167"/>
      <c r="G814" s="167"/>
      <c r="H814" s="167"/>
      <c r="I814" s="167"/>
      <c r="J814" s="167"/>
      <c r="K814" s="167"/>
      <c r="L814" s="167"/>
      <c r="M814" s="167"/>
      <c r="N814" s="167"/>
      <c r="O814" s="167"/>
      <c r="P814" s="167"/>
    </row>
    <row r="815" spans="1:16" outlineLevel="1">
      <c r="A815" s="167"/>
      <c r="B815" s="167"/>
      <c r="C815" s="167"/>
      <c r="D815" s="167"/>
      <c r="E815" s="167"/>
      <c r="F815" s="167"/>
      <c r="G815" s="167"/>
      <c r="H815" s="167"/>
      <c r="I815" s="167"/>
      <c r="J815" s="167"/>
      <c r="K815" s="167"/>
      <c r="L815" s="167"/>
      <c r="M815" s="167"/>
      <c r="N815" s="167"/>
      <c r="O815" s="167"/>
      <c r="P815" s="167"/>
    </row>
    <row r="816" spans="1:16" outlineLevel="1">
      <c r="A816" s="167"/>
      <c r="B816" s="167"/>
      <c r="C816" s="167"/>
      <c r="D816" s="167"/>
      <c r="E816" s="167"/>
      <c r="F816" s="167"/>
      <c r="G816" s="167"/>
      <c r="H816" s="167"/>
      <c r="I816" s="167"/>
      <c r="J816" s="167"/>
      <c r="K816" s="167"/>
      <c r="L816" s="167"/>
      <c r="M816" s="167"/>
      <c r="N816" s="167"/>
      <c r="O816" s="167"/>
      <c r="P816" s="167"/>
    </row>
    <row r="817" spans="1:16" outlineLevel="1">
      <c r="A817" s="167"/>
      <c r="B817" s="167"/>
      <c r="C817" s="167"/>
      <c r="D817" s="167"/>
      <c r="E817" s="167"/>
      <c r="F817" s="167"/>
      <c r="G817" s="167"/>
      <c r="H817" s="167"/>
      <c r="I817" s="167"/>
      <c r="J817" s="167"/>
      <c r="K817" s="167"/>
      <c r="L817" s="167"/>
      <c r="M817" s="167"/>
      <c r="N817" s="167"/>
      <c r="O817" s="167"/>
      <c r="P817" s="167"/>
    </row>
    <row r="818" spans="1:16" outlineLevel="1">
      <c r="A818" s="167"/>
      <c r="B818" s="167"/>
      <c r="C818" s="167"/>
      <c r="D818" s="167"/>
      <c r="E818" s="167"/>
      <c r="F818" s="167"/>
      <c r="G818" s="167"/>
      <c r="H818" s="167"/>
      <c r="I818" s="167"/>
      <c r="J818" s="167"/>
      <c r="K818" s="167"/>
      <c r="L818" s="167"/>
      <c r="M818" s="167"/>
      <c r="N818" s="167"/>
      <c r="O818" s="167"/>
      <c r="P818" s="167"/>
    </row>
    <row r="819" spans="1:16" outlineLevel="1">
      <c r="A819" s="167"/>
      <c r="B819" s="167"/>
      <c r="C819" s="167"/>
      <c r="D819" s="167"/>
      <c r="E819" s="167"/>
      <c r="F819" s="167"/>
      <c r="G819" s="167"/>
      <c r="H819" s="167"/>
      <c r="I819" s="167"/>
      <c r="J819" s="167"/>
      <c r="K819" s="167"/>
      <c r="L819" s="167"/>
      <c r="M819" s="167"/>
      <c r="N819" s="167"/>
      <c r="O819" s="167"/>
      <c r="P819" s="167"/>
    </row>
    <row r="820" spans="1:16" outlineLevel="1">
      <c r="A820" s="167"/>
      <c r="B820" s="167"/>
      <c r="C820" s="167"/>
      <c r="D820" s="167"/>
      <c r="E820" s="167"/>
      <c r="F820" s="167"/>
      <c r="G820" s="167"/>
      <c r="H820" s="167"/>
      <c r="I820" s="167"/>
      <c r="J820" s="167"/>
      <c r="K820" s="167"/>
      <c r="L820" s="167"/>
      <c r="M820" s="167"/>
      <c r="N820" s="167"/>
      <c r="O820" s="167"/>
      <c r="P820" s="167"/>
    </row>
    <row r="821" spans="1:16" outlineLevel="1">
      <c r="A821" s="167"/>
      <c r="B821" s="167"/>
      <c r="C821" s="167"/>
      <c r="D821" s="167"/>
      <c r="E821" s="167"/>
      <c r="F821" s="167"/>
      <c r="G821" s="167"/>
      <c r="H821" s="167"/>
      <c r="I821" s="167"/>
      <c r="J821" s="167"/>
      <c r="K821" s="167"/>
      <c r="L821" s="167"/>
      <c r="M821" s="167"/>
      <c r="N821" s="167"/>
      <c r="O821" s="167"/>
      <c r="P821" s="167"/>
    </row>
    <row r="822" spans="1:16" outlineLevel="1">
      <c r="A822" s="167"/>
      <c r="B822" s="167"/>
      <c r="C822" s="167"/>
      <c r="D822" s="167"/>
      <c r="E822" s="167"/>
      <c r="F822" s="167"/>
      <c r="G822" s="167"/>
      <c r="H822" s="167"/>
      <c r="I822" s="167"/>
      <c r="J822" s="167"/>
      <c r="K822" s="167"/>
      <c r="L822" s="167"/>
      <c r="M822" s="167"/>
      <c r="N822" s="167"/>
      <c r="O822" s="167"/>
      <c r="P822" s="167"/>
    </row>
    <row r="823" spans="1:16" outlineLevel="1">
      <c r="A823" s="167"/>
      <c r="B823" s="167"/>
      <c r="C823" s="167"/>
      <c r="D823" s="167"/>
      <c r="E823" s="167"/>
      <c r="F823" s="167"/>
      <c r="G823" s="167"/>
      <c r="H823" s="167"/>
      <c r="I823" s="167"/>
      <c r="J823" s="167"/>
      <c r="K823" s="167"/>
      <c r="L823" s="167"/>
      <c r="M823" s="167"/>
      <c r="N823" s="167"/>
      <c r="O823" s="167"/>
      <c r="P823" s="167"/>
    </row>
    <row r="824" spans="1:16" outlineLevel="1">
      <c r="A824" s="167"/>
      <c r="B824" s="167"/>
      <c r="C824" s="167"/>
      <c r="D824" s="167"/>
      <c r="E824" s="167"/>
      <c r="F824" s="167"/>
      <c r="G824" s="167"/>
      <c r="H824" s="167"/>
      <c r="I824" s="167"/>
      <c r="J824" s="167"/>
      <c r="K824" s="167"/>
      <c r="L824" s="167"/>
      <c r="M824" s="167"/>
      <c r="N824" s="167"/>
      <c r="O824" s="167"/>
      <c r="P824" s="167"/>
    </row>
    <row r="825" spans="1:16" outlineLevel="1">
      <c r="A825" s="167"/>
      <c r="B825" s="167"/>
      <c r="C825" s="167"/>
      <c r="D825" s="167"/>
      <c r="E825" s="167"/>
      <c r="F825" s="167"/>
      <c r="G825" s="167"/>
      <c r="H825" s="167"/>
      <c r="I825" s="167"/>
      <c r="J825" s="167"/>
      <c r="K825" s="167"/>
      <c r="L825" s="167"/>
      <c r="M825" s="167"/>
      <c r="N825" s="167"/>
      <c r="O825" s="167"/>
      <c r="P825" s="167"/>
    </row>
    <row r="826" spans="1:16" outlineLevel="1">
      <c r="A826" s="167"/>
      <c r="B826" s="167"/>
      <c r="C826" s="167"/>
      <c r="D826" s="167"/>
      <c r="E826" s="167"/>
      <c r="F826" s="167"/>
      <c r="G826" s="167"/>
      <c r="H826" s="167"/>
      <c r="I826" s="167"/>
      <c r="J826" s="167"/>
      <c r="K826" s="167"/>
      <c r="L826" s="167"/>
      <c r="M826" s="167"/>
      <c r="N826" s="167"/>
      <c r="O826" s="167"/>
      <c r="P826" s="167"/>
    </row>
    <row r="827" spans="1:16" outlineLevel="1">
      <c r="A827" s="167"/>
      <c r="B827" s="167"/>
      <c r="C827" s="167"/>
      <c r="D827" s="167"/>
      <c r="E827" s="167"/>
      <c r="F827" s="167"/>
      <c r="G827" s="167"/>
      <c r="H827" s="167"/>
      <c r="I827" s="167"/>
      <c r="J827" s="167"/>
      <c r="K827" s="167"/>
      <c r="L827" s="167"/>
      <c r="M827" s="167"/>
      <c r="N827" s="167"/>
      <c r="O827" s="167"/>
      <c r="P827" s="167"/>
    </row>
    <row r="828" spans="1:16" outlineLevel="1">
      <c r="A828" s="167"/>
      <c r="B828" s="167"/>
      <c r="C828" s="167"/>
      <c r="D828" s="167"/>
      <c r="E828" s="167"/>
      <c r="F828" s="167"/>
      <c r="G828" s="167"/>
      <c r="H828" s="167"/>
      <c r="I828" s="167"/>
      <c r="J828" s="167"/>
      <c r="K828" s="167"/>
      <c r="L828" s="167"/>
      <c r="M828" s="167"/>
      <c r="N828" s="167"/>
      <c r="O828" s="167"/>
      <c r="P828" s="167"/>
    </row>
    <row r="829" spans="1:16" outlineLevel="1">
      <c r="A829" s="167"/>
      <c r="B829" s="167"/>
      <c r="C829" s="167"/>
      <c r="D829" s="167"/>
      <c r="E829" s="167"/>
      <c r="F829" s="167"/>
      <c r="G829" s="167"/>
      <c r="H829" s="167"/>
      <c r="I829" s="167"/>
      <c r="J829" s="167"/>
      <c r="K829" s="167"/>
      <c r="L829" s="167"/>
      <c r="M829" s="167"/>
      <c r="N829" s="167"/>
      <c r="O829" s="167"/>
      <c r="P829" s="167"/>
    </row>
    <row r="830" spans="1:16" outlineLevel="1">
      <c r="A830" s="167"/>
      <c r="B830" s="167"/>
      <c r="C830" s="167"/>
      <c r="D830" s="167"/>
      <c r="E830" s="167"/>
      <c r="F830" s="167"/>
      <c r="G830" s="167"/>
      <c r="H830" s="167"/>
      <c r="I830" s="167"/>
      <c r="J830" s="167"/>
      <c r="K830" s="167"/>
      <c r="L830" s="167"/>
      <c r="M830" s="167"/>
      <c r="N830" s="167"/>
      <c r="O830" s="167"/>
      <c r="P830" s="167"/>
    </row>
    <row r="831" spans="1:16" outlineLevel="1">
      <c r="A831" s="167"/>
      <c r="B831" s="167"/>
      <c r="C831" s="167"/>
      <c r="D831" s="167"/>
      <c r="E831" s="167"/>
      <c r="F831" s="167"/>
      <c r="G831" s="167"/>
      <c r="H831" s="167"/>
      <c r="I831" s="167"/>
      <c r="J831" s="167"/>
      <c r="K831" s="167"/>
      <c r="L831" s="167"/>
      <c r="M831" s="167"/>
      <c r="N831" s="167"/>
      <c r="O831" s="167"/>
      <c r="P831" s="167"/>
    </row>
    <row r="832" spans="1:16" outlineLevel="1">
      <c r="A832" s="167"/>
      <c r="B832" s="167"/>
      <c r="C832" s="167"/>
      <c r="D832" s="167"/>
      <c r="E832" s="167"/>
      <c r="F832" s="167"/>
      <c r="G832" s="167"/>
      <c r="H832" s="167"/>
      <c r="I832" s="167"/>
      <c r="J832" s="167"/>
      <c r="K832" s="167"/>
      <c r="L832" s="167"/>
      <c r="M832" s="167"/>
      <c r="N832" s="167"/>
      <c r="O832" s="167"/>
      <c r="P832" s="167"/>
    </row>
    <row r="833" spans="1:16" outlineLevel="1">
      <c r="A833" s="167"/>
      <c r="B833" s="167"/>
      <c r="C833" s="167"/>
      <c r="D833" s="167"/>
      <c r="E833" s="167"/>
      <c r="F833" s="167"/>
      <c r="G833" s="167"/>
      <c r="H833" s="167"/>
      <c r="I833" s="167"/>
      <c r="J833" s="167"/>
      <c r="K833" s="167"/>
      <c r="L833" s="167"/>
      <c r="M833" s="167"/>
      <c r="N833" s="167"/>
      <c r="O833" s="167"/>
      <c r="P833" s="167"/>
    </row>
    <row r="834" spans="1:16" outlineLevel="1">
      <c r="A834" s="167"/>
      <c r="B834" s="167"/>
      <c r="C834" s="167"/>
      <c r="D834" s="167"/>
      <c r="E834" s="167"/>
      <c r="F834" s="167"/>
      <c r="G834" s="167"/>
      <c r="H834" s="167"/>
      <c r="I834" s="167"/>
      <c r="J834" s="167"/>
      <c r="K834" s="167"/>
      <c r="L834" s="167"/>
      <c r="M834" s="167"/>
      <c r="N834" s="167"/>
      <c r="O834" s="167"/>
      <c r="P834" s="167"/>
    </row>
    <row r="835" spans="1:16" outlineLevel="1">
      <c r="A835" s="167"/>
      <c r="B835" s="167"/>
      <c r="C835" s="167"/>
      <c r="D835" s="167"/>
      <c r="E835" s="167"/>
      <c r="F835" s="167"/>
      <c r="G835" s="167"/>
      <c r="H835" s="167"/>
      <c r="I835" s="167"/>
      <c r="J835" s="167"/>
      <c r="K835" s="167"/>
      <c r="L835" s="167"/>
      <c r="M835" s="167"/>
      <c r="N835" s="167"/>
      <c r="O835" s="167"/>
      <c r="P835" s="167"/>
    </row>
    <row r="836" spans="1:16" outlineLevel="1">
      <c r="A836" s="167"/>
      <c r="B836" s="167"/>
      <c r="C836" s="167"/>
      <c r="D836" s="167"/>
      <c r="E836" s="167"/>
      <c r="F836" s="167"/>
      <c r="G836" s="167"/>
      <c r="H836" s="167"/>
      <c r="I836" s="167"/>
      <c r="J836" s="167"/>
      <c r="K836" s="167"/>
      <c r="L836" s="167"/>
      <c r="M836" s="167"/>
      <c r="N836" s="167"/>
      <c r="O836" s="167"/>
      <c r="P836" s="167"/>
    </row>
    <row r="837" spans="1:16" outlineLevel="1">
      <c r="A837" s="167"/>
      <c r="B837" s="167"/>
      <c r="C837" s="167"/>
      <c r="D837" s="167"/>
      <c r="E837" s="167"/>
      <c r="F837" s="167"/>
      <c r="G837" s="167"/>
      <c r="H837" s="167"/>
      <c r="I837" s="167"/>
      <c r="J837" s="167"/>
      <c r="K837" s="167"/>
      <c r="L837" s="167"/>
      <c r="M837" s="167"/>
      <c r="N837" s="167"/>
      <c r="O837" s="167"/>
      <c r="P837" s="167"/>
    </row>
    <row r="838" spans="1:16" outlineLevel="1">
      <c r="A838" s="167"/>
      <c r="B838" s="167"/>
      <c r="C838" s="167"/>
      <c r="D838" s="167"/>
      <c r="E838" s="167"/>
      <c r="F838" s="167"/>
      <c r="G838" s="167"/>
      <c r="H838" s="167"/>
      <c r="I838" s="167"/>
      <c r="J838" s="167"/>
      <c r="K838" s="167"/>
      <c r="L838" s="167"/>
      <c r="M838" s="167"/>
      <c r="N838" s="167"/>
      <c r="O838" s="167"/>
      <c r="P838" s="167"/>
    </row>
    <row r="839" spans="1:16" outlineLevel="1">
      <c r="A839" s="167"/>
      <c r="B839" s="167"/>
      <c r="C839" s="167"/>
      <c r="D839" s="167"/>
      <c r="E839" s="167"/>
      <c r="F839" s="167"/>
      <c r="G839" s="167"/>
      <c r="H839" s="167"/>
      <c r="I839" s="167"/>
      <c r="J839" s="167"/>
      <c r="K839" s="167"/>
      <c r="L839" s="167"/>
      <c r="M839" s="167"/>
      <c r="N839" s="167"/>
      <c r="O839" s="167"/>
      <c r="P839" s="167"/>
    </row>
    <row r="840" spans="1:16" outlineLevel="1">
      <c r="A840" s="167"/>
      <c r="B840" s="167"/>
      <c r="C840" s="167"/>
      <c r="D840" s="167"/>
      <c r="E840" s="167"/>
      <c r="F840" s="167"/>
      <c r="G840" s="167"/>
      <c r="H840" s="167"/>
      <c r="I840" s="167"/>
      <c r="J840" s="167"/>
      <c r="K840" s="167"/>
      <c r="L840" s="167"/>
      <c r="M840" s="167"/>
      <c r="N840" s="167"/>
      <c r="O840" s="167"/>
      <c r="P840" s="167"/>
    </row>
    <row r="841" spans="1:16" outlineLevel="1">
      <c r="A841" s="167"/>
      <c r="B841" s="167"/>
      <c r="C841" s="167"/>
      <c r="D841" s="167"/>
      <c r="E841" s="167"/>
      <c r="F841" s="167"/>
      <c r="G841" s="167"/>
      <c r="H841" s="167"/>
      <c r="I841" s="167"/>
      <c r="J841" s="167"/>
      <c r="K841" s="167"/>
      <c r="L841" s="167"/>
      <c r="M841" s="167"/>
      <c r="N841" s="167"/>
      <c r="O841" s="167"/>
      <c r="P841" s="167"/>
    </row>
    <row r="842" spans="1:16" outlineLevel="1">
      <c r="A842" s="167"/>
      <c r="B842" s="167"/>
      <c r="C842" s="167"/>
      <c r="D842" s="167"/>
      <c r="E842" s="167"/>
      <c r="F842" s="167"/>
      <c r="G842" s="167"/>
      <c r="H842" s="167"/>
      <c r="I842" s="167"/>
      <c r="J842" s="167"/>
      <c r="K842" s="167"/>
      <c r="L842" s="167"/>
      <c r="M842" s="167"/>
      <c r="N842" s="167"/>
      <c r="O842" s="167"/>
      <c r="P842" s="167"/>
    </row>
    <row r="843" spans="1:16" outlineLevel="1">
      <c r="A843" s="167"/>
      <c r="B843" s="167"/>
      <c r="C843" s="167"/>
      <c r="D843" s="167"/>
      <c r="E843" s="167"/>
      <c r="F843" s="167"/>
      <c r="G843" s="167"/>
      <c r="H843" s="167"/>
      <c r="I843" s="167"/>
      <c r="J843" s="167"/>
      <c r="K843" s="167"/>
      <c r="L843" s="167"/>
      <c r="M843" s="167"/>
      <c r="N843" s="167"/>
      <c r="O843" s="167"/>
      <c r="P843" s="167"/>
    </row>
    <row r="844" spans="1:16" outlineLevel="1">
      <c r="A844" s="167"/>
      <c r="B844" s="167"/>
      <c r="C844" s="167"/>
      <c r="D844" s="167"/>
      <c r="E844" s="167"/>
      <c r="F844" s="167"/>
      <c r="G844" s="167"/>
      <c r="H844" s="167"/>
      <c r="I844" s="167"/>
      <c r="J844" s="167"/>
      <c r="K844" s="167"/>
      <c r="L844" s="167"/>
      <c r="M844" s="167"/>
      <c r="N844" s="167"/>
      <c r="O844" s="167"/>
      <c r="P844" s="167"/>
    </row>
    <row r="845" spans="1:16" outlineLevel="1">
      <c r="A845" s="167"/>
      <c r="B845" s="167"/>
      <c r="C845" s="167"/>
      <c r="D845" s="167"/>
      <c r="E845" s="167"/>
      <c r="F845" s="167"/>
      <c r="G845" s="167"/>
      <c r="H845" s="167"/>
      <c r="I845" s="167"/>
      <c r="J845" s="167"/>
      <c r="K845" s="167"/>
      <c r="L845" s="167"/>
      <c r="M845" s="167"/>
      <c r="N845" s="167"/>
      <c r="O845" s="167"/>
      <c r="P845" s="167"/>
    </row>
    <row r="846" spans="1:16" outlineLevel="1">
      <c r="A846" s="167"/>
      <c r="B846" s="167"/>
      <c r="C846" s="167"/>
      <c r="D846" s="167"/>
      <c r="E846" s="167"/>
      <c r="F846" s="167"/>
      <c r="G846" s="167"/>
      <c r="H846" s="167"/>
      <c r="I846" s="167"/>
      <c r="J846" s="167"/>
      <c r="K846" s="167"/>
      <c r="L846" s="167"/>
      <c r="M846" s="167"/>
      <c r="N846" s="167"/>
      <c r="O846" s="167"/>
      <c r="P846" s="167"/>
    </row>
    <row r="847" spans="1:16" outlineLevel="1">
      <c r="A847" s="167"/>
      <c r="B847" s="167"/>
      <c r="C847" s="167"/>
      <c r="D847" s="167"/>
      <c r="E847" s="167"/>
      <c r="F847" s="167"/>
      <c r="G847" s="167"/>
      <c r="H847" s="167"/>
      <c r="I847" s="167"/>
      <c r="J847" s="167"/>
      <c r="K847" s="167"/>
      <c r="L847" s="167"/>
      <c r="M847" s="167"/>
      <c r="N847" s="167"/>
      <c r="O847" s="167"/>
      <c r="P847" s="167"/>
    </row>
    <row r="848" spans="1:16" outlineLevel="1">
      <c r="A848" s="167"/>
      <c r="B848" s="167"/>
      <c r="C848" s="167"/>
      <c r="D848" s="167"/>
      <c r="E848" s="167"/>
      <c r="F848" s="167"/>
      <c r="G848" s="167"/>
      <c r="H848" s="167"/>
      <c r="I848" s="167"/>
      <c r="J848" s="167"/>
      <c r="K848" s="167"/>
      <c r="L848" s="167"/>
      <c r="M848" s="167"/>
      <c r="N848" s="167"/>
      <c r="O848" s="167"/>
      <c r="P848" s="167"/>
    </row>
    <row r="849" spans="1:16" outlineLevel="1">
      <c r="A849" s="167"/>
      <c r="B849" s="167"/>
      <c r="C849" s="167"/>
      <c r="D849" s="167"/>
      <c r="E849" s="167"/>
      <c r="F849" s="167"/>
      <c r="G849" s="167"/>
      <c r="H849" s="167"/>
      <c r="I849" s="167"/>
      <c r="J849" s="167"/>
      <c r="K849" s="167"/>
      <c r="L849" s="167"/>
      <c r="M849" s="167"/>
      <c r="N849" s="167"/>
      <c r="O849" s="167"/>
      <c r="P849" s="167"/>
    </row>
    <row r="850" spans="1:16" outlineLevel="1">
      <c r="A850" s="167"/>
      <c r="B850" s="167"/>
      <c r="C850" s="167"/>
      <c r="D850" s="167"/>
      <c r="E850" s="167"/>
      <c r="F850" s="167"/>
      <c r="G850" s="167"/>
      <c r="H850" s="167"/>
      <c r="I850" s="167"/>
      <c r="J850" s="167"/>
      <c r="K850" s="167"/>
      <c r="L850" s="167"/>
      <c r="M850" s="167"/>
      <c r="N850" s="167"/>
      <c r="O850" s="167"/>
      <c r="P850" s="167"/>
    </row>
    <row r="851" spans="1:16" outlineLevel="1">
      <c r="A851" s="167"/>
      <c r="B851" s="167"/>
      <c r="C851" s="167"/>
      <c r="D851" s="167"/>
      <c r="E851" s="167"/>
      <c r="F851" s="167"/>
      <c r="G851" s="167"/>
      <c r="H851" s="167"/>
      <c r="I851" s="167"/>
      <c r="J851" s="167"/>
      <c r="K851" s="167"/>
      <c r="L851" s="167"/>
      <c r="M851" s="167"/>
      <c r="N851" s="167"/>
      <c r="O851" s="167"/>
      <c r="P851" s="167"/>
    </row>
    <row r="852" spans="1:16" outlineLevel="1">
      <c r="A852" s="167"/>
      <c r="B852" s="167"/>
      <c r="C852" s="167"/>
      <c r="D852" s="167"/>
      <c r="E852" s="167"/>
      <c r="F852" s="167"/>
      <c r="G852" s="167"/>
      <c r="H852" s="167"/>
      <c r="I852" s="167"/>
      <c r="J852" s="167"/>
      <c r="K852" s="167"/>
      <c r="L852" s="167"/>
      <c r="M852" s="167"/>
      <c r="N852" s="167"/>
      <c r="O852" s="167"/>
      <c r="P852" s="167"/>
    </row>
    <row r="853" spans="1:16" outlineLevel="1">
      <c r="A853" s="167"/>
      <c r="B853" s="167"/>
      <c r="C853" s="167"/>
      <c r="D853" s="167"/>
      <c r="E853" s="167"/>
      <c r="F853" s="167"/>
      <c r="G853" s="167"/>
      <c r="H853" s="167"/>
      <c r="I853" s="167"/>
      <c r="J853" s="167"/>
      <c r="K853" s="167"/>
      <c r="L853" s="167"/>
      <c r="M853" s="167"/>
      <c r="N853" s="167"/>
      <c r="O853" s="167"/>
      <c r="P853" s="167"/>
    </row>
    <row r="854" spans="1:16" outlineLevel="1">
      <c r="A854" s="167"/>
      <c r="B854" s="167"/>
      <c r="C854" s="167"/>
      <c r="D854" s="167"/>
      <c r="E854" s="167"/>
      <c r="F854" s="167"/>
      <c r="G854" s="167"/>
      <c r="H854" s="167"/>
      <c r="I854" s="167"/>
      <c r="J854" s="167"/>
      <c r="K854" s="167"/>
      <c r="L854" s="167"/>
      <c r="M854" s="167"/>
      <c r="N854" s="167"/>
      <c r="O854" s="167"/>
      <c r="P854" s="167"/>
    </row>
    <row r="855" spans="1:16" outlineLevel="1">
      <c r="A855" s="167"/>
      <c r="B855" s="167"/>
      <c r="C855" s="167"/>
      <c r="D855" s="167"/>
      <c r="E855" s="167"/>
      <c r="F855" s="167"/>
      <c r="G855" s="167"/>
      <c r="H855" s="167"/>
      <c r="I855" s="167"/>
      <c r="J855" s="167"/>
      <c r="K855" s="167"/>
      <c r="L855" s="167"/>
      <c r="M855" s="167"/>
      <c r="N855" s="167"/>
      <c r="O855" s="167"/>
      <c r="P855" s="167"/>
    </row>
    <row r="856" spans="1:16" outlineLevel="1">
      <c r="A856" s="167"/>
      <c r="B856" s="167"/>
      <c r="C856" s="167"/>
      <c r="D856" s="167"/>
      <c r="E856" s="167"/>
      <c r="F856" s="167"/>
      <c r="G856" s="167"/>
      <c r="H856" s="167"/>
      <c r="I856" s="167"/>
      <c r="J856" s="167"/>
      <c r="K856" s="167"/>
      <c r="L856" s="167"/>
      <c r="M856" s="167"/>
      <c r="N856" s="167"/>
      <c r="O856" s="167"/>
      <c r="P856" s="167"/>
    </row>
    <row r="857" spans="1:16" outlineLevel="1">
      <c r="A857" s="167"/>
      <c r="B857" s="167"/>
      <c r="C857" s="167"/>
      <c r="D857" s="167"/>
      <c r="E857" s="167"/>
      <c r="F857" s="167"/>
      <c r="G857" s="167"/>
      <c r="H857" s="167"/>
      <c r="I857" s="167"/>
      <c r="J857" s="167"/>
      <c r="K857" s="167"/>
      <c r="L857" s="167"/>
      <c r="M857" s="167"/>
      <c r="N857" s="167"/>
      <c r="O857" s="167"/>
      <c r="P857" s="167"/>
    </row>
    <row r="858" spans="1:16" outlineLevel="1">
      <c r="A858" s="167"/>
      <c r="B858" s="167"/>
      <c r="C858" s="167"/>
      <c r="D858" s="167"/>
      <c r="E858" s="167"/>
      <c r="F858" s="167"/>
      <c r="G858" s="167"/>
      <c r="H858" s="167"/>
      <c r="I858" s="167"/>
      <c r="J858" s="167"/>
      <c r="K858" s="167"/>
      <c r="L858" s="167"/>
      <c r="M858" s="167"/>
      <c r="N858" s="167"/>
      <c r="O858" s="167"/>
      <c r="P858" s="167"/>
    </row>
    <row r="859" spans="1:16" outlineLevel="1">
      <c r="A859" s="167"/>
      <c r="B859" s="167"/>
      <c r="C859" s="167"/>
      <c r="D859" s="167"/>
      <c r="E859" s="167"/>
      <c r="F859" s="167"/>
      <c r="G859" s="167"/>
      <c r="H859" s="167"/>
      <c r="I859" s="167"/>
      <c r="J859" s="167"/>
      <c r="K859" s="167"/>
      <c r="L859" s="167"/>
      <c r="M859" s="167"/>
      <c r="N859" s="167"/>
      <c r="O859" s="167"/>
      <c r="P859" s="167"/>
    </row>
    <row r="860" spans="1:16" outlineLevel="1">
      <c r="A860" s="167"/>
      <c r="B860" s="167"/>
      <c r="C860" s="167"/>
      <c r="D860" s="167"/>
      <c r="E860" s="167"/>
      <c r="F860" s="167"/>
      <c r="G860" s="167"/>
      <c r="H860" s="167"/>
      <c r="I860" s="167"/>
      <c r="J860" s="167"/>
      <c r="K860" s="167"/>
      <c r="L860" s="167"/>
      <c r="M860" s="167"/>
      <c r="N860" s="167"/>
      <c r="O860" s="167"/>
      <c r="P860" s="167"/>
    </row>
    <row r="861" spans="1:16" outlineLevel="1">
      <c r="A861" s="167"/>
      <c r="B861" s="167"/>
      <c r="C861" s="167"/>
      <c r="D861" s="167"/>
      <c r="E861" s="167"/>
      <c r="F861" s="167"/>
      <c r="G861" s="167"/>
      <c r="H861" s="167"/>
      <c r="I861" s="167"/>
      <c r="J861" s="167"/>
      <c r="K861" s="167"/>
      <c r="L861" s="167"/>
      <c r="M861" s="167"/>
      <c r="N861" s="167"/>
      <c r="O861" s="167"/>
      <c r="P861" s="167"/>
    </row>
    <row r="862" spans="1:16" outlineLevel="1">
      <c r="A862" s="167"/>
      <c r="B862" s="167"/>
      <c r="C862" s="167"/>
      <c r="D862" s="167"/>
      <c r="E862" s="167"/>
      <c r="F862" s="167"/>
      <c r="G862" s="167"/>
      <c r="H862" s="167"/>
      <c r="I862" s="167"/>
      <c r="J862" s="167"/>
      <c r="K862" s="167"/>
      <c r="L862" s="167"/>
      <c r="M862" s="167"/>
      <c r="N862" s="167"/>
      <c r="O862" s="167"/>
      <c r="P862" s="167"/>
    </row>
    <row r="863" spans="1:16" outlineLevel="1">
      <c r="A863" s="167"/>
      <c r="B863" s="167"/>
      <c r="C863" s="167"/>
      <c r="D863" s="167"/>
      <c r="E863" s="167"/>
      <c r="F863" s="167"/>
      <c r="G863" s="167"/>
      <c r="H863" s="167"/>
      <c r="I863" s="167"/>
      <c r="J863" s="167"/>
      <c r="K863" s="167"/>
      <c r="L863" s="167"/>
      <c r="M863" s="167"/>
      <c r="N863" s="167"/>
      <c r="O863" s="167"/>
      <c r="P863" s="167"/>
    </row>
    <row r="864" spans="1:16" outlineLevel="1">
      <c r="A864" s="167"/>
      <c r="B864" s="167"/>
      <c r="C864" s="167"/>
      <c r="D864" s="167"/>
      <c r="E864" s="167"/>
      <c r="F864" s="167"/>
      <c r="G864" s="167"/>
      <c r="H864" s="167"/>
      <c r="I864" s="167"/>
      <c r="J864" s="167"/>
      <c r="K864" s="167"/>
      <c r="L864" s="167"/>
      <c r="M864" s="167"/>
      <c r="N864" s="167"/>
      <c r="O864" s="167"/>
      <c r="P864" s="167"/>
    </row>
    <row r="865" spans="1:16" outlineLevel="1">
      <c r="A865" s="167"/>
      <c r="B865" s="167"/>
      <c r="C865" s="167"/>
      <c r="D865" s="167"/>
      <c r="E865" s="167"/>
      <c r="F865" s="167"/>
      <c r="G865" s="167"/>
      <c r="H865" s="167"/>
      <c r="I865" s="167"/>
      <c r="J865" s="167"/>
      <c r="K865" s="167"/>
      <c r="L865" s="167"/>
      <c r="M865" s="167"/>
      <c r="N865" s="167"/>
      <c r="O865" s="167"/>
      <c r="P865" s="167"/>
    </row>
    <row r="866" spans="1:16" outlineLevel="1">
      <c r="A866" s="167"/>
      <c r="B866" s="167"/>
      <c r="C866" s="167"/>
      <c r="D866" s="167"/>
      <c r="E866" s="167"/>
      <c r="F866" s="167"/>
      <c r="G866" s="167"/>
      <c r="H866" s="167"/>
      <c r="I866" s="167"/>
      <c r="J866" s="167"/>
      <c r="K866" s="167"/>
      <c r="L866" s="167"/>
      <c r="M866" s="167"/>
      <c r="N866" s="167"/>
      <c r="O866" s="167"/>
      <c r="P866" s="167"/>
    </row>
    <row r="867" spans="1:16" outlineLevel="1">
      <c r="A867" s="167"/>
      <c r="B867" s="167"/>
      <c r="C867" s="167"/>
      <c r="D867" s="167"/>
      <c r="E867" s="167"/>
      <c r="F867" s="167"/>
      <c r="G867" s="167"/>
      <c r="H867" s="167"/>
      <c r="I867" s="167"/>
      <c r="J867" s="167"/>
      <c r="K867" s="167"/>
      <c r="L867" s="167"/>
      <c r="M867" s="167"/>
      <c r="N867" s="167"/>
      <c r="O867" s="167"/>
      <c r="P867" s="167"/>
    </row>
    <row r="868" spans="1:16" outlineLevel="1">
      <c r="A868" s="167"/>
      <c r="B868" s="167"/>
      <c r="C868" s="167"/>
      <c r="D868" s="167"/>
      <c r="E868" s="167"/>
      <c r="F868" s="167"/>
      <c r="G868" s="167"/>
      <c r="H868" s="167"/>
      <c r="I868" s="167"/>
      <c r="J868" s="167"/>
      <c r="K868" s="167"/>
      <c r="L868" s="167"/>
      <c r="M868" s="167"/>
      <c r="N868" s="167"/>
      <c r="O868" s="167"/>
      <c r="P868" s="167"/>
    </row>
    <row r="869" spans="1:16" outlineLevel="1">
      <c r="A869" s="167"/>
      <c r="B869" s="167"/>
      <c r="C869" s="167"/>
      <c r="D869" s="167"/>
      <c r="E869" s="167"/>
      <c r="F869" s="167"/>
      <c r="G869" s="167"/>
      <c r="H869" s="167"/>
      <c r="I869" s="167"/>
      <c r="J869" s="167"/>
      <c r="K869" s="167"/>
      <c r="L869" s="167"/>
      <c r="M869" s="167"/>
      <c r="N869" s="167"/>
      <c r="O869" s="167"/>
      <c r="P869" s="167"/>
    </row>
    <row r="870" spans="1:16" outlineLevel="1">
      <c r="A870" s="167"/>
      <c r="B870" s="167"/>
      <c r="C870" s="167"/>
      <c r="D870" s="167"/>
      <c r="E870" s="167"/>
      <c r="F870" s="167"/>
      <c r="G870" s="167"/>
      <c r="H870" s="167"/>
      <c r="I870" s="167"/>
      <c r="J870" s="167"/>
      <c r="K870" s="167"/>
      <c r="L870" s="167"/>
      <c r="M870" s="167"/>
      <c r="N870" s="167"/>
      <c r="O870" s="167"/>
      <c r="P870" s="167"/>
    </row>
    <row r="871" spans="1:16" outlineLevel="1">
      <c r="A871" s="167"/>
      <c r="B871" s="167"/>
      <c r="C871" s="167"/>
      <c r="D871" s="167"/>
      <c r="E871" s="167"/>
      <c r="F871" s="167"/>
      <c r="G871" s="167"/>
      <c r="H871" s="167"/>
      <c r="I871" s="167"/>
      <c r="J871" s="167"/>
      <c r="K871" s="167"/>
      <c r="L871" s="167"/>
      <c r="M871" s="167"/>
      <c r="N871" s="167"/>
      <c r="O871" s="167"/>
      <c r="P871" s="167"/>
    </row>
    <row r="872" spans="1:16" outlineLevel="1">
      <c r="A872" s="167"/>
      <c r="B872" s="167"/>
      <c r="C872" s="167"/>
      <c r="D872" s="167"/>
      <c r="E872" s="167"/>
      <c r="F872" s="167"/>
      <c r="G872" s="167"/>
      <c r="H872" s="167"/>
      <c r="I872" s="167"/>
      <c r="J872" s="167"/>
      <c r="K872" s="167"/>
      <c r="L872" s="167"/>
      <c r="M872" s="167"/>
      <c r="N872" s="167"/>
      <c r="O872" s="167"/>
      <c r="P872" s="167"/>
    </row>
    <row r="873" spans="1:16" outlineLevel="1">
      <c r="A873" s="167"/>
      <c r="B873" s="167"/>
      <c r="C873" s="167"/>
      <c r="D873" s="167"/>
      <c r="E873" s="167"/>
      <c r="F873" s="167"/>
      <c r="G873" s="167"/>
      <c r="H873" s="167"/>
      <c r="I873" s="167"/>
      <c r="J873" s="167"/>
      <c r="K873" s="167"/>
      <c r="L873" s="167"/>
      <c r="M873" s="167"/>
      <c r="N873" s="167"/>
      <c r="O873" s="167"/>
      <c r="P873" s="167"/>
    </row>
    <row r="874" spans="1:16" outlineLevel="1">
      <c r="A874" s="167"/>
      <c r="B874" s="167"/>
      <c r="C874" s="167"/>
      <c r="D874" s="167"/>
      <c r="E874" s="167"/>
      <c r="F874" s="167"/>
      <c r="G874" s="167"/>
      <c r="H874" s="167"/>
      <c r="I874" s="167"/>
      <c r="J874" s="167"/>
      <c r="K874" s="167"/>
      <c r="L874" s="167"/>
      <c r="M874" s="167"/>
      <c r="N874" s="167"/>
      <c r="O874" s="167"/>
      <c r="P874" s="167"/>
    </row>
    <row r="875" spans="1:16" outlineLevel="1">
      <c r="A875" s="167"/>
      <c r="B875" s="167"/>
      <c r="C875" s="167"/>
      <c r="D875" s="167"/>
      <c r="E875" s="167"/>
      <c r="F875" s="167"/>
      <c r="G875" s="167"/>
      <c r="H875" s="167"/>
      <c r="I875" s="167"/>
      <c r="J875" s="167"/>
      <c r="K875" s="167"/>
      <c r="L875" s="167"/>
      <c r="M875" s="167"/>
      <c r="N875" s="167"/>
      <c r="O875" s="167"/>
      <c r="P875" s="167"/>
    </row>
    <row r="876" spans="1:16" outlineLevel="1">
      <c r="A876" s="167"/>
      <c r="B876" s="167"/>
      <c r="C876" s="167"/>
      <c r="D876" s="167"/>
      <c r="E876" s="167"/>
      <c r="F876" s="167"/>
      <c r="G876" s="167"/>
      <c r="H876" s="167"/>
      <c r="I876" s="167"/>
      <c r="J876" s="167"/>
      <c r="K876" s="167"/>
      <c r="L876" s="167"/>
      <c r="M876" s="167"/>
      <c r="N876" s="167"/>
      <c r="O876" s="167"/>
      <c r="P876" s="167"/>
    </row>
    <row r="877" spans="1:16" outlineLevel="1">
      <c r="A877" s="167"/>
      <c r="B877" s="167"/>
      <c r="C877" s="167"/>
      <c r="D877" s="167"/>
      <c r="E877" s="167"/>
      <c r="F877" s="167"/>
      <c r="G877" s="167"/>
      <c r="H877" s="167"/>
      <c r="I877" s="167"/>
      <c r="J877" s="167"/>
      <c r="K877" s="167"/>
      <c r="L877" s="167"/>
      <c r="M877" s="167"/>
      <c r="N877" s="167"/>
      <c r="O877" s="167"/>
      <c r="P877" s="167"/>
    </row>
    <row r="878" spans="1:16" outlineLevel="1">
      <c r="A878" s="167"/>
      <c r="B878" s="167"/>
      <c r="C878" s="167"/>
      <c r="D878" s="167"/>
      <c r="E878" s="167"/>
      <c r="F878" s="167"/>
      <c r="G878" s="167"/>
      <c r="H878" s="167"/>
      <c r="I878" s="167"/>
      <c r="J878" s="167"/>
      <c r="K878" s="167"/>
      <c r="L878" s="167"/>
      <c r="M878" s="167"/>
      <c r="N878" s="167"/>
      <c r="O878" s="167"/>
      <c r="P878" s="167"/>
    </row>
    <row r="879" spans="1:16" outlineLevel="1">
      <c r="A879" s="167"/>
      <c r="B879" s="167"/>
      <c r="C879" s="167"/>
      <c r="D879" s="167"/>
      <c r="E879" s="167"/>
      <c r="F879" s="167"/>
      <c r="G879" s="167"/>
      <c r="H879" s="167"/>
      <c r="I879" s="167"/>
      <c r="J879" s="167"/>
      <c r="K879" s="167"/>
      <c r="L879" s="167"/>
      <c r="M879" s="167"/>
      <c r="N879" s="167"/>
      <c r="O879" s="167"/>
      <c r="P879" s="167"/>
    </row>
    <row r="880" spans="1:16" outlineLevel="1">
      <c r="A880" s="167"/>
      <c r="B880" s="167"/>
      <c r="C880" s="167"/>
      <c r="D880" s="167"/>
      <c r="E880" s="167"/>
      <c r="F880" s="167"/>
      <c r="G880" s="167"/>
      <c r="H880" s="167"/>
      <c r="I880" s="167"/>
      <c r="J880" s="167"/>
      <c r="K880" s="167"/>
      <c r="L880" s="167"/>
      <c r="M880" s="167"/>
      <c r="N880" s="167"/>
      <c r="O880" s="167"/>
      <c r="P880" s="167"/>
    </row>
    <row r="881" spans="1:16" outlineLevel="1">
      <c r="A881" s="167"/>
      <c r="B881" s="167"/>
      <c r="C881" s="167"/>
      <c r="D881" s="167"/>
      <c r="E881" s="167"/>
      <c r="F881" s="167"/>
      <c r="G881" s="167"/>
      <c r="H881" s="167"/>
      <c r="I881" s="167"/>
      <c r="J881" s="167"/>
      <c r="K881" s="167"/>
      <c r="L881" s="167"/>
      <c r="M881" s="167"/>
      <c r="N881" s="167"/>
      <c r="O881" s="167"/>
      <c r="P881" s="167"/>
    </row>
    <row r="882" spans="1:16" outlineLevel="1">
      <c r="A882" s="167"/>
      <c r="B882" s="167"/>
      <c r="C882" s="167"/>
      <c r="D882" s="167"/>
      <c r="E882" s="167"/>
      <c r="F882" s="167"/>
      <c r="G882" s="167"/>
      <c r="H882" s="167"/>
      <c r="I882" s="167"/>
      <c r="J882" s="167"/>
      <c r="K882" s="167"/>
      <c r="L882" s="167"/>
      <c r="M882" s="167"/>
      <c r="N882" s="167"/>
      <c r="O882" s="167"/>
      <c r="P882" s="167"/>
    </row>
    <row r="883" spans="1:16" outlineLevel="1">
      <c r="A883" s="167"/>
      <c r="B883" s="167"/>
      <c r="C883" s="167"/>
      <c r="D883" s="167"/>
      <c r="E883" s="167"/>
      <c r="F883" s="167"/>
      <c r="G883" s="167"/>
      <c r="H883" s="167"/>
      <c r="I883" s="167"/>
      <c r="J883" s="167"/>
      <c r="K883" s="167"/>
      <c r="L883" s="167"/>
      <c r="M883" s="167"/>
      <c r="N883" s="167"/>
      <c r="O883" s="167"/>
      <c r="P883" s="167"/>
    </row>
    <row r="884" spans="1:16" outlineLevel="1">
      <c r="A884" s="167"/>
      <c r="B884" s="167"/>
      <c r="C884" s="167"/>
      <c r="D884" s="167"/>
      <c r="E884" s="167"/>
      <c r="F884" s="167"/>
      <c r="G884" s="167"/>
      <c r="H884" s="167"/>
      <c r="I884" s="167"/>
      <c r="J884" s="167"/>
      <c r="K884" s="167"/>
      <c r="L884" s="167"/>
      <c r="M884" s="167"/>
      <c r="N884" s="167"/>
      <c r="O884" s="167"/>
      <c r="P884" s="167"/>
    </row>
    <row r="885" spans="1:16" outlineLevel="1">
      <c r="A885" s="167"/>
      <c r="B885" s="167"/>
      <c r="C885" s="167"/>
      <c r="D885" s="167"/>
      <c r="E885" s="167"/>
      <c r="F885" s="167"/>
      <c r="G885" s="167"/>
      <c r="H885" s="167"/>
      <c r="I885" s="167"/>
      <c r="J885" s="167"/>
      <c r="K885" s="167"/>
      <c r="L885" s="167"/>
      <c r="M885" s="167"/>
      <c r="N885" s="167"/>
      <c r="O885" s="167"/>
      <c r="P885" s="167"/>
    </row>
    <row r="886" spans="1:16" outlineLevel="1">
      <c r="A886" s="167"/>
      <c r="B886" s="167"/>
      <c r="C886" s="167"/>
      <c r="D886" s="167"/>
      <c r="E886" s="167"/>
      <c r="F886" s="167"/>
      <c r="G886" s="167"/>
      <c r="H886" s="167"/>
      <c r="I886" s="167"/>
      <c r="J886" s="167"/>
      <c r="K886" s="167"/>
      <c r="L886" s="167"/>
      <c r="M886" s="167"/>
      <c r="N886" s="167"/>
      <c r="O886" s="167"/>
      <c r="P886" s="167"/>
    </row>
    <row r="887" spans="1:16" outlineLevel="1">
      <c r="A887" s="167"/>
      <c r="B887" s="167"/>
      <c r="C887" s="167"/>
      <c r="D887" s="167"/>
      <c r="E887" s="167"/>
      <c r="F887" s="167"/>
      <c r="G887" s="167"/>
      <c r="H887" s="167"/>
      <c r="I887" s="167"/>
      <c r="J887" s="167"/>
      <c r="K887" s="167"/>
      <c r="L887" s="167"/>
      <c r="M887" s="167"/>
      <c r="N887" s="167"/>
      <c r="O887" s="167"/>
      <c r="P887" s="167"/>
    </row>
    <row r="888" spans="1:16" outlineLevel="1">
      <c r="A888" s="167"/>
      <c r="B888" s="167"/>
      <c r="C888" s="167"/>
      <c r="D888" s="167"/>
      <c r="E888" s="167"/>
      <c r="F888" s="167"/>
      <c r="G888" s="167"/>
      <c r="H888" s="167"/>
      <c r="I888" s="167"/>
      <c r="J888" s="167"/>
      <c r="K888" s="167"/>
      <c r="L888" s="167"/>
      <c r="M888" s="167"/>
      <c r="N888" s="167"/>
      <c r="O888" s="167"/>
      <c r="P888" s="167"/>
    </row>
    <row r="889" spans="1:16" outlineLevel="1">
      <c r="A889" s="167"/>
      <c r="B889" s="167"/>
      <c r="C889" s="167"/>
      <c r="D889" s="167"/>
      <c r="E889" s="167"/>
      <c r="F889" s="167"/>
      <c r="G889" s="167"/>
      <c r="H889" s="167"/>
      <c r="I889" s="167"/>
      <c r="J889" s="167"/>
      <c r="K889" s="167"/>
      <c r="L889" s="167"/>
      <c r="M889" s="167"/>
      <c r="N889" s="167"/>
      <c r="O889" s="167"/>
      <c r="P889" s="167"/>
    </row>
    <row r="890" spans="1:16" outlineLevel="1">
      <c r="A890" s="167"/>
      <c r="B890" s="167"/>
      <c r="C890" s="167"/>
      <c r="D890" s="167"/>
      <c r="E890" s="167"/>
      <c r="F890" s="167"/>
      <c r="G890" s="167"/>
      <c r="H890" s="167"/>
      <c r="I890" s="167"/>
      <c r="J890" s="167"/>
      <c r="K890" s="167"/>
      <c r="L890" s="167"/>
      <c r="M890" s="167"/>
      <c r="N890" s="167"/>
      <c r="O890" s="167"/>
      <c r="P890" s="167"/>
    </row>
    <row r="891" spans="1:16" outlineLevel="1">
      <c r="A891" s="167"/>
      <c r="B891" s="167"/>
      <c r="C891" s="167"/>
      <c r="D891" s="167"/>
      <c r="E891" s="167"/>
      <c r="F891" s="167"/>
      <c r="G891" s="167"/>
      <c r="H891" s="167"/>
      <c r="I891" s="167"/>
      <c r="J891" s="167"/>
      <c r="K891" s="167"/>
      <c r="L891" s="167"/>
      <c r="M891" s="167"/>
      <c r="N891" s="167"/>
      <c r="O891" s="167"/>
      <c r="P891" s="167"/>
    </row>
    <row r="892" spans="1:16" outlineLevel="1">
      <c r="A892" s="167"/>
      <c r="B892" s="167"/>
      <c r="C892" s="167"/>
      <c r="D892" s="167"/>
      <c r="E892" s="167"/>
      <c r="F892" s="167"/>
      <c r="G892" s="167"/>
      <c r="H892" s="167"/>
      <c r="I892" s="167"/>
      <c r="J892" s="167"/>
      <c r="K892" s="167"/>
      <c r="L892" s="167"/>
      <c r="M892" s="167"/>
      <c r="N892" s="167"/>
      <c r="O892" s="167"/>
      <c r="P892" s="167"/>
    </row>
    <row r="893" spans="1:16" outlineLevel="1">
      <c r="A893" s="167"/>
      <c r="B893" s="167"/>
      <c r="C893" s="167"/>
      <c r="D893" s="167"/>
      <c r="E893" s="167"/>
      <c r="F893" s="167"/>
      <c r="G893" s="167"/>
      <c r="H893" s="167"/>
      <c r="I893" s="167"/>
      <c r="J893" s="167"/>
      <c r="K893" s="167"/>
      <c r="L893" s="167"/>
      <c r="M893" s="167"/>
      <c r="N893" s="167"/>
      <c r="O893" s="167"/>
      <c r="P893" s="167"/>
    </row>
    <row r="894" spans="1:16" outlineLevel="1">
      <c r="A894" s="167"/>
      <c r="B894" s="167"/>
      <c r="C894" s="167"/>
      <c r="D894" s="167"/>
      <c r="E894" s="167"/>
      <c r="F894" s="167"/>
      <c r="G894" s="167"/>
      <c r="H894" s="167"/>
      <c r="I894" s="167"/>
      <c r="J894" s="167"/>
      <c r="K894" s="167"/>
      <c r="L894" s="167"/>
      <c r="M894" s="167"/>
      <c r="N894" s="167"/>
      <c r="O894" s="167"/>
      <c r="P894" s="167"/>
    </row>
    <row r="895" spans="1:16" outlineLevel="1">
      <c r="A895" s="167"/>
      <c r="B895" s="167"/>
      <c r="C895" s="167"/>
      <c r="D895" s="167"/>
      <c r="E895" s="167"/>
      <c r="F895" s="167"/>
      <c r="G895" s="167"/>
      <c r="H895" s="167"/>
      <c r="I895" s="167"/>
      <c r="J895" s="167"/>
      <c r="K895" s="167"/>
      <c r="L895" s="167"/>
      <c r="M895" s="167"/>
      <c r="N895" s="167"/>
      <c r="O895" s="167"/>
      <c r="P895" s="167"/>
    </row>
    <row r="896" spans="1:16" outlineLevel="1">
      <c r="A896" s="167"/>
      <c r="B896" s="167"/>
      <c r="C896" s="167"/>
      <c r="D896" s="167"/>
      <c r="E896" s="167"/>
      <c r="F896" s="167"/>
      <c r="G896" s="167"/>
      <c r="H896" s="167"/>
      <c r="I896" s="167"/>
      <c r="J896" s="167"/>
      <c r="K896" s="167"/>
      <c r="L896" s="167"/>
      <c r="M896" s="167"/>
      <c r="N896" s="167"/>
      <c r="O896" s="167"/>
      <c r="P896" s="167"/>
    </row>
    <row r="897" spans="1:16" outlineLevel="1">
      <c r="A897" s="167"/>
      <c r="B897" s="167"/>
      <c r="C897" s="167"/>
      <c r="D897" s="167"/>
      <c r="E897" s="167"/>
      <c r="F897" s="167"/>
      <c r="G897" s="167"/>
      <c r="H897" s="167"/>
      <c r="I897" s="167"/>
      <c r="J897" s="167"/>
      <c r="K897" s="167"/>
      <c r="L897" s="167"/>
      <c r="M897" s="167"/>
      <c r="N897" s="167"/>
      <c r="O897" s="167"/>
      <c r="P897" s="167"/>
    </row>
    <row r="898" spans="1:16" outlineLevel="1">
      <c r="A898" s="167"/>
      <c r="B898" s="167"/>
      <c r="C898" s="167"/>
      <c r="D898" s="167"/>
      <c r="E898" s="167"/>
      <c r="F898" s="167"/>
      <c r="G898" s="167"/>
      <c r="H898" s="167"/>
      <c r="I898" s="167"/>
      <c r="J898" s="167"/>
      <c r="K898" s="167"/>
      <c r="L898" s="167"/>
      <c r="M898" s="167"/>
      <c r="N898" s="167"/>
      <c r="O898" s="167"/>
      <c r="P898" s="167"/>
    </row>
    <row r="899" spans="1:16" outlineLevel="1">
      <c r="A899" s="167"/>
      <c r="B899" s="167"/>
      <c r="C899" s="167"/>
      <c r="D899" s="167"/>
      <c r="E899" s="167"/>
      <c r="F899" s="167"/>
      <c r="G899" s="167"/>
      <c r="H899" s="167"/>
      <c r="I899" s="167"/>
      <c r="J899" s="167"/>
      <c r="K899" s="167"/>
      <c r="L899" s="167"/>
      <c r="M899" s="167"/>
      <c r="N899" s="167"/>
      <c r="O899" s="167"/>
      <c r="P899" s="167"/>
    </row>
    <row r="900" spans="1:16" outlineLevel="1">
      <c r="A900" s="167"/>
      <c r="B900" s="167"/>
      <c r="C900" s="167"/>
      <c r="D900" s="167"/>
      <c r="E900" s="167"/>
      <c r="F900" s="167"/>
      <c r="G900" s="167"/>
      <c r="H900" s="167"/>
      <c r="I900" s="167"/>
      <c r="J900" s="167"/>
      <c r="K900" s="167"/>
      <c r="L900" s="167"/>
      <c r="M900" s="167"/>
      <c r="N900" s="167"/>
      <c r="O900" s="167"/>
      <c r="P900" s="167"/>
    </row>
    <row r="901" spans="1:16" outlineLevel="1">
      <c r="A901" s="167"/>
      <c r="B901" s="167"/>
      <c r="C901" s="167"/>
      <c r="D901" s="167"/>
      <c r="E901" s="167"/>
      <c r="F901" s="167"/>
      <c r="G901" s="167"/>
      <c r="H901" s="167"/>
      <c r="I901" s="167"/>
      <c r="J901" s="167"/>
      <c r="K901" s="167"/>
      <c r="L901" s="167"/>
      <c r="M901" s="167"/>
      <c r="N901" s="167"/>
      <c r="O901" s="167"/>
      <c r="P901" s="167"/>
    </row>
    <row r="902" spans="1:16" outlineLevel="1">
      <c r="A902" s="167"/>
      <c r="B902" s="167"/>
      <c r="C902" s="167"/>
      <c r="D902" s="167"/>
      <c r="E902" s="167"/>
      <c r="F902" s="167"/>
      <c r="G902" s="167"/>
      <c r="H902" s="167"/>
      <c r="I902" s="167"/>
      <c r="J902" s="167"/>
      <c r="K902" s="167"/>
      <c r="L902" s="167"/>
      <c r="M902" s="167"/>
      <c r="N902" s="167"/>
      <c r="O902" s="167"/>
      <c r="P902" s="167"/>
    </row>
    <row r="903" spans="1:16" outlineLevel="1">
      <c r="A903" s="167"/>
      <c r="B903" s="167"/>
      <c r="C903" s="167"/>
      <c r="D903" s="167"/>
      <c r="E903" s="167"/>
      <c r="F903" s="167"/>
      <c r="G903" s="167"/>
      <c r="H903" s="167"/>
      <c r="I903" s="167"/>
      <c r="J903" s="167"/>
      <c r="K903" s="167"/>
      <c r="L903" s="167"/>
      <c r="M903" s="167"/>
      <c r="N903" s="167"/>
      <c r="O903" s="167"/>
      <c r="P903" s="167"/>
    </row>
    <row r="904" spans="1:16" outlineLevel="1">
      <c r="A904" s="167"/>
      <c r="B904" s="167"/>
      <c r="C904" s="167"/>
      <c r="D904" s="167"/>
      <c r="E904" s="167"/>
      <c r="F904" s="167"/>
      <c r="G904" s="167"/>
      <c r="H904" s="167"/>
      <c r="I904" s="167"/>
      <c r="J904" s="167"/>
      <c r="K904" s="167"/>
      <c r="L904" s="167"/>
      <c r="M904" s="167"/>
      <c r="N904" s="167"/>
      <c r="O904" s="167"/>
      <c r="P904" s="167"/>
    </row>
    <row r="905" spans="1:16" outlineLevel="1">
      <c r="A905" s="167"/>
      <c r="B905" s="167"/>
      <c r="C905" s="167"/>
      <c r="D905" s="167"/>
      <c r="E905" s="167"/>
      <c r="F905" s="167"/>
      <c r="G905" s="167"/>
      <c r="H905" s="167"/>
      <c r="I905" s="167"/>
      <c r="J905" s="167"/>
      <c r="K905" s="167"/>
      <c r="L905" s="167"/>
      <c r="M905" s="167"/>
      <c r="N905" s="167"/>
      <c r="O905" s="167"/>
      <c r="P905" s="167"/>
    </row>
    <row r="906" spans="1:16" outlineLevel="1">
      <c r="A906" s="167"/>
      <c r="B906" s="167"/>
      <c r="C906" s="167"/>
      <c r="D906" s="167"/>
      <c r="E906" s="167"/>
      <c r="F906" s="167"/>
      <c r="G906" s="167"/>
      <c r="H906" s="167"/>
      <c r="I906" s="167"/>
      <c r="J906" s="167"/>
      <c r="K906" s="167"/>
      <c r="L906" s="167"/>
      <c r="M906" s="167"/>
      <c r="N906" s="167"/>
      <c r="O906" s="167"/>
      <c r="P906" s="167"/>
    </row>
    <row r="907" spans="1:16" outlineLevel="1">
      <c r="A907" s="167"/>
      <c r="B907" s="167"/>
      <c r="C907" s="167"/>
      <c r="D907" s="167"/>
      <c r="E907" s="167"/>
      <c r="F907" s="167"/>
      <c r="G907" s="167"/>
      <c r="H907" s="167"/>
      <c r="I907" s="167"/>
      <c r="J907" s="167"/>
      <c r="K907" s="167"/>
      <c r="L907" s="167"/>
      <c r="M907" s="167"/>
      <c r="N907" s="167"/>
      <c r="O907" s="167"/>
      <c r="P907" s="167"/>
    </row>
    <row r="908" spans="1:16" outlineLevel="1">
      <c r="A908" s="167"/>
      <c r="B908" s="167"/>
      <c r="C908" s="167"/>
      <c r="D908" s="167"/>
      <c r="E908" s="167"/>
      <c r="F908" s="167"/>
      <c r="G908" s="167"/>
      <c r="H908" s="167"/>
      <c r="I908" s="167"/>
      <c r="J908" s="167"/>
      <c r="K908" s="167"/>
      <c r="L908" s="167"/>
      <c r="M908" s="167"/>
      <c r="N908" s="167"/>
      <c r="O908" s="167"/>
      <c r="P908" s="167"/>
    </row>
    <row r="909" spans="1:16" outlineLevel="1">
      <c r="A909" s="167"/>
      <c r="B909" s="167"/>
      <c r="C909" s="167"/>
      <c r="D909" s="167"/>
      <c r="E909" s="167"/>
      <c r="F909" s="167"/>
      <c r="G909" s="167"/>
      <c r="H909" s="167"/>
      <c r="I909" s="167"/>
      <c r="J909" s="167"/>
      <c r="K909" s="167"/>
      <c r="L909" s="167"/>
      <c r="M909" s="167"/>
      <c r="N909" s="167"/>
      <c r="O909" s="167"/>
      <c r="P909" s="167"/>
    </row>
    <row r="910" spans="1:16" outlineLevel="1">
      <c r="A910" s="167"/>
      <c r="B910" s="167"/>
      <c r="C910" s="167"/>
      <c r="D910" s="167"/>
      <c r="E910" s="167"/>
      <c r="F910" s="167"/>
      <c r="G910" s="167"/>
      <c r="H910" s="167"/>
      <c r="I910" s="167"/>
      <c r="J910" s="167"/>
      <c r="K910" s="167"/>
      <c r="L910" s="167"/>
      <c r="M910" s="167"/>
      <c r="N910" s="167"/>
      <c r="O910" s="167"/>
      <c r="P910" s="167"/>
    </row>
    <row r="911" spans="1:16" outlineLevel="1">
      <c r="A911" s="167"/>
      <c r="B911" s="167"/>
      <c r="C911" s="167"/>
      <c r="D911" s="167"/>
      <c r="E911" s="167"/>
      <c r="F911" s="167"/>
      <c r="G911" s="167"/>
      <c r="H911" s="167"/>
      <c r="I911" s="167"/>
      <c r="J911" s="167"/>
      <c r="K911" s="167"/>
      <c r="L911" s="167"/>
      <c r="M911" s="167"/>
      <c r="N911" s="167"/>
      <c r="O911" s="167"/>
      <c r="P911" s="167"/>
    </row>
    <row r="912" spans="1:16" outlineLevel="1">
      <c r="A912" s="167"/>
      <c r="B912" s="167"/>
      <c r="C912" s="167"/>
      <c r="D912" s="167"/>
      <c r="E912" s="167"/>
      <c r="F912" s="167"/>
      <c r="G912" s="167"/>
      <c r="H912" s="167"/>
      <c r="I912" s="167"/>
      <c r="J912" s="167"/>
      <c r="K912" s="167"/>
      <c r="L912" s="167"/>
      <c r="M912" s="167"/>
      <c r="N912" s="167"/>
      <c r="O912" s="167"/>
      <c r="P912" s="167"/>
    </row>
    <row r="913" spans="1:16" outlineLevel="1">
      <c r="A913" s="167"/>
      <c r="B913" s="167"/>
      <c r="C913" s="167"/>
      <c r="D913" s="167"/>
      <c r="E913" s="167"/>
      <c r="F913" s="167"/>
      <c r="G913" s="167"/>
      <c r="H913" s="167"/>
      <c r="I913" s="167"/>
      <c r="J913" s="167"/>
      <c r="K913" s="167"/>
      <c r="L913" s="167"/>
      <c r="M913" s="167"/>
      <c r="N913" s="167"/>
      <c r="O913" s="167"/>
      <c r="P913" s="167"/>
    </row>
    <row r="914" spans="1:16" outlineLevel="1">
      <c r="A914" s="167"/>
      <c r="B914" s="167"/>
      <c r="C914" s="167"/>
      <c r="D914" s="167"/>
      <c r="E914" s="167"/>
      <c r="F914" s="167"/>
      <c r="G914" s="167"/>
      <c r="H914" s="167"/>
      <c r="I914" s="167"/>
      <c r="J914" s="167"/>
      <c r="K914" s="167"/>
      <c r="L914" s="167"/>
      <c r="M914" s="167"/>
      <c r="N914" s="167"/>
      <c r="O914" s="167"/>
      <c r="P914" s="167"/>
    </row>
    <row r="915" spans="1:16" outlineLevel="1">
      <c r="A915" s="167"/>
      <c r="B915" s="167"/>
      <c r="C915" s="167"/>
      <c r="D915" s="167"/>
      <c r="E915" s="167"/>
      <c r="F915" s="167"/>
      <c r="G915" s="167"/>
      <c r="H915" s="167"/>
      <c r="I915" s="167"/>
      <c r="J915" s="167"/>
      <c r="K915" s="167"/>
      <c r="L915" s="167"/>
      <c r="M915" s="167"/>
      <c r="N915" s="167"/>
      <c r="O915" s="167"/>
      <c r="P915" s="167"/>
    </row>
    <row r="916" spans="1:16" outlineLevel="1">
      <c r="A916" s="167"/>
      <c r="B916" s="167"/>
      <c r="C916" s="167"/>
      <c r="D916" s="167"/>
      <c r="E916" s="167"/>
      <c r="F916" s="167"/>
      <c r="G916" s="167"/>
      <c r="H916" s="167"/>
      <c r="I916" s="167"/>
      <c r="J916" s="167"/>
      <c r="K916" s="167"/>
      <c r="L916" s="167"/>
      <c r="M916" s="167"/>
      <c r="N916" s="167"/>
      <c r="O916" s="167"/>
      <c r="P916" s="167"/>
    </row>
    <row r="917" spans="1:16" outlineLevel="1">
      <c r="A917" s="167"/>
      <c r="B917" s="167"/>
      <c r="C917" s="167"/>
      <c r="D917" s="167"/>
      <c r="E917" s="167"/>
      <c r="F917" s="167"/>
      <c r="G917" s="167"/>
      <c r="H917" s="167"/>
      <c r="I917" s="167"/>
      <c r="J917" s="167"/>
      <c r="K917" s="167"/>
      <c r="L917" s="167"/>
      <c r="M917" s="167"/>
      <c r="N917" s="167"/>
      <c r="O917" s="167"/>
      <c r="P917" s="167"/>
    </row>
    <row r="918" spans="1:16" outlineLevel="1">
      <c r="A918" s="167"/>
      <c r="B918" s="167"/>
      <c r="C918" s="167"/>
      <c r="D918" s="167"/>
      <c r="E918" s="167"/>
      <c r="F918" s="167"/>
      <c r="G918" s="167"/>
      <c r="H918" s="167"/>
      <c r="I918" s="167"/>
      <c r="J918" s="167"/>
      <c r="K918" s="167"/>
      <c r="L918" s="167"/>
      <c r="M918" s="167"/>
      <c r="N918" s="167"/>
      <c r="O918" s="167"/>
      <c r="P918" s="167"/>
    </row>
    <row r="919" spans="1:16" outlineLevel="1">
      <c r="A919" s="167"/>
      <c r="B919" s="167"/>
      <c r="C919" s="167"/>
      <c r="D919" s="167"/>
      <c r="E919" s="167"/>
      <c r="F919" s="167"/>
      <c r="G919" s="167"/>
      <c r="H919" s="167"/>
      <c r="I919" s="167"/>
      <c r="J919" s="167"/>
      <c r="K919" s="167"/>
      <c r="L919" s="167"/>
      <c r="M919" s="167"/>
      <c r="N919" s="167"/>
      <c r="O919" s="167"/>
      <c r="P919" s="167"/>
    </row>
    <row r="920" spans="1:16" outlineLevel="1">
      <c r="A920" s="167"/>
      <c r="B920" s="167"/>
      <c r="C920" s="167"/>
      <c r="D920" s="167"/>
      <c r="E920" s="167"/>
      <c r="F920" s="167"/>
      <c r="G920" s="167"/>
      <c r="H920" s="167"/>
      <c r="I920" s="167"/>
      <c r="J920" s="167"/>
      <c r="K920" s="167"/>
      <c r="L920" s="167"/>
      <c r="M920" s="167"/>
      <c r="N920" s="167"/>
      <c r="O920" s="167"/>
      <c r="P920" s="167"/>
    </row>
    <row r="921" spans="1:16" outlineLevel="1">
      <c r="A921" s="167"/>
      <c r="B921" s="167"/>
      <c r="C921" s="167"/>
      <c r="D921" s="167"/>
      <c r="E921" s="167"/>
      <c r="F921" s="167"/>
      <c r="G921" s="167"/>
      <c r="H921" s="167"/>
      <c r="I921" s="167"/>
      <c r="J921" s="167"/>
      <c r="K921" s="167"/>
      <c r="L921" s="167"/>
      <c r="M921" s="167"/>
      <c r="N921" s="167"/>
      <c r="O921" s="167"/>
      <c r="P921" s="167"/>
    </row>
    <row r="922" spans="1:16" outlineLevel="1">
      <c r="A922" s="167"/>
      <c r="B922" s="167"/>
      <c r="C922" s="167"/>
      <c r="D922" s="167"/>
      <c r="E922" s="167"/>
      <c r="F922" s="167"/>
      <c r="G922" s="167"/>
      <c r="H922" s="167"/>
      <c r="I922" s="167"/>
      <c r="J922" s="167"/>
      <c r="K922" s="167"/>
      <c r="L922" s="167"/>
      <c r="M922" s="167"/>
      <c r="N922" s="167"/>
      <c r="O922" s="167"/>
      <c r="P922" s="167"/>
    </row>
    <row r="923" spans="1:16" outlineLevel="1">
      <c r="A923" s="167"/>
      <c r="B923" s="167"/>
      <c r="C923" s="167"/>
      <c r="D923" s="167"/>
      <c r="E923" s="167"/>
      <c r="F923" s="167"/>
      <c r="G923" s="167"/>
      <c r="H923" s="167"/>
      <c r="I923" s="167"/>
      <c r="J923" s="167"/>
      <c r="K923" s="167"/>
      <c r="L923" s="167"/>
      <c r="M923" s="167"/>
      <c r="N923" s="167"/>
      <c r="O923" s="167"/>
      <c r="P923" s="167"/>
    </row>
    <row r="924" spans="1:16" outlineLevel="1">
      <c r="A924" s="167"/>
      <c r="B924" s="167"/>
      <c r="C924" s="167"/>
      <c r="D924" s="167"/>
      <c r="E924" s="167"/>
      <c r="F924" s="167"/>
      <c r="G924" s="167"/>
      <c r="H924" s="167"/>
      <c r="I924" s="167"/>
      <c r="J924" s="167"/>
      <c r="K924" s="167"/>
      <c r="L924" s="167"/>
      <c r="M924" s="167"/>
      <c r="N924" s="167"/>
      <c r="O924" s="167"/>
      <c r="P924" s="167"/>
    </row>
    <row r="925" spans="1:16" outlineLevel="1">
      <c r="A925" s="167"/>
      <c r="B925" s="167"/>
      <c r="C925" s="167"/>
      <c r="D925" s="167"/>
      <c r="E925" s="167"/>
      <c r="F925" s="167"/>
      <c r="G925" s="167"/>
      <c r="H925" s="167"/>
      <c r="I925" s="167"/>
      <c r="J925" s="167"/>
      <c r="K925" s="167"/>
      <c r="L925" s="167"/>
      <c r="M925" s="167"/>
      <c r="N925" s="167"/>
      <c r="O925" s="167"/>
      <c r="P925" s="167"/>
    </row>
    <row r="926" spans="1:16" outlineLevel="1">
      <c r="A926" s="167"/>
      <c r="B926" s="167"/>
      <c r="C926" s="167"/>
      <c r="D926" s="167"/>
      <c r="E926" s="167"/>
      <c r="F926" s="167"/>
      <c r="G926" s="167"/>
      <c r="H926" s="167"/>
      <c r="I926" s="167"/>
      <c r="J926" s="167"/>
      <c r="K926" s="167"/>
      <c r="L926" s="167"/>
      <c r="M926" s="167"/>
      <c r="N926" s="167"/>
      <c r="O926" s="167"/>
      <c r="P926" s="167"/>
    </row>
    <row r="927" spans="1:16" outlineLevel="1">
      <c r="A927" s="167"/>
      <c r="B927" s="167"/>
      <c r="C927" s="167"/>
      <c r="D927" s="167"/>
      <c r="E927" s="167"/>
      <c r="F927" s="167"/>
      <c r="G927" s="167"/>
      <c r="H927" s="167"/>
      <c r="I927" s="167"/>
      <c r="J927" s="167"/>
      <c r="K927" s="167"/>
      <c r="L927" s="167"/>
      <c r="M927" s="167"/>
      <c r="N927" s="167"/>
      <c r="O927" s="167"/>
      <c r="P927" s="167"/>
    </row>
    <row r="928" spans="1:16" outlineLevel="1">
      <c r="A928" s="167"/>
      <c r="B928" s="167"/>
      <c r="C928" s="167"/>
      <c r="D928" s="167"/>
      <c r="E928" s="167"/>
      <c r="F928" s="167"/>
      <c r="G928" s="167"/>
      <c r="H928" s="167"/>
      <c r="I928" s="167"/>
      <c r="J928" s="167"/>
      <c r="K928" s="167"/>
      <c r="L928" s="167"/>
      <c r="M928" s="167"/>
      <c r="N928" s="167"/>
      <c r="O928" s="167"/>
      <c r="P928" s="167"/>
    </row>
    <row r="929" spans="1:16" outlineLevel="1">
      <c r="A929" s="167"/>
      <c r="B929" s="167"/>
      <c r="C929" s="167"/>
      <c r="D929" s="167"/>
      <c r="E929" s="167"/>
      <c r="F929" s="167"/>
      <c r="G929" s="167"/>
      <c r="H929" s="167"/>
      <c r="I929" s="167"/>
      <c r="J929" s="167"/>
      <c r="K929" s="167"/>
      <c r="L929" s="167"/>
      <c r="M929" s="167"/>
      <c r="N929" s="167"/>
      <c r="O929" s="167"/>
      <c r="P929" s="167"/>
    </row>
    <row r="930" spans="1:16" outlineLevel="1">
      <c r="A930" s="167"/>
      <c r="B930" s="167"/>
      <c r="C930" s="167"/>
      <c r="D930" s="167"/>
      <c r="E930" s="167"/>
      <c r="F930" s="167"/>
      <c r="G930" s="167"/>
      <c r="H930" s="167"/>
      <c r="I930" s="167"/>
      <c r="J930" s="167"/>
      <c r="K930" s="167"/>
      <c r="L930" s="167"/>
      <c r="M930" s="167"/>
      <c r="N930" s="167"/>
      <c r="O930" s="167"/>
      <c r="P930" s="167"/>
    </row>
    <row r="931" spans="1:16" outlineLevel="1">
      <c r="A931" s="167"/>
      <c r="B931" s="167"/>
      <c r="C931" s="167"/>
      <c r="D931" s="167"/>
      <c r="E931" s="167"/>
      <c r="F931" s="167"/>
      <c r="G931" s="167"/>
      <c r="H931" s="167"/>
      <c r="I931" s="167"/>
      <c r="J931" s="167"/>
      <c r="K931" s="167"/>
      <c r="L931" s="167"/>
      <c r="M931" s="167"/>
      <c r="N931" s="167"/>
      <c r="O931" s="167"/>
      <c r="P931" s="167"/>
    </row>
    <row r="932" spans="1:16" outlineLevel="1">
      <c r="A932" s="167"/>
      <c r="B932" s="167"/>
      <c r="C932" s="167"/>
      <c r="D932" s="167"/>
      <c r="E932" s="167"/>
      <c r="F932" s="167"/>
      <c r="G932" s="167"/>
      <c r="H932" s="167"/>
      <c r="I932" s="167"/>
      <c r="J932" s="167"/>
      <c r="K932" s="167"/>
      <c r="L932" s="167"/>
      <c r="M932" s="167"/>
      <c r="N932" s="167"/>
      <c r="O932" s="167"/>
      <c r="P932" s="167"/>
    </row>
    <row r="933" spans="1:16" outlineLevel="1">
      <c r="A933" s="167"/>
      <c r="B933" s="167"/>
      <c r="C933" s="167"/>
      <c r="D933" s="167"/>
      <c r="E933" s="167"/>
      <c r="F933" s="167"/>
      <c r="G933" s="167"/>
      <c r="H933" s="167"/>
      <c r="I933" s="167"/>
      <c r="J933" s="167"/>
      <c r="K933" s="167"/>
      <c r="L933" s="167"/>
      <c r="M933" s="167"/>
      <c r="N933" s="167"/>
      <c r="O933" s="167"/>
      <c r="P933" s="167"/>
    </row>
    <row r="934" spans="1:16" outlineLevel="1">
      <c r="A934" s="167"/>
      <c r="B934" s="167"/>
      <c r="C934" s="167"/>
      <c r="D934" s="167"/>
      <c r="E934" s="167"/>
      <c r="F934" s="167"/>
      <c r="G934" s="167"/>
      <c r="H934" s="167"/>
      <c r="I934" s="167"/>
      <c r="J934" s="167"/>
      <c r="K934" s="167"/>
      <c r="L934" s="167"/>
      <c r="M934" s="167"/>
      <c r="N934" s="167"/>
      <c r="O934" s="167"/>
      <c r="P934" s="167"/>
    </row>
    <row r="935" spans="1:16" outlineLevel="1">
      <c r="A935" s="167"/>
      <c r="B935" s="167"/>
      <c r="C935" s="167"/>
      <c r="D935" s="167"/>
      <c r="E935" s="167"/>
      <c r="F935" s="167"/>
      <c r="G935" s="167"/>
      <c r="H935" s="167"/>
      <c r="I935" s="167"/>
      <c r="J935" s="167"/>
      <c r="K935" s="167"/>
      <c r="L935" s="167"/>
      <c r="M935" s="167"/>
      <c r="N935" s="167"/>
      <c r="O935" s="167"/>
      <c r="P935" s="167"/>
    </row>
    <row r="936" spans="1:16" outlineLevel="1">
      <c r="A936" s="167"/>
      <c r="B936" s="167"/>
      <c r="C936" s="167"/>
      <c r="D936" s="167"/>
      <c r="E936" s="167"/>
      <c r="F936" s="167"/>
      <c r="G936" s="167"/>
      <c r="H936" s="167"/>
      <c r="I936" s="167"/>
      <c r="J936" s="167"/>
      <c r="K936" s="167"/>
      <c r="L936" s="167"/>
      <c r="M936" s="167"/>
      <c r="N936" s="167"/>
      <c r="O936" s="167"/>
      <c r="P936" s="167"/>
    </row>
    <row r="937" spans="1:16" outlineLevel="1">
      <c r="A937" s="167"/>
      <c r="B937" s="167"/>
      <c r="C937" s="167"/>
      <c r="D937" s="167"/>
      <c r="E937" s="167"/>
      <c r="F937" s="167"/>
      <c r="G937" s="167"/>
      <c r="H937" s="167"/>
      <c r="I937" s="167"/>
      <c r="J937" s="167"/>
      <c r="K937" s="167"/>
      <c r="L937" s="167"/>
      <c r="M937" s="167"/>
      <c r="N937" s="167"/>
      <c r="O937" s="167"/>
      <c r="P937" s="167"/>
    </row>
    <row r="938" spans="1:16" outlineLevel="1">
      <c r="A938" s="167"/>
      <c r="B938" s="167"/>
      <c r="C938" s="167"/>
      <c r="D938" s="167"/>
      <c r="E938" s="167"/>
      <c r="F938" s="167"/>
      <c r="G938" s="167"/>
      <c r="H938" s="167"/>
      <c r="I938" s="167"/>
      <c r="J938" s="167"/>
      <c r="K938" s="167"/>
      <c r="L938" s="167"/>
      <c r="M938" s="167"/>
      <c r="N938" s="167"/>
      <c r="O938" s="167"/>
      <c r="P938" s="167"/>
    </row>
    <row r="939" spans="1:16" outlineLevel="1">
      <c r="A939" s="167"/>
      <c r="B939" s="167"/>
      <c r="C939" s="167"/>
      <c r="D939" s="167"/>
      <c r="E939" s="167"/>
      <c r="F939" s="167"/>
      <c r="G939" s="167"/>
      <c r="H939" s="167"/>
      <c r="I939" s="167"/>
      <c r="J939" s="167"/>
      <c r="K939" s="167"/>
      <c r="L939" s="167"/>
      <c r="M939" s="167"/>
      <c r="N939" s="167"/>
      <c r="O939" s="167"/>
      <c r="P939" s="167"/>
    </row>
    <row r="940" spans="1:16" outlineLevel="1">
      <c r="A940" s="167"/>
      <c r="B940" s="167"/>
      <c r="C940" s="167"/>
      <c r="D940" s="167"/>
      <c r="E940" s="167"/>
      <c r="F940" s="167"/>
      <c r="G940" s="167"/>
      <c r="H940" s="167"/>
      <c r="I940" s="167"/>
      <c r="J940" s="167"/>
      <c r="K940" s="167"/>
      <c r="L940" s="167"/>
      <c r="M940" s="167"/>
      <c r="N940" s="167"/>
      <c r="O940" s="167"/>
      <c r="P940" s="167"/>
    </row>
    <row r="941" spans="1:16" outlineLevel="1">
      <c r="A941" s="167"/>
      <c r="B941" s="167"/>
      <c r="C941" s="167"/>
      <c r="D941" s="167"/>
      <c r="E941" s="167"/>
      <c r="F941" s="167"/>
      <c r="G941" s="167"/>
      <c r="H941" s="167"/>
      <c r="I941" s="167"/>
      <c r="J941" s="167"/>
      <c r="K941" s="167"/>
      <c r="L941" s="167"/>
      <c r="M941" s="167"/>
      <c r="N941" s="167"/>
      <c r="O941" s="167"/>
      <c r="P941" s="167"/>
    </row>
    <row r="942" spans="1:16" outlineLevel="1">
      <c r="A942" s="167"/>
      <c r="B942" s="167"/>
      <c r="C942" s="167"/>
      <c r="D942" s="167"/>
      <c r="E942" s="167"/>
      <c r="F942" s="167"/>
      <c r="G942" s="167"/>
      <c r="H942" s="167"/>
      <c r="I942" s="167"/>
      <c r="J942" s="167"/>
      <c r="K942" s="167"/>
      <c r="L942" s="167"/>
      <c r="M942" s="167"/>
      <c r="N942" s="167"/>
      <c r="O942" s="167"/>
      <c r="P942" s="167"/>
    </row>
    <row r="943" spans="1:16" outlineLevel="1">
      <c r="A943" s="167"/>
      <c r="B943" s="167"/>
      <c r="C943" s="167"/>
      <c r="D943" s="167"/>
      <c r="E943" s="167"/>
      <c r="F943" s="167"/>
      <c r="G943" s="167"/>
      <c r="H943" s="167"/>
      <c r="I943" s="167"/>
      <c r="J943" s="167"/>
      <c r="K943" s="167"/>
      <c r="L943" s="167"/>
      <c r="M943" s="167"/>
      <c r="N943" s="167"/>
      <c r="O943" s="167"/>
      <c r="P943" s="167"/>
    </row>
    <row r="944" spans="1:16" outlineLevel="1">
      <c r="A944" s="167"/>
      <c r="B944" s="167"/>
      <c r="C944" s="167"/>
      <c r="D944" s="167"/>
      <c r="E944" s="167"/>
      <c r="F944" s="167"/>
      <c r="G944" s="167"/>
      <c r="H944" s="167"/>
      <c r="I944" s="167"/>
      <c r="J944" s="167"/>
      <c r="K944" s="167"/>
      <c r="L944" s="167"/>
      <c r="M944" s="167"/>
      <c r="N944" s="167"/>
      <c r="O944" s="167"/>
      <c r="P944" s="167"/>
    </row>
    <row r="945" spans="1:16" outlineLevel="1">
      <c r="A945" s="167"/>
      <c r="B945" s="167"/>
      <c r="C945" s="167"/>
      <c r="D945" s="167"/>
      <c r="E945" s="167"/>
      <c r="F945" s="167"/>
      <c r="G945" s="167"/>
      <c r="H945" s="167"/>
      <c r="I945" s="167"/>
      <c r="J945" s="167"/>
      <c r="K945" s="167"/>
      <c r="L945" s="167"/>
      <c r="M945" s="167"/>
      <c r="N945" s="167"/>
      <c r="O945" s="167"/>
      <c r="P945" s="167"/>
    </row>
    <row r="946" spans="1:16" outlineLevel="1">
      <c r="A946" s="167"/>
      <c r="B946" s="167"/>
      <c r="C946" s="167"/>
      <c r="D946" s="167"/>
      <c r="E946" s="167"/>
      <c r="F946" s="167"/>
      <c r="G946" s="167"/>
      <c r="H946" s="167"/>
      <c r="I946" s="167"/>
      <c r="J946" s="167"/>
      <c r="K946" s="167"/>
      <c r="L946" s="167"/>
      <c r="M946" s="167"/>
      <c r="N946" s="167"/>
      <c r="O946" s="167"/>
      <c r="P946" s="167"/>
    </row>
    <row r="947" spans="1:16" outlineLevel="1">
      <c r="A947" s="167"/>
      <c r="B947" s="167"/>
      <c r="C947" s="167"/>
      <c r="D947" s="167"/>
      <c r="E947" s="167"/>
      <c r="F947" s="167"/>
      <c r="G947" s="167"/>
      <c r="H947" s="167"/>
      <c r="I947" s="167"/>
      <c r="J947" s="167"/>
      <c r="K947" s="167"/>
      <c r="L947" s="167"/>
      <c r="M947" s="167"/>
      <c r="N947" s="167"/>
      <c r="O947" s="167"/>
      <c r="P947" s="167"/>
    </row>
    <row r="948" spans="1:16" outlineLevel="1">
      <c r="A948" s="167"/>
      <c r="B948" s="167"/>
      <c r="C948" s="167"/>
      <c r="D948" s="167"/>
      <c r="E948" s="167"/>
      <c r="F948" s="167"/>
      <c r="G948" s="167"/>
      <c r="H948" s="167"/>
      <c r="I948" s="167"/>
      <c r="J948" s="167"/>
      <c r="K948" s="167"/>
      <c r="L948" s="167"/>
      <c r="M948" s="167"/>
      <c r="N948" s="167"/>
      <c r="O948" s="167"/>
      <c r="P948" s="167"/>
    </row>
    <row r="949" spans="1:16" outlineLevel="1">
      <c r="A949" s="167"/>
      <c r="B949" s="167"/>
      <c r="C949" s="167"/>
      <c r="D949" s="167"/>
      <c r="E949" s="167"/>
      <c r="F949" s="167"/>
      <c r="G949" s="167"/>
      <c r="H949" s="167"/>
      <c r="I949" s="167"/>
      <c r="J949" s="167"/>
      <c r="K949" s="167"/>
      <c r="L949" s="167"/>
      <c r="M949" s="167"/>
      <c r="N949" s="167"/>
      <c r="O949" s="167"/>
      <c r="P949" s="167"/>
    </row>
    <row r="950" spans="1:16" outlineLevel="1">
      <c r="A950" s="167"/>
      <c r="B950" s="167"/>
      <c r="C950" s="167"/>
      <c r="D950" s="167"/>
      <c r="E950" s="167"/>
      <c r="F950" s="167"/>
      <c r="G950" s="167"/>
      <c r="H950" s="167"/>
      <c r="I950" s="167"/>
      <c r="J950" s="167"/>
      <c r="K950" s="167"/>
      <c r="L950" s="167"/>
      <c r="M950" s="167"/>
      <c r="N950" s="167"/>
      <c r="O950" s="167"/>
      <c r="P950" s="167"/>
    </row>
    <row r="951" spans="1:16" outlineLevel="1">
      <c r="A951" s="167"/>
      <c r="B951" s="167"/>
      <c r="C951" s="167"/>
      <c r="D951" s="167"/>
      <c r="E951" s="167"/>
      <c r="F951" s="167"/>
      <c r="G951" s="167"/>
      <c r="H951" s="167"/>
      <c r="I951" s="167"/>
      <c r="J951" s="167"/>
      <c r="K951" s="167"/>
      <c r="L951" s="167"/>
      <c r="M951" s="167"/>
      <c r="N951" s="167"/>
      <c r="O951" s="167"/>
      <c r="P951" s="167"/>
    </row>
    <row r="952" spans="1:16" outlineLevel="1">
      <c r="A952" s="167"/>
      <c r="B952" s="167"/>
      <c r="C952" s="167"/>
      <c r="D952" s="167"/>
      <c r="E952" s="167"/>
      <c r="F952" s="167"/>
      <c r="G952" s="167"/>
      <c r="H952" s="167"/>
      <c r="I952" s="167"/>
      <c r="J952" s="167"/>
      <c r="K952" s="167"/>
      <c r="L952" s="167"/>
      <c r="M952" s="167"/>
      <c r="N952" s="167"/>
      <c r="O952" s="167"/>
      <c r="P952" s="167"/>
    </row>
    <row r="953" spans="1:16" outlineLevel="1">
      <c r="A953" s="167"/>
      <c r="B953" s="167"/>
      <c r="C953" s="167"/>
      <c r="D953" s="167"/>
      <c r="E953" s="167"/>
      <c r="F953" s="167"/>
      <c r="G953" s="167"/>
      <c r="H953" s="167"/>
      <c r="I953" s="167"/>
      <c r="J953" s="167"/>
      <c r="K953" s="167"/>
      <c r="L953" s="167"/>
      <c r="M953" s="167"/>
      <c r="N953" s="167"/>
      <c r="O953" s="167"/>
      <c r="P953" s="167"/>
    </row>
    <row r="954" spans="1:16" outlineLevel="1">
      <c r="A954" s="167"/>
      <c r="B954" s="167"/>
      <c r="C954" s="167"/>
      <c r="D954" s="167"/>
      <c r="E954" s="167"/>
      <c r="F954" s="167"/>
      <c r="G954" s="167"/>
      <c r="H954" s="167"/>
      <c r="I954" s="167"/>
      <c r="J954" s="167"/>
      <c r="K954" s="167"/>
      <c r="L954" s="167"/>
      <c r="M954" s="167"/>
      <c r="N954" s="167"/>
      <c r="O954" s="167"/>
      <c r="P954" s="167"/>
    </row>
    <row r="955" spans="1:16" outlineLevel="1">
      <c r="A955" s="167"/>
      <c r="B955" s="167"/>
      <c r="C955" s="167"/>
      <c r="D955" s="167"/>
      <c r="E955" s="167"/>
      <c r="F955" s="167"/>
      <c r="G955" s="167"/>
      <c r="H955" s="167"/>
      <c r="I955" s="167"/>
      <c r="J955" s="167"/>
      <c r="K955" s="167"/>
      <c r="L955" s="167"/>
      <c r="M955" s="167"/>
      <c r="N955" s="167"/>
      <c r="O955" s="167"/>
      <c r="P955" s="167"/>
    </row>
    <row r="956" spans="1:16" outlineLevel="1">
      <c r="A956" s="167"/>
      <c r="B956" s="167"/>
      <c r="C956" s="167"/>
      <c r="D956" s="167"/>
      <c r="E956" s="167"/>
      <c r="F956" s="167"/>
      <c r="G956" s="167"/>
      <c r="H956" s="167"/>
      <c r="I956" s="167"/>
      <c r="J956" s="167"/>
      <c r="K956" s="167"/>
      <c r="L956" s="167"/>
      <c r="M956" s="167"/>
      <c r="N956" s="167"/>
      <c r="O956" s="167"/>
      <c r="P956" s="167"/>
    </row>
    <row r="957" spans="1:16" outlineLevel="1">
      <c r="A957" s="167"/>
      <c r="B957" s="167"/>
      <c r="C957" s="167"/>
      <c r="D957" s="167"/>
      <c r="E957" s="167"/>
      <c r="F957" s="167"/>
      <c r="G957" s="167"/>
      <c r="H957" s="167"/>
      <c r="I957" s="167"/>
      <c r="J957" s="167"/>
      <c r="K957" s="167"/>
      <c r="L957" s="167"/>
      <c r="M957" s="167"/>
      <c r="N957" s="167"/>
      <c r="O957" s="167"/>
      <c r="P957" s="167"/>
    </row>
    <row r="958" spans="1:16" outlineLevel="1">
      <c r="A958" s="167"/>
      <c r="B958" s="167"/>
      <c r="C958" s="167"/>
      <c r="D958" s="167"/>
      <c r="E958" s="167"/>
      <c r="F958" s="167"/>
      <c r="G958" s="167"/>
      <c r="H958" s="167"/>
      <c r="I958" s="167"/>
      <c r="J958" s="167"/>
      <c r="K958" s="167"/>
      <c r="L958" s="167"/>
      <c r="M958" s="167"/>
      <c r="N958" s="167"/>
      <c r="O958" s="167"/>
      <c r="P958" s="167"/>
    </row>
    <row r="959" spans="1:16" outlineLevel="1">
      <c r="A959" s="167"/>
      <c r="B959" s="167"/>
      <c r="C959" s="167"/>
      <c r="D959" s="167"/>
      <c r="E959" s="167"/>
      <c r="F959" s="167"/>
      <c r="G959" s="167"/>
      <c r="H959" s="167"/>
      <c r="I959" s="167"/>
      <c r="J959" s="167"/>
      <c r="K959" s="167"/>
      <c r="L959" s="167"/>
      <c r="M959" s="167"/>
      <c r="N959" s="167"/>
      <c r="O959" s="167"/>
      <c r="P959" s="167"/>
    </row>
    <row r="960" spans="1:16" outlineLevel="1">
      <c r="A960" s="167"/>
      <c r="B960" s="167"/>
      <c r="C960" s="167"/>
      <c r="D960" s="167"/>
      <c r="E960" s="167"/>
      <c r="F960" s="167"/>
      <c r="G960" s="167"/>
      <c r="H960" s="167"/>
      <c r="I960" s="167"/>
      <c r="J960" s="167"/>
      <c r="K960" s="167"/>
      <c r="L960" s="167"/>
      <c r="M960" s="167"/>
      <c r="N960" s="167"/>
      <c r="O960" s="167"/>
      <c r="P960" s="167"/>
    </row>
    <row r="961" spans="1:16" outlineLevel="1">
      <c r="A961" s="167"/>
      <c r="B961" s="167"/>
      <c r="C961" s="167"/>
      <c r="D961" s="167"/>
      <c r="E961" s="167"/>
      <c r="F961" s="167"/>
      <c r="G961" s="167"/>
      <c r="H961" s="167"/>
      <c r="I961" s="167"/>
      <c r="J961" s="167"/>
      <c r="K961" s="167"/>
      <c r="L961" s="167"/>
      <c r="M961" s="167"/>
      <c r="N961" s="167"/>
      <c r="O961" s="167"/>
      <c r="P961" s="167"/>
    </row>
    <row r="962" spans="1:16" outlineLevel="1">
      <c r="A962" s="167"/>
      <c r="B962" s="167"/>
      <c r="C962" s="167"/>
      <c r="D962" s="167"/>
      <c r="E962" s="167"/>
      <c r="F962" s="167"/>
      <c r="G962" s="167"/>
      <c r="H962" s="167"/>
      <c r="I962" s="167"/>
      <c r="J962" s="167"/>
      <c r="K962" s="167"/>
      <c r="L962" s="167"/>
      <c r="M962" s="167"/>
      <c r="N962" s="167"/>
      <c r="O962" s="167"/>
      <c r="P962" s="167"/>
    </row>
    <row r="963" spans="1:16" outlineLevel="1">
      <c r="A963" s="167"/>
      <c r="B963" s="167"/>
      <c r="C963" s="167"/>
      <c r="D963" s="167"/>
      <c r="E963" s="167"/>
      <c r="F963" s="167"/>
      <c r="G963" s="167"/>
      <c r="H963" s="167"/>
      <c r="I963" s="167"/>
      <c r="J963" s="167"/>
      <c r="K963" s="167"/>
      <c r="L963" s="167"/>
      <c r="M963" s="167"/>
      <c r="N963" s="167"/>
      <c r="O963" s="167"/>
      <c r="P963" s="167"/>
    </row>
    <row r="964" spans="1:16" outlineLevel="1">
      <c r="A964" s="167"/>
      <c r="B964" s="167"/>
      <c r="C964" s="167"/>
      <c r="D964" s="167"/>
      <c r="E964" s="167"/>
      <c r="F964" s="167"/>
      <c r="G964" s="167"/>
      <c r="H964" s="167"/>
      <c r="I964" s="167"/>
      <c r="J964" s="167"/>
      <c r="K964" s="167"/>
      <c r="L964" s="167"/>
      <c r="M964" s="167"/>
      <c r="N964" s="167"/>
      <c r="O964" s="167"/>
      <c r="P964" s="167"/>
    </row>
    <row r="965" spans="1:16" outlineLevel="1">
      <c r="A965" s="167"/>
      <c r="B965" s="167"/>
      <c r="C965" s="167"/>
      <c r="D965" s="167"/>
      <c r="E965" s="167"/>
      <c r="F965" s="167"/>
      <c r="G965" s="167"/>
      <c r="H965" s="167"/>
      <c r="I965" s="167"/>
      <c r="J965" s="167"/>
      <c r="K965" s="167"/>
      <c r="L965" s="167"/>
      <c r="M965" s="167"/>
      <c r="N965" s="167"/>
      <c r="O965" s="167"/>
      <c r="P965" s="167"/>
    </row>
    <row r="966" spans="1:16" outlineLevel="1">
      <c r="A966" s="167"/>
      <c r="B966" s="167"/>
      <c r="C966" s="167"/>
      <c r="D966" s="167"/>
      <c r="E966" s="167"/>
      <c r="F966" s="167"/>
      <c r="G966" s="167"/>
      <c r="H966" s="167"/>
      <c r="I966" s="167"/>
      <c r="J966" s="167"/>
      <c r="K966" s="167"/>
      <c r="L966" s="167"/>
      <c r="M966" s="167"/>
      <c r="N966" s="167"/>
      <c r="O966" s="167"/>
      <c r="P966" s="167"/>
    </row>
    <row r="967" spans="1:16" outlineLevel="1">
      <c r="A967" s="167"/>
      <c r="B967" s="167"/>
      <c r="C967" s="167"/>
      <c r="D967" s="167"/>
      <c r="E967" s="167"/>
      <c r="F967" s="167"/>
      <c r="G967" s="167"/>
      <c r="H967" s="167"/>
      <c r="I967" s="167"/>
      <c r="J967" s="167"/>
      <c r="K967" s="167"/>
      <c r="L967" s="167"/>
      <c r="M967" s="167"/>
      <c r="N967" s="167"/>
      <c r="O967" s="167"/>
      <c r="P967" s="167"/>
    </row>
    <row r="968" spans="1:16" outlineLevel="1">
      <c r="A968" s="167"/>
      <c r="B968" s="167"/>
      <c r="C968" s="167"/>
      <c r="D968" s="167"/>
      <c r="E968" s="167"/>
      <c r="F968" s="167"/>
      <c r="G968" s="167"/>
      <c r="H968" s="167"/>
      <c r="I968" s="167"/>
      <c r="J968" s="167"/>
      <c r="K968" s="167"/>
      <c r="L968" s="167"/>
      <c r="M968" s="167"/>
      <c r="N968" s="167"/>
      <c r="O968" s="167"/>
      <c r="P968" s="167"/>
    </row>
    <row r="969" spans="1:16" outlineLevel="1">
      <c r="A969" s="167"/>
      <c r="B969" s="167"/>
      <c r="C969" s="167"/>
      <c r="D969" s="167"/>
      <c r="E969" s="167"/>
      <c r="F969" s="167"/>
      <c r="G969" s="167"/>
      <c r="H969" s="167"/>
      <c r="I969" s="167"/>
      <c r="J969" s="167"/>
      <c r="K969" s="167"/>
      <c r="L969" s="167"/>
      <c r="M969" s="167"/>
      <c r="N969" s="167"/>
      <c r="O969" s="167"/>
      <c r="P969" s="167"/>
    </row>
    <row r="970" spans="1:16" outlineLevel="1">
      <c r="A970" s="167"/>
      <c r="B970" s="167"/>
      <c r="C970" s="167"/>
      <c r="D970" s="167"/>
      <c r="E970" s="167"/>
      <c r="F970" s="167"/>
      <c r="G970" s="167"/>
      <c r="H970" s="167"/>
      <c r="I970" s="167"/>
      <c r="J970" s="167"/>
      <c r="K970" s="167"/>
      <c r="L970" s="167"/>
      <c r="M970" s="167"/>
      <c r="N970" s="167"/>
      <c r="O970" s="167"/>
      <c r="P970" s="167"/>
    </row>
    <row r="971" spans="1:16" outlineLevel="1">
      <c r="A971" s="167"/>
      <c r="B971" s="167"/>
      <c r="C971" s="167"/>
      <c r="D971" s="167"/>
      <c r="E971" s="167"/>
      <c r="F971" s="167"/>
      <c r="G971" s="167"/>
      <c r="H971" s="167"/>
      <c r="I971" s="167"/>
      <c r="J971" s="167"/>
      <c r="K971" s="167"/>
      <c r="L971" s="167"/>
      <c r="M971" s="167"/>
      <c r="N971" s="167"/>
      <c r="O971" s="167"/>
      <c r="P971" s="167"/>
    </row>
    <row r="972" spans="1:16" outlineLevel="1">
      <c r="A972" s="167"/>
      <c r="B972" s="167"/>
      <c r="C972" s="167"/>
      <c r="D972" s="167"/>
      <c r="E972" s="167"/>
      <c r="F972" s="167"/>
      <c r="G972" s="167"/>
      <c r="H972" s="167"/>
      <c r="I972" s="167"/>
      <c r="J972" s="167"/>
      <c r="K972" s="167"/>
      <c r="L972" s="167"/>
      <c r="M972" s="167"/>
      <c r="N972" s="167"/>
      <c r="O972" s="167"/>
      <c r="P972" s="167"/>
    </row>
    <row r="973" spans="1:16" outlineLevel="1">
      <c r="A973" s="167"/>
      <c r="B973" s="167"/>
      <c r="C973" s="167"/>
      <c r="D973" s="167"/>
      <c r="E973" s="167"/>
      <c r="F973" s="167"/>
      <c r="G973" s="167"/>
      <c r="H973" s="167"/>
      <c r="I973" s="167"/>
      <c r="J973" s="167"/>
      <c r="K973" s="167"/>
      <c r="L973" s="167"/>
      <c r="M973" s="167"/>
      <c r="N973" s="167"/>
      <c r="O973" s="167"/>
      <c r="P973" s="167"/>
    </row>
    <row r="974" spans="1:16" outlineLevel="1">
      <c r="A974" s="167"/>
      <c r="B974" s="167"/>
      <c r="C974" s="167"/>
      <c r="D974" s="167"/>
      <c r="E974" s="167"/>
      <c r="F974" s="167"/>
      <c r="G974" s="167"/>
      <c r="H974" s="167"/>
      <c r="I974" s="167"/>
      <c r="J974" s="167"/>
      <c r="K974" s="167"/>
      <c r="L974" s="167"/>
      <c r="M974" s="167"/>
      <c r="N974" s="167"/>
      <c r="O974" s="167"/>
      <c r="P974" s="167"/>
    </row>
    <row r="975" spans="1:16" outlineLevel="1">
      <c r="A975" s="167"/>
      <c r="B975" s="167"/>
      <c r="C975" s="167"/>
      <c r="D975" s="167"/>
      <c r="E975" s="167"/>
      <c r="F975" s="167"/>
      <c r="G975" s="167"/>
      <c r="H975" s="167"/>
      <c r="I975" s="167"/>
      <c r="J975" s="167"/>
      <c r="K975" s="167"/>
      <c r="L975" s="167"/>
      <c r="M975" s="167"/>
      <c r="N975" s="167"/>
      <c r="O975" s="167"/>
      <c r="P975" s="167"/>
    </row>
    <row r="976" spans="1:16" outlineLevel="1">
      <c r="A976" s="167"/>
      <c r="B976" s="167"/>
      <c r="C976" s="167"/>
      <c r="D976" s="167"/>
      <c r="E976" s="167"/>
      <c r="F976" s="167"/>
      <c r="G976" s="167"/>
      <c r="H976" s="167"/>
      <c r="I976" s="167"/>
      <c r="J976" s="167"/>
      <c r="K976" s="167"/>
      <c r="L976" s="167"/>
      <c r="M976" s="167"/>
      <c r="N976" s="167"/>
      <c r="O976" s="167"/>
      <c r="P976" s="167"/>
    </row>
    <row r="977" spans="1:16" outlineLevel="1">
      <c r="A977" s="167"/>
      <c r="B977" s="167"/>
      <c r="C977" s="167"/>
      <c r="D977" s="167"/>
      <c r="E977" s="167"/>
      <c r="F977" s="167"/>
      <c r="G977" s="167"/>
      <c r="H977" s="167"/>
      <c r="I977" s="167"/>
      <c r="J977" s="167"/>
      <c r="K977" s="167"/>
      <c r="L977" s="167"/>
      <c r="M977" s="167"/>
      <c r="N977" s="167"/>
      <c r="O977" s="167"/>
      <c r="P977" s="167"/>
    </row>
    <row r="978" spans="1:16" outlineLevel="1">
      <c r="A978" s="167"/>
      <c r="B978" s="167"/>
      <c r="C978" s="167"/>
      <c r="D978" s="167"/>
      <c r="E978" s="167"/>
      <c r="F978" s="167"/>
      <c r="G978" s="167"/>
      <c r="H978" s="167"/>
      <c r="I978" s="167"/>
      <c r="J978" s="167"/>
      <c r="K978" s="167"/>
      <c r="L978" s="167"/>
      <c r="M978" s="167"/>
      <c r="N978" s="167"/>
      <c r="O978" s="167"/>
      <c r="P978" s="167"/>
    </row>
    <row r="979" spans="1:16" outlineLevel="1">
      <c r="A979" s="167"/>
      <c r="B979" s="167"/>
      <c r="C979" s="167"/>
      <c r="D979" s="167"/>
      <c r="E979" s="167"/>
      <c r="F979" s="167"/>
      <c r="G979" s="167"/>
      <c r="H979" s="167"/>
      <c r="I979" s="167"/>
      <c r="J979" s="167"/>
      <c r="K979" s="167"/>
      <c r="L979" s="167"/>
      <c r="M979" s="167"/>
      <c r="N979" s="167"/>
      <c r="O979" s="167"/>
      <c r="P979" s="167"/>
    </row>
    <row r="980" spans="1:16" outlineLevel="1">
      <c r="A980" s="167"/>
      <c r="B980" s="167"/>
      <c r="C980" s="167"/>
      <c r="D980" s="167"/>
      <c r="E980" s="167"/>
      <c r="F980" s="167"/>
      <c r="G980" s="167"/>
      <c r="H980" s="167"/>
      <c r="I980" s="167"/>
      <c r="J980" s="167"/>
      <c r="K980" s="167"/>
      <c r="L980" s="167"/>
      <c r="M980" s="167"/>
      <c r="N980" s="167"/>
      <c r="O980" s="167"/>
      <c r="P980" s="167"/>
    </row>
    <row r="981" spans="1:16" outlineLevel="1">
      <c r="A981" s="167"/>
      <c r="B981" s="167"/>
      <c r="C981" s="167"/>
      <c r="D981" s="167"/>
      <c r="E981" s="167"/>
      <c r="F981" s="167"/>
      <c r="G981" s="167"/>
      <c r="H981" s="167"/>
      <c r="I981" s="167"/>
      <c r="J981" s="167"/>
      <c r="K981" s="167"/>
      <c r="L981" s="167"/>
      <c r="M981" s="167"/>
      <c r="N981" s="167"/>
      <c r="O981" s="167"/>
      <c r="P981" s="167"/>
    </row>
    <row r="982" spans="1:16" outlineLevel="1">
      <c r="A982" s="167"/>
      <c r="B982" s="167"/>
      <c r="C982" s="167"/>
      <c r="D982" s="167"/>
      <c r="E982" s="167"/>
      <c r="F982" s="167"/>
      <c r="G982" s="167"/>
      <c r="H982" s="167"/>
      <c r="I982" s="167"/>
      <c r="J982" s="167"/>
      <c r="K982" s="167"/>
      <c r="L982" s="167"/>
      <c r="M982" s="167"/>
      <c r="N982" s="167"/>
      <c r="O982" s="167"/>
      <c r="P982" s="167"/>
    </row>
    <row r="983" spans="1:16" outlineLevel="1">
      <c r="A983" s="167"/>
      <c r="B983" s="167"/>
      <c r="C983" s="167"/>
      <c r="D983" s="167"/>
      <c r="E983" s="167"/>
      <c r="F983" s="167"/>
      <c r="G983" s="167"/>
      <c r="H983" s="167"/>
      <c r="I983" s="167"/>
      <c r="J983" s="167"/>
      <c r="K983" s="167"/>
      <c r="L983" s="167"/>
      <c r="M983" s="167"/>
      <c r="N983" s="167"/>
      <c r="O983" s="167"/>
      <c r="P983" s="167"/>
    </row>
    <row r="984" spans="1:16" outlineLevel="1">
      <c r="A984" s="167"/>
      <c r="B984" s="167"/>
      <c r="C984" s="167"/>
      <c r="D984" s="167"/>
      <c r="E984" s="167"/>
      <c r="F984" s="167"/>
      <c r="G984" s="167"/>
      <c r="H984" s="167"/>
      <c r="I984" s="167"/>
      <c r="J984" s="167"/>
      <c r="K984" s="167"/>
      <c r="L984" s="167"/>
      <c r="M984" s="167"/>
      <c r="N984" s="167"/>
      <c r="O984" s="167"/>
      <c r="P984" s="167"/>
    </row>
    <row r="985" spans="1:16" outlineLevel="1">
      <c r="A985" s="167"/>
      <c r="B985" s="167"/>
      <c r="C985" s="167"/>
      <c r="D985" s="167"/>
      <c r="E985" s="167"/>
      <c r="F985" s="167"/>
      <c r="G985" s="167"/>
      <c r="H985" s="167"/>
      <c r="I985" s="167"/>
      <c r="J985" s="167"/>
      <c r="K985" s="167"/>
      <c r="L985" s="167"/>
      <c r="M985" s="167"/>
      <c r="N985" s="167"/>
      <c r="O985" s="167"/>
      <c r="P985" s="167"/>
    </row>
    <row r="986" spans="1:16" outlineLevel="1">
      <c r="A986" s="167"/>
      <c r="B986" s="167"/>
      <c r="C986" s="167"/>
      <c r="D986" s="167"/>
      <c r="E986" s="167"/>
      <c r="F986" s="167"/>
      <c r="G986" s="167"/>
      <c r="H986" s="167"/>
      <c r="I986" s="167"/>
      <c r="J986" s="167"/>
      <c r="K986" s="167"/>
      <c r="L986" s="167"/>
      <c r="M986" s="167"/>
      <c r="N986" s="167"/>
      <c r="O986" s="167"/>
      <c r="P986" s="167"/>
    </row>
    <row r="987" spans="1:16" outlineLevel="1">
      <c r="A987" s="167"/>
      <c r="B987" s="167"/>
      <c r="C987" s="167"/>
      <c r="D987" s="167"/>
      <c r="E987" s="167"/>
      <c r="F987" s="167"/>
      <c r="G987" s="167"/>
      <c r="H987" s="167"/>
      <c r="I987" s="167"/>
      <c r="J987" s="167"/>
      <c r="K987" s="167"/>
      <c r="L987" s="167"/>
      <c r="M987" s="167"/>
      <c r="N987" s="167"/>
      <c r="O987" s="167"/>
      <c r="P987" s="167"/>
    </row>
    <row r="988" spans="1:16" outlineLevel="1">
      <c r="A988" s="167"/>
      <c r="B988" s="167"/>
      <c r="C988" s="167"/>
      <c r="D988" s="167"/>
      <c r="E988" s="167"/>
      <c r="F988" s="167"/>
      <c r="G988" s="167"/>
      <c r="H988" s="167"/>
      <c r="I988" s="167"/>
      <c r="J988" s="167"/>
      <c r="K988" s="167"/>
      <c r="L988" s="167"/>
      <c r="M988" s="167"/>
      <c r="N988" s="167"/>
      <c r="O988" s="167"/>
      <c r="P988" s="167"/>
    </row>
    <row r="989" spans="1:16" outlineLevel="1">
      <c r="A989" s="167"/>
      <c r="B989" s="167"/>
      <c r="C989" s="167"/>
      <c r="D989" s="167"/>
      <c r="E989" s="167"/>
      <c r="F989" s="167"/>
      <c r="G989" s="167"/>
      <c r="H989" s="167"/>
      <c r="I989" s="167"/>
      <c r="J989" s="167"/>
      <c r="K989" s="167"/>
      <c r="L989" s="167"/>
      <c r="M989" s="167"/>
      <c r="N989" s="167"/>
      <c r="O989" s="167"/>
      <c r="P989" s="167"/>
    </row>
    <row r="990" spans="1:16" outlineLevel="1">
      <c r="A990" s="167"/>
      <c r="B990" s="167"/>
      <c r="C990" s="167"/>
      <c r="D990" s="167"/>
      <c r="E990" s="167"/>
      <c r="F990" s="167"/>
      <c r="G990" s="167"/>
      <c r="H990" s="167"/>
      <c r="I990" s="167"/>
      <c r="J990" s="167"/>
      <c r="K990" s="167"/>
      <c r="L990" s="167"/>
      <c r="M990" s="167"/>
      <c r="N990" s="167"/>
      <c r="O990" s="167"/>
      <c r="P990" s="167"/>
    </row>
    <row r="991" spans="1:16" outlineLevel="1">
      <c r="A991" s="167"/>
      <c r="B991" s="167"/>
      <c r="C991" s="167"/>
      <c r="D991" s="167"/>
      <c r="E991" s="167"/>
      <c r="F991" s="167"/>
      <c r="G991" s="167"/>
      <c r="H991" s="167"/>
      <c r="I991" s="167"/>
      <c r="J991" s="167"/>
      <c r="K991" s="167"/>
      <c r="L991" s="167"/>
      <c r="M991" s="167"/>
      <c r="N991" s="167"/>
      <c r="O991" s="167"/>
      <c r="P991" s="167"/>
    </row>
    <row r="992" spans="1:16" outlineLevel="1">
      <c r="A992" s="167"/>
      <c r="B992" s="167"/>
      <c r="C992" s="167"/>
      <c r="D992" s="167"/>
      <c r="E992" s="167"/>
      <c r="F992" s="167"/>
      <c r="G992" s="167"/>
      <c r="H992" s="167"/>
      <c r="I992" s="167"/>
      <c r="J992" s="167"/>
      <c r="K992" s="167"/>
      <c r="L992" s="167"/>
      <c r="M992" s="167"/>
      <c r="N992" s="167"/>
      <c r="O992" s="167"/>
      <c r="P992" s="167"/>
    </row>
    <row r="993" spans="1:16" outlineLevel="1">
      <c r="A993" s="167"/>
      <c r="B993" s="167"/>
      <c r="C993" s="167"/>
      <c r="D993" s="167"/>
      <c r="E993" s="167"/>
      <c r="F993" s="167"/>
      <c r="G993" s="167"/>
      <c r="H993" s="167"/>
      <c r="I993" s="167"/>
      <c r="J993" s="167"/>
      <c r="K993" s="167"/>
      <c r="L993" s="167"/>
      <c r="M993" s="167"/>
      <c r="N993" s="167"/>
      <c r="O993" s="167"/>
      <c r="P993" s="167"/>
    </row>
    <row r="994" spans="1:16" outlineLevel="1">
      <c r="A994" s="167"/>
      <c r="B994" s="167"/>
      <c r="C994" s="167"/>
      <c r="D994" s="167"/>
      <c r="E994" s="167"/>
      <c r="F994" s="167"/>
      <c r="G994" s="167"/>
      <c r="H994" s="167"/>
      <c r="I994" s="167"/>
      <c r="J994" s="167"/>
      <c r="K994" s="167"/>
      <c r="L994" s="167"/>
      <c r="M994" s="167"/>
      <c r="N994" s="167"/>
      <c r="O994" s="167"/>
      <c r="P994" s="167"/>
    </row>
    <row r="995" spans="1:16" outlineLevel="1">
      <c r="A995" s="167"/>
      <c r="B995" s="167"/>
      <c r="C995" s="167"/>
      <c r="D995" s="167"/>
      <c r="E995" s="167"/>
      <c r="F995" s="167"/>
      <c r="G995" s="167"/>
      <c r="H995" s="167"/>
      <c r="I995" s="167"/>
      <c r="J995" s="167"/>
      <c r="K995" s="167"/>
      <c r="L995" s="167"/>
      <c r="M995" s="167"/>
      <c r="N995" s="167"/>
      <c r="O995" s="167"/>
      <c r="P995" s="167"/>
    </row>
    <row r="996" spans="1:16" outlineLevel="1">
      <c r="A996" s="167"/>
      <c r="B996" s="167"/>
      <c r="C996" s="167"/>
      <c r="D996" s="167"/>
      <c r="E996" s="167"/>
      <c r="F996" s="167"/>
      <c r="G996" s="167"/>
      <c r="H996" s="167"/>
      <c r="I996" s="167"/>
      <c r="J996" s="167"/>
      <c r="K996" s="167"/>
      <c r="L996" s="167"/>
      <c r="M996" s="167"/>
      <c r="N996" s="167"/>
      <c r="O996" s="167"/>
      <c r="P996" s="167"/>
    </row>
    <row r="997" spans="1:16" outlineLevel="1">
      <c r="A997" s="167"/>
      <c r="B997" s="167"/>
      <c r="C997" s="167"/>
      <c r="D997" s="167"/>
      <c r="E997" s="167"/>
      <c r="F997" s="167"/>
      <c r="G997" s="167"/>
      <c r="H997" s="167"/>
      <c r="I997" s="167"/>
      <c r="J997" s="167"/>
      <c r="K997" s="167"/>
      <c r="L997" s="167"/>
      <c r="M997" s="167"/>
      <c r="N997" s="167"/>
      <c r="O997" s="167"/>
      <c r="P997" s="167"/>
    </row>
    <row r="998" spans="1:16" outlineLevel="1">
      <c r="A998" s="167"/>
      <c r="B998" s="167"/>
      <c r="C998" s="167"/>
      <c r="D998" s="167"/>
      <c r="E998" s="167"/>
      <c r="F998" s="167"/>
      <c r="G998" s="167"/>
      <c r="H998" s="167"/>
      <c r="I998" s="167"/>
      <c r="J998" s="167"/>
      <c r="K998" s="167"/>
      <c r="L998" s="167"/>
      <c r="M998" s="167"/>
      <c r="N998" s="167"/>
      <c r="O998" s="167"/>
      <c r="P998" s="167"/>
    </row>
    <row r="999" spans="1:16" outlineLevel="1">
      <c r="A999" s="167"/>
      <c r="B999" s="167"/>
      <c r="C999" s="167"/>
      <c r="D999" s="167"/>
      <c r="E999" s="167"/>
      <c r="F999" s="167"/>
      <c r="G999" s="167"/>
      <c r="H999" s="167"/>
      <c r="I999" s="167"/>
      <c r="J999" s="167"/>
      <c r="K999" s="167"/>
      <c r="L999" s="167"/>
      <c r="M999" s="167"/>
      <c r="N999" s="167"/>
      <c r="O999" s="167"/>
      <c r="P999" s="167"/>
    </row>
    <row r="1000" spans="1:16" outlineLevel="1">
      <c r="A1000" s="167"/>
      <c r="B1000" s="167"/>
      <c r="C1000" s="167"/>
      <c r="D1000" s="167"/>
      <c r="E1000" s="167"/>
      <c r="F1000" s="167"/>
      <c r="G1000" s="167"/>
      <c r="H1000" s="167"/>
      <c r="I1000" s="167"/>
      <c r="J1000" s="167"/>
      <c r="K1000" s="167"/>
      <c r="L1000" s="167"/>
      <c r="M1000" s="167"/>
      <c r="N1000" s="167"/>
      <c r="O1000" s="167"/>
      <c r="P1000" s="167"/>
    </row>
    <row r="1001" spans="1:16" outlineLevel="1">
      <c r="A1001" s="167"/>
      <c r="B1001" s="167"/>
      <c r="C1001" s="167"/>
      <c r="D1001" s="167"/>
      <c r="E1001" s="167"/>
      <c r="F1001" s="167"/>
      <c r="G1001" s="167"/>
      <c r="H1001" s="167"/>
      <c r="I1001" s="167"/>
      <c r="J1001" s="167"/>
      <c r="K1001" s="167"/>
      <c r="L1001" s="167"/>
      <c r="M1001" s="167"/>
      <c r="N1001" s="167"/>
      <c r="O1001" s="167"/>
      <c r="P1001" s="167"/>
    </row>
    <row r="1002" spans="1:16" outlineLevel="1">
      <c r="A1002" s="167"/>
      <c r="B1002" s="167"/>
      <c r="C1002" s="167"/>
      <c r="D1002" s="167"/>
      <c r="E1002" s="167"/>
      <c r="F1002" s="167"/>
      <c r="G1002" s="167"/>
      <c r="H1002" s="167"/>
      <c r="I1002" s="167"/>
      <c r="J1002" s="167"/>
      <c r="K1002" s="167"/>
      <c r="L1002" s="167"/>
      <c r="M1002" s="167"/>
      <c r="N1002" s="167"/>
      <c r="O1002" s="167"/>
      <c r="P1002" s="167"/>
    </row>
    <row r="1003" spans="1:16" outlineLevel="1">
      <c r="A1003" s="167"/>
      <c r="B1003" s="167"/>
      <c r="C1003" s="167"/>
      <c r="D1003" s="167"/>
      <c r="E1003" s="167"/>
      <c r="F1003" s="167"/>
      <c r="G1003" s="167"/>
      <c r="H1003" s="167"/>
      <c r="I1003" s="167"/>
      <c r="J1003" s="167"/>
      <c r="K1003" s="167"/>
      <c r="L1003" s="167"/>
      <c r="M1003" s="167"/>
      <c r="N1003" s="167"/>
      <c r="O1003" s="167"/>
      <c r="P1003" s="167"/>
    </row>
    <row r="1004" spans="1:16" outlineLevel="1">
      <c r="A1004" s="167"/>
      <c r="B1004" s="167"/>
      <c r="C1004" s="167"/>
      <c r="D1004" s="167"/>
      <c r="E1004" s="167"/>
      <c r="F1004" s="167"/>
      <c r="G1004" s="167"/>
      <c r="H1004" s="167"/>
      <c r="I1004" s="167"/>
      <c r="J1004" s="167"/>
      <c r="K1004" s="167"/>
      <c r="L1004" s="167"/>
      <c r="M1004" s="167"/>
      <c r="N1004" s="167"/>
      <c r="O1004" s="167"/>
      <c r="P1004" s="167"/>
    </row>
    <row r="1005" spans="1:16" outlineLevel="1">
      <c r="A1005" s="167"/>
      <c r="B1005" s="167"/>
      <c r="C1005" s="167"/>
      <c r="D1005" s="167"/>
      <c r="E1005" s="167"/>
      <c r="F1005" s="167"/>
      <c r="G1005" s="167"/>
      <c r="H1005" s="167"/>
      <c r="I1005" s="167"/>
      <c r="J1005" s="167"/>
      <c r="K1005" s="167"/>
      <c r="L1005" s="167"/>
      <c r="M1005" s="167"/>
      <c r="N1005" s="167"/>
      <c r="O1005" s="167"/>
      <c r="P1005" s="167"/>
    </row>
    <row r="1006" spans="1:16" outlineLevel="1">
      <c r="A1006" s="167"/>
      <c r="B1006" s="167"/>
      <c r="C1006" s="167"/>
      <c r="D1006" s="167"/>
      <c r="E1006" s="167"/>
      <c r="F1006" s="167"/>
      <c r="G1006" s="167"/>
      <c r="H1006" s="167"/>
      <c r="I1006" s="167"/>
      <c r="J1006" s="167"/>
      <c r="K1006" s="167"/>
      <c r="L1006" s="167"/>
      <c r="M1006" s="167"/>
      <c r="N1006" s="167"/>
      <c r="O1006" s="167"/>
      <c r="P1006" s="167"/>
    </row>
    <row r="1007" spans="1:16" outlineLevel="1">
      <c r="A1007" s="167"/>
      <c r="B1007" s="167"/>
      <c r="C1007" s="167"/>
      <c r="D1007" s="167"/>
      <c r="E1007" s="167"/>
      <c r="F1007" s="167"/>
      <c r="G1007" s="167"/>
      <c r="H1007" s="167"/>
      <c r="I1007" s="167"/>
      <c r="J1007" s="167"/>
      <c r="K1007" s="167"/>
      <c r="L1007" s="167"/>
      <c r="M1007" s="167"/>
      <c r="N1007" s="167"/>
      <c r="O1007" s="167"/>
      <c r="P1007" s="167"/>
    </row>
    <row r="1008" spans="1:16" outlineLevel="1">
      <c r="A1008" s="167"/>
      <c r="B1008" s="167"/>
      <c r="C1008" s="167"/>
      <c r="D1008" s="167"/>
      <c r="E1008" s="167"/>
      <c r="F1008" s="167"/>
      <c r="G1008" s="167"/>
      <c r="H1008" s="167"/>
      <c r="I1008" s="167"/>
      <c r="J1008" s="167"/>
      <c r="K1008" s="167"/>
      <c r="L1008" s="167"/>
      <c r="M1008" s="167"/>
      <c r="N1008" s="167"/>
      <c r="O1008" s="167"/>
      <c r="P1008" s="167"/>
    </row>
    <row r="1009" spans="1:16" outlineLevel="1">
      <c r="A1009" s="167"/>
      <c r="B1009" s="167"/>
      <c r="C1009" s="167"/>
      <c r="D1009" s="167"/>
      <c r="E1009" s="167"/>
      <c r="F1009" s="167"/>
      <c r="G1009" s="167"/>
      <c r="H1009" s="167"/>
      <c r="I1009" s="167"/>
      <c r="J1009" s="167"/>
      <c r="K1009" s="167"/>
      <c r="L1009" s="167"/>
      <c r="M1009" s="167"/>
      <c r="N1009" s="167"/>
      <c r="O1009" s="167"/>
      <c r="P1009" s="167"/>
    </row>
    <row r="1010" spans="1:16" outlineLevel="1">
      <c r="A1010" s="167"/>
      <c r="B1010" s="167"/>
      <c r="C1010" s="167"/>
      <c r="D1010" s="167"/>
      <c r="E1010" s="167"/>
      <c r="F1010" s="167"/>
      <c r="G1010" s="167"/>
      <c r="H1010" s="167"/>
      <c r="I1010" s="167"/>
      <c r="J1010" s="167"/>
      <c r="K1010" s="167"/>
      <c r="L1010" s="167"/>
      <c r="M1010" s="167"/>
      <c r="N1010" s="167"/>
      <c r="O1010" s="167"/>
      <c r="P1010" s="167"/>
    </row>
    <row r="1011" spans="1:16" outlineLevel="1">
      <c r="A1011" s="167"/>
      <c r="B1011" s="167"/>
      <c r="C1011" s="167"/>
      <c r="D1011" s="167"/>
      <c r="E1011" s="167"/>
      <c r="F1011" s="167"/>
      <c r="G1011" s="167"/>
      <c r="H1011" s="167"/>
      <c r="I1011" s="167"/>
      <c r="J1011" s="167"/>
      <c r="K1011" s="167"/>
      <c r="L1011" s="167"/>
      <c r="M1011" s="167"/>
      <c r="N1011" s="167"/>
      <c r="O1011" s="167"/>
      <c r="P1011" s="167"/>
    </row>
    <row r="1012" spans="1:16" outlineLevel="1">
      <c r="A1012" s="167"/>
      <c r="B1012" s="167"/>
      <c r="C1012" s="167"/>
      <c r="D1012" s="167"/>
      <c r="E1012" s="167"/>
      <c r="F1012" s="167"/>
      <c r="G1012" s="167"/>
      <c r="H1012" s="167"/>
      <c r="I1012" s="167"/>
      <c r="J1012" s="167"/>
      <c r="K1012" s="167"/>
      <c r="L1012" s="167"/>
      <c r="M1012" s="167"/>
      <c r="N1012" s="167"/>
      <c r="O1012" s="167"/>
      <c r="P1012" s="167"/>
    </row>
    <row r="1013" spans="1:16" outlineLevel="1">
      <c r="A1013" s="167"/>
      <c r="B1013" s="167"/>
      <c r="C1013" s="167"/>
      <c r="D1013" s="167"/>
      <c r="E1013" s="167"/>
      <c r="F1013" s="167"/>
      <c r="G1013" s="167"/>
      <c r="H1013" s="167"/>
      <c r="I1013" s="167"/>
      <c r="J1013" s="167"/>
      <c r="K1013" s="167"/>
      <c r="L1013" s="167"/>
      <c r="M1013" s="167"/>
      <c r="N1013" s="167"/>
      <c r="O1013" s="167"/>
      <c r="P1013" s="167"/>
    </row>
    <row r="1014" spans="1:16" outlineLevel="1">
      <c r="A1014" s="167"/>
      <c r="B1014" s="167"/>
      <c r="C1014" s="167"/>
      <c r="D1014" s="167"/>
      <c r="E1014" s="167"/>
      <c r="F1014" s="167"/>
      <c r="G1014" s="167"/>
      <c r="H1014" s="167"/>
      <c r="I1014" s="167"/>
      <c r="J1014" s="167"/>
      <c r="K1014" s="167"/>
      <c r="L1014" s="167"/>
      <c r="M1014" s="167"/>
      <c r="N1014" s="167"/>
      <c r="O1014" s="167"/>
      <c r="P1014" s="167"/>
    </row>
    <row r="1015" spans="1:16" outlineLevel="1">
      <c r="A1015" s="167"/>
      <c r="B1015" s="167"/>
      <c r="C1015" s="167"/>
      <c r="D1015" s="167"/>
      <c r="E1015" s="167"/>
      <c r="F1015" s="167"/>
      <c r="G1015" s="167"/>
      <c r="H1015" s="167"/>
      <c r="I1015" s="167"/>
      <c r="J1015" s="167"/>
      <c r="K1015" s="167"/>
      <c r="L1015" s="167"/>
      <c r="M1015" s="167"/>
      <c r="N1015" s="167"/>
      <c r="O1015" s="167"/>
      <c r="P1015" s="167"/>
    </row>
    <row r="1016" spans="1:16" outlineLevel="1">
      <c r="A1016" s="167"/>
      <c r="B1016" s="167"/>
      <c r="C1016" s="167"/>
      <c r="D1016" s="167"/>
      <c r="E1016" s="167"/>
      <c r="F1016" s="167"/>
      <c r="G1016" s="167"/>
      <c r="H1016" s="167"/>
      <c r="I1016" s="167"/>
      <c r="J1016" s="167"/>
      <c r="K1016" s="167"/>
      <c r="L1016" s="167"/>
      <c r="M1016" s="167"/>
      <c r="N1016" s="167"/>
      <c r="O1016" s="167"/>
      <c r="P1016" s="167"/>
    </row>
    <row r="1017" spans="1:16" outlineLevel="1">
      <c r="A1017" s="167"/>
      <c r="B1017" s="167"/>
      <c r="C1017" s="167"/>
      <c r="D1017" s="167"/>
      <c r="E1017" s="167"/>
      <c r="F1017" s="167"/>
      <c r="G1017" s="167"/>
      <c r="H1017" s="167"/>
      <c r="I1017" s="167"/>
      <c r="J1017" s="167"/>
      <c r="K1017" s="167"/>
      <c r="L1017" s="167"/>
      <c r="M1017" s="167"/>
      <c r="N1017" s="167"/>
      <c r="O1017" s="167"/>
      <c r="P1017" s="167"/>
    </row>
    <row r="1018" spans="1:16" outlineLevel="1">
      <c r="A1018" s="167"/>
      <c r="B1018" s="167"/>
      <c r="C1018" s="167"/>
      <c r="D1018" s="167"/>
      <c r="E1018" s="167"/>
      <c r="F1018" s="167"/>
      <c r="G1018" s="167"/>
      <c r="H1018" s="167"/>
      <c r="I1018" s="167"/>
      <c r="J1018" s="167"/>
      <c r="K1018" s="167"/>
      <c r="L1018" s="167"/>
      <c r="M1018" s="167"/>
      <c r="N1018" s="167"/>
      <c r="O1018" s="167"/>
      <c r="P1018" s="167"/>
    </row>
    <row r="1019" spans="1:16" outlineLevel="1">
      <c r="A1019" s="167"/>
      <c r="B1019" s="167"/>
      <c r="C1019" s="167"/>
      <c r="D1019" s="167"/>
      <c r="E1019" s="167"/>
      <c r="F1019" s="167"/>
      <c r="G1019" s="167"/>
      <c r="H1019" s="167"/>
      <c r="I1019" s="167"/>
      <c r="J1019" s="167"/>
      <c r="K1019" s="167"/>
      <c r="L1019" s="167"/>
      <c r="M1019" s="167"/>
      <c r="N1019" s="167"/>
      <c r="O1019" s="167"/>
      <c r="P1019" s="167"/>
    </row>
    <row r="1020" spans="1:16" outlineLevel="1">
      <c r="A1020" s="167"/>
      <c r="B1020" s="167"/>
      <c r="C1020" s="167"/>
      <c r="D1020" s="167"/>
      <c r="E1020" s="167"/>
      <c r="F1020" s="167"/>
      <c r="G1020" s="167"/>
      <c r="H1020" s="167"/>
      <c r="I1020" s="167"/>
      <c r="J1020" s="167"/>
      <c r="K1020" s="167"/>
      <c r="L1020" s="167"/>
      <c r="M1020" s="167"/>
      <c r="N1020" s="167"/>
      <c r="O1020" s="167"/>
      <c r="P1020" s="167"/>
    </row>
    <row r="1021" spans="1:16" outlineLevel="1">
      <c r="A1021" s="167"/>
      <c r="B1021" s="167"/>
      <c r="C1021" s="167"/>
      <c r="D1021" s="167"/>
      <c r="E1021" s="167"/>
      <c r="F1021" s="167"/>
      <c r="G1021" s="167"/>
      <c r="H1021" s="167"/>
      <c r="I1021" s="167"/>
      <c r="J1021" s="167"/>
      <c r="K1021" s="167"/>
      <c r="L1021" s="167"/>
      <c r="M1021" s="167"/>
      <c r="N1021" s="167"/>
      <c r="O1021" s="167"/>
      <c r="P1021" s="167"/>
    </row>
    <row r="1022" spans="1:16" outlineLevel="1">
      <c r="A1022" s="167"/>
      <c r="B1022" s="167"/>
      <c r="C1022" s="167"/>
      <c r="D1022" s="167"/>
      <c r="E1022" s="167"/>
      <c r="F1022" s="167"/>
      <c r="G1022" s="167"/>
      <c r="H1022" s="167"/>
      <c r="I1022" s="167"/>
      <c r="J1022" s="167"/>
      <c r="K1022" s="167"/>
      <c r="L1022" s="167"/>
      <c r="M1022" s="167"/>
      <c r="N1022" s="167"/>
      <c r="O1022" s="167"/>
      <c r="P1022" s="167"/>
    </row>
    <row r="1023" spans="1:16" outlineLevel="1">
      <c r="A1023" s="167"/>
      <c r="B1023" s="167"/>
      <c r="C1023" s="167"/>
      <c r="D1023" s="167"/>
      <c r="E1023" s="167"/>
      <c r="F1023" s="167"/>
      <c r="G1023" s="167"/>
      <c r="H1023" s="167"/>
      <c r="I1023" s="167"/>
      <c r="J1023" s="167"/>
      <c r="K1023" s="167"/>
      <c r="L1023" s="167"/>
      <c r="M1023" s="167"/>
      <c r="N1023" s="167"/>
      <c r="O1023" s="167"/>
      <c r="P1023" s="167"/>
    </row>
    <row r="1024" spans="1:16" outlineLevel="1">
      <c r="A1024" s="167"/>
      <c r="B1024" s="167"/>
      <c r="C1024" s="167"/>
      <c r="D1024" s="167"/>
      <c r="E1024" s="167"/>
      <c r="F1024" s="167"/>
      <c r="G1024" s="167"/>
      <c r="H1024" s="167"/>
      <c r="I1024" s="167"/>
      <c r="J1024" s="167"/>
      <c r="K1024" s="167"/>
      <c r="L1024" s="167"/>
      <c r="M1024" s="167"/>
      <c r="N1024" s="167"/>
      <c r="O1024" s="167"/>
      <c r="P1024" s="167"/>
    </row>
    <row r="1025" spans="1:16" outlineLevel="1">
      <c r="A1025" s="167"/>
      <c r="B1025" s="167"/>
      <c r="C1025" s="167"/>
      <c r="D1025" s="167"/>
      <c r="E1025" s="167"/>
      <c r="F1025" s="167"/>
      <c r="G1025" s="167"/>
      <c r="H1025" s="167"/>
      <c r="I1025" s="167"/>
      <c r="J1025" s="167"/>
      <c r="K1025" s="167"/>
      <c r="L1025" s="167"/>
      <c r="M1025" s="167"/>
      <c r="N1025" s="167"/>
      <c r="O1025" s="167"/>
      <c r="P1025" s="167"/>
    </row>
    <row r="1026" spans="1:16" outlineLevel="1">
      <c r="A1026" s="167"/>
      <c r="B1026" s="167"/>
      <c r="C1026" s="167"/>
      <c r="D1026" s="167"/>
      <c r="E1026" s="167"/>
      <c r="F1026" s="167"/>
      <c r="G1026" s="167"/>
      <c r="H1026" s="167"/>
      <c r="I1026" s="167"/>
      <c r="J1026" s="167"/>
      <c r="K1026" s="167"/>
      <c r="L1026" s="167"/>
      <c r="M1026" s="167"/>
      <c r="N1026" s="167"/>
      <c r="O1026" s="167"/>
      <c r="P1026" s="167"/>
    </row>
    <row r="1027" spans="1:16" outlineLevel="1">
      <c r="A1027" s="167"/>
      <c r="B1027" s="167"/>
      <c r="C1027" s="167"/>
      <c r="D1027" s="167"/>
      <c r="E1027" s="167"/>
      <c r="F1027" s="167"/>
      <c r="G1027" s="167"/>
      <c r="H1027" s="167"/>
      <c r="I1027" s="167"/>
      <c r="J1027" s="167"/>
      <c r="K1027" s="167"/>
      <c r="L1027" s="167"/>
      <c r="M1027" s="167"/>
      <c r="N1027" s="167"/>
      <c r="O1027" s="167"/>
      <c r="P1027" s="167"/>
    </row>
    <row r="1028" spans="1:16" outlineLevel="1">
      <c r="A1028" s="167"/>
      <c r="B1028" s="167"/>
      <c r="C1028" s="167"/>
      <c r="D1028" s="167"/>
      <c r="E1028" s="167"/>
      <c r="F1028" s="167"/>
      <c r="G1028" s="167"/>
      <c r="H1028" s="167"/>
      <c r="I1028" s="167"/>
      <c r="J1028" s="167"/>
      <c r="K1028" s="167"/>
      <c r="L1028" s="167"/>
      <c r="M1028" s="167"/>
      <c r="N1028" s="167"/>
      <c r="O1028" s="167"/>
      <c r="P1028" s="167"/>
    </row>
    <row r="1029" spans="1:16" outlineLevel="1">
      <c r="A1029" s="167"/>
      <c r="B1029" s="167"/>
      <c r="C1029" s="167"/>
      <c r="D1029" s="167"/>
      <c r="E1029" s="167"/>
      <c r="F1029" s="167"/>
      <c r="G1029" s="167"/>
      <c r="H1029" s="167"/>
      <c r="I1029" s="167"/>
      <c r="J1029" s="167"/>
      <c r="K1029" s="167"/>
      <c r="L1029" s="167"/>
      <c r="M1029" s="167"/>
      <c r="N1029" s="167"/>
      <c r="O1029" s="167"/>
      <c r="P1029" s="167"/>
    </row>
    <row r="1030" spans="1:16" outlineLevel="1">
      <c r="A1030" s="167"/>
      <c r="B1030" s="167"/>
      <c r="C1030" s="167"/>
      <c r="D1030" s="167"/>
      <c r="E1030" s="167"/>
      <c r="F1030" s="167"/>
      <c r="G1030" s="167"/>
      <c r="H1030" s="167"/>
      <c r="I1030" s="167"/>
      <c r="J1030" s="167"/>
      <c r="K1030" s="167"/>
      <c r="L1030" s="167"/>
      <c r="M1030" s="167"/>
      <c r="N1030" s="167"/>
      <c r="O1030" s="167"/>
      <c r="P1030" s="167"/>
    </row>
    <row r="1031" spans="1:16" outlineLevel="1">
      <c r="A1031" s="167"/>
      <c r="B1031" s="167"/>
      <c r="C1031" s="167"/>
      <c r="D1031" s="167"/>
      <c r="E1031" s="167"/>
      <c r="F1031" s="167"/>
      <c r="G1031" s="167"/>
      <c r="H1031" s="167"/>
      <c r="I1031" s="167"/>
      <c r="J1031" s="167"/>
      <c r="K1031" s="167"/>
      <c r="L1031" s="167"/>
      <c r="M1031" s="167"/>
      <c r="N1031" s="167"/>
      <c r="O1031" s="167"/>
      <c r="P1031" s="167"/>
    </row>
    <row r="1032" spans="1:16" outlineLevel="1">
      <c r="A1032" s="167"/>
      <c r="B1032" s="167"/>
      <c r="C1032" s="167"/>
      <c r="D1032" s="167"/>
      <c r="E1032" s="167"/>
      <c r="F1032" s="167"/>
      <c r="G1032" s="167"/>
      <c r="H1032" s="167"/>
      <c r="I1032" s="167"/>
      <c r="J1032" s="167"/>
      <c r="K1032" s="167"/>
      <c r="L1032" s="167"/>
      <c r="M1032" s="167"/>
      <c r="N1032" s="167"/>
      <c r="O1032" s="167"/>
      <c r="P1032" s="167"/>
    </row>
    <row r="1033" spans="1:16" outlineLevel="1">
      <c r="A1033" s="167"/>
      <c r="B1033" s="167"/>
      <c r="C1033" s="167"/>
      <c r="D1033" s="167"/>
      <c r="E1033" s="167"/>
      <c r="F1033" s="167"/>
      <c r="G1033" s="167"/>
      <c r="H1033" s="167"/>
      <c r="I1033" s="167"/>
      <c r="J1033" s="167"/>
      <c r="K1033" s="167"/>
      <c r="L1033" s="167"/>
      <c r="M1033" s="167"/>
      <c r="N1033" s="167"/>
      <c r="O1033" s="167"/>
      <c r="P1033" s="167"/>
    </row>
    <row r="1034" spans="1:16" outlineLevel="1">
      <c r="A1034" s="167"/>
      <c r="B1034" s="167"/>
      <c r="C1034" s="167"/>
      <c r="D1034" s="167"/>
      <c r="E1034" s="167"/>
      <c r="F1034" s="167"/>
      <c r="G1034" s="167"/>
      <c r="H1034" s="167"/>
      <c r="I1034" s="167"/>
      <c r="J1034" s="167"/>
      <c r="K1034" s="167"/>
      <c r="L1034" s="167"/>
      <c r="M1034" s="167"/>
      <c r="N1034" s="167"/>
      <c r="O1034" s="167"/>
      <c r="P1034" s="167"/>
    </row>
    <row r="1035" spans="1:16" outlineLevel="1">
      <c r="A1035" s="167"/>
      <c r="B1035" s="167"/>
      <c r="C1035" s="167"/>
      <c r="D1035" s="167"/>
      <c r="E1035" s="167"/>
      <c r="F1035" s="167"/>
      <c r="G1035" s="167"/>
      <c r="H1035" s="167"/>
      <c r="I1035" s="167"/>
      <c r="J1035" s="167"/>
      <c r="K1035" s="167"/>
      <c r="L1035" s="167"/>
      <c r="M1035" s="167"/>
      <c r="N1035" s="167"/>
      <c r="O1035" s="167"/>
      <c r="P1035" s="167"/>
    </row>
    <row r="1036" spans="1:16" outlineLevel="1">
      <c r="A1036" s="167"/>
      <c r="B1036" s="167"/>
      <c r="C1036" s="167"/>
      <c r="D1036" s="167"/>
      <c r="E1036" s="167"/>
      <c r="F1036" s="167"/>
      <c r="G1036" s="167"/>
      <c r="H1036" s="167"/>
      <c r="I1036" s="167"/>
      <c r="J1036" s="167"/>
      <c r="K1036" s="167"/>
      <c r="L1036" s="167"/>
      <c r="M1036" s="167"/>
      <c r="N1036" s="167"/>
      <c r="O1036" s="167"/>
      <c r="P1036" s="167"/>
    </row>
    <row r="1037" spans="1:16" outlineLevel="1">
      <c r="A1037" s="167"/>
      <c r="B1037" s="167"/>
      <c r="C1037" s="167"/>
      <c r="D1037" s="167"/>
      <c r="E1037" s="167"/>
      <c r="F1037" s="167"/>
      <c r="G1037" s="167"/>
      <c r="H1037" s="167"/>
      <c r="I1037" s="167"/>
      <c r="J1037" s="167"/>
      <c r="K1037" s="167"/>
      <c r="L1037" s="167"/>
      <c r="M1037" s="167"/>
      <c r="N1037" s="167"/>
      <c r="O1037" s="167"/>
      <c r="P1037" s="167"/>
    </row>
    <row r="1038" spans="1:16" outlineLevel="1">
      <c r="A1038" s="167"/>
      <c r="B1038" s="167"/>
      <c r="C1038" s="167"/>
      <c r="D1038" s="167"/>
      <c r="E1038" s="167"/>
      <c r="F1038" s="167"/>
      <c r="G1038" s="167"/>
      <c r="H1038" s="167"/>
      <c r="I1038" s="167"/>
      <c r="J1038" s="167"/>
      <c r="K1038" s="167"/>
      <c r="L1038" s="167"/>
      <c r="M1038" s="167"/>
      <c r="N1038" s="167"/>
      <c r="O1038" s="167"/>
      <c r="P1038" s="167"/>
    </row>
    <row r="1039" spans="1:16" outlineLevel="1">
      <c r="A1039" s="167"/>
      <c r="B1039" s="167"/>
      <c r="C1039" s="167"/>
      <c r="D1039" s="167"/>
      <c r="E1039" s="167"/>
      <c r="F1039" s="167"/>
      <c r="G1039" s="167"/>
      <c r="H1039" s="167"/>
      <c r="I1039" s="167"/>
      <c r="J1039" s="167"/>
      <c r="K1039" s="167"/>
      <c r="L1039" s="167"/>
      <c r="M1039" s="167"/>
      <c r="N1039" s="167"/>
      <c r="O1039" s="167"/>
      <c r="P1039" s="167"/>
    </row>
    <row r="1040" spans="1:16" outlineLevel="1">
      <c r="A1040" s="167"/>
      <c r="B1040" s="167"/>
      <c r="C1040" s="167"/>
      <c r="D1040" s="167"/>
      <c r="E1040" s="167"/>
      <c r="F1040" s="167"/>
      <c r="G1040" s="167"/>
      <c r="H1040" s="167"/>
      <c r="I1040" s="167"/>
      <c r="J1040" s="167"/>
      <c r="K1040" s="167"/>
      <c r="L1040" s="167"/>
      <c r="M1040" s="167"/>
      <c r="N1040" s="167"/>
      <c r="O1040" s="167"/>
      <c r="P1040" s="167"/>
    </row>
    <row r="1041" spans="1:16" outlineLevel="1">
      <c r="A1041" s="167"/>
      <c r="B1041" s="167"/>
      <c r="C1041" s="167"/>
      <c r="D1041" s="167"/>
      <c r="E1041" s="167"/>
      <c r="F1041" s="167"/>
      <c r="G1041" s="167"/>
      <c r="H1041" s="167"/>
      <c r="I1041" s="167"/>
      <c r="J1041" s="167"/>
      <c r="K1041" s="167"/>
      <c r="L1041" s="167"/>
      <c r="M1041" s="167"/>
      <c r="N1041" s="167"/>
      <c r="O1041" s="167"/>
      <c r="P1041" s="167"/>
    </row>
    <row r="1042" spans="1:16" outlineLevel="1">
      <c r="A1042" s="167"/>
      <c r="B1042" s="167"/>
      <c r="C1042" s="167"/>
      <c r="D1042" s="167"/>
      <c r="E1042" s="167"/>
      <c r="F1042" s="167"/>
      <c r="G1042" s="167"/>
      <c r="H1042" s="167"/>
      <c r="I1042" s="167"/>
      <c r="J1042" s="167"/>
      <c r="K1042" s="167"/>
      <c r="L1042" s="167"/>
      <c r="M1042" s="167"/>
      <c r="N1042" s="167"/>
      <c r="O1042" s="167"/>
      <c r="P1042" s="167"/>
    </row>
    <row r="1043" spans="1:16" outlineLevel="1">
      <c r="A1043" s="167"/>
      <c r="B1043" s="167"/>
      <c r="C1043" s="167"/>
      <c r="D1043" s="167"/>
      <c r="E1043" s="167"/>
      <c r="F1043" s="167"/>
      <c r="G1043" s="167"/>
      <c r="H1043" s="167"/>
      <c r="I1043" s="167"/>
      <c r="J1043" s="167"/>
      <c r="K1043" s="167"/>
      <c r="L1043" s="167"/>
      <c r="M1043" s="167"/>
      <c r="N1043" s="167"/>
      <c r="O1043" s="167"/>
      <c r="P1043" s="167"/>
    </row>
    <row r="1044" spans="1:16" outlineLevel="1">
      <c r="A1044" s="167"/>
      <c r="B1044" s="167"/>
      <c r="C1044" s="167"/>
      <c r="D1044" s="167"/>
      <c r="E1044" s="167"/>
      <c r="F1044" s="167"/>
      <c r="G1044" s="167"/>
      <c r="H1044" s="167"/>
      <c r="I1044" s="167"/>
      <c r="J1044" s="167"/>
      <c r="K1044" s="167"/>
      <c r="L1044" s="167"/>
      <c r="M1044" s="167"/>
      <c r="N1044" s="167"/>
      <c r="O1044" s="167"/>
      <c r="P1044" s="167"/>
    </row>
    <row r="1045" spans="1:16" outlineLevel="1">
      <c r="A1045" s="167"/>
      <c r="B1045" s="167"/>
      <c r="C1045" s="167"/>
      <c r="D1045" s="167"/>
      <c r="E1045" s="167"/>
      <c r="F1045" s="167"/>
      <c r="G1045" s="167"/>
      <c r="H1045" s="167"/>
      <c r="I1045" s="167"/>
      <c r="J1045" s="167"/>
      <c r="K1045" s="167"/>
      <c r="L1045" s="167"/>
      <c r="M1045" s="167"/>
      <c r="N1045" s="167"/>
      <c r="O1045" s="167"/>
      <c r="P1045" s="167"/>
    </row>
    <row r="1046" spans="1:16" outlineLevel="1">
      <c r="A1046" s="167"/>
      <c r="B1046" s="167"/>
      <c r="C1046" s="167"/>
      <c r="D1046" s="167"/>
      <c r="E1046" s="167"/>
      <c r="F1046" s="167"/>
      <c r="G1046" s="167"/>
      <c r="H1046" s="167"/>
      <c r="I1046" s="167"/>
      <c r="J1046" s="167"/>
      <c r="K1046" s="167"/>
      <c r="L1046" s="167"/>
      <c r="M1046" s="167"/>
      <c r="N1046" s="167"/>
      <c r="O1046" s="167"/>
      <c r="P1046" s="167"/>
    </row>
    <row r="1047" spans="1:16" outlineLevel="1">
      <c r="A1047" s="167"/>
      <c r="B1047" s="167"/>
      <c r="C1047" s="167"/>
      <c r="D1047" s="167"/>
      <c r="E1047" s="167"/>
      <c r="F1047" s="167"/>
      <c r="G1047" s="167"/>
      <c r="H1047" s="167"/>
      <c r="I1047" s="167"/>
      <c r="J1047" s="167"/>
      <c r="K1047" s="167"/>
      <c r="L1047" s="167"/>
      <c r="M1047" s="167"/>
      <c r="N1047" s="167"/>
      <c r="O1047" s="167"/>
      <c r="P1047" s="167"/>
    </row>
    <row r="1048" spans="1:16" outlineLevel="1">
      <c r="A1048" s="167"/>
      <c r="B1048" s="167"/>
      <c r="C1048" s="167"/>
      <c r="D1048" s="167"/>
      <c r="E1048" s="167"/>
      <c r="F1048" s="167"/>
      <c r="G1048" s="167"/>
      <c r="H1048" s="167"/>
      <c r="I1048" s="167"/>
      <c r="J1048" s="167"/>
      <c r="K1048" s="167"/>
      <c r="L1048" s="167"/>
      <c r="M1048" s="167"/>
      <c r="N1048" s="167"/>
      <c r="O1048" s="167"/>
      <c r="P1048" s="167"/>
    </row>
    <row r="1049" spans="1:16" outlineLevel="1">
      <c r="A1049" s="167"/>
      <c r="B1049" s="167"/>
      <c r="C1049" s="167"/>
      <c r="D1049" s="167"/>
      <c r="E1049" s="167"/>
      <c r="F1049" s="167"/>
      <c r="G1049" s="167"/>
      <c r="H1049" s="167"/>
      <c r="I1049" s="167"/>
      <c r="J1049" s="167"/>
      <c r="K1049" s="167"/>
      <c r="L1049" s="167"/>
      <c r="M1049" s="167"/>
      <c r="N1049" s="167"/>
      <c r="O1049" s="167"/>
      <c r="P1049" s="167"/>
    </row>
    <row r="1050" spans="1:16" outlineLevel="1">
      <c r="A1050" s="167"/>
      <c r="B1050" s="167"/>
      <c r="C1050" s="167"/>
      <c r="D1050" s="167"/>
      <c r="E1050" s="167"/>
      <c r="F1050" s="167"/>
      <c r="G1050" s="167"/>
      <c r="H1050" s="167"/>
      <c r="I1050" s="167"/>
      <c r="J1050" s="167"/>
      <c r="K1050" s="167"/>
      <c r="L1050" s="167"/>
      <c r="M1050" s="167"/>
      <c r="N1050" s="167"/>
      <c r="O1050" s="167"/>
      <c r="P1050" s="167"/>
    </row>
    <row r="1051" spans="1:16" outlineLevel="1">
      <c r="A1051" s="167"/>
      <c r="B1051" s="167"/>
      <c r="C1051" s="167"/>
      <c r="D1051" s="167"/>
      <c r="E1051" s="167"/>
      <c r="F1051" s="167"/>
      <c r="G1051" s="167"/>
      <c r="H1051" s="167"/>
      <c r="I1051" s="167"/>
      <c r="J1051" s="167"/>
      <c r="K1051" s="167"/>
      <c r="L1051" s="167"/>
      <c r="M1051" s="167"/>
      <c r="N1051" s="167"/>
      <c r="O1051" s="167"/>
      <c r="P1051" s="167"/>
    </row>
    <row r="1052" spans="1:16" outlineLevel="1">
      <c r="A1052" s="167"/>
      <c r="B1052" s="167"/>
      <c r="C1052" s="167"/>
      <c r="D1052" s="167"/>
      <c r="E1052" s="167"/>
      <c r="F1052" s="167"/>
      <c r="G1052" s="167"/>
      <c r="H1052" s="167"/>
      <c r="I1052" s="167"/>
      <c r="J1052" s="167"/>
      <c r="K1052" s="167"/>
      <c r="L1052" s="167"/>
      <c r="M1052" s="167"/>
      <c r="N1052" s="167"/>
      <c r="O1052" s="167"/>
      <c r="P1052" s="167"/>
    </row>
    <row r="1053" spans="1:16" outlineLevel="1">
      <c r="A1053" s="167"/>
      <c r="B1053" s="167"/>
      <c r="C1053" s="167"/>
      <c r="D1053" s="167"/>
      <c r="E1053" s="167"/>
      <c r="F1053" s="167"/>
      <c r="G1053" s="167"/>
      <c r="H1053" s="167"/>
      <c r="I1053" s="167"/>
      <c r="J1053" s="167"/>
      <c r="K1053" s="167"/>
      <c r="L1053" s="167"/>
      <c r="M1053" s="167"/>
      <c r="N1053" s="167"/>
      <c r="O1053" s="167"/>
      <c r="P1053" s="167"/>
    </row>
    <row r="1054" spans="1:16" outlineLevel="1">
      <c r="A1054" s="167"/>
      <c r="B1054" s="167"/>
      <c r="C1054" s="167"/>
      <c r="D1054" s="167"/>
      <c r="E1054" s="167"/>
      <c r="F1054" s="167"/>
      <c r="G1054" s="167"/>
      <c r="H1054" s="167"/>
      <c r="I1054" s="167"/>
      <c r="J1054" s="167"/>
      <c r="K1054" s="167"/>
      <c r="L1054" s="167"/>
      <c r="M1054" s="167"/>
      <c r="N1054" s="167"/>
      <c r="O1054" s="167"/>
      <c r="P1054" s="167"/>
    </row>
    <row r="1055" spans="1:16" outlineLevel="1">
      <c r="A1055" s="167"/>
      <c r="B1055" s="167"/>
      <c r="C1055" s="167"/>
      <c r="D1055" s="167"/>
      <c r="E1055" s="167"/>
      <c r="F1055" s="167"/>
      <c r="G1055" s="167"/>
      <c r="H1055" s="167"/>
      <c r="I1055" s="167"/>
      <c r="J1055" s="167"/>
      <c r="K1055" s="167"/>
      <c r="L1055" s="167"/>
      <c r="M1055" s="167"/>
      <c r="N1055" s="167"/>
      <c r="O1055" s="167"/>
      <c r="P1055" s="167"/>
    </row>
    <row r="1056" spans="1:16" outlineLevel="1">
      <c r="A1056" s="167"/>
      <c r="B1056" s="167"/>
      <c r="C1056" s="167"/>
      <c r="D1056" s="167"/>
      <c r="E1056" s="167"/>
      <c r="F1056" s="167"/>
      <c r="G1056" s="167"/>
      <c r="H1056" s="167"/>
      <c r="I1056" s="167"/>
      <c r="J1056" s="167"/>
      <c r="K1056" s="167"/>
      <c r="L1056" s="167"/>
      <c r="M1056" s="167"/>
      <c r="N1056" s="167"/>
      <c r="O1056" s="167"/>
      <c r="P1056" s="167"/>
    </row>
    <row r="1057" spans="1:16" outlineLevel="1">
      <c r="A1057" s="167"/>
      <c r="B1057" s="167"/>
      <c r="C1057" s="167"/>
      <c r="D1057" s="167"/>
      <c r="E1057" s="167"/>
      <c r="F1057" s="167"/>
      <c r="G1057" s="167"/>
      <c r="H1057" s="167"/>
      <c r="I1057" s="167"/>
      <c r="J1057" s="167"/>
      <c r="K1057" s="167"/>
      <c r="L1057" s="167"/>
      <c r="M1057" s="167"/>
      <c r="N1057" s="167"/>
      <c r="O1057" s="167"/>
      <c r="P1057" s="167"/>
    </row>
    <row r="1058" spans="1:16" outlineLevel="1">
      <c r="A1058" s="167"/>
      <c r="B1058" s="167"/>
      <c r="C1058" s="167"/>
      <c r="D1058" s="167"/>
      <c r="E1058" s="167"/>
      <c r="F1058" s="167"/>
      <c r="G1058" s="167"/>
      <c r="H1058" s="167"/>
      <c r="I1058" s="167"/>
      <c r="J1058" s="167"/>
      <c r="K1058" s="167"/>
      <c r="L1058" s="167"/>
      <c r="M1058" s="167"/>
      <c r="N1058" s="167"/>
      <c r="O1058" s="167"/>
      <c r="P1058" s="167"/>
    </row>
    <row r="1059" spans="1:16" outlineLevel="1">
      <c r="A1059" s="167"/>
      <c r="B1059" s="167"/>
      <c r="C1059" s="167"/>
      <c r="D1059" s="167"/>
      <c r="E1059" s="167"/>
      <c r="F1059" s="167"/>
      <c r="G1059" s="167"/>
      <c r="H1059" s="167"/>
      <c r="I1059" s="167"/>
      <c r="J1059" s="167"/>
      <c r="K1059" s="167"/>
      <c r="L1059" s="167"/>
      <c r="M1059" s="167"/>
      <c r="N1059" s="167"/>
      <c r="O1059" s="167"/>
      <c r="P1059" s="167"/>
    </row>
    <row r="1060" spans="1:16" outlineLevel="1">
      <c r="A1060" s="167"/>
      <c r="B1060" s="167"/>
      <c r="C1060" s="167"/>
      <c r="D1060" s="167"/>
      <c r="E1060" s="167"/>
      <c r="F1060" s="167"/>
      <c r="G1060" s="167"/>
      <c r="H1060" s="167"/>
      <c r="I1060" s="167"/>
      <c r="J1060" s="167"/>
      <c r="K1060" s="167"/>
      <c r="L1060" s="167"/>
      <c r="M1060" s="167"/>
      <c r="N1060" s="167"/>
      <c r="O1060" s="167"/>
      <c r="P1060" s="167"/>
    </row>
    <row r="1061" spans="1:16" outlineLevel="1">
      <c r="A1061" s="167"/>
      <c r="B1061" s="167"/>
      <c r="C1061" s="167"/>
      <c r="D1061" s="167"/>
      <c r="E1061" s="167"/>
      <c r="F1061" s="167"/>
      <c r="G1061" s="167"/>
      <c r="H1061" s="167"/>
      <c r="I1061" s="167"/>
      <c r="J1061" s="167"/>
      <c r="K1061" s="167"/>
      <c r="L1061" s="167"/>
      <c r="M1061" s="167"/>
      <c r="N1061" s="167"/>
      <c r="O1061" s="167"/>
      <c r="P1061" s="167"/>
    </row>
    <row r="1062" spans="1:16" outlineLevel="1">
      <c r="A1062" s="167"/>
      <c r="B1062" s="167"/>
      <c r="C1062" s="167"/>
      <c r="D1062" s="167"/>
      <c r="E1062" s="167"/>
      <c r="F1062" s="167"/>
      <c r="G1062" s="167"/>
      <c r="H1062" s="167"/>
      <c r="I1062" s="167"/>
      <c r="J1062" s="167"/>
      <c r="K1062" s="167"/>
      <c r="L1062" s="167"/>
      <c r="M1062" s="167"/>
      <c r="N1062" s="167"/>
      <c r="O1062" s="167"/>
      <c r="P1062" s="167"/>
    </row>
    <row r="1063" spans="1:16" outlineLevel="1">
      <c r="A1063" s="167"/>
      <c r="B1063" s="167"/>
      <c r="C1063" s="167"/>
      <c r="D1063" s="167"/>
      <c r="E1063" s="167"/>
      <c r="F1063" s="167"/>
      <c r="G1063" s="167"/>
      <c r="H1063" s="167"/>
      <c r="I1063" s="167"/>
      <c r="J1063" s="167"/>
      <c r="K1063" s="167"/>
      <c r="L1063" s="167"/>
      <c r="M1063" s="167"/>
      <c r="N1063" s="167"/>
      <c r="O1063" s="167"/>
      <c r="P1063" s="167"/>
    </row>
    <row r="1064" spans="1:16" outlineLevel="1">
      <c r="A1064" s="167"/>
      <c r="B1064" s="167"/>
      <c r="C1064" s="167"/>
      <c r="D1064" s="167"/>
      <c r="E1064" s="167"/>
      <c r="F1064" s="167"/>
      <c r="G1064" s="167"/>
      <c r="H1064" s="167"/>
      <c r="I1064" s="167"/>
      <c r="J1064" s="167"/>
      <c r="K1064" s="167"/>
      <c r="L1064" s="167"/>
      <c r="M1064" s="167"/>
      <c r="N1064" s="167"/>
      <c r="O1064" s="167"/>
      <c r="P1064" s="167"/>
    </row>
    <row r="1065" spans="1:16" outlineLevel="1">
      <c r="A1065" s="167"/>
      <c r="B1065" s="167"/>
      <c r="C1065" s="167"/>
      <c r="D1065" s="167"/>
      <c r="E1065" s="167"/>
      <c r="F1065" s="167"/>
      <c r="G1065" s="167"/>
      <c r="H1065" s="167"/>
      <c r="I1065" s="167"/>
      <c r="J1065" s="167"/>
      <c r="K1065" s="167"/>
      <c r="L1065" s="167"/>
      <c r="M1065" s="167"/>
      <c r="N1065" s="167"/>
      <c r="O1065" s="167"/>
      <c r="P1065" s="167"/>
    </row>
    <row r="1066" spans="1:16" outlineLevel="1">
      <c r="A1066" s="167"/>
      <c r="B1066" s="167"/>
      <c r="C1066" s="167"/>
      <c r="D1066" s="167"/>
      <c r="E1066" s="167"/>
      <c r="F1066" s="167"/>
      <c r="G1066" s="167"/>
      <c r="H1066" s="167"/>
      <c r="I1066" s="167"/>
      <c r="J1066" s="167"/>
      <c r="K1066" s="167"/>
      <c r="L1066" s="167"/>
      <c r="M1066" s="167"/>
      <c r="N1066" s="167"/>
      <c r="O1066" s="167"/>
      <c r="P1066" s="167"/>
    </row>
    <row r="1067" spans="1:16" outlineLevel="1">
      <c r="A1067" s="167"/>
      <c r="B1067" s="167"/>
      <c r="C1067" s="167"/>
      <c r="D1067" s="167"/>
      <c r="E1067" s="167"/>
      <c r="F1067" s="167"/>
      <c r="G1067" s="167"/>
      <c r="H1067" s="167"/>
      <c r="I1067" s="167"/>
      <c r="J1067" s="167"/>
      <c r="K1067" s="167"/>
      <c r="L1067" s="167"/>
      <c r="M1067" s="167"/>
      <c r="N1067" s="167"/>
      <c r="O1067" s="167"/>
      <c r="P1067" s="167"/>
    </row>
    <row r="1068" spans="1:16" outlineLevel="1">
      <c r="A1068" s="167"/>
      <c r="B1068" s="167"/>
      <c r="C1068" s="167"/>
      <c r="D1068" s="167"/>
      <c r="E1068" s="167"/>
      <c r="F1068" s="167"/>
      <c r="G1068" s="167"/>
      <c r="H1068" s="167"/>
      <c r="I1068" s="167"/>
      <c r="J1068" s="167"/>
      <c r="K1068" s="167"/>
      <c r="L1068" s="167"/>
      <c r="M1068" s="167"/>
      <c r="N1068" s="167"/>
      <c r="O1068" s="167"/>
      <c r="P1068" s="167"/>
    </row>
    <row r="1069" spans="1:16" outlineLevel="1">
      <c r="A1069" s="167"/>
      <c r="B1069" s="167"/>
      <c r="C1069" s="167"/>
      <c r="D1069" s="167"/>
      <c r="E1069" s="167"/>
      <c r="F1069" s="167"/>
      <c r="G1069" s="167"/>
      <c r="H1069" s="167"/>
      <c r="I1069" s="167"/>
      <c r="J1069" s="167"/>
      <c r="K1069" s="167"/>
      <c r="L1069" s="167"/>
      <c r="M1069" s="167"/>
      <c r="N1069" s="167"/>
      <c r="O1069" s="167"/>
      <c r="P1069" s="167"/>
    </row>
    <row r="1070" spans="1:16" outlineLevel="1">
      <c r="A1070" s="167"/>
      <c r="B1070" s="167"/>
      <c r="C1070" s="167"/>
      <c r="D1070" s="167"/>
      <c r="E1070" s="167"/>
      <c r="F1070" s="167"/>
      <c r="G1070" s="167"/>
      <c r="H1070" s="167"/>
      <c r="I1070" s="167"/>
      <c r="J1070" s="167"/>
      <c r="K1070" s="167"/>
      <c r="L1070" s="167"/>
      <c r="M1070" s="167"/>
      <c r="N1070" s="167"/>
      <c r="O1070" s="167"/>
      <c r="P1070" s="167"/>
    </row>
    <row r="1071" spans="1:16" outlineLevel="1">
      <c r="A1071" s="167"/>
      <c r="B1071" s="167"/>
      <c r="C1071" s="167"/>
      <c r="D1071" s="167"/>
      <c r="E1071" s="167"/>
      <c r="F1071" s="167"/>
      <c r="G1071" s="167"/>
      <c r="H1071" s="167"/>
      <c r="I1071" s="167"/>
      <c r="J1071" s="167"/>
      <c r="K1071" s="167"/>
      <c r="L1071" s="167"/>
      <c r="M1071" s="167"/>
      <c r="N1071" s="167"/>
      <c r="O1071" s="167"/>
      <c r="P1071" s="167"/>
    </row>
    <row r="1072" spans="1:16" outlineLevel="1">
      <c r="A1072" s="167"/>
      <c r="B1072" s="167"/>
      <c r="C1072" s="167"/>
      <c r="D1072" s="167"/>
      <c r="E1072" s="167"/>
      <c r="F1072" s="167"/>
      <c r="G1072" s="167"/>
      <c r="H1072" s="167"/>
      <c r="I1072" s="167"/>
      <c r="J1072" s="167"/>
      <c r="K1072" s="167"/>
      <c r="L1072" s="167"/>
      <c r="M1072" s="167"/>
      <c r="N1072" s="167"/>
      <c r="O1072" s="167"/>
      <c r="P1072" s="167"/>
    </row>
    <row r="1073" spans="1:16" outlineLevel="1">
      <c r="A1073" s="167"/>
      <c r="B1073" s="167"/>
      <c r="C1073" s="167"/>
      <c r="D1073" s="167"/>
      <c r="E1073" s="167"/>
      <c r="F1073" s="167"/>
      <c r="G1073" s="167"/>
      <c r="H1073" s="167"/>
      <c r="I1073" s="167"/>
      <c r="J1073" s="167"/>
      <c r="K1073" s="167"/>
      <c r="L1073" s="167"/>
      <c r="M1073" s="167"/>
      <c r="N1073" s="167"/>
      <c r="O1073" s="167"/>
      <c r="P1073" s="167"/>
    </row>
    <row r="1074" spans="1:16" outlineLevel="1">
      <c r="A1074" s="167"/>
      <c r="B1074" s="167"/>
      <c r="C1074" s="167"/>
      <c r="D1074" s="167"/>
      <c r="E1074" s="167"/>
      <c r="F1074" s="167"/>
      <c r="G1074" s="167"/>
      <c r="H1074" s="167"/>
      <c r="I1074" s="167"/>
      <c r="J1074" s="167"/>
      <c r="K1074" s="167"/>
      <c r="L1074" s="167"/>
      <c r="M1074" s="167"/>
      <c r="N1074" s="167"/>
      <c r="O1074" s="167"/>
      <c r="P1074" s="167"/>
    </row>
    <row r="1075" spans="1:16" outlineLevel="1">
      <c r="A1075" s="167"/>
      <c r="B1075" s="167"/>
      <c r="C1075" s="167"/>
      <c r="D1075" s="167"/>
      <c r="E1075" s="167"/>
      <c r="F1075" s="167"/>
      <c r="G1075" s="167"/>
      <c r="H1075" s="167"/>
      <c r="I1075" s="167"/>
      <c r="J1075" s="167"/>
      <c r="K1075" s="167"/>
      <c r="L1075" s="167"/>
      <c r="M1075" s="167"/>
      <c r="N1075" s="167"/>
      <c r="O1075" s="167"/>
      <c r="P1075" s="167"/>
    </row>
    <row r="1076" spans="1:16" outlineLevel="1">
      <c r="A1076" s="167"/>
      <c r="B1076" s="167"/>
      <c r="C1076" s="167"/>
      <c r="D1076" s="167"/>
      <c r="E1076" s="167"/>
      <c r="F1076" s="167"/>
      <c r="G1076" s="167"/>
      <c r="H1076" s="167"/>
      <c r="I1076" s="167"/>
      <c r="J1076" s="167"/>
      <c r="K1076" s="167"/>
      <c r="L1076" s="167"/>
      <c r="M1076" s="167"/>
      <c r="N1076" s="167"/>
      <c r="O1076" s="167"/>
      <c r="P1076" s="167"/>
    </row>
    <row r="1077" spans="1:16" outlineLevel="1">
      <c r="A1077" s="167"/>
      <c r="B1077" s="167"/>
      <c r="C1077" s="167"/>
      <c r="D1077" s="167"/>
      <c r="E1077" s="167"/>
      <c r="F1077" s="167"/>
      <c r="G1077" s="167"/>
      <c r="H1077" s="167"/>
      <c r="I1077" s="167"/>
      <c r="J1077" s="167"/>
      <c r="K1077" s="167"/>
      <c r="L1077" s="167"/>
      <c r="M1077" s="167"/>
      <c r="N1077" s="167"/>
      <c r="O1077" s="167"/>
      <c r="P1077" s="167"/>
    </row>
    <row r="1078" spans="1:16" outlineLevel="1">
      <c r="A1078" s="167"/>
      <c r="B1078" s="167"/>
      <c r="C1078" s="167"/>
      <c r="D1078" s="167"/>
      <c r="E1078" s="167"/>
      <c r="F1078" s="167"/>
      <c r="G1078" s="167"/>
      <c r="H1078" s="167"/>
      <c r="I1078" s="167"/>
      <c r="J1078" s="167"/>
      <c r="K1078" s="167"/>
      <c r="L1078" s="167"/>
      <c r="M1078" s="167"/>
      <c r="N1078" s="167"/>
      <c r="O1078" s="167"/>
      <c r="P1078" s="167"/>
    </row>
    <row r="1079" spans="1:16" outlineLevel="1">
      <c r="A1079" s="167"/>
      <c r="B1079" s="167"/>
      <c r="C1079" s="167"/>
      <c r="D1079" s="167"/>
      <c r="E1079" s="167"/>
      <c r="F1079" s="167"/>
      <c r="G1079" s="167"/>
      <c r="H1079" s="167"/>
      <c r="I1079" s="167"/>
      <c r="J1079" s="167"/>
      <c r="K1079" s="167"/>
      <c r="L1079" s="167"/>
      <c r="M1079" s="167"/>
      <c r="N1079" s="167"/>
      <c r="O1079" s="167"/>
      <c r="P1079" s="167"/>
    </row>
    <row r="1080" spans="1:16" outlineLevel="1">
      <c r="A1080" s="167"/>
      <c r="B1080" s="167"/>
      <c r="C1080" s="167"/>
      <c r="D1080" s="167"/>
      <c r="E1080" s="167"/>
      <c r="F1080" s="167"/>
      <c r="G1080" s="167"/>
      <c r="H1080" s="167"/>
      <c r="I1080" s="167"/>
      <c r="J1080" s="167"/>
      <c r="K1080" s="167"/>
      <c r="L1080" s="167"/>
      <c r="M1080" s="167"/>
      <c r="N1080" s="167"/>
      <c r="O1080" s="167"/>
      <c r="P1080" s="167"/>
    </row>
    <row r="1081" spans="1:16" outlineLevel="1">
      <c r="A1081" s="167"/>
      <c r="B1081" s="167"/>
      <c r="C1081" s="167"/>
      <c r="D1081" s="167"/>
      <c r="E1081" s="167"/>
      <c r="F1081" s="167"/>
      <c r="G1081" s="167"/>
      <c r="H1081" s="167"/>
      <c r="I1081" s="167"/>
      <c r="J1081" s="167"/>
      <c r="K1081" s="167"/>
      <c r="L1081" s="167"/>
      <c r="M1081" s="167"/>
      <c r="N1081" s="167"/>
      <c r="O1081" s="167"/>
      <c r="P1081" s="167"/>
    </row>
    <row r="1082" spans="1:16" outlineLevel="1">
      <c r="A1082" s="167"/>
      <c r="B1082" s="167"/>
      <c r="C1082" s="167"/>
      <c r="D1082" s="167"/>
      <c r="E1082" s="167"/>
      <c r="F1082" s="167"/>
      <c r="G1082" s="167"/>
      <c r="H1082" s="167"/>
      <c r="I1082" s="167"/>
      <c r="J1082" s="167"/>
      <c r="K1082" s="167"/>
      <c r="L1082" s="167"/>
      <c r="M1082" s="167"/>
      <c r="N1082" s="167"/>
      <c r="O1082" s="167"/>
      <c r="P1082" s="167"/>
    </row>
    <row r="1083" spans="1:16" outlineLevel="1">
      <c r="A1083" s="167"/>
      <c r="B1083" s="167"/>
      <c r="C1083" s="167"/>
      <c r="D1083" s="167"/>
      <c r="E1083" s="167"/>
      <c r="F1083" s="167"/>
      <c r="G1083" s="167"/>
      <c r="H1083" s="167"/>
      <c r="I1083" s="167"/>
      <c r="J1083" s="167"/>
      <c r="K1083" s="167"/>
      <c r="L1083" s="167"/>
      <c r="M1083" s="167"/>
      <c r="N1083" s="167"/>
      <c r="O1083" s="167"/>
      <c r="P1083" s="167"/>
    </row>
    <row r="1084" spans="1:16" outlineLevel="1">
      <c r="A1084" s="167"/>
      <c r="B1084" s="167"/>
      <c r="C1084" s="167"/>
      <c r="D1084" s="167"/>
      <c r="E1084" s="167"/>
      <c r="F1084" s="167"/>
      <c r="G1084" s="167"/>
      <c r="H1084" s="167"/>
      <c r="I1084" s="167"/>
      <c r="J1084" s="167"/>
      <c r="K1084" s="167"/>
      <c r="L1084" s="167"/>
      <c r="M1084" s="167"/>
      <c r="N1084" s="167"/>
      <c r="O1084" s="167"/>
      <c r="P1084" s="167"/>
    </row>
    <row r="1085" spans="1:16" outlineLevel="1">
      <c r="A1085" s="167"/>
      <c r="B1085" s="167"/>
      <c r="C1085" s="167"/>
      <c r="D1085" s="167"/>
      <c r="E1085" s="167"/>
      <c r="F1085" s="167"/>
      <c r="G1085" s="167"/>
      <c r="H1085" s="167"/>
      <c r="I1085" s="167"/>
      <c r="J1085" s="167"/>
      <c r="K1085" s="167"/>
      <c r="L1085" s="167"/>
      <c r="M1085" s="167"/>
      <c r="N1085" s="167"/>
      <c r="O1085" s="167"/>
      <c r="P1085" s="167"/>
    </row>
    <row r="1086" spans="1:16" outlineLevel="1">
      <c r="A1086" s="167"/>
      <c r="B1086" s="167"/>
      <c r="C1086" s="167"/>
      <c r="D1086" s="167"/>
      <c r="E1086" s="167"/>
      <c r="F1086" s="167"/>
      <c r="G1086" s="167"/>
      <c r="H1086" s="167"/>
      <c r="I1086" s="167"/>
      <c r="J1086" s="167"/>
      <c r="K1086" s="167"/>
      <c r="L1086" s="167"/>
      <c r="M1086" s="167"/>
      <c r="N1086" s="167"/>
      <c r="O1086" s="167"/>
      <c r="P1086" s="167"/>
    </row>
    <row r="1087" spans="1:16" outlineLevel="1">
      <c r="A1087" s="167"/>
      <c r="B1087" s="167"/>
      <c r="C1087" s="167"/>
      <c r="D1087" s="167"/>
      <c r="E1087" s="167"/>
      <c r="F1087" s="167"/>
      <c r="G1087" s="167"/>
      <c r="H1087" s="167"/>
      <c r="I1087" s="167"/>
      <c r="J1087" s="167"/>
      <c r="K1087" s="167"/>
      <c r="L1087" s="167"/>
      <c r="M1087" s="167"/>
      <c r="N1087" s="167"/>
      <c r="O1087" s="167"/>
      <c r="P1087" s="167"/>
    </row>
    <row r="1088" spans="1:16" outlineLevel="1">
      <c r="A1088" s="167"/>
      <c r="B1088" s="167"/>
      <c r="C1088" s="167"/>
      <c r="D1088" s="167"/>
      <c r="E1088" s="167"/>
      <c r="F1088" s="167"/>
      <c r="G1088" s="167"/>
      <c r="H1088" s="167"/>
      <c r="I1088" s="167"/>
      <c r="J1088" s="167"/>
      <c r="K1088" s="167"/>
      <c r="L1088" s="167"/>
      <c r="M1088" s="167"/>
      <c r="N1088" s="167"/>
      <c r="O1088" s="167"/>
      <c r="P1088" s="167"/>
    </row>
    <row r="1089" spans="1:16" outlineLevel="1">
      <c r="A1089" s="167"/>
      <c r="B1089" s="167"/>
      <c r="C1089" s="167"/>
      <c r="D1089" s="167"/>
      <c r="E1089" s="167"/>
      <c r="F1089" s="167"/>
      <c r="G1089" s="167"/>
      <c r="H1089" s="167"/>
      <c r="I1089" s="167"/>
      <c r="J1089" s="167"/>
      <c r="K1089" s="167"/>
      <c r="L1089" s="167"/>
      <c r="M1089" s="167"/>
      <c r="N1089" s="167"/>
      <c r="O1089" s="167"/>
      <c r="P1089" s="167"/>
    </row>
    <row r="1090" spans="1:16" outlineLevel="1">
      <c r="A1090" s="167"/>
      <c r="B1090" s="167"/>
      <c r="C1090" s="167"/>
      <c r="D1090" s="167"/>
      <c r="E1090" s="167"/>
      <c r="F1090" s="167"/>
      <c r="G1090" s="167"/>
      <c r="H1090" s="167"/>
      <c r="I1090" s="167"/>
      <c r="J1090" s="167"/>
      <c r="K1090" s="167"/>
      <c r="L1090" s="167"/>
      <c r="M1090" s="167"/>
      <c r="N1090" s="167"/>
      <c r="O1090" s="167"/>
      <c r="P1090" s="167"/>
    </row>
    <row r="1091" spans="1:16" outlineLevel="1">
      <c r="A1091" s="167"/>
      <c r="B1091" s="167"/>
      <c r="C1091" s="167"/>
      <c r="D1091" s="167"/>
      <c r="E1091" s="167"/>
      <c r="F1091" s="167"/>
      <c r="G1091" s="167"/>
      <c r="H1091" s="167"/>
      <c r="I1091" s="167"/>
      <c r="J1091" s="167"/>
      <c r="K1091" s="167"/>
      <c r="L1091" s="167"/>
      <c r="M1091" s="167"/>
      <c r="N1091" s="167"/>
      <c r="O1091" s="167"/>
      <c r="P1091" s="167"/>
    </row>
    <row r="1092" spans="1:16" outlineLevel="1">
      <c r="A1092" s="167"/>
      <c r="B1092" s="167"/>
      <c r="C1092" s="167"/>
      <c r="D1092" s="167"/>
      <c r="E1092" s="167"/>
      <c r="F1092" s="167"/>
      <c r="G1092" s="167"/>
      <c r="H1092" s="167"/>
      <c r="I1092" s="167"/>
      <c r="J1092" s="167"/>
      <c r="K1092" s="167"/>
      <c r="L1092" s="167"/>
      <c r="M1092" s="167"/>
      <c r="N1092" s="167"/>
      <c r="O1092" s="167"/>
      <c r="P1092" s="167"/>
    </row>
    <row r="1093" spans="1:16" outlineLevel="1">
      <c r="A1093" s="167"/>
      <c r="B1093" s="167"/>
      <c r="C1093" s="167"/>
      <c r="D1093" s="167"/>
      <c r="E1093" s="167"/>
      <c r="F1093" s="167"/>
      <c r="G1093" s="167"/>
      <c r="H1093" s="167"/>
      <c r="I1093" s="167"/>
      <c r="J1093" s="167"/>
      <c r="K1093" s="167"/>
      <c r="L1093" s="167"/>
      <c r="M1093" s="167"/>
      <c r="N1093" s="167"/>
      <c r="O1093" s="167"/>
      <c r="P1093" s="167"/>
    </row>
    <row r="1094" spans="1:16" outlineLevel="1">
      <c r="A1094" s="167"/>
      <c r="B1094" s="167"/>
      <c r="C1094" s="167"/>
      <c r="D1094" s="167"/>
      <c r="E1094" s="167"/>
      <c r="F1094" s="167"/>
      <c r="G1094" s="167"/>
      <c r="H1094" s="167"/>
      <c r="I1094" s="167"/>
      <c r="J1094" s="167"/>
      <c r="K1094" s="167"/>
      <c r="L1094" s="167"/>
      <c r="M1094" s="167"/>
      <c r="N1094" s="167"/>
      <c r="O1094" s="167"/>
      <c r="P1094" s="167"/>
    </row>
    <row r="1095" spans="1:16" outlineLevel="1">
      <c r="A1095" s="167"/>
      <c r="B1095" s="167"/>
      <c r="C1095" s="167"/>
      <c r="D1095" s="167"/>
      <c r="E1095" s="167"/>
      <c r="F1095" s="167"/>
      <c r="G1095" s="167"/>
      <c r="H1095" s="167"/>
      <c r="I1095" s="167"/>
      <c r="J1095" s="167"/>
      <c r="K1095" s="167"/>
      <c r="L1095" s="167"/>
      <c r="M1095" s="167"/>
      <c r="N1095" s="167"/>
      <c r="O1095" s="167"/>
      <c r="P1095" s="167"/>
    </row>
    <row r="1096" spans="1:16" outlineLevel="1">
      <c r="A1096" s="167"/>
      <c r="B1096" s="167"/>
      <c r="C1096" s="167"/>
      <c r="D1096" s="167"/>
      <c r="E1096" s="167"/>
      <c r="F1096" s="167"/>
      <c r="G1096" s="167"/>
      <c r="H1096" s="167"/>
      <c r="I1096" s="167"/>
      <c r="J1096" s="167"/>
      <c r="K1096" s="167"/>
      <c r="L1096" s="167"/>
      <c r="M1096" s="167"/>
      <c r="N1096" s="167"/>
      <c r="O1096" s="167"/>
      <c r="P1096" s="167"/>
    </row>
    <row r="1097" spans="1:16" outlineLevel="1">
      <c r="A1097" s="167"/>
      <c r="B1097" s="167"/>
      <c r="C1097" s="167"/>
      <c r="D1097" s="167"/>
      <c r="E1097" s="167"/>
      <c r="F1097" s="167"/>
      <c r="G1097" s="167"/>
      <c r="H1097" s="167"/>
      <c r="I1097" s="167"/>
      <c r="J1097" s="167"/>
      <c r="K1097" s="167"/>
      <c r="L1097" s="167"/>
      <c r="M1097" s="167"/>
      <c r="N1097" s="167"/>
      <c r="O1097" s="167"/>
      <c r="P1097" s="167"/>
    </row>
    <row r="1098" spans="1:16" outlineLevel="1">
      <c r="A1098" s="167"/>
      <c r="B1098" s="167"/>
      <c r="C1098" s="167"/>
      <c r="D1098" s="167"/>
      <c r="E1098" s="167"/>
      <c r="F1098" s="167"/>
      <c r="G1098" s="167"/>
      <c r="H1098" s="167"/>
      <c r="I1098" s="167"/>
      <c r="J1098" s="167"/>
      <c r="K1098" s="167"/>
      <c r="L1098" s="167"/>
      <c r="M1098" s="167"/>
      <c r="N1098" s="167"/>
      <c r="O1098" s="167"/>
      <c r="P1098" s="167"/>
    </row>
    <row r="1099" spans="1:16" outlineLevel="1">
      <c r="A1099" s="167"/>
      <c r="B1099" s="167"/>
      <c r="C1099" s="167"/>
      <c r="D1099" s="167"/>
      <c r="E1099" s="167"/>
      <c r="F1099" s="167"/>
      <c r="G1099" s="167"/>
      <c r="H1099" s="167"/>
      <c r="I1099" s="167"/>
      <c r="J1099" s="167"/>
      <c r="K1099" s="167"/>
      <c r="L1099" s="167"/>
      <c r="M1099" s="167"/>
      <c r="N1099" s="167"/>
      <c r="O1099" s="167"/>
      <c r="P1099" s="167"/>
    </row>
    <row r="1100" spans="1:16" outlineLevel="1">
      <c r="A1100" s="167"/>
      <c r="B1100" s="167"/>
      <c r="C1100" s="167"/>
      <c r="D1100" s="167"/>
      <c r="E1100" s="167"/>
      <c r="F1100" s="167"/>
      <c r="G1100" s="167"/>
      <c r="H1100" s="167"/>
      <c r="I1100" s="167"/>
      <c r="J1100" s="167"/>
      <c r="K1100" s="167"/>
      <c r="L1100" s="167"/>
      <c r="M1100" s="167"/>
      <c r="N1100" s="167"/>
      <c r="O1100" s="167"/>
      <c r="P1100" s="167"/>
    </row>
    <row r="1101" spans="1:16" outlineLevel="1">
      <c r="A1101" s="167"/>
      <c r="B1101" s="167"/>
      <c r="C1101" s="167"/>
      <c r="D1101" s="167"/>
      <c r="E1101" s="167"/>
      <c r="F1101" s="167"/>
      <c r="G1101" s="167"/>
      <c r="H1101" s="167"/>
      <c r="I1101" s="167"/>
      <c r="J1101" s="167"/>
      <c r="K1101" s="167"/>
      <c r="L1101" s="167"/>
      <c r="M1101" s="167"/>
      <c r="N1101" s="167"/>
      <c r="O1101" s="167"/>
      <c r="P1101" s="167"/>
    </row>
    <row r="1102" spans="1:16" outlineLevel="1">
      <c r="A1102" s="167"/>
      <c r="B1102" s="167"/>
      <c r="C1102" s="167"/>
      <c r="D1102" s="167"/>
      <c r="E1102" s="167"/>
      <c r="F1102" s="167"/>
      <c r="G1102" s="167"/>
      <c r="H1102" s="167"/>
      <c r="I1102" s="167"/>
      <c r="J1102" s="167"/>
      <c r="K1102" s="167"/>
      <c r="L1102" s="167"/>
      <c r="M1102" s="167"/>
      <c r="N1102" s="167"/>
      <c r="O1102" s="167"/>
      <c r="P1102" s="167"/>
    </row>
    <row r="1103" spans="1:16" outlineLevel="1">
      <c r="A1103" s="167"/>
      <c r="B1103" s="167"/>
      <c r="C1103" s="167"/>
      <c r="D1103" s="167"/>
      <c r="E1103" s="167"/>
      <c r="F1103" s="167"/>
      <c r="G1103" s="167"/>
      <c r="H1103" s="167"/>
      <c r="I1103" s="167"/>
      <c r="J1103" s="167"/>
      <c r="K1103" s="167"/>
      <c r="L1103" s="167"/>
      <c r="M1103" s="167"/>
      <c r="N1103" s="167"/>
      <c r="O1103" s="167"/>
      <c r="P1103" s="167"/>
    </row>
    <row r="1104" spans="1:16" outlineLevel="1">
      <c r="A1104" s="167"/>
      <c r="B1104" s="167"/>
      <c r="C1104" s="167"/>
      <c r="D1104" s="167"/>
      <c r="E1104" s="167"/>
      <c r="F1104" s="167"/>
      <c r="G1104" s="167"/>
      <c r="H1104" s="167"/>
      <c r="I1104" s="167"/>
      <c r="J1104" s="167"/>
      <c r="K1104" s="167"/>
      <c r="L1104" s="167"/>
      <c r="M1104" s="167"/>
      <c r="N1104" s="167"/>
      <c r="O1104" s="167"/>
      <c r="P1104" s="167"/>
    </row>
    <row r="1105" spans="1:16" outlineLevel="1">
      <c r="A1105" s="167"/>
      <c r="B1105" s="167"/>
      <c r="C1105" s="167"/>
      <c r="D1105" s="167"/>
      <c r="E1105" s="167"/>
      <c r="F1105" s="167"/>
      <c r="G1105" s="167"/>
      <c r="H1105" s="167"/>
      <c r="I1105" s="167"/>
      <c r="J1105" s="167"/>
      <c r="K1105" s="167"/>
      <c r="L1105" s="167"/>
      <c r="M1105" s="167"/>
      <c r="N1105" s="167"/>
      <c r="O1105" s="167"/>
      <c r="P1105" s="167"/>
    </row>
    <row r="1106" spans="1:16" outlineLevel="1">
      <c r="A1106" s="167"/>
      <c r="B1106" s="167"/>
      <c r="C1106" s="167"/>
      <c r="D1106" s="167"/>
      <c r="E1106" s="167"/>
      <c r="F1106" s="167"/>
      <c r="G1106" s="167"/>
      <c r="H1106" s="167"/>
      <c r="I1106" s="167"/>
      <c r="J1106" s="167"/>
      <c r="K1106" s="167"/>
      <c r="L1106" s="167"/>
      <c r="M1106" s="167"/>
      <c r="N1106" s="167"/>
      <c r="O1106" s="167"/>
      <c r="P1106" s="167"/>
    </row>
    <row r="1107" spans="1:16" outlineLevel="1">
      <c r="A1107" s="167"/>
      <c r="B1107" s="167"/>
      <c r="C1107" s="167"/>
      <c r="D1107" s="167"/>
      <c r="E1107" s="167"/>
      <c r="F1107" s="167"/>
      <c r="G1107" s="167"/>
      <c r="H1107" s="167"/>
      <c r="I1107" s="167"/>
      <c r="J1107" s="167"/>
      <c r="K1107" s="167"/>
      <c r="L1107" s="167"/>
      <c r="M1107" s="167"/>
      <c r="N1107" s="167"/>
      <c r="O1107" s="167"/>
      <c r="P1107" s="167"/>
    </row>
    <row r="1108" spans="1:16" outlineLevel="1">
      <c r="A1108" s="167"/>
      <c r="B1108" s="167"/>
      <c r="C1108" s="167"/>
      <c r="D1108" s="167"/>
      <c r="E1108" s="167"/>
      <c r="F1108" s="167"/>
      <c r="G1108" s="167"/>
      <c r="H1108" s="167"/>
      <c r="I1108" s="167"/>
      <c r="J1108" s="167"/>
      <c r="K1108" s="167"/>
      <c r="L1108" s="167"/>
      <c r="M1108" s="167"/>
      <c r="N1108" s="167"/>
      <c r="O1108" s="167"/>
      <c r="P1108" s="167"/>
    </row>
    <row r="1109" spans="1:16" outlineLevel="1">
      <c r="A1109" s="167"/>
      <c r="B1109" s="167"/>
      <c r="C1109" s="167"/>
      <c r="D1109" s="167"/>
      <c r="E1109" s="167"/>
      <c r="F1109" s="167"/>
      <c r="G1109" s="167"/>
      <c r="H1109" s="167"/>
      <c r="I1109" s="167"/>
      <c r="J1109" s="167"/>
      <c r="K1109" s="167"/>
      <c r="L1109" s="167"/>
      <c r="M1109" s="167"/>
      <c r="N1109" s="167"/>
      <c r="O1109" s="167"/>
      <c r="P1109" s="167"/>
    </row>
    <row r="1110" spans="1:16" outlineLevel="1">
      <c r="A1110" s="167"/>
      <c r="B1110" s="167"/>
      <c r="C1110" s="167"/>
      <c r="D1110" s="167"/>
      <c r="E1110" s="167"/>
      <c r="F1110" s="167"/>
      <c r="G1110" s="167"/>
      <c r="H1110" s="167"/>
      <c r="I1110" s="167"/>
      <c r="J1110" s="167"/>
      <c r="K1110" s="167"/>
      <c r="L1110" s="167"/>
      <c r="M1110" s="167"/>
      <c r="N1110" s="167"/>
      <c r="O1110" s="167"/>
      <c r="P1110" s="167"/>
    </row>
    <row r="1111" spans="1:16" outlineLevel="1">
      <c r="A1111" s="167"/>
      <c r="B1111" s="167"/>
      <c r="C1111" s="167"/>
      <c r="D1111" s="167"/>
      <c r="E1111" s="167"/>
      <c r="F1111" s="167"/>
      <c r="G1111" s="167"/>
      <c r="H1111" s="167"/>
      <c r="I1111" s="167"/>
      <c r="J1111" s="167"/>
      <c r="K1111" s="167"/>
      <c r="L1111" s="167"/>
      <c r="M1111" s="167"/>
      <c r="N1111" s="167"/>
      <c r="O1111" s="167"/>
      <c r="P1111" s="167"/>
    </row>
    <row r="1112" spans="1:16" outlineLevel="1">
      <c r="A1112" s="167"/>
      <c r="B1112" s="167"/>
      <c r="C1112" s="167"/>
      <c r="D1112" s="167"/>
      <c r="E1112" s="167"/>
      <c r="F1112" s="167"/>
      <c r="G1112" s="167"/>
      <c r="H1112" s="167"/>
      <c r="I1112" s="167"/>
      <c r="J1112" s="167"/>
      <c r="K1112" s="167"/>
      <c r="L1112" s="167"/>
      <c r="M1112" s="167"/>
      <c r="N1112" s="167"/>
      <c r="O1112" s="167"/>
      <c r="P1112" s="167"/>
    </row>
    <row r="1113" spans="1:16" outlineLevel="1">
      <c r="A1113" s="167"/>
      <c r="B1113" s="167"/>
      <c r="C1113" s="167"/>
      <c r="D1113" s="167"/>
      <c r="E1113" s="167"/>
      <c r="F1113" s="167"/>
      <c r="G1113" s="167"/>
      <c r="H1113" s="167"/>
      <c r="I1113" s="167"/>
      <c r="J1113" s="167"/>
      <c r="K1113" s="167"/>
      <c r="L1113" s="167"/>
      <c r="M1113" s="167"/>
      <c r="N1113" s="167"/>
      <c r="O1113" s="167"/>
      <c r="P1113" s="167"/>
    </row>
    <row r="1114" spans="1:16" outlineLevel="1">
      <c r="A1114" s="167"/>
      <c r="B1114" s="167"/>
      <c r="C1114" s="167"/>
      <c r="D1114" s="167"/>
      <c r="E1114" s="167"/>
      <c r="F1114" s="167"/>
      <c r="G1114" s="167"/>
      <c r="H1114" s="167"/>
      <c r="I1114" s="167"/>
      <c r="J1114" s="167"/>
      <c r="K1114" s="167"/>
      <c r="L1114" s="167"/>
      <c r="M1114" s="167"/>
      <c r="N1114" s="167"/>
      <c r="O1114" s="167"/>
      <c r="P1114" s="167"/>
    </row>
    <row r="1115" spans="1:16" outlineLevel="1">
      <c r="A1115" s="167"/>
      <c r="B1115" s="167"/>
      <c r="C1115" s="167"/>
      <c r="D1115" s="167"/>
      <c r="E1115" s="167"/>
      <c r="F1115" s="167"/>
      <c r="G1115" s="167"/>
      <c r="H1115" s="167"/>
      <c r="I1115" s="167"/>
      <c r="J1115" s="167"/>
      <c r="K1115" s="167"/>
      <c r="L1115" s="167"/>
      <c r="M1115" s="167"/>
      <c r="N1115" s="167"/>
      <c r="O1115" s="167"/>
      <c r="P1115" s="167"/>
    </row>
    <row r="1116" spans="1:16" outlineLevel="1">
      <c r="A1116" s="167"/>
      <c r="B1116" s="167"/>
      <c r="C1116" s="167"/>
      <c r="D1116" s="167"/>
      <c r="E1116" s="167"/>
      <c r="F1116" s="167"/>
      <c r="G1116" s="167"/>
      <c r="H1116" s="167"/>
      <c r="I1116" s="167"/>
      <c r="J1116" s="167"/>
      <c r="K1116" s="167"/>
      <c r="L1116" s="167"/>
      <c r="M1116" s="167"/>
      <c r="N1116" s="167"/>
      <c r="O1116" s="167"/>
      <c r="P1116" s="167"/>
    </row>
    <row r="1117" spans="1:16">
      <c r="A1117" s="167"/>
      <c r="B1117" s="167"/>
      <c r="C1117" s="167"/>
      <c r="D1117" s="167"/>
      <c r="E1117" s="167"/>
      <c r="F1117" s="167"/>
      <c r="G1117" s="167"/>
      <c r="H1117" s="167"/>
      <c r="I1117" s="167"/>
      <c r="J1117" s="167"/>
      <c r="K1117" s="167"/>
      <c r="L1117" s="167"/>
      <c r="M1117" s="167"/>
      <c r="N1117" s="167"/>
      <c r="O1117" s="167"/>
      <c r="P1117" s="167"/>
    </row>
    <row r="1118" spans="1:16">
      <c r="A1118" s="167"/>
      <c r="B1118" s="167"/>
      <c r="C1118" s="167"/>
      <c r="D1118" s="167"/>
      <c r="E1118" s="167"/>
      <c r="F1118" s="167"/>
      <c r="G1118" s="167"/>
      <c r="H1118" s="167"/>
      <c r="I1118" s="167"/>
      <c r="J1118" s="167"/>
      <c r="K1118" s="167"/>
      <c r="L1118" s="167"/>
      <c r="M1118" s="167"/>
      <c r="N1118" s="167"/>
      <c r="O1118" s="167"/>
      <c r="P1118" s="167"/>
    </row>
    <row r="1119" spans="1:16">
      <c r="A1119" s="167"/>
      <c r="B1119" s="167"/>
      <c r="C1119" s="167"/>
      <c r="D1119" s="167"/>
      <c r="E1119" s="167"/>
      <c r="F1119" s="167"/>
      <c r="G1119" s="167"/>
      <c r="H1119" s="167"/>
      <c r="I1119" s="167"/>
      <c r="J1119" s="167"/>
      <c r="K1119" s="167"/>
      <c r="L1119" s="167"/>
      <c r="M1119" s="167"/>
      <c r="N1119" s="167"/>
      <c r="O1119" s="167"/>
      <c r="P1119" s="167"/>
    </row>
    <row r="1120" spans="1:16">
      <c r="K1120" s="167"/>
    </row>
    <row r="1121" spans="11:11">
      <c r="K1121" s="167"/>
    </row>
  </sheetData>
  <mergeCells count="2">
    <mergeCell ref="C100:E100"/>
    <mergeCell ref="C101:E101"/>
  </mergeCells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&amp;D&amp;RCommercial in confidence © Analysys Mason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autoPageBreaks="0"/>
  </sheetPr>
  <dimension ref="A1:X1134"/>
  <sheetViews>
    <sheetView showGridLines="0" defaultGridColor="0" colorId="22" zoomScale="85" zoomScaleNormal="85" workbookViewId="0">
      <pane xSplit="5" ySplit="2" topLeftCell="F3" activePane="bottomRight" state="frozen"/>
      <selection activeCell="I107" sqref="I107"/>
      <selection pane="topRight" activeCell="I107" sqref="I107"/>
      <selection pane="bottomLeft" activeCell="I107" sqref="I107"/>
      <selection pane="bottomRight" activeCell="R33" sqref="R33"/>
    </sheetView>
  </sheetViews>
  <sheetFormatPr baseColWidth="10" defaultColWidth="12.7109375" defaultRowHeight="12" outlineLevelRow="1"/>
  <cols>
    <col min="1" max="1" width="6.7109375" customWidth="1"/>
    <col min="2" max="2" width="12.7109375" customWidth="1"/>
    <col min="3" max="3" width="32.7109375" customWidth="1"/>
    <col min="4" max="4" width="28.5703125" customWidth="1"/>
    <col min="5" max="5" width="39.28515625" customWidth="1"/>
    <col min="6" max="6" width="15.7109375" style="45" hidden="1" customWidth="1"/>
    <col min="7" max="7" width="12.7109375" style="45" hidden="1" customWidth="1"/>
    <col min="8" max="11" width="12.7109375" hidden="1" customWidth="1"/>
    <col min="12" max="12" width="20.140625" hidden="1" customWidth="1"/>
    <col min="13" max="13" width="20.7109375" hidden="1" customWidth="1"/>
    <col min="14" max="14" width="14.85546875" bestFit="1" customWidth="1"/>
    <col min="16" max="17" width="12.7109375" hidden="1" customWidth="1"/>
    <col min="18" max="18" width="45.140625" customWidth="1"/>
    <col min="19" max="20" width="18.28515625" customWidth="1"/>
  </cols>
  <sheetData>
    <row r="1" spans="1:18" s="23" customFormat="1" ht="33.75" customHeight="1">
      <c r="D1" s="87" t="s">
        <v>87</v>
      </c>
      <c r="E1" s="46">
        <f>year.selected</f>
        <v>2017</v>
      </c>
      <c r="G1" s="46"/>
      <c r="N1" s="23" t="s">
        <v>2</v>
      </c>
    </row>
    <row r="2" spans="1:18" s="86" customFormat="1">
      <c r="F2" s="178">
        <v>2008</v>
      </c>
      <c r="G2" s="178">
        <v>2009</v>
      </c>
      <c r="H2" s="178">
        <v>2010</v>
      </c>
      <c r="I2" s="178">
        <v>2011</v>
      </c>
      <c r="J2" s="178">
        <v>2012</v>
      </c>
      <c r="K2" s="178">
        <v>2013</v>
      </c>
      <c r="L2" s="178">
        <v>2014</v>
      </c>
      <c r="M2" s="178">
        <v>2015</v>
      </c>
      <c r="N2" s="178">
        <v>2016</v>
      </c>
      <c r="O2" s="178">
        <v>2017</v>
      </c>
      <c r="P2" s="178">
        <v>2018</v>
      </c>
      <c r="Q2" s="178">
        <v>2019</v>
      </c>
    </row>
    <row r="3" spans="1:18" ht="20.25" thickBot="1">
      <c r="A3" s="26" t="s">
        <v>86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</row>
    <row r="4" spans="1:18" ht="12.75" thickTop="1"/>
    <row r="5" spans="1:18" ht="17.25" thickBot="1">
      <c r="B5" s="25" t="s">
        <v>88</v>
      </c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</row>
    <row r="6" spans="1:18" ht="12.75" thickTop="1"/>
    <row r="7" spans="1:18" s="88" customFormat="1">
      <c r="N7" s="310">
        <v>2016</v>
      </c>
      <c r="O7" s="310">
        <v>2017</v>
      </c>
    </row>
    <row r="8" spans="1:18" s="45" customFormat="1" hidden="1">
      <c r="C8" s="89" t="s">
        <v>89</v>
      </c>
      <c r="D8" s="175" t="s">
        <v>7</v>
      </c>
      <c r="F8" s="310">
        <v>2008</v>
      </c>
      <c r="G8" s="310">
        <v>2009</v>
      </c>
      <c r="H8" s="310">
        <v>2010</v>
      </c>
      <c r="I8" s="310">
        <v>2011</v>
      </c>
      <c r="J8" s="310">
        <v>2012</v>
      </c>
      <c r="K8" s="310">
        <v>2013</v>
      </c>
      <c r="L8" s="310">
        <v>2014</v>
      </c>
      <c r="M8" s="310">
        <v>2015</v>
      </c>
      <c r="P8" s="310">
        <v>2018</v>
      </c>
      <c r="Q8" s="310">
        <v>2019</v>
      </c>
    </row>
    <row r="9" spans="1:18" s="45" customFormat="1" hidden="1">
      <c r="D9" s="33" t="s">
        <v>0</v>
      </c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</row>
    <row r="10" spans="1:18" s="45" customFormat="1" hidden="1">
      <c r="D10" s="28" t="s">
        <v>3</v>
      </c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</row>
    <row r="11" spans="1:18" s="45" customFormat="1" hidden="1">
      <c r="D11" s="28" t="s">
        <v>4</v>
      </c>
      <c r="F11" s="200"/>
      <c r="G11" s="200"/>
      <c r="H11" s="200"/>
      <c r="I11" s="200"/>
      <c r="J11" s="200"/>
      <c r="K11" s="200"/>
      <c r="L11" s="200"/>
      <c r="M11" s="200"/>
      <c r="N11" s="200"/>
      <c r="O11" s="200"/>
      <c r="P11" s="200"/>
      <c r="Q11" s="200"/>
    </row>
    <row r="12" spans="1:18" s="45" customFormat="1" hidden="1">
      <c r="D12" s="28" t="s">
        <v>8</v>
      </c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167"/>
    </row>
    <row r="13" spans="1:18" s="45" customFormat="1" hidden="1">
      <c r="D13" s="13" t="s">
        <v>9</v>
      </c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167"/>
    </row>
    <row r="14" spans="1:18" s="45" customFormat="1" hidden="1"/>
    <row r="15" spans="1:18" s="88" customFormat="1" hidden="1"/>
    <row r="16" spans="1:18" s="45" customFormat="1" hidden="1">
      <c r="C16" s="90" t="s">
        <v>90</v>
      </c>
    </row>
    <row r="17" spans="3:20" s="45" customFormat="1" hidden="1">
      <c r="D17" s="30" t="str">
        <f t="array" ref="D17:D20">Broadband.technologies</f>
        <v>Dial-up</v>
      </c>
      <c r="F17" s="200"/>
      <c r="G17" s="200"/>
      <c r="H17" s="200"/>
      <c r="I17" s="200"/>
      <c r="J17" s="200"/>
      <c r="K17" s="200"/>
      <c r="L17" s="200"/>
      <c r="M17" s="200"/>
      <c r="N17" s="200" t="str">
        <f t="shared" ref="N17:Q17" si="0">IFERROR(N9/N$13,"")</f>
        <v/>
      </c>
      <c r="O17" s="200" t="str">
        <f t="shared" si="0"/>
        <v/>
      </c>
      <c r="P17" s="200" t="str">
        <f t="shared" si="0"/>
        <v/>
      </c>
      <c r="Q17" s="200" t="str">
        <f t="shared" si="0"/>
        <v/>
      </c>
    </row>
    <row r="18" spans="3:20" s="45" customFormat="1" hidden="1">
      <c r="D18" s="30" t="str">
        <v>DSL</v>
      </c>
      <c r="F18" s="200"/>
      <c r="G18" s="200"/>
      <c r="H18" s="200"/>
      <c r="I18" s="200"/>
      <c r="J18" s="200"/>
      <c r="K18" s="200"/>
      <c r="L18" s="200"/>
      <c r="M18" s="200"/>
      <c r="N18" s="200" t="str">
        <f t="shared" ref="N18:Q18" si="1">IFERROR(N10/N$13,"")</f>
        <v/>
      </c>
      <c r="O18" s="200" t="str">
        <f t="shared" si="1"/>
        <v/>
      </c>
      <c r="P18" s="200" t="str">
        <f t="shared" si="1"/>
        <v/>
      </c>
      <c r="Q18" s="200" t="str">
        <f t="shared" si="1"/>
        <v/>
      </c>
      <c r="R18" s="167"/>
      <c r="S18" s="167"/>
    </row>
    <row r="19" spans="3:20" s="45" customFormat="1" hidden="1">
      <c r="D19" s="30" t="str">
        <v>Cable</v>
      </c>
      <c r="F19" s="200"/>
      <c r="G19" s="200"/>
      <c r="H19" s="200"/>
      <c r="I19" s="200"/>
      <c r="J19" s="200"/>
      <c r="K19" s="200"/>
      <c r="L19" s="200"/>
      <c r="M19" s="200"/>
      <c r="N19" s="200" t="str">
        <f t="shared" ref="N19:Q19" si="2">IFERROR(N11/N$13,"")</f>
        <v/>
      </c>
      <c r="O19" s="200" t="str">
        <f t="shared" si="2"/>
        <v/>
      </c>
      <c r="P19" s="200" t="str">
        <f t="shared" si="2"/>
        <v/>
      </c>
      <c r="Q19" s="200" t="str">
        <f t="shared" si="2"/>
        <v/>
      </c>
      <c r="R19" s="167"/>
      <c r="S19" s="167"/>
    </row>
    <row r="20" spans="3:20" s="45" customFormat="1" hidden="1">
      <c r="D20" s="30" t="str">
        <v>Others</v>
      </c>
      <c r="F20" s="200"/>
      <c r="G20" s="200"/>
      <c r="H20" s="200"/>
      <c r="I20" s="200"/>
      <c r="J20" s="200"/>
      <c r="K20" s="200"/>
      <c r="L20" s="200"/>
      <c r="M20" s="200"/>
      <c r="N20" s="200" t="str">
        <f t="shared" ref="N20:Q20" si="3">IFERROR(N12/N$13,"")</f>
        <v/>
      </c>
      <c r="O20" s="200" t="str">
        <f t="shared" si="3"/>
        <v/>
      </c>
      <c r="P20" s="200" t="str">
        <f t="shared" si="3"/>
        <v/>
      </c>
      <c r="Q20" s="200" t="str">
        <f t="shared" si="3"/>
        <v/>
      </c>
      <c r="R20" s="167"/>
      <c r="S20" s="167"/>
    </row>
    <row r="21" spans="3:20" s="45" customFormat="1" hidden="1">
      <c r="H21" s="39"/>
      <c r="I21" s="39"/>
      <c r="J21" s="39"/>
      <c r="K21" s="39"/>
      <c r="L21" s="39"/>
      <c r="M21" s="39"/>
      <c r="N21" s="39"/>
      <c r="O21" s="39"/>
      <c r="P21" s="39"/>
      <c r="Q21" s="39"/>
    </row>
    <row r="22" spans="3:20" s="45" customFormat="1" hidden="1"/>
    <row r="23" spans="3:20" s="88" customFormat="1" hidden="1"/>
    <row r="24" spans="3:20" s="45" customFormat="1">
      <c r="C24" s="91" t="s">
        <v>91</v>
      </c>
      <c r="F24" s="200"/>
      <c r="G24" s="200"/>
      <c r="H24" s="200"/>
      <c r="I24" s="200"/>
      <c r="J24" s="200"/>
      <c r="K24" s="200"/>
      <c r="L24" s="200"/>
      <c r="M24" s="200"/>
      <c r="N24" s="59">
        <f>'BIT - Suscrip Banda Ancha Fija '!G46</f>
        <v>0.57688327217573632</v>
      </c>
      <c r="O24" s="59">
        <f>'BIT - Suscrip Banda Ancha Fija '!H46</f>
        <v>0.56200000000000006</v>
      </c>
      <c r="P24" s="202"/>
      <c r="Q24" s="202"/>
    </row>
    <row r="25" spans="3:20" s="45" customFormat="1"/>
    <row r="26" spans="3:20" s="88" customFormat="1">
      <c r="R26" s="167"/>
    </row>
    <row r="27" spans="3:20" s="45" customFormat="1">
      <c r="C27" s="92" t="s">
        <v>92</v>
      </c>
      <c r="F27" s="200"/>
      <c r="G27" s="200"/>
      <c r="H27" s="200"/>
      <c r="I27" s="200"/>
      <c r="J27" s="200"/>
      <c r="K27" s="200"/>
      <c r="L27" s="200"/>
      <c r="M27" s="200"/>
      <c r="N27" s="202"/>
      <c r="O27" s="202"/>
      <c r="P27" s="202"/>
      <c r="Q27" s="202"/>
      <c r="R27" s="167"/>
    </row>
    <row r="28" spans="3:20" s="45" customFormat="1">
      <c r="F28" s="167"/>
      <c r="S28" s="167"/>
      <c r="T28" s="167"/>
    </row>
    <row r="29" spans="3:20" s="88" customFormat="1">
      <c r="L29" s="116"/>
      <c r="M29" s="116"/>
      <c r="S29" s="70" t="s">
        <v>11</v>
      </c>
      <c r="T29" s="70" t="s">
        <v>212</v>
      </c>
    </row>
    <row r="30" spans="3:20" s="45" customFormat="1">
      <c r="C30" s="93" t="s">
        <v>93</v>
      </c>
      <c r="F30" s="200"/>
      <c r="G30" s="200"/>
      <c r="H30" s="200"/>
      <c r="I30" s="200"/>
      <c r="J30" s="200"/>
      <c r="K30" s="200"/>
      <c r="L30" s="200"/>
      <c r="M30" s="200"/>
      <c r="N30" s="512">
        <f>'BIT - Suscrip Banda Ancha Fija '!G44*(1-N33)</f>
        <v>8821350.1453286633</v>
      </c>
      <c r="O30" s="512">
        <f>'BIT - Suscrip Banda Ancha Fija '!H44*(1-O33)</f>
        <v>8805446.1159466393</v>
      </c>
      <c r="P30" s="202"/>
      <c r="Q30" s="202"/>
      <c r="R30" s="13" t="s">
        <v>12</v>
      </c>
      <c r="S30" s="172">
        <f>S40</f>
        <v>8805446.1159466412</v>
      </c>
      <c r="T30" s="172">
        <f>T40</f>
        <v>8821350.1453286652</v>
      </c>
    </row>
    <row r="31" spans="3:20" s="45" customFormat="1">
      <c r="J31" s="173"/>
      <c r="K31" s="173"/>
      <c r="L31" s="116"/>
      <c r="S31" s="173" t="s">
        <v>188</v>
      </c>
      <c r="T31" s="173" t="s">
        <v>189</v>
      </c>
    </row>
    <row r="32" spans="3:20" s="45" customFormat="1">
      <c r="H32"/>
      <c r="I32"/>
      <c r="J32"/>
      <c r="K32" s="175"/>
      <c r="L32" s="211"/>
      <c r="M32" s="218"/>
    </row>
    <row r="33" spans="1:20" s="167" customFormat="1">
      <c r="C33" s="175" t="s">
        <v>987</v>
      </c>
      <c r="E33" s="184"/>
      <c r="F33" s="200"/>
      <c r="G33" s="200"/>
      <c r="H33" s="200"/>
      <c r="I33" s="200"/>
      <c r="J33" s="200"/>
      <c r="K33" s="200"/>
      <c r="L33" s="200"/>
      <c r="M33" s="200"/>
      <c r="N33" s="482">
        <v>4.4185343608971812E-2</v>
      </c>
      <c r="O33" s="482">
        <v>4.9143908549315052E-2</v>
      </c>
      <c r="P33" s="202"/>
      <c r="Q33" s="202"/>
      <c r="R33" s="173" t="s">
        <v>598</v>
      </c>
    </row>
    <row r="34" spans="1:20" s="167" customFormat="1">
      <c r="G34" s="173"/>
      <c r="H34" s="173"/>
      <c r="I34" s="173"/>
      <c r="J34" s="173"/>
      <c r="K34" s="173"/>
      <c r="L34"/>
      <c r="M34" s="173"/>
    </row>
    <row r="35" spans="1:20" s="167" customFormat="1">
      <c r="G35" s="173"/>
      <c r="H35" s="173"/>
      <c r="I35" s="173"/>
      <c r="J35" s="173"/>
      <c r="K35" s="173"/>
    </row>
    <row r="36" spans="1:20" s="167" customFormat="1">
      <c r="G36" s="173"/>
      <c r="H36" s="173"/>
      <c r="I36" s="173"/>
      <c r="J36" s="173"/>
      <c r="K36" s="173"/>
      <c r="O36" s="204"/>
    </row>
    <row r="37" spans="1:20" s="167" customFormat="1">
      <c r="B37" s="175" t="s">
        <v>610</v>
      </c>
      <c r="C37" s="94"/>
      <c r="F37" s="168"/>
      <c r="G37" s="168"/>
      <c r="H37" s="168"/>
      <c r="I37" s="168"/>
      <c r="J37" s="168"/>
      <c r="K37" s="168"/>
      <c r="L37"/>
      <c r="O37" s="204"/>
    </row>
    <row r="38" spans="1:20" s="88" customFormat="1">
      <c r="L38" s="195"/>
      <c r="S38" s="167"/>
    </row>
    <row r="39" spans="1:20" ht="24">
      <c r="B39" s="178" t="s">
        <v>264</v>
      </c>
      <c r="C39" s="178" t="s">
        <v>469</v>
      </c>
      <c r="E39" s="178" t="s">
        <v>263</v>
      </c>
      <c r="F39" s="310">
        <v>2008</v>
      </c>
      <c r="G39" s="310">
        <v>2009</v>
      </c>
      <c r="H39" s="310">
        <v>2010</v>
      </c>
      <c r="I39" s="310">
        <v>2011</v>
      </c>
      <c r="J39" s="310">
        <v>2012</v>
      </c>
      <c r="K39" s="310">
        <v>2013</v>
      </c>
      <c r="L39" s="310">
        <v>2014</v>
      </c>
      <c r="M39" s="310">
        <v>2015</v>
      </c>
      <c r="N39" s="310">
        <v>2016</v>
      </c>
      <c r="O39" s="310">
        <v>2017</v>
      </c>
      <c r="P39" s="310">
        <v>2018</v>
      </c>
      <c r="Q39" s="310">
        <v>2019</v>
      </c>
      <c r="S39" s="70" t="s">
        <v>607</v>
      </c>
    </row>
    <row r="40" spans="1:20">
      <c r="B40" s="283"/>
      <c r="C40" s="283"/>
      <c r="F40" s="283">
        <f t="shared" ref="F40:Q40" si="4">SUM(F41:F540)</f>
        <v>0</v>
      </c>
      <c r="G40" s="283">
        <f t="shared" si="4"/>
        <v>0</v>
      </c>
      <c r="H40" s="283">
        <f t="shared" si="4"/>
        <v>0</v>
      </c>
      <c r="I40" s="283">
        <f t="shared" si="4"/>
        <v>0</v>
      </c>
      <c r="J40" s="283">
        <f t="shared" si="4"/>
        <v>0</v>
      </c>
      <c r="K40" s="283">
        <f t="shared" si="4"/>
        <v>0</v>
      </c>
      <c r="L40" s="283">
        <f t="shared" si="4"/>
        <v>0</v>
      </c>
      <c r="M40" s="283">
        <f t="shared" si="4"/>
        <v>0</v>
      </c>
      <c r="N40" s="283">
        <f t="shared" si="4"/>
        <v>8821350.1453286652</v>
      </c>
      <c r="O40" s="283">
        <f t="shared" si="4"/>
        <v>8805446.1159466412</v>
      </c>
      <c r="P40" s="283">
        <f t="shared" si="4"/>
        <v>0</v>
      </c>
      <c r="Q40" s="283">
        <f t="shared" si="4"/>
        <v>0</v>
      </c>
      <c r="S40" s="199">
        <f>SUM(Telmex.DSL.subs.by.plan.year.selected.average)</f>
        <v>8805446.1159466412</v>
      </c>
      <c r="T40" s="199">
        <f>SUM(T41:T540)</f>
        <v>8821350.1453286652</v>
      </c>
    </row>
    <row r="41" spans="1:20">
      <c r="A41" s="282">
        <v>1</v>
      </c>
      <c r="B41" s="287" t="str">
        <f>IFERROR(VLOOKUP(E41,'P. 2.1'!$E$10:$X$65,2,FALSE),"")</f>
        <v>Residencial y No Residencial</v>
      </c>
      <c r="C41" s="287" t="str">
        <f>IFERROR(VLOOKUP(E41,'P. 2.1'!$E$10:$X$65,3,FALSE),"")</f>
        <v>Internet fijo</v>
      </c>
      <c r="D41" t="str">
        <f>E41</f>
        <v>Infinitum 256</v>
      </c>
      <c r="E41" s="210" t="str">
        <f t="array" ref="E41:E540">Broadband.plans</f>
        <v>Infinitum 256</v>
      </c>
      <c r="F41" s="200"/>
      <c r="G41" s="200"/>
      <c r="H41" s="200"/>
      <c r="I41" s="200"/>
      <c r="J41" s="200"/>
      <c r="K41" s="200"/>
      <c r="L41" s="200"/>
      <c r="M41" s="200"/>
      <c r="N41" s="510">
        <f t="shared" ref="N41" si="5">N$30*N556</f>
        <v>0</v>
      </c>
      <c r="O41" s="511">
        <f>N41/$N$549*($O$30-SUM($O$52:$O$65))</f>
        <v>0</v>
      </c>
      <c r="P41" s="202"/>
      <c r="Q41" s="202"/>
      <c r="R41" s="446" t="str">
        <f t="shared" ref="R41:R49" si="6">IFERROR(VLOOKUP(D41,$D$41:$Q$65,year.selected+2,FALSE),"")</f>
        <v/>
      </c>
      <c r="S41" s="207">
        <f t="shared" ref="S41:S104" si="7">INDEX($F41:$Q41,MATCH(year.selected,$F$2:$Q$2,0))</f>
        <v>0</v>
      </c>
      <c r="T41" s="522">
        <f t="shared" ref="T41:T104" si="8">INDEX($F41:$Q41,MATCH(year.selected-1,$F$2:$Q$2,0))</f>
        <v>0</v>
      </c>
    </row>
    <row r="42" spans="1:20">
      <c r="A42" s="282">
        <v>2</v>
      </c>
      <c r="B42" s="287" t="str">
        <f>IFERROR(VLOOKUP(E42,'P. 2.1'!$E$10:$X$65,2,FALSE),"")</f>
        <v>Residencial</v>
      </c>
      <c r="C42" s="287" t="str">
        <f>IFERROR(VLOOKUP(E42,'P. 2.1'!$E$10:$X$65,3,FALSE),"")</f>
        <v>Telefonía fija + Internet fijo</v>
      </c>
      <c r="D42" s="167" t="str">
        <f t="shared" ref="D42:D57" si="9">E42</f>
        <v>Infinitum 1000</v>
      </c>
      <c r="E42" s="210" t="str">
        <v>Infinitum 1000</v>
      </c>
      <c r="F42" s="200"/>
      <c r="G42" s="200"/>
      <c r="H42" s="200"/>
      <c r="I42" s="200"/>
      <c r="J42" s="200"/>
      <c r="K42" s="200"/>
      <c r="L42" s="200"/>
      <c r="M42" s="200"/>
      <c r="N42" s="510">
        <f t="shared" ref="N42" si="10">N$30*N557</f>
        <v>0</v>
      </c>
      <c r="O42" s="512">
        <f>IFERROR(VLOOKUP(E42,'P. 3- 7'!$B$664:$H$723,6,FALSE),0)</f>
        <v>0</v>
      </c>
      <c r="P42" s="202"/>
      <c r="Q42" s="202"/>
      <c r="R42" s="446" t="str">
        <f t="shared" si="6"/>
        <v/>
      </c>
      <c r="S42" s="207">
        <f t="shared" si="7"/>
        <v>0</v>
      </c>
      <c r="T42" s="522">
        <f t="shared" si="8"/>
        <v>0</v>
      </c>
    </row>
    <row r="43" spans="1:20">
      <c r="A43" s="282">
        <v>3</v>
      </c>
      <c r="B43" s="287" t="str">
        <f>IFERROR(VLOOKUP(E43,'P. 2.1'!$E$10:$X$65,2,FALSE),"")</f>
        <v>Residencial</v>
      </c>
      <c r="C43" s="287" t="str">
        <f>IFERROR(VLOOKUP(E43,'P. 2.1'!$E$10:$X$65,3,FALSE),"")</f>
        <v>Internet fijo</v>
      </c>
      <c r="D43" s="167" t="str">
        <f t="shared" si="9"/>
        <v>Infinitum 2000</v>
      </c>
      <c r="E43" s="210" t="str">
        <v>Infinitum 2000</v>
      </c>
      <c r="F43" s="200"/>
      <c r="G43" s="200"/>
      <c r="H43" s="200"/>
      <c r="I43" s="200"/>
      <c r="J43" s="200"/>
      <c r="K43" s="200"/>
      <c r="L43" s="200"/>
      <c r="M43" s="200"/>
      <c r="N43" s="510">
        <f t="shared" ref="N43" si="11">N$30*N558</f>
        <v>0</v>
      </c>
      <c r="O43" s="511">
        <f t="shared" ref="O43:O51" si="12">N43/$N$549*($O$30-SUM($O$52:$O$65))</f>
        <v>0</v>
      </c>
      <c r="P43" s="202"/>
      <c r="Q43" s="202"/>
      <c r="R43" s="446" t="str">
        <f t="shared" si="6"/>
        <v/>
      </c>
      <c r="S43" s="207">
        <f t="shared" si="7"/>
        <v>0</v>
      </c>
      <c r="T43" s="522">
        <f t="shared" si="8"/>
        <v>0</v>
      </c>
    </row>
    <row r="44" spans="1:20">
      <c r="A44" s="282">
        <v>4</v>
      </c>
      <c r="B44" s="287" t="str">
        <f>IFERROR(VLOOKUP(E44,'P. 2.1'!$E$10:$X$65,2,FALSE),"")</f>
        <v>Residencial</v>
      </c>
      <c r="C44" s="287" t="str">
        <f>IFERROR(VLOOKUP(E44,'P. 2.1'!$E$10:$X$65,3,FALSE),"")</f>
        <v>Internet fijo</v>
      </c>
      <c r="D44" s="167" t="str">
        <f t="shared" si="9"/>
        <v>Infinitum 10 Mb</v>
      </c>
      <c r="E44" s="210" t="str">
        <v>Infinitum 10 Mb</v>
      </c>
      <c r="F44" s="200"/>
      <c r="G44" s="200"/>
      <c r="H44" s="200"/>
      <c r="I44" s="200"/>
      <c r="J44" s="200"/>
      <c r="K44" s="200"/>
      <c r="L44" s="200"/>
      <c r="M44" s="200"/>
      <c r="N44" s="510">
        <f t="shared" ref="N44" si="13">N$30*N559</f>
        <v>85329.678384213941</v>
      </c>
      <c r="O44" s="511">
        <f t="shared" si="12"/>
        <v>1376487.7137337434</v>
      </c>
      <c r="P44" s="202"/>
      <c r="Q44" s="202"/>
      <c r="R44" s="446" t="str">
        <f t="shared" si="6"/>
        <v/>
      </c>
      <c r="S44" s="207">
        <f t="shared" si="7"/>
        <v>1376487.7137337434</v>
      </c>
      <c r="T44" s="522">
        <f t="shared" si="8"/>
        <v>85329.678384213941</v>
      </c>
    </row>
    <row r="45" spans="1:20">
      <c r="A45" s="282">
        <v>5</v>
      </c>
      <c r="B45" s="287" t="str">
        <f>IFERROR(VLOOKUP(E45,'P. 2.1'!$E$10:$X$65,2,FALSE),"")</f>
        <v>Residencial</v>
      </c>
      <c r="C45" s="287" t="str">
        <f>IFERROR(VLOOKUP(E45,'P. 2.1'!$E$10:$X$65,3,FALSE),"")</f>
        <v>Internet fijo</v>
      </c>
      <c r="D45" s="167" t="str">
        <f t="shared" si="9"/>
        <v>Infinitum 100 Mb</v>
      </c>
      <c r="E45" s="210" t="str">
        <v>Infinitum 100 Mb</v>
      </c>
      <c r="F45" s="200"/>
      <c r="G45" s="200"/>
      <c r="H45" s="200"/>
      <c r="I45" s="200"/>
      <c r="J45" s="200"/>
      <c r="K45" s="200"/>
      <c r="L45" s="200"/>
      <c r="M45" s="200"/>
      <c r="N45" s="510">
        <f t="shared" ref="N45" si="14">N$30*N560</f>
        <v>125.92605252053978</v>
      </c>
      <c r="O45" s="511">
        <f t="shared" si="12"/>
        <v>2031.3643203134393</v>
      </c>
      <c r="P45" s="202"/>
      <c r="Q45" s="202"/>
      <c r="R45" s="446" t="str">
        <f t="shared" si="6"/>
        <v/>
      </c>
      <c r="S45" s="207">
        <f t="shared" si="7"/>
        <v>2031.3643203134393</v>
      </c>
      <c r="T45" s="522">
        <f t="shared" si="8"/>
        <v>125.92605252053978</v>
      </c>
    </row>
    <row r="46" spans="1:20">
      <c r="A46" s="282">
        <v>6</v>
      </c>
      <c r="B46" s="287" t="str">
        <f>IFERROR(VLOOKUP(E46,'P. 2.1'!$E$10:$X$65,2,FALSE),"")</f>
        <v>Residencial</v>
      </c>
      <c r="C46" s="287" t="str">
        <f>IFERROR(VLOOKUP(E46,'P. 2.1'!$E$10:$X$65,3,FALSE),"")</f>
        <v>Internet fijo</v>
      </c>
      <c r="D46" s="167" t="str">
        <f t="shared" si="9"/>
        <v>Infinitum 20 MB</v>
      </c>
      <c r="E46" s="210" t="str">
        <v>Infinitum 20 MB</v>
      </c>
      <c r="F46" s="200"/>
      <c r="G46" s="200"/>
      <c r="H46" s="200"/>
      <c r="I46" s="200"/>
      <c r="J46" s="200"/>
      <c r="K46" s="200"/>
      <c r="L46" s="200"/>
      <c r="M46" s="200"/>
      <c r="N46" s="510">
        <f t="shared" ref="N46" si="15">N$30*N561</f>
        <v>3858.6345582783638</v>
      </c>
      <c r="O46" s="511">
        <f t="shared" si="12"/>
        <v>62245.201925444089</v>
      </c>
      <c r="P46" s="202"/>
      <c r="Q46" s="202"/>
      <c r="R46" s="446" t="str">
        <f t="shared" si="6"/>
        <v/>
      </c>
      <c r="S46" s="207">
        <f t="shared" si="7"/>
        <v>62245.201925444089</v>
      </c>
      <c r="T46" s="522">
        <f t="shared" si="8"/>
        <v>3858.6345582783638</v>
      </c>
    </row>
    <row r="47" spans="1:20">
      <c r="A47" s="282">
        <v>7</v>
      </c>
      <c r="B47" s="287" t="str">
        <f>IFERROR(VLOOKUP(E47,'P. 2.1'!$E$10:$X$65,2,FALSE),"")</f>
        <v>Residencial</v>
      </c>
      <c r="C47" s="287" t="str">
        <f>IFERROR(VLOOKUP(E47,'P. 2.1'!$E$10:$X$65,3,FALSE),"")</f>
        <v>Internet fijo</v>
      </c>
      <c r="D47" s="167" t="str">
        <f t="shared" si="9"/>
        <v>Infinitum 5 Mb</v>
      </c>
      <c r="E47" s="210" t="str">
        <v>Infinitum 5 Mb</v>
      </c>
      <c r="F47" s="200"/>
      <c r="G47" s="200"/>
      <c r="H47" s="200"/>
      <c r="I47" s="200"/>
      <c r="J47" s="200"/>
      <c r="K47" s="200"/>
      <c r="L47" s="200"/>
      <c r="M47" s="200"/>
      <c r="N47" s="510">
        <f t="shared" ref="N47" si="16">N$30*N562</f>
        <v>0</v>
      </c>
      <c r="O47" s="511">
        <f t="shared" si="12"/>
        <v>0</v>
      </c>
      <c r="P47" s="202"/>
      <c r="Q47" s="202"/>
      <c r="R47" s="446" t="str">
        <f t="shared" si="6"/>
        <v/>
      </c>
      <c r="S47" s="207">
        <f t="shared" si="7"/>
        <v>0</v>
      </c>
      <c r="T47" s="522">
        <f t="shared" si="8"/>
        <v>0</v>
      </c>
    </row>
    <row r="48" spans="1:20">
      <c r="A48" s="282">
        <v>8</v>
      </c>
      <c r="B48" s="287" t="str">
        <f>IFERROR(VLOOKUP(E48,'P. 2.1'!$E$10:$X$65,2,FALSE),"")</f>
        <v>Residencial</v>
      </c>
      <c r="C48" s="287" t="str">
        <f>IFERROR(VLOOKUP(E48,'P. 2.1'!$E$10:$X$65,3,FALSE),"")</f>
        <v>Internet fijo</v>
      </c>
      <c r="D48" s="167" t="str">
        <f t="shared" si="9"/>
        <v>Infinitum 50 Mb</v>
      </c>
      <c r="E48" s="210" t="str">
        <v>Infinitum 50 Mb</v>
      </c>
      <c r="F48" s="200"/>
      <c r="G48" s="200"/>
      <c r="H48" s="200"/>
      <c r="I48" s="200"/>
      <c r="J48" s="200"/>
      <c r="K48" s="200"/>
      <c r="L48" s="200"/>
      <c r="M48" s="200"/>
      <c r="N48" s="510">
        <f t="shared" ref="N48" si="17">N$30*N563</f>
        <v>253.53671499895268</v>
      </c>
      <c r="O48" s="511">
        <f t="shared" si="12"/>
        <v>4089.9037683591637</v>
      </c>
      <c r="P48" s="202"/>
      <c r="Q48" s="202"/>
      <c r="R48" s="446" t="str">
        <f t="shared" si="6"/>
        <v/>
      </c>
      <c r="S48" s="207">
        <f t="shared" si="7"/>
        <v>4089.9037683591637</v>
      </c>
      <c r="T48" s="522">
        <f t="shared" si="8"/>
        <v>253.53671499895268</v>
      </c>
    </row>
    <row r="49" spans="1:20">
      <c r="A49" s="282">
        <v>9</v>
      </c>
      <c r="B49" s="287" t="str">
        <f>IFERROR(VLOOKUP(E49,'P. 2.1'!$E$10:$X$65,2,FALSE),"")</f>
        <v>No Residencial</v>
      </c>
      <c r="C49" s="287" t="str">
        <f>IFERROR(VLOOKUP(E49,'P. 2.1'!$E$10:$X$65,3,FALSE),"")</f>
        <v>Internet fijo</v>
      </c>
      <c r="D49" s="167" t="str">
        <f t="shared" si="9"/>
        <v>Infinitum Negocio 10 Mb</v>
      </c>
      <c r="E49" s="210" t="str">
        <v>Infinitum Negocio 10 Mb</v>
      </c>
      <c r="F49" s="200"/>
      <c r="G49" s="200"/>
      <c r="H49" s="200"/>
      <c r="I49" s="200"/>
      <c r="J49" s="200"/>
      <c r="K49" s="200"/>
      <c r="L49" s="200"/>
      <c r="M49" s="200"/>
      <c r="N49" s="510">
        <f t="shared" ref="N49" si="18">N$30*N564</f>
        <v>317.53936915612803</v>
      </c>
      <c r="O49" s="511">
        <f t="shared" si="12"/>
        <v>5122.3565885493326</v>
      </c>
      <c r="P49" s="202"/>
      <c r="Q49" s="202"/>
      <c r="R49" s="446" t="str">
        <f t="shared" si="6"/>
        <v/>
      </c>
      <c r="S49" s="207">
        <f t="shared" si="7"/>
        <v>5122.3565885493326</v>
      </c>
      <c r="T49" s="522">
        <f t="shared" si="8"/>
        <v>317.53936915612803</v>
      </c>
    </row>
    <row r="50" spans="1:20">
      <c r="A50" s="282">
        <v>10</v>
      </c>
      <c r="B50" s="287" t="str">
        <f>IFERROR(VLOOKUP(E50,'P. 2.1'!$E$10:$X$65,2,FALSE),"")</f>
        <v>No Residencial</v>
      </c>
      <c r="C50" s="287" t="str">
        <f>IFERROR(VLOOKUP(E50,'P. 2.1'!$E$10:$X$65,3,FALSE),"")</f>
        <v>Internet fijo</v>
      </c>
      <c r="D50" s="167" t="str">
        <f t="shared" si="9"/>
        <v>Infinitum Negocio 20 Mb</v>
      </c>
      <c r="E50" s="210" t="str">
        <v>Infinitum Negocio 20 Mb</v>
      </c>
      <c r="F50" s="200"/>
      <c r="G50" s="200"/>
      <c r="H50" s="200"/>
      <c r="I50" s="200"/>
      <c r="J50" s="200"/>
      <c r="K50" s="200"/>
      <c r="L50" s="200"/>
      <c r="M50" s="200"/>
      <c r="N50" s="510">
        <f t="shared" ref="N50" si="19">N$30*N565</f>
        <v>30.842668475085649</v>
      </c>
      <c r="O50" s="511">
        <f t="shared" si="12"/>
        <v>497.53561736818375</v>
      </c>
      <c r="P50" s="202"/>
      <c r="Q50" s="202"/>
      <c r="R50" s="446"/>
      <c r="S50" s="207">
        <f t="shared" si="7"/>
        <v>497.53561736818375</v>
      </c>
      <c r="T50" s="522">
        <f t="shared" si="8"/>
        <v>30.842668475085649</v>
      </c>
    </row>
    <row r="51" spans="1:20" s="167" customFormat="1">
      <c r="A51" s="282">
        <v>11</v>
      </c>
      <c r="B51" s="287" t="str">
        <f>IFERROR(VLOOKUP(E51,'P. 2.1'!$E$10:$X$65,2,FALSE),"")</f>
        <v>No Residencial</v>
      </c>
      <c r="C51" s="287" t="str">
        <f>IFERROR(VLOOKUP(E51,'P. 2.1'!$E$10:$X$65,3,FALSE),"")</f>
        <v>Internet fijo</v>
      </c>
      <c r="D51" s="167" t="str">
        <f t="shared" si="9"/>
        <v>Infinitum Negocio 50 Mb</v>
      </c>
      <c r="E51" s="210" t="str">
        <v>Infinitum Negocio 50 Mb</v>
      </c>
      <c r="F51" s="200"/>
      <c r="G51" s="200"/>
      <c r="H51" s="200"/>
      <c r="I51" s="200"/>
      <c r="J51" s="200"/>
      <c r="K51" s="200"/>
      <c r="L51" s="200"/>
      <c r="M51" s="200"/>
      <c r="N51" s="510">
        <f t="shared" ref="N51" si="20">N$30*N566</f>
        <v>0</v>
      </c>
      <c r="O51" s="511">
        <f t="shared" si="12"/>
        <v>0</v>
      </c>
      <c r="P51" s="202"/>
      <c r="Q51" s="202"/>
      <c r="R51" s="446"/>
      <c r="S51" s="207">
        <f t="shared" si="7"/>
        <v>0</v>
      </c>
      <c r="T51" s="522">
        <f t="shared" si="8"/>
        <v>0</v>
      </c>
    </row>
    <row r="52" spans="1:20" s="167" customFormat="1">
      <c r="A52" s="282">
        <v>12</v>
      </c>
      <c r="B52" s="287" t="str">
        <f>IFERROR(VLOOKUP(E52,'P. 2.1'!$E$10:$X$65,2,FALSE),"")</f>
        <v>Residencial</v>
      </c>
      <c r="C52" s="287" t="str">
        <f>IFERROR(VLOOKUP(E52,'P. 2.1'!$E$10:$X$65,3,FALSE),"")</f>
        <v>Telefonía fija + Internet fijo</v>
      </c>
      <c r="D52" s="250" t="s">
        <v>751</v>
      </c>
      <c r="E52" s="210" t="str">
        <v>Paquete Acerques</v>
      </c>
      <c r="F52" s="200"/>
      <c r="G52" s="200"/>
      <c r="H52" s="200"/>
      <c r="I52" s="200"/>
      <c r="J52" s="200"/>
      <c r="K52" s="200"/>
      <c r="L52" s="200"/>
      <c r="M52" s="200"/>
      <c r="N52" s="510">
        <f t="shared" ref="N52" si="21">N$30*N567</f>
        <v>1076648.5715205425</v>
      </c>
      <c r="O52" s="513">
        <f>VLOOKUP(D52,'P. 3- 7'!$B$664:$H$723,6,FALSE)</f>
        <v>690243.53713019192</v>
      </c>
      <c r="P52" s="202"/>
      <c r="Q52" s="202"/>
      <c r="R52" s="446"/>
      <c r="S52" s="207">
        <f t="shared" si="7"/>
        <v>690243.53713019192</v>
      </c>
      <c r="T52" s="522">
        <f t="shared" si="8"/>
        <v>1076648.5715205425</v>
      </c>
    </row>
    <row r="53" spans="1:20" s="167" customFormat="1">
      <c r="A53" s="282">
        <v>13</v>
      </c>
      <c r="B53" s="287" t="str">
        <f>IFERROR(VLOOKUP(E53,'P. 2.1'!$E$10:$X$65,2,FALSE),"")</f>
        <v>Residencial</v>
      </c>
      <c r="C53" s="287" t="str">
        <f>IFERROR(VLOOKUP(E53,'P. 2.1'!$E$10:$X$65,3,FALSE),"")</f>
        <v>Telefonía fija + Internet fijo</v>
      </c>
      <c r="D53" s="167" t="str">
        <f t="shared" si="9"/>
        <v>Paquete Conectes</v>
      </c>
      <c r="E53" s="210" t="str">
        <v>Paquete Conectes</v>
      </c>
      <c r="F53" s="200"/>
      <c r="G53" s="200"/>
      <c r="H53" s="200"/>
      <c r="I53" s="200"/>
      <c r="J53" s="200"/>
      <c r="K53" s="200"/>
      <c r="L53" s="200"/>
      <c r="M53" s="200"/>
      <c r="N53" s="510">
        <f t="shared" ref="N53" si="22">N$30*N568</f>
        <v>6065777.6574894618</v>
      </c>
      <c r="O53" s="512">
        <f>VLOOKUP(E53,'P. 3- 7'!$B$664:$H$723,6,FALSE)</f>
        <v>5226935.5739423195</v>
      </c>
      <c r="P53" s="202"/>
      <c r="Q53" s="202"/>
      <c r="R53" s="446" t="str">
        <f t="shared" ref="R53:R65" si="23">IFERROR(VLOOKUP(D53,$D$41:$Q$65,year.selected+2,FALSE),"")</f>
        <v/>
      </c>
      <c r="S53" s="207">
        <f t="shared" si="7"/>
        <v>5226935.5739423195</v>
      </c>
      <c r="T53" s="522">
        <f t="shared" si="8"/>
        <v>6065777.6574894618</v>
      </c>
    </row>
    <row r="54" spans="1:20" s="167" customFormat="1">
      <c r="A54" s="282">
        <v>14</v>
      </c>
      <c r="B54" s="287" t="str">
        <f>IFERROR(VLOOKUP(E54,'P. 2.1'!$E$10:$X$65,2,FALSE),"")</f>
        <v>Residencial</v>
      </c>
      <c r="C54" s="287" t="str">
        <f>IFERROR(VLOOKUP(E54,'P. 2.1'!$E$10:$X$65,3,FALSE),"")</f>
        <v>Telefonía fija + Internet fijo</v>
      </c>
      <c r="D54" s="167" t="str">
        <f t="shared" si="9"/>
        <v>Paquete Conectes Frontera</v>
      </c>
      <c r="E54" s="210" t="str">
        <v>Paquete Conectes Frontera</v>
      </c>
      <c r="F54" s="200"/>
      <c r="G54" s="200"/>
      <c r="H54" s="200"/>
      <c r="I54" s="200"/>
      <c r="J54" s="200"/>
      <c r="K54" s="200"/>
      <c r="L54" s="200"/>
      <c r="M54" s="200"/>
      <c r="N54" s="510">
        <f t="shared" ref="N54:N63" si="24">N$30*N569</f>
        <v>127935.71000747215</v>
      </c>
      <c r="O54" s="512">
        <f>VLOOKUP(E54,'P. 3- 7'!$B$664:$H$723,6,FALSE)</f>
        <v>90253.823884963989</v>
      </c>
      <c r="P54" s="202"/>
      <c r="Q54" s="202"/>
      <c r="R54" s="446" t="str">
        <f t="shared" si="23"/>
        <v/>
      </c>
      <c r="S54" s="207">
        <f t="shared" si="7"/>
        <v>90253.823884963989</v>
      </c>
      <c r="T54" s="522">
        <f t="shared" si="8"/>
        <v>127935.71000747215</v>
      </c>
    </row>
    <row r="55" spans="1:20" s="167" customFormat="1">
      <c r="A55" s="282">
        <v>15</v>
      </c>
      <c r="B55" s="287" t="str">
        <f>IFERROR(VLOOKUP(E55,'P. 2.1'!$E$10:$X$65,2,FALSE),"")</f>
        <v>No Residencial</v>
      </c>
      <c r="C55" s="287" t="str">
        <f>IFERROR(VLOOKUP(E55,'P. 2.1'!$E$10:$X$65,3,FALSE),"")</f>
        <v>Telefonía fija + Internet fijo</v>
      </c>
      <c r="D55" s="167" t="str">
        <f t="shared" si="9"/>
        <v>Paquete Conectes Negocio</v>
      </c>
      <c r="E55" s="210" t="str">
        <v>Paquete Conectes Negocio</v>
      </c>
      <c r="F55" s="200"/>
      <c r="G55" s="200"/>
      <c r="H55" s="200"/>
      <c r="I55" s="200"/>
      <c r="J55" s="200"/>
      <c r="K55" s="200"/>
      <c r="L55" s="200"/>
      <c r="M55" s="200"/>
      <c r="N55" s="510">
        <f t="shared" si="24"/>
        <v>449796.11904212949</v>
      </c>
      <c r="O55" s="512">
        <f>VLOOKUP(E55,'P. 3- 7'!$B$664:$H$723,6,FALSE)</f>
        <v>466967.84871174273</v>
      </c>
      <c r="P55" s="202"/>
      <c r="Q55" s="202"/>
      <c r="R55" s="446" t="str">
        <f t="shared" si="23"/>
        <v/>
      </c>
      <c r="S55" s="207">
        <f t="shared" si="7"/>
        <v>466967.84871174273</v>
      </c>
      <c r="T55" s="522">
        <f t="shared" si="8"/>
        <v>449796.11904212949</v>
      </c>
    </row>
    <row r="56" spans="1:20" s="167" customFormat="1">
      <c r="A56" s="282">
        <v>16</v>
      </c>
      <c r="B56" s="287" t="str">
        <f>IFERROR(VLOOKUP(E56,'P. 2.1'!$E$10:$X$65,2,FALSE),"")</f>
        <v>Residencial</v>
      </c>
      <c r="C56" s="287" t="str">
        <f>IFERROR(VLOOKUP(E56,'P. 2.1'!$E$10:$X$65,3,FALSE),"")</f>
        <v>Telefonía fija + Internet fijo</v>
      </c>
      <c r="D56" s="167" t="str">
        <f t="shared" si="9"/>
        <v>Paquete Infinitum 1499</v>
      </c>
      <c r="E56" s="210" t="str">
        <v>Paquete Infinitum 1499</v>
      </c>
      <c r="F56" s="200"/>
      <c r="G56" s="200"/>
      <c r="H56" s="200"/>
      <c r="I56" s="200"/>
      <c r="J56" s="200"/>
      <c r="K56" s="200"/>
      <c r="L56" s="200"/>
      <c r="M56" s="200"/>
      <c r="N56" s="510">
        <f t="shared" si="24"/>
        <v>486.73809948726387</v>
      </c>
      <c r="O56" s="512">
        <f>VLOOKUP(E56,'P. 3- 7'!$B$664:$H$723,6,FALSE)</f>
        <v>3479.232003213167</v>
      </c>
      <c r="P56" s="202"/>
      <c r="Q56" s="202"/>
      <c r="R56" s="446" t="str">
        <f t="shared" si="23"/>
        <v/>
      </c>
      <c r="S56" s="207">
        <f t="shared" si="7"/>
        <v>3479.232003213167</v>
      </c>
      <c r="T56" s="522">
        <f t="shared" si="8"/>
        <v>486.73809948726387</v>
      </c>
    </row>
    <row r="57" spans="1:20" s="167" customFormat="1">
      <c r="A57" s="282">
        <v>17</v>
      </c>
      <c r="B57" s="287" t="str">
        <f>IFERROR(VLOOKUP(E57,'P. 2.1'!$E$10:$X$65,2,FALSE),"")</f>
        <v>Residencial</v>
      </c>
      <c r="C57" s="287" t="str">
        <f>IFERROR(VLOOKUP(E57,'P. 2.1'!$E$10:$X$65,3,FALSE),"")</f>
        <v>Telefonía fija + Internet fijo</v>
      </c>
      <c r="D57" s="167" t="str">
        <f t="shared" si="9"/>
        <v>Paquete Infinitum 333</v>
      </c>
      <c r="E57" s="210" t="str">
        <v>Paquete Infinitum 333</v>
      </c>
      <c r="F57" s="200"/>
      <c r="G57" s="200"/>
      <c r="H57" s="200"/>
      <c r="I57" s="200"/>
      <c r="J57" s="200"/>
      <c r="K57" s="200"/>
      <c r="L57" s="200"/>
      <c r="M57" s="200"/>
      <c r="N57" s="510">
        <f t="shared" si="24"/>
        <v>143109.05020908642</v>
      </c>
      <c r="O57" s="512">
        <f>VLOOKUP(E57,'P. 3- 7'!$B$664:$H$723,6,FALSE)</f>
        <v>133578.09401201486</v>
      </c>
      <c r="P57" s="202"/>
      <c r="Q57" s="202"/>
      <c r="R57" s="446" t="str">
        <f t="shared" si="23"/>
        <v/>
      </c>
      <c r="S57" s="207">
        <f t="shared" si="7"/>
        <v>133578.09401201486</v>
      </c>
      <c r="T57" s="522">
        <f t="shared" si="8"/>
        <v>143109.05020908642</v>
      </c>
    </row>
    <row r="58" spans="1:20" s="167" customFormat="1">
      <c r="A58" s="282">
        <v>18</v>
      </c>
      <c r="B58" s="287" t="str">
        <f>IFERROR(VLOOKUP(E58,'P. 2.1'!$E$10:$X$65,2,FALSE),"")</f>
        <v>No Residencial</v>
      </c>
      <c r="C58" s="287" t="str">
        <f>IFERROR(VLOOKUP(E58,'P. 2.1'!$E$10:$X$65,3,FALSE),"")</f>
        <v>Telefonía fija + Internet fijo</v>
      </c>
      <c r="D58" s="250" t="s">
        <v>301</v>
      </c>
      <c r="E58" s="210" t="str">
        <v>Paquete Mi Negocio</v>
      </c>
      <c r="F58" s="200"/>
      <c r="G58" s="200"/>
      <c r="H58" s="200"/>
      <c r="I58" s="200"/>
      <c r="J58" s="200"/>
      <c r="K58" s="200"/>
      <c r="L58" s="200"/>
      <c r="M58" s="200"/>
      <c r="N58" s="510">
        <f t="shared" si="24"/>
        <v>278802.88080373249</v>
      </c>
      <c r="O58" s="513">
        <f>VLOOKUP(D58,'P. 3- 7'!$B$664:$H$723,6,FALSE)</f>
        <v>331282.89947240887</v>
      </c>
      <c r="P58" s="202"/>
      <c r="Q58" s="202"/>
      <c r="R58" s="446" t="str">
        <f t="shared" si="23"/>
        <v/>
      </c>
      <c r="S58" s="207">
        <f t="shared" si="7"/>
        <v>331282.89947240887</v>
      </c>
      <c r="T58" s="522">
        <f t="shared" si="8"/>
        <v>278802.88080373249</v>
      </c>
    </row>
    <row r="59" spans="1:20" s="167" customFormat="1">
      <c r="A59" s="282">
        <v>19</v>
      </c>
      <c r="B59" s="287" t="str">
        <f>IFERROR(VLOOKUP(E59,'P. 2.1'!$E$10:$X$65,2,FALSE),"")</f>
        <v>No Residencial</v>
      </c>
      <c r="C59" s="287" t="str">
        <f>IFERROR(VLOOKUP(E59,'P. 2.1'!$E$10:$X$65,3,FALSE),"")</f>
        <v>Telefonía fija + Internet fijo</v>
      </c>
      <c r="D59" s="250" t="s">
        <v>753</v>
      </c>
      <c r="E59" s="210" t="str">
        <v>Paquete Super Negocio</v>
      </c>
      <c r="F59" s="200"/>
      <c r="G59" s="200"/>
      <c r="H59" s="200"/>
      <c r="I59" s="200"/>
      <c r="J59" s="200"/>
      <c r="K59" s="200"/>
      <c r="L59" s="200"/>
      <c r="M59" s="200"/>
      <c r="N59" s="510">
        <f t="shared" si="24"/>
        <v>278897.35826128657</v>
      </c>
      <c r="O59" s="513">
        <f>VLOOKUP(D59,'P. 3- 7'!$B$664:$H$723,6,FALSE)</f>
        <v>194902.07547222197</v>
      </c>
      <c r="P59" s="202"/>
      <c r="Q59" s="202"/>
      <c r="R59" s="446" t="str">
        <f t="shared" si="23"/>
        <v/>
      </c>
      <c r="S59" s="207">
        <f t="shared" si="7"/>
        <v>194902.07547222197</v>
      </c>
      <c r="T59" s="522">
        <f t="shared" si="8"/>
        <v>278897.35826128657</v>
      </c>
    </row>
    <row r="60" spans="1:20" s="167" customFormat="1">
      <c r="A60" s="282">
        <v>20</v>
      </c>
      <c r="B60" s="287" t="str">
        <f>IFERROR(VLOOKUP(E60,'P. 2.1'!$E$10:$X$65,2,FALSE),"")</f>
        <v>Residencial</v>
      </c>
      <c r="C60" s="287" t="str">
        <f>IFERROR(VLOOKUP(E60,'P. 2.1'!$E$10:$X$65,3,FALSE),"")</f>
        <v>Telefonía fija + Internet fijo</v>
      </c>
      <c r="D60" s="167" t="str">
        <f t="shared" ref="D60" si="25">E60</f>
        <v>Paquete Telmex 1000</v>
      </c>
      <c r="E60" s="210" t="str">
        <v>Paquete Telmex 1000</v>
      </c>
      <c r="F60" s="200"/>
      <c r="G60" s="200"/>
      <c r="H60" s="200"/>
      <c r="I60" s="200"/>
      <c r="J60" s="200"/>
      <c r="K60" s="200"/>
      <c r="L60" s="200"/>
      <c r="M60" s="200"/>
      <c r="N60" s="510">
        <f t="shared" si="24"/>
        <v>0</v>
      </c>
      <c r="O60" s="512">
        <f>IFERROR(VLOOKUP(E60,'P. 3- 7'!$B$664:$H$723,6,FALSE),0)</f>
        <v>0</v>
      </c>
      <c r="P60" s="202"/>
      <c r="Q60" s="202"/>
      <c r="R60" s="446" t="str">
        <f t="shared" si="23"/>
        <v/>
      </c>
      <c r="S60" s="207">
        <f t="shared" si="7"/>
        <v>0</v>
      </c>
      <c r="T60" s="522">
        <f t="shared" si="8"/>
        <v>0</v>
      </c>
    </row>
    <row r="61" spans="1:20" s="167" customFormat="1">
      <c r="A61" s="282">
        <v>21</v>
      </c>
      <c r="B61" s="287" t="str">
        <f>IFERROR(VLOOKUP(E61,'P. 2.1'!$E$10:$X$65,2,FALSE),"")</f>
        <v>Residencial</v>
      </c>
      <c r="C61" s="287" t="str">
        <f>IFERROR(VLOOKUP(E61,'P. 2.1'!$E$10:$X$65,3,FALSE),"")</f>
        <v>Telefonía fija + Internet fijo</v>
      </c>
      <c r="D61" s="250" t="s">
        <v>754</v>
      </c>
      <c r="E61" s="210" t="str">
        <v>Paquete Telmex Todo México Sin Límites</v>
      </c>
      <c r="F61" s="200"/>
      <c r="G61" s="200"/>
      <c r="H61" s="200"/>
      <c r="I61" s="200"/>
      <c r="J61" s="200"/>
      <c r="K61" s="200"/>
      <c r="L61" s="200"/>
      <c r="M61" s="200"/>
      <c r="N61" s="510">
        <f t="shared" si="24"/>
        <v>134202.74326867954</v>
      </c>
      <c r="O61" s="513">
        <f>VLOOKUP(D61,'P. 3- 7'!$B$664:$H$723,6,FALSE)</f>
        <v>87427.36083266139</v>
      </c>
      <c r="P61" s="202"/>
      <c r="Q61" s="202"/>
      <c r="R61" s="446" t="str">
        <f t="shared" si="23"/>
        <v/>
      </c>
      <c r="S61" s="207">
        <f t="shared" si="7"/>
        <v>87427.36083266139</v>
      </c>
      <c r="T61" s="522">
        <f t="shared" si="8"/>
        <v>134202.74326867954</v>
      </c>
    </row>
    <row r="62" spans="1:20" s="167" customFormat="1">
      <c r="A62" s="282">
        <v>22</v>
      </c>
      <c r="B62" s="287" t="str">
        <f>IFERROR(VLOOKUP(E62,'P. 2.1'!$E$10:$X$65,2,FALSE),"")</f>
        <v>No Residencial</v>
      </c>
      <c r="C62" s="287" t="str">
        <f>IFERROR(VLOOKUP(E62,'P. 2.1'!$E$10:$X$65,3,FALSE),"")</f>
        <v>Telefonía fija + Internet fijo</v>
      </c>
      <c r="D62" s="250" t="s">
        <v>756</v>
      </c>
      <c r="E62" s="210" t="str">
        <v>Telmex Negocio Sin Límites 1</v>
      </c>
      <c r="F62" s="200"/>
      <c r="G62" s="200"/>
      <c r="H62" s="200"/>
      <c r="I62" s="200"/>
      <c r="J62" s="200"/>
      <c r="K62" s="200"/>
      <c r="L62" s="200"/>
      <c r="M62" s="200"/>
      <c r="N62" s="510">
        <f t="shared" si="24"/>
        <v>145412.60777357398</v>
      </c>
      <c r="O62" s="513">
        <f>IFERROR(VLOOKUP(D62,'P. 3- 7'!$B$664:$H$723,6,FALSE),0)</f>
        <v>73748.518737114078</v>
      </c>
      <c r="P62" s="202"/>
      <c r="Q62" s="202"/>
      <c r="R62" s="446" t="str">
        <f t="shared" si="23"/>
        <v/>
      </c>
      <c r="S62" s="207">
        <f t="shared" si="7"/>
        <v>73748.518737114078</v>
      </c>
      <c r="T62" s="522">
        <f t="shared" si="8"/>
        <v>145412.60777357398</v>
      </c>
    </row>
    <row r="63" spans="1:20" s="167" customFormat="1">
      <c r="A63" s="282">
        <v>23</v>
      </c>
      <c r="B63" s="287" t="str">
        <f>IFERROR(VLOOKUP(E63,'P. 2.1'!$E$10:$X$65,2,FALSE),"")</f>
        <v>No Residencial</v>
      </c>
      <c r="C63" s="287" t="str">
        <f>IFERROR(VLOOKUP(E63,'P. 2.1'!$E$10:$X$65,3,FALSE),"")</f>
        <v>Telefonía fija + Internet fijo</v>
      </c>
      <c r="D63" s="250" t="s">
        <v>757</v>
      </c>
      <c r="E63" s="210" t="str">
        <v>Telmex Negocio Sin Límites 2</v>
      </c>
      <c r="F63" s="200"/>
      <c r="G63" s="200"/>
      <c r="H63" s="200"/>
      <c r="I63" s="200"/>
      <c r="J63" s="200"/>
      <c r="K63" s="200"/>
      <c r="L63" s="200"/>
      <c r="M63" s="200"/>
      <c r="N63" s="510">
        <f t="shared" si="24"/>
        <v>16853.540264847925</v>
      </c>
      <c r="O63" s="513">
        <f>IFERROR(VLOOKUP(D63,'P. 3- 7'!$B$664:$H$723,6,FALSE),0)</f>
        <v>16656.223556159141</v>
      </c>
      <c r="P63" s="202"/>
      <c r="Q63" s="202"/>
      <c r="R63" s="446" t="str">
        <f t="shared" si="23"/>
        <v/>
      </c>
      <c r="S63" s="207">
        <f t="shared" si="7"/>
        <v>16656.223556159141</v>
      </c>
      <c r="T63" s="522">
        <f t="shared" si="8"/>
        <v>16853.540264847925</v>
      </c>
    </row>
    <row r="64" spans="1:20" s="167" customFormat="1">
      <c r="A64" s="282">
        <v>24</v>
      </c>
      <c r="B64" s="287" t="str">
        <f>IFERROR(VLOOKUP(E64,'P. 2.1'!$E$10:$X$65,2,FALSE),"")</f>
        <v>No Residencial</v>
      </c>
      <c r="C64" s="287" t="str">
        <f>IFERROR(VLOOKUP(E64,'P. 2.1'!$E$10:$X$65,3,FALSE),"")</f>
        <v>Telefonía fija + Internet fijo</v>
      </c>
      <c r="D64" s="250" t="s">
        <v>758</v>
      </c>
      <c r="E64" s="210" t="str">
        <v>Telmex Negocio Sin Límites 3</v>
      </c>
      <c r="F64" s="200"/>
      <c r="G64" s="200"/>
      <c r="H64" s="200"/>
      <c r="I64" s="200"/>
      <c r="J64" s="200"/>
      <c r="K64" s="200"/>
      <c r="L64" s="200"/>
      <c r="M64" s="200"/>
      <c r="N64" s="510">
        <f t="shared" ref="M64:Q73" si="26">N$30*N579</f>
        <v>13511.010840720837</v>
      </c>
      <c r="O64" s="513">
        <f>VLOOKUP(D64,'P. 3- 7'!$B$664:$H$723,6,FALSE)</f>
        <v>17628.369859907627</v>
      </c>
      <c r="P64" s="202"/>
      <c r="Q64" s="202"/>
      <c r="R64" s="446" t="str">
        <f t="shared" si="23"/>
        <v/>
      </c>
      <c r="S64" s="207">
        <f t="shared" si="7"/>
        <v>17628.369859907627</v>
      </c>
      <c r="T64" s="522">
        <f t="shared" si="8"/>
        <v>13511.010840720837</v>
      </c>
    </row>
    <row r="65" spans="1:20" s="167" customFormat="1" ht="12.75" thickBot="1">
      <c r="A65" s="282">
        <v>25</v>
      </c>
      <c r="B65" s="287" t="str">
        <f>'P. 3- 7'!C713</f>
        <v>Residencial</v>
      </c>
      <c r="C65" s="287" t="str">
        <f>'P. 3- 7'!D713</f>
        <v>Telefonía fija + Internet fijo</v>
      </c>
      <c r="D65" s="250" t="str">
        <f>E65</f>
        <v>Paquete 289</v>
      </c>
      <c r="E65" s="210" t="str">
        <v>Paquete 289</v>
      </c>
      <c r="F65" s="200"/>
      <c r="G65" s="200"/>
      <c r="H65" s="200"/>
      <c r="I65" s="200"/>
      <c r="J65" s="200"/>
      <c r="K65" s="200"/>
      <c r="L65" s="200"/>
      <c r="M65" s="200"/>
      <c r="N65" s="510">
        <f t="shared" si="26"/>
        <v>0</v>
      </c>
      <c r="O65" s="513">
        <f>VLOOKUP(D65,'P. 3- 7'!$B$664:$H$723,6,FALSE)</f>
        <v>21868.482377942204</v>
      </c>
      <c r="P65" s="202"/>
      <c r="Q65" s="202"/>
      <c r="R65" s="446" t="str">
        <f t="shared" si="23"/>
        <v/>
      </c>
      <c r="S65" s="207">
        <f t="shared" si="7"/>
        <v>21868.482377942204</v>
      </c>
      <c r="T65" s="522">
        <f t="shared" si="8"/>
        <v>0</v>
      </c>
    </row>
    <row r="66" spans="1:20" s="167" customFormat="1" ht="12.75" hidden="1" outlineLevel="1" thickBot="1">
      <c r="A66" s="282">
        <v>26</v>
      </c>
      <c r="B66" s="287" t="str">
        <f>IFERROR(VLOOKUP(E66,'P. 2.1'!$E$10:$X$65,2,FALSE),"")</f>
        <v/>
      </c>
      <c r="C66" s="287" t="str">
        <f>IFERROR(VLOOKUP(E66,'P. 2.1'!$E$10:$X$65,3,FALSE),"")</f>
        <v/>
      </c>
      <c r="E66" s="210">
        <v>0</v>
      </c>
      <c r="F66" s="216">
        <f t="shared" ref="F66:L66" si="27">F$30*F581</f>
        <v>0</v>
      </c>
      <c r="G66" s="216">
        <f t="shared" si="27"/>
        <v>0</v>
      </c>
      <c r="H66" s="216">
        <f t="shared" si="27"/>
        <v>0</v>
      </c>
      <c r="I66" s="216">
        <f t="shared" si="27"/>
        <v>0</v>
      </c>
      <c r="J66" s="216">
        <f t="shared" si="27"/>
        <v>0</v>
      </c>
      <c r="K66" s="216">
        <f t="shared" si="27"/>
        <v>0</v>
      </c>
      <c r="L66" s="216">
        <f t="shared" si="27"/>
        <v>0</v>
      </c>
      <c r="M66" s="216">
        <f t="shared" si="26"/>
        <v>0</v>
      </c>
      <c r="N66" s="216">
        <f t="shared" si="26"/>
        <v>0</v>
      </c>
      <c r="O66" s="216">
        <f t="shared" si="26"/>
        <v>0</v>
      </c>
      <c r="P66" s="216">
        <f t="shared" si="26"/>
        <v>0</v>
      </c>
      <c r="Q66" s="216">
        <f t="shared" si="26"/>
        <v>0</v>
      </c>
      <c r="S66" s="207">
        <f t="shared" si="7"/>
        <v>0</v>
      </c>
      <c r="T66" s="208">
        <f t="shared" si="8"/>
        <v>0</v>
      </c>
    </row>
    <row r="67" spans="1:20" s="167" customFormat="1" ht="12.75" hidden="1" outlineLevel="1" thickBot="1">
      <c r="A67" s="282">
        <v>27</v>
      </c>
      <c r="B67" s="287" t="str">
        <f>IFERROR(VLOOKUP(E67,'P. 2.1'!$E$10:$X$65,2,FALSE),"")</f>
        <v/>
      </c>
      <c r="C67" s="287" t="str">
        <f>IFERROR(VLOOKUP(E67,'P. 2.1'!$E$10:$X$65,3,FALSE),"")</f>
        <v/>
      </c>
      <c r="E67" s="210">
        <v>0</v>
      </c>
      <c r="F67" s="216">
        <f t="shared" ref="F67:L67" si="28">F$30*F582</f>
        <v>0</v>
      </c>
      <c r="G67" s="216">
        <f t="shared" si="28"/>
        <v>0</v>
      </c>
      <c r="H67" s="216">
        <f t="shared" si="28"/>
        <v>0</v>
      </c>
      <c r="I67" s="216">
        <f t="shared" si="28"/>
        <v>0</v>
      </c>
      <c r="J67" s="216">
        <f t="shared" si="28"/>
        <v>0</v>
      </c>
      <c r="K67" s="216">
        <f t="shared" si="28"/>
        <v>0</v>
      </c>
      <c r="L67" s="216">
        <f t="shared" si="28"/>
        <v>0</v>
      </c>
      <c r="M67" s="216">
        <f t="shared" si="26"/>
        <v>0</v>
      </c>
      <c r="N67" s="216">
        <f t="shared" si="26"/>
        <v>0</v>
      </c>
      <c r="O67" s="216">
        <f t="shared" si="26"/>
        <v>0</v>
      </c>
      <c r="P67" s="216">
        <f t="shared" si="26"/>
        <v>0</v>
      </c>
      <c r="Q67" s="216">
        <f t="shared" si="26"/>
        <v>0</v>
      </c>
      <c r="S67" s="207">
        <f t="shared" si="7"/>
        <v>0</v>
      </c>
      <c r="T67" s="208">
        <f t="shared" si="8"/>
        <v>0</v>
      </c>
    </row>
    <row r="68" spans="1:20" s="167" customFormat="1" ht="12.75" hidden="1" outlineLevel="1" thickBot="1">
      <c r="A68" s="282">
        <v>28</v>
      </c>
      <c r="B68" s="287" t="str">
        <f>IFERROR(VLOOKUP(E68,'P. 2.1'!$E$10:$X$65,2,FALSE),"")</f>
        <v/>
      </c>
      <c r="C68" s="287" t="str">
        <f>IFERROR(VLOOKUP(E68,'P. 2.1'!$E$10:$X$65,3,FALSE),"")</f>
        <v/>
      </c>
      <c r="E68" s="210">
        <v>0</v>
      </c>
      <c r="F68" s="216">
        <f t="shared" ref="F68:L68" si="29">F$30*F583</f>
        <v>0</v>
      </c>
      <c r="G68" s="216">
        <f t="shared" si="29"/>
        <v>0</v>
      </c>
      <c r="H68" s="216">
        <f t="shared" si="29"/>
        <v>0</v>
      </c>
      <c r="I68" s="216">
        <f t="shared" si="29"/>
        <v>0</v>
      </c>
      <c r="J68" s="216">
        <f t="shared" si="29"/>
        <v>0</v>
      </c>
      <c r="K68" s="216">
        <f t="shared" si="29"/>
        <v>0</v>
      </c>
      <c r="L68" s="216">
        <f t="shared" si="29"/>
        <v>0</v>
      </c>
      <c r="M68" s="216">
        <f t="shared" si="26"/>
        <v>0</v>
      </c>
      <c r="N68" s="216">
        <f t="shared" si="26"/>
        <v>0</v>
      </c>
      <c r="O68" s="216">
        <f t="shared" si="26"/>
        <v>0</v>
      </c>
      <c r="P68" s="216">
        <f t="shared" si="26"/>
        <v>0</v>
      </c>
      <c r="Q68" s="216">
        <f t="shared" si="26"/>
        <v>0</v>
      </c>
      <c r="S68" s="207">
        <f t="shared" si="7"/>
        <v>0</v>
      </c>
      <c r="T68" s="208">
        <f t="shared" si="8"/>
        <v>0</v>
      </c>
    </row>
    <row r="69" spans="1:20" s="167" customFormat="1" ht="12.75" hidden="1" outlineLevel="1" thickBot="1">
      <c r="A69" s="282">
        <v>29</v>
      </c>
      <c r="B69" s="287" t="str">
        <f>IFERROR(VLOOKUP(E69,'P. 2.1'!$E$10:$X$65,2,FALSE),"")</f>
        <v/>
      </c>
      <c r="C69" s="287" t="str">
        <f>IFERROR(VLOOKUP(E69,'P. 2.1'!$E$10:$X$65,3,FALSE),"")</f>
        <v/>
      </c>
      <c r="E69" s="210">
        <v>0</v>
      </c>
      <c r="F69" s="216">
        <f t="shared" ref="F69:L69" si="30">F$30*F584</f>
        <v>0</v>
      </c>
      <c r="G69" s="216">
        <f t="shared" si="30"/>
        <v>0</v>
      </c>
      <c r="H69" s="216">
        <f t="shared" si="30"/>
        <v>0</v>
      </c>
      <c r="I69" s="216">
        <f t="shared" si="30"/>
        <v>0</v>
      </c>
      <c r="J69" s="216">
        <f t="shared" si="30"/>
        <v>0</v>
      </c>
      <c r="K69" s="216">
        <f t="shared" si="30"/>
        <v>0</v>
      </c>
      <c r="L69" s="216">
        <f t="shared" si="30"/>
        <v>0</v>
      </c>
      <c r="M69" s="216">
        <f t="shared" si="26"/>
        <v>0</v>
      </c>
      <c r="N69" s="216">
        <f t="shared" si="26"/>
        <v>0</v>
      </c>
      <c r="O69" s="216">
        <f t="shared" si="26"/>
        <v>0</v>
      </c>
      <c r="P69" s="216">
        <f t="shared" si="26"/>
        <v>0</v>
      </c>
      <c r="Q69" s="216">
        <f t="shared" si="26"/>
        <v>0</v>
      </c>
      <c r="S69" s="207">
        <f t="shared" si="7"/>
        <v>0</v>
      </c>
      <c r="T69" s="208">
        <f t="shared" si="8"/>
        <v>0</v>
      </c>
    </row>
    <row r="70" spans="1:20" s="167" customFormat="1" ht="12.75" hidden="1" outlineLevel="1" thickBot="1">
      <c r="A70" s="282">
        <v>30</v>
      </c>
      <c r="B70" s="287" t="str">
        <f>IFERROR(VLOOKUP(E70,'P. 2.1'!$E$10:$X$65,2,FALSE),"")</f>
        <v/>
      </c>
      <c r="C70" s="287" t="str">
        <f>IFERROR(VLOOKUP(E70,'P. 2.1'!$E$10:$X$65,3,FALSE),"")</f>
        <v/>
      </c>
      <c r="E70" s="210">
        <v>0</v>
      </c>
      <c r="F70" s="216">
        <f t="shared" ref="F70:L70" si="31">F$30*F585</f>
        <v>0</v>
      </c>
      <c r="G70" s="216">
        <f t="shared" si="31"/>
        <v>0</v>
      </c>
      <c r="H70" s="216">
        <f t="shared" si="31"/>
        <v>0</v>
      </c>
      <c r="I70" s="216">
        <f t="shared" si="31"/>
        <v>0</v>
      </c>
      <c r="J70" s="216">
        <f t="shared" si="31"/>
        <v>0</v>
      </c>
      <c r="K70" s="216">
        <f t="shared" si="31"/>
        <v>0</v>
      </c>
      <c r="L70" s="216">
        <f t="shared" si="31"/>
        <v>0</v>
      </c>
      <c r="M70" s="216">
        <f t="shared" si="26"/>
        <v>0</v>
      </c>
      <c r="N70" s="216">
        <f t="shared" si="26"/>
        <v>0</v>
      </c>
      <c r="O70" s="216">
        <f t="shared" si="26"/>
        <v>0</v>
      </c>
      <c r="P70" s="216">
        <f t="shared" si="26"/>
        <v>0</v>
      </c>
      <c r="Q70" s="216">
        <f t="shared" si="26"/>
        <v>0</v>
      </c>
      <c r="S70" s="207">
        <f t="shared" si="7"/>
        <v>0</v>
      </c>
      <c r="T70" s="208">
        <f t="shared" si="8"/>
        <v>0</v>
      </c>
    </row>
    <row r="71" spans="1:20" s="167" customFormat="1" ht="12.75" hidden="1" outlineLevel="1" thickBot="1">
      <c r="A71" s="282">
        <v>31</v>
      </c>
      <c r="B71" s="287" t="str">
        <f>IFERROR(VLOOKUP(E71,'P. 2.1'!$E$10:$X$65,2,FALSE),"")</f>
        <v/>
      </c>
      <c r="C71" s="287" t="str">
        <f>IFERROR(VLOOKUP(E71,'P. 2.1'!$E$10:$X$65,3,FALSE),"")</f>
        <v/>
      </c>
      <c r="E71" s="210">
        <v>0</v>
      </c>
      <c r="F71" s="216">
        <f t="shared" ref="F71:L71" si="32">F$30*F586</f>
        <v>0</v>
      </c>
      <c r="G71" s="216">
        <f t="shared" si="32"/>
        <v>0</v>
      </c>
      <c r="H71" s="216">
        <f t="shared" si="32"/>
        <v>0</v>
      </c>
      <c r="I71" s="216">
        <f t="shared" si="32"/>
        <v>0</v>
      </c>
      <c r="J71" s="216">
        <f t="shared" si="32"/>
        <v>0</v>
      </c>
      <c r="K71" s="216">
        <f t="shared" si="32"/>
        <v>0</v>
      </c>
      <c r="L71" s="216">
        <f t="shared" si="32"/>
        <v>0</v>
      </c>
      <c r="M71" s="216">
        <f t="shared" si="26"/>
        <v>0</v>
      </c>
      <c r="N71" s="216">
        <f t="shared" si="26"/>
        <v>0</v>
      </c>
      <c r="O71" s="216">
        <f t="shared" si="26"/>
        <v>0</v>
      </c>
      <c r="P71" s="216">
        <f t="shared" si="26"/>
        <v>0</v>
      </c>
      <c r="Q71" s="216">
        <f t="shared" si="26"/>
        <v>0</v>
      </c>
      <c r="S71" s="207">
        <f t="shared" si="7"/>
        <v>0</v>
      </c>
      <c r="T71" s="208">
        <f t="shared" si="8"/>
        <v>0</v>
      </c>
    </row>
    <row r="72" spans="1:20" s="167" customFormat="1" ht="12.75" hidden="1" outlineLevel="1" thickBot="1">
      <c r="A72" s="282">
        <v>32</v>
      </c>
      <c r="B72" s="287" t="str">
        <f>IFERROR(VLOOKUP(E72,'P. 2.1'!$E$10:$X$65,2,FALSE),"")</f>
        <v/>
      </c>
      <c r="C72" s="287" t="str">
        <f>IFERROR(VLOOKUP(E72,'P. 2.1'!$E$10:$X$65,3,FALSE),"")</f>
        <v/>
      </c>
      <c r="E72" s="210">
        <v>0</v>
      </c>
      <c r="F72" s="216">
        <f t="shared" ref="F72:L72" si="33">F$30*F587</f>
        <v>0</v>
      </c>
      <c r="G72" s="216">
        <f t="shared" si="33"/>
        <v>0</v>
      </c>
      <c r="H72" s="216">
        <f t="shared" si="33"/>
        <v>0</v>
      </c>
      <c r="I72" s="216">
        <f t="shared" si="33"/>
        <v>0</v>
      </c>
      <c r="J72" s="216">
        <f t="shared" si="33"/>
        <v>0</v>
      </c>
      <c r="K72" s="216">
        <f t="shared" si="33"/>
        <v>0</v>
      </c>
      <c r="L72" s="216">
        <f t="shared" si="33"/>
        <v>0</v>
      </c>
      <c r="M72" s="216">
        <f t="shared" si="26"/>
        <v>0</v>
      </c>
      <c r="N72" s="216">
        <f t="shared" si="26"/>
        <v>0</v>
      </c>
      <c r="O72" s="216">
        <f t="shared" si="26"/>
        <v>0</v>
      </c>
      <c r="P72" s="216">
        <f t="shared" si="26"/>
        <v>0</v>
      </c>
      <c r="Q72" s="216">
        <f t="shared" si="26"/>
        <v>0</v>
      </c>
      <c r="S72" s="207">
        <f t="shared" si="7"/>
        <v>0</v>
      </c>
      <c r="T72" s="208">
        <f t="shared" si="8"/>
        <v>0</v>
      </c>
    </row>
    <row r="73" spans="1:20" s="167" customFormat="1" ht="12.75" hidden="1" outlineLevel="1" thickBot="1">
      <c r="A73" s="282">
        <v>33</v>
      </c>
      <c r="B73" s="287" t="str">
        <f>IFERROR(VLOOKUP(E73,'P. 2.1'!$E$10:$X$65,2,FALSE),"")</f>
        <v/>
      </c>
      <c r="C73" s="287" t="str">
        <f>IFERROR(VLOOKUP(E73,'P. 2.1'!$E$10:$X$65,3,FALSE),"")</f>
        <v/>
      </c>
      <c r="E73" s="210">
        <v>0</v>
      </c>
      <c r="F73" s="216">
        <f t="shared" ref="F73:L73" si="34">F$30*F588</f>
        <v>0</v>
      </c>
      <c r="G73" s="216">
        <f t="shared" si="34"/>
        <v>0</v>
      </c>
      <c r="H73" s="216">
        <f t="shared" si="34"/>
        <v>0</v>
      </c>
      <c r="I73" s="216">
        <f t="shared" si="34"/>
        <v>0</v>
      </c>
      <c r="J73" s="216">
        <f t="shared" si="34"/>
        <v>0</v>
      </c>
      <c r="K73" s="216">
        <f t="shared" si="34"/>
        <v>0</v>
      </c>
      <c r="L73" s="216">
        <f t="shared" si="34"/>
        <v>0</v>
      </c>
      <c r="M73" s="216">
        <f t="shared" si="26"/>
        <v>0</v>
      </c>
      <c r="N73" s="216">
        <f t="shared" si="26"/>
        <v>0</v>
      </c>
      <c r="O73" s="216">
        <f t="shared" si="26"/>
        <v>0</v>
      </c>
      <c r="P73" s="216">
        <f t="shared" si="26"/>
        <v>0</v>
      </c>
      <c r="Q73" s="216">
        <f t="shared" si="26"/>
        <v>0</v>
      </c>
      <c r="S73" s="207">
        <f t="shared" si="7"/>
        <v>0</v>
      </c>
      <c r="T73" s="208">
        <f t="shared" si="8"/>
        <v>0</v>
      </c>
    </row>
    <row r="74" spans="1:20" s="167" customFormat="1" ht="12.75" hidden="1" outlineLevel="1" thickBot="1">
      <c r="A74" s="282">
        <v>34</v>
      </c>
      <c r="B74" s="287" t="str">
        <f>IFERROR(VLOOKUP(E74,'P. 2.1'!$E$10:$X$65,2,FALSE),"")</f>
        <v/>
      </c>
      <c r="C74" s="287" t="str">
        <f>IFERROR(VLOOKUP(E74,'P. 2.1'!$E$10:$X$65,3,FALSE),"")</f>
        <v/>
      </c>
      <c r="E74" s="210">
        <v>0</v>
      </c>
      <c r="F74" s="216">
        <f t="shared" ref="F74:L74" si="35">F$30*F589</f>
        <v>0</v>
      </c>
      <c r="G74" s="216">
        <f t="shared" si="35"/>
        <v>0</v>
      </c>
      <c r="H74" s="216">
        <f t="shared" si="35"/>
        <v>0</v>
      </c>
      <c r="I74" s="216">
        <f t="shared" si="35"/>
        <v>0</v>
      </c>
      <c r="J74" s="216">
        <f t="shared" si="35"/>
        <v>0</v>
      </c>
      <c r="K74" s="216">
        <f t="shared" si="35"/>
        <v>0</v>
      </c>
      <c r="L74" s="216">
        <f t="shared" si="35"/>
        <v>0</v>
      </c>
      <c r="M74" s="216">
        <f t="shared" ref="M74:Q83" si="36">M$30*M589</f>
        <v>0</v>
      </c>
      <c r="N74" s="216">
        <f t="shared" si="36"/>
        <v>0</v>
      </c>
      <c r="O74" s="216">
        <f t="shared" si="36"/>
        <v>0</v>
      </c>
      <c r="P74" s="216">
        <f t="shared" si="36"/>
        <v>0</v>
      </c>
      <c r="Q74" s="216">
        <f t="shared" si="36"/>
        <v>0</v>
      </c>
      <c r="S74" s="207">
        <f t="shared" si="7"/>
        <v>0</v>
      </c>
      <c r="T74" s="208">
        <f t="shared" si="8"/>
        <v>0</v>
      </c>
    </row>
    <row r="75" spans="1:20" s="167" customFormat="1" ht="12.75" hidden="1" outlineLevel="1" thickBot="1">
      <c r="A75" s="282">
        <v>35</v>
      </c>
      <c r="B75" s="287" t="str">
        <f>IFERROR(VLOOKUP(E75,'P. 2.1'!$E$10:$X$65,2,FALSE),"")</f>
        <v/>
      </c>
      <c r="C75" s="287" t="str">
        <f>IFERROR(VLOOKUP(E75,'P. 2.1'!$E$10:$X$65,3,FALSE),"")</f>
        <v/>
      </c>
      <c r="E75" s="210">
        <v>0</v>
      </c>
      <c r="F75" s="216">
        <f t="shared" ref="F75:L75" si="37">F$30*F590</f>
        <v>0</v>
      </c>
      <c r="G75" s="216">
        <f t="shared" si="37"/>
        <v>0</v>
      </c>
      <c r="H75" s="216">
        <f t="shared" si="37"/>
        <v>0</v>
      </c>
      <c r="I75" s="216">
        <f t="shared" si="37"/>
        <v>0</v>
      </c>
      <c r="J75" s="216">
        <f t="shared" si="37"/>
        <v>0</v>
      </c>
      <c r="K75" s="216">
        <f t="shared" si="37"/>
        <v>0</v>
      </c>
      <c r="L75" s="216">
        <f t="shared" si="37"/>
        <v>0</v>
      </c>
      <c r="M75" s="216">
        <f t="shared" si="36"/>
        <v>0</v>
      </c>
      <c r="N75" s="216">
        <f t="shared" si="36"/>
        <v>0</v>
      </c>
      <c r="O75" s="216">
        <f t="shared" si="36"/>
        <v>0</v>
      </c>
      <c r="P75" s="216">
        <f t="shared" si="36"/>
        <v>0</v>
      </c>
      <c r="Q75" s="216">
        <f t="shared" si="36"/>
        <v>0</v>
      </c>
      <c r="S75" s="207">
        <f t="shared" si="7"/>
        <v>0</v>
      </c>
      <c r="T75" s="208">
        <f t="shared" si="8"/>
        <v>0</v>
      </c>
    </row>
    <row r="76" spans="1:20" s="167" customFormat="1" ht="12.75" hidden="1" outlineLevel="1" thickBot="1">
      <c r="A76" s="282">
        <v>36</v>
      </c>
      <c r="B76" s="287" t="str">
        <f>IFERROR(VLOOKUP(E76,'P. 2.1'!$E$10:$X$65,2,FALSE),"")</f>
        <v/>
      </c>
      <c r="C76" s="287" t="str">
        <f>IFERROR(VLOOKUP(E76,'P. 2.1'!$E$10:$X$65,3,FALSE),"")</f>
        <v/>
      </c>
      <c r="E76" s="210">
        <v>0</v>
      </c>
      <c r="F76" s="216">
        <f t="shared" ref="F76:L76" si="38">F$30*F591</f>
        <v>0</v>
      </c>
      <c r="G76" s="216">
        <f t="shared" si="38"/>
        <v>0</v>
      </c>
      <c r="H76" s="216">
        <f t="shared" si="38"/>
        <v>0</v>
      </c>
      <c r="I76" s="216">
        <f t="shared" si="38"/>
        <v>0</v>
      </c>
      <c r="J76" s="216">
        <f t="shared" si="38"/>
        <v>0</v>
      </c>
      <c r="K76" s="216">
        <f t="shared" si="38"/>
        <v>0</v>
      </c>
      <c r="L76" s="216">
        <f t="shared" si="38"/>
        <v>0</v>
      </c>
      <c r="M76" s="216">
        <f t="shared" si="36"/>
        <v>0</v>
      </c>
      <c r="N76" s="216">
        <f t="shared" si="36"/>
        <v>0</v>
      </c>
      <c r="O76" s="216">
        <f t="shared" si="36"/>
        <v>0</v>
      </c>
      <c r="P76" s="216">
        <f t="shared" si="36"/>
        <v>0</v>
      </c>
      <c r="Q76" s="216">
        <f t="shared" si="36"/>
        <v>0</v>
      </c>
      <c r="S76" s="207">
        <f t="shared" si="7"/>
        <v>0</v>
      </c>
      <c r="T76" s="208">
        <f t="shared" si="8"/>
        <v>0</v>
      </c>
    </row>
    <row r="77" spans="1:20" s="167" customFormat="1" ht="12.75" hidden="1" outlineLevel="1" thickBot="1">
      <c r="A77" s="282">
        <v>37</v>
      </c>
      <c r="B77" s="287" t="str">
        <f>IFERROR(VLOOKUP(E77,'P. 2.1'!$E$10:$X$65,2,FALSE),"")</f>
        <v/>
      </c>
      <c r="C77" s="287" t="str">
        <f>IFERROR(VLOOKUP(E77,'P. 2.1'!$E$10:$X$65,3,FALSE),"")</f>
        <v/>
      </c>
      <c r="E77" s="210">
        <v>0</v>
      </c>
      <c r="F77" s="216">
        <f t="shared" ref="F77:L77" si="39">F$30*F592</f>
        <v>0</v>
      </c>
      <c r="G77" s="216">
        <f t="shared" si="39"/>
        <v>0</v>
      </c>
      <c r="H77" s="216">
        <f t="shared" si="39"/>
        <v>0</v>
      </c>
      <c r="I77" s="216">
        <f t="shared" si="39"/>
        <v>0</v>
      </c>
      <c r="J77" s="216">
        <f t="shared" si="39"/>
        <v>0</v>
      </c>
      <c r="K77" s="216">
        <f t="shared" si="39"/>
        <v>0</v>
      </c>
      <c r="L77" s="216">
        <f t="shared" si="39"/>
        <v>0</v>
      </c>
      <c r="M77" s="216">
        <f t="shared" si="36"/>
        <v>0</v>
      </c>
      <c r="N77" s="216">
        <f t="shared" si="36"/>
        <v>0</v>
      </c>
      <c r="O77" s="216">
        <f t="shared" si="36"/>
        <v>0</v>
      </c>
      <c r="P77" s="216">
        <f t="shared" si="36"/>
        <v>0</v>
      </c>
      <c r="Q77" s="216">
        <f t="shared" si="36"/>
        <v>0</v>
      </c>
      <c r="S77" s="207">
        <f t="shared" si="7"/>
        <v>0</v>
      </c>
      <c r="T77" s="208">
        <f t="shared" si="8"/>
        <v>0</v>
      </c>
    </row>
    <row r="78" spans="1:20" s="167" customFormat="1" ht="12.75" hidden="1" outlineLevel="1" thickBot="1">
      <c r="A78" s="282">
        <v>38</v>
      </c>
      <c r="B78" s="287" t="str">
        <f>IFERROR(VLOOKUP(E78,'P. 2.1'!$E$10:$X$65,2,FALSE),"")</f>
        <v/>
      </c>
      <c r="C78" s="287" t="str">
        <f>IFERROR(VLOOKUP(E78,'P. 2.1'!$E$10:$X$65,3,FALSE),"")</f>
        <v/>
      </c>
      <c r="E78" s="210">
        <v>0</v>
      </c>
      <c r="F78" s="216">
        <f t="shared" ref="F78:L78" si="40">F$30*F593</f>
        <v>0</v>
      </c>
      <c r="G78" s="216">
        <f t="shared" si="40"/>
        <v>0</v>
      </c>
      <c r="H78" s="216">
        <f t="shared" si="40"/>
        <v>0</v>
      </c>
      <c r="I78" s="216">
        <f t="shared" si="40"/>
        <v>0</v>
      </c>
      <c r="J78" s="216">
        <f t="shared" si="40"/>
        <v>0</v>
      </c>
      <c r="K78" s="216">
        <f t="shared" si="40"/>
        <v>0</v>
      </c>
      <c r="L78" s="216">
        <f t="shared" si="40"/>
        <v>0</v>
      </c>
      <c r="M78" s="216">
        <f t="shared" si="36"/>
        <v>0</v>
      </c>
      <c r="N78" s="216">
        <f t="shared" si="36"/>
        <v>0</v>
      </c>
      <c r="O78" s="216">
        <f t="shared" si="36"/>
        <v>0</v>
      </c>
      <c r="P78" s="216">
        <f t="shared" si="36"/>
        <v>0</v>
      </c>
      <c r="Q78" s="216">
        <f t="shared" si="36"/>
        <v>0</v>
      </c>
      <c r="S78" s="207">
        <f t="shared" si="7"/>
        <v>0</v>
      </c>
      <c r="T78" s="208">
        <f t="shared" si="8"/>
        <v>0</v>
      </c>
    </row>
    <row r="79" spans="1:20" s="167" customFormat="1" ht="12.75" hidden="1" outlineLevel="1" thickBot="1">
      <c r="A79" s="282">
        <v>39</v>
      </c>
      <c r="B79" s="287" t="str">
        <f>IFERROR(VLOOKUP(E79,'P. 2.1'!$E$10:$X$65,2,FALSE),"")</f>
        <v/>
      </c>
      <c r="C79" s="287" t="str">
        <f>IFERROR(VLOOKUP(E79,'P. 2.1'!$E$10:$X$65,3,FALSE),"")</f>
        <v/>
      </c>
      <c r="E79" s="210">
        <v>0</v>
      </c>
      <c r="F79" s="216">
        <f t="shared" ref="F79:L79" si="41">F$30*F594</f>
        <v>0</v>
      </c>
      <c r="G79" s="216">
        <f t="shared" si="41"/>
        <v>0</v>
      </c>
      <c r="H79" s="216">
        <f t="shared" si="41"/>
        <v>0</v>
      </c>
      <c r="I79" s="216">
        <f t="shared" si="41"/>
        <v>0</v>
      </c>
      <c r="J79" s="216">
        <f t="shared" si="41"/>
        <v>0</v>
      </c>
      <c r="K79" s="216">
        <f t="shared" si="41"/>
        <v>0</v>
      </c>
      <c r="L79" s="216">
        <f t="shared" si="41"/>
        <v>0</v>
      </c>
      <c r="M79" s="216">
        <f t="shared" si="36"/>
        <v>0</v>
      </c>
      <c r="N79" s="216">
        <f t="shared" si="36"/>
        <v>0</v>
      </c>
      <c r="O79" s="216">
        <f t="shared" si="36"/>
        <v>0</v>
      </c>
      <c r="P79" s="216">
        <f t="shared" si="36"/>
        <v>0</v>
      </c>
      <c r="Q79" s="216">
        <f t="shared" si="36"/>
        <v>0</v>
      </c>
      <c r="S79" s="207">
        <f t="shared" si="7"/>
        <v>0</v>
      </c>
      <c r="T79" s="208">
        <f t="shared" si="8"/>
        <v>0</v>
      </c>
    </row>
    <row r="80" spans="1:20" s="167" customFormat="1" ht="12.75" hidden="1" outlineLevel="1" thickBot="1">
      <c r="A80" s="282">
        <v>40</v>
      </c>
      <c r="B80" s="287" t="str">
        <f>IFERROR(VLOOKUP(E80,'P. 2.1'!$E$10:$X$65,2,FALSE),"")</f>
        <v/>
      </c>
      <c r="C80" s="287" t="str">
        <f>IFERROR(VLOOKUP(E80,'P. 2.1'!$E$10:$X$65,3,FALSE),"")</f>
        <v/>
      </c>
      <c r="E80" s="210">
        <v>0</v>
      </c>
      <c r="F80" s="216">
        <f t="shared" ref="F80:L80" si="42">F$30*F595</f>
        <v>0</v>
      </c>
      <c r="G80" s="216">
        <f t="shared" si="42"/>
        <v>0</v>
      </c>
      <c r="H80" s="216">
        <f t="shared" si="42"/>
        <v>0</v>
      </c>
      <c r="I80" s="216">
        <f t="shared" si="42"/>
        <v>0</v>
      </c>
      <c r="J80" s="216">
        <f t="shared" si="42"/>
        <v>0</v>
      </c>
      <c r="K80" s="216">
        <f t="shared" si="42"/>
        <v>0</v>
      </c>
      <c r="L80" s="216">
        <f t="shared" si="42"/>
        <v>0</v>
      </c>
      <c r="M80" s="216">
        <f t="shared" si="36"/>
        <v>0</v>
      </c>
      <c r="N80" s="216">
        <f t="shared" si="36"/>
        <v>0</v>
      </c>
      <c r="O80" s="216">
        <f t="shared" si="36"/>
        <v>0</v>
      </c>
      <c r="P80" s="216">
        <f t="shared" si="36"/>
        <v>0</v>
      </c>
      <c r="Q80" s="216">
        <f t="shared" si="36"/>
        <v>0</v>
      </c>
      <c r="S80" s="207">
        <f t="shared" si="7"/>
        <v>0</v>
      </c>
      <c r="T80" s="208">
        <f t="shared" si="8"/>
        <v>0</v>
      </c>
    </row>
    <row r="81" spans="1:20" s="167" customFormat="1" ht="12.75" hidden="1" outlineLevel="1" thickBot="1">
      <c r="A81" s="282">
        <v>41</v>
      </c>
      <c r="B81" s="287" t="str">
        <f>IFERROR(VLOOKUP(E81,'P. 2.1'!$E$10:$X$65,2,FALSE),"")</f>
        <v/>
      </c>
      <c r="C81" s="287" t="str">
        <f>IFERROR(VLOOKUP(E81,'P. 2.1'!$E$10:$X$65,3,FALSE),"")</f>
        <v/>
      </c>
      <c r="E81" s="210">
        <v>0</v>
      </c>
      <c r="F81" s="216">
        <f t="shared" ref="F81:L81" si="43">F$30*F596</f>
        <v>0</v>
      </c>
      <c r="G81" s="216">
        <f t="shared" si="43"/>
        <v>0</v>
      </c>
      <c r="H81" s="216">
        <f t="shared" si="43"/>
        <v>0</v>
      </c>
      <c r="I81" s="216">
        <f t="shared" si="43"/>
        <v>0</v>
      </c>
      <c r="J81" s="216">
        <f t="shared" si="43"/>
        <v>0</v>
      </c>
      <c r="K81" s="216">
        <f t="shared" si="43"/>
        <v>0</v>
      </c>
      <c r="L81" s="216">
        <f t="shared" si="43"/>
        <v>0</v>
      </c>
      <c r="M81" s="216">
        <f t="shared" si="36"/>
        <v>0</v>
      </c>
      <c r="N81" s="216">
        <f t="shared" si="36"/>
        <v>0</v>
      </c>
      <c r="O81" s="216">
        <f t="shared" si="36"/>
        <v>0</v>
      </c>
      <c r="P81" s="216">
        <f t="shared" si="36"/>
        <v>0</v>
      </c>
      <c r="Q81" s="216">
        <f t="shared" si="36"/>
        <v>0</v>
      </c>
      <c r="S81" s="207">
        <f t="shared" si="7"/>
        <v>0</v>
      </c>
      <c r="T81" s="208">
        <f t="shared" si="8"/>
        <v>0</v>
      </c>
    </row>
    <row r="82" spans="1:20" s="167" customFormat="1" ht="12.75" hidden="1" outlineLevel="1" thickBot="1">
      <c r="A82" s="282">
        <v>42</v>
      </c>
      <c r="B82" s="287" t="str">
        <f>IFERROR(VLOOKUP(E82,'P. 2.1'!$E$10:$X$65,2,FALSE),"")</f>
        <v/>
      </c>
      <c r="C82" s="287" t="str">
        <f>IFERROR(VLOOKUP(E82,'P. 2.1'!$E$10:$X$65,3,FALSE),"")</f>
        <v/>
      </c>
      <c r="E82" s="210">
        <v>0</v>
      </c>
      <c r="F82" s="216">
        <f t="shared" ref="F82:L82" si="44">F$30*F597</f>
        <v>0</v>
      </c>
      <c r="G82" s="216">
        <f t="shared" si="44"/>
        <v>0</v>
      </c>
      <c r="H82" s="216">
        <f t="shared" si="44"/>
        <v>0</v>
      </c>
      <c r="I82" s="216">
        <f t="shared" si="44"/>
        <v>0</v>
      </c>
      <c r="J82" s="216">
        <f t="shared" si="44"/>
        <v>0</v>
      </c>
      <c r="K82" s="216">
        <f t="shared" si="44"/>
        <v>0</v>
      </c>
      <c r="L82" s="216">
        <f t="shared" si="44"/>
        <v>0</v>
      </c>
      <c r="M82" s="216">
        <f t="shared" si="36"/>
        <v>0</v>
      </c>
      <c r="N82" s="216">
        <f t="shared" si="36"/>
        <v>0</v>
      </c>
      <c r="O82" s="216">
        <f t="shared" si="36"/>
        <v>0</v>
      </c>
      <c r="P82" s="216">
        <f t="shared" si="36"/>
        <v>0</v>
      </c>
      <c r="Q82" s="216">
        <f t="shared" si="36"/>
        <v>0</v>
      </c>
      <c r="S82" s="207">
        <f t="shared" si="7"/>
        <v>0</v>
      </c>
      <c r="T82" s="208">
        <f t="shared" si="8"/>
        <v>0</v>
      </c>
    </row>
    <row r="83" spans="1:20" s="167" customFormat="1" ht="12.75" hidden="1" outlineLevel="1" thickBot="1">
      <c r="A83" s="282">
        <v>43</v>
      </c>
      <c r="B83" s="287" t="str">
        <f>IFERROR(VLOOKUP(E83,'P. 2.1'!$E$10:$X$65,2,FALSE),"")</f>
        <v/>
      </c>
      <c r="C83" s="287" t="str">
        <f>IFERROR(VLOOKUP(E83,'P. 2.1'!$E$10:$X$65,3,FALSE),"")</f>
        <v/>
      </c>
      <c r="E83" s="210">
        <v>0</v>
      </c>
      <c r="F83" s="216">
        <f t="shared" ref="F83:L83" si="45">F$30*F598</f>
        <v>0</v>
      </c>
      <c r="G83" s="216">
        <f t="shared" si="45"/>
        <v>0</v>
      </c>
      <c r="H83" s="216">
        <f t="shared" si="45"/>
        <v>0</v>
      </c>
      <c r="I83" s="216">
        <f t="shared" si="45"/>
        <v>0</v>
      </c>
      <c r="J83" s="216">
        <f t="shared" si="45"/>
        <v>0</v>
      </c>
      <c r="K83" s="216">
        <f t="shared" si="45"/>
        <v>0</v>
      </c>
      <c r="L83" s="216">
        <f t="shared" si="45"/>
        <v>0</v>
      </c>
      <c r="M83" s="216">
        <f t="shared" si="36"/>
        <v>0</v>
      </c>
      <c r="N83" s="216">
        <f t="shared" si="36"/>
        <v>0</v>
      </c>
      <c r="O83" s="216">
        <f t="shared" si="36"/>
        <v>0</v>
      </c>
      <c r="P83" s="216">
        <f t="shared" si="36"/>
        <v>0</v>
      </c>
      <c r="Q83" s="216">
        <f t="shared" si="36"/>
        <v>0</v>
      </c>
      <c r="S83" s="207">
        <f t="shared" si="7"/>
        <v>0</v>
      </c>
      <c r="T83" s="208">
        <f t="shared" si="8"/>
        <v>0</v>
      </c>
    </row>
    <row r="84" spans="1:20" s="167" customFormat="1" ht="12.75" hidden="1" outlineLevel="1" thickBot="1">
      <c r="A84" s="282">
        <v>44</v>
      </c>
      <c r="B84" s="287" t="str">
        <f>IFERROR(VLOOKUP(E84,'P. 2.1'!$E$10:$X$65,2,FALSE),"")</f>
        <v/>
      </c>
      <c r="C84" s="287" t="str">
        <f>IFERROR(VLOOKUP(E84,'P. 2.1'!$E$10:$X$65,3,FALSE),"")</f>
        <v/>
      </c>
      <c r="E84" s="210">
        <v>0</v>
      </c>
      <c r="F84" s="216">
        <f t="shared" ref="F84:L84" si="46">F$30*F599</f>
        <v>0</v>
      </c>
      <c r="G84" s="216">
        <f t="shared" si="46"/>
        <v>0</v>
      </c>
      <c r="H84" s="216">
        <f t="shared" si="46"/>
        <v>0</v>
      </c>
      <c r="I84" s="216">
        <f t="shared" si="46"/>
        <v>0</v>
      </c>
      <c r="J84" s="216">
        <f t="shared" si="46"/>
        <v>0</v>
      </c>
      <c r="K84" s="216">
        <f t="shared" si="46"/>
        <v>0</v>
      </c>
      <c r="L84" s="216">
        <f t="shared" si="46"/>
        <v>0</v>
      </c>
      <c r="M84" s="216">
        <f t="shared" ref="M84:Q93" si="47">M$30*M599</f>
        <v>0</v>
      </c>
      <c r="N84" s="216">
        <f t="shared" si="47"/>
        <v>0</v>
      </c>
      <c r="O84" s="216">
        <f t="shared" si="47"/>
        <v>0</v>
      </c>
      <c r="P84" s="216">
        <f t="shared" si="47"/>
        <v>0</v>
      </c>
      <c r="Q84" s="216">
        <f t="shared" si="47"/>
        <v>0</v>
      </c>
      <c r="S84" s="207">
        <f t="shared" si="7"/>
        <v>0</v>
      </c>
      <c r="T84" s="208">
        <f t="shared" si="8"/>
        <v>0</v>
      </c>
    </row>
    <row r="85" spans="1:20" s="167" customFormat="1" ht="12.75" hidden="1" outlineLevel="1" thickBot="1">
      <c r="A85" s="282">
        <v>45</v>
      </c>
      <c r="B85" s="287" t="str">
        <f>IFERROR(VLOOKUP(E85,'P. 2.1'!$E$10:$X$65,2,FALSE),"")</f>
        <v/>
      </c>
      <c r="C85" s="287" t="str">
        <f>IFERROR(VLOOKUP(E85,'P. 2.1'!$E$10:$X$65,3,FALSE),"")</f>
        <v/>
      </c>
      <c r="E85" s="210">
        <v>0</v>
      </c>
      <c r="F85" s="216">
        <f t="shared" ref="F85:L85" si="48">F$30*F600</f>
        <v>0</v>
      </c>
      <c r="G85" s="216">
        <f t="shared" si="48"/>
        <v>0</v>
      </c>
      <c r="H85" s="216">
        <f t="shared" si="48"/>
        <v>0</v>
      </c>
      <c r="I85" s="216">
        <f t="shared" si="48"/>
        <v>0</v>
      </c>
      <c r="J85" s="216">
        <f t="shared" si="48"/>
        <v>0</v>
      </c>
      <c r="K85" s="216">
        <f t="shared" si="48"/>
        <v>0</v>
      </c>
      <c r="L85" s="216">
        <f t="shared" si="48"/>
        <v>0</v>
      </c>
      <c r="M85" s="216">
        <f t="shared" si="47"/>
        <v>0</v>
      </c>
      <c r="N85" s="216">
        <f t="shared" si="47"/>
        <v>0</v>
      </c>
      <c r="O85" s="216">
        <f t="shared" si="47"/>
        <v>0</v>
      </c>
      <c r="P85" s="216">
        <f t="shared" si="47"/>
        <v>0</v>
      </c>
      <c r="Q85" s="216">
        <f t="shared" si="47"/>
        <v>0</v>
      </c>
      <c r="S85" s="207">
        <f t="shared" si="7"/>
        <v>0</v>
      </c>
      <c r="T85" s="208">
        <f t="shared" si="8"/>
        <v>0</v>
      </c>
    </row>
    <row r="86" spans="1:20" s="167" customFormat="1" ht="12.75" hidden="1" outlineLevel="1" thickBot="1">
      <c r="A86" s="282">
        <v>46</v>
      </c>
      <c r="B86" s="287" t="str">
        <f>IFERROR(VLOOKUP(E86,'P. 2.1'!$E$10:$X$65,2,FALSE),"")</f>
        <v/>
      </c>
      <c r="C86" s="287" t="str">
        <f>IFERROR(VLOOKUP(E86,'P. 2.1'!$E$10:$X$65,3,FALSE),"")</f>
        <v/>
      </c>
      <c r="E86" s="210">
        <v>0</v>
      </c>
      <c r="F86" s="216">
        <f t="shared" ref="F86:L86" si="49">F$30*F601</f>
        <v>0</v>
      </c>
      <c r="G86" s="216">
        <f t="shared" si="49"/>
        <v>0</v>
      </c>
      <c r="H86" s="216">
        <f t="shared" si="49"/>
        <v>0</v>
      </c>
      <c r="I86" s="216">
        <f t="shared" si="49"/>
        <v>0</v>
      </c>
      <c r="J86" s="216">
        <f t="shared" si="49"/>
        <v>0</v>
      </c>
      <c r="K86" s="216">
        <f t="shared" si="49"/>
        <v>0</v>
      </c>
      <c r="L86" s="216">
        <f t="shared" si="49"/>
        <v>0</v>
      </c>
      <c r="M86" s="216">
        <f t="shared" si="47"/>
        <v>0</v>
      </c>
      <c r="N86" s="216">
        <f t="shared" si="47"/>
        <v>0</v>
      </c>
      <c r="O86" s="216">
        <f t="shared" si="47"/>
        <v>0</v>
      </c>
      <c r="P86" s="216">
        <f t="shared" si="47"/>
        <v>0</v>
      </c>
      <c r="Q86" s="216">
        <f t="shared" si="47"/>
        <v>0</v>
      </c>
      <c r="S86" s="207">
        <f t="shared" si="7"/>
        <v>0</v>
      </c>
      <c r="T86" s="208">
        <f t="shared" si="8"/>
        <v>0</v>
      </c>
    </row>
    <row r="87" spans="1:20" s="167" customFormat="1" ht="12.75" hidden="1" outlineLevel="1" thickBot="1">
      <c r="A87" s="282">
        <v>47</v>
      </c>
      <c r="B87" s="287" t="str">
        <f>IFERROR(VLOOKUP(E87,'P. 2.1'!$E$10:$X$65,2,FALSE),"")</f>
        <v/>
      </c>
      <c r="C87" s="287" t="str">
        <f>IFERROR(VLOOKUP(E87,'P. 2.1'!$E$10:$X$65,3,FALSE),"")</f>
        <v/>
      </c>
      <c r="E87" s="210">
        <v>0</v>
      </c>
      <c r="F87" s="216">
        <f t="shared" ref="F87:L87" si="50">F$30*F602</f>
        <v>0</v>
      </c>
      <c r="G87" s="216">
        <f t="shared" si="50"/>
        <v>0</v>
      </c>
      <c r="H87" s="216">
        <f t="shared" si="50"/>
        <v>0</v>
      </c>
      <c r="I87" s="216">
        <f t="shared" si="50"/>
        <v>0</v>
      </c>
      <c r="J87" s="216">
        <f t="shared" si="50"/>
        <v>0</v>
      </c>
      <c r="K87" s="216">
        <f t="shared" si="50"/>
        <v>0</v>
      </c>
      <c r="L87" s="216">
        <f t="shared" si="50"/>
        <v>0</v>
      </c>
      <c r="M87" s="216">
        <f t="shared" si="47"/>
        <v>0</v>
      </c>
      <c r="N87" s="216">
        <f t="shared" si="47"/>
        <v>0</v>
      </c>
      <c r="O87" s="216">
        <f t="shared" si="47"/>
        <v>0</v>
      </c>
      <c r="P87" s="216">
        <f t="shared" si="47"/>
        <v>0</v>
      </c>
      <c r="Q87" s="216">
        <f t="shared" si="47"/>
        <v>0</v>
      </c>
      <c r="S87" s="207">
        <f t="shared" si="7"/>
        <v>0</v>
      </c>
      <c r="T87" s="208">
        <f t="shared" si="8"/>
        <v>0</v>
      </c>
    </row>
    <row r="88" spans="1:20" s="167" customFormat="1" ht="12.75" hidden="1" outlineLevel="1" thickBot="1">
      <c r="A88" s="282">
        <v>48</v>
      </c>
      <c r="B88" s="287" t="str">
        <f>IFERROR(VLOOKUP(E88,'P. 2.1'!$E$10:$X$65,2,FALSE),"")</f>
        <v/>
      </c>
      <c r="C88" s="287" t="str">
        <f>IFERROR(VLOOKUP(E88,'P. 2.1'!$E$10:$X$65,3,FALSE),"")</f>
        <v/>
      </c>
      <c r="E88" s="210">
        <v>0</v>
      </c>
      <c r="F88" s="216">
        <f t="shared" ref="F88:L88" si="51">F$30*F603</f>
        <v>0</v>
      </c>
      <c r="G88" s="216">
        <f t="shared" si="51"/>
        <v>0</v>
      </c>
      <c r="H88" s="216">
        <f t="shared" si="51"/>
        <v>0</v>
      </c>
      <c r="I88" s="216">
        <f t="shared" si="51"/>
        <v>0</v>
      </c>
      <c r="J88" s="216">
        <f t="shared" si="51"/>
        <v>0</v>
      </c>
      <c r="K88" s="216">
        <f t="shared" si="51"/>
        <v>0</v>
      </c>
      <c r="L88" s="216">
        <f t="shared" si="51"/>
        <v>0</v>
      </c>
      <c r="M88" s="216">
        <f t="shared" si="47"/>
        <v>0</v>
      </c>
      <c r="N88" s="216">
        <f t="shared" si="47"/>
        <v>0</v>
      </c>
      <c r="O88" s="216">
        <f t="shared" si="47"/>
        <v>0</v>
      </c>
      <c r="P88" s="216">
        <f t="shared" si="47"/>
        <v>0</v>
      </c>
      <c r="Q88" s="216">
        <f t="shared" si="47"/>
        <v>0</v>
      </c>
      <c r="S88" s="207">
        <f t="shared" si="7"/>
        <v>0</v>
      </c>
      <c r="T88" s="208">
        <f t="shared" si="8"/>
        <v>0</v>
      </c>
    </row>
    <row r="89" spans="1:20" s="167" customFormat="1" ht="12.75" hidden="1" outlineLevel="1" thickBot="1">
      <c r="A89" s="282">
        <v>49</v>
      </c>
      <c r="B89" s="287" t="str">
        <f>IFERROR(VLOOKUP(E89,'P. 2.1'!$E$10:$X$65,2,FALSE),"")</f>
        <v/>
      </c>
      <c r="C89" s="287" t="str">
        <f>IFERROR(VLOOKUP(E89,'P. 2.1'!$E$10:$X$65,3,FALSE),"")</f>
        <v/>
      </c>
      <c r="E89" s="210">
        <v>0</v>
      </c>
      <c r="F89" s="216">
        <f t="shared" ref="F89:L89" si="52">F$30*F604</f>
        <v>0</v>
      </c>
      <c r="G89" s="216">
        <f t="shared" si="52"/>
        <v>0</v>
      </c>
      <c r="H89" s="216">
        <f t="shared" si="52"/>
        <v>0</v>
      </c>
      <c r="I89" s="216">
        <f t="shared" si="52"/>
        <v>0</v>
      </c>
      <c r="J89" s="216">
        <f t="shared" si="52"/>
        <v>0</v>
      </c>
      <c r="K89" s="216">
        <f t="shared" si="52"/>
        <v>0</v>
      </c>
      <c r="L89" s="216">
        <f t="shared" si="52"/>
        <v>0</v>
      </c>
      <c r="M89" s="216">
        <f t="shared" si="47"/>
        <v>0</v>
      </c>
      <c r="N89" s="216">
        <f t="shared" si="47"/>
        <v>0</v>
      </c>
      <c r="O89" s="216">
        <f t="shared" si="47"/>
        <v>0</v>
      </c>
      <c r="P89" s="216">
        <f t="shared" si="47"/>
        <v>0</v>
      </c>
      <c r="Q89" s="216">
        <f t="shared" si="47"/>
        <v>0</v>
      </c>
      <c r="S89" s="207">
        <f t="shared" si="7"/>
        <v>0</v>
      </c>
      <c r="T89" s="208">
        <f t="shared" si="8"/>
        <v>0</v>
      </c>
    </row>
    <row r="90" spans="1:20" s="167" customFormat="1" ht="12.75" hidden="1" outlineLevel="1" thickBot="1">
      <c r="A90" s="282">
        <v>50</v>
      </c>
      <c r="B90" s="287" t="str">
        <f>IFERROR(VLOOKUP(E90,'P. 2.1'!$E$10:$X$65,2,FALSE),"")</f>
        <v/>
      </c>
      <c r="C90" s="287" t="str">
        <f>IFERROR(VLOOKUP(E90,'P. 2.1'!$E$10:$X$65,3,FALSE),"")</f>
        <v/>
      </c>
      <c r="E90" s="210">
        <v>0</v>
      </c>
      <c r="F90" s="216">
        <f t="shared" ref="F90:L90" si="53">F$30*F605</f>
        <v>0</v>
      </c>
      <c r="G90" s="216">
        <f t="shared" si="53"/>
        <v>0</v>
      </c>
      <c r="H90" s="216">
        <f t="shared" si="53"/>
        <v>0</v>
      </c>
      <c r="I90" s="216">
        <f t="shared" si="53"/>
        <v>0</v>
      </c>
      <c r="J90" s="216">
        <f t="shared" si="53"/>
        <v>0</v>
      </c>
      <c r="K90" s="216">
        <f t="shared" si="53"/>
        <v>0</v>
      </c>
      <c r="L90" s="216">
        <f t="shared" si="53"/>
        <v>0</v>
      </c>
      <c r="M90" s="216">
        <f t="shared" si="47"/>
        <v>0</v>
      </c>
      <c r="N90" s="216">
        <f t="shared" si="47"/>
        <v>0</v>
      </c>
      <c r="O90" s="216">
        <f t="shared" si="47"/>
        <v>0</v>
      </c>
      <c r="P90" s="216">
        <f t="shared" si="47"/>
        <v>0</v>
      </c>
      <c r="Q90" s="216">
        <f t="shared" si="47"/>
        <v>0</v>
      </c>
      <c r="S90" s="207">
        <f t="shared" si="7"/>
        <v>0</v>
      </c>
      <c r="T90" s="208">
        <f t="shared" si="8"/>
        <v>0</v>
      </c>
    </row>
    <row r="91" spans="1:20" s="167" customFormat="1" ht="12.75" hidden="1" outlineLevel="1" thickBot="1">
      <c r="A91" s="282">
        <v>51</v>
      </c>
      <c r="B91" s="287" t="str">
        <f>IFERROR(VLOOKUP(E91,'P. 2.1'!$E$10:$X$65,2,FALSE),"")</f>
        <v/>
      </c>
      <c r="C91" s="287" t="str">
        <f>IFERROR(VLOOKUP(E91,'P. 2.1'!$E$10:$X$65,3,FALSE),"")</f>
        <v/>
      </c>
      <c r="E91" s="210">
        <v>0</v>
      </c>
      <c r="F91" s="216">
        <f t="shared" ref="F91:L91" si="54">F$30*F606</f>
        <v>0</v>
      </c>
      <c r="G91" s="216">
        <f t="shared" si="54"/>
        <v>0</v>
      </c>
      <c r="H91" s="216">
        <f t="shared" si="54"/>
        <v>0</v>
      </c>
      <c r="I91" s="216">
        <f t="shared" si="54"/>
        <v>0</v>
      </c>
      <c r="J91" s="216">
        <f t="shared" si="54"/>
        <v>0</v>
      </c>
      <c r="K91" s="216">
        <f t="shared" si="54"/>
        <v>0</v>
      </c>
      <c r="L91" s="216">
        <f t="shared" si="54"/>
        <v>0</v>
      </c>
      <c r="M91" s="216">
        <f t="shared" si="47"/>
        <v>0</v>
      </c>
      <c r="N91" s="216">
        <f t="shared" si="47"/>
        <v>0</v>
      </c>
      <c r="O91" s="216">
        <f t="shared" si="47"/>
        <v>0</v>
      </c>
      <c r="P91" s="216">
        <f t="shared" si="47"/>
        <v>0</v>
      </c>
      <c r="Q91" s="216">
        <f t="shared" si="47"/>
        <v>0</v>
      </c>
      <c r="S91" s="207">
        <f t="shared" si="7"/>
        <v>0</v>
      </c>
      <c r="T91" s="208">
        <f t="shared" si="8"/>
        <v>0</v>
      </c>
    </row>
    <row r="92" spans="1:20" s="167" customFormat="1" ht="12.75" hidden="1" outlineLevel="1" thickBot="1">
      <c r="A92" s="282">
        <v>52</v>
      </c>
      <c r="B92" s="287" t="str">
        <f>IFERROR(VLOOKUP(E92,'P. 2.1'!$E$10:$X$65,2,FALSE),"")</f>
        <v/>
      </c>
      <c r="C92" s="287" t="str">
        <f>IFERROR(VLOOKUP(E92,'P. 2.1'!$E$10:$X$65,3,FALSE),"")</f>
        <v/>
      </c>
      <c r="E92" s="210">
        <v>0</v>
      </c>
      <c r="F92" s="216">
        <f t="shared" ref="F92:L92" si="55">F$30*F607</f>
        <v>0</v>
      </c>
      <c r="G92" s="216">
        <f t="shared" si="55"/>
        <v>0</v>
      </c>
      <c r="H92" s="216">
        <f t="shared" si="55"/>
        <v>0</v>
      </c>
      <c r="I92" s="216">
        <f t="shared" si="55"/>
        <v>0</v>
      </c>
      <c r="J92" s="216">
        <f t="shared" si="55"/>
        <v>0</v>
      </c>
      <c r="K92" s="216">
        <f t="shared" si="55"/>
        <v>0</v>
      </c>
      <c r="L92" s="216">
        <f t="shared" si="55"/>
        <v>0</v>
      </c>
      <c r="M92" s="216">
        <f t="shared" si="47"/>
        <v>0</v>
      </c>
      <c r="N92" s="216">
        <f t="shared" si="47"/>
        <v>0</v>
      </c>
      <c r="O92" s="216">
        <f t="shared" si="47"/>
        <v>0</v>
      </c>
      <c r="P92" s="216">
        <f t="shared" si="47"/>
        <v>0</v>
      </c>
      <c r="Q92" s="216">
        <f t="shared" si="47"/>
        <v>0</v>
      </c>
      <c r="S92" s="207">
        <f t="shared" si="7"/>
        <v>0</v>
      </c>
      <c r="T92" s="208">
        <f t="shared" si="8"/>
        <v>0</v>
      </c>
    </row>
    <row r="93" spans="1:20" s="167" customFormat="1" ht="12.75" hidden="1" outlineLevel="1" thickBot="1">
      <c r="A93" s="282">
        <v>53</v>
      </c>
      <c r="B93" s="287" t="str">
        <f>IFERROR(VLOOKUP(E93,'P. 2.1'!$E$10:$X$65,2,FALSE),"")</f>
        <v/>
      </c>
      <c r="C93" s="287" t="str">
        <f>IFERROR(VLOOKUP(E93,'P. 2.1'!$E$10:$X$65,3,FALSE),"")</f>
        <v/>
      </c>
      <c r="E93" s="210">
        <v>0</v>
      </c>
      <c r="F93" s="216">
        <f t="shared" ref="F93:L93" si="56">F$30*F608</f>
        <v>0</v>
      </c>
      <c r="G93" s="216">
        <f t="shared" si="56"/>
        <v>0</v>
      </c>
      <c r="H93" s="216">
        <f t="shared" si="56"/>
        <v>0</v>
      </c>
      <c r="I93" s="216">
        <f t="shared" si="56"/>
        <v>0</v>
      </c>
      <c r="J93" s="216">
        <f t="shared" si="56"/>
        <v>0</v>
      </c>
      <c r="K93" s="216">
        <f t="shared" si="56"/>
        <v>0</v>
      </c>
      <c r="L93" s="216">
        <f t="shared" si="56"/>
        <v>0</v>
      </c>
      <c r="M93" s="216">
        <f t="shared" si="47"/>
        <v>0</v>
      </c>
      <c r="N93" s="216">
        <f t="shared" si="47"/>
        <v>0</v>
      </c>
      <c r="O93" s="216">
        <f t="shared" si="47"/>
        <v>0</v>
      </c>
      <c r="P93" s="216">
        <f t="shared" si="47"/>
        <v>0</v>
      </c>
      <c r="Q93" s="216">
        <f t="shared" si="47"/>
        <v>0</v>
      </c>
      <c r="S93" s="207">
        <f t="shared" si="7"/>
        <v>0</v>
      </c>
      <c r="T93" s="208">
        <f t="shared" si="8"/>
        <v>0</v>
      </c>
    </row>
    <row r="94" spans="1:20" s="167" customFormat="1" ht="12.75" hidden="1" outlineLevel="1" thickBot="1">
      <c r="A94" s="282">
        <v>54</v>
      </c>
      <c r="B94" s="287" t="str">
        <f>IFERROR(VLOOKUP(E94,'P. 2.1'!$E$10:$X$65,2,FALSE),"")</f>
        <v/>
      </c>
      <c r="C94" s="287" t="str">
        <f>IFERROR(VLOOKUP(E94,'P. 2.1'!$E$10:$X$65,3,FALSE),"")</f>
        <v/>
      </c>
      <c r="E94" s="210">
        <v>0</v>
      </c>
      <c r="F94" s="216">
        <f t="shared" ref="F94:L94" si="57">F$30*F609</f>
        <v>0</v>
      </c>
      <c r="G94" s="216">
        <f t="shared" si="57"/>
        <v>0</v>
      </c>
      <c r="H94" s="216">
        <f t="shared" si="57"/>
        <v>0</v>
      </c>
      <c r="I94" s="216">
        <f t="shared" si="57"/>
        <v>0</v>
      </c>
      <c r="J94" s="216">
        <f t="shared" si="57"/>
        <v>0</v>
      </c>
      <c r="K94" s="216">
        <f t="shared" si="57"/>
        <v>0</v>
      </c>
      <c r="L94" s="216">
        <f t="shared" si="57"/>
        <v>0</v>
      </c>
      <c r="M94" s="216">
        <f t="shared" ref="M94:Q103" si="58">M$30*M609</f>
        <v>0</v>
      </c>
      <c r="N94" s="216">
        <f t="shared" si="58"/>
        <v>0</v>
      </c>
      <c r="O94" s="216">
        <f t="shared" si="58"/>
        <v>0</v>
      </c>
      <c r="P94" s="216">
        <f t="shared" si="58"/>
        <v>0</v>
      </c>
      <c r="Q94" s="216">
        <f t="shared" si="58"/>
        <v>0</v>
      </c>
      <c r="S94" s="207">
        <f t="shared" si="7"/>
        <v>0</v>
      </c>
      <c r="T94" s="208">
        <f t="shared" si="8"/>
        <v>0</v>
      </c>
    </row>
    <row r="95" spans="1:20" s="167" customFormat="1" ht="12.75" hidden="1" outlineLevel="1" thickBot="1">
      <c r="A95" s="282">
        <v>55</v>
      </c>
      <c r="B95" s="287" t="str">
        <f>IFERROR(VLOOKUP(E95,'P. 2.1'!$E$10:$X$65,2,FALSE),"")</f>
        <v/>
      </c>
      <c r="C95" s="287" t="str">
        <f>IFERROR(VLOOKUP(E95,'P. 2.1'!$E$10:$X$65,3,FALSE),"")</f>
        <v/>
      </c>
      <c r="E95" s="210">
        <v>0</v>
      </c>
      <c r="F95" s="216">
        <f t="shared" ref="F95:L95" si="59">F$30*F610</f>
        <v>0</v>
      </c>
      <c r="G95" s="216">
        <f t="shared" si="59"/>
        <v>0</v>
      </c>
      <c r="H95" s="216">
        <f t="shared" si="59"/>
        <v>0</v>
      </c>
      <c r="I95" s="216">
        <f t="shared" si="59"/>
        <v>0</v>
      </c>
      <c r="J95" s="216">
        <f t="shared" si="59"/>
        <v>0</v>
      </c>
      <c r="K95" s="216">
        <f t="shared" si="59"/>
        <v>0</v>
      </c>
      <c r="L95" s="216">
        <f t="shared" si="59"/>
        <v>0</v>
      </c>
      <c r="M95" s="216">
        <f t="shared" si="58"/>
        <v>0</v>
      </c>
      <c r="N95" s="216">
        <f t="shared" si="58"/>
        <v>0</v>
      </c>
      <c r="O95" s="216">
        <f t="shared" si="58"/>
        <v>0</v>
      </c>
      <c r="P95" s="216">
        <f t="shared" si="58"/>
        <v>0</v>
      </c>
      <c r="Q95" s="216">
        <f t="shared" si="58"/>
        <v>0</v>
      </c>
      <c r="S95" s="207">
        <f t="shared" si="7"/>
        <v>0</v>
      </c>
      <c r="T95" s="208">
        <f t="shared" si="8"/>
        <v>0</v>
      </c>
    </row>
    <row r="96" spans="1:20" s="167" customFormat="1" ht="12.75" hidden="1" outlineLevel="1" thickBot="1">
      <c r="A96" s="282">
        <v>56</v>
      </c>
      <c r="B96" s="287" t="str">
        <f>IFERROR(VLOOKUP(E96,'P. 2.1'!$E$10:$X$65,2,FALSE),"")</f>
        <v/>
      </c>
      <c r="C96" s="287" t="str">
        <f>IFERROR(VLOOKUP(E96,'P. 2.1'!$E$10:$X$65,3,FALSE),"")</f>
        <v/>
      </c>
      <c r="E96" s="210">
        <v>0</v>
      </c>
      <c r="F96" s="216">
        <f t="shared" ref="F96:L96" si="60">F$30*F611</f>
        <v>0</v>
      </c>
      <c r="G96" s="216">
        <f t="shared" si="60"/>
        <v>0</v>
      </c>
      <c r="H96" s="216">
        <f t="shared" si="60"/>
        <v>0</v>
      </c>
      <c r="I96" s="216">
        <f t="shared" si="60"/>
        <v>0</v>
      </c>
      <c r="J96" s="216">
        <f t="shared" si="60"/>
        <v>0</v>
      </c>
      <c r="K96" s="216">
        <f t="shared" si="60"/>
        <v>0</v>
      </c>
      <c r="L96" s="216">
        <f t="shared" si="60"/>
        <v>0</v>
      </c>
      <c r="M96" s="216">
        <f t="shared" si="58"/>
        <v>0</v>
      </c>
      <c r="N96" s="216">
        <f t="shared" si="58"/>
        <v>0</v>
      </c>
      <c r="O96" s="216">
        <f t="shared" si="58"/>
        <v>0</v>
      </c>
      <c r="P96" s="216">
        <f t="shared" si="58"/>
        <v>0</v>
      </c>
      <c r="Q96" s="216">
        <f t="shared" si="58"/>
        <v>0</v>
      </c>
      <c r="S96" s="207">
        <f t="shared" si="7"/>
        <v>0</v>
      </c>
      <c r="T96" s="208">
        <f t="shared" si="8"/>
        <v>0</v>
      </c>
    </row>
    <row r="97" spans="1:20" s="167" customFormat="1" ht="12.75" hidden="1" outlineLevel="1" thickBot="1">
      <c r="A97" s="282">
        <v>57</v>
      </c>
      <c r="B97" s="287" t="str">
        <f>IFERROR(VLOOKUP(E97,'P. 2.1'!$E$10:$X$65,2,FALSE),"")</f>
        <v/>
      </c>
      <c r="C97" s="287" t="str">
        <f>IFERROR(VLOOKUP(E97,'P. 2.1'!$E$10:$X$65,3,FALSE),"")</f>
        <v/>
      </c>
      <c r="E97" s="210">
        <v>0</v>
      </c>
      <c r="F97" s="216">
        <f t="shared" ref="F97:L97" si="61">F$30*F612</f>
        <v>0</v>
      </c>
      <c r="G97" s="216">
        <f t="shared" si="61"/>
        <v>0</v>
      </c>
      <c r="H97" s="216">
        <f t="shared" si="61"/>
        <v>0</v>
      </c>
      <c r="I97" s="216">
        <f t="shared" si="61"/>
        <v>0</v>
      </c>
      <c r="J97" s="216">
        <f t="shared" si="61"/>
        <v>0</v>
      </c>
      <c r="K97" s="216">
        <f t="shared" si="61"/>
        <v>0</v>
      </c>
      <c r="L97" s="216">
        <f t="shared" si="61"/>
        <v>0</v>
      </c>
      <c r="M97" s="216">
        <f t="shared" si="58"/>
        <v>0</v>
      </c>
      <c r="N97" s="216">
        <f t="shared" si="58"/>
        <v>0</v>
      </c>
      <c r="O97" s="216">
        <f t="shared" si="58"/>
        <v>0</v>
      </c>
      <c r="P97" s="216">
        <f t="shared" si="58"/>
        <v>0</v>
      </c>
      <c r="Q97" s="216">
        <f t="shared" si="58"/>
        <v>0</v>
      </c>
      <c r="S97" s="207">
        <f t="shared" si="7"/>
        <v>0</v>
      </c>
      <c r="T97" s="208">
        <f t="shared" si="8"/>
        <v>0</v>
      </c>
    </row>
    <row r="98" spans="1:20" s="167" customFormat="1" ht="12.75" hidden="1" outlineLevel="1" thickBot="1">
      <c r="A98" s="282">
        <v>58</v>
      </c>
      <c r="B98" s="287" t="str">
        <f>IFERROR(VLOOKUP(E98,'P. 2.1'!$E$10:$X$65,2,FALSE),"")</f>
        <v/>
      </c>
      <c r="C98" s="287" t="str">
        <f>IFERROR(VLOOKUP(E98,'P. 2.1'!$E$10:$X$65,3,FALSE),"")</f>
        <v/>
      </c>
      <c r="E98" s="210">
        <v>0</v>
      </c>
      <c r="F98" s="216">
        <f t="shared" ref="F98:L98" si="62">F$30*F613</f>
        <v>0</v>
      </c>
      <c r="G98" s="216">
        <f t="shared" si="62"/>
        <v>0</v>
      </c>
      <c r="H98" s="216">
        <f t="shared" si="62"/>
        <v>0</v>
      </c>
      <c r="I98" s="216">
        <f t="shared" si="62"/>
        <v>0</v>
      </c>
      <c r="J98" s="216">
        <f t="shared" si="62"/>
        <v>0</v>
      </c>
      <c r="K98" s="216">
        <f t="shared" si="62"/>
        <v>0</v>
      </c>
      <c r="L98" s="216">
        <f t="shared" si="62"/>
        <v>0</v>
      </c>
      <c r="M98" s="216">
        <f t="shared" si="58"/>
        <v>0</v>
      </c>
      <c r="N98" s="216">
        <f t="shared" si="58"/>
        <v>0</v>
      </c>
      <c r="O98" s="216">
        <f t="shared" si="58"/>
        <v>0</v>
      </c>
      <c r="P98" s="216">
        <f t="shared" si="58"/>
        <v>0</v>
      </c>
      <c r="Q98" s="216">
        <f t="shared" si="58"/>
        <v>0</v>
      </c>
      <c r="S98" s="207">
        <f t="shared" si="7"/>
        <v>0</v>
      </c>
      <c r="T98" s="208">
        <f t="shared" si="8"/>
        <v>0</v>
      </c>
    </row>
    <row r="99" spans="1:20" s="167" customFormat="1" ht="12.75" hidden="1" outlineLevel="1" thickBot="1">
      <c r="A99" s="282">
        <v>59</v>
      </c>
      <c r="B99" s="287" t="str">
        <f>IFERROR(VLOOKUP(E99,'P. 2.1'!$E$10:$X$65,2,FALSE),"")</f>
        <v/>
      </c>
      <c r="C99" s="287" t="str">
        <f>IFERROR(VLOOKUP(E99,'P. 2.1'!$E$10:$X$65,3,FALSE),"")</f>
        <v/>
      </c>
      <c r="E99" s="210">
        <v>0</v>
      </c>
      <c r="F99" s="216">
        <f t="shared" ref="F99:L99" si="63">F$30*F614</f>
        <v>0</v>
      </c>
      <c r="G99" s="216">
        <f t="shared" si="63"/>
        <v>0</v>
      </c>
      <c r="H99" s="216">
        <f t="shared" si="63"/>
        <v>0</v>
      </c>
      <c r="I99" s="216">
        <f t="shared" si="63"/>
        <v>0</v>
      </c>
      <c r="J99" s="216">
        <f t="shared" si="63"/>
        <v>0</v>
      </c>
      <c r="K99" s="216">
        <f t="shared" si="63"/>
        <v>0</v>
      </c>
      <c r="L99" s="216">
        <f t="shared" si="63"/>
        <v>0</v>
      </c>
      <c r="M99" s="216">
        <f t="shared" si="58"/>
        <v>0</v>
      </c>
      <c r="N99" s="216">
        <f t="shared" si="58"/>
        <v>0</v>
      </c>
      <c r="O99" s="216">
        <f t="shared" si="58"/>
        <v>0</v>
      </c>
      <c r="P99" s="216">
        <f t="shared" si="58"/>
        <v>0</v>
      </c>
      <c r="Q99" s="216">
        <f t="shared" si="58"/>
        <v>0</v>
      </c>
      <c r="S99" s="207">
        <f t="shared" si="7"/>
        <v>0</v>
      </c>
      <c r="T99" s="208">
        <f t="shared" si="8"/>
        <v>0</v>
      </c>
    </row>
    <row r="100" spans="1:20" s="167" customFormat="1" ht="12.75" hidden="1" outlineLevel="1" thickBot="1">
      <c r="A100" s="282">
        <v>60</v>
      </c>
      <c r="B100" s="287" t="str">
        <f>IFERROR(VLOOKUP(E100,'P. 2.1'!$E$10:$X$65,2,FALSE),"")</f>
        <v/>
      </c>
      <c r="C100" s="287" t="str">
        <f>IFERROR(VLOOKUP(E100,'P. 2.1'!$E$10:$X$65,3,FALSE),"")</f>
        <v/>
      </c>
      <c r="E100" s="210">
        <v>0</v>
      </c>
      <c r="F100" s="216">
        <f t="shared" ref="F100:L100" si="64">F$30*F615</f>
        <v>0</v>
      </c>
      <c r="G100" s="216">
        <f t="shared" si="64"/>
        <v>0</v>
      </c>
      <c r="H100" s="216">
        <f t="shared" si="64"/>
        <v>0</v>
      </c>
      <c r="I100" s="216">
        <f t="shared" si="64"/>
        <v>0</v>
      </c>
      <c r="J100" s="216">
        <f t="shared" si="64"/>
        <v>0</v>
      </c>
      <c r="K100" s="216">
        <f t="shared" si="64"/>
        <v>0</v>
      </c>
      <c r="L100" s="216">
        <f t="shared" si="64"/>
        <v>0</v>
      </c>
      <c r="M100" s="216">
        <f t="shared" si="58"/>
        <v>0</v>
      </c>
      <c r="N100" s="216">
        <f t="shared" si="58"/>
        <v>0</v>
      </c>
      <c r="O100" s="216">
        <f t="shared" si="58"/>
        <v>0</v>
      </c>
      <c r="P100" s="216">
        <f t="shared" si="58"/>
        <v>0</v>
      </c>
      <c r="Q100" s="216">
        <f t="shared" si="58"/>
        <v>0</v>
      </c>
      <c r="S100" s="207">
        <f t="shared" si="7"/>
        <v>0</v>
      </c>
      <c r="T100" s="208">
        <f t="shared" si="8"/>
        <v>0</v>
      </c>
    </row>
    <row r="101" spans="1:20" s="167" customFormat="1" ht="12.75" hidden="1" outlineLevel="1" thickBot="1">
      <c r="A101" s="282">
        <v>61</v>
      </c>
      <c r="B101" s="287" t="str">
        <f>IFERROR(VLOOKUP(E101,'P. 2.1'!$E$10:$X$65,2,FALSE),"")</f>
        <v/>
      </c>
      <c r="C101" s="287" t="str">
        <f>IFERROR(VLOOKUP(E101,'P. 2.1'!$E$10:$X$65,3,FALSE),"")</f>
        <v/>
      </c>
      <c r="E101" s="210">
        <v>0</v>
      </c>
      <c r="F101" s="216">
        <f t="shared" ref="F101:L101" si="65">F$30*F616</f>
        <v>0</v>
      </c>
      <c r="G101" s="216">
        <f t="shared" si="65"/>
        <v>0</v>
      </c>
      <c r="H101" s="216">
        <f t="shared" si="65"/>
        <v>0</v>
      </c>
      <c r="I101" s="216">
        <f t="shared" si="65"/>
        <v>0</v>
      </c>
      <c r="J101" s="216">
        <f t="shared" si="65"/>
        <v>0</v>
      </c>
      <c r="K101" s="216">
        <f t="shared" si="65"/>
        <v>0</v>
      </c>
      <c r="L101" s="216">
        <f t="shared" si="65"/>
        <v>0</v>
      </c>
      <c r="M101" s="216">
        <f t="shared" si="58"/>
        <v>0</v>
      </c>
      <c r="N101" s="216">
        <f t="shared" si="58"/>
        <v>0</v>
      </c>
      <c r="O101" s="216">
        <f t="shared" si="58"/>
        <v>0</v>
      </c>
      <c r="P101" s="216">
        <f t="shared" si="58"/>
        <v>0</v>
      </c>
      <c r="Q101" s="216">
        <f t="shared" si="58"/>
        <v>0</v>
      </c>
      <c r="S101" s="207">
        <f t="shared" si="7"/>
        <v>0</v>
      </c>
      <c r="T101" s="208">
        <f t="shared" si="8"/>
        <v>0</v>
      </c>
    </row>
    <row r="102" spans="1:20" s="167" customFormat="1" ht="12.75" hidden="1" outlineLevel="1" thickBot="1">
      <c r="A102" s="282">
        <v>62</v>
      </c>
      <c r="B102" s="287" t="str">
        <f>IFERROR(VLOOKUP(E102,'P. 2.1'!$E$10:$X$65,2,FALSE),"")</f>
        <v/>
      </c>
      <c r="C102" s="287" t="str">
        <f>IFERROR(VLOOKUP(E102,'P. 2.1'!$E$10:$X$65,3,FALSE),"")</f>
        <v/>
      </c>
      <c r="E102" s="210">
        <v>0</v>
      </c>
      <c r="F102" s="216">
        <f t="shared" ref="F102:L102" si="66">F$30*F617</f>
        <v>0</v>
      </c>
      <c r="G102" s="216">
        <f t="shared" si="66"/>
        <v>0</v>
      </c>
      <c r="H102" s="216">
        <f t="shared" si="66"/>
        <v>0</v>
      </c>
      <c r="I102" s="216">
        <f t="shared" si="66"/>
        <v>0</v>
      </c>
      <c r="J102" s="216">
        <f t="shared" si="66"/>
        <v>0</v>
      </c>
      <c r="K102" s="216">
        <f t="shared" si="66"/>
        <v>0</v>
      </c>
      <c r="L102" s="216">
        <f t="shared" si="66"/>
        <v>0</v>
      </c>
      <c r="M102" s="216">
        <f t="shared" si="58"/>
        <v>0</v>
      </c>
      <c r="N102" s="216">
        <f t="shared" si="58"/>
        <v>0</v>
      </c>
      <c r="O102" s="216">
        <f t="shared" si="58"/>
        <v>0</v>
      </c>
      <c r="P102" s="216">
        <f t="shared" si="58"/>
        <v>0</v>
      </c>
      <c r="Q102" s="216">
        <f t="shared" si="58"/>
        <v>0</v>
      </c>
      <c r="S102" s="207">
        <f t="shared" si="7"/>
        <v>0</v>
      </c>
      <c r="T102" s="208">
        <f t="shared" si="8"/>
        <v>0</v>
      </c>
    </row>
    <row r="103" spans="1:20" s="167" customFormat="1" ht="12.75" hidden="1" outlineLevel="1" thickBot="1">
      <c r="A103" s="282">
        <v>63</v>
      </c>
      <c r="B103" s="287" t="str">
        <f>IFERROR(VLOOKUP(E103,'P. 2.1'!$E$10:$X$65,2,FALSE),"")</f>
        <v/>
      </c>
      <c r="C103" s="287" t="str">
        <f>IFERROR(VLOOKUP(E103,'P. 2.1'!$E$10:$X$65,3,FALSE),"")</f>
        <v/>
      </c>
      <c r="E103" s="210">
        <v>0</v>
      </c>
      <c r="F103" s="216">
        <f t="shared" ref="F103:L103" si="67">F$30*F618</f>
        <v>0</v>
      </c>
      <c r="G103" s="216">
        <f t="shared" si="67"/>
        <v>0</v>
      </c>
      <c r="H103" s="216">
        <f t="shared" si="67"/>
        <v>0</v>
      </c>
      <c r="I103" s="216">
        <f t="shared" si="67"/>
        <v>0</v>
      </c>
      <c r="J103" s="216">
        <f t="shared" si="67"/>
        <v>0</v>
      </c>
      <c r="K103" s="216">
        <f t="shared" si="67"/>
        <v>0</v>
      </c>
      <c r="L103" s="216">
        <f t="shared" si="67"/>
        <v>0</v>
      </c>
      <c r="M103" s="216">
        <f t="shared" si="58"/>
        <v>0</v>
      </c>
      <c r="N103" s="216">
        <f t="shared" si="58"/>
        <v>0</v>
      </c>
      <c r="O103" s="216">
        <f t="shared" si="58"/>
        <v>0</v>
      </c>
      <c r="P103" s="216">
        <f t="shared" si="58"/>
        <v>0</v>
      </c>
      <c r="Q103" s="216">
        <f t="shared" si="58"/>
        <v>0</v>
      </c>
      <c r="S103" s="207">
        <f t="shared" si="7"/>
        <v>0</v>
      </c>
      <c r="T103" s="208">
        <f t="shared" si="8"/>
        <v>0</v>
      </c>
    </row>
    <row r="104" spans="1:20" s="167" customFormat="1" ht="12.75" hidden="1" outlineLevel="1" thickBot="1">
      <c r="A104" s="282">
        <v>64</v>
      </c>
      <c r="B104" s="287" t="str">
        <f>IFERROR(VLOOKUP(E104,'P. 2.1'!$E$10:$X$65,2,FALSE),"")</f>
        <v/>
      </c>
      <c r="C104" s="287" t="str">
        <f>IFERROR(VLOOKUP(E104,'P. 2.1'!$E$10:$X$65,3,FALSE),"")</f>
        <v/>
      </c>
      <c r="E104" s="210">
        <v>0</v>
      </c>
      <c r="F104" s="216">
        <f t="shared" ref="F104:L104" si="68">F$30*F619</f>
        <v>0</v>
      </c>
      <c r="G104" s="216">
        <f t="shared" si="68"/>
        <v>0</v>
      </c>
      <c r="H104" s="216">
        <f t="shared" si="68"/>
        <v>0</v>
      </c>
      <c r="I104" s="216">
        <f t="shared" si="68"/>
        <v>0</v>
      </c>
      <c r="J104" s="216">
        <f t="shared" si="68"/>
        <v>0</v>
      </c>
      <c r="K104" s="216">
        <f t="shared" si="68"/>
        <v>0</v>
      </c>
      <c r="L104" s="216">
        <f t="shared" si="68"/>
        <v>0</v>
      </c>
      <c r="M104" s="216">
        <f t="shared" ref="M104:Q113" si="69">M$30*M619</f>
        <v>0</v>
      </c>
      <c r="N104" s="216">
        <f t="shared" si="69"/>
        <v>0</v>
      </c>
      <c r="O104" s="216">
        <f t="shared" si="69"/>
        <v>0</v>
      </c>
      <c r="P104" s="216">
        <f t="shared" si="69"/>
        <v>0</v>
      </c>
      <c r="Q104" s="216">
        <f t="shared" si="69"/>
        <v>0</v>
      </c>
      <c r="S104" s="207">
        <f t="shared" si="7"/>
        <v>0</v>
      </c>
      <c r="T104" s="208">
        <f t="shared" si="8"/>
        <v>0</v>
      </c>
    </row>
    <row r="105" spans="1:20" s="167" customFormat="1" ht="12.75" hidden="1" outlineLevel="1" thickBot="1">
      <c r="A105" s="282">
        <v>65</v>
      </c>
      <c r="B105" s="287" t="str">
        <f>IFERROR(VLOOKUP(E105,'P. 2.1'!$E$10:$X$65,2,FALSE),"")</f>
        <v/>
      </c>
      <c r="C105" s="287" t="str">
        <f>IFERROR(VLOOKUP(E105,'P. 2.1'!$E$10:$X$65,3,FALSE),"")</f>
        <v/>
      </c>
      <c r="E105" s="210">
        <v>0</v>
      </c>
      <c r="F105" s="216">
        <f t="shared" ref="F105:L105" si="70">F$30*F620</f>
        <v>0</v>
      </c>
      <c r="G105" s="216">
        <f t="shared" si="70"/>
        <v>0</v>
      </c>
      <c r="H105" s="216">
        <f t="shared" si="70"/>
        <v>0</v>
      </c>
      <c r="I105" s="216">
        <f t="shared" si="70"/>
        <v>0</v>
      </c>
      <c r="J105" s="216">
        <f t="shared" si="70"/>
        <v>0</v>
      </c>
      <c r="K105" s="216">
        <f t="shared" si="70"/>
        <v>0</v>
      </c>
      <c r="L105" s="216">
        <f t="shared" si="70"/>
        <v>0</v>
      </c>
      <c r="M105" s="216">
        <f t="shared" si="69"/>
        <v>0</v>
      </c>
      <c r="N105" s="216">
        <f t="shared" si="69"/>
        <v>0</v>
      </c>
      <c r="O105" s="216">
        <f t="shared" si="69"/>
        <v>0</v>
      </c>
      <c r="P105" s="216">
        <f t="shared" si="69"/>
        <v>0</v>
      </c>
      <c r="Q105" s="216">
        <f t="shared" si="69"/>
        <v>0</v>
      </c>
      <c r="S105" s="207">
        <f t="shared" ref="S105:S168" si="71">INDEX($F105:$Q105,MATCH(year.selected,$F$2:$Q$2,0))</f>
        <v>0</v>
      </c>
      <c r="T105" s="208">
        <f t="shared" ref="T105:T168" si="72">INDEX($F105:$Q105,MATCH(year.selected-1,$F$2:$Q$2,0))</f>
        <v>0</v>
      </c>
    </row>
    <row r="106" spans="1:20" s="167" customFormat="1" ht="12.75" hidden="1" outlineLevel="1" thickBot="1">
      <c r="A106" s="282">
        <v>66</v>
      </c>
      <c r="B106" s="287" t="str">
        <f>IFERROR(VLOOKUP(E106,'P. 2.1'!$E$10:$X$65,2,FALSE),"")</f>
        <v/>
      </c>
      <c r="C106" s="287" t="str">
        <f>IFERROR(VLOOKUP(E106,'P. 2.1'!$E$10:$X$65,3,FALSE),"")</f>
        <v/>
      </c>
      <c r="E106" s="210">
        <v>0</v>
      </c>
      <c r="F106" s="216">
        <f t="shared" ref="F106:L106" si="73">F$30*F621</f>
        <v>0</v>
      </c>
      <c r="G106" s="216">
        <f t="shared" si="73"/>
        <v>0</v>
      </c>
      <c r="H106" s="216">
        <f t="shared" si="73"/>
        <v>0</v>
      </c>
      <c r="I106" s="216">
        <f t="shared" si="73"/>
        <v>0</v>
      </c>
      <c r="J106" s="216">
        <f t="shared" si="73"/>
        <v>0</v>
      </c>
      <c r="K106" s="216">
        <f t="shared" si="73"/>
        <v>0</v>
      </c>
      <c r="L106" s="216">
        <f t="shared" si="73"/>
        <v>0</v>
      </c>
      <c r="M106" s="216">
        <f t="shared" si="69"/>
        <v>0</v>
      </c>
      <c r="N106" s="216">
        <f t="shared" si="69"/>
        <v>0</v>
      </c>
      <c r="O106" s="216">
        <f t="shared" si="69"/>
        <v>0</v>
      </c>
      <c r="P106" s="216">
        <f t="shared" si="69"/>
        <v>0</v>
      </c>
      <c r="Q106" s="216">
        <f t="shared" si="69"/>
        <v>0</v>
      </c>
      <c r="S106" s="207">
        <f t="shared" si="71"/>
        <v>0</v>
      </c>
      <c r="T106" s="208">
        <f t="shared" si="72"/>
        <v>0</v>
      </c>
    </row>
    <row r="107" spans="1:20" s="167" customFormat="1" ht="12.75" hidden="1" outlineLevel="1" thickBot="1">
      <c r="A107" s="282">
        <v>67</v>
      </c>
      <c r="B107" s="287" t="str">
        <f>IFERROR(VLOOKUP(E107,'P. 2.1'!$E$10:$X$65,2,FALSE),"")</f>
        <v/>
      </c>
      <c r="C107" s="287" t="str">
        <f>IFERROR(VLOOKUP(E107,'P. 2.1'!$E$10:$X$65,3,FALSE),"")</f>
        <v/>
      </c>
      <c r="E107" s="210">
        <v>0</v>
      </c>
      <c r="F107" s="216">
        <f t="shared" ref="F107:L107" si="74">F$30*F622</f>
        <v>0</v>
      </c>
      <c r="G107" s="216">
        <f t="shared" si="74"/>
        <v>0</v>
      </c>
      <c r="H107" s="216">
        <f t="shared" si="74"/>
        <v>0</v>
      </c>
      <c r="I107" s="216">
        <f t="shared" si="74"/>
        <v>0</v>
      </c>
      <c r="J107" s="216">
        <f t="shared" si="74"/>
        <v>0</v>
      </c>
      <c r="K107" s="216">
        <f t="shared" si="74"/>
        <v>0</v>
      </c>
      <c r="L107" s="216">
        <f t="shared" si="74"/>
        <v>0</v>
      </c>
      <c r="M107" s="216">
        <f t="shared" si="69"/>
        <v>0</v>
      </c>
      <c r="N107" s="216">
        <f t="shared" si="69"/>
        <v>0</v>
      </c>
      <c r="O107" s="216">
        <f t="shared" si="69"/>
        <v>0</v>
      </c>
      <c r="P107" s="216">
        <f t="shared" si="69"/>
        <v>0</v>
      </c>
      <c r="Q107" s="216">
        <f t="shared" si="69"/>
        <v>0</v>
      </c>
      <c r="S107" s="207">
        <f t="shared" si="71"/>
        <v>0</v>
      </c>
      <c r="T107" s="208">
        <f t="shared" si="72"/>
        <v>0</v>
      </c>
    </row>
    <row r="108" spans="1:20" s="167" customFormat="1" ht="12.75" hidden="1" outlineLevel="1" thickBot="1">
      <c r="A108" s="282">
        <v>68</v>
      </c>
      <c r="B108" s="287" t="str">
        <f>IFERROR(VLOOKUP(E108,'P. 2.1'!$E$10:$X$65,2,FALSE),"")</f>
        <v/>
      </c>
      <c r="C108" s="287" t="str">
        <f>IFERROR(VLOOKUP(E108,'P. 2.1'!$E$10:$X$65,3,FALSE),"")</f>
        <v/>
      </c>
      <c r="E108" s="210">
        <v>0</v>
      </c>
      <c r="F108" s="216">
        <f t="shared" ref="F108:L108" si="75">F$30*F623</f>
        <v>0</v>
      </c>
      <c r="G108" s="216">
        <f t="shared" si="75"/>
        <v>0</v>
      </c>
      <c r="H108" s="216">
        <f t="shared" si="75"/>
        <v>0</v>
      </c>
      <c r="I108" s="216">
        <f t="shared" si="75"/>
        <v>0</v>
      </c>
      <c r="J108" s="216">
        <f t="shared" si="75"/>
        <v>0</v>
      </c>
      <c r="K108" s="216">
        <f t="shared" si="75"/>
        <v>0</v>
      </c>
      <c r="L108" s="216">
        <f t="shared" si="75"/>
        <v>0</v>
      </c>
      <c r="M108" s="216">
        <f t="shared" si="69"/>
        <v>0</v>
      </c>
      <c r="N108" s="216">
        <f t="shared" si="69"/>
        <v>0</v>
      </c>
      <c r="O108" s="216">
        <f t="shared" si="69"/>
        <v>0</v>
      </c>
      <c r="P108" s="216">
        <f t="shared" si="69"/>
        <v>0</v>
      </c>
      <c r="Q108" s="216">
        <f t="shared" si="69"/>
        <v>0</v>
      </c>
      <c r="S108" s="207">
        <f t="shared" si="71"/>
        <v>0</v>
      </c>
      <c r="T108" s="208">
        <f t="shared" si="72"/>
        <v>0</v>
      </c>
    </row>
    <row r="109" spans="1:20" s="167" customFormat="1" ht="12.75" hidden="1" outlineLevel="1" thickBot="1">
      <c r="A109" s="282">
        <v>69</v>
      </c>
      <c r="B109" s="287" t="str">
        <f>IFERROR(VLOOKUP(E109,'P. 2.1'!$E$10:$X$65,2,FALSE),"")</f>
        <v/>
      </c>
      <c r="C109" s="287" t="str">
        <f>IFERROR(VLOOKUP(E109,'P. 2.1'!$E$10:$X$65,3,FALSE),"")</f>
        <v/>
      </c>
      <c r="E109" s="210">
        <v>0</v>
      </c>
      <c r="F109" s="216">
        <f t="shared" ref="F109:L109" si="76">F$30*F624</f>
        <v>0</v>
      </c>
      <c r="G109" s="216">
        <f t="shared" si="76"/>
        <v>0</v>
      </c>
      <c r="H109" s="216">
        <f t="shared" si="76"/>
        <v>0</v>
      </c>
      <c r="I109" s="216">
        <f t="shared" si="76"/>
        <v>0</v>
      </c>
      <c r="J109" s="216">
        <f t="shared" si="76"/>
        <v>0</v>
      </c>
      <c r="K109" s="216">
        <f t="shared" si="76"/>
        <v>0</v>
      </c>
      <c r="L109" s="216">
        <f t="shared" si="76"/>
        <v>0</v>
      </c>
      <c r="M109" s="216">
        <f t="shared" si="69"/>
        <v>0</v>
      </c>
      <c r="N109" s="216">
        <f t="shared" si="69"/>
        <v>0</v>
      </c>
      <c r="O109" s="216">
        <f t="shared" si="69"/>
        <v>0</v>
      </c>
      <c r="P109" s="216">
        <f t="shared" si="69"/>
        <v>0</v>
      </c>
      <c r="Q109" s="216">
        <f t="shared" si="69"/>
        <v>0</v>
      </c>
      <c r="S109" s="207">
        <f t="shared" si="71"/>
        <v>0</v>
      </c>
      <c r="T109" s="208">
        <f t="shared" si="72"/>
        <v>0</v>
      </c>
    </row>
    <row r="110" spans="1:20" s="167" customFormat="1" ht="12.75" hidden="1" outlineLevel="1" thickBot="1">
      <c r="A110" s="282">
        <v>70</v>
      </c>
      <c r="B110" s="287" t="str">
        <f>IFERROR(VLOOKUP(E110,'P. 2.1'!$E$10:$X$65,2,FALSE),"")</f>
        <v/>
      </c>
      <c r="C110" s="287" t="str">
        <f>IFERROR(VLOOKUP(E110,'P. 2.1'!$E$10:$X$65,3,FALSE),"")</f>
        <v/>
      </c>
      <c r="E110" s="210">
        <v>0</v>
      </c>
      <c r="F110" s="216">
        <f t="shared" ref="F110:L110" si="77">F$30*F625</f>
        <v>0</v>
      </c>
      <c r="G110" s="216">
        <f t="shared" si="77"/>
        <v>0</v>
      </c>
      <c r="H110" s="216">
        <f t="shared" si="77"/>
        <v>0</v>
      </c>
      <c r="I110" s="216">
        <f t="shared" si="77"/>
        <v>0</v>
      </c>
      <c r="J110" s="216">
        <f t="shared" si="77"/>
        <v>0</v>
      </c>
      <c r="K110" s="216">
        <f t="shared" si="77"/>
        <v>0</v>
      </c>
      <c r="L110" s="216">
        <f t="shared" si="77"/>
        <v>0</v>
      </c>
      <c r="M110" s="216">
        <f t="shared" si="69"/>
        <v>0</v>
      </c>
      <c r="N110" s="216">
        <f t="shared" si="69"/>
        <v>0</v>
      </c>
      <c r="O110" s="216">
        <f t="shared" si="69"/>
        <v>0</v>
      </c>
      <c r="P110" s="216">
        <f t="shared" si="69"/>
        <v>0</v>
      </c>
      <c r="Q110" s="216">
        <f t="shared" si="69"/>
        <v>0</v>
      </c>
      <c r="S110" s="207">
        <f t="shared" si="71"/>
        <v>0</v>
      </c>
      <c r="T110" s="208">
        <f t="shared" si="72"/>
        <v>0</v>
      </c>
    </row>
    <row r="111" spans="1:20" s="167" customFormat="1" ht="12.75" hidden="1" outlineLevel="1" thickBot="1">
      <c r="A111" s="282">
        <v>71</v>
      </c>
      <c r="B111" s="287" t="str">
        <f>IFERROR(VLOOKUP(E111,'P. 2.1'!$E$10:$X$65,2,FALSE),"")</f>
        <v/>
      </c>
      <c r="C111" s="287" t="str">
        <f>IFERROR(VLOOKUP(E111,'P. 2.1'!$E$10:$X$65,3,FALSE),"")</f>
        <v/>
      </c>
      <c r="E111" s="210">
        <v>0</v>
      </c>
      <c r="F111" s="216">
        <f t="shared" ref="F111:L111" si="78">F$30*F626</f>
        <v>0</v>
      </c>
      <c r="G111" s="216">
        <f t="shared" si="78"/>
        <v>0</v>
      </c>
      <c r="H111" s="216">
        <f t="shared" si="78"/>
        <v>0</v>
      </c>
      <c r="I111" s="216">
        <f t="shared" si="78"/>
        <v>0</v>
      </c>
      <c r="J111" s="216">
        <f t="shared" si="78"/>
        <v>0</v>
      </c>
      <c r="K111" s="216">
        <f t="shared" si="78"/>
        <v>0</v>
      </c>
      <c r="L111" s="216">
        <f t="shared" si="78"/>
        <v>0</v>
      </c>
      <c r="M111" s="216">
        <f t="shared" si="69"/>
        <v>0</v>
      </c>
      <c r="N111" s="216">
        <f t="shared" si="69"/>
        <v>0</v>
      </c>
      <c r="O111" s="216">
        <f t="shared" si="69"/>
        <v>0</v>
      </c>
      <c r="P111" s="216">
        <f t="shared" si="69"/>
        <v>0</v>
      </c>
      <c r="Q111" s="216">
        <f t="shared" si="69"/>
        <v>0</v>
      </c>
      <c r="S111" s="207">
        <f t="shared" si="71"/>
        <v>0</v>
      </c>
      <c r="T111" s="208">
        <f t="shared" si="72"/>
        <v>0</v>
      </c>
    </row>
    <row r="112" spans="1:20" s="167" customFormat="1" ht="12.75" hidden="1" outlineLevel="1" thickBot="1">
      <c r="A112" s="282">
        <v>72</v>
      </c>
      <c r="B112" s="287" t="str">
        <f>IFERROR(VLOOKUP(E112,'P. 2.1'!$E$10:$X$65,2,FALSE),"")</f>
        <v/>
      </c>
      <c r="C112" s="287" t="str">
        <f>IFERROR(VLOOKUP(E112,'P. 2.1'!$E$10:$X$65,3,FALSE),"")</f>
        <v/>
      </c>
      <c r="E112" s="210">
        <v>0</v>
      </c>
      <c r="F112" s="216">
        <f t="shared" ref="F112:L112" si="79">F$30*F627</f>
        <v>0</v>
      </c>
      <c r="G112" s="216">
        <f t="shared" si="79"/>
        <v>0</v>
      </c>
      <c r="H112" s="216">
        <f t="shared" si="79"/>
        <v>0</v>
      </c>
      <c r="I112" s="216">
        <f t="shared" si="79"/>
        <v>0</v>
      </c>
      <c r="J112" s="216">
        <f t="shared" si="79"/>
        <v>0</v>
      </c>
      <c r="K112" s="216">
        <f t="shared" si="79"/>
        <v>0</v>
      </c>
      <c r="L112" s="216">
        <f t="shared" si="79"/>
        <v>0</v>
      </c>
      <c r="M112" s="216">
        <f t="shared" si="69"/>
        <v>0</v>
      </c>
      <c r="N112" s="216">
        <f t="shared" si="69"/>
        <v>0</v>
      </c>
      <c r="O112" s="216">
        <f t="shared" si="69"/>
        <v>0</v>
      </c>
      <c r="P112" s="216">
        <f t="shared" si="69"/>
        <v>0</v>
      </c>
      <c r="Q112" s="216">
        <f t="shared" si="69"/>
        <v>0</v>
      </c>
      <c r="S112" s="207">
        <f t="shared" si="71"/>
        <v>0</v>
      </c>
      <c r="T112" s="208">
        <f t="shared" si="72"/>
        <v>0</v>
      </c>
    </row>
    <row r="113" spans="1:20" s="167" customFormat="1" ht="12.75" hidden="1" outlineLevel="1" thickBot="1">
      <c r="A113" s="282">
        <v>73</v>
      </c>
      <c r="B113" s="287" t="str">
        <f>IFERROR(VLOOKUP(E113,'P. 2.1'!$E$10:$X$65,2,FALSE),"")</f>
        <v/>
      </c>
      <c r="C113" s="287" t="str">
        <f>IFERROR(VLOOKUP(E113,'P. 2.1'!$E$10:$X$65,3,FALSE),"")</f>
        <v/>
      </c>
      <c r="E113" s="210">
        <v>0</v>
      </c>
      <c r="F113" s="216">
        <f t="shared" ref="F113:L113" si="80">F$30*F628</f>
        <v>0</v>
      </c>
      <c r="G113" s="216">
        <f t="shared" si="80"/>
        <v>0</v>
      </c>
      <c r="H113" s="216">
        <f t="shared" si="80"/>
        <v>0</v>
      </c>
      <c r="I113" s="216">
        <f t="shared" si="80"/>
        <v>0</v>
      </c>
      <c r="J113" s="216">
        <f t="shared" si="80"/>
        <v>0</v>
      </c>
      <c r="K113" s="216">
        <f t="shared" si="80"/>
        <v>0</v>
      </c>
      <c r="L113" s="216">
        <f t="shared" si="80"/>
        <v>0</v>
      </c>
      <c r="M113" s="216">
        <f t="shared" si="69"/>
        <v>0</v>
      </c>
      <c r="N113" s="216">
        <f t="shared" si="69"/>
        <v>0</v>
      </c>
      <c r="O113" s="216">
        <f t="shared" si="69"/>
        <v>0</v>
      </c>
      <c r="P113" s="216">
        <f t="shared" si="69"/>
        <v>0</v>
      </c>
      <c r="Q113" s="216">
        <f t="shared" si="69"/>
        <v>0</v>
      </c>
      <c r="S113" s="207">
        <f t="shared" si="71"/>
        <v>0</v>
      </c>
      <c r="T113" s="208">
        <f t="shared" si="72"/>
        <v>0</v>
      </c>
    </row>
    <row r="114" spans="1:20" s="167" customFormat="1" ht="12.75" hidden="1" outlineLevel="1" thickBot="1">
      <c r="A114" s="282">
        <v>74</v>
      </c>
      <c r="B114" s="287" t="str">
        <f>IFERROR(VLOOKUP(E114,'P. 2.1'!$E$10:$X$65,2,FALSE),"")</f>
        <v/>
      </c>
      <c r="C114" s="287" t="str">
        <f>IFERROR(VLOOKUP(E114,'P. 2.1'!$E$10:$X$65,3,FALSE),"")</f>
        <v/>
      </c>
      <c r="E114" s="210">
        <v>0</v>
      </c>
      <c r="F114" s="216">
        <f t="shared" ref="F114:L114" si="81">F$30*F629</f>
        <v>0</v>
      </c>
      <c r="G114" s="216">
        <f t="shared" si="81"/>
        <v>0</v>
      </c>
      <c r="H114" s="216">
        <f t="shared" si="81"/>
        <v>0</v>
      </c>
      <c r="I114" s="216">
        <f t="shared" si="81"/>
        <v>0</v>
      </c>
      <c r="J114" s="216">
        <f t="shared" si="81"/>
        <v>0</v>
      </c>
      <c r="K114" s="216">
        <f t="shared" si="81"/>
        <v>0</v>
      </c>
      <c r="L114" s="216">
        <f t="shared" si="81"/>
        <v>0</v>
      </c>
      <c r="M114" s="216">
        <f t="shared" ref="M114:Q123" si="82">M$30*M629</f>
        <v>0</v>
      </c>
      <c r="N114" s="216">
        <f t="shared" si="82"/>
        <v>0</v>
      </c>
      <c r="O114" s="216">
        <f t="shared" si="82"/>
        <v>0</v>
      </c>
      <c r="P114" s="216">
        <f t="shared" si="82"/>
        <v>0</v>
      </c>
      <c r="Q114" s="216">
        <f t="shared" si="82"/>
        <v>0</v>
      </c>
      <c r="S114" s="207">
        <f t="shared" si="71"/>
        <v>0</v>
      </c>
      <c r="T114" s="208">
        <f t="shared" si="72"/>
        <v>0</v>
      </c>
    </row>
    <row r="115" spans="1:20" s="167" customFormat="1" ht="12.75" hidden="1" outlineLevel="1" thickBot="1">
      <c r="A115" s="282">
        <v>75</v>
      </c>
      <c r="B115" s="287" t="str">
        <f>IFERROR(VLOOKUP(E115,'P. 2.1'!$E$10:$X$65,2,FALSE),"")</f>
        <v/>
      </c>
      <c r="C115" s="287" t="str">
        <f>IFERROR(VLOOKUP(E115,'P. 2.1'!$E$10:$X$65,3,FALSE),"")</f>
        <v/>
      </c>
      <c r="E115" s="210">
        <v>0</v>
      </c>
      <c r="F115" s="216">
        <f t="shared" ref="F115:L115" si="83">F$30*F630</f>
        <v>0</v>
      </c>
      <c r="G115" s="216">
        <f t="shared" si="83"/>
        <v>0</v>
      </c>
      <c r="H115" s="216">
        <f t="shared" si="83"/>
        <v>0</v>
      </c>
      <c r="I115" s="216">
        <f t="shared" si="83"/>
        <v>0</v>
      </c>
      <c r="J115" s="216">
        <f t="shared" si="83"/>
        <v>0</v>
      </c>
      <c r="K115" s="216">
        <f t="shared" si="83"/>
        <v>0</v>
      </c>
      <c r="L115" s="216">
        <f t="shared" si="83"/>
        <v>0</v>
      </c>
      <c r="M115" s="216">
        <f t="shared" si="82"/>
        <v>0</v>
      </c>
      <c r="N115" s="216">
        <f t="shared" si="82"/>
        <v>0</v>
      </c>
      <c r="O115" s="216">
        <f t="shared" si="82"/>
        <v>0</v>
      </c>
      <c r="P115" s="216">
        <f t="shared" si="82"/>
        <v>0</v>
      </c>
      <c r="Q115" s="216">
        <f t="shared" si="82"/>
        <v>0</v>
      </c>
      <c r="S115" s="207">
        <f t="shared" si="71"/>
        <v>0</v>
      </c>
      <c r="T115" s="208">
        <f t="shared" si="72"/>
        <v>0</v>
      </c>
    </row>
    <row r="116" spans="1:20" s="167" customFormat="1" ht="12.75" hidden="1" outlineLevel="1" thickBot="1">
      <c r="A116" s="282">
        <v>76</v>
      </c>
      <c r="B116" s="287" t="str">
        <f>IFERROR(VLOOKUP(E116,'P. 2.1'!$E$10:$X$65,2,FALSE),"")</f>
        <v/>
      </c>
      <c r="C116" s="287" t="str">
        <f>IFERROR(VLOOKUP(E116,'P. 2.1'!$E$10:$X$65,3,FALSE),"")</f>
        <v/>
      </c>
      <c r="E116" s="210">
        <v>0</v>
      </c>
      <c r="F116" s="216">
        <f t="shared" ref="F116:L116" si="84">F$30*F631</f>
        <v>0</v>
      </c>
      <c r="G116" s="216">
        <f t="shared" si="84"/>
        <v>0</v>
      </c>
      <c r="H116" s="216">
        <f t="shared" si="84"/>
        <v>0</v>
      </c>
      <c r="I116" s="216">
        <f t="shared" si="84"/>
        <v>0</v>
      </c>
      <c r="J116" s="216">
        <f t="shared" si="84"/>
        <v>0</v>
      </c>
      <c r="K116" s="216">
        <f t="shared" si="84"/>
        <v>0</v>
      </c>
      <c r="L116" s="216">
        <f t="shared" si="84"/>
        <v>0</v>
      </c>
      <c r="M116" s="216">
        <f t="shared" si="82"/>
        <v>0</v>
      </c>
      <c r="N116" s="216">
        <f t="shared" si="82"/>
        <v>0</v>
      </c>
      <c r="O116" s="216">
        <f t="shared" si="82"/>
        <v>0</v>
      </c>
      <c r="P116" s="216">
        <f t="shared" si="82"/>
        <v>0</v>
      </c>
      <c r="Q116" s="216">
        <f t="shared" si="82"/>
        <v>0</v>
      </c>
      <c r="S116" s="207">
        <f t="shared" si="71"/>
        <v>0</v>
      </c>
      <c r="T116" s="208">
        <f t="shared" si="72"/>
        <v>0</v>
      </c>
    </row>
    <row r="117" spans="1:20" s="167" customFormat="1" ht="12.75" hidden="1" outlineLevel="1" thickBot="1">
      <c r="A117" s="282">
        <v>77</v>
      </c>
      <c r="B117" s="287" t="str">
        <f>IFERROR(VLOOKUP(E117,'P. 2.1'!$E$10:$X$65,2,FALSE),"")</f>
        <v/>
      </c>
      <c r="C117" s="287" t="str">
        <f>IFERROR(VLOOKUP(E117,'P. 2.1'!$E$10:$X$65,3,FALSE),"")</f>
        <v/>
      </c>
      <c r="E117" s="210">
        <v>0</v>
      </c>
      <c r="F117" s="216">
        <f t="shared" ref="F117:L117" si="85">F$30*F632</f>
        <v>0</v>
      </c>
      <c r="G117" s="216">
        <f t="shared" si="85"/>
        <v>0</v>
      </c>
      <c r="H117" s="216">
        <f t="shared" si="85"/>
        <v>0</v>
      </c>
      <c r="I117" s="216">
        <f t="shared" si="85"/>
        <v>0</v>
      </c>
      <c r="J117" s="216">
        <f t="shared" si="85"/>
        <v>0</v>
      </c>
      <c r="K117" s="216">
        <f t="shared" si="85"/>
        <v>0</v>
      </c>
      <c r="L117" s="216">
        <f t="shared" si="85"/>
        <v>0</v>
      </c>
      <c r="M117" s="216">
        <f t="shared" si="82"/>
        <v>0</v>
      </c>
      <c r="N117" s="216">
        <f t="shared" si="82"/>
        <v>0</v>
      </c>
      <c r="O117" s="216">
        <f t="shared" si="82"/>
        <v>0</v>
      </c>
      <c r="P117" s="216">
        <f t="shared" si="82"/>
        <v>0</v>
      </c>
      <c r="Q117" s="216">
        <f t="shared" si="82"/>
        <v>0</v>
      </c>
      <c r="S117" s="207">
        <f t="shared" si="71"/>
        <v>0</v>
      </c>
      <c r="T117" s="208">
        <f t="shared" si="72"/>
        <v>0</v>
      </c>
    </row>
    <row r="118" spans="1:20" s="167" customFormat="1" ht="12.75" hidden="1" outlineLevel="1" thickBot="1">
      <c r="A118" s="282">
        <v>78</v>
      </c>
      <c r="B118" s="287" t="str">
        <f>IFERROR(VLOOKUP(E118,'P. 2.1'!$E$10:$X$65,2,FALSE),"")</f>
        <v/>
      </c>
      <c r="C118" s="287" t="str">
        <f>IFERROR(VLOOKUP(E118,'P. 2.1'!$E$10:$X$65,3,FALSE),"")</f>
        <v/>
      </c>
      <c r="E118" s="210">
        <v>0</v>
      </c>
      <c r="F118" s="216">
        <f t="shared" ref="F118:L118" si="86">F$30*F633</f>
        <v>0</v>
      </c>
      <c r="G118" s="216">
        <f t="shared" si="86"/>
        <v>0</v>
      </c>
      <c r="H118" s="216">
        <f t="shared" si="86"/>
        <v>0</v>
      </c>
      <c r="I118" s="216">
        <f t="shared" si="86"/>
        <v>0</v>
      </c>
      <c r="J118" s="216">
        <f t="shared" si="86"/>
        <v>0</v>
      </c>
      <c r="K118" s="216">
        <f t="shared" si="86"/>
        <v>0</v>
      </c>
      <c r="L118" s="216">
        <f t="shared" si="86"/>
        <v>0</v>
      </c>
      <c r="M118" s="216">
        <f t="shared" si="82"/>
        <v>0</v>
      </c>
      <c r="N118" s="216">
        <f t="shared" si="82"/>
        <v>0</v>
      </c>
      <c r="O118" s="216">
        <f t="shared" si="82"/>
        <v>0</v>
      </c>
      <c r="P118" s="216">
        <f t="shared" si="82"/>
        <v>0</v>
      </c>
      <c r="Q118" s="216">
        <f t="shared" si="82"/>
        <v>0</v>
      </c>
      <c r="S118" s="207">
        <f t="shared" si="71"/>
        <v>0</v>
      </c>
      <c r="T118" s="208">
        <f t="shared" si="72"/>
        <v>0</v>
      </c>
    </row>
    <row r="119" spans="1:20" s="167" customFormat="1" ht="12.75" hidden="1" outlineLevel="1" thickBot="1">
      <c r="A119" s="282">
        <v>79</v>
      </c>
      <c r="B119" s="287" t="str">
        <f>IFERROR(VLOOKUP(E119,'P. 2.1'!$E$10:$X$65,2,FALSE),"")</f>
        <v/>
      </c>
      <c r="C119" s="287" t="str">
        <f>IFERROR(VLOOKUP(E119,'P. 2.1'!$E$10:$X$65,3,FALSE),"")</f>
        <v/>
      </c>
      <c r="E119" s="210">
        <v>0</v>
      </c>
      <c r="F119" s="216">
        <f t="shared" ref="F119:L119" si="87">F$30*F634</f>
        <v>0</v>
      </c>
      <c r="G119" s="216">
        <f t="shared" si="87"/>
        <v>0</v>
      </c>
      <c r="H119" s="216">
        <f t="shared" si="87"/>
        <v>0</v>
      </c>
      <c r="I119" s="216">
        <f t="shared" si="87"/>
        <v>0</v>
      </c>
      <c r="J119" s="216">
        <f t="shared" si="87"/>
        <v>0</v>
      </c>
      <c r="K119" s="216">
        <f t="shared" si="87"/>
        <v>0</v>
      </c>
      <c r="L119" s="216">
        <f t="shared" si="87"/>
        <v>0</v>
      </c>
      <c r="M119" s="216">
        <f t="shared" si="82"/>
        <v>0</v>
      </c>
      <c r="N119" s="216">
        <f t="shared" si="82"/>
        <v>0</v>
      </c>
      <c r="O119" s="216">
        <f t="shared" si="82"/>
        <v>0</v>
      </c>
      <c r="P119" s="216">
        <f t="shared" si="82"/>
        <v>0</v>
      </c>
      <c r="Q119" s="216">
        <f t="shared" si="82"/>
        <v>0</v>
      </c>
      <c r="S119" s="207">
        <f t="shared" si="71"/>
        <v>0</v>
      </c>
      <c r="T119" s="208">
        <f t="shared" si="72"/>
        <v>0</v>
      </c>
    </row>
    <row r="120" spans="1:20" s="167" customFormat="1" ht="12.75" hidden="1" outlineLevel="1" thickBot="1">
      <c r="A120" s="282">
        <v>80</v>
      </c>
      <c r="B120" s="287" t="str">
        <f>IFERROR(VLOOKUP(E120,'P. 2.1'!$E$10:$X$65,2,FALSE),"")</f>
        <v/>
      </c>
      <c r="C120" s="287" t="str">
        <f>IFERROR(VLOOKUP(E120,'P. 2.1'!$E$10:$X$65,3,FALSE),"")</f>
        <v/>
      </c>
      <c r="E120" s="210">
        <v>0</v>
      </c>
      <c r="F120" s="216">
        <f t="shared" ref="F120:L120" si="88">F$30*F635</f>
        <v>0</v>
      </c>
      <c r="G120" s="216">
        <f t="shared" si="88"/>
        <v>0</v>
      </c>
      <c r="H120" s="216">
        <f t="shared" si="88"/>
        <v>0</v>
      </c>
      <c r="I120" s="216">
        <f t="shared" si="88"/>
        <v>0</v>
      </c>
      <c r="J120" s="216">
        <f t="shared" si="88"/>
        <v>0</v>
      </c>
      <c r="K120" s="216">
        <f t="shared" si="88"/>
        <v>0</v>
      </c>
      <c r="L120" s="216">
        <f t="shared" si="88"/>
        <v>0</v>
      </c>
      <c r="M120" s="216">
        <f t="shared" si="82"/>
        <v>0</v>
      </c>
      <c r="N120" s="216">
        <f t="shared" si="82"/>
        <v>0</v>
      </c>
      <c r="O120" s="216">
        <f t="shared" si="82"/>
        <v>0</v>
      </c>
      <c r="P120" s="216">
        <f t="shared" si="82"/>
        <v>0</v>
      </c>
      <c r="Q120" s="216">
        <f t="shared" si="82"/>
        <v>0</v>
      </c>
      <c r="S120" s="207">
        <f t="shared" si="71"/>
        <v>0</v>
      </c>
      <c r="T120" s="208">
        <f t="shared" si="72"/>
        <v>0</v>
      </c>
    </row>
    <row r="121" spans="1:20" s="167" customFormat="1" ht="12.75" hidden="1" outlineLevel="1" thickBot="1">
      <c r="A121" s="282">
        <v>81</v>
      </c>
      <c r="B121" s="287" t="str">
        <f>IFERROR(VLOOKUP(E121,'P. 2.1'!$E$10:$X$65,2,FALSE),"")</f>
        <v/>
      </c>
      <c r="C121" s="287" t="str">
        <f>IFERROR(VLOOKUP(E121,'P. 2.1'!$E$10:$X$65,3,FALSE),"")</f>
        <v/>
      </c>
      <c r="E121" s="210">
        <v>0</v>
      </c>
      <c r="F121" s="216">
        <f t="shared" ref="F121:L121" si="89">F$30*F636</f>
        <v>0</v>
      </c>
      <c r="G121" s="216">
        <f t="shared" si="89"/>
        <v>0</v>
      </c>
      <c r="H121" s="216">
        <f t="shared" si="89"/>
        <v>0</v>
      </c>
      <c r="I121" s="216">
        <f t="shared" si="89"/>
        <v>0</v>
      </c>
      <c r="J121" s="216">
        <f t="shared" si="89"/>
        <v>0</v>
      </c>
      <c r="K121" s="216">
        <f t="shared" si="89"/>
        <v>0</v>
      </c>
      <c r="L121" s="216">
        <f t="shared" si="89"/>
        <v>0</v>
      </c>
      <c r="M121" s="216">
        <f t="shared" si="82"/>
        <v>0</v>
      </c>
      <c r="N121" s="216">
        <f t="shared" si="82"/>
        <v>0</v>
      </c>
      <c r="O121" s="216">
        <f t="shared" si="82"/>
        <v>0</v>
      </c>
      <c r="P121" s="216">
        <f t="shared" si="82"/>
        <v>0</v>
      </c>
      <c r="Q121" s="216">
        <f t="shared" si="82"/>
        <v>0</v>
      </c>
      <c r="S121" s="207">
        <f t="shared" si="71"/>
        <v>0</v>
      </c>
      <c r="T121" s="208">
        <f t="shared" si="72"/>
        <v>0</v>
      </c>
    </row>
    <row r="122" spans="1:20" s="167" customFormat="1" ht="12.75" hidden="1" outlineLevel="1" thickBot="1">
      <c r="A122" s="282">
        <v>82</v>
      </c>
      <c r="B122" s="287" t="str">
        <f>IFERROR(VLOOKUP(E122,'P. 2.1'!$E$10:$X$65,2,FALSE),"")</f>
        <v/>
      </c>
      <c r="C122" s="287" t="str">
        <f>IFERROR(VLOOKUP(E122,'P. 2.1'!$E$10:$X$65,3,FALSE),"")</f>
        <v/>
      </c>
      <c r="E122" s="210">
        <v>0</v>
      </c>
      <c r="F122" s="216">
        <f t="shared" ref="F122:L122" si="90">F$30*F637</f>
        <v>0</v>
      </c>
      <c r="G122" s="216">
        <f t="shared" si="90"/>
        <v>0</v>
      </c>
      <c r="H122" s="216">
        <f t="shared" si="90"/>
        <v>0</v>
      </c>
      <c r="I122" s="216">
        <f t="shared" si="90"/>
        <v>0</v>
      </c>
      <c r="J122" s="216">
        <f t="shared" si="90"/>
        <v>0</v>
      </c>
      <c r="K122" s="216">
        <f t="shared" si="90"/>
        <v>0</v>
      </c>
      <c r="L122" s="216">
        <f t="shared" si="90"/>
        <v>0</v>
      </c>
      <c r="M122" s="216">
        <f t="shared" si="82"/>
        <v>0</v>
      </c>
      <c r="N122" s="216">
        <f t="shared" si="82"/>
        <v>0</v>
      </c>
      <c r="O122" s="216">
        <f t="shared" si="82"/>
        <v>0</v>
      </c>
      <c r="P122" s="216">
        <f t="shared" si="82"/>
        <v>0</v>
      </c>
      <c r="Q122" s="216">
        <f t="shared" si="82"/>
        <v>0</v>
      </c>
      <c r="S122" s="207">
        <f t="shared" si="71"/>
        <v>0</v>
      </c>
      <c r="T122" s="208">
        <f t="shared" si="72"/>
        <v>0</v>
      </c>
    </row>
    <row r="123" spans="1:20" s="167" customFormat="1" ht="12.75" hidden="1" outlineLevel="1" thickBot="1">
      <c r="A123" s="282">
        <v>83</v>
      </c>
      <c r="B123" s="287" t="str">
        <f>IFERROR(VLOOKUP(E123,'P. 2.1'!$E$10:$X$65,2,FALSE),"")</f>
        <v/>
      </c>
      <c r="C123" s="287" t="str">
        <f>IFERROR(VLOOKUP(E123,'P. 2.1'!$E$10:$X$65,3,FALSE),"")</f>
        <v/>
      </c>
      <c r="E123" s="210">
        <v>0</v>
      </c>
      <c r="F123" s="216">
        <f t="shared" ref="F123:L123" si="91">F$30*F638</f>
        <v>0</v>
      </c>
      <c r="G123" s="216">
        <f t="shared" si="91"/>
        <v>0</v>
      </c>
      <c r="H123" s="216">
        <f t="shared" si="91"/>
        <v>0</v>
      </c>
      <c r="I123" s="216">
        <f t="shared" si="91"/>
        <v>0</v>
      </c>
      <c r="J123" s="216">
        <f t="shared" si="91"/>
        <v>0</v>
      </c>
      <c r="K123" s="216">
        <f t="shared" si="91"/>
        <v>0</v>
      </c>
      <c r="L123" s="216">
        <f t="shared" si="91"/>
        <v>0</v>
      </c>
      <c r="M123" s="216">
        <f t="shared" si="82"/>
        <v>0</v>
      </c>
      <c r="N123" s="216">
        <f t="shared" si="82"/>
        <v>0</v>
      </c>
      <c r="O123" s="216">
        <f t="shared" si="82"/>
        <v>0</v>
      </c>
      <c r="P123" s="216">
        <f t="shared" si="82"/>
        <v>0</v>
      </c>
      <c r="Q123" s="216">
        <f t="shared" si="82"/>
        <v>0</v>
      </c>
      <c r="S123" s="207">
        <f t="shared" si="71"/>
        <v>0</v>
      </c>
      <c r="T123" s="208">
        <f t="shared" si="72"/>
        <v>0</v>
      </c>
    </row>
    <row r="124" spans="1:20" s="167" customFormat="1" ht="12.75" hidden="1" outlineLevel="1" thickBot="1">
      <c r="A124" s="282">
        <v>84</v>
      </c>
      <c r="B124" s="287" t="str">
        <f>IFERROR(VLOOKUP(E124,'P. 2.1'!$E$10:$X$65,2,FALSE),"")</f>
        <v/>
      </c>
      <c r="C124" s="287" t="str">
        <f>IFERROR(VLOOKUP(E124,'P. 2.1'!$E$10:$X$65,3,FALSE),"")</f>
        <v/>
      </c>
      <c r="E124" s="210">
        <v>0</v>
      </c>
      <c r="F124" s="216">
        <f t="shared" ref="F124:L124" si="92">F$30*F639</f>
        <v>0</v>
      </c>
      <c r="G124" s="216">
        <f t="shared" si="92"/>
        <v>0</v>
      </c>
      <c r="H124" s="216">
        <f t="shared" si="92"/>
        <v>0</v>
      </c>
      <c r="I124" s="216">
        <f t="shared" si="92"/>
        <v>0</v>
      </c>
      <c r="J124" s="216">
        <f t="shared" si="92"/>
        <v>0</v>
      </c>
      <c r="K124" s="216">
        <f t="shared" si="92"/>
        <v>0</v>
      </c>
      <c r="L124" s="216">
        <f t="shared" si="92"/>
        <v>0</v>
      </c>
      <c r="M124" s="216">
        <f t="shared" ref="M124:Q133" si="93">M$30*M639</f>
        <v>0</v>
      </c>
      <c r="N124" s="216">
        <f t="shared" si="93"/>
        <v>0</v>
      </c>
      <c r="O124" s="216">
        <f t="shared" si="93"/>
        <v>0</v>
      </c>
      <c r="P124" s="216">
        <f t="shared" si="93"/>
        <v>0</v>
      </c>
      <c r="Q124" s="216">
        <f t="shared" si="93"/>
        <v>0</v>
      </c>
      <c r="S124" s="207">
        <f t="shared" si="71"/>
        <v>0</v>
      </c>
      <c r="T124" s="208">
        <f t="shared" si="72"/>
        <v>0</v>
      </c>
    </row>
    <row r="125" spans="1:20" s="167" customFormat="1" ht="12.75" hidden="1" outlineLevel="1" thickBot="1">
      <c r="A125" s="282">
        <v>85</v>
      </c>
      <c r="B125" s="287" t="str">
        <f>IFERROR(VLOOKUP(E125,'P. 2.1'!$E$10:$X$65,2,FALSE),"")</f>
        <v/>
      </c>
      <c r="C125" s="287" t="str">
        <f>IFERROR(VLOOKUP(E125,'P. 2.1'!$E$10:$X$65,3,FALSE),"")</f>
        <v/>
      </c>
      <c r="E125" s="210">
        <v>0</v>
      </c>
      <c r="F125" s="216">
        <f t="shared" ref="F125:L125" si="94">F$30*F640</f>
        <v>0</v>
      </c>
      <c r="G125" s="216">
        <f t="shared" si="94"/>
        <v>0</v>
      </c>
      <c r="H125" s="216">
        <f t="shared" si="94"/>
        <v>0</v>
      </c>
      <c r="I125" s="216">
        <f t="shared" si="94"/>
        <v>0</v>
      </c>
      <c r="J125" s="216">
        <f t="shared" si="94"/>
        <v>0</v>
      </c>
      <c r="K125" s="216">
        <f t="shared" si="94"/>
        <v>0</v>
      </c>
      <c r="L125" s="216">
        <f t="shared" si="94"/>
        <v>0</v>
      </c>
      <c r="M125" s="216">
        <f t="shared" si="93"/>
        <v>0</v>
      </c>
      <c r="N125" s="216">
        <f t="shared" si="93"/>
        <v>0</v>
      </c>
      <c r="O125" s="216">
        <f t="shared" si="93"/>
        <v>0</v>
      </c>
      <c r="P125" s="216">
        <f t="shared" si="93"/>
        <v>0</v>
      </c>
      <c r="Q125" s="216">
        <f t="shared" si="93"/>
        <v>0</v>
      </c>
      <c r="S125" s="207">
        <f t="shared" si="71"/>
        <v>0</v>
      </c>
      <c r="T125" s="208">
        <f t="shared" si="72"/>
        <v>0</v>
      </c>
    </row>
    <row r="126" spans="1:20" s="167" customFormat="1" ht="12.75" hidden="1" outlineLevel="1" thickBot="1">
      <c r="A126" s="282">
        <v>86</v>
      </c>
      <c r="B126" s="287" t="str">
        <f>IFERROR(VLOOKUP(E126,'P. 2.1'!$E$10:$X$65,2,FALSE),"")</f>
        <v/>
      </c>
      <c r="C126" s="287" t="str">
        <f>IFERROR(VLOOKUP(E126,'P. 2.1'!$E$10:$X$65,3,FALSE),"")</f>
        <v/>
      </c>
      <c r="E126" s="210">
        <v>0</v>
      </c>
      <c r="F126" s="216">
        <f t="shared" ref="F126:L126" si="95">F$30*F641</f>
        <v>0</v>
      </c>
      <c r="G126" s="216">
        <f t="shared" si="95"/>
        <v>0</v>
      </c>
      <c r="H126" s="216">
        <f t="shared" si="95"/>
        <v>0</v>
      </c>
      <c r="I126" s="216">
        <f t="shared" si="95"/>
        <v>0</v>
      </c>
      <c r="J126" s="216">
        <f t="shared" si="95"/>
        <v>0</v>
      </c>
      <c r="K126" s="216">
        <f t="shared" si="95"/>
        <v>0</v>
      </c>
      <c r="L126" s="216">
        <f t="shared" si="95"/>
        <v>0</v>
      </c>
      <c r="M126" s="216">
        <f t="shared" si="93"/>
        <v>0</v>
      </c>
      <c r="N126" s="216">
        <f t="shared" si="93"/>
        <v>0</v>
      </c>
      <c r="O126" s="216">
        <f t="shared" si="93"/>
        <v>0</v>
      </c>
      <c r="P126" s="216">
        <f t="shared" si="93"/>
        <v>0</v>
      </c>
      <c r="Q126" s="216">
        <f t="shared" si="93"/>
        <v>0</v>
      </c>
      <c r="S126" s="207">
        <f t="shared" si="71"/>
        <v>0</v>
      </c>
      <c r="T126" s="208">
        <f t="shared" si="72"/>
        <v>0</v>
      </c>
    </row>
    <row r="127" spans="1:20" s="167" customFormat="1" ht="12.75" hidden="1" outlineLevel="1" thickBot="1">
      <c r="A127" s="282">
        <v>87</v>
      </c>
      <c r="B127" s="287" t="str">
        <f>IFERROR(VLOOKUP(E127,'P. 2.1'!$E$10:$X$65,2,FALSE),"")</f>
        <v/>
      </c>
      <c r="C127" s="287" t="str">
        <f>IFERROR(VLOOKUP(E127,'P. 2.1'!$E$10:$X$65,3,FALSE),"")</f>
        <v/>
      </c>
      <c r="E127" s="210">
        <v>0</v>
      </c>
      <c r="F127" s="216">
        <f t="shared" ref="F127:L127" si="96">F$30*F642</f>
        <v>0</v>
      </c>
      <c r="G127" s="216">
        <f t="shared" si="96"/>
        <v>0</v>
      </c>
      <c r="H127" s="216">
        <f t="shared" si="96"/>
        <v>0</v>
      </c>
      <c r="I127" s="216">
        <f t="shared" si="96"/>
        <v>0</v>
      </c>
      <c r="J127" s="216">
        <f t="shared" si="96"/>
        <v>0</v>
      </c>
      <c r="K127" s="216">
        <f t="shared" si="96"/>
        <v>0</v>
      </c>
      <c r="L127" s="216">
        <f t="shared" si="96"/>
        <v>0</v>
      </c>
      <c r="M127" s="216">
        <f t="shared" si="93"/>
        <v>0</v>
      </c>
      <c r="N127" s="216">
        <f t="shared" si="93"/>
        <v>0</v>
      </c>
      <c r="O127" s="216">
        <f t="shared" si="93"/>
        <v>0</v>
      </c>
      <c r="P127" s="216">
        <f t="shared" si="93"/>
        <v>0</v>
      </c>
      <c r="Q127" s="216">
        <f t="shared" si="93"/>
        <v>0</v>
      </c>
      <c r="S127" s="207">
        <f t="shared" si="71"/>
        <v>0</v>
      </c>
      <c r="T127" s="208">
        <f t="shared" si="72"/>
        <v>0</v>
      </c>
    </row>
    <row r="128" spans="1:20" s="167" customFormat="1" ht="12.75" hidden="1" outlineLevel="1" thickBot="1">
      <c r="A128" s="282">
        <v>88</v>
      </c>
      <c r="B128" s="287" t="str">
        <f>IFERROR(VLOOKUP(E128,'P. 2.1'!$E$10:$X$65,2,FALSE),"")</f>
        <v/>
      </c>
      <c r="C128" s="287" t="str">
        <f>IFERROR(VLOOKUP(E128,'P. 2.1'!$E$10:$X$65,3,FALSE),"")</f>
        <v/>
      </c>
      <c r="E128" s="210">
        <v>0</v>
      </c>
      <c r="F128" s="216">
        <f t="shared" ref="F128:L128" si="97">F$30*F643</f>
        <v>0</v>
      </c>
      <c r="G128" s="216">
        <f t="shared" si="97"/>
        <v>0</v>
      </c>
      <c r="H128" s="216">
        <f t="shared" si="97"/>
        <v>0</v>
      </c>
      <c r="I128" s="216">
        <f t="shared" si="97"/>
        <v>0</v>
      </c>
      <c r="J128" s="216">
        <f t="shared" si="97"/>
        <v>0</v>
      </c>
      <c r="K128" s="216">
        <f t="shared" si="97"/>
        <v>0</v>
      </c>
      <c r="L128" s="216">
        <f t="shared" si="97"/>
        <v>0</v>
      </c>
      <c r="M128" s="216">
        <f t="shared" si="93"/>
        <v>0</v>
      </c>
      <c r="N128" s="216">
        <f t="shared" si="93"/>
        <v>0</v>
      </c>
      <c r="O128" s="216">
        <f t="shared" si="93"/>
        <v>0</v>
      </c>
      <c r="P128" s="216">
        <f t="shared" si="93"/>
        <v>0</v>
      </c>
      <c r="Q128" s="216">
        <f t="shared" si="93"/>
        <v>0</v>
      </c>
      <c r="S128" s="207">
        <f t="shared" si="71"/>
        <v>0</v>
      </c>
      <c r="T128" s="208">
        <f t="shared" si="72"/>
        <v>0</v>
      </c>
    </row>
    <row r="129" spans="1:20" s="167" customFormat="1" ht="12.75" hidden="1" outlineLevel="1" thickBot="1">
      <c r="A129" s="282">
        <v>89</v>
      </c>
      <c r="B129" s="287" t="str">
        <f>IFERROR(VLOOKUP(E129,'P. 2.1'!$E$10:$X$65,2,FALSE),"")</f>
        <v/>
      </c>
      <c r="C129" s="287" t="str">
        <f>IFERROR(VLOOKUP(E129,'P. 2.1'!$E$10:$X$65,3,FALSE),"")</f>
        <v/>
      </c>
      <c r="E129" s="210">
        <v>0</v>
      </c>
      <c r="F129" s="216">
        <f t="shared" ref="F129:L129" si="98">F$30*F644</f>
        <v>0</v>
      </c>
      <c r="G129" s="216">
        <f t="shared" si="98"/>
        <v>0</v>
      </c>
      <c r="H129" s="216">
        <f t="shared" si="98"/>
        <v>0</v>
      </c>
      <c r="I129" s="216">
        <f t="shared" si="98"/>
        <v>0</v>
      </c>
      <c r="J129" s="216">
        <f t="shared" si="98"/>
        <v>0</v>
      </c>
      <c r="K129" s="216">
        <f t="shared" si="98"/>
        <v>0</v>
      </c>
      <c r="L129" s="216">
        <f t="shared" si="98"/>
        <v>0</v>
      </c>
      <c r="M129" s="216">
        <f t="shared" si="93"/>
        <v>0</v>
      </c>
      <c r="N129" s="216">
        <f t="shared" si="93"/>
        <v>0</v>
      </c>
      <c r="O129" s="216">
        <f t="shared" si="93"/>
        <v>0</v>
      </c>
      <c r="P129" s="216">
        <f t="shared" si="93"/>
        <v>0</v>
      </c>
      <c r="Q129" s="216">
        <f t="shared" si="93"/>
        <v>0</v>
      </c>
      <c r="S129" s="207">
        <f t="shared" si="71"/>
        <v>0</v>
      </c>
      <c r="T129" s="208">
        <f t="shared" si="72"/>
        <v>0</v>
      </c>
    </row>
    <row r="130" spans="1:20" s="167" customFormat="1" ht="12.75" hidden="1" outlineLevel="1" thickBot="1">
      <c r="A130" s="282">
        <v>90</v>
      </c>
      <c r="B130" s="287" t="str">
        <f>IFERROR(VLOOKUP(E130,'P. 2.1'!$E$10:$X$65,2,FALSE),"")</f>
        <v/>
      </c>
      <c r="C130" s="287" t="str">
        <f>IFERROR(VLOOKUP(E130,'P. 2.1'!$E$10:$X$65,3,FALSE),"")</f>
        <v/>
      </c>
      <c r="E130" s="210">
        <v>0</v>
      </c>
      <c r="F130" s="216">
        <f t="shared" ref="F130:L130" si="99">F$30*F645</f>
        <v>0</v>
      </c>
      <c r="G130" s="216">
        <f t="shared" si="99"/>
        <v>0</v>
      </c>
      <c r="H130" s="216">
        <f t="shared" si="99"/>
        <v>0</v>
      </c>
      <c r="I130" s="216">
        <f t="shared" si="99"/>
        <v>0</v>
      </c>
      <c r="J130" s="216">
        <f t="shared" si="99"/>
        <v>0</v>
      </c>
      <c r="K130" s="216">
        <f t="shared" si="99"/>
        <v>0</v>
      </c>
      <c r="L130" s="216">
        <f t="shared" si="99"/>
        <v>0</v>
      </c>
      <c r="M130" s="216">
        <f t="shared" si="93"/>
        <v>0</v>
      </c>
      <c r="N130" s="216">
        <f t="shared" si="93"/>
        <v>0</v>
      </c>
      <c r="O130" s="216">
        <f t="shared" si="93"/>
        <v>0</v>
      </c>
      <c r="P130" s="216">
        <f t="shared" si="93"/>
        <v>0</v>
      </c>
      <c r="Q130" s="216">
        <f t="shared" si="93"/>
        <v>0</v>
      </c>
      <c r="S130" s="207">
        <f t="shared" si="71"/>
        <v>0</v>
      </c>
      <c r="T130" s="208">
        <f t="shared" si="72"/>
        <v>0</v>
      </c>
    </row>
    <row r="131" spans="1:20" s="167" customFormat="1" ht="12.75" hidden="1" outlineLevel="1" thickBot="1">
      <c r="A131" s="282">
        <v>91</v>
      </c>
      <c r="B131" s="287" t="str">
        <f>IFERROR(VLOOKUP(E131,'P. 2.1'!$E$10:$X$65,2,FALSE),"")</f>
        <v/>
      </c>
      <c r="C131" s="287" t="str">
        <f>IFERROR(VLOOKUP(E131,'P. 2.1'!$E$10:$X$65,3,FALSE),"")</f>
        <v/>
      </c>
      <c r="E131" s="210">
        <v>0</v>
      </c>
      <c r="F131" s="216">
        <f t="shared" ref="F131:L131" si="100">F$30*F646</f>
        <v>0</v>
      </c>
      <c r="G131" s="216">
        <f t="shared" si="100"/>
        <v>0</v>
      </c>
      <c r="H131" s="216">
        <f t="shared" si="100"/>
        <v>0</v>
      </c>
      <c r="I131" s="216">
        <f t="shared" si="100"/>
        <v>0</v>
      </c>
      <c r="J131" s="216">
        <f t="shared" si="100"/>
        <v>0</v>
      </c>
      <c r="K131" s="216">
        <f t="shared" si="100"/>
        <v>0</v>
      </c>
      <c r="L131" s="216">
        <f t="shared" si="100"/>
        <v>0</v>
      </c>
      <c r="M131" s="216">
        <f t="shared" si="93"/>
        <v>0</v>
      </c>
      <c r="N131" s="216">
        <f t="shared" si="93"/>
        <v>0</v>
      </c>
      <c r="O131" s="216">
        <f t="shared" si="93"/>
        <v>0</v>
      </c>
      <c r="P131" s="216">
        <f t="shared" si="93"/>
        <v>0</v>
      </c>
      <c r="Q131" s="216">
        <f t="shared" si="93"/>
        <v>0</v>
      </c>
      <c r="S131" s="207">
        <f t="shared" si="71"/>
        <v>0</v>
      </c>
      <c r="T131" s="208">
        <f t="shared" si="72"/>
        <v>0</v>
      </c>
    </row>
    <row r="132" spans="1:20" s="167" customFormat="1" ht="12.75" hidden="1" outlineLevel="1" thickBot="1">
      <c r="A132" s="282">
        <v>92</v>
      </c>
      <c r="B132" s="287" t="str">
        <f>IFERROR(VLOOKUP(E132,'P. 2.1'!$E$10:$X$65,2,FALSE),"")</f>
        <v/>
      </c>
      <c r="C132" s="287" t="str">
        <f>IFERROR(VLOOKUP(E132,'P. 2.1'!$E$10:$X$65,3,FALSE),"")</f>
        <v/>
      </c>
      <c r="E132" s="210">
        <v>0</v>
      </c>
      <c r="F132" s="216">
        <f t="shared" ref="F132:L132" si="101">F$30*F647</f>
        <v>0</v>
      </c>
      <c r="G132" s="216">
        <f t="shared" si="101"/>
        <v>0</v>
      </c>
      <c r="H132" s="216">
        <f t="shared" si="101"/>
        <v>0</v>
      </c>
      <c r="I132" s="216">
        <f t="shared" si="101"/>
        <v>0</v>
      </c>
      <c r="J132" s="216">
        <f t="shared" si="101"/>
        <v>0</v>
      </c>
      <c r="K132" s="216">
        <f t="shared" si="101"/>
        <v>0</v>
      </c>
      <c r="L132" s="216">
        <f t="shared" si="101"/>
        <v>0</v>
      </c>
      <c r="M132" s="216">
        <f t="shared" si="93"/>
        <v>0</v>
      </c>
      <c r="N132" s="216">
        <f t="shared" si="93"/>
        <v>0</v>
      </c>
      <c r="O132" s="216">
        <f t="shared" si="93"/>
        <v>0</v>
      </c>
      <c r="P132" s="216">
        <f t="shared" si="93"/>
        <v>0</v>
      </c>
      <c r="Q132" s="216">
        <f t="shared" si="93"/>
        <v>0</v>
      </c>
      <c r="S132" s="207">
        <f t="shared" si="71"/>
        <v>0</v>
      </c>
      <c r="T132" s="208">
        <f t="shared" si="72"/>
        <v>0</v>
      </c>
    </row>
    <row r="133" spans="1:20" s="167" customFormat="1" ht="12.75" hidden="1" outlineLevel="1" thickBot="1">
      <c r="A133" s="282">
        <v>93</v>
      </c>
      <c r="B133" s="287" t="str">
        <f>IFERROR(VLOOKUP(E133,'P. 2.1'!$E$10:$X$65,2,FALSE),"")</f>
        <v/>
      </c>
      <c r="C133" s="287" t="str">
        <f>IFERROR(VLOOKUP(E133,'P. 2.1'!$E$10:$X$65,3,FALSE),"")</f>
        <v/>
      </c>
      <c r="E133" s="210">
        <v>0</v>
      </c>
      <c r="F133" s="216">
        <f t="shared" ref="F133:L133" si="102">F$30*F648</f>
        <v>0</v>
      </c>
      <c r="G133" s="216">
        <f t="shared" si="102"/>
        <v>0</v>
      </c>
      <c r="H133" s="216">
        <f t="shared" si="102"/>
        <v>0</v>
      </c>
      <c r="I133" s="216">
        <f t="shared" si="102"/>
        <v>0</v>
      </c>
      <c r="J133" s="216">
        <f t="shared" si="102"/>
        <v>0</v>
      </c>
      <c r="K133" s="216">
        <f t="shared" si="102"/>
        <v>0</v>
      </c>
      <c r="L133" s="216">
        <f t="shared" si="102"/>
        <v>0</v>
      </c>
      <c r="M133" s="216">
        <f t="shared" si="93"/>
        <v>0</v>
      </c>
      <c r="N133" s="216">
        <f t="shared" si="93"/>
        <v>0</v>
      </c>
      <c r="O133" s="216">
        <f t="shared" si="93"/>
        <v>0</v>
      </c>
      <c r="P133" s="216">
        <f t="shared" si="93"/>
        <v>0</v>
      </c>
      <c r="Q133" s="216">
        <f t="shared" si="93"/>
        <v>0</v>
      </c>
      <c r="S133" s="207">
        <f t="shared" si="71"/>
        <v>0</v>
      </c>
      <c r="T133" s="208">
        <f t="shared" si="72"/>
        <v>0</v>
      </c>
    </row>
    <row r="134" spans="1:20" s="167" customFormat="1" ht="12.75" hidden="1" outlineLevel="1" thickBot="1">
      <c r="A134" s="282">
        <v>94</v>
      </c>
      <c r="B134" s="287" t="str">
        <f>IFERROR(VLOOKUP(E134,'P. 2.1'!$E$10:$X$65,2,FALSE),"")</f>
        <v/>
      </c>
      <c r="C134" s="287" t="str">
        <f>IFERROR(VLOOKUP(E134,'P. 2.1'!$E$10:$X$65,3,FALSE),"")</f>
        <v/>
      </c>
      <c r="E134" s="210">
        <v>0</v>
      </c>
      <c r="F134" s="216">
        <f t="shared" ref="F134:L134" si="103">F$30*F649</f>
        <v>0</v>
      </c>
      <c r="G134" s="216">
        <f t="shared" si="103"/>
        <v>0</v>
      </c>
      <c r="H134" s="216">
        <f t="shared" si="103"/>
        <v>0</v>
      </c>
      <c r="I134" s="216">
        <f t="shared" si="103"/>
        <v>0</v>
      </c>
      <c r="J134" s="216">
        <f t="shared" si="103"/>
        <v>0</v>
      </c>
      <c r="K134" s="216">
        <f t="shared" si="103"/>
        <v>0</v>
      </c>
      <c r="L134" s="216">
        <f t="shared" si="103"/>
        <v>0</v>
      </c>
      <c r="M134" s="216">
        <f t="shared" ref="M134:Q143" si="104">M$30*M649</f>
        <v>0</v>
      </c>
      <c r="N134" s="216">
        <f t="shared" si="104"/>
        <v>0</v>
      </c>
      <c r="O134" s="216">
        <f t="shared" si="104"/>
        <v>0</v>
      </c>
      <c r="P134" s="216">
        <f t="shared" si="104"/>
        <v>0</v>
      </c>
      <c r="Q134" s="216">
        <f t="shared" si="104"/>
        <v>0</v>
      </c>
      <c r="S134" s="207">
        <f t="shared" si="71"/>
        <v>0</v>
      </c>
      <c r="T134" s="208">
        <f t="shared" si="72"/>
        <v>0</v>
      </c>
    </row>
    <row r="135" spans="1:20" s="167" customFormat="1" ht="12.75" hidden="1" outlineLevel="1" thickBot="1">
      <c r="A135" s="282">
        <v>95</v>
      </c>
      <c r="B135" s="287" t="str">
        <f>IFERROR(VLOOKUP(E135,'P. 2.1'!$E$10:$X$65,2,FALSE),"")</f>
        <v/>
      </c>
      <c r="C135" s="287" t="str">
        <f>IFERROR(VLOOKUP(E135,'P. 2.1'!$E$10:$X$65,3,FALSE),"")</f>
        <v/>
      </c>
      <c r="E135" s="210">
        <v>0</v>
      </c>
      <c r="F135" s="216">
        <f t="shared" ref="F135:L135" si="105">F$30*F650</f>
        <v>0</v>
      </c>
      <c r="G135" s="216">
        <f t="shared" si="105"/>
        <v>0</v>
      </c>
      <c r="H135" s="216">
        <f t="shared" si="105"/>
        <v>0</v>
      </c>
      <c r="I135" s="216">
        <f t="shared" si="105"/>
        <v>0</v>
      </c>
      <c r="J135" s="216">
        <f t="shared" si="105"/>
        <v>0</v>
      </c>
      <c r="K135" s="216">
        <f t="shared" si="105"/>
        <v>0</v>
      </c>
      <c r="L135" s="216">
        <f t="shared" si="105"/>
        <v>0</v>
      </c>
      <c r="M135" s="216">
        <f t="shared" si="104"/>
        <v>0</v>
      </c>
      <c r="N135" s="216">
        <f t="shared" si="104"/>
        <v>0</v>
      </c>
      <c r="O135" s="216">
        <f t="shared" si="104"/>
        <v>0</v>
      </c>
      <c r="P135" s="216">
        <f t="shared" si="104"/>
        <v>0</v>
      </c>
      <c r="Q135" s="216">
        <f t="shared" si="104"/>
        <v>0</v>
      </c>
      <c r="S135" s="207">
        <f t="shared" si="71"/>
        <v>0</v>
      </c>
      <c r="T135" s="208">
        <f t="shared" si="72"/>
        <v>0</v>
      </c>
    </row>
    <row r="136" spans="1:20" s="167" customFormat="1" ht="12.75" hidden="1" outlineLevel="1" thickBot="1">
      <c r="A136" s="282">
        <v>96</v>
      </c>
      <c r="B136" s="287" t="str">
        <f>IFERROR(VLOOKUP(E136,'P. 2.1'!$E$10:$X$65,2,FALSE),"")</f>
        <v/>
      </c>
      <c r="C136" s="287" t="str">
        <f>IFERROR(VLOOKUP(E136,'P. 2.1'!$E$10:$X$65,3,FALSE),"")</f>
        <v/>
      </c>
      <c r="E136" s="210">
        <v>0</v>
      </c>
      <c r="F136" s="216">
        <f t="shared" ref="F136:L136" si="106">F$30*F651</f>
        <v>0</v>
      </c>
      <c r="G136" s="216">
        <f t="shared" si="106"/>
        <v>0</v>
      </c>
      <c r="H136" s="216">
        <f t="shared" si="106"/>
        <v>0</v>
      </c>
      <c r="I136" s="216">
        <f t="shared" si="106"/>
        <v>0</v>
      </c>
      <c r="J136" s="216">
        <f t="shared" si="106"/>
        <v>0</v>
      </c>
      <c r="K136" s="216">
        <f t="shared" si="106"/>
        <v>0</v>
      </c>
      <c r="L136" s="216">
        <f t="shared" si="106"/>
        <v>0</v>
      </c>
      <c r="M136" s="216">
        <f t="shared" si="104"/>
        <v>0</v>
      </c>
      <c r="N136" s="216">
        <f t="shared" si="104"/>
        <v>0</v>
      </c>
      <c r="O136" s="216">
        <f t="shared" si="104"/>
        <v>0</v>
      </c>
      <c r="P136" s="216">
        <f t="shared" si="104"/>
        <v>0</v>
      </c>
      <c r="Q136" s="216">
        <f t="shared" si="104"/>
        <v>0</v>
      </c>
      <c r="S136" s="207">
        <f t="shared" si="71"/>
        <v>0</v>
      </c>
      <c r="T136" s="208">
        <f t="shared" si="72"/>
        <v>0</v>
      </c>
    </row>
    <row r="137" spans="1:20" s="167" customFormat="1" ht="12.75" hidden="1" outlineLevel="1" thickBot="1">
      <c r="A137" s="282">
        <v>97</v>
      </c>
      <c r="B137" s="287" t="str">
        <f>IFERROR(VLOOKUP(E137,'P. 2.1'!$E$10:$X$65,2,FALSE),"")</f>
        <v/>
      </c>
      <c r="C137" s="287" t="str">
        <f>IFERROR(VLOOKUP(E137,'P. 2.1'!$E$10:$X$65,3,FALSE),"")</f>
        <v/>
      </c>
      <c r="E137" s="210">
        <v>0</v>
      </c>
      <c r="F137" s="216">
        <f t="shared" ref="F137:L137" si="107">F$30*F652</f>
        <v>0</v>
      </c>
      <c r="G137" s="216">
        <f t="shared" si="107"/>
        <v>0</v>
      </c>
      <c r="H137" s="216">
        <f t="shared" si="107"/>
        <v>0</v>
      </c>
      <c r="I137" s="216">
        <f t="shared" si="107"/>
        <v>0</v>
      </c>
      <c r="J137" s="216">
        <f t="shared" si="107"/>
        <v>0</v>
      </c>
      <c r="K137" s="216">
        <f t="shared" si="107"/>
        <v>0</v>
      </c>
      <c r="L137" s="216">
        <f t="shared" si="107"/>
        <v>0</v>
      </c>
      <c r="M137" s="216">
        <f t="shared" si="104"/>
        <v>0</v>
      </c>
      <c r="N137" s="216">
        <f t="shared" si="104"/>
        <v>0</v>
      </c>
      <c r="O137" s="216">
        <f t="shared" si="104"/>
        <v>0</v>
      </c>
      <c r="P137" s="216">
        <f t="shared" si="104"/>
        <v>0</v>
      </c>
      <c r="Q137" s="216">
        <f t="shared" si="104"/>
        <v>0</v>
      </c>
      <c r="S137" s="207">
        <f t="shared" si="71"/>
        <v>0</v>
      </c>
      <c r="T137" s="208">
        <f t="shared" si="72"/>
        <v>0</v>
      </c>
    </row>
    <row r="138" spans="1:20" s="167" customFormat="1" ht="12.75" hidden="1" outlineLevel="1" thickBot="1">
      <c r="A138" s="282">
        <v>98</v>
      </c>
      <c r="B138" s="287" t="str">
        <f>IFERROR(VLOOKUP(E138,'P. 2.1'!$E$10:$X$65,2,FALSE),"")</f>
        <v/>
      </c>
      <c r="C138" s="287" t="str">
        <f>IFERROR(VLOOKUP(E138,'P. 2.1'!$E$10:$X$65,3,FALSE),"")</f>
        <v/>
      </c>
      <c r="E138" s="210">
        <v>0</v>
      </c>
      <c r="F138" s="216">
        <f t="shared" ref="F138:L138" si="108">F$30*F653</f>
        <v>0</v>
      </c>
      <c r="G138" s="216">
        <f t="shared" si="108"/>
        <v>0</v>
      </c>
      <c r="H138" s="216">
        <f t="shared" si="108"/>
        <v>0</v>
      </c>
      <c r="I138" s="216">
        <f t="shared" si="108"/>
        <v>0</v>
      </c>
      <c r="J138" s="216">
        <f t="shared" si="108"/>
        <v>0</v>
      </c>
      <c r="K138" s="216">
        <f t="shared" si="108"/>
        <v>0</v>
      </c>
      <c r="L138" s="216">
        <f t="shared" si="108"/>
        <v>0</v>
      </c>
      <c r="M138" s="216">
        <f t="shared" si="104"/>
        <v>0</v>
      </c>
      <c r="N138" s="216">
        <f t="shared" si="104"/>
        <v>0</v>
      </c>
      <c r="O138" s="216">
        <f t="shared" si="104"/>
        <v>0</v>
      </c>
      <c r="P138" s="216">
        <f t="shared" si="104"/>
        <v>0</v>
      </c>
      <c r="Q138" s="216">
        <f t="shared" si="104"/>
        <v>0</v>
      </c>
      <c r="S138" s="207">
        <f t="shared" si="71"/>
        <v>0</v>
      </c>
      <c r="T138" s="208">
        <f t="shared" si="72"/>
        <v>0</v>
      </c>
    </row>
    <row r="139" spans="1:20" s="167" customFormat="1" ht="12.75" hidden="1" outlineLevel="1" thickBot="1">
      <c r="A139" s="282">
        <v>99</v>
      </c>
      <c r="B139" s="287" t="str">
        <f>IFERROR(VLOOKUP(E139,'P. 2.1'!$E$10:$X$65,2,FALSE),"")</f>
        <v/>
      </c>
      <c r="C139" s="287" t="str">
        <f>IFERROR(VLOOKUP(E139,'P. 2.1'!$E$10:$X$65,3,FALSE),"")</f>
        <v/>
      </c>
      <c r="E139" s="210">
        <v>0</v>
      </c>
      <c r="F139" s="216">
        <f t="shared" ref="F139:L139" si="109">F$30*F654</f>
        <v>0</v>
      </c>
      <c r="G139" s="216">
        <f t="shared" si="109"/>
        <v>0</v>
      </c>
      <c r="H139" s="216">
        <f t="shared" si="109"/>
        <v>0</v>
      </c>
      <c r="I139" s="216">
        <f t="shared" si="109"/>
        <v>0</v>
      </c>
      <c r="J139" s="216">
        <f t="shared" si="109"/>
        <v>0</v>
      </c>
      <c r="K139" s="216">
        <f t="shared" si="109"/>
        <v>0</v>
      </c>
      <c r="L139" s="216">
        <f t="shared" si="109"/>
        <v>0</v>
      </c>
      <c r="M139" s="216">
        <f t="shared" si="104"/>
        <v>0</v>
      </c>
      <c r="N139" s="216">
        <f t="shared" si="104"/>
        <v>0</v>
      </c>
      <c r="O139" s="216">
        <f t="shared" si="104"/>
        <v>0</v>
      </c>
      <c r="P139" s="216">
        <f t="shared" si="104"/>
        <v>0</v>
      </c>
      <c r="Q139" s="216">
        <f t="shared" si="104"/>
        <v>0</v>
      </c>
      <c r="S139" s="207">
        <f t="shared" si="71"/>
        <v>0</v>
      </c>
      <c r="T139" s="208">
        <f t="shared" si="72"/>
        <v>0</v>
      </c>
    </row>
    <row r="140" spans="1:20" s="167" customFormat="1" ht="12.75" hidden="1" outlineLevel="1" thickBot="1">
      <c r="A140" s="282">
        <v>100</v>
      </c>
      <c r="B140" s="287" t="str">
        <f>IFERROR(VLOOKUP(E140,'P. 2.1'!$E$10:$X$65,2,FALSE),"")</f>
        <v/>
      </c>
      <c r="C140" s="287" t="str">
        <f>IFERROR(VLOOKUP(E140,'P. 2.1'!$E$10:$X$65,3,FALSE),"")</f>
        <v/>
      </c>
      <c r="E140" s="210">
        <v>0</v>
      </c>
      <c r="F140" s="216">
        <f t="shared" ref="F140:L140" si="110">F$30*F655</f>
        <v>0</v>
      </c>
      <c r="G140" s="216">
        <f t="shared" si="110"/>
        <v>0</v>
      </c>
      <c r="H140" s="216">
        <f t="shared" si="110"/>
        <v>0</v>
      </c>
      <c r="I140" s="216">
        <f t="shared" si="110"/>
        <v>0</v>
      </c>
      <c r="J140" s="216">
        <f t="shared" si="110"/>
        <v>0</v>
      </c>
      <c r="K140" s="216">
        <f t="shared" si="110"/>
        <v>0</v>
      </c>
      <c r="L140" s="216">
        <f t="shared" si="110"/>
        <v>0</v>
      </c>
      <c r="M140" s="216">
        <f t="shared" si="104"/>
        <v>0</v>
      </c>
      <c r="N140" s="216">
        <f t="shared" si="104"/>
        <v>0</v>
      </c>
      <c r="O140" s="216">
        <f t="shared" si="104"/>
        <v>0</v>
      </c>
      <c r="P140" s="216">
        <f t="shared" si="104"/>
        <v>0</v>
      </c>
      <c r="Q140" s="216">
        <f t="shared" si="104"/>
        <v>0</v>
      </c>
      <c r="S140" s="207">
        <f t="shared" si="71"/>
        <v>0</v>
      </c>
      <c r="T140" s="208">
        <f t="shared" si="72"/>
        <v>0</v>
      </c>
    </row>
    <row r="141" spans="1:20" s="167" customFormat="1" ht="12.75" hidden="1" outlineLevel="1" thickBot="1">
      <c r="A141" s="282">
        <v>101</v>
      </c>
      <c r="B141" s="287" t="str">
        <f>IFERROR(VLOOKUP(E141,'P. 2.1'!$E$10:$X$65,2,FALSE),"")</f>
        <v/>
      </c>
      <c r="C141" s="287" t="str">
        <f>IFERROR(VLOOKUP(E141,'P. 2.1'!$E$10:$X$65,3,FALSE),"")</f>
        <v/>
      </c>
      <c r="E141" s="210">
        <v>0</v>
      </c>
      <c r="F141" s="216">
        <f t="shared" ref="F141:L141" si="111">F$30*F656</f>
        <v>0</v>
      </c>
      <c r="G141" s="216">
        <f t="shared" si="111"/>
        <v>0</v>
      </c>
      <c r="H141" s="216">
        <f t="shared" si="111"/>
        <v>0</v>
      </c>
      <c r="I141" s="216">
        <f t="shared" si="111"/>
        <v>0</v>
      </c>
      <c r="J141" s="216">
        <f t="shared" si="111"/>
        <v>0</v>
      </c>
      <c r="K141" s="216">
        <f t="shared" si="111"/>
        <v>0</v>
      </c>
      <c r="L141" s="216">
        <f t="shared" si="111"/>
        <v>0</v>
      </c>
      <c r="M141" s="216">
        <f t="shared" si="104"/>
        <v>0</v>
      </c>
      <c r="N141" s="216">
        <f t="shared" si="104"/>
        <v>0</v>
      </c>
      <c r="O141" s="216">
        <f t="shared" si="104"/>
        <v>0</v>
      </c>
      <c r="P141" s="216">
        <f t="shared" si="104"/>
        <v>0</v>
      </c>
      <c r="Q141" s="216">
        <f t="shared" si="104"/>
        <v>0</v>
      </c>
      <c r="S141" s="207">
        <f t="shared" si="71"/>
        <v>0</v>
      </c>
      <c r="T141" s="208">
        <f t="shared" si="72"/>
        <v>0</v>
      </c>
    </row>
    <row r="142" spans="1:20" s="167" customFormat="1" ht="12.75" hidden="1" outlineLevel="1" thickBot="1">
      <c r="A142" s="282">
        <v>102</v>
      </c>
      <c r="B142" s="287" t="str">
        <f>IFERROR(VLOOKUP(E142,'P. 2.1'!$E$10:$X$65,2,FALSE),"")</f>
        <v/>
      </c>
      <c r="C142" s="287" t="str">
        <f>IFERROR(VLOOKUP(E142,'P. 2.1'!$E$10:$X$65,3,FALSE),"")</f>
        <v/>
      </c>
      <c r="E142" s="210">
        <v>0</v>
      </c>
      <c r="F142" s="216">
        <f t="shared" ref="F142:L142" si="112">F$30*F657</f>
        <v>0</v>
      </c>
      <c r="G142" s="216">
        <f t="shared" si="112"/>
        <v>0</v>
      </c>
      <c r="H142" s="216">
        <f t="shared" si="112"/>
        <v>0</v>
      </c>
      <c r="I142" s="216">
        <f t="shared" si="112"/>
        <v>0</v>
      </c>
      <c r="J142" s="216">
        <f t="shared" si="112"/>
        <v>0</v>
      </c>
      <c r="K142" s="216">
        <f t="shared" si="112"/>
        <v>0</v>
      </c>
      <c r="L142" s="216">
        <f t="shared" si="112"/>
        <v>0</v>
      </c>
      <c r="M142" s="216">
        <f t="shared" si="104"/>
        <v>0</v>
      </c>
      <c r="N142" s="216">
        <f t="shared" si="104"/>
        <v>0</v>
      </c>
      <c r="O142" s="216">
        <f t="shared" si="104"/>
        <v>0</v>
      </c>
      <c r="P142" s="216">
        <f t="shared" si="104"/>
        <v>0</v>
      </c>
      <c r="Q142" s="216">
        <f t="shared" si="104"/>
        <v>0</v>
      </c>
      <c r="S142" s="207">
        <f t="shared" si="71"/>
        <v>0</v>
      </c>
      <c r="T142" s="208">
        <f t="shared" si="72"/>
        <v>0</v>
      </c>
    </row>
    <row r="143" spans="1:20" s="167" customFormat="1" ht="12.75" hidden="1" outlineLevel="1" thickBot="1">
      <c r="A143" s="282">
        <v>103</v>
      </c>
      <c r="B143" s="287" t="str">
        <f>IFERROR(VLOOKUP(E143,'P. 2.1'!$E$10:$X$65,2,FALSE),"")</f>
        <v/>
      </c>
      <c r="C143" s="287" t="str">
        <f>IFERROR(VLOOKUP(E143,'P. 2.1'!$E$10:$X$65,3,FALSE),"")</f>
        <v/>
      </c>
      <c r="E143" s="210">
        <v>0</v>
      </c>
      <c r="F143" s="216">
        <f t="shared" ref="F143:L143" si="113">F$30*F658</f>
        <v>0</v>
      </c>
      <c r="G143" s="216">
        <f t="shared" si="113"/>
        <v>0</v>
      </c>
      <c r="H143" s="216">
        <f t="shared" si="113"/>
        <v>0</v>
      </c>
      <c r="I143" s="216">
        <f t="shared" si="113"/>
        <v>0</v>
      </c>
      <c r="J143" s="216">
        <f t="shared" si="113"/>
        <v>0</v>
      </c>
      <c r="K143" s="216">
        <f t="shared" si="113"/>
        <v>0</v>
      </c>
      <c r="L143" s="216">
        <f t="shared" si="113"/>
        <v>0</v>
      </c>
      <c r="M143" s="216">
        <f t="shared" si="104"/>
        <v>0</v>
      </c>
      <c r="N143" s="216">
        <f t="shared" si="104"/>
        <v>0</v>
      </c>
      <c r="O143" s="216">
        <f t="shared" si="104"/>
        <v>0</v>
      </c>
      <c r="P143" s="216">
        <f t="shared" si="104"/>
        <v>0</v>
      </c>
      <c r="Q143" s="216">
        <f t="shared" si="104"/>
        <v>0</v>
      </c>
      <c r="S143" s="207">
        <f t="shared" si="71"/>
        <v>0</v>
      </c>
      <c r="T143" s="208">
        <f t="shared" si="72"/>
        <v>0</v>
      </c>
    </row>
    <row r="144" spans="1:20" s="167" customFormat="1" ht="12.75" hidden="1" outlineLevel="1" thickBot="1">
      <c r="A144" s="282">
        <v>104</v>
      </c>
      <c r="B144" s="287" t="str">
        <f>IFERROR(VLOOKUP(E144,'P. 2.1'!$E$10:$X$65,2,FALSE),"")</f>
        <v/>
      </c>
      <c r="C144" s="287" t="str">
        <f>IFERROR(VLOOKUP(E144,'P. 2.1'!$E$10:$X$65,3,FALSE),"")</f>
        <v/>
      </c>
      <c r="E144" s="210">
        <v>0</v>
      </c>
      <c r="F144" s="216">
        <f t="shared" ref="F144:L144" si="114">F$30*F659</f>
        <v>0</v>
      </c>
      <c r="G144" s="216">
        <f t="shared" si="114"/>
        <v>0</v>
      </c>
      <c r="H144" s="216">
        <f t="shared" si="114"/>
        <v>0</v>
      </c>
      <c r="I144" s="216">
        <f t="shared" si="114"/>
        <v>0</v>
      </c>
      <c r="J144" s="216">
        <f t="shared" si="114"/>
        <v>0</v>
      </c>
      <c r="K144" s="216">
        <f t="shared" si="114"/>
        <v>0</v>
      </c>
      <c r="L144" s="216">
        <f t="shared" si="114"/>
        <v>0</v>
      </c>
      <c r="M144" s="216">
        <f t="shared" ref="M144:Q153" si="115">M$30*M659</f>
        <v>0</v>
      </c>
      <c r="N144" s="216">
        <f t="shared" si="115"/>
        <v>0</v>
      </c>
      <c r="O144" s="216">
        <f t="shared" si="115"/>
        <v>0</v>
      </c>
      <c r="P144" s="216">
        <f t="shared" si="115"/>
        <v>0</v>
      </c>
      <c r="Q144" s="216">
        <f t="shared" si="115"/>
        <v>0</v>
      </c>
      <c r="S144" s="207">
        <f t="shared" si="71"/>
        <v>0</v>
      </c>
      <c r="T144" s="208">
        <f t="shared" si="72"/>
        <v>0</v>
      </c>
    </row>
    <row r="145" spans="1:20" s="167" customFormat="1" ht="12.75" hidden="1" outlineLevel="1" thickBot="1">
      <c r="A145" s="282">
        <v>105</v>
      </c>
      <c r="B145" s="287" t="str">
        <f>IFERROR(VLOOKUP(E145,'P. 2.1'!$E$10:$X$65,2,FALSE),"")</f>
        <v/>
      </c>
      <c r="C145" s="287" t="str">
        <f>IFERROR(VLOOKUP(E145,'P. 2.1'!$E$10:$X$65,3,FALSE),"")</f>
        <v/>
      </c>
      <c r="E145" s="210">
        <v>0</v>
      </c>
      <c r="F145" s="216">
        <f t="shared" ref="F145:L145" si="116">F$30*F660</f>
        <v>0</v>
      </c>
      <c r="G145" s="216">
        <f t="shared" si="116"/>
        <v>0</v>
      </c>
      <c r="H145" s="216">
        <f t="shared" si="116"/>
        <v>0</v>
      </c>
      <c r="I145" s="216">
        <f t="shared" si="116"/>
        <v>0</v>
      </c>
      <c r="J145" s="216">
        <f t="shared" si="116"/>
        <v>0</v>
      </c>
      <c r="K145" s="216">
        <f t="shared" si="116"/>
        <v>0</v>
      </c>
      <c r="L145" s="216">
        <f t="shared" si="116"/>
        <v>0</v>
      </c>
      <c r="M145" s="216">
        <f t="shared" si="115"/>
        <v>0</v>
      </c>
      <c r="N145" s="216">
        <f t="shared" si="115"/>
        <v>0</v>
      </c>
      <c r="O145" s="216">
        <f t="shared" si="115"/>
        <v>0</v>
      </c>
      <c r="P145" s="216">
        <f t="shared" si="115"/>
        <v>0</v>
      </c>
      <c r="Q145" s="216">
        <f t="shared" si="115"/>
        <v>0</v>
      </c>
      <c r="S145" s="207">
        <f t="shared" si="71"/>
        <v>0</v>
      </c>
      <c r="T145" s="208">
        <f t="shared" si="72"/>
        <v>0</v>
      </c>
    </row>
    <row r="146" spans="1:20" s="167" customFormat="1" ht="12.75" hidden="1" outlineLevel="1" thickBot="1">
      <c r="A146" s="282">
        <v>106</v>
      </c>
      <c r="B146" s="287" t="str">
        <f>IFERROR(VLOOKUP(E146,'P. 2.1'!$E$10:$X$65,2,FALSE),"")</f>
        <v/>
      </c>
      <c r="C146" s="287" t="str">
        <f>IFERROR(VLOOKUP(E146,'P. 2.1'!$E$10:$X$65,3,FALSE),"")</f>
        <v/>
      </c>
      <c r="E146" s="210">
        <v>0</v>
      </c>
      <c r="F146" s="216">
        <f t="shared" ref="F146:L146" si="117">F$30*F661</f>
        <v>0</v>
      </c>
      <c r="G146" s="216">
        <f t="shared" si="117"/>
        <v>0</v>
      </c>
      <c r="H146" s="216">
        <f t="shared" si="117"/>
        <v>0</v>
      </c>
      <c r="I146" s="216">
        <f t="shared" si="117"/>
        <v>0</v>
      </c>
      <c r="J146" s="216">
        <f t="shared" si="117"/>
        <v>0</v>
      </c>
      <c r="K146" s="216">
        <f t="shared" si="117"/>
        <v>0</v>
      </c>
      <c r="L146" s="216">
        <f t="shared" si="117"/>
        <v>0</v>
      </c>
      <c r="M146" s="216">
        <f t="shared" si="115"/>
        <v>0</v>
      </c>
      <c r="N146" s="216">
        <f t="shared" si="115"/>
        <v>0</v>
      </c>
      <c r="O146" s="216">
        <f t="shared" si="115"/>
        <v>0</v>
      </c>
      <c r="P146" s="216">
        <f t="shared" si="115"/>
        <v>0</v>
      </c>
      <c r="Q146" s="216">
        <f t="shared" si="115"/>
        <v>0</v>
      </c>
      <c r="S146" s="207">
        <f t="shared" si="71"/>
        <v>0</v>
      </c>
      <c r="T146" s="208">
        <f t="shared" si="72"/>
        <v>0</v>
      </c>
    </row>
    <row r="147" spans="1:20" s="167" customFormat="1" ht="12.75" hidden="1" outlineLevel="1" thickBot="1">
      <c r="A147" s="282">
        <v>107</v>
      </c>
      <c r="B147" s="287" t="str">
        <f>IFERROR(VLOOKUP(E147,'P. 2.1'!$E$10:$X$65,2,FALSE),"")</f>
        <v/>
      </c>
      <c r="C147" s="287" t="str">
        <f>IFERROR(VLOOKUP(E147,'P. 2.1'!$E$10:$X$65,3,FALSE),"")</f>
        <v/>
      </c>
      <c r="E147" s="210">
        <v>0</v>
      </c>
      <c r="F147" s="216">
        <f t="shared" ref="F147:L147" si="118">F$30*F662</f>
        <v>0</v>
      </c>
      <c r="G147" s="216">
        <f t="shared" si="118"/>
        <v>0</v>
      </c>
      <c r="H147" s="216">
        <f t="shared" si="118"/>
        <v>0</v>
      </c>
      <c r="I147" s="216">
        <f t="shared" si="118"/>
        <v>0</v>
      </c>
      <c r="J147" s="216">
        <f t="shared" si="118"/>
        <v>0</v>
      </c>
      <c r="K147" s="216">
        <f t="shared" si="118"/>
        <v>0</v>
      </c>
      <c r="L147" s="216">
        <f t="shared" si="118"/>
        <v>0</v>
      </c>
      <c r="M147" s="216">
        <f t="shared" si="115"/>
        <v>0</v>
      </c>
      <c r="N147" s="216">
        <f t="shared" si="115"/>
        <v>0</v>
      </c>
      <c r="O147" s="216">
        <f t="shared" si="115"/>
        <v>0</v>
      </c>
      <c r="P147" s="216">
        <f t="shared" si="115"/>
        <v>0</v>
      </c>
      <c r="Q147" s="216">
        <f t="shared" si="115"/>
        <v>0</v>
      </c>
      <c r="S147" s="207">
        <f t="shared" si="71"/>
        <v>0</v>
      </c>
      <c r="T147" s="208">
        <f t="shared" si="72"/>
        <v>0</v>
      </c>
    </row>
    <row r="148" spans="1:20" s="167" customFormat="1" ht="12.75" hidden="1" outlineLevel="1" thickBot="1">
      <c r="A148" s="282">
        <v>108</v>
      </c>
      <c r="B148" s="287" t="str">
        <f>IFERROR(VLOOKUP(E148,'P. 2.1'!$E$10:$X$65,2,FALSE),"")</f>
        <v/>
      </c>
      <c r="C148" s="287" t="str">
        <f>IFERROR(VLOOKUP(E148,'P. 2.1'!$E$10:$X$65,3,FALSE),"")</f>
        <v/>
      </c>
      <c r="E148" s="210">
        <v>0</v>
      </c>
      <c r="F148" s="216">
        <f t="shared" ref="F148:L148" si="119">F$30*F663</f>
        <v>0</v>
      </c>
      <c r="G148" s="216">
        <f t="shared" si="119"/>
        <v>0</v>
      </c>
      <c r="H148" s="216">
        <f t="shared" si="119"/>
        <v>0</v>
      </c>
      <c r="I148" s="216">
        <f t="shared" si="119"/>
        <v>0</v>
      </c>
      <c r="J148" s="216">
        <f t="shared" si="119"/>
        <v>0</v>
      </c>
      <c r="K148" s="216">
        <f t="shared" si="119"/>
        <v>0</v>
      </c>
      <c r="L148" s="216">
        <f t="shared" si="119"/>
        <v>0</v>
      </c>
      <c r="M148" s="216">
        <f t="shared" si="115"/>
        <v>0</v>
      </c>
      <c r="N148" s="216">
        <f t="shared" si="115"/>
        <v>0</v>
      </c>
      <c r="O148" s="216">
        <f t="shared" si="115"/>
        <v>0</v>
      </c>
      <c r="P148" s="216">
        <f t="shared" si="115"/>
        <v>0</v>
      </c>
      <c r="Q148" s="216">
        <f t="shared" si="115"/>
        <v>0</v>
      </c>
      <c r="S148" s="207">
        <f t="shared" si="71"/>
        <v>0</v>
      </c>
      <c r="T148" s="208">
        <f t="shared" si="72"/>
        <v>0</v>
      </c>
    </row>
    <row r="149" spans="1:20" s="167" customFormat="1" ht="12.75" hidden="1" outlineLevel="1" thickBot="1">
      <c r="A149" s="282">
        <v>109</v>
      </c>
      <c r="B149" s="287" t="str">
        <f>IFERROR(VLOOKUP(E149,'P. 2.1'!$E$10:$X$65,2,FALSE),"")</f>
        <v/>
      </c>
      <c r="C149" s="287" t="str">
        <f>IFERROR(VLOOKUP(E149,'P. 2.1'!$E$10:$X$65,3,FALSE),"")</f>
        <v/>
      </c>
      <c r="E149" s="210">
        <v>0</v>
      </c>
      <c r="F149" s="216">
        <f t="shared" ref="F149:L149" si="120">F$30*F664</f>
        <v>0</v>
      </c>
      <c r="G149" s="216">
        <f t="shared" si="120"/>
        <v>0</v>
      </c>
      <c r="H149" s="216">
        <f t="shared" si="120"/>
        <v>0</v>
      </c>
      <c r="I149" s="216">
        <f t="shared" si="120"/>
        <v>0</v>
      </c>
      <c r="J149" s="216">
        <f t="shared" si="120"/>
        <v>0</v>
      </c>
      <c r="K149" s="216">
        <f t="shared" si="120"/>
        <v>0</v>
      </c>
      <c r="L149" s="216">
        <f t="shared" si="120"/>
        <v>0</v>
      </c>
      <c r="M149" s="216">
        <f t="shared" si="115"/>
        <v>0</v>
      </c>
      <c r="N149" s="216">
        <f t="shared" si="115"/>
        <v>0</v>
      </c>
      <c r="O149" s="216">
        <f t="shared" si="115"/>
        <v>0</v>
      </c>
      <c r="P149" s="216">
        <f t="shared" si="115"/>
        <v>0</v>
      </c>
      <c r="Q149" s="216">
        <f t="shared" si="115"/>
        <v>0</v>
      </c>
      <c r="S149" s="207">
        <f t="shared" si="71"/>
        <v>0</v>
      </c>
      <c r="T149" s="208">
        <f t="shared" si="72"/>
        <v>0</v>
      </c>
    </row>
    <row r="150" spans="1:20" s="167" customFormat="1" ht="12.75" hidden="1" outlineLevel="1" thickBot="1">
      <c r="A150" s="282">
        <v>110</v>
      </c>
      <c r="B150" s="287" t="str">
        <f>IFERROR(VLOOKUP(E150,'P. 2.1'!$E$10:$X$65,2,FALSE),"")</f>
        <v/>
      </c>
      <c r="C150" s="287" t="str">
        <f>IFERROR(VLOOKUP(E150,'P. 2.1'!$E$10:$X$65,3,FALSE),"")</f>
        <v/>
      </c>
      <c r="E150" s="210">
        <v>0</v>
      </c>
      <c r="F150" s="216">
        <f t="shared" ref="F150:L150" si="121">F$30*F665</f>
        <v>0</v>
      </c>
      <c r="G150" s="216">
        <f t="shared" si="121"/>
        <v>0</v>
      </c>
      <c r="H150" s="216">
        <f t="shared" si="121"/>
        <v>0</v>
      </c>
      <c r="I150" s="216">
        <f t="shared" si="121"/>
        <v>0</v>
      </c>
      <c r="J150" s="216">
        <f t="shared" si="121"/>
        <v>0</v>
      </c>
      <c r="K150" s="216">
        <f t="shared" si="121"/>
        <v>0</v>
      </c>
      <c r="L150" s="216">
        <f t="shared" si="121"/>
        <v>0</v>
      </c>
      <c r="M150" s="216">
        <f t="shared" si="115"/>
        <v>0</v>
      </c>
      <c r="N150" s="216">
        <f t="shared" si="115"/>
        <v>0</v>
      </c>
      <c r="O150" s="216">
        <f t="shared" si="115"/>
        <v>0</v>
      </c>
      <c r="P150" s="216">
        <f t="shared" si="115"/>
        <v>0</v>
      </c>
      <c r="Q150" s="216">
        <f t="shared" si="115"/>
        <v>0</v>
      </c>
      <c r="S150" s="207">
        <f t="shared" si="71"/>
        <v>0</v>
      </c>
      <c r="T150" s="208">
        <f t="shared" si="72"/>
        <v>0</v>
      </c>
    </row>
    <row r="151" spans="1:20" s="167" customFormat="1" ht="12.75" hidden="1" outlineLevel="1" thickBot="1">
      <c r="A151" s="282">
        <v>111</v>
      </c>
      <c r="B151" s="287" t="str">
        <f>IFERROR(VLOOKUP(E151,'P. 2.1'!$E$10:$X$65,2,FALSE),"")</f>
        <v/>
      </c>
      <c r="C151" s="287" t="str">
        <f>IFERROR(VLOOKUP(E151,'P. 2.1'!$E$10:$X$65,3,FALSE),"")</f>
        <v/>
      </c>
      <c r="E151" s="210">
        <v>0</v>
      </c>
      <c r="F151" s="216">
        <f t="shared" ref="F151:L151" si="122">F$30*F666</f>
        <v>0</v>
      </c>
      <c r="G151" s="216">
        <f t="shared" si="122"/>
        <v>0</v>
      </c>
      <c r="H151" s="216">
        <f t="shared" si="122"/>
        <v>0</v>
      </c>
      <c r="I151" s="216">
        <f t="shared" si="122"/>
        <v>0</v>
      </c>
      <c r="J151" s="216">
        <f t="shared" si="122"/>
        <v>0</v>
      </c>
      <c r="K151" s="216">
        <f t="shared" si="122"/>
        <v>0</v>
      </c>
      <c r="L151" s="216">
        <f t="shared" si="122"/>
        <v>0</v>
      </c>
      <c r="M151" s="216">
        <f t="shared" si="115"/>
        <v>0</v>
      </c>
      <c r="N151" s="216">
        <f t="shared" si="115"/>
        <v>0</v>
      </c>
      <c r="O151" s="216">
        <f t="shared" si="115"/>
        <v>0</v>
      </c>
      <c r="P151" s="216">
        <f t="shared" si="115"/>
        <v>0</v>
      </c>
      <c r="Q151" s="216">
        <f t="shared" si="115"/>
        <v>0</v>
      </c>
      <c r="S151" s="207">
        <f t="shared" si="71"/>
        <v>0</v>
      </c>
      <c r="T151" s="208">
        <f t="shared" si="72"/>
        <v>0</v>
      </c>
    </row>
    <row r="152" spans="1:20" s="167" customFormat="1" ht="12.75" hidden="1" outlineLevel="1" thickBot="1">
      <c r="A152" s="282">
        <v>112</v>
      </c>
      <c r="B152" s="287" t="str">
        <f>IFERROR(VLOOKUP(E152,'P. 2.1'!$E$10:$X$65,2,FALSE),"")</f>
        <v/>
      </c>
      <c r="C152" s="287" t="str">
        <f>IFERROR(VLOOKUP(E152,'P. 2.1'!$E$10:$X$65,3,FALSE),"")</f>
        <v/>
      </c>
      <c r="E152" s="210">
        <v>0</v>
      </c>
      <c r="F152" s="216">
        <f t="shared" ref="F152:L152" si="123">F$30*F667</f>
        <v>0</v>
      </c>
      <c r="G152" s="216">
        <f t="shared" si="123"/>
        <v>0</v>
      </c>
      <c r="H152" s="216">
        <f t="shared" si="123"/>
        <v>0</v>
      </c>
      <c r="I152" s="216">
        <f t="shared" si="123"/>
        <v>0</v>
      </c>
      <c r="J152" s="216">
        <f t="shared" si="123"/>
        <v>0</v>
      </c>
      <c r="K152" s="216">
        <f t="shared" si="123"/>
        <v>0</v>
      </c>
      <c r="L152" s="216">
        <f t="shared" si="123"/>
        <v>0</v>
      </c>
      <c r="M152" s="216">
        <f t="shared" si="115"/>
        <v>0</v>
      </c>
      <c r="N152" s="216">
        <f t="shared" si="115"/>
        <v>0</v>
      </c>
      <c r="O152" s="216">
        <f t="shared" si="115"/>
        <v>0</v>
      </c>
      <c r="P152" s="216">
        <f t="shared" si="115"/>
        <v>0</v>
      </c>
      <c r="Q152" s="216">
        <f t="shared" si="115"/>
        <v>0</v>
      </c>
      <c r="S152" s="207">
        <f t="shared" si="71"/>
        <v>0</v>
      </c>
      <c r="T152" s="208">
        <f t="shared" si="72"/>
        <v>0</v>
      </c>
    </row>
    <row r="153" spans="1:20" s="167" customFormat="1" ht="12.75" hidden="1" outlineLevel="1" thickBot="1">
      <c r="A153" s="282">
        <v>113</v>
      </c>
      <c r="B153" s="287" t="str">
        <f>IFERROR(VLOOKUP(E153,'P. 2.1'!$E$10:$X$65,2,FALSE),"")</f>
        <v/>
      </c>
      <c r="C153" s="287" t="str">
        <f>IFERROR(VLOOKUP(E153,'P. 2.1'!$E$10:$X$65,3,FALSE),"")</f>
        <v/>
      </c>
      <c r="E153" s="210">
        <v>0</v>
      </c>
      <c r="F153" s="216">
        <f t="shared" ref="F153:L153" si="124">F$30*F668</f>
        <v>0</v>
      </c>
      <c r="G153" s="216">
        <f t="shared" si="124"/>
        <v>0</v>
      </c>
      <c r="H153" s="216">
        <f t="shared" si="124"/>
        <v>0</v>
      </c>
      <c r="I153" s="216">
        <f t="shared" si="124"/>
        <v>0</v>
      </c>
      <c r="J153" s="216">
        <f t="shared" si="124"/>
        <v>0</v>
      </c>
      <c r="K153" s="216">
        <f t="shared" si="124"/>
        <v>0</v>
      </c>
      <c r="L153" s="216">
        <f t="shared" si="124"/>
        <v>0</v>
      </c>
      <c r="M153" s="216">
        <f t="shared" si="115"/>
        <v>0</v>
      </c>
      <c r="N153" s="216">
        <f t="shared" si="115"/>
        <v>0</v>
      </c>
      <c r="O153" s="216">
        <f t="shared" si="115"/>
        <v>0</v>
      </c>
      <c r="P153" s="216">
        <f t="shared" si="115"/>
        <v>0</v>
      </c>
      <c r="Q153" s="216">
        <f t="shared" si="115"/>
        <v>0</v>
      </c>
      <c r="S153" s="207">
        <f t="shared" si="71"/>
        <v>0</v>
      </c>
      <c r="T153" s="208">
        <f t="shared" si="72"/>
        <v>0</v>
      </c>
    </row>
    <row r="154" spans="1:20" s="167" customFormat="1" ht="12.75" hidden="1" outlineLevel="1" thickBot="1">
      <c r="A154" s="282">
        <v>114</v>
      </c>
      <c r="B154" s="287" t="str">
        <f>IFERROR(VLOOKUP(E154,'P. 2.1'!$E$10:$X$65,2,FALSE),"")</f>
        <v/>
      </c>
      <c r="C154" s="287" t="str">
        <f>IFERROR(VLOOKUP(E154,'P. 2.1'!$E$10:$X$65,3,FALSE),"")</f>
        <v/>
      </c>
      <c r="E154" s="210">
        <v>0</v>
      </c>
      <c r="F154" s="216">
        <f t="shared" ref="F154:L154" si="125">F$30*F669</f>
        <v>0</v>
      </c>
      <c r="G154" s="216">
        <f t="shared" si="125"/>
        <v>0</v>
      </c>
      <c r="H154" s="216">
        <f t="shared" si="125"/>
        <v>0</v>
      </c>
      <c r="I154" s="216">
        <f t="shared" si="125"/>
        <v>0</v>
      </c>
      <c r="J154" s="216">
        <f t="shared" si="125"/>
        <v>0</v>
      </c>
      <c r="K154" s="216">
        <f t="shared" si="125"/>
        <v>0</v>
      </c>
      <c r="L154" s="216">
        <f t="shared" si="125"/>
        <v>0</v>
      </c>
      <c r="M154" s="216">
        <f t="shared" ref="M154:Q163" si="126">M$30*M669</f>
        <v>0</v>
      </c>
      <c r="N154" s="216">
        <f t="shared" si="126"/>
        <v>0</v>
      </c>
      <c r="O154" s="216">
        <f t="shared" si="126"/>
        <v>0</v>
      </c>
      <c r="P154" s="216">
        <f t="shared" si="126"/>
        <v>0</v>
      </c>
      <c r="Q154" s="216">
        <f t="shared" si="126"/>
        <v>0</v>
      </c>
      <c r="S154" s="207">
        <f t="shared" si="71"/>
        <v>0</v>
      </c>
      <c r="T154" s="208">
        <f t="shared" si="72"/>
        <v>0</v>
      </c>
    </row>
    <row r="155" spans="1:20" s="167" customFormat="1" ht="12.75" hidden="1" outlineLevel="1" thickBot="1">
      <c r="A155" s="282">
        <v>115</v>
      </c>
      <c r="B155" s="287" t="str">
        <f>IFERROR(VLOOKUP(E155,'P. 2.1'!$E$10:$X$65,2,FALSE),"")</f>
        <v/>
      </c>
      <c r="C155" s="287" t="str">
        <f>IFERROR(VLOOKUP(E155,'P. 2.1'!$E$10:$X$65,3,FALSE),"")</f>
        <v/>
      </c>
      <c r="E155" s="210">
        <v>0</v>
      </c>
      <c r="F155" s="216">
        <f t="shared" ref="F155:L155" si="127">F$30*F670</f>
        <v>0</v>
      </c>
      <c r="G155" s="216">
        <f t="shared" si="127"/>
        <v>0</v>
      </c>
      <c r="H155" s="216">
        <f t="shared" si="127"/>
        <v>0</v>
      </c>
      <c r="I155" s="216">
        <f t="shared" si="127"/>
        <v>0</v>
      </c>
      <c r="J155" s="216">
        <f t="shared" si="127"/>
        <v>0</v>
      </c>
      <c r="K155" s="216">
        <f t="shared" si="127"/>
        <v>0</v>
      </c>
      <c r="L155" s="216">
        <f t="shared" si="127"/>
        <v>0</v>
      </c>
      <c r="M155" s="216">
        <f t="shared" si="126"/>
        <v>0</v>
      </c>
      <c r="N155" s="216">
        <f t="shared" si="126"/>
        <v>0</v>
      </c>
      <c r="O155" s="216">
        <f t="shared" si="126"/>
        <v>0</v>
      </c>
      <c r="P155" s="216">
        <f t="shared" si="126"/>
        <v>0</v>
      </c>
      <c r="Q155" s="216">
        <f t="shared" si="126"/>
        <v>0</v>
      </c>
      <c r="S155" s="207">
        <f t="shared" si="71"/>
        <v>0</v>
      </c>
      <c r="T155" s="208">
        <f t="shared" si="72"/>
        <v>0</v>
      </c>
    </row>
    <row r="156" spans="1:20" s="167" customFormat="1" ht="12.75" hidden="1" outlineLevel="1" thickBot="1">
      <c r="A156" s="282">
        <v>116</v>
      </c>
      <c r="B156" s="287" t="str">
        <f>IFERROR(VLOOKUP(E156,'P. 2.1'!$E$10:$X$65,2,FALSE),"")</f>
        <v/>
      </c>
      <c r="C156" s="287" t="str">
        <f>IFERROR(VLOOKUP(E156,'P. 2.1'!$E$10:$X$65,3,FALSE),"")</f>
        <v/>
      </c>
      <c r="E156" s="210">
        <v>0</v>
      </c>
      <c r="F156" s="216">
        <f t="shared" ref="F156:L156" si="128">F$30*F671</f>
        <v>0</v>
      </c>
      <c r="G156" s="216">
        <f t="shared" si="128"/>
        <v>0</v>
      </c>
      <c r="H156" s="216">
        <f t="shared" si="128"/>
        <v>0</v>
      </c>
      <c r="I156" s="216">
        <f t="shared" si="128"/>
        <v>0</v>
      </c>
      <c r="J156" s="216">
        <f t="shared" si="128"/>
        <v>0</v>
      </c>
      <c r="K156" s="216">
        <f t="shared" si="128"/>
        <v>0</v>
      </c>
      <c r="L156" s="216">
        <f t="shared" si="128"/>
        <v>0</v>
      </c>
      <c r="M156" s="216">
        <f t="shared" si="126"/>
        <v>0</v>
      </c>
      <c r="N156" s="216">
        <f t="shared" si="126"/>
        <v>0</v>
      </c>
      <c r="O156" s="216">
        <f t="shared" si="126"/>
        <v>0</v>
      </c>
      <c r="P156" s="216">
        <f t="shared" si="126"/>
        <v>0</v>
      </c>
      <c r="Q156" s="216">
        <f t="shared" si="126"/>
        <v>0</v>
      </c>
      <c r="S156" s="207">
        <f t="shared" si="71"/>
        <v>0</v>
      </c>
      <c r="T156" s="208">
        <f t="shared" si="72"/>
        <v>0</v>
      </c>
    </row>
    <row r="157" spans="1:20" s="167" customFormat="1" ht="12.75" hidden="1" outlineLevel="1" thickBot="1">
      <c r="A157" s="282">
        <v>117</v>
      </c>
      <c r="B157" s="287" t="str">
        <f>IFERROR(VLOOKUP(E157,'P. 2.1'!$E$10:$X$65,2,FALSE),"")</f>
        <v/>
      </c>
      <c r="C157" s="287" t="str">
        <f>IFERROR(VLOOKUP(E157,'P. 2.1'!$E$10:$X$65,3,FALSE),"")</f>
        <v/>
      </c>
      <c r="E157" s="210">
        <v>0</v>
      </c>
      <c r="F157" s="216">
        <f t="shared" ref="F157:L157" si="129">F$30*F672</f>
        <v>0</v>
      </c>
      <c r="G157" s="216">
        <f t="shared" si="129"/>
        <v>0</v>
      </c>
      <c r="H157" s="216">
        <f t="shared" si="129"/>
        <v>0</v>
      </c>
      <c r="I157" s="216">
        <f t="shared" si="129"/>
        <v>0</v>
      </c>
      <c r="J157" s="216">
        <f t="shared" si="129"/>
        <v>0</v>
      </c>
      <c r="K157" s="216">
        <f t="shared" si="129"/>
        <v>0</v>
      </c>
      <c r="L157" s="216">
        <f t="shared" si="129"/>
        <v>0</v>
      </c>
      <c r="M157" s="216">
        <f t="shared" si="126"/>
        <v>0</v>
      </c>
      <c r="N157" s="216">
        <f t="shared" si="126"/>
        <v>0</v>
      </c>
      <c r="O157" s="216">
        <f t="shared" si="126"/>
        <v>0</v>
      </c>
      <c r="P157" s="216">
        <f t="shared" si="126"/>
        <v>0</v>
      </c>
      <c r="Q157" s="216">
        <f t="shared" si="126"/>
        <v>0</v>
      </c>
      <c r="S157" s="207">
        <f t="shared" si="71"/>
        <v>0</v>
      </c>
      <c r="T157" s="208">
        <f t="shared" si="72"/>
        <v>0</v>
      </c>
    </row>
    <row r="158" spans="1:20" s="167" customFormat="1" ht="12.75" hidden="1" outlineLevel="1" thickBot="1">
      <c r="A158" s="282">
        <v>118</v>
      </c>
      <c r="B158" s="287" t="str">
        <f>IFERROR(VLOOKUP(E158,'P. 2.1'!$E$10:$X$65,2,FALSE),"")</f>
        <v/>
      </c>
      <c r="C158" s="287" t="str">
        <f>IFERROR(VLOOKUP(E158,'P. 2.1'!$E$10:$X$65,3,FALSE),"")</f>
        <v/>
      </c>
      <c r="E158" s="210">
        <v>0</v>
      </c>
      <c r="F158" s="216">
        <f t="shared" ref="F158:L158" si="130">F$30*F673</f>
        <v>0</v>
      </c>
      <c r="G158" s="216">
        <f t="shared" si="130"/>
        <v>0</v>
      </c>
      <c r="H158" s="216">
        <f t="shared" si="130"/>
        <v>0</v>
      </c>
      <c r="I158" s="216">
        <f t="shared" si="130"/>
        <v>0</v>
      </c>
      <c r="J158" s="216">
        <f t="shared" si="130"/>
        <v>0</v>
      </c>
      <c r="K158" s="216">
        <f t="shared" si="130"/>
        <v>0</v>
      </c>
      <c r="L158" s="216">
        <f t="shared" si="130"/>
        <v>0</v>
      </c>
      <c r="M158" s="216">
        <f t="shared" si="126"/>
        <v>0</v>
      </c>
      <c r="N158" s="216">
        <f t="shared" si="126"/>
        <v>0</v>
      </c>
      <c r="O158" s="216">
        <f t="shared" si="126"/>
        <v>0</v>
      </c>
      <c r="P158" s="216">
        <f t="shared" si="126"/>
        <v>0</v>
      </c>
      <c r="Q158" s="216">
        <f t="shared" si="126"/>
        <v>0</v>
      </c>
      <c r="S158" s="207">
        <f t="shared" si="71"/>
        <v>0</v>
      </c>
      <c r="T158" s="208">
        <f t="shared" si="72"/>
        <v>0</v>
      </c>
    </row>
    <row r="159" spans="1:20" s="167" customFormat="1" ht="12.75" hidden="1" outlineLevel="1" thickBot="1">
      <c r="A159" s="282">
        <v>119</v>
      </c>
      <c r="B159" s="287" t="str">
        <f>IFERROR(VLOOKUP(E159,'P. 2.1'!$E$10:$X$65,2,FALSE),"")</f>
        <v/>
      </c>
      <c r="C159" s="287" t="str">
        <f>IFERROR(VLOOKUP(E159,'P. 2.1'!$E$10:$X$65,3,FALSE),"")</f>
        <v/>
      </c>
      <c r="E159" s="210">
        <v>0</v>
      </c>
      <c r="F159" s="216">
        <f t="shared" ref="F159:L159" si="131">F$30*F674</f>
        <v>0</v>
      </c>
      <c r="G159" s="216">
        <f t="shared" si="131"/>
        <v>0</v>
      </c>
      <c r="H159" s="216">
        <f t="shared" si="131"/>
        <v>0</v>
      </c>
      <c r="I159" s="216">
        <f t="shared" si="131"/>
        <v>0</v>
      </c>
      <c r="J159" s="216">
        <f t="shared" si="131"/>
        <v>0</v>
      </c>
      <c r="K159" s="216">
        <f t="shared" si="131"/>
        <v>0</v>
      </c>
      <c r="L159" s="216">
        <f t="shared" si="131"/>
        <v>0</v>
      </c>
      <c r="M159" s="216">
        <f t="shared" si="126"/>
        <v>0</v>
      </c>
      <c r="N159" s="216">
        <f t="shared" si="126"/>
        <v>0</v>
      </c>
      <c r="O159" s="216">
        <f t="shared" si="126"/>
        <v>0</v>
      </c>
      <c r="P159" s="216">
        <f t="shared" si="126"/>
        <v>0</v>
      </c>
      <c r="Q159" s="216">
        <f t="shared" si="126"/>
        <v>0</v>
      </c>
      <c r="S159" s="207">
        <f t="shared" si="71"/>
        <v>0</v>
      </c>
      <c r="T159" s="208">
        <f t="shared" si="72"/>
        <v>0</v>
      </c>
    </row>
    <row r="160" spans="1:20" s="167" customFormat="1" ht="12.75" hidden="1" outlineLevel="1" thickBot="1">
      <c r="A160" s="282">
        <v>120</v>
      </c>
      <c r="B160" s="287" t="str">
        <f>IFERROR(VLOOKUP(E160,'P. 2.1'!$E$10:$X$65,2,FALSE),"")</f>
        <v/>
      </c>
      <c r="C160" s="287" t="str">
        <f>IFERROR(VLOOKUP(E160,'P. 2.1'!$E$10:$X$65,3,FALSE),"")</f>
        <v/>
      </c>
      <c r="E160" s="210">
        <v>0</v>
      </c>
      <c r="F160" s="216">
        <f t="shared" ref="F160:L160" si="132">F$30*F675</f>
        <v>0</v>
      </c>
      <c r="G160" s="216">
        <f t="shared" si="132"/>
        <v>0</v>
      </c>
      <c r="H160" s="216">
        <f t="shared" si="132"/>
        <v>0</v>
      </c>
      <c r="I160" s="216">
        <f t="shared" si="132"/>
        <v>0</v>
      </c>
      <c r="J160" s="216">
        <f t="shared" si="132"/>
        <v>0</v>
      </c>
      <c r="K160" s="216">
        <f t="shared" si="132"/>
        <v>0</v>
      </c>
      <c r="L160" s="216">
        <f t="shared" si="132"/>
        <v>0</v>
      </c>
      <c r="M160" s="216">
        <f t="shared" si="126"/>
        <v>0</v>
      </c>
      <c r="N160" s="216">
        <f t="shared" si="126"/>
        <v>0</v>
      </c>
      <c r="O160" s="216">
        <f t="shared" si="126"/>
        <v>0</v>
      </c>
      <c r="P160" s="216">
        <f t="shared" si="126"/>
        <v>0</v>
      </c>
      <c r="Q160" s="216">
        <f t="shared" si="126"/>
        <v>0</v>
      </c>
      <c r="S160" s="207">
        <f t="shared" si="71"/>
        <v>0</v>
      </c>
      <c r="T160" s="208">
        <f t="shared" si="72"/>
        <v>0</v>
      </c>
    </row>
    <row r="161" spans="1:20" s="167" customFormat="1" ht="12.75" hidden="1" outlineLevel="1" thickBot="1">
      <c r="A161" s="282">
        <v>121</v>
      </c>
      <c r="B161" s="287" t="str">
        <f>IFERROR(VLOOKUP(E161,'P. 2.1'!$E$10:$X$65,2,FALSE),"")</f>
        <v/>
      </c>
      <c r="C161" s="287" t="str">
        <f>IFERROR(VLOOKUP(E161,'P. 2.1'!$E$10:$X$65,3,FALSE),"")</f>
        <v/>
      </c>
      <c r="E161" s="210">
        <v>0</v>
      </c>
      <c r="F161" s="216">
        <f t="shared" ref="F161:L161" si="133">F$30*F676</f>
        <v>0</v>
      </c>
      <c r="G161" s="216">
        <f t="shared" si="133"/>
        <v>0</v>
      </c>
      <c r="H161" s="216">
        <f t="shared" si="133"/>
        <v>0</v>
      </c>
      <c r="I161" s="216">
        <f t="shared" si="133"/>
        <v>0</v>
      </c>
      <c r="J161" s="216">
        <f t="shared" si="133"/>
        <v>0</v>
      </c>
      <c r="K161" s="216">
        <f t="shared" si="133"/>
        <v>0</v>
      </c>
      <c r="L161" s="216">
        <f t="shared" si="133"/>
        <v>0</v>
      </c>
      <c r="M161" s="216">
        <f t="shared" si="126"/>
        <v>0</v>
      </c>
      <c r="N161" s="216">
        <f t="shared" si="126"/>
        <v>0</v>
      </c>
      <c r="O161" s="216">
        <f t="shared" si="126"/>
        <v>0</v>
      </c>
      <c r="P161" s="216">
        <f t="shared" si="126"/>
        <v>0</v>
      </c>
      <c r="Q161" s="216">
        <f t="shared" si="126"/>
        <v>0</v>
      </c>
      <c r="S161" s="207">
        <f t="shared" si="71"/>
        <v>0</v>
      </c>
      <c r="T161" s="208">
        <f t="shared" si="72"/>
        <v>0</v>
      </c>
    </row>
    <row r="162" spans="1:20" s="167" customFormat="1" ht="12.75" hidden="1" outlineLevel="1" thickBot="1">
      <c r="A162" s="282">
        <v>122</v>
      </c>
      <c r="B162" s="287" t="str">
        <f>IFERROR(VLOOKUP(E162,'P. 2.1'!$E$10:$X$65,2,FALSE),"")</f>
        <v/>
      </c>
      <c r="C162" s="287" t="str">
        <f>IFERROR(VLOOKUP(E162,'P. 2.1'!$E$10:$X$65,3,FALSE),"")</f>
        <v/>
      </c>
      <c r="E162" s="210">
        <v>0</v>
      </c>
      <c r="F162" s="216">
        <f t="shared" ref="F162:L162" si="134">F$30*F677</f>
        <v>0</v>
      </c>
      <c r="G162" s="216">
        <f t="shared" si="134"/>
        <v>0</v>
      </c>
      <c r="H162" s="216">
        <f t="shared" si="134"/>
        <v>0</v>
      </c>
      <c r="I162" s="216">
        <f t="shared" si="134"/>
        <v>0</v>
      </c>
      <c r="J162" s="216">
        <f t="shared" si="134"/>
        <v>0</v>
      </c>
      <c r="K162" s="216">
        <f t="shared" si="134"/>
        <v>0</v>
      </c>
      <c r="L162" s="216">
        <f t="shared" si="134"/>
        <v>0</v>
      </c>
      <c r="M162" s="216">
        <f t="shared" si="126"/>
        <v>0</v>
      </c>
      <c r="N162" s="216">
        <f t="shared" si="126"/>
        <v>0</v>
      </c>
      <c r="O162" s="216">
        <f t="shared" si="126"/>
        <v>0</v>
      </c>
      <c r="P162" s="216">
        <f t="shared" si="126"/>
        <v>0</v>
      </c>
      <c r="Q162" s="216">
        <f t="shared" si="126"/>
        <v>0</v>
      </c>
      <c r="S162" s="207">
        <f t="shared" si="71"/>
        <v>0</v>
      </c>
      <c r="T162" s="208">
        <f t="shared" si="72"/>
        <v>0</v>
      </c>
    </row>
    <row r="163" spans="1:20" s="167" customFormat="1" ht="12.75" hidden="1" outlineLevel="1" thickBot="1">
      <c r="A163" s="282">
        <v>123</v>
      </c>
      <c r="B163" s="287" t="str">
        <f>IFERROR(VLOOKUP(E163,'P. 2.1'!$E$10:$X$65,2,FALSE),"")</f>
        <v/>
      </c>
      <c r="C163" s="287" t="str">
        <f>IFERROR(VLOOKUP(E163,'P. 2.1'!$E$10:$X$65,3,FALSE),"")</f>
        <v/>
      </c>
      <c r="E163" s="210">
        <v>0</v>
      </c>
      <c r="F163" s="216">
        <f t="shared" ref="F163:L163" si="135">F$30*F678</f>
        <v>0</v>
      </c>
      <c r="G163" s="216">
        <f t="shared" si="135"/>
        <v>0</v>
      </c>
      <c r="H163" s="216">
        <f t="shared" si="135"/>
        <v>0</v>
      </c>
      <c r="I163" s="216">
        <f t="shared" si="135"/>
        <v>0</v>
      </c>
      <c r="J163" s="216">
        <f t="shared" si="135"/>
        <v>0</v>
      </c>
      <c r="K163" s="216">
        <f t="shared" si="135"/>
        <v>0</v>
      </c>
      <c r="L163" s="216">
        <f t="shared" si="135"/>
        <v>0</v>
      </c>
      <c r="M163" s="216">
        <f t="shared" si="126"/>
        <v>0</v>
      </c>
      <c r="N163" s="216">
        <f t="shared" si="126"/>
        <v>0</v>
      </c>
      <c r="O163" s="216">
        <f t="shared" si="126"/>
        <v>0</v>
      </c>
      <c r="P163" s="216">
        <f t="shared" si="126"/>
        <v>0</v>
      </c>
      <c r="Q163" s="216">
        <f t="shared" si="126"/>
        <v>0</v>
      </c>
      <c r="S163" s="207">
        <f t="shared" si="71"/>
        <v>0</v>
      </c>
      <c r="T163" s="208">
        <f t="shared" si="72"/>
        <v>0</v>
      </c>
    </row>
    <row r="164" spans="1:20" s="167" customFormat="1" ht="12.75" hidden="1" outlineLevel="1" thickBot="1">
      <c r="A164" s="282">
        <v>124</v>
      </c>
      <c r="B164" s="287" t="str">
        <f>IFERROR(VLOOKUP(E164,'P. 2.1'!$E$10:$X$65,2,FALSE),"")</f>
        <v/>
      </c>
      <c r="C164" s="287" t="str">
        <f>IFERROR(VLOOKUP(E164,'P. 2.1'!$E$10:$X$65,3,FALSE),"")</f>
        <v/>
      </c>
      <c r="E164" s="210">
        <v>0</v>
      </c>
      <c r="F164" s="216">
        <f t="shared" ref="F164:L164" si="136">F$30*F679</f>
        <v>0</v>
      </c>
      <c r="G164" s="216">
        <f t="shared" si="136"/>
        <v>0</v>
      </c>
      <c r="H164" s="216">
        <f t="shared" si="136"/>
        <v>0</v>
      </c>
      <c r="I164" s="216">
        <f t="shared" si="136"/>
        <v>0</v>
      </c>
      <c r="J164" s="216">
        <f t="shared" si="136"/>
        <v>0</v>
      </c>
      <c r="K164" s="216">
        <f t="shared" si="136"/>
        <v>0</v>
      </c>
      <c r="L164" s="216">
        <f t="shared" si="136"/>
        <v>0</v>
      </c>
      <c r="M164" s="216">
        <f t="shared" ref="M164:Q173" si="137">M$30*M679</f>
        <v>0</v>
      </c>
      <c r="N164" s="216">
        <f t="shared" si="137"/>
        <v>0</v>
      </c>
      <c r="O164" s="216">
        <f t="shared" si="137"/>
        <v>0</v>
      </c>
      <c r="P164" s="216">
        <f t="shared" si="137"/>
        <v>0</v>
      </c>
      <c r="Q164" s="216">
        <f t="shared" si="137"/>
        <v>0</v>
      </c>
      <c r="S164" s="207">
        <f t="shared" si="71"/>
        <v>0</v>
      </c>
      <c r="T164" s="208">
        <f t="shared" si="72"/>
        <v>0</v>
      </c>
    </row>
    <row r="165" spans="1:20" s="167" customFormat="1" ht="12.75" hidden="1" outlineLevel="1" thickBot="1">
      <c r="A165" s="282">
        <v>125</v>
      </c>
      <c r="B165" s="287" t="str">
        <f>IFERROR(VLOOKUP(E165,'P. 2.1'!$E$10:$X$65,2,FALSE),"")</f>
        <v/>
      </c>
      <c r="C165" s="287" t="str">
        <f>IFERROR(VLOOKUP(E165,'P. 2.1'!$E$10:$X$65,3,FALSE),"")</f>
        <v/>
      </c>
      <c r="E165" s="210">
        <v>0</v>
      </c>
      <c r="F165" s="216">
        <f t="shared" ref="F165:L165" si="138">F$30*F680</f>
        <v>0</v>
      </c>
      <c r="G165" s="216">
        <f t="shared" si="138"/>
        <v>0</v>
      </c>
      <c r="H165" s="216">
        <f t="shared" si="138"/>
        <v>0</v>
      </c>
      <c r="I165" s="216">
        <f t="shared" si="138"/>
        <v>0</v>
      </c>
      <c r="J165" s="216">
        <f t="shared" si="138"/>
        <v>0</v>
      </c>
      <c r="K165" s="216">
        <f t="shared" si="138"/>
        <v>0</v>
      </c>
      <c r="L165" s="216">
        <f t="shared" si="138"/>
        <v>0</v>
      </c>
      <c r="M165" s="216">
        <f t="shared" si="137"/>
        <v>0</v>
      </c>
      <c r="N165" s="216">
        <f t="shared" si="137"/>
        <v>0</v>
      </c>
      <c r="O165" s="216">
        <f t="shared" si="137"/>
        <v>0</v>
      </c>
      <c r="P165" s="216">
        <f t="shared" si="137"/>
        <v>0</v>
      </c>
      <c r="Q165" s="216">
        <f t="shared" si="137"/>
        <v>0</v>
      </c>
      <c r="S165" s="207">
        <f t="shared" si="71"/>
        <v>0</v>
      </c>
      <c r="T165" s="208">
        <f t="shared" si="72"/>
        <v>0</v>
      </c>
    </row>
    <row r="166" spans="1:20" s="167" customFormat="1" ht="12.75" hidden="1" outlineLevel="1" thickBot="1">
      <c r="A166" s="282">
        <v>126</v>
      </c>
      <c r="B166" s="287" t="str">
        <f>IFERROR(VLOOKUP(E166,'P. 2.1'!$E$10:$X$65,2,FALSE),"")</f>
        <v/>
      </c>
      <c r="C166" s="287" t="str">
        <f>IFERROR(VLOOKUP(E166,'P. 2.1'!$E$10:$X$65,3,FALSE),"")</f>
        <v/>
      </c>
      <c r="E166" s="210">
        <v>0</v>
      </c>
      <c r="F166" s="216">
        <f t="shared" ref="F166:L166" si="139">F$30*F681</f>
        <v>0</v>
      </c>
      <c r="G166" s="216">
        <f t="shared" si="139"/>
        <v>0</v>
      </c>
      <c r="H166" s="216">
        <f t="shared" si="139"/>
        <v>0</v>
      </c>
      <c r="I166" s="216">
        <f t="shared" si="139"/>
        <v>0</v>
      </c>
      <c r="J166" s="216">
        <f t="shared" si="139"/>
        <v>0</v>
      </c>
      <c r="K166" s="216">
        <f t="shared" si="139"/>
        <v>0</v>
      </c>
      <c r="L166" s="216">
        <f t="shared" si="139"/>
        <v>0</v>
      </c>
      <c r="M166" s="216">
        <f t="shared" si="137"/>
        <v>0</v>
      </c>
      <c r="N166" s="216">
        <f t="shared" si="137"/>
        <v>0</v>
      </c>
      <c r="O166" s="216">
        <f t="shared" si="137"/>
        <v>0</v>
      </c>
      <c r="P166" s="216">
        <f t="shared" si="137"/>
        <v>0</v>
      </c>
      <c r="Q166" s="216">
        <f t="shared" si="137"/>
        <v>0</v>
      </c>
      <c r="S166" s="207">
        <f t="shared" si="71"/>
        <v>0</v>
      </c>
      <c r="T166" s="208">
        <f t="shared" si="72"/>
        <v>0</v>
      </c>
    </row>
    <row r="167" spans="1:20" s="167" customFormat="1" ht="12.75" hidden="1" outlineLevel="1" thickBot="1">
      <c r="A167" s="282">
        <v>127</v>
      </c>
      <c r="B167" s="287" t="str">
        <f>IFERROR(VLOOKUP(E167,'P. 2.1'!$E$10:$X$65,2,FALSE),"")</f>
        <v/>
      </c>
      <c r="C167" s="287" t="str">
        <f>IFERROR(VLOOKUP(E167,'P. 2.1'!$E$10:$X$65,3,FALSE),"")</f>
        <v/>
      </c>
      <c r="E167" s="210">
        <v>0</v>
      </c>
      <c r="F167" s="216">
        <f t="shared" ref="F167:L167" si="140">F$30*F682</f>
        <v>0</v>
      </c>
      <c r="G167" s="216">
        <f t="shared" si="140"/>
        <v>0</v>
      </c>
      <c r="H167" s="216">
        <f t="shared" si="140"/>
        <v>0</v>
      </c>
      <c r="I167" s="216">
        <f t="shared" si="140"/>
        <v>0</v>
      </c>
      <c r="J167" s="216">
        <f t="shared" si="140"/>
        <v>0</v>
      </c>
      <c r="K167" s="216">
        <f t="shared" si="140"/>
        <v>0</v>
      </c>
      <c r="L167" s="216">
        <f t="shared" si="140"/>
        <v>0</v>
      </c>
      <c r="M167" s="216">
        <f t="shared" si="137"/>
        <v>0</v>
      </c>
      <c r="N167" s="216">
        <f t="shared" si="137"/>
        <v>0</v>
      </c>
      <c r="O167" s="216">
        <f t="shared" si="137"/>
        <v>0</v>
      </c>
      <c r="P167" s="216">
        <f t="shared" si="137"/>
        <v>0</v>
      </c>
      <c r="Q167" s="216">
        <f t="shared" si="137"/>
        <v>0</v>
      </c>
      <c r="S167" s="207">
        <f t="shared" si="71"/>
        <v>0</v>
      </c>
      <c r="T167" s="208">
        <f t="shared" si="72"/>
        <v>0</v>
      </c>
    </row>
    <row r="168" spans="1:20" s="167" customFormat="1" ht="12.75" hidden="1" outlineLevel="1" thickBot="1">
      <c r="A168" s="282">
        <v>128</v>
      </c>
      <c r="B168" s="287" t="str">
        <f>IFERROR(VLOOKUP(E168,'P. 2.1'!$E$10:$X$65,2,FALSE),"")</f>
        <v/>
      </c>
      <c r="C168" s="287" t="str">
        <f>IFERROR(VLOOKUP(E168,'P. 2.1'!$E$10:$X$65,3,FALSE),"")</f>
        <v/>
      </c>
      <c r="E168" s="210">
        <v>0</v>
      </c>
      <c r="F168" s="216">
        <f t="shared" ref="F168:L168" si="141">F$30*F683</f>
        <v>0</v>
      </c>
      <c r="G168" s="216">
        <f t="shared" si="141"/>
        <v>0</v>
      </c>
      <c r="H168" s="216">
        <f t="shared" si="141"/>
        <v>0</v>
      </c>
      <c r="I168" s="216">
        <f t="shared" si="141"/>
        <v>0</v>
      </c>
      <c r="J168" s="216">
        <f t="shared" si="141"/>
        <v>0</v>
      </c>
      <c r="K168" s="216">
        <f t="shared" si="141"/>
        <v>0</v>
      </c>
      <c r="L168" s="216">
        <f t="shared" si="141"/>
        <v>0</v>
      </c>
      <c r="M168" s="216">
        <f t="shared" si="137"/>
        <v>0</v>
      </c>
      <c r="N168" s="216">
        <f t="shared" si="137"/>
        <v>0</v>
      </c>
      <c r="O168" s="216">
        <f t="shared" si="137"/>
        <v>0</v>
      </c>
      <c r="P168" s="216">
        <f t="shared" si="137"/>
        <v>0</v>
      </c>
      <c r="Q168" s="216">
        <f t="shared" si="137"/>
        <v>0</v>
      </c>
      <c r="S168" s="207">
        <f t="shared" si="71"/>
        <v>0</v>
      </c>
      <c r="T168" s="208">
        <f t="shared" si="72"/>
        <v>0</v>
      </c>
    </row>
    <row r="169" spans="1:20" s="167" customFormat="1" ht="12.75" hidden="1" outlineLevel="1" thickBot="1">
      <c r="A169" s="282">
        <v>129</v>
      </c>
      <c r="B169" s="287" t="str">
        <f>IFERROR(VLOOKUP(E169,'P. 2.1'!$E$10:$X$65,2,FALSE),"")</f>
        <v/>
      </c>
      <c r="C169" s="287" t="str">
        <f>IFERROR(VLOOKUP(E169,'P. 2.1'!$E$10:$X$65,3,FALSE),"")</f>
        <v/>
      </c>
      <c r="E169" s="210">
        <v>0</v>
      </c>
      <c r="F169" s="216">
        <f t="shared" ref="F169:L169" si="142">F$30*F684</f>
        <v>0</v>
      </c>
      <c r="G169" s="216">
        <f t="shared" si="142"/>
        <v>0</v>
      </c>
      <c r="H169" s="216">
        <f t="shared" si="142"/>
        <v>0</v>
      </c>
      <c r="I169" s="216">
        <f t="shared" si="142"/>
        <v>0</v>
      </c>
      <c r="J169" s="216">
        <f t="shared" si="142"/>
        <v>0</v>
      </c>
      <c r="K169" s="216">
        <f t="shared" si="142"/>
        <v>0</v>
      </c>
      <c r="L169" s="216">
        <f t="shared" si="142"/>
        <v>0</v>
      </c>
      <c r="M169" s="216">
        <f t="shared" si="137"/>
        <v>0</v>
      </c>
      <c r="N169" s="216">
        <f t="shared" si="137"/>
        <v>0</v>
      </c>
      <c r="O169" s="216">
        <f t="shared" si="137"/>
        <v>0</v>
      </c>
      <c r="P169" s="216">
        <f t="shared" si="137"/>
        <v>0</v>
      </c>
      <c r="Q169" s="216">
        <f t="shared" si="137"/>
        <v>0</v>
      </c>
      <c r="S169" s="207">
        <f t="shared" ref="S169:S232" si="143">INDEX($F169:$Q169,MATCH(year.selected,$F$2:$Q$2,0))</f>
        <v>0</v>
      </c>
      <c r="T169" s="208">
        <f t="shared" ref="T169:T232" si="144">INDEX($F169:$Q169,MATCH(year.selected-1,$F$2:$Q$2,0))</f>
        <v>0</v>
      </c>
    </row>
    <row r="170" spans="1:20" s="167" customFormat="1" ht="12.75" hidden="1" outlineLevel="1" thickBot="1">
      <c r="A170" s="282">
        <v>130</v>
      </c>
      <c r="B170" s="287" t="str">
        <f>IFERROR(VLOOKUP(E170,'P. 2.1'!$E$10:$X$65,2,FALSE),"")</f>
        <v/>
      </c>
      <c r="C170" s="287" t="str">
        <f>IFERROR(VLOOKUP(E170,'P. 2.1'!$E$10:$X$65,3,FALSE),"")</f>
        <v/>
      </c>
      <c r="E170" s="210">
        <v>0</v>
      </c>
      <c r="F170" s="216">
        <f t="shared" ref="F170:L170" si="145">F$30*F685</f>
        <v>0</v>
      </c>
      <c r="G170" s="216">
        <f t="shared" si="145"/>
        <v>0</v>
      </c>
      <c r="H170" s="216">
        <f t="shared" si="145"/>
        <v>0</v>
      </c>
      <c r="I170" s="216">
        <f t="shared" si="145"/>
        <v>0</v>
      </c>
      <c r="J170" s="216">
        <f t="shared" si="145"/>
        <v>0</v>
      </c>
      <c r="K170" s="216">
        <f t="shared" si="145"/>
        <v>0</v>
      </c>
      <c r="L170" s="216">
        <f t="shared" si="145"/>
        <v>0</v>
      </c>
      <c r="M170" s="216">
        <f t="shared" si="137"/>
        <v>0</v>
      </c>
      <c r="N170" s="216">
        <f t="shared" si="137"/>
        <v>0</v>
      </c>
      <c r="O170" s="216">
        <f t="shared" si="137"/>
        <v>0</v>
      </c>
      <c r="P170" s="216">
        <f t="shared" si="137"/>
        <v>0</v>
      </c>
      <c r="Q170" s="216">
        <f t="shared" si="137"/>
        <v>0</v>
      </c>
      <c r="S170" s="207">
        <f t="shared" si="143"/>
        <v>0</v>
      </c>
      <c r="T170" s="208">
        <f t="shared" si="144"/>
        <v>0</v>
      </c>
    </row>
    <row r="171" spans="1:20" s="167" customFormat="1" ht="12.75" hidden="1" outlineLevel="1" thickBot="1">
      <c r="A171" s="282">
        <v>131</v>
      </c>
      <c r="B171" s="287" t="str">
        <f>IFERROR(VLOOKUP(E171,'P. 2.1'!$E$10:$X$65,2,FALSE),"")</f>
        <v/>
      </c>
      <c r="C171" s="287" t="str">
        <f>IFERROR(VLOOKUP(E171,'P. 2.1'!$E$10:$X$65,3,FALSE),"")</f>
        <v/>
      </c>
      <c r="E171" s="210">
        <v>0</v>
      </c>
      <c r="F171" s="216">
        <f t="shared" ref="F171:L171" si="146">F$30*F686</f>
        <v>0</v>
      </c>
      <c r="G171" s="216">
        <f t="shared" si="146"/>
        <v>0</v>
      </c>
      <c r="H171" s="216">
        <f t="shared" si="146"/>
        <v>0</v>
      </c>
      <c r="I171" s="216">
        <f t="shared" si="146"/>
        <v>0</v>
      </c>
      <c r="J171" s="216">
        <f t="shared" si="146"/>
        <v>0</v>
      </c>
      <c r="K171" s="216">
        <f t="shared" si="146"/>
        <v>0</v>
      </c>
      <c r="L171" s="216">
        <f t="shared" si="146"/>
        <v>0</v>
      </c>
      <c r="M171" s="216">
        <f t="shared" si="137"/>
        <v>0</v>
      </c>
      <c r="N171" s="216">
        <f t="shared" si="137"/>
        <v>0</v>
      </c>
      <c r="O171" s="216">
        <f t="shared" si="137"/>
        <v>0</v>
      </c>
      <c r="P171" s="216">
        <f t="shared" si="137"/>
        <v>0</v>
      </c>
      <c r="Q171" s="216">
        <f t="shared" si="137"/>
        <v>0</v>
      </c>
      <c r="S171" s="207">
        <f t="shared" si="143"/>
        <v>0</v>
      </c>
      <c r="T171" s="208">
        <f t="shared" si="144"/>
        <v>0</v>
      </c>
    </row>
    <row r="172" spans="1:20" s="167" customFormat="1" ht="12.75" hidden="1" outlineLevel="1" thickBot="1">
      <c r="A172" s="282">
        <v>132</v>
      </c>
      <c r="B172" s="287" t="str">
        <f>IFERROR(VLOOKUP(E172,'P. 2.1'!$E$10:$X$65,2,FALSE),"")</f>
        <v/>
      </c>
      <c r="C172" s="287" t="str">
        <f>IFERROR(VLOOKUP(E172,'P. 2.1'!$E$10:$X$65,3,FALSE),"")</f>
        <v/>
      </c>
      <c r="E172" s="210">
        <v>0</v>
      </c>
      <c r="F172" s="216">
        <f t="shared" ref="F172:L172" si="147">F$30*F687</f>
        <v>0</v>
      </c>
      <c r="G172" s="216">
        <f t="shared" si="147"/>
        <v>0</v>
      </c>
      <c r="H172" s="216">
        <f t="shared" si="147"/>
        <v>0</v>
      </c>
      <c r="I172" s="216">
        <f t="shared" si="147"/>
        <v>0</v>
      </c>
      <c r="J172" s="216">
        <f t="shared" si="147"/>
        <v>0</v>
      </c>
      <c r="K172" s="216">
        <f t="shared" si="147"/>
        <v>0</v>
      </c>
      <c r="L172" s="216">
        <f t="shared" si="147"/>
        <v>0</v>
      </c>
      <c r="M172" s="216">
        <f t="shared" si="137"/>
        <v>0</v>
      </c>
      <c r="N172" s="216">
        <f t="shared" si="137"/>
        <v>0</v>
      </c>
      <c r="O172" s="216">
        <f t="shared" si="137"/>
        <v>0</v>
      </c>
      <c r="P172" s="216">
        <f t="shared" si="137"/>
        <v>0</v>
      </c>
      <c r="Q172" s="216">
        <f t="shared" si="137"/>
        <v>0</v>
      </c>
      <c r="S172" s="207">
        <f t="shared" si="143"/>
        <v>0</v>
      </c>
      <c r="T172" s="208">
        <f t="shared" si="144"/>
        <v>0</v>
      </c>
    </row>
    <row r="173" spans="1:20" s="167" customFormat="1" ht="12.75" hidden="1" outlineLevel="1" thickBot="1">
      <c r="A173" s="282">
        <v>133</v>
      </c>
      <c r="B173" s="287" t="str">
        <f>IFERROR(VLOOKUP(E173,'P. 2.1'!$E$10:$X$65,2,FALSE),"")</f>
        <v/>
      </c>
      <c r="C173" s="287" t="str">
        <f>IFERROR(VLOOKUP(E173,'P. 2.1'!$E$10:$X$65,3,FALSE),"")</f>
        <v/>
      </c>
      <c r="E173" s="210">
        <v>0</v>
      </c>
      <c r="F173" s="216">
        <f t="shared" ref="F173:L173" si="148">F$30*F688</f>
        <v>0</v>
      </c>
      <c r="G173" s="216">
        <f t="shared" si="148"/>
        <v>0</v>
      </c>
      <c r="H173" s="216">
        <f t="shared" si="148"/>
        <v>0</v>
      </c>
      <c r="I173" s="216">
        <f t="shared" si="148"/>
        <v>0</v>
      </c>
      <c r="J173" s="216">
        <f t="shared" si="148"/>
        <v>0</v>
      </c>
      <c r="K173" s="216">
        <f t="shared" si="148"/>
        <v>0</v>
      </c>
      <c r="L173" s="216">
        <f t="shared" si="148"/>
        <v>0</v>
      </c>
      <c r="M173" s="216">
        <f t="shared" si="137"/>
        <v>0</v>
      </c>
      <c r="N173" s="216">
        <f t="shared" si="137"/>
        <v>0</v>
      </c>
      <c r="O173" s="216">
        <f t="shared" si="137"/>
        <v>0</v>
      </c>
      <c r="P173" s="216">
        <f t="shared" si="137"/>
        <v>0</v>
      </c>
      <c r="Q173" s="216">
        <f t="shared" si="137"/>
        <v>0</v>
      </c>
      <c r="S173" s="207">
        <f t="shared" si="143"/>
        <v>0</v>
      </c>
      <c r="T173" s="208">
        <f t="shared" si="144"/>
        <v>0</v>
      </c>
    </row>
    <row r="174" spans="1:20" s="167" customFormat="1" ht="12.75" hidden="1" outlineLevel="1" thickBot="1">
      <c r="A174" s="282">
        <v>134</v>
      </c>
      <c r="B174" s="287" t="str">
        <f>IFERROR(VLOOKUP(E174,'P. 2.1'!$E$10:$X$65,2,FALSE),"")</f>
        <v/>
      </c>
      <c r="C174" s="287" t="str">
        <f>IFERROR(VLOOKUP(E174,'P. 2.1'!$E$10:$X$65,3,FALSE),"")</f>
        <v/>
      </c>
      <c r="E174" s="210">
        <v>0</v>
      </c>
      <c r="F174" s="216">
        <f t="shared" ref="F174:L174" si="149">F$30*F689</f>
        <v>0</v>
      </c>
      <c r="G174" s="216">
        <f t="shared" si="149"/>
        <v>0</v>
      </c>
      <c r="H174" s="216">
        <f t="shared" si="149"/>
        <v>0</v>
      </c>
      <c r="I174" s="216">
        <f t="shared" si="149"/>
        <v>0</v>
      </c>
      <c r="J174" s="216">
        <f t="shared" si="149"/>
        <v>0</v>
      </c>
      <c r="K174" s="216">
        <f t="shared" si="149"/>
        <v>0</v>
      </c>
      <c r="L174" s="216">
        <f t="shared" si="149"/>
        <v>0</v>
      </c>
      <c r="M174" s="216">
        <f t="shared" ref="M174:Q183" si="150">M$30*M689</f>
        <v>0</v>
      </c>
      <c r="N174" s="216">
        <f t="shared" si="150"/>
        <v>0</v>
      </c>
      <c r="O174" s="216">
        <f t="shared" si="150"/>
        <v>0</v>
      </c>
      <c r="P174" s="216">
        <f t="shared" si="150"/>
        <v>0</v>
      </c>
      <c r="Q174" s="216">
        <f t="shared" si="150"/>
        <v>0</v>
      </c>
      <c r="S174" s="207">
        <f t="shared" si="143"/>
        <v>0</v>
      </c>
      <c r="T174" s="208">
        <f t="shared" si="144"/>
        <v>0</v>
      </c>
    </row>
    <row r="175" spans="1:20" s="167" customFormat="1" ht="12.75" hidden="1" outlineLevel="1" thickBot="1">
      <c r="A175" s="282">
        <v>135</v>
      </c>
      <c r="B175" s="287" t="str">
        <f>IFERROR(VLOOKUP(E175,'P. 2.1'!$E$10:$X$65,2,FALSE),"")</f>
        <v/>
      </c>
      <c r="C175" s="287" t="str">
        <f>IFERROR(VLOOKUP(E175,'P. 2.1'!$E$10:$X$65,3,FALSE),"")</f>
        <v/>
      </c>
      <c r="E175" s="210">
        <v>0</v>
      </c>
      <c r="F175" s="216">
        <f t="shared" ref="F175:L175" si="151">F$30*F690</f>
        <v>0</v>
      </c>
      <c r="G175" s="216">
        <f t="shared" si="151"/>
        <v>0</v>
      </c>
      <c r="H175" s="216">
        <f t="shared" si="151"/>
        <v>0</v>
      </c>
      <c r="I175" s="216">
        <f t="shared" si="151"/>
        <v>0</v>
      </c>
      <c r="J175" s="216">
        <f t="shared" si="151"/>
        <v>0</v>
      </c>
      <c r="K175" s="216">
        <f t="shared" si="151"/>
        <v>0</v>
      </c>
      <c r="L175" s="216">
        <f t="shared" si="151"/>
        <v>0</v>
      </c>
      <c r="M175" s="216">
        <f t="shared" si="150"/>
        <v>0</v>
      </c>
      <c r="N175" s="216">
        <f t="shared" si="150"/>
        <v>0</v>
      </c>
      <c r="O175" s="216">
        <f t="shared" si="150"/>
        <v>0</v>
      </c>
      <c r="P175" s="216">
        <f t="shared" si="150"/>
        <v>0</v>
      </c>
      <c r="Q175" s="216">
        <f t="shared" si="150"/>
        <v>0</v>
      </c>
      <c r="S175" s="207">
        <f t="shared" si="143"/>
        <v>0</v>
      </c>
      <c r="T175" s="208">
        <f t="shared" si="144"/>
        <v>0</v>
      </c>
    </row>
    <row r="176" spans="1:20" s="167" customFormat="1" ht="12.75" hidden="1" outlineLevel="1" thickBot="1">
      <c r="A176" s="282">
        <v>136</v>
      </c>
      <c r="B176" s="287" t="str">
        <f>IFERROR(VLOOKUP(E176,'P. 2.1'!$E$10:$X$65,2,FALSE),"")</f>
        <v/>
      </c>
      <c r="C176" s="287" t="str">
        <f>IFERROR(VLOOKUP(E176,'P. 2.1'!$E$10:$X$65,3,FALSE),"")</f>
        <v/>
      </c>
      <c r="E176" s="210">
        <v>0</v>
      </c>
      <c r="F176" s="216">
        <f t="shared" ref="F176:L176" si="152">F$30*F691</f>
        <v>0</v>
      </c>
      <c r="G176" s="216">
        <f t="shared" si="152"/>
        <v>0</v>
      </c>
      <c r="H176" s="216">
        <f t="shared" si="152"/>
        <v>0</v>
      </c>
      <c r="I176" s="216">
        <f t="shared" si="152"/>
        <v>0</v>
      </c>
      <c r="J176" s="216">
        <f t="shared" si="152"/>
        <v>0</v>
      </c>
      <c r="K176" s="216">
        <f t="shared" si="152"/>
        <v>0</v>
      </c>
      <c r="L176" s="216">
        <f t="shared" si="152"/>
        <v>0</v>
      </c>
      <c r="M176" s="216">
        <f t="shared" si="150"/>
        <v>0</v>
      </c>
      <c r="N176" s="216">
        <f t="shared" si="150"/>
        <v>0</v>
      </c>
      <c r="O176" s="216">
        <f t="shared" si="150"/>
        <v>0</v>
      </c>
      <c r="P176" s="216">
        <f t="shared" si="150"/>
        <v>0</v>
      </c>
      <c r="Q176" s="216">
        <f t="shared" si="150"/>
        <v>0</v>
      </c>
      <c r="S176" s="207">
        <f t="shared" si="143"/>
        <v>0</v>
      </c>
      <c r="T176" s="208">
        <f t="shared" si="144"/>
        <v>0</v>
      </c>
    </row>
    <row r="177" spans="1:20" s="167" customFormat="1" ht="12.75" hidden="1" outlineLevel="1" thickBot="1">
      <c r="A177" s="282">
        <v>137</v>
      </c>
      <c r="B177" s="287" t="str">
        <f>IFERROR(VLOOKUP(E177,'P. 2.1'!$E$10:$X$65,2,FALSE),"")</f>
        <v/>
      </c>
      <c r="C177" s="287" t="str">
        <f>IFERROR(VLOOKUP(E177,'P. 2.1'!$E$10:$X$65,3,FALSE),"")</f>
        <v/>
      </c>
      <c r="E177" s="210">
        <v>0</v>
      </c>
      <c r="F177" s="216">
        <f t="shared" ref="F177:L177" si="153">F$30*F692</f>
        <v>0</v>
      </c>
      <c r="G177" s="216">
        <f t="shared" si="153"/>
        <v>0</v>
      </c>
      <c r="H177" s="216">
        <f t="shared" si="153"/>
        <v>0</v>
      </c>
      <c r="I177" s="216">
        <f t="shared" si="153"/>
        <v>0</v>
      </c>
      <c r="J177" s="216">
        <f t="shared" si="153"/>
        <v>0</v>
      </c>
      <c r="K177" s="216">
        <f t="shared" si="153"/>
        <v>0</v>
      </c>
      <c r="L177" s="216">
        <f t="shared" si="153"/>
        <v>0</v>
      </c>
      <c r="M177" s="216">
        <f t="shared" si="150"/>
        <v>0</v>
      </c>
      <c r="N177" s="216">
        <f t="shared" si="150"/>
        <v>0</v>
      </c>
      <c r="O177" s="216">
        <f t="shared" si="150"/>
        <v>0</v>
      </c>
      <c r="P177" s="216">
        <f t="shared" si="150"/>
        <v>0</v>
      </c>
      <c r="Q177" s="216">
        <f t="shared" si="150"/>
        <v>0</v>
      </c>
      <c r="S177" s="207">
        <f t="shared" si="143"/>
        <v>0</v>
      </c>
      <c r="T177" s="208">
        <f t="shared" si="144"/>
        <v>0</v>
      </c>
    </row>
    <row r="178" spans="1:20" s="167" customFormat="1" ht="12.75" hidden="1" outlineLevel="1" thickBot="1">
      <c r="A178" s="282">
        <v>138</v>
      </c>
      <c r="B178" s="287" t="str">
        <f>IFERROR(VLOOKUP(E178,'P. 2.1'!$E$10:$X$65,2,FALSE),"")</f>
        <v/>
      </c>
      <c r="C178" s="287" t="str">
        <f>IFERROR(VLOOKUP(E178,'P. 2.1'!$E$10:$X$65,3,FALSE),"")</f>
        <v/>
      </c>
      <c r="E178" s="210">
        <v>0</v>
      </c>
      <c r="F178" s="216">
        <f t="shared" ref="F178:L178" si="154">F$30*F693</f>
        <v>0</v>
      </c>
      <c r="G178" s="216">
        <f t="shared" si="154"/>
        <v>0</v>
      </c>
      <c r="H178" s="216">
        <f t="shared" si="154"/>
        <v>0</v>
      </c>
      <c r="I178" s="216">
        <f t="shared" si="154"/>
        <v>0</v>
      </c>
      <c r="J178" s="216">
        <f t="shared" si="154"/>
        <v>0</v>
      </c>
      <c r="K178" s="216">
        <f t="shared" si="154"/>
        <v>0</v>
      </c>
      <c r="L178" s="216">
        <f t="shared" si="154"/>
        <v>0</v>
      </c>
      <c r="M178" s="216">
        <f t="shared" si="150"/>
        <v>0</v>
      </c>
      <c r="N178" s="216">
        <f t="shared" si="150"/>
        <v>0</v>
      </c>
      <c r="O178" s="216">
        <f t="shared" si="150"/>
        <v>0</v>
      </c>
      <c r="P178" s="216">
        <f t="shared" si="150"/>
        <v>0</v>
      </c>
      <c r="Q178" s="216">
        <f t="shared" si="150"/>
        <v>0</v>
      </c>
      <c r="S178" s="207">
        <f t="shared" si="143"/>
        <v>0</v>
      </c>
      <c r="T178" s="208">
        <f t="shared" si="144"/>
        <v>0</v>
      </c>
    </row>
    <row r="179" spans="1:20" s="167" customFormat="1" ht="12.75" hidden="1" outlineLevel="1" thickBot="1">
      <c r="A179" s="282">
        <v>139</v>
      </c>
      <c r="B179" s="287" t="str">
        <f>IFERROR(VLOOKUP(E179,'P. 2.1'!$E$10:$X$65,2,FALSE),"")</f>
        <v/>
      </c>
      <c r="C179" s="287" t="str">
        <f>IFERROR(VLOOKUP(E179,'P. 2.1'!$E$10:$X$65,3,FALSE),"")</f>
        <v/>
      </c>
      <c r="E179" s="210">
        <v>0</v>
      </c>
      <c r="F179" s="216">
        <f t="shared" ref="F179:L179" si="155">F$30*F694</f>
        <v>0</v>
      </c>
      <c r="G179" s="216">
        <f t="shared" si="155"/>
        <v>0</v>
      </c>
      <c r="H179" s="216">
        <f t="shared" si="155"/>
        <v>0</v>
      </c>
      <c r="I179" s="216">
        <f t="shared" si="155"/>
        <v>0</v>
      </c>
      <c r="J179" s="216">
        <f t="shared" si="155"/>
        <v>0</v>
      </c>
      <c r="K179" s="216">
        <f t="shared" si="155"/>
        <v>0</v>
      </c>
      <c r="L179" s="216">
        <f t="shared" si="155"/>
        <v>0</v>
      </c>
      <c r="M179" s="216">
        <f t="shared" si="150"/>
        <v>0</v>
      </c>
      <c r="N179" s="216">
        <f t="shared" si="150"/>
        <v>0</v>
      </c>
      <c r="O179" s="216">
        <f t="shared" si="150"/>
        <v>0</v>
      </c>
      <c r="P179" s="216">
        <f t="shared" si="150"/>
        <v>0</v>
      </c>
      <c r="Q179" s="216">
        <f t="shared" si="150"/>
        <v>0</v>
      </c>
      <c r="S179" s="207">
        <f t="shared" si="143"/>
        <v>0</v>
      </c>
      <c r="T179" s="208">
        <f t="shared" si="144"/>
        <v>0</v>
      </c>
    </row>
    <row r="180" spans="1:20" s="167" customFormat="1" ht="12.75" hidden="1" outlineLevel="1" thickBot="1">
      <c r="A180" s="282">
        <v>140</v>
      </c>
      <c r="B180" s="287" t="str">
        <f>IFERROR(VLOOKUP(E180,'P. 2.1'!$E$10:$X$65,2,FALSE),"")</f>
        <v/>
      </c>
      <c r="C180" s="287" t="str">
        <f>IFERROR(VLOOKUP(E180,'P. 2.1'!$E$10:$X$65,3,FALSE),"")</f>
        <v/>
      </c>
      <c r="E180" s="210">
        <v>0</v>
      </c>
      <c r="F180" s="216">
        <f t="shared" ref="F180:L180" si="156">F$30*F695</f>
        <v>0</v>
      </c>
      <c r="G180" s="216">
        <f t="shared" si="156"/>
        <v>0</v>
      </c>
      <c r="H180" s="216">
        <f t="shared" si="156"/>
        <v>0</v>
      </c>
      <c r="I180" s="216">
        <f t="shared" si="156"/>
        <v>0</v>
      </c>
      <c r="J180" s="216">
        <f t="shared" si="156"/>
        <v>0</v>
      </c>
      <c r="K180" s="216">
        <f t="shared" si="156"/>
        <v>0</v>
      </c>
      <c r="L180" s="216">
        <f t="shared" si="156"/>
        <v>0</v>
      </c>
      <c r="M180" s="216">
        <f t="shared" si="150"/>
        <v>0</v>
      </c>
      <c r="N180" s="216">
        <f t="shared" si="150"/>
        <v>0</v>
      </c>
      <c r="O180" s="216">
        <f t="shared" si="150"/>
        <v>0</v>
      </c>
      <c r="P180" s="216">
        <f t="shared" si="150"/>
        <v>0</v>
      </c>
      <c r="Q180" s="216">
        <f t="shared" si="150"/>
        <v>0</v>
      </c>
      <c r="S180" s="207">
        <f t="shared" si="143"/>
        <v>0</v>
      </c>
      <c r="T180" s="208">
        <f t="shared" si="144"/>
        <v>0</v>
      </c>
    </row>
    <row r="181" spans="1:20" s="167" customFormat="1" ht="12.75" hidden="1" outlineLevel="1" thickBot="1">
      <c r="A181" s="282">
        <v>141</v>
      </c>
      <c r="B181" s="287" t="str">
        <f>IFERROR(VLOOKUP(E181,'P. 2.1'!$E$10:$X$65,2,FALSE),"")</f>
        <v/>
      </c>
      <c r="C181" s="287" t="str">
        <f>IFERROR(VLOOKUP(E181,'P. 2.1'!$E$10:$X$65,3,FALSE),"")</f>
        <v/>
      </c>
      <c r="E181" s="210">
        <v>0</v>
      </c>
      <c r="F181" s="216">
        <f t="shared" ref="F181:L181" si="157">F$30*F696</f>
        <v>0</v>
      </c>
      <c r="G181" s="216">
        <f t="shared" si="157"/>
        <v>0</v>
      </c>
      <c r="H181" s="216">
        <f t="shared" si="157"/>
        <v>0</v>
      </c>
      <c r="I181" s="216">
        <f t="shared" si="157"/>
        <v>0</v>
      </c>
      <c r="J181" s="216">
        <f t="shared" si="157"/>
        <v>0</v>
      </c>
      <c r="K181" s="216">
        <f t="shared" si="157"/>
        <v>0</v>
      </c>
      <c r="L181" s="216">
        <f t="shared" si="157"/>
        <v>0</v>
      </c>
      <c r="M181" s="216">
        <f t="shared" si="150"/>
        <v>0</v>
      </c>
      <c r="N181" s="216">
        <f t="shared" si="150"/>
        <v>0</v>
      </c>
      <c r="O181" s="216">
        <f t="shared" si="150"/>
        <v>0</v>
      </c>
      <c r="P181" s="216">
        <f t="shared" si="150"/>
        <v>0</v>
      </c>
      <c r="Q181" s="216">
        <f t="shared" si="150"/>
        <v>0</v>
      </c>
      <c r="S181" s="207">
        <f t="shared" si="143"/>
        <v>0</v>
      </c>
      <c r="T181" s="208">
        <f t="shared" si="144"/>
        <v>0</v>
      </c>
    </row>
    <row r="182" spans="1:20" s="167" customFormat="1" ht="12.75" hidden="1" outlineLevel="1" thickBot="1">
      <c r="A182" s="282">
        <v>142</v>
      </c>
      <c r="B182" s="287" t="str">
        <f>IFERROR(VLOOKUP(E182,'P. 2.1'!$E$10:$X$65,2,FALSE),"")</f>
        <v/>
      </c>
      <c r="C182" s="287" t="str">
        <f>IFERROR(VLOOKUP(E182,'P. 2.1'!$E$10:$X$65,3,FALSE),"")</f>
        <v/>
      </c>
      <c r="E182" s="210">
        <v>0</v>
      </c>
      <c r="F182" s="216">
        <f t="shared" ref="F182:L182" si="158">F$30*F697</f>
        <v>0</v>
      </c>
      <c r="G182" s="216">
        <f t="shared" si="158"/>
        <v>0</v>
      </c>
      <c r="H182" s="216">
        <f t="shared" si="158"/>
        <v>0</v>
      </c>
      <c r="I182" s="216">
        <f t="shared" si="158"/>
        <v>0</v>
      </c>
      <c r="J182" s="216">
        <f t="shared" si="158"/>
        <v>0</v>
      </c>
      <c r="K182" s="216">
        <f t="shared" si="158"/>
        <v>0</v>
      </c>
      <c r="L182" s="216">
        <f t="shared" si="158"/>
        <v>0</v>
      </c>
      <c r="M182" s="216">
        <f t="shared" si="150"/>
        <v>0</v>
      </c>
      <c r="N182" s="216">
        <f t="shared" si="150"/>
        <v>0</v>
      </c>
      <c r="O182" s="216">
        <f t="shared" si="150"/>
        <v>0</v>
      </c>
      <c r="P182" s="216">
        <f t="shared" si="150"/>
        <v>0</v>
      </c>
      <c r="Q182" s="216">
        <f t="shared" si="150"/>
        <v>0</v>
      </c>
      <c r="S182" s="207">
        <f t="shared" si="143"/>
        <v>0</v>
      </c>
      <c r="T182" s="208">
        <f t="shared" si="144"/>
        <v>0</v>
      </c>
    </row>
    <row r="183" spans="1:20" s="167" customFormat="1" ht="12.75" hidden="1" outlineLevel="1" thickBot="1">
      <c r="A183" s="282">
        <v>143</v>
      </c>
      <c r="B183" s="287" t="str">
        <f>IFERROR(VLOOKUP(E183,'P. 2.1'!$E$10:$X$65,2,FALSE),"")</f>
        <v/>
      </c>
      <c r="C183" s="287" t="str">
        <f>IFERROR(VLOOKUP(E183,'P. 2.1'!$E$10:$X$65,3,FALSE),"")</f>
        <v/>
      </c>
      <c r="E183" s="210">
        <v>0</v>
      </c>
      <c r="F183" s="216">
        <f t="shared" ref="F183:L183" si="159">F$30*F698</f>
        <v>0</v>
      </c>
      <c r="G183" s="216">
        <f t="shared" si="159"/>
        <v>0</v>
      </c>
      <c r="H183" s="216">
        <f t="shared" si="159"/>
        <v>0</v>
      </c>
      <c r="I183" s="216">
        <f t="shared" si="159"/>
        <v>0</v>
      </c>
      <c r="J183" s="216">
        <f t="shared" si="159"/>
        <v>0</v>
      </c>
      <c r="K183" s="216">
        <f t="shared" si="159"/>
        <v>0</v>
      </c>
      <c r="L183" s="216">
        <f t="shared" si="159"/>
        <v>0</v>
      </c>
      <c r="M183" s="216">
        <f t="shared" si="150"/>
        <v>0</v>
      </c>
      <c r="N183" s="216">
        <f t="shared" si="150"/>
        <v>0</v>
      </c>
      <c r="O183" s="216">
        <f t="shared" si="150"/>
        <v>0</v>
      </c>
      <c r="P183" s="216">
        <f t="shared" si="150"/>
        <v>0</v>
      </c>
      <c r="Q183" s="216">
        <f t="shared" si="150"/>
        <v>0</v>
      </c>
      <c r="S183" s="207">
        <f t="shared" si="143"/>
        <v>0</v>
      </c>
      <c r="T183" s="208">
        <f t="shared" si="144"/>
        <v>0</v>
      </c>
    </row>
    <row r="184" spans="1:20" s="167" customFormat="1" ht="12.75" hidden="1" outlineLevel="1" thickBot="1">
      <c r="A184" s="282">
        <v>144</v>
      </c>
      <c r="B184" s="287" t="str">
        <f>IFERROR(VLOOKUP(E184,'P. 2.1'!$E$10:$X$65,2,FALSE),"")</f>
        <v/>
      </c>
      <c r="C184" s="287" t="str">
        <f>IFERROR(VLOOKUP(E184,'P. 2.1'!$E$10:$X$65,3,FALSE),"")</f>
        <v/>
      </c>
      <c r="E184" s="210">
        <v>0</v>
      </c>
      <c r="F184" s="216">
        <f t="shared" ref="F184:L184" si="160">F$30*F699</f>
        <v>0</v>
      </c>
      <c r="G184" s="216">
        <f t="shared" si="160"/>
        <v>0</v>
      </c>
      <c r="H184" s="216">
        <f t="shared" si="160"/>
        <v>0</v>
      </c>
      <c r="I184" s="216">
        <f t="shared" si="160"/>
        <v>0</v>
      </c>
      <c r="J184" s="216">
        <f t="shared" si="160"/>
        <v>0</v>
      </c>
      <c r="K184" s="216">
        <f t="shared" si="160"/>
        <v>0</v>
      </c>
      <c r="L184" s="216">
        <f t="shared" si="160"/>
        <v>0</v>
      </c>
      <c r="M184" s="216">
        <f t="shared" ref="M184:Q193" si="161">M$30*M699</f>
        <v>0</v>
      </c>
      <c r="N184" s="216">
        <f t="shared" si="161"/>
        <v>0</v>
      </c>
      <c r="O184" s="216">
        <f t="shared" si="161"/>
        <v>0</v>
      </c>
      <c r="P184" s="216">
        <f t="shared" si="161"/>
        <v>0</v>
      </c>
      <c r="Q184" s="216">
        <f t="shared" si="161"/>
        <v>0</v>
      </c>
      <c r="S184" s="207">
        <f t="shared" si="143"/>
        <v>0</v>
      </c>
      <c r="T184" s="208">
        <f t="shared" si="144"/>
        <v>0</v>
      </c>
    </row>
    <row r="185" spans="1:20" s="167" customFormat="1" ht="12.75" hidden="1" outlineLevel="1" thickBot="1">
      <c r="A185" s="282">
        <v>145</v>
      </c>
      <c r="B185" s="287" t="str">
        <f>IFERROR(VLOOKUP(E185,'P. 2.1'!$E$10:$X$65,2,FALSE),"")</f>
        <v/>
      </c>
      <c r="C185" s="287" t="str">
        <f>IFERROR(VLOOKUP(E185,'P. 2.1'!$E$10:$X$65,3,FALSE),"")</f>
        <v/>
      </c>
      <c r="E185" s="210">
        <v>0</v>
      </c>
      <c r="F185" s="216">
        <f t="shared" ref="F185:L185" si="162">F$30*F700</f>
        <v>0</v>
      </c>
      <c r="G185" s="216">
        <f t="shared" si="162"/>
        <v>0</v>
      </c>
      <c r="H185" s="216">
        <f t="shared" si="162"/>
        <v>0</v>
      </c>
      <c r="I185" s="216">
        <f t="shared" si="162"/>
        <v>0</v>
      </c>
      <c r="J185" s="216">
        <f t="shared" si="162"/>
        <v>0</v>
      </c>
      <c r="K185" s="216">
        <f t="shared" si="162"/>
        <v>0</v>
      </c>
      <c r="L185" s="216">
        <f t="shared" si="162"/>
        <v>0</v>
      </c>
      <c r="M185" s="216">
        <f t="shared" si="161"/>
        <v>0</v>
      </c>
      <c r="N185" s="216">
        <f t="shared" si="161"/>
        <v>0</v>
      </c>
      <c r="O185" s="216">
        <f t="shared" si="161"/>
        <v>0</v>
      </c>
      <c r="P185" s="216">
        <f t="shared" si="161"/>
        <v>0</v>
      </c>
      <c r="Q185" s="216">
        <f t="shared" si="161"/>
        <v>0</v>
      </c>
      <c r="S185" s="207">
        <f t="shared" si="143"/>
        <v>0</v>
      </c>
      <c r="T185" s="208">
        <f t="shared" si="144"/>
        <v>0</v>
      </c>
    </row>
    <row r="186" spans="1:20" s="167" customFormat="1" ht="12.75" hidden="1" outlineLevel="1" thickBot="1">
      <c r="A186" s="282">
        <v>146</v>
      </c>
      <c r="B186" s="287" t="str">
        <f>IFERROR(VLOOKUP(E186,'P. 2.1'!$E$10:$X$65,2,FALSE),"")</f>
        <v/>
      </c>
      <c r="C186" s="287" t="str">
        <f>IFERROR(VLOOKUP(E186,'P. 2.1'!$E$10:$X$65,3,FALSE),"")</f>
        <v/>
      </c>
      <c r="E186" s="210">
        <v>0</v>
      </c>
      <c r="F186" s="216">
        <f t="shared" ref="F186:L186" si="163">F$30*F701</f>
        <v>0</v>
      </c>
      <c r="G186" s="216">
        <f t="shared" si="163"/>
        <v>0</v>
      </c>
      <c r="H186" s="216">
        <f t="shared" si="163"/>
        <v>0</v>
      </c>
      <c r="I186" s="216">
        <f t="shared" si="163"/>
        <v>0</v>
      </c>
      <c r="J186" s="216">
        <f t="shared" si="163"/>
        <v>0</v>
      </c>
      <c r="K186" s="216">
        <f t="shared" si="163"/>
        <v>0</v>
      </c>
      <c r="L186" s="216">
        <f t="shared" si="163"/>
        <v>0</v>
      </c>
      <c r="M186" s="216">
        <f t="shared" si="161"/>
        <v>0</v>
      </c>
      <c r="N186" s="216">
        <f t="shared" si="161"/>
        <v>0</v>
      </c>
      <c r="O186" s="216">
        <f t="shared" si="161"/>
        <v>0</v>
      </c>
      <c r="P186" s="216">
        <f t="shared" si="161"/>
        <v>0</v>
      </c>
      <c r="Q186" s="216">
        <f t="shared" si="161"/>
        <v>0</v>
      </c>
      <c r="S186" s="207">
        <f t="shared" si="143"/>
        <v>0</v>
      </c>
      <c r="T186" s="208">
        <f t="shared" si="144"/>
        <v>0</v>
      </c>
    </row>
    <row r="187" spans="1:20" s="167" customFormat="1" ht="12.75" hidden="1" outlineLevel="1" thickBot="1">
      <c r="A187" s="282">
        <v>147</v>
      </c>
      <c r="B187" s="287" t="str">
        <f>IFERROR(VLOOKUP(E187,'P. 2.1'!$E$10:$X$65,2,FALSE),"")</f>
        <v/>
      </c>
      <c r="C187" s="287" t="str">
        <f>IFERROR(VLOOKUP(E187,'P. 2.1'!$E$10:$X$65,3,FALSE),"")</f>
        <v/>
      </c>
      <c r="E187" s="210">
        <v>0</v>
      </c>
      <c r="F187" s="216">
        <f t="shared" ref="F187:L187" si="164">F$30*F702</f>
        <v>0</v>
      </c>
      <c r="G187" s="216">
        <f t="shared" si="164"/>
        <v>0</v>
      </c>
      <c r="H187" s="216">
        <f t="shared" si="164"/>
        <v>0</v>
      </c>
      <c r="I187" s="216">
        <f t="shared" si="164"/>
        <v>0</v>
      </c>
      <c r="J187" s="216">
        <f t="shared" si="164"/>
        <v>0</v>
      </c>
      <c r="K187" s="216">
        <f t="shared" si="164"/>
        <v>0</v>
      </c>
      <c r="L187" s="216">
        <f t="shared" si="164"/>
        <v>0</v>
      </c>
      <c r="M187" s="216">
        <f t="shared" si="161"/>
        <v>0</v>
      </c>
      <c r="N187" s="216">
        <f t="shared" si="161"/>
        <v>0</v>
      </c>
      <c r="O187" s="216">
        <f t="shared" si="161"/>
        <v>0</v>
      </c>
      <c r="P187" s="216">
        <f t="shared" si="161"/>
        <v>0</v>
      </c>
      <c r="Q187" s="216">
        <f t="shared" si="161"/>
        <v>0</v>
      </c>
      <c r="S187" s="207">
        <f t="shared" si="143"/>
        <v>0</v>
      </c>
      <c r="T187" s="208">
        <f t="shared" si="144"/>
        <v>0</v>
      </c>
    </row>
    <row r="188" spans="1:20" s="167" customFormat="1" ht="12.75" hidden="1" outlineLevel="1" thickBot="1">
      <c r="A188" s="282">
        <v>148</v>
      </c>
      <c r="B188" s="287" t="str">
        <f>IFERROR(VLOOKUP(E188,'P. 2.1'!$E$10:$X$65,2,FALSE),"")</f>
        <v/>
      </c>
      <c r="C188" s="287" t="str">
        <f>IFERROR(VLOOKUP(E188,'P. 2.1'!$E$10:$X$65,3,FALSE),"")</f>
        <v/>
      </c>
      <c r="E188" s="210">
        <v>0</v>
      </c>
      <c r="F188" s="216">
        <f t="shared" ref="F188:L188" si="165">F$30*F703</f>
        <v>0</v>
      </c>
      <c r="G188" s="216">
        <f t="shared" si="165"/>
        <v>0</v>
      </c>
      <c r="H188" s="216">
        <f t="shared" si="165"/>
        <v>0</v>
      </c>
      <c r="I188" s="216">
        <f t="shared" si="165"/>
        <v>0</v>
      </c>
      <c r="J188" s="216">
        <f t="shared" si="165"/>
        <v>0</v>
      </c>
      <c r="K188" s="216">
        <f t="shared" si="165"/>
        <v>0</v>
      </c>
      <c r="L188" s="216">
        <f t="shared" si="165"/>
        <v>0</v>
      </c>
      <c r="M188" s="216">
        <f t="shared" si="161"/>
        <v>0</v>
      </c>
      <c r="N188" s="216">
        <f t="shared" si="161"/>
        <v>0</v>
      </c>
      <c r="O188" s="216">
        <f t="shared" si="161"/>
        <v>0</v>
      </c>
      <c r="P188" s="216">
        <f t="shared" si="161"/>
        <v>0</v>
      </c>
      <c r="Q188" s="216">
        <f t="shared" si="161"/>
        <v>0</v>
      </c>
      <c r="S188" s="207">
        <f t="shared" si="143"/>
        <v>0</v>
      </c>
      <c r="T188" s="208">
        <f t="shared" si="144"/>
        <v>0</v>
      </c>
    </row>
    <row r="189" spans="1:20" s="167" customFormat="1" ht="12.75" hidden="1" outlineLevel="1" thickBot="1">
      <c r="A189" s="282">
        <v>149</v>
      </c>
      <c r="B189" s="287" t="str">
        <f>IFERROR(VLOOKUP(E189,'P. 2.1'!$E$10:$X$65,2,FALSE),"")</f>
        <v/>
      </c>
      <c r="C189" s="287" t="str">
        <f>IFERROR(VLOOKUP(E189,'P. 2.1'!$E$10:$X$65,3,FALSE),"")</f>
        <v/>
      </c>
      <c r="E189" s="210">
        <v>0</v>
      </c>
      <c r="F189" s="216">
        <f t="shared" ref="F189:L189" si="166">F$30*F704</f>
        <v>0</v>
      </c>
      <c r="G189" s="216">
        <f t="shared" si="166"/>
        <v>0</v>
      </c>
      <c r="H189" s="216">
        <f t="shared" si="166"/>
        <v>0</v>
      </c>
      <c r="I189" s="216">
        <f t="shared" si="166"/>
        <v>0</v>
      </c>
      <c r="J189" s="216">
        <f t="shared" si="166"/>
        <v>0</v>
      </c>
      <c r="K189" s="216">
        <f t="shared" si="166"/>
        <v>0</v>
      </c>
      <c r="L189" s="216">
        <f t="shared" si="166"/>
        <v>0</v>
      </c>
      <c r="M189" s="216">
        <f t="shared" si="161"/>
        <v>0</v>
      </c>
      <c r="N189" s="216">
        <f t="shared" si="161"/>
        <v>0</v>
      </c>
      <c r="O189" s="216">
        <f t="shared" si="161"/>
        <v>0</v>
      </c>
      <c r="P189" s="216">
        <f t="shared" si="161"/>
        <v>0</v>
      </c>
      <c r="Q189" s="216">
        <f t="shared" si="161"/>
        <v>0</v>
      </c>
      <c r="S189" s="207">
        <f t="shared" si="143"/>
        <v>0</v>
      </c>
      <c r="T189" s="208">
        <f t="shared" si="144"/>
        <v>0</v>
      </c>
    </row>
    <row r="190" spans="1:20" s="167" customFormat="1" ht="12.75" hidden="1" outlineLevel="1" thickBot="1">
      <c r="A190" s="282">
        <v>150</v>
      </c>
      <c r="B190" s="287" t="str">
        <f>IFERROR(VLOOKUP(E190,'P. 2.1'!$E$10:$X$65,2,FALSE),"")</f>
        <v/>
      </c>
      <c r="C190" s="287" t="str">
        <f>IFERROR(VLOOKUP(E190,'P. 2.1'!$E$10:$X$65,3,FALSE),"")</f>
        <v/>
      </c>
      <c r="E190" s="210">
        <v>0</v>
      </c>
      <c r="F190" s="216">
        <f t="shared" ref="F190:L190" si="167">F$30*F705</f>
        <v>0</v>
      </c>
      <c r="G190" s="216">
        <f t="shared" si="167"/>
        <v>0</v>
      </c>
      <c r="H190" s="216">
        <f t="shared" si="167"/>
        <v>0</v>
      </c>
      <c r="I190" s="216">
        <f t="shared" si="167"/>
        <v>0</v>
      </c>
      <c r="J190" s="216">
        <f t="shared" si="167"/>
        <v>0</v>
      </c>
      <c r="K190" s="216">
        <f t="shared" si="167"/>
        <v>0</v>
      </c>
      <c r="L190" s="216">
        <f t="shared" si="167"/>
        <v>0</v>
      </c>
      <c r="M190" s="216">
        <f t="shared" si="161"/>
        <v>0</v>
      </c>
      <c r="N190" s="216">
        <f t="shared" si="161"/>
        <v>0</v>
      </c>
      <c r="O190" s="216">
        <f t="shared" si="161"/>
        <v>0</v>
      </c>
      <c r="P190" s="216">
        <f t="shared" si="161"/>
        <v>0</v>
      </c>
      <c r="Q190" s="216">
        <f t="shared" si="161"/>
        <v>0</v>
      </c>
      <c r="S190" s="207">
        <f t="shared" si="143"/>
        <v>0</v>
      </c>
      <c r="T190" s="208">
        <f t="shared" si="144"/>
        <v>0</v>
      </c>
    </row>
    <row r="191" spans="1:20" s="167" customFormat="1" ht="12.75" hidden="1" outlineLevel="1" thickBot="1">
      <c r="A191" s="282">
        <v>151</v>
      </c>
      <c r="B191" s="287" t="str">
        <f>IFERROR(VLOOKUP(E191,'P. 2.1'!$E$10:$X$65,2,FALSE),"")</f>
        <v/>
      </c>
      <c r="C191" s="287" t="str">
        <f>IFERROR(VLOOKUP(E191,'P. 2.1'!$E$10:$X$65,3,FALSE),"")</f>
        <v/>
      </c>
      <c r="E191" s="210">
        <v>0</v>
      </c>
      <c r="F191" s="216">
        <f t="shared" ref="F191:L191" si="168">F$30*F706</f>
        <v>0</v>
      </c>
      <c r="G191" s="216">
        <f t="shared" si="168"/>
        <v>0</v>
      </c>
      <c r="H191" s="216">
        <f t="shared" si="168"/>
        <v>0</v>
      </c>
      <c r="I191" s="216">
        <f t="shared" si="168"/>
        <v>0</v>
      </c>
      <c r="J191" s="216">
        <f t="shared" si="168"/>
        <v>0</v>
      </c>
      <c r="K191" s="216">
        <f t="shared" si="168"/>
        <v>0</v>
      </c>
      <c r="L191" s="216">
        <f t="shared" si="168"/>
        <v>0</v>
      </c>
      <c r="M191" s="216">
        <f t="shared" si="161"/>
        <v>0</v>
      </c>
      <c r="N191" s="216">
        <f t="shared" si="161"/>
        <v>0</v>
      </c>
      <c r="O191" s="216">
        <f t="shared" si="161"/>
        <v>0</v>
      </c>
      <c r="P191" s="216">
        <f t="shared" si="161"/>
        <v>0</v>
      </c>
      <c r="Q191" s="216">
        <f t="shared" si="161"/>
        <v>0</v>
      </c>
      <c r="S191" s="207">
        <f t="shared" si="143"/>
        <v>0</v>
      </c>
      <c r="T191" s="208">
        <f t="shared" si="144"/>
        <v>0</v>
      </c>
    </row>
    <row r="192" spans="1:20" s="167" customFormat="1" ht="12.75" hidden="1" outlineLevel="1" thickBot="1">
      <c r="A192" s="282">
        <v>152</v>
      </c>
      <c r="B192" s="287" t="str">
        <f>IFERROR(VLOOKUP(E192,'P. 2.1'!$E$10:$X$65,2,FALSE),"")</f>
        <v/>
      </c>
      <c r="C192" s="287" t="str">
        <f>IFERROR(VLOOKUP(E192,'P. 2.1'!$E$10:$X$65,3,FALSE),"")</f>
        <v/>
      </c>
      <c r="E192" s="210">
        <v>0</v>
      </c>
      <c r="F192" s="216">
        <f t="shared" ref="F192:L192" si="169">F$30*F707</f>
        <v>0</v>
      </c>
      <c r="G192" s="216">
        <f t="shared" si="169"/>
        <v>0</v>
      </c>
      <c r="H192" s="216">
        <f t="shared" si="169"/>
        <v>0</v>
      </c>
      <c r="I192" s="216">
        <f t="shared" si="169"/>
        <v>0</v>
      </c>
      <c r="J192" s="216">
        <f t="shared" si="169"/>
        <v>0</v>
      </c>
      <c r="K192" s="216">
        <f t="shared" si="169"/>
        <v>0</v>
      </c>
      <c r="L192" s="216">
        <f t="shared" si="169"/>
        <v>0</v>
      </c>
      <c r="M192" s="216">
        <f t="shared" si="161"/>
        <v>0</v>
      </c>
      <c r="N192" s="216">
        <f t="shared" si="161"/>
        <v>0</v>
      </c>
      <c r="O192" s="216">
        <f t="shared" si="161"/>
        <v>0</v>
      </c>
      <c r="P192" s="216">
        <f t="shared" si="161"/>
        <v>0</v>
      </c>
      <c r="Q192" s="216">
        <f t="shared" si="161"/>
        <v>0</v>
      </c>
      <c r="S192" s="207">
        <f t="shared" si="143"/>
        <v>0</v>
      </c>
      <c r="T192" s="208">
        <f t="shared" si="144"/>
        <v>0</v>
      </c>
    </row>
    <row r="193" spans="1:20" s="167" customFormat="1" ht="12.75" hidden="1" outlineLevel="1" thickBot="1">
      <c r="A193" s="282">
        <v>153</v>
      </c>
      <c r="B193" s="287" t="str">
        <f>IFERROR(VLOOKUP(E193,'P. 2.1'!$E$10:$X$65,2,FALSE),"")</f>
        <v/>
      </c>
      <c r="C193" s="287" t="str">
        <f>IFERROR(VLOOKUP(E193,'P. 2.1'!$E$10:$X$65,3,FALSE),"")</f>
        <v/>
      </c>
      <c r="E193" s="210">
        <v>0</v>
      </c>
      <c r="F193" s="216">
        <f t="shared" ref="F193:L193" si="170">F$30*F708</f>
        <v>0</v>
      </c>
      <c r="G193" s="216">
        <f t="shared" si="170"/>
        <v>0</v>
      </c>
      <c r="H193" s="216">
        <f t="shared" si="170"/>
        <v>0</v>
      </c>
      <c r="I193" s="216">
        <f t="shared" si="170"/>
        <v>0</v>
      </c>
      <c r="J193" s="216">
        <f t="shared" si="170"/>
        <v>0</v>
      </c>
      <c r="K193" s="216">
        <f t="shared" si="170"/>
        <v>0</v>
      </c>
      <c r="L193" s="216">
        <f t="shared" si="170"/>
        <v>0</v>
      </c>
      <c r="M193" s="216">
        <f t="shared" si="161"/>
        <v>0</v>
      </c>
      <c r="N193" s="216">
        <f t="shared" si="161"/>
        <v>0</v>
      </c>
      <c r="O193" s="216">
        <f t="shared" si="161"/>
        <v>0</v>
      </c>
      <c r="P193" s="216">
        <f t="shared" si="161"/>
        <v>0</v>
      </c>
      <c r="Q193" s="216">
        <f t="shared" si="161"/>
        <v>0</v>
      </c>
      <c r="S193" s="207">
        <f t="shared" si="143"/>
        <v>0</v>
      </c>
      <c r="T193" s="208">
        <f t="shared" si="144"/>
        <v>0</v>
      </c>
    </row>
    <row r="194" spans="1:20" s="167" customFormat="1" ht="12.75" hidden="1" outlineLevel="1" thickBot="1">
      <c r="A194" s="282">
        <v>154</v>
      </c>
      <c r="B194" s="287" t="str">
        <f>IFERROR(VLOOKUP(E194,'P. 2.1'!$E$10:$X$65,2,FALSE),"")</f>
        <v/>
      </c>
      <c r="C194" s="287" t="str">
        <f>IFERROR(VLOOKUP(E194,'P. 2.1'!$E$10:$X$65,3,FALSE),"")</f>
        <v/>
      </c>
      <c r="E194" s="210">
        <v>0</v>
      </c>
      <c r="F194" s="216">
        <f t="shared" ref="F194:L194" si="171">F$30*F709</f>
        <v>0</v>
      </c>
      <c r="G194" s="216">
        <f t="shared" si="171"/>
        <v>0</v>
      </c>
      <c r="H194" s="216">
        <f t="shared" si="171"/>
        <v>0</v>
      </c>
      <c r="I194" s="216">
        <f t="shared" si="171"/>
        <v>0</v>
      </c>
      <c r="J194" s="216">
        <f t="shared" si="171"/>
        <v>0</v>
      </c>
      <c r="K194" s="216">
        <f t="shared" si="171"/>
        <v>0</v>
      </c>
      <c r="L194" s="216">
        <f t="shared" si="171"/>
        <v>0</v>
      </c>
      <c r="M194" s="216">
        <f t="shared" ref="M194:Q203" si="172">M$30*M709</f>
        <v>0</v>
      </c>
      <c r="N194" s="216">
        <f t="shared" si="172"/>
        <v>0</v>
      </c>
      <c r="O194" s="216">
        <f t="shared" si="172"/>
        <v>0</v>
      </c>
      <c r="P194" s="216">
        <f t="shared" si="172"/>
        <v>0</v>
      </c>
      <c r="Q194" s="216">
        <f t="shared" si="172"/>
        <v>0</v>
      </c>
      <c r="S194" s="207">
        <f t="shared" si="143"/>
        <v>0</v>
      </c>
      <c r="T194" s="208">
        <f t="shared" si="144"/>
        <v>0</v>
      </c>
    </row>
    <row r="195" spans="1:20" s="167" customFormat="1" ht="12.75" hidden="1" outlineLevel="1" thickBot="1">
      <c r="A195" s="282">
        <v>155</v>
      </c>
      <c r="B195" s="287" t="str">
        <f>IFERROR(VLOOKUP(E195,'P. 2.1'!$E$10:$X$65,2,FALSE),"")</f>
        <v/>
      </c>
      <c r="C195" s="287" t="str">
        <f>IFERROR(VLOOKUP(E195,'P. 2.1'!$E$10:$X$65,3,FALSE),"")</f>
        <v/>
      </c>
      <c r="E195" s="210">
        <v>0</v>
      </c>
      <c r="F195" s="216">
        <f t="shared" ref="F195:L195" si="173">F$30*F710</f>
        <v>0</v>
      </c>
      <c r="G195" s="216">
        <f t="shared" si="173"/>
        <v>0</v>
      </c>
      <c r="H195" s="216">
        <f t="shared" si="173"/>
        <v>0</v>
      </c>
      <c r="I195" s="216">
        <f t="shared" si="173"/>
        <v>0</v>
      </c>
      <c r="J195" s="216">
        <f t="shared" si="173"/>
        <v>0</v>
      </c>
      <c r="K195" s="216">
        <f t="shared" si="173"/>
        <v>0</v>
      </c>
      <c r="L195" s="216">
        <f t="shared" si="173"/>
        <v>0</v>
      </c>
      <c r="M195" s="216">
        <f t="shared" si="172"/>
        <v>0</v>
      </c>
      <c r="N195" s="216">
        <f t="shared" si="172"/>
        <v>0</v>
      </c>
      <c r="O195" s="216">
        <f t="shared" si="172"/>
        <v>0</v>
      </c>
      <c r="P195" s="216">
        <f t="shared" si="172"/>
        <v>0</v>
      </c>
      <c r="Q195" s="216">
        <f t="shared" si="172"/>
        <v>0</v>
      </c>
      <c r="S195" s="207">
        <f t="shared" si="143"/>
        <v>0</v>
      </c>
      <c r="T195" s="208">
        <f t="shared" si="144"/>
        <v>0</v>
      </c>
    </row>
    <row r="196" spans="1:20" s="167" customFormat="1" ht="12.75" hidden="1" outlineLevel="1" thickBot="1">
      <c r="A196" s="282">
        <v>156</v>
      </c>
      <c r="B196" s="287" t="str">
        <f>IFERROR(VLOOKUP(E196,'P. 2.1'!$E$10:$X$65,2,FALSE),"")</f>
        <v/>
      </c>
      <c r="C196" s="287" t="str">
        <f>IFERROR(VLOOKUP(E196,'P. 2.1'!$E$10:$X$65,3,FALSE),"")</f>
        <v/>
      </c>
      <c r="E196" s="210">
        <v>0</v>
      </c>
      <c r="F196" s="216">
        <f t="shared" ref="F196:L196" si="174">F$30*F711</f>
        <v>0</v>
      </c>
      <c r="G196" s="216">
        <f t="shared" si="174"/>
        <v>0</v>
      </c>
      <c r="H196" s="216">
        <f t="shared" si="174"/>
        <v>0</v>
      </c>
      <c r="I196" s="216">
        <f t="shared" si="174"/>
        <v>0</v>
      </c>
      <c r="J196" s="216">
        <f t="shared" si="174"/>
        <v>0</v>
      </c>
      <c r="K196" s="216">
        <f t="shared" si="174"/>
        <v>0</v>
      </c>
      <c r="L196" s="216">
        <f t="shared" si="174"/>
        <v>0</v>
      </c>
      <c r="M196" s="216">
        <f t="shared" si="172"/>
        <v>0</v>
      </c>
      <c r="N196" s="216">
        <f t="shared" si="172"/>
        <v>0</v>
      </c>
      <c r="O196" s="216">
        <f t="shared" si="172"/>
        <v>0</v>
      </c>
      <c r="P196" s="216">
        <f t="shared" si="172"/>
        <v>0</v>
      </c>
      <c r="Q196" s="216">
        <f t="shared" si="172"/>
        <v>0</v>
      </c>
      <c r="S196" s="207">
        <f t="shared" si="143"/>
        <v>0</v>
      </c>
      <c r="T196" s="208">
        <f t="shared" si="144"/>
        <v>0</v>
      </c>
    </row>
    <row r="197" spans="1:20" s="167" customFormat="1" ht="12.75" hidden="1" outlineLevel="1" thickBot="1">
      <c r="A197" s="282">
        <v>157</v>
      </c>
      <c r="B197" s="287" t="str">
        <f>IFERROR(VLOOKUP(E197,'P. 2.1'!$E$10:$X$65,2,FALSE),"")</f>
        <v/>
      </c>
      <c r="C197" s="287" t="str">
        <f>IFERROR(VLOOKUP(E197,'P. 2.1'!$E$10:$X$65,3,FALSE),"")</f>
        <v/>
      </c>
      <c r="E197" s="210">
        <v>0</v>
      </c>
      <c r="F197" s="216">
        <f t="shared" ref="F197:L197" si="175">F$30*F712</f>
        <v>0</v>
      </c>
      <c r="G197" s="216">
        <f t="shared" si="175"/>
        <v>0</v>
      </c>
      <c r="H197" s="216">
        <f t="shared" si="175"/>
        <v>0</v>
      </c>
      <c r="I197" s="216">
        <f t="shared" si="175"/>
        <v>0</v>
      </c>
      <c r="J197" s="216">
        <f t="shared" si="175"/>
        <v>0</v>
      </c>
      <c r="K197" s="216">
        <f t="shared" si="175"/>
        <v>0</v>
      </c>
      <c r="L197" s="216">
        <f t="shared" si="175"/>
        <v>0</v>
      </c>
      <c r="M197" s="216">
        <f t="shared" si="172"/>
        <v>0</v>
      </c>
      <c r="N197" s="216">
        <f t="shared" si="172"/>
        <v>0</v>
      </c>
      <c r="O197" s="216">
        <f t="shared" si="172"/>
        <v>0</v>
      </c>
      <c r="P197" s="216">
        <f t="shared" si="172"/>
        <v>0</v>
      </c>
      <c r="Q197" s="216">
        <f t="shared" si="172"/>
        <v>0</v>
      </c>
      <c r="S197" s="207">
        <f t="shared" si="143"/>
        <v>0</v>
      </c>
      <c r="T197" s="208">
        <f t="shared" si="144"/>
        <v>0</v>
      </c>
    </row>
    <row r="198" spans="1:20" s="167" customFormat="1" ht="12.75" hidden="1" outlineLevel="1" thickBot="1">
      <c r="A198" s="282">
        <v>158</v>
      </c>
      <c r="B198" s="287" t="str">
        <f>IFERROR(VLOOKUP(E198,'P. 2.1'!$E$10:$X$65,2,FALSE),"")</f>
        <v/>
      </c>
      <c r="C198" s="287" t="str">
        <f>IFERROR(VLOOKUP(E198,'P. 2.1'!$E$10:$X$65,3,FALSE),"")</f>
        <v/>
      </c>
      <c r="E198" s="210">
        <v>0</v>
      </c>
      <c r="F198" s="216">
        <f t="shared" ref="F198:L198" si="176">F$30*F713</f>
        <v>0</v>
      </c>
      <c r="G198" s="216">
        <f t="shared" si="176"/>
        <v>0</v>
      </c>
      <c r="H198" s="216">
        <f t="shared" si="176"/>
        <v>0</v>
      </c>
      <c r="I198" s="216">
        <f t="shared" si="176"/>
        <v>0</v>
      </c>
      <c r="J198" s="216">
        <f t="shared" si="176"/>
        <v>0</v>
      </c>
      <c r="K198" s="216">
        <f t="shared" si="176"/>
        <v>0</v>
      </c>
      <c r="L198" s="216">
        <f t="shared" si="176"/>
        <v>0</v>
      </c>
      <c r="M198" s="216">
        <f t="shared" si="172"/>
        <v>0</v>
      </c>
      <c r="N198" s="216">
        <f t="shared" si="172"/>
        <v>0</v>
      </c>
      <c r="O198" s="216">
        <f t="shared" si="172"/>
        <v>0</v>
      </c>
      <c r="P198" s="216">
        <f t="shared" si="172"/>
        <v>0</v>
      </c>
      <c r="Q198" s="216">
        <f t="shared" si="172"/>
        <v>0</v>
      </c>
      <c r="S198" s="207">
        <f t="shared" si="143"/>
        <v>0</v>
      </c>
      <c r="T198" s="208">
        <f t="shared" si="144"/>
        <v>0</v>
      </c>
    </row>
    <row r="199" spans="1:20" s="167" customFormat="1" ht="12.75" hidden="1" outlineLevel="1" thickBot="1">
      <c r="A199" s="282">
        <v>159</v>
      </c>
      <c r="B199" s="287" t="str">
        <f>IFERROR(VLOOKUP(E199,'P. 2.1'!$E$10:$X$65,2,FALSE),"")</f>
        <v/>
      </c>
      <c r="C199" s="287" t="str">
        <f>IFERROR(VLOOKUP(E199,'P. 2.1'!$E$10:$X$65,3,FALSE),"")</f>
        <v/>
      </c>
      <c r="E199" s="210">
        <v>0</v>
      </c>
      <c r="F199" s="216">
        <f t="shared" ref="F199:L199" si="177">F$30*F714</f>
        <v>0</v>
      </c>
      <c r="G199" s="216">
        <f t="shared" si="177"/>
        <v>0</v>
      </c>
      <c r="H199" s="216">
        <f t="shared" si="177"/>
        <v>0</v>
      </c>
      <c r="I199" s="216">
        <f t="shared" si="177"/>
        <v>0</v>
      </c>
      <c r="J199" s="216">
        <f t="shared" si="177"/>
        <v>0</v>
      </c>
      <c r="K199" s="216">
        <f t="shared" si="177"/>
        <v>0</v>
      </c>
      <c r="L199" s="216">
        <f t="shared" si="177"/>
        <v>0</v>
      </c>
      <c r="M199" s="216">
        <f t="shared" si="172"/>
        <v>0</v>
      </c>
      <c r="N199" s="216">
        <f t="shared" si="172"/>
        <v>0</v>
      </c>
      <c r="O199" s="216">
        <f t="shared" si="172"/>
        <v>0</v>
      </c>
      <c r="P199" s="216">
        <f t="shared" si="172"/>
        <v>0</v>
      </c>
      <c r="Q199" s="216">
        <f t="shared" si="172"/>
        <v>0</v>
      </c>
      <c r="S199" s="207">
        <f t="shared" si="143"/>
        <v>0</v>
      </c>
      <c r="T199" s="208">
        <f t="shared" si="144"/>
        <v>0</v>
      </c>
    </row>
    <row r="200" spans="1:20" s="167" customFormat="1" ht="12.75" hidden="1" outlineLevel="1" thickBot="1">
      <c r="A200" s="282">
        <v>160</v>
      </c>
      <c r="B200" s="287" t="str">
        <f>IFERROR(VLOOKUP(E200,'P. 2.1'!$E$10:$X$65,2,FALSE),"")</f>
        <v/>
      </c>
      <c r="C200" s="287" t="str">
        <f>IFERROR(VLOOKUP(E200,'P. 2.1'!$E$10:$X$65,3,FALSE),"")</f>
        <v/>
      </c>
      <c r="E200" s="210">
        <v>0</v>
      </c>
      <c r="F200" s="216">
        <f t="shared" ref="F200:L200" si="178">F$30*F715</f>
        <v>0</v>
      </c>
      <c r="G200" s="216">
        <f t="shared" si="178"/>
        <v>0</v>
      </c>
      <c r="H200" s="216">
        <f t="shared" si="178"/>
        <v>0</v>
      </c>
      <c r="I200" s="216">
        <f t="shared" si="178"/>
        <v>0</v>
      </c>
      <c r="J200" s="216">
        <f t="shared" si="178"/>
        <v>0</v>
      </c>
      <c r="K200" s="216">
        <f t="shared" si="178"/>
        <v>0</v>
      </c>
      <c r="L200" s="216">
        <f t="shared" si="178"/>
        <v>0</v>
      </c>
      <c r="M200" s="216">
        <f t="shared" si="172"/>
        <v>0</v>
      </c>
      <c r="N200" s="216">
        <f t="shared" si="172"/>
        <v>0</v>
      </c>
      <c r="O200" s="216">
        <f t="shared" si="172"/>
        <v>0</v>
      </c>
      <c r="P200" s="216">
        <f t="shared" si="172"/>
        <v>0</v>
      </c>
      <c r="Q200" s="216">
        <f t="shared" si="172"/>
        <v>0</v>
      </c>
      <c r="S200" s="207">
        <f t="shared" si="143"/>
        <v>0</v>
      </c>
      <c r="T200" s="208">
        <f t="shared" si="144"/>
        <v>0</v>
      </c>
    </row>
    <row r="201" spans="1:20" s="167" customFormat="1" ht="12.75" hidden="1" outlineLevel="1" thickBot="1">
      <c r="A201" s="282">
        <v>161</v>
      </c>
      <c r="B201" s="287" t="str">
        <f>IFERROR(VLOOKUP(E201,'P. 2.1'!$E$10:$X$65,2,FALSE),"")</f>
        <v/>
      </c>
      <c r="C201" s="287" t="str">
        <f>IFERROR(VLOOKUP(E201,'P. 2.1'!$E$10:$X$65,3,FALSE),"")</f>
        <v/>
      </c>
      <c r="E201" s="210">
        <v>0</v>
      </c>
      <c r="F201" s="216">
        <f t="shared" ref="F201:L201" si="179">F$30*F716</f>
        <v>0</v>
      </c>
      <c r="G201" s="216">
        <f t="shared" si="179"/>
        <v>0</v>
      </c>
      <c r="H201" s="216">
        <f t="shared" si="179"/>
        <v>0</v>
      </c>
      <c r="I201" s="216">
        <f t="shared" si="179"/>
        <v>0</v>
      </c>
      <c r="J201" s="216">
        <f t="shared" si="179"/>
        <v>0</v>
      </c>
      <c r="K201" s="216">
        <f t="shared" si="179"/>
        <v>0</v>
      </c>
      <c r="L201" s="216">
        <f t="shared" si="179"/>
        <v>0</v>
      </c>
      <c r="M201" s="216">
        <f t="shared" si="172"/>
        <v>0</v>
      </c>
      <c r="N201" s="216">
        <f t="shared" si="172"/>
        <v>0</v>
      </c>
      <c r="O201" s="216">
        <f t="shared" si="172"/>
        <v>0</v>
      </c>
      <c r="P201" s="216">
        <f t="shared" si="172"/>
        <v>0</v>
      </c>
      <c r="Q201" s="216">
        <f t="shared" si="172"/>
        <v>0</v>
      </c>
      <c r="S201" s="207">
        <f t="shared" si="143"/>
        <v>0</v>
      </c>
      <c r="T201" s="208">
        <f t="shared" si="144"/>
        <v>0</v>
      </c>
    </row>
    <row r="202" spans="1:20" s="167" customFormat="1" ht="12.75" hidden="1" outlineLevel="1" thickBot="1">
      <c r="A202" s="282">
        <v>162</v>
      </c>
      <c r="B202" s="287" t="str">
        <f>IFERROR(VLOOKUP(E202,'P. 2.1'!$E$10:$X$65,2,FALSE),"")</f>
        <v/>
      </c>
      <c r="C202" s="287" t="str">
        <f>IFERROR(VLOOKUP(E202,'P. 2.1'!$E$10:$X$65,3,FALSE),"")</f>
        <v/>
      </c>
      <c r="E202" s="210">
        <v>0</v>
      </c>
      <c r="F202" s="216">
        <f t="shared" ref="F202:L202" si="180">F$30*F717</f>
        <v>0</v>
      </c>
      <c r="G202" s="216">
        <f t="shared" si="180"/>
        <v>0</v>
      </c>
      <c r="H202" s="216">
        <f t="shared" si="180"/>
        <v>0</v>
      </c>
      <c r="I202" s="216">
        <f t="shared" si="180"/>
        <v>0</v>
      </c>
      <c r="J202" s="216">
        <f t="shared" si="180"/>
        <v>0</v>
      </c>
      <c r="K202" s="216">
        <f t="shared" si="180"/>
        <v>0</v>
      </c>
      <c r="L202" s="216">
        <f t="shared" si="180"/>
        <v>0</v>
      </c>
      <c r="M202" s="216">
        <f t="shared" si="172"/>
        <v>0</v>
      </c>
      <c r="N202" s="216">
        <f t="shared" si="172"/>
        <v>0</v>
      </c>
      <c r="O202" s="216">
        <f t="shared" si="172"/>
        <v>0</v>
      </c>
      <c r="P202" s="216">
        <f t="shared" si="172"/>
        <v>0</v>
      </c>
      <c r="Q202" s="216">
        <f t="shared" si="172"/>
        <v>0</v>
      </c>
      <c r="S202" s="207">
        <f t="shared" si="143"/>
        <v>0</v>
      </c>
      <c r="T202" s="208">
        <f t="shared" si="144"/>
        <v>0</v>
      </c>
    </row>
    <row r="203" spans="1:20" s="167" customFormat="1" ht="12.75" hidden="1" outlineLevel="1" thickBot="1">
      <c r="A203" s="282">
        <v>163</v>
      </c>
      <c r="B203" s="287" t="str">
        <f>IFERROR(VLOOKUP(E203,'P. 2.1'!$E$10:$X$65,2,FALSE),"")</f>
        <v/>
      </c>
      <c r="C203" s="287" t="str">
        <f>IFERROR(VLOOKUP(E203,'P. 2.1'!$E$10:$X$65,3,FALSE),"")</f>
        <v/>
      </c>
      <c r="E203" s="210">
        <v>0</v>
      </c>
      <c r="F203" s="216">
        <f t="shared" ref="F203:L203" si="181">F$30*F718</f>
        <v>0</v>
      </c>
      <c r="G203" s="216">
        <f t="shared" si="181"/>
        <v>0</v>
      </c>
      <c r="H203" s="216">
        <f t="shared" si="181"/>
        <v>0</v>
      </c>
      <c r="I203" s="216">
        <f t="shared" si="181"/>
        <v>0</v>
      </c>
      <c r="J203" s="216">
        <f t="shared" si="181"/>
        <v>0</v>
      </c>
      <c r="K203" s="216">
        <f t="shared" si="181"/>
        <v>0</v>
      </c>
      <c r="L203" s="216">
        <f t="shared" si="181"/>
        <v>0</v>
      </c>
      <c r="M203" s="216">
        <f t="shared" si="172"/>
        <v>0</v>
      </c>
      <c r="N203" s="216">
        <f t="shared" si="172"/>
        <v>0</v>
      </c>
      <c r="O203" s="216">
        <f t="shared" si="172"/>
        <v>0</v>
      </c>
      <c r="P203" s="216">
        <f t="shared" si="172"/>
        <v>0</v>
      </c>
      <c r="Q203" s="216">
        <f t="shared" si="172"/>
        <v>0</v>
      </c>
      <c r="S203" s="207">
        <f t="shared" si="143"/>
        <v>0</v>
      </c>
      <c r="T203" s="208">
        <f t="shared" si="144"/>
        <v>0</v>
      </c>
    </row>
    <row r="204" spans="1:20" s="167" customFormat="1" ht="12.75" hidden="1" outlineLevel="1" thickBot="1">
      <c r="A204" s="282">
        <v>164</v>
      </c>
      <c r="B204" s="287" t="str">
        <f>IFERROR(VLOOKUP(E204,'P. 2.1'!$E$10:$X$65,2,FALSE),"")</f>
        <v/>
      </c>
      <c r="C204" s="287" t="str">
        <f>IFERROR(VLOOKUP(E204,'P. 2.1'!$E$10:$X$65,3,FALSE),"")</f>
        <v/>
      </c>
      <c r="E204" s="210">
        <v>0</v>
      </c>
      <c r="F204" s="216">
        <f t="shared" ref="F204:L204" si="182">F$30*F719</f>
        <v>0</v>
      </c>
      <c r="G204" s="216">
        <f t="shared" si="182"/>
        <v>0</v>
      </c>
      <c r="H204" s="216">
        <f t="shared" si="182"/>
        <v>0</v>
      </c>
      <c r="I204" s="216">
        <f t="shared" si="182"/>
        <v>0</v>
      </c>
      <c r="J204" s="216">
        <f t="shared" si="182"/>
        <v>0</v>
      </c>
      <c r="K204" s="216">
        <f t="shared" si="182"/>
        <v>0</v>
      </c>
      <c r="L204" s="216">
        <f t="shared" si="182"/>
        <v>0</v>
      </c>
      <c r="M204" s="216">
        <f t="shared" ref="M204:Q213" si="183">M$30*M719</f>
        <v>0</v>
      </c>
      <c r="N204" s="216">
        <f t="shared" si="183"/>
        <v>0</v>
      </c>
      <c r="O204" s="216">
        <f t="shared" si="183"/>
        <v>0</v>
      </c>
      <c r="P204" s="216">
        <f t="shared" si="183"/>
        <v>0</v>
      </c>
      <c r="Q204" s="216">
        <f t="shared" si="183"/>
        <v>0</v>
      </c>
      <c r="S204" s="207">
        <f t="shared" si="143"/>
        <v>0</v>
      </c>
      <c r="T204" s="208">
        <f t="shared" si="144"/>
        <v>0</v>
      </c>
    </row>
    <row r="205" spans="1:20" s="167" customFormat="1" ht="12.75" hidden="1" outlineLevel="1" thickBot="1">
      <c r="A205" s="282">
        <v>165</v>
      </c>
      <c r="B205" s="287" t="str">
        <f>IFERROR(VLOOKUP(E205,'P. 2.1'!$E$10:$X$65,2,FALSE),"")</f>
        <v/>
      </c>
      <c r="C205" s="287" t="str">
        <f>IFERROR(VLOOKUP(E205,'P. 2.1'!$E$10:$X$65,3,FALSE),"")</f>
        <v/>
      </c>
      <c r="E205" s="210">
        <v>0</v>
      </c>
      <c r="F205" s="216">
        <f t="shared" ref="F205:L205" si="184">F$30*F720</f>
        <v>0</v>
      </c>
      <c r="G205" s="216">
        <f t="shared" si="184"/>
        <v>0</v>
      </c>
      <c r="H205" s="216">
        <f t="shared" si="184"/>
        <v>0</v>
      </c>
      <c r="I205" s="216">
        <f t="shared" si="184"/>
        <v>0</v>
      </c>
      <c r="J205" s="216">
        <f t="shared" si="184"/>
        <v>0</v>
      </c>
      <c r="K205" s="216">
        <f t="shared" si="184"/>
        <v>0</v>
      </c>
      <c r="L205" s="216">
        <f t="shared" si="184"/>
        <v>0</v>
      </c>
      <c r="M205" s="216">
        <f t="shared" si="183"/>
        <v>0</v>
      </c>
      <c r="N205" s="216">
        <f t="shared" si="183"/>
        <v>0</v>
      </c>
      <c r="O205" s="216">
        <f t="shared" si="183"/>
        <v>0</v>
      </c>
      <c r="P205" s="216">
        <f t="shared" si="183"/>
        <v>0</v>
      </c>
      <c r="Q205" s="216">
        <f t="shared" si="183"/>
        <v>0</v>
      </c>
      <c r="S205" s="207">
        <f t="shared" si="143"/>
        <v>0</v>
      </c>
      <c r="T205" s="208">
        <f t="shared" si="144"/>
        <v>0</v>
      </c>
    </row>
    <row r="206" spans="1:20" s="167" customFormat="1" ht="12.75" hidden="1" outlineLevel="1" thickBot="1">
      <c r="A206" s="282">
        <v>166</v>
      </c>
      <c r="B206" s="287" t="str">
        <f>IFERROR(VLOOKUP(E206,'P. 2.1'!$E$10:$X$65,2,FALSE),"")</f>
        <v/>
      </c>
      <c r="C206" s="287" t="str">
        <f>IFERROR(VLOOKUP(E206,'P. 2.1'!$E$10:$X$65,3,FALSE),"")</f>
        <v/>
      </c>
      <c r="E206" s="210">
        <v>0</v>
      </c>
      <c r="F206" s="216">
        <f t="shared" ref="F206:L206" si="185">F$30*F721</f>
        <v>0</v>
      </c>
      <c r="G206" s="216">
        <f t="shared" si="185"/>
        <v>0</v>
      </c>
      <c r="H206" s="216">
        <f t="shared" si="185"/>
        <v>0</v>
      </c>
      <c r="I206" s="216">
        <f t="shared" si="185"/>
        <v>0</v>
      </c>
      <c r="J206" s="216">
        <f t="shared" si="185"/>
        <v>0</v>
      </c>
      <c r="K206" s="216">
        <f t="shared" si="185"/>
        <v>0</v>
      </c>
      <c r="L206" s="216">
        <f t="shared" si="185"/>
        <v>0</v>
      </c>
      <c r="M206" s="216">
        <f t="shared" si="183"/>
        <v>0</v>
      </c>
      <c r="N206" s="216">
        <f t="shared" si="183"/>
        <v>0</v>
      </c>
      <c r="O206" s="216">
        <f t="shared" si="183"/>
        <v>0</v>
      </c>
      <c r="P206" s="216">
        <f t="shared" si="183"/>
        <v>0</v>
      </c>
      <c r="Q206" s="216">
        <f t="shared" si="183"/>
        <v>0</v>
      </c>
      <c r="S206" s="207">
        <f t="shared" si="143"/>
        <v>0</v>
      </c>
      <c r="T206" s="208">
        <f t="shared" si="144"/>
        <v>0</v>
      </c>
    </row>
    <row r="207" spans="1:20" s="167" customFormat="1" ht="12.75" hidden="1" outlineLevel="1" thickBot="1">
      <c r="A207" s="282">
        <v>167</v>
      </c>
      <c r="B207" s="287" t="str">
        <f>IFERROR(VLOOKUP(E207,'P. 2.1'!$E$10:$X$65,2,FALSE),"")</f>
        <v/>
      </c>
      <c r="C207" s="287" t="str">
        <f>IFERROR(VLOOKUP(E207,'P. 2.1'!$E$10:$X$65,3,FALSE),"")</f>
        <v/>
      </c>
      <c r="E207" s="210">
        <v>0</v>
      </c>
      <c r="F207" s="216">
        <f t="shared" ref="F207:L207" si="186">F$30*F722</f>
        <v>0</v>
      </c>
      <c r="G207" s="216">
        <f t="shared" si="186"/>
        <v>0</v>
      </c>
      <c r="H207" s="216">
        <f t="shared" si="186"/>
        <v>0</v>
      </c>
      <c r="I207" s="216">
        <f t="shared" si="186"/>
        <v>0</v>
      </c>
      <c r="J207" s="216">
        <f t="shared" si="186"/>
        <v>0</v>
      </c>
      <c r="K207" s="216">
        <f t="shared" si="186"/>
        <v>0</v>
      </c>
      <c r="L207" s="216">
        <f t="shared" si="186"/>
        <v>0</v>
      </c>
      <c r="M207" s="216">
        <f t="shared" si="183"/>
        <v>0</v>
      </c>
      <c r="N207" s="216">
        <f t="shared" si="183"/>
        <v>0</v>
      </c>
      <c r="O207" s="216">
        <f t="shared" si="183"/>
        <v>0</v>
      </c>
      <c r="P207" s="216">
        <f t="shared" si="183"/>
        <v>0</v>
      </c>
      <c r="Q207" s="216">
        <f t="shared" si="183"/>
        <v>0</v>
      </c>
      <c r="S207" s="207">
        <f t="shared" si="143"/>
        <v>0</v>
      </c>
      <c r="T207" s="208">
        <f t="shared" si="144"/>
        <v>0</v>
      </c>
    </row>
    <row r="208" spans="1:20" s="167" customFormat="1" ht="12.75" hidden="1" outlineLevel="1" thickBot="1">
      <c r="A208" s="282">
        <v>168</v>
      </c>
      <c r="B208" s="287" t="str">
        <f>IFERROR(VLOOKUP(E208,'P. 2.1'!$E$10:$X$65,2,FALSE),"")</f>
        <v/>
      </c>
      <c r="C208" s="287" t="str">
        <f>IFERROR(VLOOKUP(E208,'P. 2.1'!$E$10:$X$65,3,FALSE),"")</f>
        <v/>
      </c>
      <c r="E208" s="210">
        <v>0</v>
      </c>
      <c r="F208" s="216">
        <f t="shared" ref="F208:L208" si="187">F$30*F723</f>
        <v>0</v>
      </c>
      <c r="G208" s="216">
        <f t="shared" si="187"/>
        <v>0</v>
      </c>
      <c r="H208" s="216">
        <f t="shared" si="187"/>
        <v>0</v>
      </c>
      <c r="I208" s="216">
        <f t="shared" si="187"/>
        <v>0</v>
      </c>
      <c r="J208" s="216">
        <f t="shared" si="187"/>
        <v>0</v>
      </c>
      <c r="K208" s="216">
        <f t="shared" si="187"/>
        <v>0</v>
      </c>
      <c r="L208" s="216">
        <f t="shared" si="187"/>
        <v>0</v>
      </c>
      <c r="M208" s="216">
        <f t="shared" si="183"/>
        <v>0</v>
      </c>
      <c r="N208" s="216">
        <f t="shared" si="183"/>
        <v>0</v>
      </c>
      <c r="O208" s="216">
        <f t="shared" si="183"/>
        <v>0</v>
      </c>
      <c r="P208" s="216">
        <f t="shared" si="183"/>
        <v>0</v>
      </c>
      <c r="Q208" s="216">
        <f t="shared" si="183"/>
        <v>0</v>
      </c>
      <c r="S208" s="207">
        <f t="shared" si="143"/>
        <v>0</v>
      </c>
      <c r="T208" s="208">
        <f t="shared" si="144"/>
        <v>0</v>
      </c>
    </row>
    <row r="209" spans="1:20" s="167" customFormat="1" ht="12.75" hidden="1" outlineLevel="1" thickBot="1">
      <c r="A209" s="282">
        <v>169</v>
      </c>
      <c r="B209" s="287" t="str">
        <f>IFERROR(VLOOKUP(E209,'P. 2.1'!$E$10:$X$65,2,FALSE),"")</f>
        <v/>
      </c>
      <c r="C209" s="287" t="str">
        <f>IFERROR(VLOOKUP(E209,'P. 2.1'!$E$10:$X$65,3,FALSE),"")</f>
        <v/>
      </c>
      <c r="E209" s="210">
        <v>0</v>
      </c>
      <c r="F209" s="216">
        <f t="shared" ref="F209:L209" si="188">F$30*F724</f>
        <v>0</v>
      </c>
      <c r="G209" s="216">
        <f t="shared" si="188"/>
        <v>0</v>
      </c>
      <c r="H209" s="216">
        <f t="shared" si="188"/>
        <v>0</v>
      </c>
      <c r="I209" s="216">
        <f t="shared" si="188"/>
        <v>0</v>
      </c>
      <c r="J209" s="216">
        <f t="shared" si="188"/>
        <v>0</v>
      </c>
      <c r="K209" s="216">
        <f t="shared" si="188"/>
        <v>0</v>
      </c>
      <c r="L209" s="216">
        <f t="shared" si="188"/>
        <v>0</v>
      </c>
      <c r="M209" s="216">
        <f t="shared" si="183"/>
        <v>0</v>
      </c>
      <c r="N209" s="216">
        <f t="shared" si="183"/>
        <v>0</v>
      </c>
      <c r="O209" s="216">
        <f t="shared" si="183"/>
        <v>0</v>
      </c>
      <c r="P209" s="216">
        <f t="shared" si="183"/>
        <v>0</v>
      </c>
      <c r="Q209" s="216">
        <f t="shared" si="183"/>
        <v>0</v>
      </c>
      <c r="S209" s="207">
        <f t="shared" si="143"/>
        <v>0</v>
      </c>
      <c r="T209" s="208">
        <f t="shared" si="144"/>
        <v>0</v>
      </c>
    </row>
    <row r="210" spans="1:20" s="167" customFormat="1" ht="12.75" hidden="1" outlineLevel="1" thickBot="1">
      <c r="A210" s="282">
        <v>170</v>
      </c>
      <c r="B210" s="287" t="str">
        <f>IFERROR(VLOOKUP(E210,'P. 2.1'!$E$10:$X$65,2,FALSE),"")</f>
        <v/>
      </c>
      <c r="C210" s="287" t="str">
        <f>IFERROR(VLOOKUP(E210,'P. 2.1'!$E$10:$X$65,3,FALSE),"")</f>
        <v/>
      </c>
      <c r="E210" s="210">
        <v>0</v>
      </c>
      <c r="F210" s="216">
        <f t="shared" ref="F210:L210" si="189">F$30*F725</f>
        <v>0</v>
      </c>
      <c r="G210" s="216">
        <f t="shared" si="189"/>
        <v>0</v>
      </c>
      <c r="H210" s="216">
        <f t="shared" si="189"/>
        <v>0</v>
      </c>
      <c r="I210" s="216">
        <f t="shared" si="189"/>
        <v>0</v>
      </c>
      <c r="J210" s="216">
        <f t="shared" si="189"/>
        <v>0</v>
      </c>
      <c r="K210" s="216">
        <f t="shared" si="189"/>
        <v>0</v>
      </c>
      <c r="L210" s="216">
        <f t="shared" si="189"/>
        <v>0</v>
      </c>
      <c r="M210" s="216">
        <f t="shared" si="183"/>
        <v>0</v>
      </c>
      <c r="N210" s="216">
        <f t="shared" si="183"/>
        <v>0</v>
      </c>
      <c r="O210" s="216">
        <f t="shared" si="183"/>
        <v>0</v>
      </c>
      <c r="P210" s="216">
        <f t="shared" si="183"/>
        <v>0</v>
      </c>
      <c r="Q210" s="216">
        <f t="shared" si="183"/>
        <v>0</v>
      </c>
      <c r="S210" s="207">
        <f t="shared" si="143"/>
        <v>0</v>
      </c>
      <c r="T210" s="208">
        <f t="shared" si="144"/>
        <v>0</v>
      </c>
    </row>
    <row r="211" spans="1:20" s="167" customFormat="1" ht="12.75" hidden="1" outlineLevel="1" thickBot="1">
      <c r="A211" s="282">
        <v>171</v>
      </c>
      <c r="B211" s="287" t="str">
        <f>IFERROR(VLOOKUP(E211,'P. 2.1'!$E$10:$X$65,2,FALSE),"")</f>
        <v/>
      </c>
      <c r="C211" s="287" t="str">
        <f>IFERROR(VLOOKUP(E211,'P. 2.1'!$E$10:$X$65,3,FALSE),"")</f>
        <v/>
      </c>
      <c r="E211" s="210">
        <v>0</v>
      </c>
      <c r="F211" s="216">
        <f t="shared" ref="F211:L211" si="190">F$30*F726</f>
        <v>0</v>
      </c>
      <c r="G211" s="216">
        <f t="shared" si="190"/>
        <v>0</v>
      </c>
      <c r="H211" s="216">
        <f t="shared" si="190"/>
        <v>0</v>
      </c>
      <c r="I211" s="216">
        <f t="shared" si="190"/>
        <v>0</v>
      </c>
      <c r="J211" s="216">
        <f t="shared" si="190"/>
        <v>0</v>
      </c>
      <c r="K211" s="216">
        <f t="shared" si="190"/>
        <v>0</v>
      </c>
      <c r="L211" s="216">
        <f t="shared" si="190"/>
        <v>0</v>
      </c>
      <c r="M211" s="216">
        <f t="shared" si="183"/>
        <v>0</v>
      </c>
      <c r="N211" s="216">
        <f t="shared" si="183"/>
        <v>0</v>
      </c>
      <c r="O211" s="216">
        <f t="shared" si="183"/>
        <v>0</v>
      </c>
      <c r="P211" s="216">
        <f t="shared" si="183"/>
        <v>0</v>
      </c>
      <c r="Q211" s="216">
        <f t="shared" si="183"/>
        <v>0</v>
      </c>
      <c r="S211" s="207">
        <f t="shared" si="143"/>
        <v>0</v>
      </c>
      <c r="T211" s="208">
        <f t="shared" si="144"/>
        <v>0</v>
      </c>
    </row>
    <row r="212" spans="1:20" s="167" customFormat="1" ht="12.75" hidden="1" outlineLevel="1" thickBot="1">
      <c r="A212" s="282">
        <v>172</v>
      </c>
      <c r="B212" s="287" t="str">
        <f>IFERROR(VLOOKUP(E212,'P. 2.1'!$E$10:$X$65,2,FALSE),"")</f>
        <v/>
      </c>
      <c r="C212" s="287" t="str">
        <f>IFERROR(VLOOKUP(E212,'P. 2.1'!$E$10:$X$65,3,FALSE),"")</f>
        <v/>
      </c>
      <c r="E212" s="210">
        <v>0</v>
      </c>
      <c r="F212" s="216">
        <f t="shared" ref="F212:L212" si="191">F$30*F727</f>
        <v>0</v>
      </c>
      <c r="G212" s="216">
        <f t="shared" si="191"/>
        <v>0</v>
      </c>
      <c r="H212" s="216">
        <f t="shared" si="191"/>
        <v>0</v>
      </c>
      <c r="I212" s="216">
        <f t="shared" si="191"/>
        <v>0</v>
      </c>
      <c r="J212" s="216">
        <f t="shared" si="191"/>
        <v>0</v>
      </c>
      <c r="K212" s="216">
        <f t="shared" si="191"/>
        <v>0</v>
      </c>
      <c r="L212" s="216">
        <f t="shared" si="191"/>
        <v>0</v>
      </c>
      <c r="M212" s="216">
        <f t="shared" si="183"/>
        <v>0</v>
      </c>
      <c r="N212" s="216">
        <f t="shared" si="183"/>
        <v>0</v>
      </c>
      <c r="O212" s="216">
        <f t="shared" si="183"/>
        <v>0</v>
      </c>
      <c r="P212" s="216">
        <f t="shared" si="183"/>
        <v>0</v>
      </c>
      <c r="Q212" s="216">
        <f t="shared" si="183"/>
        <v>0</v>
      </c>
      <c r="S212" s="207">
        <f t="shared" si="143"/>
        <v>0</v>
      </c>
      <c r="T212" s="208">
        <f t="shared" si="144"/>
        <v>0</v>
      </c>
    </row>
    <row r="213" spans="1:20" s="167" customFormat="1" ht="12.75" hidden="1" outlineLevel="1" thickBot="1">
      <c r="A213" s="282">
        <v>173</v>
      </c>
      <c r="B213" s="287" t="str">
        <f>IFERROR(VLOOKUP(E213,'P. 2.1'!$E$10:$X$65,2,FALSE),"")</f>
        <v/>
      </c>
      <c r="C213" s="287" t="str">
        <f>IFERROR(VLOOKUP(E213,'P. 2.1'!$E$10:$X$65,3,FALSE),"")</f>
        <v/>
      </c>
      <c r="E213" s="210">
        <v>0</v>
      </c>
      <c r="F213" s="216">
        <f t="shared" ref="F213:L213" si="192">F$30*F728</f>
        <v>0</v>
      </c>
      <c r="G213" s="216">
        <f t="shared" si="192"/>
        <v>0</v>
      </c>
      <c r="H213" s="216">
        <f t="shared" si="192"/>
        <v>0</v>
      </c>
      <c r="I213" s="216">
        <f t="shared" si="192"/>
        <v>0</v>
      </c>
      <c r="J213" s="216">
        <f t="shared" si="192"/>
        <v>0</v>
      </c>
      <c r="K213" s="216">
        <f t="shared" si="192"/>
        <v>0</v>
      </c>
      <c r="L213" s="216">
        <f t="shared" si="192"/>
        <v>0</v>
      </c>
      <c r="M213" s="216">
        <f t="shared" si="183"/>
        <v>0</v>
      </c>
      <c r="N213" s="216">
        <f t="shared" si="183"/>
        <v>0</v>
      </c>
      <c r="O213" s="216">
        <f t="shared" si="183"/>
        <v>0</v>
      </c>
      <c r="P213" s="216">
        <f t="shared" si="183"/>
        <v>0</v>
      </c>
      <c r="Q213" s="216">
        <f t="shared" si="183"/>
        <v>0</v>
      </c>
      <c r="S213" s="207">
        <f t="shared" si="143"/>
        <v>0</v>
      </c>
      <c r="T213" s="208">
        <f t="shared" si="144"/>
        <v>0</v>
      </c>
    </row>
    <row r="214" spans="1:20" s="167" customFormat="1" ht="12.75" hidden="1" outlineLevel="1" thickBot="1">
      <c r="A214" s="282">
        <v>174</v>
      </c>
      <c r="B214" s="287" t="str">
        <f>IFERROR(VLOOKUP(E214,'P. 2.1'!$E$10:$X$65,2,FALSE),"")</f>
        <v/>
      </c>
      <c r="C214" s="287" t="str">
        <f>IFERROR(VLOOKUP(E214,'P. 2.1'!$E$10:$X$65,3,FALSE),"")</f>
        <v/>
      </c>
      <c r="E214" s="210">
        <v>0</v>
      </c>
      <c r="F214" s="216">
        <f t="shared" ref="F214:L214" si="193">F$30*F729</f>
        <v>0</v>
      </c>
      <c r="G214" s="216">
        <f t="shared" si="193"/>
        <v>0</v>
      </c>
      <c r="H214" s="216">
        <f t="shared" si="193"/>
        <v>0</v>
      </c>
      <c r="I214" s="216">
        <f t="shared" si="193"/>
        <v>0</v>
      </c>
      <c r="J214" s="216">
        <f t="shared" si="193"/>
        <v>0</v>
      </c>
      <c r="K214" s="216">
        <f t="shared" si="193"/>
        <v>0</v>
      </c>
      <c r="L214" s="216">
        <f t="shared" si="193"/>
        <v>0</v>
      </c>
      <c r="M214" s="216">
        <f t="shared" ref="M214:Q223" si="194">M$30*M729</f>
        <v>0</v>
      </c>
      <c r="N214" s="216">
        <f t="shared" si="194"/>
        <v>0</v>
      </c>
      <c r="O214" s="216">
        <f t="shared" si="194"/>
        <v>0</v>
      </c>
      <c r="P214" s="216">
        <f t="shared" si="194"/>
        <v>0</v>
      </c>
      <c r="Q214" s="216">
        <f t="shared" si="194"/>
        <v>0</v>
      </c>
      <c r="S214" s="207">
        <f t="shared" si="143"/>
        <v>0</v>
      </c>
      <c r="T214" s="208">
        <f t="shared" si="144"/>
        <v>0</v>
      </c>
    </row>
    <row r="215" spans="1:20" s="167" customFormat="1" ht="12.75" hidden="1" outlineLevel="1" thickBot="1">
      <c r="A215" s="282">
        <v>175</v>
      </c>
      <c r="B215" s="287" t="str">
        <f>IFERROR(VLOOKUP(E215,'P. 2.1'!$E$10:$X$65,2,FALSE),"")</f>
        <v/>
      </c>
      <c r="C215" s="287" t="str">
        <f>IFERROR(VLOOKUP(E215,'P. 2.1'!$E$10:$X$65,3,FALSE),"")</f>
        <v/>
      </c>
      <c r="E215" s="210">
        <v>0</v>
      </c>
      <c r="F215" s="216">
        <f t="shared" ref="F215:L215" si="195">F$30*F730</f>
        <v>0</v>
      </c>
      <c r="G215" s="216">
        <f t="shared" si="195"/>
        <v>0</v>
      </c>
      <c r="H215" s="216">
        <f t="shared" si="195"/>
        <v>0</v>
      </c>
      <c r="I215" s="216">
        <f t="shared" si="195"/>
        <v>0</v>
      </c>
      <c r="J215" s="216">
        <f t="shared" si="195"/>
        <v>0</v>
      </c>
      <c r="K215" s="216">
        <f t="shared" si="195"/>
        <v>0</v>
      </c>
      <c r="L215" s="216">
        <f t="shared" si="195"/>
        <v>0</v>
      </c>
      <c r="M215" s="216">
        <f t="shared" si="194"/>
        <v>0</v>
      </c>
      <c r="N215" s="216">
        <f t="shared" si="194"/>
        <v>0</v>
      </c>
      <c r="O215" s="216">
        <f t="shared" si="194"/>
        <v>0</v>
      </c>
      <c r="P215" s="216">
        <f t="shared" si="194"/>
        <v>0</v>
      </c>
      <c r="Q215" s="216">
        <f t="shared" si="194"/>
        <v>0</v>
      </c>
      <c r="S215" s="207">
        <f t="shared" si="143"/>
        <v>0</v>
      </c>
      <c r="T215" s="208">
        <f t="shared" si="144"/>
        <v>0</v>
      </c>
    </row>
    <row r="216" spans="1:20" s="167" customFormat="1" ht="12.75" hidden="1" outlineLevel="1" thickBot="1">
      <c r="A216" s="282">
        <v>176</v>
      </c>
      <c r="B216" s="287" t="str">
        <f>IFERROR(VLOOKUP(E216,'P. 2.1'!$E$10:$X$65,2,FALSE),"")</f>
        <v/>
      </c>
      <c r="C216" s="287" t="str">
        <f>IFERROR(VLOOKUP(E216,'P. 2.1'!$E$10:$X$65,3,FALSE),"")</f>
        <v/>
      </c>
      <c r="E216" s="210">
        <v>0</v>
      </c>
      <c r="F216" s="216">
        <f t="shared" ref="F216:L216" si="196">F$30*F731</f>
        <v>0</v>
      </c>
      <c r="G216" s="216">
        <f t="shared" si="196"/>
        <v>0</v>
      </c>
      <c r="H216" s="216">
        <f t="shared" si="196"/>
        <v>0</v>
      </c>
      <c r="I216" s="216">
        <f t="shared" si="196"/>
        <v>0</v>
      </c>
      <c r="J216" s="216">
        <f t="shared" si="196"/>
        <v>0</v>
      </c>
      <c r="K216" s="216">
        <f t="shared" si="196"/>
        <v>0</v>
      </c>
      <c r="L216" s="216">
        <f t="shared" si="196"/>
        <v>0</v>
      </c>
      <c r="M216" s="216">
        <f t="shared" si="194"/>
        <v>0</v>
      </c>
      <c r="N216" s="216">
        <f t="shared" si="194"/>
        <v>0</v>
      </c>
      <c r="O216" s="216">
        <f t="shared" si="194"/>
        <v>0</v>
      </c>
      <c r="P216" s="216">
        <f t="shared" si="194"/>
        <v>0</v>
      </c>
      <c r="Q216" s="216">
        <f t="shared" si="194"/>
        <v>0</v>
      </c>
      <c r="S216" s="207">
        <f t="shared" si="143"/>
        <v>0</v>
      </c>
      <c r="T216" s="208">
        <f t="shared" si="144"/>
        <v>0</v>
      </c>
    </row>
    <row r="217" spans="1:20" s="167" customFormat="1" ht="12.75" hidden="1" outlineLevel="1" thickBot="1">
      <c r="A217" s="282">
        <v>177</v>
      </c>
      <c r="B217" s="287" t="str">
        <f>IFERROR(VLOOKUP(E217,'P. 2.1'!$E$10:$X$65,2,FALSE),"")</f>
        <v/>
      </c>
      <c r="C217" s="287" t="str">
        <f>IFERROR(VLOOKUP(E217,'P. 2.1'!$E$10:$X$65,3,FALSE),"")</f>
        <v/>
      </c>
      <c r="E217" s="210">
        <v>0</v>
      </c>
      <c r="F217" s="216">
        <f t="shared" ref="F217:L217" si="197">F$30*F732</f>
        <v>0</v>
      </c>
      <c r="G217" s="216">
        <f t="shared" si="197"/>
        <v>0</v>
      </c>
      <c r="H217" s="216">
        <f t="shared" si="197"/>
        <v>0</v>
      </c>
      <c r="I217" s="216">
        <f t="shared" si="197"/>
        <v>0</v>
      </c>
      <c r="J217" s="216">
        <f t="shared" si="197"/>
        <v>0</v>
      </c>
      <c r="K217" s="216">
        <f t="shared" si="197"/>
        <v>0</v>
      </c>
      <c r="L217" s="216">
        <f t="shared" si="197"/>
        <v>0</v>
      </c>
      <c r="M217" s="216">
        <f t="shared" si="194"/>
        <v>0</v>
      </c>
      <c r="N217" s="216">
        <f t="shared" si="194"/>
        <v>0</v>
      </c>
      <c r="O217" s="216">
        <f t="shared" si="194"/>
        <v>0</v>
      </c>
      <c r="P217" s="216">
        <f t="shared" si="194"/>
        <v>0</v>
      </c>
      <c r="Q217" s="216">
        <f t="shared" si="194"/>
        <v>0</v>
      </c>
      <c r="S217" s="207">
        <f t="shared" si="143"/>
        <v>0</v>
      </c>
      <c r="T217" s="208">
        <f t="shared" si="144"/>
        <v>0</v>
      </c>
    </row>
    <row r="218" spans="1:20" s="167" customFormat="1" ht="12.75" hidden="1" outlineLevel="1" thickBot="1">
      <c r="A218" s="282">
        <v>178</v>
      </c>
      <c r="B218" s="287" t="str">
        <f>IFERROR(VLOOKUP(E218,'P. 2.1'!$E$10:$X$65,2,FALSE),"")</f>
        <v/>
      </c>
      <c r="C218" s="287" t="str">
        <f>IFERROR(VLOOKUP(E218,'P. 2.1'!$E$10:$X$65,3,FALSE),"")</f>
        <v/>
      </c>
      <c r="E218" s="210">
        <v>0</v>
      </c>
      <c r="F218" s="216">
        <f t="shared" ref="F218:L218" si="198">F$30*F733</f>
        <v>0</v>
      </c>
      <c r="G218" s="216">
        <f t="shared" si="198"/>
        <v>0</v>
      </c>
      <c r="H218" s="216">
        <f t="shared" si="198"/>
        <v>0</v>
      </c>
      <c r="I218" s="216">
        <f t="shared" si="198"/>
        <v>0</v>
      </c>
      <c r="J218" s="216">
        <f t="shared" si="198"/>
        <v>0</v>
      </c>
      <c r="K218" s="216">
        <f t="shared" si="198"/>
        <v>0</v>
      </c>
      <c r="L218" s="216">
        <f t="shared" si="198"/>
        <v>0</v>
      </c>
      <c r="M218" s="216">
        <f t="shared" si="194"/>
        <v>0</v>
      </c>
      <c r="N218" s="216">
        <f t="shared" si="194"/>
        <v>0</v>
      </c>
      <c r="O218" s="216">
        <f t="shared" si="194"/>
        <v>0</v>
      </c>
      <c r="P218" s="216">
        <f t="shared" si="194"/>
        <v>0</v>
      </c>
      <c r="Q218" s="216">
        <f t="shared" si="194"/>
        <v>0</v>
      </c>
      <c r="S218" s="207">
        <f t="shared" si="143"/>
        <v>0</v>
      </c>
      <c r="T218" s="208">
        <f t="shared" si="144"/>
        <v>0</v>
      </c>
    </row>
    <row r="219" spans="1:20" s="167" customFormat="1" ht="12.75" hidden="1" outlineLevel="1" thickBot="1">
      <c r="A219" s="282">
        <v>179</v>
      </c>
      <c r="B219" s="287" t="str">
        <f>IFERROR(VLOOKUP(E219,'P. 2.1'!$E$10:$X$65,2,FALSE),"")</f>
        <v/>
      </c>
      <c r="C219" s="287" t="str">
        <f>IFERROR(VLOOKUP(E219,'P. 2.1'!$E$10:$X$65,3,FALSE),"")</f>
        <v/>
      </c>
      <c r="E219" s="210">
        <v>0</v>
      </c>
      <c r="F219" s="216">
        <f t="shared" ref="F219:L219" si="199">F$30*F734</f>
        <v>0</v>
      </c>
      <c r="G219" s="216">
        <f t="shared" si="199"/>
        <v>0</v>
      </c>
      <c r="H219" s="216">
        <f t="shared" si="199"/>
        <v>0</v>
      </c>
      <c r="I219" s="216">
        <f t="shared" si="199"/>
        <v>0</v>
      </c>
      <c r="J219" s="216">
        <f t="shared" si="199"/>
        <v>0</v>
      </c>
      <c r="K219" s="216">
        <f t="shared" si="199"/>
        <v>0</v>
      </c>
      <c r="L219" s="216">
        <f t="shared" si="199"/>
        <v>0</v>
      </c>
      <c r="M219" s="216">
        <f t="shared" si="194"/>
        <v>0</v>
      </c>
      <c r="N219" s="216">
        <f t="shared" si="194"/>
        <v>0</v>
      </c>
      <c r="O219" s="216">
        <f t="shared" si="194"/>
        <v>0</v>
      </c>
      <c r="P219" s="216">
        <f t="shared" si="194"/>
        <v>0</v>
      </c>
      <c r="Q219" s="216">
        <f t="shared" si="194"/>
        <v>0</v>
      </c>
      <c r="S219" s="207">
        <f t="shared" si="143"/>
        <v>0</v>
      </c>
      <c r="T219" s="208">
        <f t="shared" si="144"/>
        <v>0</v>
      </c>
    </row>
    <row r="220" spans="1:20" s="167" customFormat="1" ht="12.75" hidden="1" outlineLevel="1" thickBot="1">
      <c r="A220" s="282">
        <v>180</v>
      </c>
      <c r="B220" s="287" t="str">
        <f>IFERROR(VLOOKUP(E220,'P. 2.1'!$E$10:$X$65,2,FALSE),"")</f>
        <v/>
      </c>
      <c r="C220" s="287" t="str">
        <f>IFERROR(VLOOKUP(E220,'P. 2.1'!$E$10:$X$65,3,FALSE),"")</f>
        <v/>
      </c>
      <c r="E220" s="210">
        <v>0</v>
      </c>
      <c r="F220" s="216">
        <f t="shared" ref="F220:L220" si="200">F$30*F735</f>
        <v>0</v>
      </c>
      <c r="G220" s="216">
        <f t="shared" si="200"/>
        <v>0</v>
      </c>
      <c r="H220" s="216">
        <f t="shared" si="200"/>
        <v>0</v>
      </c>
      <c r="I220" s="216">
        <f t="shared" si="200"/>
        <v>0</v>
      </c>
      <c r="J220" s="216">
        <f t="shared" si="200"/>
        <v>0</v>
      </c>
      <c r="K220" s="216">
        <f t="shared" si="200"/>
        <v>0</v>
      </c>
      <c r="L220" s="216">
        <f t="shared" si="200"/>
        <v>0</v>
      </c>
      <c r="M220" s="216">
        <f t="shared" si="194"/>
        <v>0</v>
      </c>
      <c r="N220" s="216">
        <f t="shared" si="194"/>
        <v>0</v>
      </c>
      <c r="O220" s="216">
        <f t="shared" si="194"/>
        <v>0</v>
      </c>
      <c r="P220" s="216">
        <f t="shared" si="194"/>
        <v>0</v>
      </c>
      <c r="Q220" s="216">
        <f t="shared" si="194"/>
        <v>0</v>
      </c>
      <c r="S220" s="207">
        <f t="shared" si="143"/>
        <v>0</v>
      </c>
      <c r="T220" s="208">
        <f t="shared" si="144"/>
        <v>0</v>
      </c>
    </row>
    <row r="221" spans="1:20" s="167" customFormat="1" ht="12.75" hidden="1" outlineLevel="1" thickBot="1">
      <c r="A221" s="282">
        <v>181</v>
      </c>
      <c r="B221" s="287" t="str">
        <f>IFERROR(VLOOKUP(E221,'P. 2.1'!$E$10:$X$65,2,FALSE),"")</f>
        <v/>
      </c>
      <c r="C221" s="287" t="str">
        <f>IFERROR(VLOOKUP(E221,'P. 2.1'!$E$10:$X$65,3,FALSE),"")</f>
        <v/>
      </c>
      <c r="E221" s="210">
        <v>0</v>
      </c>
      <c r="F221" s="216">
        <f t="shared" ref="F221:L221" si="201">F$30*F736</f>
        <v>0</v>
      </c>
      <c r="G221" s="216">
        <f t="shared" si="201"/>
        <v>0</v>
      </c>
      <c r="H221" s="216">
        <f t="shared" si="201"/>
        <v>0</v>
      </c>
      <c r="I221" s="216">
        <f t="shared" si="201"/>
        <v>0</v>
      </c>
      <c r="J221" s="216">
        <f t="shared" si="201"/>
        <v>0</v>
      </c>
      <c r="K221" s="216">
        <f t="shared" si="201"/>
        <v>0</v>
      </c>
      <c r="L221" s="216">
        <f t="shared" si="201"/>
        <v>0</v>
      </c>
      <c r="M221" s="216">
        <f t="shared" si="194"/>
        <v>0</v>
      </c>
      <c r="N221" s="216">
        <f t="shared" si="194"/>
        <v>0</v>
      </c>
      <c r="O221" s="216">
        <f t="shared" si="194"/>
        <v>0</v>
      </c>
      <c r="P221" s="216">
        <f t="shared" si="194"/>
        <v>0</v>
      </c>
      <c r="Q221" s="216">
        <f t="shared" si="194"/>
        <v>0</v>
      </c>
      <c r="S221" s="207">
        <f t="shared" si="143"/>
        <v>0</v>
      </c>
      <c r="T221" s="208">
        <f t="shared" si="144"/>
        <v>0</v>
      </c>
    </row>
    <row r="222" spans="1:20" s="167" customFormat="1" ht="12.75" hidden="1" outlineLevel="1" thickBot="1">
      <c r="A222" s="282">
        <v>182</v>
      </c>
      <c r="B222" s="287" t="str">
        <f>IFERROR(VLOOKUP(E222,'P. 2.1'!$E$10:$X$65,2,FALSE),"")</f>
        <v/>
      </c>
      <c r="C222" s="287" t="str">
        <f>IFERROR(VLOOKUP(E222,'P. 2.1'!$E$10:$X$65,3,FALSE),"")</f>
        <v/>
      </c>
      <c r="E222" s="210">
        <v>0</v>
      </c>
      <c r="F222" s="216">
        <f t="shared" ref="F222:L222" si="202">F$30*F737</f>
        <v>0</v>
      </c>
      <c r="G222" s="216">
        <f t="shared" si="202"/>
        <v>0</v>
      </c>
      <c r="H222" s="216">
        <f t="shared" si="202"/>
        <v>0</v>
      </c>
      <c r="I222" s="216">
        <f t="shared" si="202"/>
        <v>0</v>
      </c>
      <c r="J222" s="216">
        <f t="shared" si="202"/>
        <v>0</v>
      </c>
      <c r="K222" s="216">
        <f t="shared" si="202"/>
        <v>0</v>
      </c>
      <c r="L222" s="216">
        <f t="shared" si="202"/>
        <v>0</v>
      </c>
      <c r="M222" s="216">
        <f t="shared" si="194"/>
        <v>0</v>
      </c>
      <c r="N222" s="216">
        <f t="shared" si="194"/>
        <v>0</v>
      </c>
      <c r="O222" s="216">
        <f t="shared" si="194"/>
        <v>0</v>
      </c>
      <c r="P222" s="216">
        <f t="shared" si="194"/>
        <v>0</v>
      </c>
      <c r="Q222" s="216">
        <f t="shared" si="194"/>
        <v>0</v>
      </c>
      <c r="S222" s="207">
        <f t="shared" si="143"/>
        <v>0</v>
      </c>
      <c r="T222" s="208">
        <f t="shared" si="144"/>
        <v>0</v>
      </c>
    </row>
    <row r="223" spans="1:20" s="167" customFormat="1" ht="12.75" hidden="1" outlineLevel="1" thickBot="1">
      <c r="A223" s="282">
        <v>183</v>
      </c>
      <c r="B223" s="287" t="str">
        <f>IFERROR(VLOOKUP(E223,'P. 2.1'!$E$10:$X$65,2,FALSE),"")</f>
        <v/>
      </c>
      <c r="C223" s="287" t="str">
        <f>IFERROR(VLOOKUP(E223,'P. 2.1'!$E$10:$X$65,3,FALSE),"")</f>
        <v/>
      </c>
      <c r="E223" s="210">
        <v>0</v>
      </c>
      <c r="F223" s="216">
        <f t="shared" ref="F223:L223" si="203">F$30*F738</f>
        <v>0</v>
      </c>
      <c r="G223" s="216">
        <f t="shared" si="203"/>
        <v>0</v>
      </c>
      <c r="H223" s="216">
        <f t="shared" si="203"/>
        <v>0</v>
      </c>
      <c r="I223" s="216">
        <f t="shared" si="203"/>
        <v>0</v>
      </c>
      <c r="J223" s="216">
        <f t="shared" si="203"/>
        <v>0</v>
      </c>
      <c r="K223" s="216">
        <f t="shared" si="203"/>
        <v>0</v>
      </c>
      <c r="L223" s="216">
        <f t="shared" si="203"/>
        <v>0</v>
      </c>
      <c r="M223" s="216">
        <f t="shared" si="194"/>
        <v>0</v>
      </c>
      <c r="N223" s="216">
        <f t="shared" si="194"/>
        <v>0</v>
      </c>
      <c r="O223" s="216">
        <f t="shared" si="194"/>
        <v>0</v>
      </c>
      <c r="P223" s="216">
        <f t="shared" si="194"/>
        <v>0</v>
      </c>
      <c r="Q223" s="216">
        <f t="shared" si="194"/>
        <v>0</v>
      </c>
      <c r="S223" s="207">
        <f t="shared" si="143"/>
        <v>0</v>
      </c>
      <c r="T223" s="208">
        <f t="shared" si="144"/>
        <v>0</v>
      </c>
    </row>
    <row r="224" spans="1:20" s="167" customFormat="1" ht="12.75" hidden="1" outlineLevel="1" thickBot="1">
      <c r="A224" s="282">
        <v>184</v>
      </c>
      <c r="B224" s="287" t="str">
        <f>IFERROR(VLOOKUP(E224,'P. 2.1'!$E$10:$X$65,2,FALSE),"")</f>
        <v/>
      </c>
      <c r="C224" s="287" t="str">
        <f>IFERROR(VLOOKUP(E224,'P. 2.1'!$E$10:$X$65,3,FALSE),"")</f>
        <v/>
      </c>
      <c r="E224" s="210">
        <v>0</v>
      </c>
      <c r="F224" s="216">
        <f t="shared" ref="F224:L224" si="204">F$30*F739</f>
        <v>0</v>
      </c>
      <c r="G224" s="216">
        <f t="shared" si="204"/>
        <v>0</v>
      </c>
      <c r="H224" s="216">
        <f t="shared" si="204"/>
        <v>0</v>
      </c>
      <c r="I224" s="216">
        <f t="shared" si="204"/>
        <v>0</v>
      </c>
      <c r="J224" s="216">
        <f t="shared" si="204"/>
        <v>0</v>
      </c>
      <c r="K224" s="216">
        <f t="shared" si="204"/>
        <v>0</v>
      </c>
      <c r="L224" s="216">
        <f t="shared" si="204"/>
        <v>0</v>
      </c>
      <c r="M224" s="216">
        <f t="shared" ref="M224:Q233" si="205">M$30*M739</f>
        <v>0</v>
      </c>
      <c r="N224" s="216">
        <f t="shared" si="205"/>
        <v>0</v>
      </c>
      <c r="O224" s="216">
        <f t="shared" si="205"/>
        <v>0</v>
      </c>
      <c r="P224" s="216">
        <f t="shared" si="205"/>
        <v>0</v>
      </c>
      <c r="Q224" s="216">
        <f t="shared" si="205"/>
        <v>0</v>
      </c>
      <c r="S224" s="207">
        <f t="shared" si="143"/>
        <v>0</v>
      </c>
      <c r="T224" s="208">
        <f t="shared" si="144"/>
        <v>0</v>
      </c>
    </row>
    <row r="225" spans="1:20" s="167" customFormat="1" ht="12.75" hidden="1" outlineLevel="1" thickBot="1">
      <c r="A225" s="282">
        <v>185</v>
      </c>
      <c r="B225" s="287" t="str">
        <f>IFERROR(VLOOKUP(E225,'P. 2.1'!$E$10:$X$65,2,FALSE),"")</f>
        <v/>
      </c>
      <c r="C225" s="287" t="str">
        <f>IFERROR(VLOOKUP(E225,'P. 2.1'!$E$10:$X$65,3,FALSE),"")</f>
        <v/>
      </c>
      <c r="E225" s="210">
        <v>0</v>
      </c>
      <c r="F225" s="216">
        <f t="shared" ref="F225:L225" si="206">F$30*F740</f>
        <v>0</v>
      </c>
      <c r="G225" s="216">
        <f t="shared" si="206"/>
        <v>0</v>
      </c>
      <c r="H225" s="216">
        <f t="shared" si="206"/>
        <v>0</v>
      </c>
      <c r="I225" s="216">
        <f t="shared" si="206"/>
        <v>0</v>
      </c>
      <c r="J225" s="216">
        <f t="shared" si="206"/>
        <v>0</v>
      </c>
      <c r="K225" s="216">
        <f t="shared" si="206"/>
        <v>0</v>
      </c>
      <c r="L225" s="216">
        <f t="shared" si="206"/>
        <v>0</v>
      </c>
      <c r="M225" s="216">
        <f t="shared" si="205"/>
        <v>0</v>
      </c>
      <c r="N225" s="216">
        <f t="shared" si="205"/>
        <v>0</v>
      </c>
      <c r="O225" s="216">
        <f t="shared" si="205"/>
        <v>0</v>
      </c>
      <c r="P225" s="216">
        <f t="shared" si="205"/>
        <v>0</v>
      </c>
      <c r="Q225" s="216">
        <f t="shared" si="205"/>
        <v>0</v>
      </c>
      <c r="S225" s="207">
        <f t="shared" si="143"/>
        <v>0</v>
      </c>
      <c r="T225" s="208">
        <f t="shared" si="144"/>
        <v>0</v>
      </c>
    </row>
    <row r="226" spans="1:20" s="167" customFormat="1" ht="12.75" hidden="1" outlineLevel="1" thickBot="1">
      <c r="A226" s="282">
        <v>186</v>
      </c>
      <c r="B226" s="287" t="str">
        <f>IFERROR(VLOOKUP(E226,'P. 2.1'!$E$10:$X$65,2,FALSE),"")</f>
        <v/>
      </c>
      <c r="C226" s="287" t="str">
        <f>IFERROR(VLOOKUP(E226,'P. 2.1'!$E$10:$X$65,3,FALSE),"")</f>
        <v/>
      </c>
      <c r="E226" s="210">
        <v>0</v>
      </c>
      <c r="F226" s="216">
        <f t="shared" ref="F226:L226" si="207">F$30*F741</f>
        <v>0</v>
      </c>
      <c r="G226" s="216">
        <f t="shared" si="207"/>
        <v>0</v>
      </c>
      <c r="H226" s="216">
        <f t="shared" si="207"/>
        <v>0</v>
      </c>
      <c r="I226" s="216">
        <f t="shared" si="207"/>
        <v>0</v>
      </c>
      <c r="J226" s="216">
        <f t="shared" si="207"/>
        <v>0</v>
      </c>
      <c r="K226" s="216">
        <f t="shared" si="207"/>
        <v>0</v>
      </c>
      <c r="L226" s="216">
        <f t="shared" si="207"/>
        <v>0</v>
      </c>
      <c r="M226" s="216">
        <f t="shared" si="205"/>
        <v>0</v>
      </c>
      <c r="N226" s="216">
        <f t="shared" si="205"/>
        <v>0</v>
      </c>
      <c r="O226" s="216">
        <f t="shared" si="205"/>
        <v>0</v>
      </c>
      <c r="P226" s="216">
        <f t="shared" si="205"/>
        <v>0</v>
      </c>
      <c r="Q226" s="216">
        <f t="shared" si="205"/>
        <v>0</v>
      </c>
      <c r="S226" s="207">
        <f t="shared" si="143"/>
        <v>0</v>
      </c>
      <c r="T226" s="208">
        <f t="shared" si="144"/>
        <v>0</v>
      </c>
    </row>
    <row r="227" spans="1:20" s="167" customFormat="1" ht="12.75" hidden="1" outlineLevel="1" thickBot="1">
      <c r="A227" s="282">
        <v>187</v>
      </c>
      <c r="B227" s="287" t="str">
        <f>IFERROR(VLOOKUP(E227,'P. 2.1'!$E$10:$X$65,2,FALSE),"")</f>
        <v/>
      </c>
      <c r="C227" s="287" t="str">
        <f>IFERROR(VLOOKUP(E227,'P. 2.1'!$E$10:$X$65,3,FALSE),"")</f>
        <v/>
      </c>
      <c r="E227" s="210">
        <v>0</v>
      </c>
      <c r="F227" s="216">
        <f t="shared" ref="F227:L227" si="208">F$30*F742</f>
        <v>0</v>
      </c>
      <c r="G227" s="216">
        <f t="shared" si="208"/>
        <v>0</v>
      </c>
      <c r="H227" s="216">
        <f t="shared" si="208"/>
        <v>0</v>
      </c>
      <c r="I227" s="216">
        <f t="shared" si="208"/>
        <v>0</v>
      </c>
      <c r="J227" s="216">
        <f t="shared" si="208"/>
        <v>0</v>
      </c>
      <c r="K227" s="216">
        <f t="shared" si="208"/>
        <v>0</v>
      </c>
      <c r="L227" s="216">
        <f t="shared" si="208"/>
        <v>0</v>
      </c>
      <c r="M227" s="216">
        <f t="shared" si="205"/>
        <v>0</v>
      </c>
      <c r="N227" s="216">
        <f t="shared" si="205"/>
        <v>0</v>
      </c>
      <c r="O227" s="216">
        <f t="shared" si="205"/>
        <v>0</v>
      </c>
      <c r="P227" s="216">
        <f t="shared" si="205"/>
        <v>0</v>
      </c>
      <c r="Q227" s="216">
        <f t="shared" si="205"/>
        <v>0</v>
      </c>
      <c r="S227" s="207">
        <f t="shared" si="143"/>
        <v>0</v>
      </c>
      <c r="T227" s="208">
        <f t="shared" si="144"/>
        <v>0</v>
      </c>
    </row>
    <row r="228" spans="1:20" s="167" customFormat="1" ht="12.75" hidden="1" outlineLevel="1" thickBot="1">
      <c r="A228" s="282">
        <v>188</v>
      </c>
      <c r="B228" s="287" t="str">
        <f>IFERROR(VLOOKUP(E228,'P. 2.1'!$E$10:$X$65,2,FALSE),"")</f>
        <v/>
      </c>
      <c r="C228" s="287" t="str">
        <f>IFERROR(VLOOKUP(E228,'P. 2.1'!$E$10:$X$65,3,FALSE),"")</f>
        <v/>
      </c>
      <c r="E228" s="210">
        <v>0</v>
      </c>
      <c r="F228" s="216">
        <f t="shared" ref="F228:L228" si="209">F$30*F743</f>
        <v>0</v>
      </c>
      <c r="G228" s="216">
        <f t="shared" si="209"/>
        <v>0</v>
      </c>
      <c r="H228" s="216">
        <f t="shared" si="209"/>
        <v>0</v>
      </c>
      <c r="I228" s="216">
        <f t="shared" si="209"/>
        <v>0</v>
      </c>
      <c r="J228" s="216">
        <f t="shared" si="209"/>
        <v>0</v>
      </c>
      <c r="K228" s="216">
        <f t="shared" si="209"/>
        <v>0</v>
      </c>
      <c r="L228" s="216">
        <f t="shared" si="209"/>
        <v>0</v>
      </c>
      <c r="M228" s="216">
        <f t="shared" si="205"/>
        <v>0</v>
      </c>
      <c r="N228" s="216">
        <f t="shared" si="205"/>
        <v>0</v>
      </c>
      <c r="O228" s="216">
        <f t="shared" si="205"/>
        <v>0</v>
      </c>
      <c r="P228" s="216">
        <f t="shared" si="205"/>
        <v>0</v>
      </c>
      <c r="Q228" s="216">
        <f t="shared" si="205"/>
        <v>0</v>
      </c>
      <c r="S228" s="207">
        <f t="shared" si="143"/>
        <v>0</v>
      </c>
      <c r="T228" s="208">
        <f t="shared" si="144"/>
        <v>0</v>
      </c>
    </row>
    <row r="229" spans="1:20" s="167" customFormat="1" ht="12.75" hidden="1" outlineLevel="1" thickBot="1">
      <c r="A229" s="282">
        <v>189</v>
      </c>
      <c r="B229" s="287" t="str">
        <f>IFERROR(VLOOKUP(E229,'P. 2.1'!$E$10:$X$65,2,FALSE),"")</f>
        <v/>
      </c>
      <c r="C229" s="287" t="str">
        <f>IFERROR(VLOOKUP(E229,'P. 2.1'!$E$10:$X$65,3,FALSE),"")</f>
        <v/>
      </c>
      <c r="E229" s="210">
        <v>0</v>
      </c>
      <c r="F229" s="216">
        <f t="shared" ref="F229:L229" si="210">F$30*F744</f>
        <v>0</v>
      </c>
      <c r="G229" s="216">
        <f t="shared" si="210"/>
        <v>0</v>
      </c>
      <c r="H229" s="216">
        <f t="shared" si="210"/>
        <v>0</v>
      </c>
      <c r="I229" s="216">
        <f t="shared" si="210"/>
        <v>0</v>
      </c>
      <c r="J229" s="216">
        <f t="shared" si="210"/>
        <v>0</v>
      </c>
      <c r="K229" s="216">
        <f t="shared" si="210"/>
        <v>0</v>
      </c>
      <c r="L229" s="216">
        <f t="shared" si="210"/>
        <v>0</v>
      </c>
      <c r="M229" s="216">
        <f t="shared" si="205"/>
        <v>0</v>
      </c>
      <c r="N229" s="216">
        <f t="shared" si="205"/>
        <v>0</v>
      </c>
      <c r="O229" s="216">
        <f t="shared" si="205"/>
        <v>0</v>
      </c>
      <c r="P229" s="216">
        <f t="shared" si="205"/>
        <v>0</v>
      </c>
      <c r="Q229" s="216">
        <f t="shared" si="205"/>
        <v>0</v>
      </c>
      <c r="S229" s="207">
        <f t="shared" si="143"/>
        <v>0</v>
      </c>
      <c r="T229" s="208">
        <f t="shared" si="144"/>
        <v>0</v>
      </c>
    </row>
    <row r="230" spans="1:20" s="167" customFormat="1" ht="12.75" hidden="1" outlineLevel="1" thickBot="1">
      <c r="A230" s="282">
        <v>190</v>
      </c>
      <c r="B230" s="287" t="str">
        <f>IFERROR(VLOOKUP(E230,'P. 2.1'!$E$10:$X$65,2,FALSE),"")</f>
        <v/>
      </c>
      <c r="C230" s="287" t="str">
        <f>IFERROR(VLOOKUP(E230,'P. 2.1'!$E$10:$X$65,3,FALSE),"")</f>
        <v/>
      </c>
      <c r="E230" s="210">
        <v>0</v>
      </c>
      <c r="F230" s="216">
        <f t="shared" ref="F230:L230" si="211">F$30*F745</f>
        <v>0</v>
      </c>
      <c r="G230" s="216">
        <f t="shared" si="211"/>
        <v>0</v>
      </c>
      <c r="H230" s="216">
        <f t="shared" si="211"/>
        <v>0</v>
      </c>
      <c r="I230" s="216">
        <f t="shared" si="211"/>
        <v>0</v>
      </c>
      <c r="J230" s="216">
        <f t="shared" si="211"/>
        <v>0</v>
      </c>
      <c r="K230" s="216">
        <f t="shared" si="211"/>
        <v>0</v>
      </c>
      <c r="L230" s="216">
        <f t="shared" si="211"/>
        <v>0</v>
      </c>
      <c r="M230" s="216">
        <f t="shared" si="205"/>
        <v>0</v>
      </c>
      <c r="N230" s="216">
        <f t="shared" si="205"/>
        <v>0</v>
      </c>
      <c r="O230" s="216">
        <f t="shared" si="205"/>
        <v>0</v>
      </c>
      <c r="P230" s="216">
        <f t="shared" si="205"/>
        <v>0</v>
      </c>
      <c r="Q230" s="216">
        <f t="shared" si="205"/>
        <v>0</v>
      </c>
      <c r="S230" s="207">
        <f t="shared" si="143"/>
        <v>0</v>
      </c>
      <c r="T230" s="208">
        <f t="shared" si="144"/>
        <v>0</v>
      </c>
    </row>
    <row r="231" spans="1:20" s="167" customFormat="1" ht="12.75" hidden="1" outlineLevel="1" thickBot="1">
      <c r="A231" s="282">
        <v>191</v>
      </c>
      <c r="B231" s="287" t="str">
        <f>IFERROR(VLOOKUP(E231,'P. 2.1'!$E$10:$X$65,2,FALSE),"")</f>
        <v/>
      </c>
      <c r="C231" s="287" t="str">
        <f>IFERROR(VLOOKUP(E231,'P. 2.1'!$E$10:$X$65,3,FALSE),"")</f>
        <v/>
      </c>
      <c r="E231" s="210">
        <v>0</v>
      </c>
      <c r="F231" s="216">
        <f t="shared" ref="F231:L231" si="212">F$30*F746</f>
        <v>0</v>
      </c>
      <c r="G231" s="216">
        <f t="shared" si="212"/>
        <v>0</v>
      </c>
      <c r="H231" s="216">
        <f t="shared" si="212"/>
        <v>0</v>
      </c>
      <c r="I231" s="216">
        <f t="shared" si="212"/>
        <v>0</v>
      </c>
      <c r="J231" s="216">
        <f t="shared" si="212"/>
        <v>0</v>
      </c>
      <c r="K231" s="216">
        <f t="shared" si="212"/>
        <v>0</v>
      </c>
      <c r="L231" s="216">
        <f t="shared" si="212"/>
        <v>0</v>
      </c>
      <c r="M231" s="216">
        <f t="shared" si="205"/>
        <v>0</v>
      </c>
      <c r="N231" s="216">
        <f t="shared" si="205"/>
        <v>0</v>
      </c>
      <c r="O231" s="216">
        <f t="shared" si="205"/>
        <v>0</v>
      </c>
      <c r="P231" s="216">
        <f t="shared" si="205"/>
        <v>0</v>
      </c>
      <c r="Q231" s="216">
        <f t="shared" si="205"/>
        <v>0</v>
      </c>
      <c r="S231" s="207">
        <f t="shared" si="143"/>
        <v>0</v>
      </c>
      <c r="T231" s="208">
        <f t="shared" si="144"/>
        <v>0</v>
      </c>
    </row>
    <row r="232" spans="1:20" s="167" customFormat="1" ht="12.75" hidden="1" outlineLevel="1" thickBot="1">
      <c r="A232" s="282">
        <v>192</v>
      </c>
      <c r="B232" s="287" t="str">
        <f>IFERROR(VLOOKUP(E232,'P. 2.1'!$E$10:$X$65,2,FALSE),"")</f>
        <v/>
      </c>
      <c r="C232" s="287" t="str">
        <f>IFERROR(VLOOKUP(E232,'P. 2.1'!$E$10:$X$65,3,FALSE),"")</f>
        <v/>
      </c>
      <c r="E232" s="210">
        <v>0</v>
      </c>
      <c r="F232" s="216">
        <f t="shared" ref="F232:L232" si="213">F$30*F747</f>
        <v>0</v>
      </c>
      <c r="G232" s="216">
        <f t="shared" si="213"/>
        <v>0</v>
      </c>
      <c r="H232" s="216">
        <f t="shared" si="213"/>
        <v>0</v>
      </c>
      <c r="I232" s="216">
        <f t="shared" si="213"/>
        <v>0</v>
      </c>
      <c r="J232" s="216">
        <f t="shared" si="213"/>
        <v>0</v>
      </c>
      <c r="K232" s="216">
        <f t="shared" si="213"/>
        <v>0</v>
      </c>
      <c r="L232" s="216">
        <f t="shared" si="213"/>
        <v>0</v>
      </c>
      <c r="M232" s="216">
        <f t="shared" si="205"/>
        <v>0</v>
      </c>
      <c r="N232" s="216">
        <f t="shared" si="205"/>
        <v>0</v>
      </c>
      <c r="O232" s="216">
        <f t="shared" si="205"/>
        <v>0</v>
      </c>
      <c r="P232" s="216">
        <f t="shared" si="205"/>
        <v>0</v>
      </c>
      <c r="Q232" s="216">
        <f t="shared" si="205"/>
        <v>0</v>
      </c>
      <c r="S232" s="207">
        <f t="shared" si="143"/>
        <v>0</v>
      </c>
      <c r="T232" s="208">
        <f t="shared" si="144"/>
        <v>0</v>
      </c>
    </row>
    <row r="233" spans="1:20" s="167" customFormat="1" ht="12.75" hidden="1" outlineLevel="1" thickBot="1">
      <c r="A233" s="282">
        <v>193</v>
      </c>
      <c r="B233" s="287" t="str">
        <f>IFERROR(VLOOKUP(E233,'P. 2.1'!$E$10:$X$65,2,FALSE),"")</f>
        <v/>
      </c>
      <c r="C233" s="287" t="str">
        <f>IFERROR(VLOOKUP(E233,'P. 2.1'!$E$10:$X$65,3,FALSE),"")</f>
        <v/>
      </c>
      <c r="E233" s="210">
        <v>0</v>
      </c>
      <c r="F233" s="216">
        <f t="shared" ref="F233:L233" si="214">F$30*F748</f>
        <v>0</v>
      </c>
      <c r="G233" s="216">
        <f t="shared" si="214"/>
        <v>0</v>
      </c>
      <c r="H233" s="216">
        <f t="shared" si="214"/>
        <v>0</v>
      </c>
      <c r="I233" s="216">
        <f t="shared" si="214"/>
        <v>0</v>
      </c>
      <c r="J233" s="216">
        <f t="shared" si="214"/>
        <v>0</v>
      </c>
      <c r="K233" s="216">
        <f t="shared" si="214"/>
        <v>0</v>
      </c>
      <c r="L233" s="216">
        <f t="shared" si="214"/>
        <v>0</v>
      </c>
      <c r="M233" s="216">
        <f t="shared" si="205"/>
        <v>0</v>
      </c>
      <c r="N233" s="216">
        <f t="shared" si="205"/>
        <v>0</v>
      </c>
      <c r="O233" s="216">
        <f t="shared" si="205"/>
        <v>0</v>
      </c>
      <c r="P233" s="216">
        <f t="shared" si="205"/>
        <v>0</v>
      </c>
      <c r="Q233" s="216">
        <f t="shared" si="205"/>
        <v>0</v>
      </c>
      <c r="S233" s="207">
        <f t="shared" ref="S233:S296" si="215">INDEX($F233:$Q233,MATCH(year.selected,$F$2:$Q$2,0))</f>
        <v>0</v>
      </c>
      <c r="T233" s="208">
        <f t="shared" ref="T233:T296" si="216">INDEX($F233:$Q233,MATCH(year.selected-1,$F$2:$Q$2,0))</f>
        <v>0</v>
      </c>
    </row>
    <row r="234" spans="1:20" s="167" customFormat="1" ht="12.75" hidden="1" outlineLevel="1" thickBot="1">
      <c r="A234" s="282">
        <v>194</v>
      </c>
      <c r="B234" s="287" t="str">
        <f>IFERROR(VLOOKUP(E234,'P. 2.1'!$E$10:$X$65,2,FALSE),"")</f>
        <v/>
      </c>
      <c r="C234" s="287" t="str">
        <f>IFERROR(VLOOKUP(E234,'P. 2.1'!$E$10:$X$65,3,FALSE),"")</f>
        <v/>
      </c>
      <c r="E234" s="210">
        <v>0</v>
      </c>
      <c r="F234" s="216">
        <f t="shared" ref="F234:L234" si="217">F$30*F749</f>
        <v>0</v>
      </c>
      <c r="G234" s="216">
        <f t="shared" si="217"/>
        <v>0</v>
      </c>
      <c r="H234" s="216">
        <f t="shared" si="217"/>
        <v>0</v>
      </c>
      <c r="I234" s="216">
        <f t="shared" si="217"/>
        <v>0</v>
      </c>
      <c r="J234" s="216">
        <f t="shared" si="217"/>
        <v>0</v>
      </c>
      <c r="K234" s="216">
        <f t="shared" si="217"/>
        <v>0</v>
      </c>
      <c r="L234" s="216">
        <f t="shared" si="217"/>
        <v>0</v>
      </c>
      <c r="M234" s="216">
        <f t="shared" ref="M234:Q243" si="218">M$30*M749</f>
        <v>0</v>
      </c>
      <c r="N234" s="216">
        <f t="shared" si="218"/>
        <v>0</v>
      </c>
      <c r="O234" s="216">
        <f t="shared" si="218"/>
        <v>0</v>
      </c>
      <c r="P234" s="216">
        <f t="shared" si="218"/>
        <v>0</v>
      </c>
      <c r="Q234" s="216">
        <f t="shared" si="218"/>
        <v>0</v>
      </c>
      <c r="S234" s="207">
        <f t="shared" si="215"/>
        <v>0</v>
      </c>
      <c r="T234" s="208">
        <f t="shared" si="216"/>
        <v>0</v>
      </c>
    </row>
    <row r="235" spans="1:20" s="167" customFormat="1" ht="12.75" hidden="1" outlineLevel="1" thickBot="1">
      <c r="A235" s="282">
        <v>195</v>
      </c>
      <c r="B235" s="287" t="str">
        <f>IFERROR(VLOOKUP(E235,'P. 2.1'!$E$10:$X$65,2,FALSE),"")</f>
        <v/>
      </c>
      <c r="C235" s="287" t="str">
        <f>IFERROR(VLOOKUP(E235,'P. 2.1'!$E$10:$X$65,3,FALSE),"")</f>
        <v/>
      </c>
      <c r="E235" s="210">
        <v>0</v>
      </c>
      <c r="F235" s="216">
        <f t="shared" ref="F235:L235" si="219">F$30*F750</f>
        <v>0</v>
      </c>
      <c r="G235" s="216">
        <f t="shared" si="219"/>
        <v>0</v>
      </c>
      <c r="H235" s="216">
        <f t="shared" si="219"/>
        <v>0</v>
      </c>
      <c r="I235" s="216">
        <f t="shared" si="219"/>
        <v>0</v>
      </c>
      <c r="J235" s="216">
        <f t="shared" si="219"/>
        <v>0</v>
      </c>
      <c r="K235" s="216">
        <f t="shared" si="219"/>
        <v>0</v>
      </c>
      <c r="L235" s="216">
        <f t="shared" si="219"/>
        <v>0</v>
      </c>
      <c r="M235" s="216">
        <f t="shared" si="218"/>
        <v>0</v>
      </c>
      <c r="N235" s="216">
        <f t="shared" si="218"/>
        <v>0</v>
      </c>
      <c r="O235" s="216">
        <f t="shared" si="218"/>
        <v>0</v>
      </c>
      <c r="P235" s="216">
        <f t="shared" si="218"/>
        <v>0</v>
      </c>
      <c r="Q235" s="216">
        <f t="shared" si="218"/>
        <v>0</v>
      </c>
      <c r="S235" s="207">
        <f t="shared" si="215"/>
        <v>0</v>
      </c>
      <c r="T235" s="208">
        <f t="shared" si="216"/>
        <v>0</v>
      </c>
    </row>
    <row r="236" spans="1:20" s="167" customFormat="1" ht="12.75" hidden="1" outlineLevel="1" thickBot="1">
      <c r="A236" s="282">
        <v>196</v>
      </c>
      <c r="B236" s="287" t="str">
        <f>IFERROR(VLOOKUP(E236,'P. 2.1'!$E$10:$X$65,2,FALSE),"")</f>
        <v/>
      </c>
      <c r="C236" s="287" t="str">
        <f>IFERROR(VLOOKUP(E236,'P. 2.1'!$E$10:$X$65,3,FALSE),"")</f>
        <v/>
      </c>
      <c r="E236" s="210">
        <v>0</v>
      </c>
      <c r="F236" s="216">
        <f t="shared" ref="F236:L236" si="220">F$30*F751</f>
        <v>0</v>
      </c>
      <c r="G236" s="216">
        <f t="shared" si="220"/>
        <v>0</v>
      </c>
      <c r="H236" s="216">
        <f t="shared" si="220"/>
        <v>0</v>
      </c>
      <c r="I236" s="216">
        <f t="shared" si="220"/>
        <v>0</v>
      </c>
      <c r="J236" s="216">
        <f t="shared" si="220"/>
        <v>0</v>
      </c>
      <c r="K236" s="216">
        <f t="shared" si="220"/>
        <v>0</v>
      </c>
      <c r="L236" s="216">
        <f t="shared" si="220"/>
        <v>0</v>
      </c>
      <c r="M236" s="216">
        <f t="shared" si="218"/>
        <v>0</v>
      </c>
      <c r="N236" s="216">
        <f t="shared" si="218"/>
        <v>0</v>
      </c>
      <c r="O236" s="216">
        <f t="shared" si="218"/>
        <v>0</v>
      </c>
      <c r="P236" s="216">
        <f t="shared" si="218"/>
        <v>0</v>
      </c>
      <c r="Q236" s="216">
        <f t="shared" si="218"/>
        <v>0</v>
      </c>
      <c r="S236" s="207">
        <f t="shared" si="215"/>
        <v>0</v>
      </c>
      <c r="T236" s="208">
        <f t="shared" si="216"/>
        <v>0</v>
      </c>
    </row>
    <row r="237" spans="1:20" s="167" customFormat="1" ht="12.75" hidden="1" outlineLevel="1" thickBot="1">
      <c r="A237" s="282">
        <v>197</v>
      </c>
      <c r="B237" s="287" t="str">
        <f>IFERROR(VLOOKUP(E237,'P. 2.1'!$E$10:$X$65,2,FALSE),"")</f>
        <v/>
      </c>
      <c r="C237" s="287" t="str">
        <f>IFERROR(VLOOKUP(E237,'P. 2.1'!$E$10:$X$65,3,FALSE),"")</f>
        <v/>
      </c>
      <c r="E237" s="210">
        <v>0</v>
      </c>
      <c r="F237" s="216">
        <f t="shared" ref="F237:L237" si="221">F$30*F752</f>
        <v>0</v>
      </c>
      <c r="G237" s="216">
        <f t="shared" si="221"/>
        <v>0</v>
      </c>
      <c r="H237" s="216">
        <f t="shared" si="221"/>
        <v>0</v>
      </c>
      <c r="I237" s="216">
        <f t="shared" si="221"/>
        <v>0</v>
      </c>
      <c r="J237" s="216">
        <f t="shared" si="221"/>
        <v>0</v>
      </c>
      <c r="K237" s="216">
        <f t="shared" si="221"/>
        <v>0</v>
      </c>
      <c r="L237" s="216">
        <f t="shared" si="221"/>
        <v>0</v>
      </c>
      <c r="M237" s="216">
        <f t="shared" si="218"/>
        <v>0</v>
      </c>
      <c r="N237" s="216">
        <f t="shared" si="218"/>
        <v>0</v>
      </c>
      <c r="O237" s="216">
        <f t="shared" si="218"/>
        <v>0</v>
      </c>
      <c r="P237" s="216">
        <f t="shared" si="218"/>
        <v>0</v>
      </c>
      <c r="Q237" s="216">
        <f t="shared" si="218"/>
        <v>0</v>
      </c>
      <c r="S237" s="207">
        <f t="shared" si="215"/>
        <v>0</v>
      </c>
      <c r="T237" s="208">
        <f t="shared" si="216"/>
        <v>0</v>
      </c>
    </row>
    <row r="238" spans="1:20" s="167" customFormat="1" ht="12.75" hidden="1" outlineLevel="1" thickBot="1">
      <c r="A238" s="282">
        <v>198</v>
      </c>
      <c r="B238" s="287" t="str">
        <f>IFERROR(VLOOKUP(E238,'P. 2.1'!$E$10:$X$65,2,FALSE),"")</f>
        <v/>
      </c>
      <c r="C238" s="287" t="str">
        <f>IFERROR(VLOOKUP(E238,'P. 2.1'!$E$10:$X$65,3,FALSE),"")</f>
        <v/>
      </c>
      <c r="E238" s="210">
        <v>0</v>
      </c>
      <c r="F238" s="216">
        <f t="shared" ref="F238:L238" si="222">F$30*F753</f>
        <v>0</v>
      </c>
      <c r="G238" s="216">
        <f t="shared" si="222"/>
        <v>0</v>
      </c>
      <c r="H238" s="216">
        <f t="shared" si="222"/>
        <v>0</v>
      </c>
      <c r="I238" s="216">
        <f t="shared" si="222"/>
        <v>0</v>
      </c>
      <c r="J238" s="216">
        <f t="shared" si="222"/>
        <v>0</v>
      </c>
      <c r="K238" s="216">
        <f t="shared" si="222"/>
        <v>0</v>
      </c>
      <c r="L238" s="216">
        <f t="shared" si="222"/>
        <v>0</v>
      </c>
      <c r="M238" s="216">
        <f t="shared" si="218"/>
        <v>0</v>
      </c>
      <c r="N238" s="216">
        <f t="shared" si="218"/>
        <v>0</v>
      </c>
      <c r="O238" s="216">
        <f t="shared" si="218"/>
        <v>0</v>
      </c>
      <c r="P238" s="216">
        <f t="shared" si="218"/>
        <v>0</v>
      </c>
      <c r="Q238" s="216">
        <f t="shared" si="218"/>
        <v>0</v>
      </c>
      <c r="S238" s="207">
        <f t="shared" si="215"/>
        <v>0</v>
      </c>
      <c r="T238" s="208">
        <f t="shared" si="216"/>
        <v>0</v>
      </c>
    </row>
    <row r="239" spans="1:20" s="167" customFormat="1" ht="12.75" hidden="1" outlineLevel="1" thickBot="1">
      <c r="A239" s="282">
        <v>199</v>
      </c>
      <c r="B239" s="287" t="str">
        <f>IFERROR(VLOOKUP(E239,'P. 2.1'!$E$10:$X$65,2,FALSE),"")</f>
        <v/>
      </c>
      <c r="C239" s="287" t="str">
        <f>IFERROR(VLOOKUP(E239,'P. 2.1'!$E$10:$X$65,3,FALSE),"")</f>
        <v/>
      </c>
      <c r="E239" s="210">
        <v>0</v>
      </c>
      <c r="F239" s="216">
        <f t="shared" ref="F239:L239" si="223">F$30*F754</f>
        <v>0</v>
      </c>
      <c r="G239" s="216">
        <f t="shared" si="223"/>
        <v>0</v>
      </c>
      <c r="H239" s="216">
        <f t="shared" si="223"/>
        <v>0</v>
      </c>
      <c r="I239" s="216">
        <f t="shared" si="223"/>
        <v>0</v>
      </c>
      <c r="J239" s="216">
        <f t="shared" si="223"/>
        <v>0</v>
      </c>
      <c r="K239" s="216">
        <f t="shared" si="223"/>
        <v>0</v>
      </c>
      <c r="L239" s="216">
        <f t="shared" si="223"/>
        <v>0</v>
      </c>
      <c r="M239" s="216">
        <f t="shared" si="218"/>
        <v>0</v>
      </c>
      <c r="N239" s="216">
        <f t="shared" si="218"/>
        <v>0</v>
      </c>
      <c r="O239" s="216">
        <f t="shared" si="218"/>
        <v>0</v>
      </c>
      <c r="P239" s="216">
        <f t="shared" si="218"/>
        <v>0</v>
      </c>
      <c r="Q239" s="216">
        <f t="shared" si="218"/>
        <v>0</v>
      </c>
      <c r="S239" s="207">
        <f t="shared" si="215"/>
        <v>0</v>
      </c>
      <c r="T239" s="208">
        <f t="shared" si="216"/>
        <v>0</v>
      </c>
    </row>
    <row r="240" spans="1:20" s="167" customFormat="1" ht="12.75" hidden="1" outlineLevel="1" thickBot="1">
      <c r="A240" s="282">
        <v>200</v>
      </c>
      <c r="B240" s="287" t="str">
        <f>IFERROR(VLOOKUP(E240,'P. 2.1'!$E$10:$X$65,2,FALSE),"")</f>
        <v/>
      </c>
      <c r="C240" s="287" t="str">
        <f>IFERROR(VLOOKUP(E240,'P. 2.1'!$E$10:$X$65,3,FALSE),"")</f>
        <v/>
      </c>
      <c r="E240" s="210">
        <v>0</v>
      </c>
      <c r="F240" s="216">
        <f t="shared" ref="F240:L240" si="224">F$30*F755</f>
        <v>0</v>
      </c>
      <c r="G240" s="216">
        <f t="shared" si="224"/>
        <v>0</v>
      </c>
      <c r="H240" s="216">
        <f t="shared" si="224"/>
        <v>0</v>
      </c>
      <c r="I240" s="216">
        <f t="shared" si="224"/>
        <v>0</v>
      </c>
      <c r="J240" s="216">
        <f t="shared" si="224"/>
        <v>0</v>
      </c>
      <c r="K240" s="216">
        <f t="shared" si="224"/>
        <v>0</v>
      </c>
      <c r="L240" s="216">
        <f t="shared" si="224"/>
        <v>0</v>
      </c>
      <c r="M240" s="216">
        <f t="shared" si="218"/>
        <v>0</v>
      </c>
      <c r="N240" s="216">
        <f t="shared" si="218"/>
        <v>0</v>
      </c>
      <c r="O240" s="216">
        <f t="shared" si="218"/>
        <v>0</v>
      </c>
      <c r="P240" s="216">
        <f t="shared" si="218"/>
        <v>0</v>
      </c>
      <c r="Q240" s="216">
        <f t="shared" si="218"/>
        <v>0</v>
      </c>
      <c r="S240" s="207">
        <f t="shared" si="215"/>
        <v>0</v>
      </c>
      <c r="T240" s="208">
        <f t="shared" si="216"/>
        <v>0</v>
      </c>
    </row>
    <row r="241" spans="1:20" s="167" customFormat="1" ht="12.75" hidden="1" outlineLevel="1" thickBot="1">
      <c r="A241" s="282">
        <v>201</v>
      </c>
      <c r="B241" s="287" t="str">
        <f>IFERROR(VLOOKUP(E241,'P. 2.1'!$E$10:$X$65,2,FALSE),"")</f>
        <v/>
      </c>
      <c r="C241" s="287" t="str">
        <f>IFERROR(VLOOKUP(E241,'P. 2.1'!$E$10:$X$65,3,FALSE),"")</f>
        <v/>
      </c>
      <c r="E241" s="210">
        <v>0</v>
      </c>
      <c r="F241" s="216">
        <f t="shared" ref="F241:L241" si="225">F$30*F756</f>
        <v>0</v>
      </c>
      <c r="G241" s="216">
        <f t="shared" si="225"/>
        <v>0</v>
      </c>
      <c r="H241" s="216">
        <f t="shared" si="225"/>
        <v>0</v>
      </c>
      <c r="I241" s="216">
        <f t="shared" si="225"/>
        <v>0</v>
      </c>
      <c r="J241" s="216">
        <f t="shared" si="225"/>
        <v>0</v>
      </c>
      <c r="K241" s="216">
        <f t="shared" si="225"/>
        <v>0</v>
      </c>
      <c r="L241" s="216">
        <f t="shared" si="225"/>
        <v>0</v>
      </c>
      <c r="M241" s="216">
        <f t="shared" si="218"/>
        <v>0</v>
      </c>
      <c r="N241" s="216">
        <f t="shared" si="218"/>
        <v>0</v>
      </c>
      <c r="O241" s="216">
        <f t="shared" si="218"/>
        <v>0</v>
      </c>
      <c r="P241" s="216">
        <f t="shared" si="218"/>
        <v>0</v>
      </c>
      <c r="Q241" s="216">
        <f t="shared" si="218"/>
        <v>0</v>
      </c>
      <c r="S241" s="207">
        <f t="shared" si="215"/>
        <v>0</v>
      </c>
      <c r="T241" s="208">
        <f t="shared" si="216"/>
        <v>0</v>
      </c>
    </row>
    <row r="242" spans="1:20" s="167" customFormat="1" ht="12.75" hidden="1" outlineLevel="1" thickBot="1">
      <c r="A242" s="282">
        <v>202</v>
      </c>
      <c r="B242" s="287" t="str">
        <f>IFERROR(VLOOKUP(E242,'P. 2.1'!$E$10:$X$65,2,FALSE),"")</f>
        <v/>
      </c>
      <c r="C242" s="287" t="str">
        <f>IFERROR(VLOOKUP(E242,'P. 2.1'!$E$10:$X$65,3,FALSE),"")</f>
        <v/>
      </c>
      <c r="E242" s="210">
        <v>0</v>
      </c>
      <c r="F242" s="216">
        <f t="shared" ref="F242:L242" si="226">F$30*F757</f>
        <v>0</v>
      </c>
      <c r="G242" s="216">
        <f t="shared" si="226"/>
        <v>0</v>
      </c>
      <c r="H242" s="216">
        <f t="shared" si="226"/>
        <v>0</v>
      </c>
      <c r="I242" s="216">
        <f t="shared" si="226"/>
        <v>0</v>
      </c>
      <c r="J242" s="216">
        <f t="shared" si="226"/>
        <v>0</v>
      </c>
      <c r="K242" s="216">
        <f t="shared" si="226"/>
        <v>0</v>
      </c>
      <c r="L242" s="216">
        <f t="shared" si="226"/>
        <v>0</v>
      </c>
      <c r="M242" s="216">
        <f t="shared" si="218"/>
        <v>0</v>
      </c>
      <c r="N242" s="216">
        <f t="shared" si="218"/>
        <v>0</v>
      </c>
      <c r="O242" s="216">
        <f t="shared" si="218"/>
        <v>0</v>
      </c>
      <c r="P242" s="216">
        <f t="shared" si="218"/>
        <v>0</v>
      </c>
      <c r="Q242" s="216">
        <f t="shared" si="218"/>
        <v>0</v>
      </c>
      <c r="S242" s="207">
        <f t="shared" si="215"/>
        <v>0</v>
      </c>
      <c r="T242" s="208">
        <f t="shared" si="216"/>
        <v>0</v>
      </c>
    </row>
    <row r="243" spans="1:20" s="167" customFormat="1" ht="12.75" hidden="1" outlineLevel="1" thickBot="1">
      <c r="A243" s="282">
        <v>203</v>
      </c>
      <c r="B243" s="287" t="str">
        <f>IFERROR(VLOOKUP(E243,'P. 2.1'!$E$10:$X$65,2,FALSE),"")</f>
        <v/>
      </c>
      <c r="C243" s="287" t="str">
        <f>IFERROR(VLOOKUP(E243,'P. 2.1'!$E$10:$X$65,3,FALSE),"")</f>
        <v/>
      </c>
      <c r="E243" s="210">
        <v>0</v>
      </c>
      <c r="F243" s="216">
        <f t="shared" ref="F243:L243" si="227">F$30*F758</f>
        <v>0</v>
      </c>
      <c r="G243" s="216">
        <f t="shared" si="227"/>
        <v>0</v>
      </c>
      <c r="H243" s="216">
        <f t="shared" si="227"/>
        <v>0</v>
      </c>
      <c r="I243" s="216">
        <f t="shared" si="227"/>
        <v>0</v>
      </c>
      <c r="J243" s="216">
        <f t="shared" si="227"/>
        <v>0</v>
      </c>
      <c r="K243" s="216">
        <f t="shared" si="227"/>
        <v>0</v>
      </c>
      <c r="L243" s="216">
        <f t="shared" si="227"/>
        <v>0</v>
      </c>
      <c r="M243" s="216">
        <f t="shared" si="218"/>
        <v>0</v>
      </c>
      <c r="N243" s="216">
        <f t="shared" si="218"/>
        <v>0</v>
      </c>
      <c r="O243" s="216">
        <f t="shared" si="218"/>
        <v>0</v>
      </c>
      <c r="P243" s="216">
        <f t="shared" si="218"/>
        <v>0</v>
      </c>
      <c r="Q243" s="216">
        <f t="shared" si="218"/>
        <v>0</v>
      </c>
      <c r="S243" s="207">
        <f t="shared" si="215"/>
        <v>0</v>
      </c>
      <c r="T243" s="208">
        <f t="shared" si="216"/>
        <v>0</v>
      </c>
    </row>
    <row r="244" spans="1:20" s="167" customFormat="1" ht="12.75" hidden="1" outlineLevel="1" thickBot="1">
      <c r="A244" s="282">
        <v>204</v>
      </c>
      <c r="B244" s="287" t="str">
        <f>IFERROR(VLOOKUP(E244,'P. 2.1'!$E$10:$X$65,2,FALSE),"")</f>
        <v/>
      </c>
      <c r="C244" s="287" t="str">
        <f>IFERROR(VLOOKUP(E244,'P. 2.1'!$E$10:$X$65,3,FALSE),"")</f>
        <v/>
      </c>
      <c r="E244" s="210">
        <v>0</v>
      </c>
      <c r="F244" s="216">
        <f t="shared" ref="F244:L244" si="228">F$30*F759</f>
        <v>0</v>
      </c>
      <c r="G244" s="216">
        <f t="shared" si="228"/>
        <v>0</v>
      </c>
      <c r="H244" s="216">
        <f t="shared" si="228"/>
        <v>0</v>
      </c>
      <c r="I244" s="216">
        <f t="shared" si="228"/>
        <v>0</v>
      </c>
      <c r="J244" s="216">
        <f t="shared" si="228"/>
        <v>0</v>
      </c>
      <c r="K244" s="216">
        <f t="shared" si="228"/>
        <v>0</v>
      </c>
      <c r="L244" s="216">
        <f t="shared" si="228"/>
        <v>0</v>
      </c>
      <c r="M244" s="216">
        <f t="shared" ref="M244:Q253" si="229">M$30*M759</f>
        <v>0</v>
      </c>
      <c r="N244" s="216">
        <f t="shared" si="229"/>
        <v>0</v>
      </c>
      <c r="O244" s="216">
        <f t="shared" si="229"/>
        <v>0</v>
      </c>
      <c r="P244" s="216">
        <f t="shared" si="229"/>
        <v>0</v>
      </c>
      <c r="Q244" s="216">
        <f t="shared" si="229"/>
        <v>0</v>
      </c>
      <c r="S244" s="207">
        <f t="shared" si="215"/>
        <v>0</v>
      </c>
      <c r="T244" s="208">
        <f t="shared" si="216"/>
        <v>0</v>
      </c>
    </row>
    <row r="245" spans="1:20" s="167" customFormat="1" ht="12.75" hidden="1" outlineLevel="1" thickBot="1">
      <c r="A245" s="282">
        <v>205</v>
      </c>
      <c r="B245" s="287" t="str">
        <f>IFERROR(VLOOKUP(E245,'P. 2.1'!$E$10:$X$65,2,FALSE),"")</f>
        <v/>
      </c>
      <c r="C245" s="287" t="str">
        <f>IFERROR(VLOOKUP(E245,'P. 2.1'!$E$10:$X$65,3,FALSE),"")</f>
        <v/>
      </c>
      <c r="E245" s="210">
        <v>0</v>
      </c>
      <c r="F245" s="216">
        <f t="shared" ref="F245:L245" si="230">F$30*F760</f>
        <v>0</v>
      </c>
      <c r="G245" s="216">
        <f t="shared" si="230"/>
        <v>0</v>
      </c>
      <c r="H245" s="216">
        <f t="shared" si="230"/>
        <v>0</v>
      </c>
      <c r="I245" s="216">
        <f t="shared" si="230"/>
        <v>0</v>
      </c>
      <c r="J245" s="216">
        <f t="shared" si="230"/>
        <v>0</v>
      </c>
      <c r="K245" s="216">
        <f t="shared" si="230"/>
        <v>0</v>
      </c>
      <c r="L245" s="216">
        <f t="shared" si="230"/>
        <v>0</v>
      </c>
      <c r="M245" s="216">
        <f t="shared" si="229"/>
        <v>0</v>
      </c>
      <c r="N245" s="216">
        <f t="shared" si="229"/>
        <v>0</v>
      </c>
      <c r="O245" s="216">
        <f t="shared" si="229"/>
        <v>0</v>
      </c>
      <c r="P245" s="216">
        <f t="shared" si="229"/>
        <v>0</v>
      </c>
      <c r="Q245" s="216">
        <f t="shared" si="229"/>
        <v>0</v>
      </c>
      <c r="S245" s="207">
        <f t="shared" si="215"/>
        <v>0</v>
      </c>
      <c r="T245" s="208">
        <f t="shared" si="216"/>
        <v>0</v>
      </c>
    </row>
    <row r="246" spans="1:20" s="167" customFormat="1" ht="12.75" hidden="1" outlineLevel="1" thickBot="1">
      <c r="A246" s="282">
        <v>206</v>
      </c>
      <c r="B246" s="287" t="str">
        <f>IFERROR(VLOOKUP(E246,'P. 2.1'!$E$10:$X$65,2,FALSE),"")</f>
        <v/>
      </c>
      <c r="C246" s="287" t="str">
        <f>IFERROR(VLOOKUP(E246,'P. 2.1'!$E$10:$X$65,3,FALSE),"")</f>
        <v/>
      </c>
      <c r="E246" s="210">
        <v>0</v>
      </c>
      <c r="F246" s="216">
        <f t="shared" ref="F246:L246" si="231">F$30*F761</f>
        <v>0</v>
      </c>
      <c r="G246" s="216">
        <f t="shared" si="231"/>
        <v>0</v>
      </c>
      <c r="H246" s="216">
        <f t="shared" si="231"/>
        <v>0</v>
      </c>
      <c r="I246" s="216">
        <f t="shared" si="231"/>
        <v>0</v>
      </c>
      <c r="J246" s="216">
        <f t="shared" si="231"/>
        <v>0</v>
      </c>
      <c r="K246" s="216">
        <f t="shared" si="231"/>
        <v>0</v>
      </c>
      <c r="L246" s="216">
        <f t="shared" si="231"/>
        <v>0</v>
      </c>
      <c r="M246" s="216">
        <f t="shared" si="229"/>
        <v>0</v>
      </c>
      <c r="N246" s="216">
        <f t="shared" si="229"/>
        <v>0</v>
      </c>
      <c r="O246" s="216">
        <f t="shared" si="229"/>
        <v>0</v>
      </c>
      <c r="P246" s="216">
        <f t="shared" si="229"/>
        <v>0</v>
      </c>
      <c r="Q246" s="216">
        <f t="shared" si="229"/>
        <v>0</v>
      </c>
      <c r="S246" s="207">
        <f t="shared" si="215"/>
        <v>0</v>
      </c>
      <c r="T246" s="208">
        <f t="shared" si="216"/>
        <v>0</v>
      </c>
    </row>
    <row r="247" spans="1:20" s="167" customFormat="1" ht="12.75" hidden="1" outlineLevel="1" thickBot="1">
      <c r="A247" s="282">
        <v>207</v>
      </c>
      <c r="B247" s="287" t="str">
        <f>IFERROR(VLOOKUP(E247,'P. 2.1'!$E$10:$X$65,2,FALSE),"")</f>
        <v/>
      </c>
      <c r="C247" s="287" t="str">
        <f>IFERROR(VLOOKUP(E247,'P. 2.1'!$E$10:$X$65,3,FALSE),"")</f>
        <v/>
      </c>
      <c r="E247" s="210">
        <v>0</v>
      </c>
      <c r="F247" s="216">
        <f t="shared" ref="F247:L247" si="232">F$30*F762</f>
        <v>0</v>
      </c>
      <c r="G247" s="216">
        <f t="shared" si="232"/>
        <v>0</v>
      </c>
      <c r="H247" s="216">
        <f t="shared" si="232"/>
        <v>0</v>
      </c>
      <c r="I247" s="216">
        <f t="shared" si="232"/>
        <v>0</v>
      </c>
      <c r="J247" s="216">
        <f t="shared" si="232"/>
        <v>0</v>
      </c>
      <c r="K247" s="216">
        <f t="shared" si="232"/>
        <v>0</v>
      </c>
      <c r="L247" s="216">
        <f t="shared" si="232"/>
        <v>0</v>
      </c>
      <c r="M247" s="216">
        <f t="shared" si="229"/>
        <v>0</v>
      </c>
      <c r="N247" s="216">
        <f t="shared" si="229"/>
        <v>0</v>
      </c>
      <c r="O247" s="216">
        <f t="shared" si="229"/>
        <v>0</v>
      </c>
      <c r="P247" s="216">
        <f t="shared" si="229"/>
        <v>0</v>
      </c>
      <c r="Q247" s="216">
        <f t="shared" si="229"/>
        <v>0</v>
      </c>
      <c r="S247" s="207">
        <f t="shared" si="215"/>
        <v>0</v>
      </c>
      <c r="T247" s="208">
        <f t="shared" si="216"/>
        <v>0</v>
      </c>
    </row>
    <row r="248" spans="1:20" s="167" customFormat="1" ht="12.75" hidden="1" outlineLevel="1" thickBot="1">
      <c r="A248" s="282">
        <v>208</v>
      </c>
      <c r="B248" s="287" t="str">
        <f>IFERROR(VLOOKUP(E248,'P. 2.1'!$E$10:$X$65,2,FALSE),"")</f>
        <v/>
      </c>
      <c r="C248" s="287" t="str">
        <f>IFERROR(VLOOKUP(E248,'P. 2.1'!$E$10:$X$65,3,FALSE),"")</f>
        <v/>
      </c>
      <c r="E248" s="210">
        <v>0</v>
      </c>
      <c r="F248" s="216">
        <f t="shared" ref="F248:L248" si="233">F$30*F763</f>
        <v>0</v>
      </c>
      <c r="G248" s="216">
        <f t="shared" si="233"/>
        <v>0</v>
      </c>
      <c r="H248" s="216">
        <f t="shared" si="233"/>
        <v>0</v>
      </c>
      <c r="I248" s="216">
        <f t="shared" si="233"/>
        <v>0</v>
      </c>
      <c r="J248" s="216">
        <f t="shared" si="233"/>
        <v>0</v>
      </c>
      <c r="K248" s="216">
        <f t="shared" si="233"/>
        <v>0</v>
      </c>
      <c r="L248" s="216">
        <f t="shared" si="233"/>
        <v>0</v>
      </c>
      <c r="M248" s="216">
        <f t="shared" si="229"/>
        <v>0</v>
      </c>
      <c r="N248" s="216">
        <f t="shared" si="229"/>
        <v>0</v>
      </c>
      <c r="O248" s="216">
        <f t="shared" si="229"/>
        <v>0</v>
      </c>
      <c r="P248" s="216">
        <f t="shared" si="229"/>
        <v>0</v>
      </c>
      <c r="Q248" s="216">
        <f t="shared" si="229"/>
        <v>0</v>
      </c>
      <c r="S248" s="207">
        <f t="shared" si="215"/>
        <v>0</v>
      </c>
      <c r="T248" s="208">
        <f t="shared" si="216"/>
        <v>0</v>
      </c>
    </row>
    <row r="249" spans="1:20" s="167" customFormat="1" ht="12.75" hidden="1" outlineLevel="1" thickBot="1">
      <c r="A249" s="282">
        <v>209</v>
      </c>
      <c r="B249" s="287" t="str">
        <f>IFERROR(VLOOKUP(E249,'P. 2.1'!$E$10:$X$65,2,FALSE),"")</f>
        <v/>
      </c>
      <c r="C249" s="287" t="str">
        <f>IFERROR(VLOOKUP(E249,'P. 2.1'!$E$10:$X$65,3,FALSE),"")</f>
        <v/>
      </c>
      <c r="E249" s="210">
        <v>0</v>
      </c>
      <c r="F249" s="216">
        <f t="shared" ref="F249:L249" si="234">F$30*F764</f>
        <v>0</v>
      </c>
      <c r="G249" s="216">
        <f t="shared" si="234"/>
        <v>0</v>
      </c>
      <c r="H249" s="216">
        <f t="shared" si="234"/>
        <v>0</v>
      </c>
      <c r="I249" s="216">
        <f t="shared" si="234"/>
        <v>0</v>
      </c>
      <c r="J249" s="216">
        <f t="shared" si="234"/>
        <v>0</v>
      </c>
      <c r="K249" s="216">
        <f t="shared" si="234"/>
        <v>0</v>
      </c>
      <c r="L249" s="216">
        <f t="shared" si="234"/>
        <v>0</v>
      </c>
      <c r="M249" s="216">
        <f t="shared" si="229"/>
        <v>0</v>
      </c>
      <c r="N249" s="216">
        <f t="shared" si="229"/>
        <v>0</v>
      </c>
      <c r="O249" s="216">
        <f t="shared" si="229"/>
        <v>0</v>
      </c>
      <c r="P249" s="216">
        <f t="shared" si="229"/>
        <v>0</v>
      </c>
      <c r="Q249" s="216">
        <f t="shared" si="229"/>
        <v>0</v>
      </c>
      <c r="S249" s="207">
        <f t="shared" si="215"/>
        <v>0</v>
      </c>
      <c r="T249" s="208">
        <f t="shared" si="216"/>
        <v>0</v>
      </c>
    </row>
    <row r="250" spans="1:20" s="167" customFormat="1" ht="12.75" hidden="1" outlineLevel="1" thickBot="1">
      <c r="A250" s="282">
        <v>210</v>
      </c>
      <c r="B250" s="287" t="str">
        <f>IFERROR(VLOOKUP(E250,'P. 2.1'!$E$10:$X$65,2,FALSE),"")</f>
        <v/>
      </c>
      <c r="C250" s="287" t="str">
        <f>IFERROR(VLOOKUP(E250,'P. 2.1'!$E$10:$X$65,3,FALSE),"")</f>
        <v/>
      </c>
      <c r="E250" s="210">
        <v>0</v>
      </c>
      <c r="F250" s="216">
        <f t="shared" ref="F250:L250" si="235">F$30*F765</f>
        <v>0</v>
      </c>
      <c r="G250" s="216">
        <f t="shared" si="235"/>
        <v>0</v>
      </c>
      <c r="H250" s="216">
        <f t="shared" si="235"/>
        <v>0</v>
      </c>
      <c r="I250" s="216">
        <f t="shared" si="235"/>
        <v>0</v>
      </c>
      <c r="J250" s="216">
        <f t="shared" si="235"/>
        <v>0</v>
      </c>
      <c r="K250" s="216">
        <f t="shared" si="235"/>
        <v>0</v>
      </c>
      <c r="L250" s="216">
        <f t="shared" si="235"/>
        <v>0</v>
      </c>
      <c r="M250" s="216">
        <f t="shared" si="229"/>
        <v>0</v>
      </c>
      <c r="N250" s="216">
        <f t="shared" si="229"/>
        <v>0</v>
      </c>
      <c r="O250" s="216">
        <f t="shared" si="229"/>
        <v>0</v>
      </c>
      <c r="P250" s="216">
        <f t="shared" si="229"/>
        <v>0</v>
      </c>
      <c r="Q250" s="216">
        <f t="shared" si="229"/>
        <v>0</v>
      </c>
      <c r="S250" s="207">
        <f t="shared" si="215"/>
        <v>0</v>
      </c>
      <c r="T250" s="208">
        <f t="shared" si="216"/>
        <v>0</v>
      </c>
    </row>
    <row r="251" spans="1:20" s="167" customFormat="1" ht="12.75" hidden="1" outlineLevel="1" thickBot="1">
      <c r="A251" s="282">
        <v>211</v>
      </c>
      <c r="B251" s="287" t="str">
        <f>IFERROR(VLOOKUP(E251,'P. 2.1'!$E$10:$X$65,2,FALSE),"")</f>
        <v/>
      </c>
      <c r="C251" s="287" t="str">
        <f>IFERROR(VLOOKUP(E251,'P. 2.1'!$E$10:$X$65,3,FALSE),"")</f>
        <v/>
      </c>
      <c r="E251" s="210">
        <v>0</v>
      </c>
      <c r="F251" s="216">
        <f t="shared" ref="F251:L251" si="236">F$30*F766</f>
        <v>0</v>
      </c>
      <c r="G251" s="216">
        <f t="shared" si="236"/>
        <v>0</v>
      </c>
      <c r="H251" s="216">
        <f t="shared" si="236"/>
        <v>0</v>
      </c>
      <c r="I251" s="216">
        <f t="shared" si="236"/>
        <v>0</v>
      </c>
      <c r="J251" s="216">
        <f t="shared" si="236"/>
        <v>0</v>
      </c>
      <c r="K251" s="216">
        <f t="shared" si="236"/>
        <v>0</v>
      </c>
      <c r="L251" s="216">
        <f t="shared" si="236"/>
        <v>0</v>
      </c>
      <c r="M251" s="216">
        <f t="shared" si="229"/>
        <v>0</v>
      </c>
      <c r="N251" s="216">
        <f t="shared" si="229"/>
        <v>0</v>
      </c>
      <c r="O251" s="216">
        <f t="shared" si="229"/>
        <v>0</v>
      </c>
      <c r="P251" s="216">
        <f t="shared" si="229"/>
        <v>0</v>
      </c>
      <c r="Q251" s="216">
        <f t="shared" si="229"/>
        <v>0</v>
      </c>
      <c r="S251" s="207">
        <f t="shared" si="215"/>
        <v>0</v>
      </c>
      <c r="T251" s="208">
        <f t="shared" si="216"/>
        <v>0</v>
      </c>
    </row>
    <row r="252" spans="1:20" s="167" customFormat="1" ht="12.75" hidden="1" outlineLevel="1" thickBot="1">
      <c r="A252" s="282">
        <v>212</v>
      </c>
      <c r="B252" s="287" t="str">
        <f>IFERROR(VLOOKUP(E252,'P. 2.1'!$E$10:$X$65,2,FALSE),"")</f>
        <v/>
      </c>
      <c r="C252" s="287" t="str">
        <f>IFERROR(VLOOKUP(E252,'P. 2.1'!$E$10:$X$65,3,FALSE),"")</f>
        <v/>
      </c>
      <c r="E252" s="210">
        <v>0</v>
      </c>
      <c r="F252" s="216">
        <f t="shared" ref="F252:L252" si="237">F$30*F767</f>
        <v>0</v>
      </c>
      <c r="G252" s="216">
        <f t="shared" si="237"/>
        <v>0</v>
      </c>
      <c r="H252" s="216">
        <f t="shared" si="237"/>
        <v>0</v>
      </c>
      <c r="I252" s="216">
        <f t="shared" si="237"/>
        <v>0</v>
      </c>
      <c r="J252" s="216">
        <f t="shared" si="237"/>
        <v>0</v>
      </c>
      <c r="K252" s="216">
        <f t="shared" si="237"/>
        <v>0</v>
      </c>
      <c r="L252" s="216">
        <f t="shared" si="237"/>
        <v>0</v>
      </c>
      <c r="M252" s="216">
        <f t="shared" si="229"/>
        <v>0</v>
      </c>
      <c r="N252" s="216">
        <f t="shared" si="229"/>
        <v>0</v>
      </c>
      <c r="O252" s="216">
        <f t="shared" si="229"/>
        <v>0</v>
      </c>
      <c r="P252" s="216">
        <f t="shared" si="229"/>
        <v>0</v>
      </c>
      <c r="Q252" s="216">
        <f t="shared" si="229"/>
        <v>0</v>
      </c>
      <c r="S252" s="207">
        <f t="shared" si="215"/>
        <v>0</v>
      </c>
      <c r="T252" s="208">
        <f t="shared" si="216"/>
        <v>0</v>
      </c>
    </row>
    <row r="253" spans="1:20" s="167" customFormat="1" ht="12.75" hidden="1" outlineLevel="1" thickBot="1">
      <c r="A253" s="282">
        <v>213</v>
      </c>
      <c r="B253" s="287" t="str">
        <f>IFERROR(VLOOKUP(E253,'P. 2.1'!$E$10:$X$65,2,FALSE),"")</f>
        <v/>
      </c>
      <c r="C253" s="287" t="str">
        <f>IFERROR(VLOOKUP(E253,'P. 2.1'!$E$10:$X$65,3,FALSE),"")</f>
        <v/>
      </c>
      <c r="E253" s="210">
        <v>0</v>
      </c>
      <c r="F253" s="216">
        <f t="shared" ref="F253:L253" si="238">F$30*F768</f>
        <v>0</v>
      </c>
      <c r="G253" s="216">
        <f t="shared" si="238"/>
        <v>0</v>
      </c>
      <c r="H253" s="216">
        <f t="shared" si="238"/>
        <v>0</v>
      </c>
      <c r="I253" s="216">
        <f t="shared" si="238"/>
        <v>0</v>
      </c>
      <c r="J253" s="216">
        <f t="shared" si="238"/>
        <v>0</v>
      </c>
      <c r="K253" s="216">
        <f t="shared" si="238"/>
        <v>0</v>
      </c>
      <c r="L253" s="216">
        <f t="shared" si="238"/>
        <v>0</v>
      </c>
      <c r="M253" s="216">
        <f t="shared" si="229"/>
        <v>0</v>
      </c>
      <c r="N253" s="216">
        <f t="shared" si="229"/>
        <v>0</v>
      </c>
      <c r="O253" s="216">
        <f t="shared" si="229"/>
        <v>0</v>
      </c>
      <c r="P253" s="216">
        <f t="shared" si="229"/>
        <v>0</v>
      </c>
      <c r="Q253" s="216">
        <f t="shared" si="229"/>
        <v>0</v>
      </c>
      <c r="S253" s="207">
        <f t="shared" si="215"/>
        <v>0</v>
      </c>
      <c r="T253" s="208">
        <f t="shared" si="216"/>
        <v>0</v>
      </c>
    </row>
    <row r="254" spans="1:20" s="167" customFormat="1" ht="12.75" hidden="1" outlineLevel="1" thickBot="1">
      <c r="A254" s="282">
        <v>214</v>
      </c>
      <c r="B254" s="287" t="str">
        <f>IFERROR(VLOOKUP(E254,'P. 2.1'!$E$10:$X$65,2,FALSE),"")</f>
        <v/>
      </c>
      <c r="C254" s="287" t="str">
        <f>IFERROR(VLOOKUP(E254,'P. 2.1'!$E$10:$X$65,3,FALSE),"")</f>
        <v/>
      </c>
      <c r="E254" s="210">
        <v>0</v>
      </c>
      <c r="F254" s="216">
        <f t="shared" ref="F254:L254" si="239">F$30*F769</f>
        <v>0</v>
      </c>
      <c r="G254" s="216">
        <f t="shared" si="239"/>
        <v>0</v>
      </c>
      <c r="H254" s="216">
        <f t="shared" si="239"/>
        <v>0</v>
      </c>
      <c r="I254" s="216">
        <f t="shared" si="239"/>
        <v>0</v>
      </c>
      <c r="J254" s="216">
        <f t="shared" si="239"/>
        <v>0</v>
      </c>
      <c r="K254" s="216">
        <f t="shared" si="239"/>
        <v>0</v>
      </c>
      <c r="L254" s="216">
        <f t="shared" si="239"/>
        <v>0</v>
      </c>
      <c r="M254" s="216">
        <f t="shared" ref="M254:Q263" si="240">M$30*M769</f>
        <v>0</v>
      </c>
      <c r="N254" s="216">
        <f t="shared" si="240"/>
        <v>0</v>
      </c>
      <c r="O254" s="216">
        <f t="shared" si="240"/>
        <v>0</v>
      </c>
      <c r="P254" s="216">
        <f t="shared" si="240"/>
        <v>0</v>
      </c>
      <c r="Q254" s="216">
        <f t="shared" si="240"/>
        <v>0</v>
      </c>
      <c r="S254" s="207">
        <f t="shared" si="215"/>
        <v>0</v>
      </c>
      <c r="T254" s="208">
        <f t="shared" si="216"/>
        <v>0</v>
      </c>
    </row>
    <row r="255" spans="1:20" s="167" customFormat="1" ht="12.75" hidden="1" outlineLevel="1" thickBot="1">
      <c r="A255" s="282">
        <v>215</v>
      </c>
      <c r="B255" s="287" t="str">
        <f>IFERROR(VLOOKUP(E255,'P. 2.1'!$E$10:$X$65,2,FALSE),"")</f>
        <v/>
      </c>
      <c r="C255" s="287" t="str">
        <f>IFERROR(VLOOKUP(E255,'P. 2.1'!$E$10:$X$65,3,FALSE),"")</f>
        <v/>
      </c>
      <c r="E255" s="210">
        <v>0</v>
      </c>
      <c r="F255" s="216">
        <f t="shared" ref="F255:L255" si="241">F$30*F770</f>
        <v>0</v>
      </c>
      <c r="G255" s="216">
        <f t="shared" si="241"/>
        <v>0</v>
      </c>
      <c r="H255" s="216">
        <f t="shared" si="241"/>
        <v>0</v>
      </c>
      <c r="I255" s="216">
        <f t="shared" si="241"/>
        <v>0</v>
      </c>
      <c r="J255" s="216">
        <f t="shared" si="241"/>
        <v>0</v>
      </c>
      <c r="K255" s="216">
        <f t="shared" si="241"/>
        <v>0</v>
      </c>
      <c r="L255" s="216">
        <f t="shared" si="241"/>
        <v>0</v>
      </c>
      <c r="M255" s="216">
        <f t="shared" si="240"/>
        <v>0</v>
      </c>
      <c r="N255" s="216">
        <f t="shared" si="240"/>
        <v>0</v>
      </c>
      <c r="O255" s="216">
        <f t="shared" si="240"/>
        <v>0</v>
      </c>
      <c r="P255" s="216">
        <f t="shared" si="240"/>
        <v>0</v>
      </c>
      <c r="Q255" s="216">
        <f t="shared" si="240"/>
        <v>0</v>
      </c>
      <c r="S255" s="207">
        <f t="shared" si="215"/>
        <v>0</v>
      </c>
      <c r="T255" s="208">
        <f t="shared" si="216"/>
        <v>0</v>
      </c>
    </row>
    <row r="256" spans="1:20" s="167" customFormat="1" ht="12.75" hidden="1" outlineLevel="1" thickBot="1">
      <c r="A256" s="282">
        <v>216</v>
      </c>
      <c r="B256" s="287" t="str">
        <f>IFERROR(VLOOKUP(E256,'P. 2.1'!$E$10:$X$65,2,FALSE),"")</f>
        <v/>
      </c>
      <c r="C256" s="287" t="str">
        <f>IFERROR(VLOOKUP(E256,'P. 2.1'!$E$10:$X$65,3,FALSE),"")</f>
        <v/>
      </c>
      <c r="E256" s="210">
        <v>0</v>
      </c>
      <c r="F256" s="216">
        <f t="shared" ref="F256:L256" si="242">F$30*F771</f>
        <v>0</v>
      </c>
      <c r="G256" s="216">
        <f t="shared" si="242"/>
        <v>0</v>
      </c>
      <c r="H256" s="216">
        <f t="shared" si="242"/>
        <v>0</v>
      </c>
      <c r="I256" s="216">
        <f t="shared" si="242"/>
        <v>0</v>
      </c>
      <c r="J256" s="216">
        <f t="shared" si="242"/>
        <v>0</v>
      </c>
      <c r="K256" s="216">
        <f t="shared" si="242"/>
        <v>0</v>
      </c>
      <c r="L256" s="216">
        <f t="shared" si="242"/>
        <v>0</v>
      </c>
      <c r="M256" s="216">
        <f t="shared" si="240"/>
        <v>0</v>
      </c>
      <c r="N256" s="216">
        <f t="shared" si="240"/>
        <v>0</v>
      </c>
      <c r="O256" s="216">
        <f t="shared" si="240"/>
        <v>0</v>
      </c>
      <c r="P256" s="216">
        <f t="shared" si="240"/>
        <v>0</v>
      </c>
      <c r="Q256" s="216">
        <f t="shared" si="240"/>
        <v>0</v>
      </c>
      <c r="S256" s="207">
        <f t="shared" si="215"/>
        <v>0</v>
      </c>
      <c r="T256" s="208">
        <f t="shared" si="216"/>
        <v>0</v>
      </c>
    </row>
    <row r="257" spans="1:20" s="167" customFormat="1" ht="12.75" hidden="1" outlineLevel="1" thickBot="1">
      <c r="A257" s="282">
        <v>217</v>
      </c>
      <c r="B257" s="287" t="str">
        <f>IFERROR(VLOOKUP(E257,'P. 2.1'!$E$10:$X$65,2,FALSE),"")</f>
        <v/>
      </c>
      <c r="C257" s="287" t="str">
        <f>IFERROR(VLOOKUP(E257,'P. 2.1'!$E$10:$X$65,3,FALSE),"")</f>
        <v/>
      </c>
      <c r="E257" s="210">
        <v>0</v>
      </c>
      <c r="F257" s="216">
        <f t="shared" ref="F257:L257" si="243">F$30*F772</f>
        <v>0</v>
      </c>
      <c r="G257" s="216">
        <f t="shared" si="243"/>
        <v>0</v>
      </c>
      <c r="H257" s="216">
        <f t="shared" si="243"/>
        <v>0</v>
      </c>
      <c r="I257" s="216">
        <f t="shared" si="243"/>
        <v>0</v>
      </c>
      <c r="J257" s="216">
        <f t="shared" si="243"/>
        <v>0</v>
      </c>
      <c r="K257" s="216">
        <f t="shared" si="243"/>
        <v>0</v>
      </c>
      <c r="L257" s="216">
        <f t="shared" si="243"/>
        <v>0</v>
      </c>
      <c r="M257" s="216">
        <f t="shared" si="240"/>
        <v>0</v>
      </c>
      <c r="N257" s="216">
        <f t="shared" si="240"/>
        <v>0</v>
      </c>
      <c r="O257" s="216">
        <f t="shared" si="240"/>
        <v>0</v>
      </c>
      <c r="P257" s="216">
        <f t="shared" si="240"/>
        <v>0</v>
      </c>
      <c r="Q257" s="216">
        <f t="shared" si="240"/>
        <v>0</v>
      </c>
      <c r="S257" s="207">
        <f t="shared" si="215"/>
        <v>0</v>
      </c>
      <c r="T257" s="208">
        <f t="shared" si="216"/>
        <v>0</v>
      </c>
    </row>
    <row r="258" spans="1:20" s="167" customFormat="1" ht="12.75" hidden="1" outlineLevel="1" thickBot="1">
      <c r="A258" s="282">
        <v>218</v>
      </c>
      <c r="B258" s="287" t="str">
        <f>IFERROR(VLOOKUP(E258,'P. 2.1'!$E$10:$X$65,2,FALSE),"")</f>
        <v/>
      </c>
      <c r="C258" s="287" t="str">
        <f>IFERROR(VLOOKUP(E258,'P. 2.1'!$E$10:$X$65,3,FALSE),"")</f>
        <v/>
      </c>
      <c r="E258" s="210">
        <v>0</v>
      </c>
      <c r="F258" s="216">
        <f t="shared" ref="F258:L258" si="244">F$30*F773</f>
        <v>0</v>
      </c>
      <c r="G258" s="216">
        <f t="shared" si="244"/>
        <v>0</v>
      </c>
      <c r="H258" s="216">
        <f t="shared" si="244"/>
        <v>0</v>
      </c>
      <c r="I258" s="216">
        <f t="shared" si="244"/>
        <v>0</v>
      </c>
      <c r="J258" s="216">
        <f t="shared" si="244"/>
        <v>0</v>
      </c>
      <c r="K258" s="216">
        <f t="shared" si="244"/>
        <v>0</v>
      </c>
      <c r="L258" s="216">
        <f t="shared" si="244"/>
        <v>0</v>
      </c>
      <c r="M258" s="216">
        <f t="shared" si="240"/>
        <v>0</v>
      </c>
      <c r="N258" s="216">
        <f t="shared" si="240"/>
        <v>0</v>
      </c>
      <c r="O258" s="216">
        <f t="shared" si="240"/>
        <v>0</v>
      </c>
      <c r="P258" s="216">
        <f t="shared" si="240"/>
        <v>0</v>
      </c>
      <c r="Q258" s="216">
        <f t="shared" si="240"/>
        <v>0</v>
      </c>
      <c r="S258" s="207">
        <f t="shared" si="215"/>
        <v>0</v>
      </c>
      <c r="T258" s="208">
        <f t="shared" si="216"/>
        <v>0</v>
      </c>
    </row>
    <row r="259" spans="1:20" s="167" customFormat="1" ht="12.75" hidden="1" outlineLevel="1" thickBot="1">
      <c r="A259" s="282">
        <v>219</v>
      </c>
      <c r="B259" s="287" t="str">
        <f>IFERROR(VLOOKUP(E259,'P. 2.1'!$E$10:$X$65,2,FALSE),"")</f>
        <v/>
      </c>
      <c r="C259" s="287" t="str">
        <f>IFERROR(VLOOKUP(E259,'P. 2.1'!$E$10:$X$65,3,FALSE),"")</f>
        <v/>
      </c>
      <c r="E259" s="210">
        <v>0</v>
      </c>
      <c r="F259" s="216">
        <f t="shared" ref="F259:L259" si="245">F$30*F774</f>
        <v>0</v>
      </c>
      <c r="G259" s="216">
        <f t="shared" si="245"/>
        <v>0</v>
      </c>
      <c r="H259" s="216">
        <f t="shared" si="245"/>
        <v>0</v>
      </c>
      <c r="I259" s="216">
        <f t="shared" si="245"/>
        <v>0</v>
      </c>
      <c r="J259" s="216">
        <f t="shared" si="245"/>
        <v>0</v>
      </c>
      <c r="K259" s="216">
        <f t="shared" si="245"/>
        <v>0</v>
      </c>
      <c r="L259" s="216">
        <f t="shared" si="245"/>
        <v>0</v>
      </c>
      <c r="M259" s="216">
        <f t="shared" si="240"/>
        <v>0</v>
      </c>
      <c r="N259" s="216">
        <f t="shared" si="240"/>
        <v>0</v>
      </c>
      <c r="O259" s="216">
        <f t="shared" si="240"/>
        <v>0</v>
      </c>
      <c r="P259" s="216">
        <f t="shared" si="240"/>
        <v>0</v>
      </c>
      <c r="Q259" s="216">
        <f t="shared" si="240"/>
        <v>0</v>
      </c>
      <c r="S259" s="207">
        <f t="shared" si="215"/>
        <v>0</v>
      </c>
      <c r="T259" s="208">
        <f t="shared" si="216"/>
        <v>0</v>
      </c>
    </row>
    <row r="260" spans="1:20" s="167" customFormat="1" ht="12.75" hidden="1" outlineLevel="1" thickBot="1">
      <c r="A260" s="282">
        <v>220</v>
      </c>
      <c r="B260" s="287" t="str">
        <f>IFERROR(VLOOKUP(E260,'P. 2.1'!$E$10:$X$65,2,FALSE),"")</f>
        <v/>
      </c>
      <c r="C260" s="287" t="str">
        <f>IFERROR(VLOOKUP(E260,'P. 2.1'!$E$10:$X$65,3,FALSE),"")</f>
        <v/>
      </c>
      <c r="E260" s="210">
        <v>0</v>
      </c>
      <c r="F260" s="216">
        <f t="shared" ref="F260:L260" si="246">F$30*F775</f>
        <v>0</v>
      </c>
      <c r="G260" s="216">
        <f t="shared" si="246"/>
        <v>0</v>
      </c>
      <c r="H260" s="216">
        <f t="shared" si="246"/>
        <v>0</v>
      </c>
      <c r="I260" s="216">
        <f t="shared" si="246"/>
        <v>0</v>
      </c>
      <c r="J260" s="216">
        <f t="shared" si="246"/>
        <v>0</v>
      </c>
      <c r="K260" s="216">
        <f t="shared" si="246"/>
        <v>0</v>
      </c>
      <c r="L260" s="216">
        <f t="shared" si="246"/>
        <v>0</v>
      </c>
      <c r="M260" s="216">
        <f t="shared" si="240"/>
        <v>0</v>
      </c>
      <c r="N260" s="216">
        <f t="shared" si="240"/>
        <v>0</v>
      </c>
      <c r="O260" s="216">
        <f t="shared" si="240"/>
        <v>0</v>
      </c>
      <c r="P260" s="216">
        <f t="shared" si="240"/>
        <v>0</v>
      </c>
      <c r="Q260" s="216">
        <f t="shared" si="240"/>
        <v>0</v>
      </c>
      <c r="S260" s="207">
        <f t="shared" si="215"/>
        <v>0</v>
      </c>
      <c r="T260" s="208">
        <f t="shared" si="216"/>
        <v>0</v>
      </c>
    </row>
    <row r="261" spans="1:20" s="167" customFormat="1" ht="12.75" hidden="1" outlineLevel="1" thickBot="1">
      <c r="A261" s="282">
        <v>221</v>
      </c>
      <c r="B261" s="287" t="str">
        <f>IFERROR(VLOOKUP(E261,'P. 2.1'!$E$10:$X$65,2,FALSE),"")</f>
        <v/>
      </c>
      <c r="C261" s="287" t="str">
        <f>IFERROR(VLOOKUP(E261,'P. 2.1'!$E$10:$X$65,3,FALSE),"")</f>
        <v/>
      </c>
      <c r="E261" s="210">
        <v>0</v>
      </c>
      <c r="F261" s="216">
        <f t="shared" ref="F261:L261" si="247">F$30*F776</f>
        <v>0</v>
      </c>
      <c r="G261" s="216">
        <f t="shared" si="247"/>
        <v>0</v>
      </c>
      <c r="H261" s="216">
        <f t="shared" si="247"/>
        <v>0</v>
      </c>
      <c r="I261" s="216">
        <f t="shared" si="247"/>
        <v>0</v>
      </c>
      <c r="J261" s="216">
        <f t="shared" si="247"/>
        <v>0</v>
      </c>
      <c r="K261" s="216">
        <f t="shared" si="247"/>
        <v>0</v>
      </c>
      <c r="L261" s="216">
        <f t="shared" si="247"/>
        <v>0</v>
      </c>
      <c r="M261" s="216">
        <f t="shared" si="240"/>
        <v>0</v>
      </c>
      <c r="N261" s="216">
        <f t="shared" si="240"/>
        <v>0</v>
      </c>
      <c r="O261" s="216">
        <f t="shared" si="240"/>
        <v>0</v>
      </c>
      <c r="P261" s="216">
        <f t="shared" si="240"/>
        <v>0</v>
      </c>
      <c r="Q261" s="216">
        <f t="shared" si="240"/>
        <v>0</v>
      </c>
      <c r="S261" s="207">
        <f t="shared" si="215"/>
        <v>0</v>
      </c>
      <c r="T261" s="208">
        <f t="shared" si="216"/>
        <v>0</v>
      </c>
    </row>
    <row r="262" spans="1:20" s="167" customFormat="1" ht="12.75" hidden="1" outlineLevel="1" thickBot="1">
      <c r="A262" s="282">
        <v>222</v>
      </c>
      <c r="B262" s="287" t="str">
        <f>IFERROR(VLOOKUP(E262,'P. 2.1'!$E$10:$X$65,2,FALSE),"")</f>
        <v/>
      </c>
      <c r="C262" s="287" t="str">
        <f>IFERROR(VLOOKUP(E262,'P. 2.1'!$E$10:$X$65,3,FALSE),"")</f>
        <v/>
      </c>
      <c r="E262" s="210">
        <v>0</v>
      </c>
      <c r="F262" s="216">
        <f t="shared" ref="F262:L262" si="248">F$30*F777</f>
        <v>0</v>
      </c>
      <c r="G262" s="216">
        <f t="shared" si="248"/>
        <v>0</v>
      </c>
      <c r="H262" s="216">
        <f t="shared" si="248"/>
        <v>0</v>
      </c>
      <c r="I262" s="216">
        <f t="shared" si="248"/>
        <v>0</v>
      </c>
      <c r="J262" s="216">
        <f t="shared" si="248"/>
        <v>0</v>
      </c>
      <c r="K262" s="216">
        <f t="shared" si="248"/>
        <v>0</v>
      </c>
      <c r="L262" s="216">
        <f t="shared" si="248"/>
        <v>0</v>
      </c>
      <c r="M262" s="216">
        <f t="shared" si="240"/>
        <v>0</v>
      </c>
      <c r="N262" s="216">
        <f t="shared" si="240"/>
        <v>0</v>
      </c>
      <c r="O262" s="216">
        <f t="shared" si="240"/>
        <v>0</v>
      </c>
      <c r="P262" s="216">
        <f t="shared" si="240"/>
        <v>0</v>
      </c>
      <c r="Q262" s="216">
        <f t="shared" si="240"/>
        <v>0</v>
      </c>
      <c r="S262" s="207">
        <f t="shared" si="215"/>
        <v>0</v>
      </c>
      <c r="T262" s="208">
        <f t="shared" si="216"/>
        <v>0</v>
      </c>
    </row>
    <row r="263" spans="1:20" s="167" customFormat="1" ht="12.75" hidden="1" outlineLevel="1" thickBot="1">
      <c r="A263" s="282">
        <v>223</v>
      </c>
      <c r="B263" s="287" t="str">
        <f>IFERROR(VLOOKUP(E263,'P. 2.1'!$E$10:$X$65,2,FALSE),"")</f>
        <v/>
      </c>
      <c r="C263" s="287" t="str">
        <f>IFERROR(VLOOKUP(E263,'P. 2.1'!$E$10:$X$65,3,FALSE),"")</f>
        <v/>
      </c>
      <c r="E263" s="210">
        <v>0</v>
      </c>
      <c r="F263" s="216">
        <f t="shared" ref="F263:L263" si="249">F$30*F778</f>
        <v>0</v>
      </c>
      <c r="G263" s="216">
        <f t="shared" si="249"/>
        <v>0</v>
      </c>
      <c r="H263" s="216">
        <f t="shared" si="249"/>
        <v>0</v>
      </c>
      <c r="I263" s="216">
        <f t="shared" si="249"/>
        <v>0</v>
      </c>
      <c r="J263" s="216">
        <f t="shared" si="249"/>
        <v>0</v>
      </c>
      <c r="K263" s="216">
        <f t="shared" si="249"/>
        <v>0</v>
      </c>
      <c r="L263" s="216">
        <f t="shared" si="249"/>
        <v>0</v>
      </c>
      <c r="M263" s="216">
        <f t="shared" si="240"/>
        <v>0</v>
      </c>
      <c r="N263" s="216">
        <f t="shared" si="240"/>
        <v>0</v>
      </c>
      <c r="O263" s="216">
        <f t="shared" si="240"/>
        <v>0</v>
      </c>
      <c r="P263" s="216">
        <f t="shared" si="240"/>
        <v>0</v>
      </c>
      <c r="Q263" s="216">
        <f t="shared" si="240"/>
        <v>0</v>
      </c>
      <c r="S263" s="207">
        <f t="shared" si="215"/>
        <v>0</v>
      </c>
      <c r="T263" s="208">
        <f t="shared" si="216"/>
        <v>0</v>
      </c>
    </row>
    <row r="264" spans="1:20" s="167" customFormat="1" ht="12.75" hidden="1" outlineLevel="1" thickBot="1">
      <c r="A264" s="282">
        <v>224</v>
      </c>
      <c r="B264" s="287" t="str">
        <f>IFERROR(VLOOKUP(E264,'P. 2.1'!$E$10:$X$65,2,FALSE),"")</f>
        <v/>
      </c>
      <c r="C264" s="287" t="str">
        <f>IFERROR(VLOOKUP(E264,'P. 2.1'!$E$10:$X$65,3,FALSE),"")</f>
        <v/>
      </c>
      <c r="E264" s="210">
        <v>0</v>
      </c>
      <c r="F264" s="216">
        <f t="shared" ref="F264:L264" si="250">F$30*F779</f>
        <v>0</v>
      </c>
      <c r="G264" s="216">
        <f t="shared" si="250"/>
        <v>0</v>
      </c>
      <c r="H264" s="216">
        <f t="shared" si="250"/>
        <v>0</v>
      </c>
      <c r="I264" s="216">
        <f t="shared" si="250"/>
        <v>0</v>
      </c>
      <c r="J264" s="216">
        <f t="shared" si="250"/>
        <v>0</v>
      </c>
      <c r="K264" s="216">
        <f t="shared" si="250"/>
        <v>0</v>
      </c>
      <c r="L264" s="216">
        <f t="shared" si="250"/>
        <v>0</v>
      </c>
      <c r="M264" s="216">
        <f t="shared" ref="M264:Q273" si="251">M$30*M779</f>
        <v>0</v>
      </c>
      <c r="N264" s="216">
        <f t="shared" si="251"/>
        <v>0</v>
      </c>
      <c r="O264" s="216">
        <f t="shared" si="251"/>
        <v>0</v>
      </c>
      <c r="P264" s="216">
        <f t="shared" si="251"/>
        <v>0</v>
      </c>
      <c r="Q264" s="216">
        <f t="shared" si="251"/>
        <v>0</v>
      </c>
      <c r="S264" s="207">
        <f t="shared" si="215"/>
        <v>0</v>
      </c>
      <c r="T264" s="208">
        <f t="shared" si="216"/>
        <v>0</v>
      </c>
    </row>
    <row r="265" spans="1:20" s="167" customFormat="1" ht="12.75" hidden="1" outlineLevel="1" thickBot="1">
      <c r="A265" s="282">
        <v>225</v>
      </c>
      <c r="B265" s="287" t="str">
        <f>IFERROR(VLOOKUP(E265,'P. 2.1'!$E$10:$X$65,2,FALSE),"")</f>
        <v/>
      </c>
      <c r="C265" s="287" t="str">
        <f>IFERROR(VLOOKUP(E265,'P. 2.1'!$E$10:$X$65,3,FALSE),"")</f>
        <v/>
      </c>
      <c r="E265" s="210">
        <v>0</v>
      </c>
      <c r="F265" s="216">
        <f t="shared" ref="F265:L265" si="252">F$30*F780</f>
        <v>0</v>
      </c>
      <c r="G265" s="216">
        <f t="shared" si="252"/>
        <v>0</v>
      </c>
      <c r="H265" s="216">
        <f t="shared" si="252"/>
        <v>0</v>
      </c>
      <c r="I265" s="216">
        <f t="shared" si="252"/>
        <v>0</v>
      </c>
      <c r="J265" s="216">
        <f t="shared" si="252"/>
        <v>0</v>
      </c>
      <c r="K265" s="216">
        <f t="shared" si="252"/>
        <v>0</v>
      </c>
      <c r="L265" s="216">
        <f t="shared" si="252"/>
        <v>0</v>
      </c>
      <c r="M265" s="216">
        <f t="shared" si="251"/>
        <v>0</v>
      </c>
      <c r="N265" s="216">
        <f t="shared" si="251"/>
        <v>0</v>
      </c>
      <c r="O265" s="216">
        <f t="shared" si="251"/>
        <v>0</v>
      </c>
      <c r="P265" s="216">
        <f t="shared" si="251"/>
        <v>0</v>
      </c>
      <c r="Q265" s="216">
        <f t="shared" si="251"/>
        <v>0</v>
      </c>
      <c r="S265" s="207">
        <f t="shared" si="215"/>
        <v>0</v>
      </c>
      <c r="T265" s="208">
        <f t="shared" si="216"/>
        <v>0</v>
      </c>
    </row>
    <row r="266" spans="1:20" s="167" customFormat="1" ht="12.75" hidden="1" outlineLevel="1" thickBot="1">
      <c r="A266" s="282">
        <v>226</v>
      </c>
      <c r="B266" s="287" t="str">
        <f>IFERROR(VLOOKUP(E266,'P. 2.1'!$E$10:$X$65,2,FALSE),"")</f>
        <v/>
      </c>
      <c r="C266" s="287" t="str">
        <f>IFERROR(VLOOKUP(E266,'P. 2.1'!$E$10:$X$65,3,FALSE),"")</f>
        <v/>
      </c>
      <c r="E266" s="210">
        <v>0</v>
      </c>
      <c r="F266" s="216">
        <f t="shared" ref="F266:L266" si="253">F$30*F781</f>
        <v>0</v>
      </c>
      <c r="G266" s="216">
        <f t="shared" si="253"/>
        <v>0</v>
      </c>
      <c r="H266" s="216">
        <f t="shared" si="253"/>
        <v>0</v>
      </c>
      <c r="I266" s="216">
        <f t="shared" si="253"/>
        <v>0</v>
      </c>
      <c r="J266" s="216">
        <f t="shared" si="253"/>
        <v>0</v>
      </c>
      <c r="K266" s="216">
        <f t="shared" si="253"/>
        <v>0</v>
      </c>
      <c r="L266" s="216">
        <f t="shared" si="253"/>
        <v>0</v>
      </c>
      <c r="M266" s="216">
        <f t="shared" si="251"/>
        <v>0</v>
      </c>
      <c r="N266" s="216">
        <f t="shared" si="251"/>
        <v>0</v>
      </c>
      <c r="O266" s="216">
        <f t="shared" si="251"/>
        <v>0</v>
      </c>
      <c r="P266" s="216">
        <f t="shared" si="251"/>
        <v>0</v>
      </c>
      <c r="Q266" s="216">
        <f t="shared" si="251"/>
        <v>0</v>
      </c>
      <c r="S266" s="207">
        <f t="shared" si="215"/>
        <v>0</v>
      </c>
      <c r="T266" s="208">
        <f t="shared" si="216"/>
        <v>0</v>
      </c>
    </row>
    <row r="267" spans="1:20" s="167" customFormat="1" ht="12.75" hidden="1" outlineLevel="1" thickBot="1">
      <c r="A267" s="282">
        <v>227</v>
      </c>
      <c r="B267" s="287" t="str">
        <f>IFERROR(VLOOKUP(E267,'P. 2.1'!$E$10:$X$65,2,FALSE),"")</f>
        <v/>
      </c>
      <c r="C267" s="287" t="str">
        <f>IFERROR(VLOOKUP(E267,'P. 2.1'!$E$10:$X$65,3,FALSE),"")</f>
        <v/>
      </c>
      <c r="E267" s="210">
        <v>0</v>
      </c>
      <c r="F267" s="216">
        <f t="shared" ref="F267:L267" si="254">F$30*F782</f>
        <v>0</v>
      </c>
      <c r="G267" s="216">
        <f t="shared" si="254"/>
        <v>0</v>
      </c>
      <c r="H267" s="216">
        <f t="shared" si="254"/>
        <v>0</v>
      </c>
      <c r="I267" s="216">
        <f t="shared" si="254"/>
        <v>0</v>
      </c>
      <c r="J267" s="216">
        <f t="shared" si="254"/>
        <v>0</v>
      </c>
      <c r="K267" s="216">
        <f t="shared" si="254"/>
        <v>0</v>
      </c>
      <c r="L267" s="216">
        <f t="shared" si="254"/>
        <v>0</v>
      </c>
      <c r="M267" s="216">
        <f t="shared" si="251"/>
        <v>0</v>
      </c>
      <c r="N267" s="216">
        <f t="shared" si="251"/>
        <v>0</v>
      </c>
      <c r="O267" s="216">
        <f t="shared" si="251"/>
        <v>0</v>
      </c>
      <c r="P267" s="216">
        <f t="shared" si="251"/>
        <v>0</v>
      </c>
      <c r="Q267" s="216">
        <f t="shared" si="251"/>
        <v>0</v>
      </c>
      <c r="S267" s="207">
        <f t="shared" si="215"/>
        <v>0</v>
      </c>
      <c r="T267" s="208">
        <f t="shared" si="216"/>
        <v>0</v>
      </c>
    </row>
    <row r="268" spans="1:20" s="167" customFormat="1" ht="12.75" hidden="1" outlineLevel="1" thickBot="1">
      <c r="A268" s="282">
        <v>228</v>
      </c>
      <c r="B268" s="287" t="str">
        <f>IFERROR(VLOOKUP(E268,'P. 2.1'!$E$10:$X$65,2,FALSE),"")</f>
        <v/>
      </c>
      <c r="C268" s="287" t="str">
        <f>IFERROR(VLOOKUP(E268,'P. 2.1'!$E$10:$X$65,3,FALSE),"")</f>
        <v/>
      </c>
      <c r="E268" s="210">
        <v>0</v>
      </c>
      <c r="F268" s="216">
        <f t="shared" ref="F268:L268" si="255">F$30*F783</f>
        <v>0</v>
      </c>
      <c r="G268" s="216">
        <f t="shared" si="255"/>
        <v>0</v>
      </c>
      <c r="H268" s="216">
        <f t="shared" si="255"/>
        <v>0</v>
      </c>
      <c r="I268" s="216">
        <f t="shared" si="255"/>
        <v>0</v>
      </c>
      <c r="J268" s="216">
        <f t="shared" si="255"/>
        <v>0</v>
      </c>
      <c r="K268" s="216">
        <f t="shared" si="255"/>
        <v>0</v>
      </c>
      <c r="L268" s="216">
        <f t="shared" si="255"/>
        <v>0</v>
      </c>
      <c r="M268" s="216">
        <f t="shared" si="251"/>
        <v>0</v>
      </c>
      <c r="N268" s="216">
        <f t="shared" si="251"/>
        <v>0</v>
      </c>
      <c r="O268" s="216">
        <f t="shared" si="251"/>
        <v>0</v>
      </c>
      <c r="P268" s="216">
        <f t="shared" si="251"/>
        <v>0</v>
      </c>
      <c r="Q268" s="216">
        <f t="shared" si="251"/>
        <v>0</v>
      </c>
      <c r="S268" s="207">
        <f t="shared" si="215"/>
        <v>0</v>
      </c>
      <c r="T268" s="208">
        <f t="shared" si="216"/>
        <v>0</v>
      </c>
    </row>
    <row r="269" spans="1:20" s="167" customFormat="1" ht="12.75" hidden="1" outlineLevel="1" thickBot="1">
      <c r="A269" s="282">
        <v>229</v>
      </c>
      <c r="B269" s="287" t="str">
        <f>IFERROR(VLOOKUP(E269,'P. 2.1'!$E$10:$X$65,2,FALSE),"")</f>
        <v/>
      </c>
      <c r="C269" s="287" t="str">
        <f>IFERROR(VLOOKUP(E269,'P. 2.1'!$E$10:$X$65,3,FALSE),"")</f>
        <v/>
      </c>
      <c r="E269" s="210">
        <v>0</v>
      </c>
      <c r="F269" s="216">
        <f t="shared" ref="F269:L269" si="256">F$30*F784</f>
        <v>0</v>
      </c>
      <c r="G269" s="216">
        <f t="shared" si="256"/>
        <v>0</v>
      </c>
      <c r="H269" s="216">
        <f t="shared" si="256"/>
        <v>0</v>
      </c>
      <c r="I269" s="216">
        <f t="shared" si="256"/>
        <v>0</v>
      </c>
      <c r="J269" s="216">
        <f t="shared" si="256"/>
        <v>0</v>
      </c>
      <c r="K269" s="216">
        <f t="shared" si="256"/>
        <v>0</v>
      </c>
      <c r="L269" s="216">
        <f t="shared" si="256"/>
        <v>0</v>
      </c>
      <c r="M269" s="216">
        <f t="shared" si="251"/>
        <v>0</v>
      </c>
      <c r="N269" s="216">
        <f t="shared" si="251"/>
        <v>0</v>
      </c>
      <c r="O269" s="216">
        <f t="shared" si="251"/>
        <v>0</v>
      </c>
      <c r="P269" s="216">
        <f t="shared" si="251"/>
        <v>0</v>
      </c>
      <c r="Q269" s="216">
        <f t="shared" si="251"/>
        <v>0</v>
      </c>
      <c r="S269" s="207">
        <f t="shared" si="215"/>
        <v>0</v>
      </c>
      <c r="T269" s="208">
        <f t="shared" si="216"/>
        <v>0</v>
      </c>
    </row>
    <row r="270" spans="1:20" s="167" customFormat="1" ht="12.75" hidden="1" outlineLevel="1" thickBot="1">
      <c r="A270" s="282">
        <v>230</v>
      </c>
      <c r="B270" s="287" t="str">
        <f>IFERROR(VLOOKUP(E270,'P. 2.1'!$E$10:$X$65,2,FALSE),"")</f>
        <v/>
      </c>
      <c r="C270" s="287" t="str">
        <f>IFERROR(VLOOKUP(E270,'P. 2.1'!$E$10:$X$65,3,FALSE),"")</f>
        <v/>
      </c>
      <c r="E270" s="210">
        <v>0</v>
      </c>
      <c r="F270" s="216">
        <f t="shared" ref="F270:L270" si="257">F$30*F785</f>
        <v>0</v>
      </c>
      <c r="G270" s="216">
        <f t="shared" si="257"/>
        <v>0</v>
      </c>
      <c r="H270" s="216">
        <f t="shared" si="257"/>
        <v>0</v>
      </c>
      <c r="I270" s="216">
        <f t="shared" si="257"/>
        <v>0</v>
      </c>
      <c r="J270" s="216">
        <f t="shared" si="257"/>
        <v>0</v>
      </c>
      <c r="K270" s="216">
        <f t="shared" si="257"/>
        <v>0</v>
      </c>
      <c r="L270" s="216">
        <f t="shared" si="257"/>
        <v>0</v>
      </c>
      <c r="M270" s="216">
        <f t="shared" si="251"/>
        <v>0</v>
      </c>
      <c r="N270" s="216">
        <f t="shared" si="251"/>
        <v>0</v>
      </c>
      <c r="O270" s="216">
        <f t="shared" si="251"/>
        <v>0</v>
      </c>
      <c r="P270" s="216">
        <f t="shared" si="251"/>
        <v>0</v>
      </c>
      <c r="Q270" s="216">
        <f t="shared" si="251"/>
        <v>0</v>
      </c>
      <c r="S270" s="207">
        <f t="shared" si="215"/>
        <v>0</v>
      </c>
      <c r="T270" s="208">
        <f t="shared" si="216"/>
        <v>0</v>
      </c>
    </row>
    <row r="271" spans="1:20" s="167" customFormat="1" ht="12.75" hidden="1" outlineLevel="1" thickBot="1">
      <c r="A271" s="282">
        <v>231</v>
      </c>
      <c r="B271" s="287" t="str">
        <f>IFERROR(VLOOKUP(E271,'P. 2.1'!$E$10:$X$65,2,FALSE),"")</f>
        <v/>
      </c>
      <c r="C271" s="287" t="str">
        <f>IFERROR(VLOOKUP(E271,'P. 2.1'!$E$10:$X$65,3,FALSE),"")</f>
        <v/>
      </c>
      <c r="E271" s="210">
        <v>0</v>
      </c>
      <c r="F271" s="216">
        <f t="shared" ref="F271:L271" si="258">F$30*F786</f>
        <v>0</v>
      </c>
      <c r="G271" s="216">
        <f t="shared" si="258"/>
        <v>0</v>
      </c>
      <c r="H271" s="216">
        <f t="shared" si="258"/>
        <v>0</v>
      </c>
      <c r="I271" s="216">
        <f t="shared" si="258"/>
        <v>0</v>
      </c>
      <c r="J271" s="216">
        <f t="shared" si="258"/>
        <v>0</v>
      </c>
      <c r="K271" s="216">
        <f t="shared" si="258"/>
        <v>0</v>
      </c>
      <c r="L271" s="216">
        <f t="shared" si="258"/>
        <v>0</v>
      </c>
      <c r="M271" s="216">
        <f t="shared" si="251"/>
        <v>0</v>
      </c>
      <c r="N271" s="216">
        <f t="shared" si="251"/>
        <v>0</v>
      </c>
      <c r="O271" s="216">
        <f t="shared" si="251"/>
        <v>0</v>
      </c>
      <c r="P271" s="216">
        <f t="shared" si="251"/>
        <v>0</v>
      </c>
      <c r="Q271" s="216">
        <f t="shared" si="251"/>
        <v>0</v>
      </c>
      <c r="S271" s="207">
        <f t="shared" si="215"/>
        <v>0</v>
      </c>
      <c r="T271" s="208">
        <f t="shared" si="216"/>
        <v>0</v>
      </c>
    </row>
    <row r="272" spans="1:20" s="167" customFormat="1" ht="12.75" hidden="1" outlineLevel="1" thickBot="1">
      <c r="A272" s="282">
        <v>232</v>
      </c>
      <c r="B272" s="287" t="str">
        <f>IFERROR(VLOOKUP(E272,'P. 2.1'!$E$10:$X$65,2,FALSE),"")</f>
        <v/>
      </c>
      <c r="C272" s="287" t="str">
        <f>IFERROR(VLOOKUP(E272,'P. 2.1'!$E$10:$X$65,3,FALSE),"")</f>
        <v/>
      </c>
      <c r="E272" s="210">
        <v>0</v>
      </c>
      <c r="F272" s="216">
        <f t="shared" ref="F272:L272" si="259">F$30*F787</f>
        <v>0</v>
      </c>
      <c r="G272" s="216">
        <f t="shared" si="259"/>
        <v>0</v>
      </c>
      <c r="H272" s="216">
        <f t="shared" si="259"/>
        <v>0</v>
      </c>
      <c r="I272" s="216">
        <f t="shared" si="259"/>
        <v>0</v>
      </c>
      <c r="J272" s="216">
        <f t="shared" si="259"/>
        <v>0</v>
      </c>
      <c r="K272" s="216">
        <f t="shared" si="259"/>
        <v>0</v>
      </c>
      <c r="L272" s="216">
        <f t="shared" si="259"/>
        <v>0</v>
      </c>
      <c r="M272" s="216">
        <f t="shared" si="251"/>
        <v>0</v>
      </c>
      <c r="N272" s="216">
        <f t="shared" si="251"/>
        <v>0</v>
      </c>
      <c r="O272" s="216">
        <f t="shared" si="251"/>
        <v>0</v>
      </c>
      <c r="P272" s="216">
        <f t="shared" si="251"/>
        <v>0</v>
      </c>
      <c r="Q272" s="216">
        <f t="shared" si="251"/>
        <v>0</v>
      </c>
      <c r="S272" s="207">
        <f t="shared" si="215"/>
        <v>0</v>
      </c>
      <c r="T272" s="208">
        <f t="shared" si="216"/>
        <v>0</v>
      </c>
    </row>
    <row r="273" spans="1:20" s="167" customFormat="1" ht="12.75" hidden="1" outlineLevel="1" thickBot="1">
      <c r="A273" s="282">
        <v>233</v>
      </c>
      <c r="B273" s="287" t="str">
        <f>IFERROR(VLOOKUP(E273,'P. 2.1'!$E$10:$X$65,2,FALSE),"")</f>
        <v/>
      </c>
      <c r="C273" s="287" t="str">
        <f>IFERROR(VLOOKUP(E273,'P. 2.1'!$E$10:$X$65,3,FALSE),"")</f>
        <v/>
      </c>
      <c r="E273" s="210">
        <v>0</v>
      </c>
      <c r="F273" s="216">
        <f t="shared" ref="F273:L273" si="260">F$30*F788</f>
        <v>0</v>
      </c>
      <c r="G273" s="216">
        <f t="shared" si="260"/>
        <v>0</v>
      </c>
      <c r="H273" s="216">
        <f t="shared" si="260"/>
        <v>0</v>
      </c>
      <c r="I273" s="216">
        <f t="shared" si="260"/>
        <v>0</v>
      </c>
      <c r="J273" s="216">
        <f t="shared" si="260"/>
        <v>0</v>
      </c>
      <c r="K273" s="216">
        <f t="shared" si="260"/>
        <v>0</v>
      </c>
      <c r="L273" s="216">
        <f t="shared" si="260"/>
        <v>0</v>
      </c>
      <c r="M273" s="216">
        <f t="shared" si="251"/>
        <v>0</v>
      </c>
      <c r="N273" s="216">
        <f t="shared" si="251"/>
        <v>0</v>
      </c>
      <c r="O273" s="216">
        <f t="shared" si="251"/>
        <v>0</v>
      </c>
      <c r="P273" s="216">
        <f t="shared" si="251"/>
        <v>0</v>
      </c>
      <c r="Q273" s="216">
        <f t="shared" si="251"/>
        <v>0</v>
      </c>
      <c r="S273" s="207">
        <f t="shared" si="215"/>
        <v>0</v>
      </c>
      <c r="T273" s="208">
        <f t="shared" si="216"/>
        <v>0</v>
      </c>
    </row>
    <row r="274" spans="1:20" s="167" customFormat="1" ht="12.75" hidden="1" outlineLevel="1" thickBot="1">
      <c r="A274" s="282">
        <v>234</v>
      </c>
      <c r="B274" s="287" t="str">
        <f>IFERROR(VLOOKUP(E274,'P. 2.1'!$E$10:$X$65,2,FALSE),"")</f>
        <v/>
      </c>
      <c r="C274" s="287" t="str">
        <f>IFERROR(VLOOKUP(E274,'P. 2.1'!$E$10:$X$65,3,FALSE),"")</f>
        <v/>
      </c>
      <c r="E274" s="210">
        <v>0</v>
      </c>
      <c r="F274" s="216">
        <f t="shared" ref="F274:L274" si="261">F$30*F789</f>
        <v>0</v>
      </c>
      <c r="G274" s="216">
        <f t="shared" si="261"/>
        <v>0</v>
      </c>
      <c r="H274" s="216">
        <f t="shared" si="261"/>
        <v>0</v>
      </c>
      <c r="I274" s="216">
        <f t="shared" si="261"/>
        <v>0</v>
      </c>
      <c r="J274" s="216">
        <f t="shared" si="261"/>
        <v>0</v>
      </c>
      <c r="K274" s="216">
        <f t="shared" si="261"/>
        <v>0</v>
      </c>
      <c r="L274" s="216">
        <f t="shared" si="261"/>
        <v>0</v>
      </c>
      <c r="M274" s="216">
        <f t="shared" ref="M274:Q283" si="262">M$30*M789</f>
        <v>0</v>
      </c>
      <c r="N274" s="216">
        <f t="shared" si="262"/>
        <v>0</v>
      </c>
      <c r="O274" s="216">
        <f t="shared" si="262"/>
        <v>0</v>
      </c>
      <c r="P274" s="216">
        <f t="shared" si="262"/>
        <v>0</v>
      </c>
      <c r="Q274" s="216">
        <f t="shared" si="262"/>
        <v>0</v>
      </c>
      <c r="S274" s="207">
        <f t="shared" si="215"/>
        <v>0</v>
      </c>
      <c r="T274" s="208">
        <f t="shared" si="216"/>
        <v>0</v>
      </c>
    </row>
    <row r="275" spans="1:20" s="167" customFormat="1" ht="12.75" hidden="1" outlineLevel="1" thickBot="1">
      <c r="A275" s="282">
        <v>235</v>
      </c>
      <c r="B275" s="287" t="str">
        <f>IFERROR(VLOOKUP(E275,'P. 2.1'!$E$10:$X$65,2,FALSE),"")</f>
        <v/>
      </c>
      <c r="C275" s="287" t="str">
        <f>IFERROR(VLOOKUP(E275,'P. 2.1'!$E$10:$X$65,3,FALSE),"")</f>
        <v/>
      </c>
      <c r="E275" s="210">
        <v>0</v>
      </c>
      <c r="F275" s="216">
        <f t="shared" ref="F275:L275" si="263">F$30*F790</f>
        <v>0</v>
      </c>
      <c r="G275" s="216">
        <f t="shared" si="263"/>
        <v>0</v>
      </c>
      <c r="H275" s="216">
        <f t="shared" si="263"/>
        <v>0</v>
      </c>
      <c r="I275" s="216">
        <f t="shared" si="263"/>
        <v>0</v>
      </c>
      <c r="J275" s="216">
        <f t="shared" si="263"/>
        <v>0</v>
      </c>
      <c r="K275" s="216">
        <f t="shared" si="263"/>
        <v>0</v>
      </c>
      <c r="L275" s="216">
        <f t="shared" si="263"/>
        <v>0</v>
      </c>
      <c r="M275" s="216">
        <f t="shared" si="262"/>
        <v>0</v>
      </c>
      <c r="N275" s="216">
        <f t="shared" si="262"/>
        <v>0</v>
      </c>
      <c r="O275" s="216">
        <f t="shared" si="262"/>
        <v>0</v>
      </c>
      <c r="P275" s="216">
        <f t="shared" si="262"/>
        <v>0</v>
      </c>
      <c r="Q275" s="216">
        <f t="shared" si="262"/>
        <v>0</v>
      </c>
      <c r="S275" s="207">
        <f t="shared" si="215"/>
        <v>0</v>
      </c>
      <c r="T275" s="208">
        <f t="shared" si="216"/>
        <v>0</v>
      </c>
    </row>
    <row r="276" spans="1:20" s="167" customFormat="1" ht="12.75" hidden="1" outlineLevel="1" thickBot="1">
      <c r="A276" s="282">
        <v>236</v>
      </c>
      <c r="B276" s="287" t="str">
        <f>IFERROR(VLOOKUP(E276,'P. 2.1'!$E$10:$X$65,2,FALSE),"")</f>
        <v/>
      </c>
      <c r="C276" s="287" t="str">
        <f>IFERROR(VLOOKUP(E276,'P. 2.1'!$E$10:$X$65,3,FALSE),"")</f>
        <v/>
      </c>
      <c r="E276" s="210">
        <v>0</v>
      </c>
      <c r="F276" s="216">
        <f t="shared" ref="F276:L276" si="264">F$30*F791</f>
        <v>0</v>
      </c>
      <c r="G276" s="216">
        <f t="shared" si="264"/>
        <v>0</v>
      </c>
      <c r="H276" s="216">
        <f t="shared" si="264"/>
        <v>0</v>
      </c>
      <c r="I276" s="216">
        <f t="shared" si="264"/>
        <v>0</v>
      </c>
      <c r="J276" s="216">
        <f t="shared" si="264"/>
        <v>0</v>
      </c>
      <c r="K276" s="216">
        <f t="shared" si="264"/>
        <v>0</v>
      </c>
      <c r="L276" s="216">
        <f t="shared" si="264"/>
        <v>0</v>
      </c>
      <c r="M276" s="216">
        <f t="shared" si="262"/>
        <v>0</v>
      </c>
      <c r="N276" s="216">
        <f t="shared" si="262"/>
        <v>0</v>
      </c>
      <c r="O276" s="216">
        <f t="shared" si="262"/>
        <v>0</v>
      </c>
      <c r="P276" s="216">
        <f t="shared" si="262"/>
        <v>0</v>
      </c>
      <c r="Q276" s="216">
        <f t="shared" si="262"/>
        <v>0</v>
      </c>
      <c r="S276" s="207">
        <f t="shared" si="215"/>
        <v>0</v>
      </c>
      <c r="T276" s="208">
        <f t="shared" si="216"/>
        <v>0</v>
      </c>
    </row>
    <row r="277" spans="1:20" s="167" customFormat="1" ht="12.75" hidden="1" outlineLevel="1" thickBot="1">
      <c r="A277" s="282">
        <v>237</v>
      </c>
      <c r="B277" s="287" t="str">
        <f>IFERROR(VLOOKUP(E277,'P. 2.1'!$E$10:$X$65,2,FALSE),"")</f>
        <v/>
      </c>
      <c r="C277" s="287" t="str">
        <f>IFERROR(VLOOKUP(E277,'P. 2.1'!$E$10:$X$65,3,FALSE),"")</f>
        <v/>
      </c>
      <c r="E277" s="210">
        <v>0</v>
      </c>
      <c r="F277" s="216">
        <f t="shared" ref="F277:L277" si="265">F$30*F792</f>
        <v>0</v>
      </c>
      <c r="G277" s="216">
        <f t="shared" si="265"/>
        <v>0</v>
      </c>
      <c r="H277" s="216">
        <f t="shared" si="265"/>
        <v>0</v>
      </c>
      <c r="I277" s="216">
        <f t="shared" si="265"/>
        <v>0</v>
      </c>
      <c r="J277" s="216">
        <f t="shared" si="265"/>
        <v>0</v>
      </c>
      <c r="K277" s="216">
        <f t="shared" si="265"/>
        <v>0</v>
      </c>
      <c r="L277" s="216">
        <f t="shared" si="265"/>
        <v>0</v>
      </c>
      <c r="M277" s="216">
        <f t="shared" si="262"/>
        <v>0</v>
      </c>
      <c r="N277" s="216">
        <f t="shared" si="262"/>
        <v>0</v>
      </c>
      <c r="O277" s="216">
        <f t="shared" si="262"/>
        <v>0</v>
      </c>
      <c r="P277" s="216">
        <f t="shared" si="262"/>
        <v>0</v>
      </c>
      <c r="Q277" s="216">
        <f t="shared" si="262"/>
        <v>0</v>
      </c>
      <c r="S277" s="207">
        <f t="shared" si="215"/>
        <v>0</v>
      </c>
      <c r="T277" s="208">
        <f t="shared" si="216"/>
        <v>0</v>
      </c>
    </row>
    <row r="278" spans="1:20" s="167" customFormat="1" ht="12.75" hidden="1" outlineLevel="1" thickBot="1">
      <c r="A278" s="282">
        <v>238</v>
      </c>
      <c r="B278" s="287" t="str">
        <f>IFERROR(VLOOKUP(E278,'P. 2.1'!$E$10:$X$65,2,FALSE),"")</f>
        <v/>
      </c>
      <c r="C278" s="287" t="str">
        <f>IFERROR(VLOOKUP(E278,'P. 2.1'!$E$10:$X$65,3,FALSE),"")</f>
        <v/>
      </c>
      <c r="E278" s="210">
        <v>0</v>
      </c>
      <c r="F278" s="216">
        <f t="shared" ref="F278:L278" si="266">F$30*F793</f>
        <v>0</v>
      </c>
      <c r="G278" s="216">
        <f t="shared" si="266"/>
        <v>0</v>
      </c>
      <c r="H278" s="216">
        <f t="shared" si="266"/>
        <v>0</v>
      </c>
      <c r="I278" s="216">
        <f t="shared" si="266"/>
        <v>0</v>
      </c>
      <c r="J278" s="216">
        <f t="shared" si="266"/>
        <v>0</v>
      </c>
      <c r="K278" s="216">
        <f t="shared" si="266"/>
        <v>0</v>
      </c>
      <c r="L278" s="216">
        <f t="shared" si="266"/>
        <v>0</v>
      </c>
      <c r="M278" s="216">
        <f t="shared" si="262"/>
        <v>0</v>
      </c>
      <c r="N278" s="216">
        <f t="shared" si="262"/>
        <v>0</v>
      </c>
      <c r="O278" s="216">
        <f t="shared" si="262"/>
        <v>0</v>
      </c>
      <c r="P278" s="216">
        <f t="shared" si="262"/>
        <v>0</v>
      </c>
      <c r="Q278" s="216">
        <f t="shared" si="262"/>
        <v>0</v>
      </c>
      <c r="S278" s="207">
        <f t="shared" si="215"/>
        <v>0</v>
      </c>
      <c r="T278" s="208">
        <f t="shared" si="216"/>
        <v>0</v>
      </c>
    </row>
    <row r="279" spans="1:20" s="167" customFormat="1" ht="12.75" hidden="1" outlineLevel="1" thickBot="1">
      <c r="A279" s="282">
        <v>239</v>
      </c>
      <c r="B279" s="287" t="str">
        <f>IFERROR(VLOOKUP(E279,'P. 2.1'!$E$10:$X$65,2,FALSE),"")</f>
        <v/>
      </c>
      <c r="C279" s="287" t="str">
        <f>IFERROR(VLOOKUP(E279,'P. 2.1'!$E$10:$X$65,3,FALSE),"")</f>
        <v/>
      </c>
      <c r="E279" s="210">
        <v>0</v>
      </c>
      <c r="F279" s="216">
        <f t="shared" ref="F279:L279" si="267">F$30*F794</f>
        <v>0</v>
      </c>
      <c r="G279" s="216">
        <f t="shared" si="267"/>
        <v>0</v>
      </c>
      <c r="H279" s="216">
        <f t="shared" si="267"/>
        <v>0</v>
      </c>
      <c r="I279" s="216">
        <f t="shared" si="267"/>
        <v>0</v>
      </c>
      <c r="J279" s="216">
        <f t="shared" si="267"/>
        <v>0</v>
      </c>
      <c r="K279" s="216">
        <f t="shared" si="267"/>
        <v>0</v>
      </c>
      <c r="L279" s="216">
        <f t="shared" si="267"/>
        <v>0</v>
      </c>
      <c r="M279" s="216">
        <f t="shared" si="262"/>
        <v>0</v>
      </c>
      <c r="N279" s="216">
        <f t="shared" si="262"/>
        <v>0</v>
      </c>
      <c r="O279" s="216">
        <f t="shared" si="262"/>
        <v>0</v>
      </c>
      <c r="P279" s="216">
        <f t="shared" si="262"/>
        <v>0</v>
      </c>
      <c r="Q279" s="216">
        <f t="shared" si="262"/>
        <v>0</v>
      </c>
      <c r="S279" s="207">
        <f t="shared" si="215"/>
        <v>0</v>
      </c>
      <c r="T279" s="208">
        <f t="shared" si="216"/>
        <v>0</v>
      </c>
    </row>
    <row r="280" spans="1:20" s="167" customFormat="1" ht="12.75" hidden="1" outlineLevel="1" thickBot="1">
      <c r="A280" s="282">
        <v>240</v>
      </c>
      <c r="B280" s="287" t="str">
        <f>IFERROR(VLOOKUP(E280,'P. 2.1'!$E$10:$X$65,2,FALSE),"")</f>
        <v/>
      </c>
      <c r="C280" s="287" t="str">
        <f>IFERROR(VLOOKUP(E280,'P. 2.1'!$E$10:$X$65,3,FALSE),"")</f>
        <v/>
      </c>
      <c r="E280" s="210">
        <v>0</v>
      </c>
      <c r="F280" s="216">
        <f t="shared" ref="F280:L280" si="268">F$30*F795</f>
        <v>0</v>
      </c>
      <c r="G280" s="216">
        <f t="shared" si="268"/>
        <v>0</v>
      </c>
      <c r="H280" s="216">
        <f t="shared" si="268"/>
        <v>0</v>
      </c>
      <c r="I280" s="216">
        <f t="shared" si="268"/>
        <v>0</v>
      </c>
      <c r="J280" s="216">
        <f t="shared" si="268"/>
        <v>0</v>
      </c>
      <c r="K280" s="216">
        <f t="shared" si="268"/>
        <v>0</v>
      </c>
      <c r="L280" s="216">
        <f t="shared" si="268"/>
        <v>0</v>
      </c>
      <c r="M280" s="216">
        <f t="shared" si="262"/>
        <v>0</v>
      </c>
      <c r="N280" s="216">
        <f t="shared" si="262"/>
        <v>0</v>
      </c>
      <c r="O280" s="216">
        <f t="shared" si="262"/>
        <v>0</v>
      </c>
      <c r="P280" s="216">
        <f t="shared" si="262"/>
        <v>0</v>
      </c>
      <c r="Q280" s="216">
        <f t="shared" si="262"/>
        <v>0</v>
      </c>
      <c r="S280" s="207">
        <f t="shared" si="215"/>
        <v>0</v>
      </c>
      <c r="T280" s="208">
        <f t="shared" si="216"/>
        <v>0</v>
      </c>
    </row>
    <row r="281" spans="1:20" s="167" customFormat="1" ht="12.75" hidden="1" outlineLevel="1" thickBot="1">
      <c r="A281" s="282">
        <v>241</v>
      </c>
      <c r="B281" s="287" t="str">
        <f>IFERROR(VLOOKUP(E281,'P. 2.1'!$E$10:$X$65,2,FALSE),"")</f>
        <v/>
      </c>
      <c r="C281" s="287" t="str">
        <f>IFERROR(VLOOKUP(E281,'P. 2.1'!$E$10:$X$65,3,FALSE),"")</f>
        <v/>
      </c>
      <c r="E281" s="210">
        <v>0</v>
      </c>
      <c r="F281" s="216">
        <f t="shared" ref="F281:L281" si="269">F$30*F796</f>
        <v>0</v>
      </c>
      <c r="G281" s="216">
        <f t="shared" si="269"/>
        <v>0</v>
      </c>
      <c r="H281" s="216">
        <f t="shared" si="269"/>
        <v>0</v>
      </c>
      <c r="I281" s="216">
        <f t="shared" si="269"/>
        <v>0</v>
      </c>
      <c r="J281" s="216">
        <f t="shared" si="269"/>
        <v>0</v>
      </c>
      <c r="K281" s="216">
        <f t="shared" si="269"/>
        <v>0</v>
      </c>
      <c r="L281" s="216">
        <f t="shared" si="269"/>
        <v>0</v>
      </c>
      <c r="M281" s="216">
        <f t="shared" si="262"/>
        <v>0</v>
      </c>
      <c r="N281" s="216">
        <f t="shared" si="262"/>
        <v>0</v>
      </c>
      <c r="O281" s="216">
        <f t="shared" si="262"/>
        <v>0</v>
      </c>
      <c r="P281" s="216">
        <f t="shared" si="262"/>
        <v>0</v>
      </c>
      <c r="Q281" s="216">
        <f t="shared" si="262"/>
        <v>0</v>
      </c>
      <c r="S281" s="207">
        <f t="shared" si="215"/>
        <v>0</v>
      </c>
      <c r="T281" s="208">
        <f t="shared" si="216"/>
        <v>0</v>
      </c>
    </row>
    <row r="282" spans="1:20" s="167" customFormat="1" ht="12.75" hidden="1" outlineLevel="1" thickBot="1">
      <c r="A282" s="282">
        <v>242</v>
      </c>
      <c r="B282" s="287" t="str">
        <f>IFERROR(VLOOKUP(E282,'P. 2.1'!$E$10:$X$65,2,FALSE),"")</f>
        <v/>
      </c>
      <c r="C282" s="287" t="str">
        <f>IFERROR(VLOOKUP(E282,'P. 2.1'!$E$10:$X$65,3,FALSE),"")</f>
        <v/>
      </c>
      <c r="E282" s="210">
        <v>0</v>
      </c>
      <c r="F282" s="216">
        <f t="shared" ref="F282:L282" si="270">F$30*F797</f>
        <v>0</v>
      </c>
      <c r="G282" s="216">
        <f t="shared" si="270"/>
        <v>0</v>
      </c>
      <c r="H282" s="216">
        <f t="shared" si="270"/>
        <v>0</v>
      </c>
      <c r="I282" s="216">
        <f t="shared" si="270"/>
        <v>0</v>
      </c>
      <c r="J282" s="216">
        <f t="shared" si="270"/>
        <v>0</v>
      </c>
      <c r="K282" s="216">
        <f t="shared" si="270"/>
        <v>0</v>
      </c>
      <c r="L282" s="216">
        <f t="shared" si="270"/>
        <v>0</v>
      </c>
      <c r="M282" s="216">
        <f t="shared" si="262"/>
        <v>0</v>
      </c>
      <c r="N282" s="216">
        <f t="shared" si="262"/>
        <v>0</v>
      </c>
      <c r="O282" s="216">
        <f t="shared" si="262"/>
        <v>0</v>
      </c>
      <c r="P282" s="216">
        <f t="shared" si="262"/>
        <v>0</v>
      </c>
      <c r="Q282" s="216">
        <f t="shared" si="262"/>
        <v>0</v>
      </c>
      <c r="S282" s="207">
        <f t="shared" si="215"/>
        <v>0</v>
      </c>
      <c r="T282" s="208">
        <f t="shared" si="216"/>
        <v>0</v>
      </c>
    </row>
    <row r="283" spans="1:20" s="167" customFormat="1" ht="12.75" hidden="1" outlineLevel="1" thickBot="1">
      <c r="A283" s="282">
        <v>243</v>
      </c>
      <c r="B283" s="287" t="str">
        <f>IFERROR(VLOOKUP(E283,'P. 2.1'!$E$10:$X$65,2,FALSE),"")</f>
        <v/>
      </c>
      <c r="C283" s="287" t="str">
        <f>IFERROR(VLOOKUP(E283,'P. 2.1'!$E$10:$X$65,3,FALSE),"")</f>
        <v/>
      </c>
      <c r="E283" s="210">
        <v>0</v>
      </c>
      <c r="F283" s="216">
        <f t="shared" ref="F283:L283" si="271">F$30*F798</f>
        <v>0</v>
      </c>
      <c r="G283" s="216">
        <f t="shared" si="271"/>
        <v>0</v>
      </c>
      <c r="H283" s="216">
        <f t="shared" si="271"/>
        <v>0</v>
      </c>
      <c r="I283" s="216">
        <f t="shared" si="271"/>
        <v>0</v>
      </c>
      <c r="J283" s="216">
        <f t="shared" si="271"/>
        <v>0</v>
      </c>
      <c r="K283" s="216">
        <f t="shared" si="271"/>
        <v>0</v>
      </c>
      <c r="L283" s="216">
        <f t="shared" si="271"/>
        <v>0</v>
      </c>
      <c r="M283" s="216">
        <f t="shared" si="262"/>
        <v>0</v>
      </c>
      <c r="N283" s="216">
        <f t="shared" si="262"/>
        <v>0</v>
      </c>
      <c r="O283" s="216">
        <f t="shared" si="262"/>
        <v>0</v>
      </c>
      <c r="P283" s="216">
        <f t="shared" si="262"/>
        <v>0</v>
      </c>
      <c r="Q283" s="216">
        <f t="shared" si="262"/>
        <v>0</v>
      </c>
      <c r="S283" s="207">
        <f t="shared" si="215"/>
        <v>0</v>
      </c>
      <c r="T283" s="208">
        <f t="shared" si="216"/>
        <v>0</v>
      </c>
    </row>
    <row r="284" spans="1:20" s="167" customFormat="1" ht="12.75" hidden="1" outlineLevel="1" thickBot="1">
      <c r="A284" s="282">
        <v>244</v>
      </c>
      <c r="B284" s="287" t="str">
        <f>IFERROR(VLOOKUP(E284,'P. 2.1'!$E$10:$X$65,2,FALSE),"")</f>
        <v/>
      </c>
      <c r="C284" s="287" t="str">
        <f>IFERROR(VLOOKUP(E284,'P. 2.1'!$E$10:$X$65,3,FALSE),"")</f>
        <v/>
      </c>
      <c r="E284" s="210">
        <v>0</v>
      </c>
      <c r="F284" s="216">
        <f t="shared" ref="F284:L284" si="272">F$30*F799</f>
        <v>0</v>
      </c>
      <c r="G284" s="216">
        <f t="shared" si="272"/>
        <v>0</v>
      </c>
      <c r="H284" s="216">
        <f t="shared" si="272"/>
        <v>0</v>
      </c>
      <c r="I284" s="216">
        <f t="shared" si="272"/>
        <v>0</v>
      </c>
      <c r="J284" s="216">
        <f t="shared" si="272"/>
        <v>0</v>
      </c>
      <c r="K284" s="216">
        <f t="shared" si="272"/>
        <v>0</v>
      </c>
      <c r="L284" s="216">
        <f t="shared" si="272"/>
        <v>0</v>
      </c>
      <c r="M284" s="216">
        <f t="shared" ref="M284:Q293" si="273">M$30*M799</f>
        <v>0</v>
      </c>
      <c r="N284" s="216">
        <f t="shared" si="273"/>
        <v>0</v>
      </c>
      <c r="O284" s="216">
        <f t="shared" si="273"/>
        <v>0</v>
      </c>
      <c r="P284" s="216">
        <f t="shared" si="273"/>
        <v>0</v>
      </c>
      <c r="Q284" s="216">
        <f t="shared" si="273"/>
        <v>0</v>
      </c>
      <c r="S284" s="207">
        <f t="shared" si="215"/>
        <v>0</v>
      </c>
      <c r="T284" s="208">
        <f t="shared" si="216"/>
        <v>0</v>
      </c>
    </row>
    <row r="285" spans="1:20" s="167" customFormat="1" ht="12.75" hidden="1" outlineLevel="1" thickBot="1">
      <c r="A285" s="282">
        <v>245</v>
      </c>
      <c r="B285" s="287" t="str">
        <f>IFERROR(VLOOKUP(E285,'P. 2.1'!$E$10:$X$65,2,FALSE),"")</f>
        <v/>
      </c>
      <c r="C285" s="287" t="str">
        <f>IFERROR(VLOOKUP(E285,'P. 2.1'!$E$10:$X$65,3,FALSE),"")</f>
        <v/>
      </c>
      <c r="E285" s="210">
        <v>0</v>
      </c>
      <c r="F285" s="216">
        <f t="shared" ref="F285:L285" si="274">F$30*F800</f>
        <v>0</v>
      </c>
      <c r="G285" s="216">
        <f t="shared" si="274"/>
        <v>0</v>
      </c>
      <c r="H285" s="216">
        <f t="shared" si="274"/>
        <v>0</v>
      </c>
      <c r="I285" s="216">
        <f t="shared" si="274"/>
        <v>0</v>
      </c>
      <c r="J285" s="216">
        <f t="shared" si="274"/>
        <v>0</v>
      </c>
      <c r="K285" s="216">
        <f t="shared" si="274"/>
        <v>0</v>
      </c>
      <c r="L285" s="216">
        <f t="shared" si="274"/>
        <v>0</v>
      </c>
      <c r="M285" s="216">
        <f t="shared" si="273"/>
        <v>0</v>
      </c>
      <c r="N285" s="216">
        <f t="shared" si="273"/>
        <v>0</v>
      </c>
      <c r="O285" s="216">
        <f t="shared" si="273"/>
        <v>0</v>
      </c>
      <c r="P285" s="216">
        <f t="shared" si="273"/>
        <v>0</v>
      </c>
      <c r="Q285" s="216">
        <f t="shared" si="273"/>
        <v>0</v>
      </c>
      <c r="S285" s="207">
        <f t="shared" si="215"/>
        <v>0</v>
      </c>
      <c r="T285" s="208">
        <f t="shared" si="216"/>
        <v>0</v>
      </c>
    </row>
    <row r="286" spans="1:20" s="167" customFormat="1" ht="12.75" hidden="1" outlineLevel="1" thickBot="1">
      <c r="A286" s="282">
        <v>246</v>
      </c>
      <c r="B286" s="287" t="str">
        <f>IFERROR(VLOOKUP(E286,'P. 2.1'!$E$10:$X$65,2,FALSE),"")</f>
        <v/>
      </c>
      <c r="C286" s="287" t="str">
        <f>IFERROR(VLOOKUP(E286,'P. 2.1'!$E$10:$X$65,3,FALSE),"")</f>
        <v/>
      </c>
      <c r="E286" s="210">
        <v>0</v>
      </c>
      <c r="F286" s="216">
        <f t="shared" ref="F286:L286" si="275">F$30*F801</f>
        <v>0</v>
      </c>
      <c r="G286" s="216">
        <f t="shared" si="275"/>
        <v>0</v>
      </c>
      <c r="H286" s="216">
        <f t="shared" si="275"/>
        <v>0</v>
      </c>
      <c r="I286" s="216">
        <f t="shared" si="275"/>
        <v>0</v>
      </c>
      <c r="J286" s="216">
        <f t="shared" si="275"/>
        <v>0</v>
      </c>
      <c r="K286" s="216">
        <f t="shared" si="275"/>
        <v>0</v>
      </c>
      <c r="L286" s="216">
        <f t="shared" si="275"/>
        <v>0</v>
      </c>
      <c r="M286" s="216">
        <f t="shared" si="273"/>
        <v>0</v>
      </c>
      <c r="N286" s="216">
        <f t="shared" si="273"/>
        <v>0</v>
      </c>
      <c r="O286" s="216">
        <f t="shared" si="273"/>
        <v>0</v>
      </c>
      <c r="P286" s="216">
        <f t="shared" si="273"/>
        <v>0</v>
      </c>
      <c r="Q286" s="216">
        <f t="shared" si="273"/>
        <v>0</v>
      </c>
      <c r="S286" s="207">
        <f t="shared" si="215"/>
        <v>0</v>
      </c>
      <c r="T286" s="208">
        <f t="shared" si="216"/>
        <v>0</v>
      </c>
    </row>
    <row r="287" spans="1:20" s="167" customFormat="1" ht="12.75" hidden="1" outlineLevel="1" thickBot="1">
      <c r="A287" s="282">
        <v>247</v>
      </c>
      <c r="B287" s="287" t="str">
        <f>IFERROR(VLOOKUP(E287,'P. 2.1'!$E$10:$X$65,2,FALSE),"")</f>
        <v/>
      </c>
      <c r="C287" s="287" t="str">
        <f>IFERROR(VLOOKUP(E287,'P. 2.1'!$E$10:$X$65,3,FALSE),"")</f>
        <v/>
      </c>
      <c r="E287" s="210">
        <v>0</v>
      </c>
      <c r="F287" s="216">
        <f t="shared" ref="F287:L287" si="276">F$30*F802</f>
        <v>0</v>
      </c>
      <c r="G287" s="216">
        <f t="shared" si="276"/>
        <v>0</v>
      </c>
      <c r="H287" s="216">
        <f t="shared" si="276"/>
        <v>0</v>
      </c>
      <c r="I287" s="216">
        <f t="shared" si="276"/>
        <v>0</v>
      </c>
      <c r="J287" s="216">
        <f t="shared" si="276"/>
        <v>0</v>
      </c>
      <c r="K287" s="216">
        <f t="shared" si="276"/>
        <v>0</v>
      </c>
      <c r="L287" s="216">
        <f t="shared" si="276"/>
        <v>0</v>
      </c>
      <c r="M287" s="216">
        <f t="shared" si="273"/>
        <v>0</v>
      </c>
      <c r="N287" s="216">
        <f t="shared" si="273"/>
        <v>0</v>
      </c>
      <c r="O287" s="216">
        <f t="shared" si="273"/>
        <v>0</v>
      </c>
      <c r="P287" s="216">
        <f t="shared" si="273"/>
        <v>0</v>
      </c>
      <c r="Q287" s="216">
        <f t="shared" si="273"/>
        <v>0</v>
      </c>
      <c r="S287" s="207">
        <f t="shared" si="215"/>
        <v>0</v>
      </c>
      <c r="T287" s="208">
        <f t="shared" si="216"/>
        <v>0</v>
      </c>
    </row>
    <row r="288" spans="1:20" s="167" customFormat="1" ht="12.75" hidden="1" outlineLevel="1" thickBot="1">
      <c r="A288" s="282">
        <v>248</v>
      </c>
      <c r="B288" s="287" t="str">
        <f>IFERROR(VLOOKUP(E288,'P. 2.1'!$E$10:$X$65,2,FALSE),"")</f>
        <v/>
      </c>
      <c r="C288" s="287" t="str">
        <f>IFERROR(VLOOKUP(E288,'P. 2.1'!$E$10:$X$65,3,FALSE),"")</f>
        <v/>
      </c>
      <c r="E288" s="210">
        <v>0</v>
      </c>
      <c r="F288" s="216">
        <f t="shared" ref="F288:L288" si="277">F$30*F803</f>
        <v>0</v>
      </c>
      <c r="G288" s="216">
        <f t="shared" si="277"/>
        <v>0</v>
      </c>
      <c r="H288" s="216">
        <f t="shared" si="277"/>
        <v>0</v>
      </c>
      <c r="I288" s="216">
        <f t="shared" si="277"/>
        <v>0</v>
      </c>
      <c r="J288" s="216">
        <f t="shared" si="277"/>
        <v>0</v>
      </c>
      <c r="K288" s="216">
        <f t="shared" si="277"/>
        <v>0</v>
      </c>
      <c r="L288" s="216">
        <f t="shared" si="277"/>
        <v>0</v>
      </c>
      <c r="M288" s="216">
        <f t="shared" si="273"/>
        <v>0</v>
      </c>
      <c r="N288" s="216">
        <f t="shared" si="273"/>
        <v>0</v>
      </c>
      <c r="O288" s="216">
        <f t="shared" si="273"/>
        <v>0</v>
      </c>
      <c r="P288" s="216">
        <f t="shared" si="273"/>
        <v>0</v>
      </c>
      <c r="Q288" s="216">
        <f t="shared" si="273"/>
        <v>0</v>
      </c>
      <c r="S288" s="207">
        <f t="shared" si="215"/>
        <v>0</v>
      </c>
      <c r="T288" s="208">
        <f t="shared" si="216"/>
        <v>0</v>
      </c>
    </row>
    <row r="289" spans="1:20" s="167" customFormat="1" ht="12.75" hidden="1" outlineLevel="1" thickBot="1">
      <c r="A289" s="282">
        <v>249</v>
      </c>
      <c r="B289" s="287" t="str">
        <f>IFERROR(VLOOKUP(E289,'P. 2.1'!$E$10:$X$65,2,FALSE),"")</f>
        <v/>
      </c>
      <c r="C289" s="287" t="str">
        <f>IFERROR(VLOOKUP(E289,'P. 2.1'!$E$10:$X$65,3,FALSE),"")</f>
        <v/>
      </c>
      <c r="E289" s="210">
        <v>0</v>
      </c>
      <c r="F289" s="216">
        <f t="shared" ref="F289:L289" si="278">F$30*F804</f>
        <v>0</v>
      </c>
      <c r="G289" s="216">
        <f t="shared" si="278"/>
        <v>0</v>
      </c>
      <c r="H289" s="216">
        <f t="shared" si="278"/>
        <v>0</v>
      </c>
      <c r="I289" s="216">
        <f t="shared" si="278"/>
        <v>0</v>
      </c>
      <c r="J289" s="216">
        <f t="shared" si="278"/>
        <v>0</v>
      </c>
      <c r="K289" s="216">
        <f t="shared" si="278"/>
        <v>0</v>
      </c>
      <c r="L289" s="216">
        <f t="shared" si="278"/>
        <v>0</v>
      </c>
      <c r="M289" s="216">
        <f t="shared" si="273"/>
        <v>0</v>
      </c>
      <c r="N289" s="216">
        <f t="shared" si="273"/>
        <v>0</v>
      </c>
      <c r="O289" s="216">
        <f t="shared" si="273"/>
        <v>0</v>
      </c>
      <c r="P289" s="216">
        <f t="shared" si="273"/>
        <v>0</v>
      </c>
      <c r="Q289" s="216">
        <f t="shared" si="273"/>
        <v>0</v>
      </c>
      <c r="S289" s="207">
        <f t="shared" si="215"/>
        <v>0</v>
      </c>
      <c r="T289" s="208">
        <f t="shared" si="216"/>
        <v>0</v>
      </c>
    </row>
    <row r="290" spans="1:20" s="167" customFormat="1" ht="12.75" hidden="1" outlineLevel="1" thickBot="1">
      <c r="A290" s="282">
        <v>250</v>
      </c>
      <c r="B290" s="287" t="str">
        <f>IFERROR(VLOOKUP(E290,'P. 2.1'!$E$10:$X$65,2,FALSE),"")</f>
        <v/>
      </c>
      <c r="C290" s="287" t="str">
        <f>IFERROR(VLOOKUP(E290,'P. 2.1'!$E$10:$X$65,3,FALSE),"")</f>
        <v/>
      </c>
      <c r="E290" s="210">
        <v>0</v>
      </c>
      <c r="F290" s="216">
        <f t="shared" ref="F290:L290" si="279">F$30*F805</f>
        <v>0</v>
      </c>
      <c r="G290" s="216">
        <f t="shared" si="279"/>
        <v>0</v>
      </c>
      <c r="H290" s="216">
        <f t="shared" si="279"/>
        <v>0</v>
      </c>
      <c r="I290" s="216">
        <f t="shared" si="279"/>
        <v>0</v>
      </c>
      <c r="J290" s="216">
        <f t="shared" si="279"/>
        <v>0</v>
      </c>
      <c r="K290" s="216">
        <f t="shared" si="279"/>
        <v>0</v>
      </c>
      <c r="L290" s="216">
        <f t="shared" si="279"/>
        <v>0</v>
      </c>
      <c r="M290" s="216">
        <f t="shared" si="273"/>
        <v>0</v>
      </c>
      <c r="N290" s="216">
        <f t="shared" si="273"/>
        <v>0</v>
      </c>
      <c r="O290" s="216">
        <f t="shared" si="273"/>
        <v>0</v>
      </c>
      <c r="P290" s="216">
        <f t="shared" si="273"/>
        <v>0</v>
      </c>
      <c r="Q290" s="216">
        <f t="shared" si="273"/>
        <v>0</v>
      </c>
      <c r="S290" s="207">
        <f t="shared" si="215"/>
        <v>0</v>
      </c>
      <c r="T290" s="208">
        <f t="shared" si="216"/>
        <v>0</v>
      </c>
    </row>
    <row r="291" spans="1:20" s="167" customFormat="1" ht="12.75" hidden="1" outlineLevel="1" thickBot="1">
      <c r="A291" s="282">
        <v>251</v>
      </c>
      <c r="B291" s="287" t="str">
        <f>IFERROR(VLOOKUP(E291,'P. 2.1'!$E$10:$X$65,2,FALSE),"")</f>
        <v/>
      </c>
      <c r="C291" s="287" t="str">
        <f>IFERROR(VLOOKUP(E291,'P. 2.1'!$E$10:$X$65,3,FALSE),"")</f>
        <v/>
      </c>
      <c r="E291" s="210">
        <v>0</v>
      </c>
      <c r="F291" s="216">
        <f t="shared" ref="F291:L291" si="280">F$30*F806</f>
        <v>0</v>
      </c>
      <c r="G291" s="216">
        <f t="shared" si="280"/>
        <v>0</v>
      </c>
      <c r="H291" s="216">
        <f t="shared" si="280"/>
        <v>0</v>
      </c>
      <c r="I291" s="216">
        <f t="shared" si="280"/>
        <v>0</v>
      </c>
      <c r="J291" s="216">
        <f t="shared" si="280"/>
        <v>0</v>
      </c>
      <c r="K291" s="216">
        <f t="shared" si="280"/>
        <v>0</v>
      </c>
      <c r="L291" s="216">
        <f t="shared" si="280"/>
        <v>0</v>
      </c>
      <c r="M291" s="216">
        <f t="shared" si="273"/>
        <v>0</v>
      </c>
      <c r="N291" s="216">
        <f t="shared" si="273"/>
        <v>0</v>
      </c>
      <c r="O291" s="216">
        <f t="shared" si="273"/>
        <v>0</v>
      </c>
      <c r="P291" s="216">
        <f t="shared" si="273"/>
        <v>0</v>
      </c>
      <c r="Q291" s="216">
        <f t="shared" si="273"/>
        <v>0</v>
      </c>
      <c r="S291" s="207">
        <f t="shared" si="215"/>
        <v>0</v>
      </c>
      <c r="T291" s="208">
        <f t="shared" si="216"/>
        <v>0</v>
      </c>
    </row>
    <row r="292" spans="1:20" s="167" customFormat="1" ht="12.75" hidden="1" outlineLevel="1" thickBot="1">
      <c r="A292" s="282">
        <v>252</v>
      </c>
      <c r="B292" s="287" t="str">
        <f>IFERROR(VLOOKUP(E292,'P. 2.1'!$E$10:$X$65,2,FALSE),"")</f>
        <v/>
      </c>
      <c r="C292" s="287" t="str">
        <f>IFERROR(VLOOKUP(E292,'P. 2.1'!$E$10:$X$65,3,FALSE),"")</f>
        <v/>
      </c>
      <c r="E292" s="210">
        <v>0</v>
      </c>
      <c r="F292" s="216">
        <f t="shared" ref="F292:L292" si="281">F$30*F807</f>
        <v>0</v>
      </c>
      <c r="G292" s="216">
        <f t="shared" si="281"/>
        <v>0</v>
      </c>
      <c r="H292" s="216">
        <f t="shared" si="281"/>
        <v>0</v>
      </c>
      <c r="I292" s="216">
        <f t="shared" si="281"/>
        <v>0</v>
      </c>
      <c r="J292" s="216">
        <f t="shared" si="281"/>
        <v>0</v>
      </c>
      <c r="K292" s="216">
        <f t="shared" si="281"/>
        <v>0</v>
      </c>
      <c r="L292" s="216">
        <f t="shared" si="281"/>
        <v>0</v>
      </c>
      <c r="M292" s="216">
        <f t="shared" si="273"/>
        <v>0</v>
      </c>
      <c r="N292" s="216">
        <f t="shared" si="273"/>
        <v>0</v>
      </c>
      <c r="O292" s="216">
        <f t="shared" si="273"/>
        <v>0</v>
      </c>
      <c r="P292" s="216">
        <f t="shared" si="273"/>
        <v>0</v>
      </c>
      <c r="Q292" s="216">
        <f t="shared" si="273"/>
        <v>0</v>
      </c>
      <c r="S292" s="207">
        <f t="shared" si="215"/>
        <v>0</v>
      </c>
      <c r="T292" s="208">
        <f t="shared" si="216"/>
        <v>0</v>
      </c>
    </row>
    <row r="293" spans="1:20" s="167" customFormat="1" ht="12.75" hidden="1" outlineLevel="1" thickBot="1">
      <c r="A293" s="282">
        <v>253</v>
      </c>
      <c r="B293" s="287" t="str">
        <f>IFERROR(VLOOKUP(E293,'P. 2.1'!$E$10:$X$65,2,FALSE),"")</f>
        <v/>
      </c>
      <c r="C293" s="287" t="str">
        <f>IFERROR(VLOOKUP(E293,'P. 2.1'!$E$10:$X$65,3,FALSE),"")</f>
        <v/>
      </c>
      <c r="E293" s="210">
        <v>0</v>
      </c>
      <c r="F293" s="216">
        <f t="shared" ref="F293:L293" si="282">F$30*F808</f>
        <v>0</v>
      </c>
      <c r="G293" s="216">
        <f t="shared" si="282"/>
        <v>0</v>
      </c>
      <c r="H293" s="216">
        <f t="shared" si="282"/>
        <v>0</v>
      </c>
      <c r="I293" s="216">
        <f t="shared" si="282"/>
        <v>0</v>
      </c>
      <c r="J293" s="216">
        <f t="shared" si="282"/>
        <v>0</v>
      </c>
      <c r="K293" s="216">
        <f t="shared" si="282"/>
        <v>0</v>
      </c>
      <c r="L293" s="216">
        <f t="shared" si="282"/>
        <v>0</v>
      </c>
      <c r="M293" s="216">
        <f t="shared" si="273"/>
        <v>0</v>
      </c>
      <c r="N293" s="216">
        <f t="shared" si="273"/>
        <v>0</v>
      </c>
      <c r="O293" s="216">
        <f t="shared" si="273"/>
        <v>0</v>
      </c>
      <c r="P293" s="216">
        <f t="shared" si="273"/>
        <v>0</v>
      </c>
      <c r="Q293" s="216">
        <f t="shared" si="273"/>
        <v>0</v>
      </c>
      <c r="S293" s="207">
        <f t="shared" si="215"/>
        <v>0</v>
      </c>
      <c r="T293" s="208">
        <f t="shared" si="216"/>
        <v>0</v>
      </c>
    </row>
    <row r="294" spans="1:20" s="167" customFormat="1" ht="12.75" hidden="1" outlineLevel="1" thickBot="1">
      <c r="A294" s="282">
        <v>254</v>
      </c>
      <c r="B294" s="287" t="str">
        <f>IFERROR(VLOOKUP(E294,'P. 2.1'!$E$10:$X$65,2,FALSE),"")</f>
        <v/>
      </c>
      <c r="C294" s="287" t="str">
        <f>IFERROR(VLOOKUP(E294,'P. 2.1'!$E$10:$X$65,3,FALSE),"")</f>
        <v/>
      </c>
      <c r="E294" s="210">
        <v>0</v>
      </c>
      <c r="F294" s="216">
        <f t="shared" ref="F294:L294" si="283">F$30*F809</f>
        <v>0</v>
      </c>
      <c r="G294" s="216">
        <f t="shared" si="283"/>
        <v>0</v>
      </c>
      <c r="H294" s="216">
        <f t="shared" si="283"/>
        <v>0</v>
      </c>
      <c r="I294" s="216">
        <f t="shared" si="283"/>
        <v>0</v>
      </c>
      <c r="J294" s="216">
        <f t="shared" si="283"/>
        <v>0</v>
      </c>
      <c r="K294" s="216">
        <f t="shared" si="283"/>
        <v>0</v>
      </c>
      <c r="L294" s="216">
        <f t="shared" si="283"/>
        <v>0</v>
      </c>
      <c r="M294" s="216">
        <f t="shared" ref="M294:Q303" si="284">M$30*M809</f>
        <v>0</v>
      </c>
      <c r="N294" s="216">
        <f t="shared" si="284"/>
        <v>0</v>
      </c>
      <c r="O294" s="216">
        <f t="shared" si="284"/>
        <v>0</v>
      </c>
      <c r="P294" s="216">
        <f t="shared" si="284"/>
        <v>0</v>
      </c>
      <c r="Q294" s="216">
        <f t="shared" si="284"/>
        <v>0</v>
      </c>
      <c r="S294" s="207">
        <f t="shared" si="215"/>
        <v>0</v>
      </c>
      <c r="T294" s="208">
        <f t="shared" si="216"/>
        <v>0</v>
      </c>
    </row>
    <row r="295" spans="1:20" s="167" customFormat="1" ht="12.75" hidden="1" outlineLevel="1" thickBot="1">
      <c r="A295" s="282">
        <v>255</v>
      </c>
      <c r="B295" s="287" t="str">
        <f>IFERROR(VLOOKUP(E295,'P. 2.1'!$E$10:$X$65,2,FALSE),"")</f>
        <v/>
      </c>
      <c r="C295" s="287" t="str">
        <f>IFERROR(VLOOKUP(E295,'P. 2.1'!$E$10:$X$65,3,FALSE),"")</f>
        <v/>
      </c>
      <c r="E295" s="210">
        <v>0</v>
      </c>
      <c r="F295" s="216">
        <f t="shared" ref="F295:L295" si="285">F$30*F810</f>
        <v>0</v>
      </c>
      <c r="G295" s="216">
        <f t="shared" si="285"/>
        <v>0</v>
      </c>
      <c r="H295" s="216">
        <f t="shared" si="285"/>
        <v>0</v>
      </c>
      <c r="I295" s="216">
        <f t="shared" si="285"/>
        <v>0</v>
      </c>
      <c r="J295" s="216">
        <f t="shared" si="285"/>
        <v>0</v>
      </c>
      <c r="K295" s="216">
        <f t="shared" si="285"/>
        <v>0</v>
      </c>
      <c r="L295" s="216">
        <f t="shared" si="285"/>
        <v>0</v>
      </c>
      <c r="M295" s="216">
        <f t="shared" si="284"/>
        <v>0</v>
      </c>
      <c r="N295" s="216">
        <f t="shared" si="284"/>
        <v>0</v>
      </c>
      <c r="O295" s="216">
        <f t="shared" si="284"/>
        <v>0</v>
      </c>
      <c r="P295" s="216">
        <f t="shared" si="284"/>
        <v>0</v>
      </c>
      <c r="Q295" s="216">
        <f t="shared" si="284"/>
        <v>0</v>
      </c>
      <c r="S295" s="207">
        <f t="shared" si="215"/>
        <v>0</v>
      </c>
      <c r="T295" s="208">
        <f t="shared" si="216"/>
        <v>0</v>
      </c>
    </row>
    <row r="296" spans="1:20" s="167" customFormat="1" ht="12.75" hidden="1" outlineLevel="1" thickBot="1">
      <c r="A296" s="282">
        <v>256</v>
      </c>
      <c r="B296" s="287" t="str">
        <f>IFERROR(VLOOKUP(E296,'P. 2.1'!$E$10:$X$65,2,FALSE),"")</f>
        <v/>
      </c>
      <c r="C296" s="287" t="str">
        <f>IFERROR(VLOOKUP(E296,'P. 2.1'!$E$10:$X$65,3,FALSE),"")</f>
        <v/>
      </c>
      <c r="E296" s="210">
        <v>0</v>
      </c>
      <c r="F296" s="216">
        <f t="shared" ref="F296:L296" si="286">F$30*F811</f>
        <v>0</v>
      </c>
      <c r="G296" s="216">
        <f t="shared" si="286"/>
        <v>0</v>
      </c>
      <c r="H296" s="216">
        <f t="shared" si="286"/>
        <v>0</v>
      </c>
      <c r="I296" s="216">
        <f t="shared" si="286"/>
        <v>0</v>
      </c>
      <c r="J296" s="216">
        <f t="shared" si="286"/>
        <v>0</v>
      </c>
      <c r="K296" s="216">
        <f t="shared" si="286"/>
        <v>0</v>
      </c>
      <c r="L296" s="216">
        <f t="shared" si="286"/>
        <v>0</v>
      </c>
      <c r="M296" s="216">
        <f t="shared" si="284"/>
        <v>0</v>
      </c>
      <c r="N296" s="216">
        <f t="shared" si="284"/>
        <v>0</v>
      </c>
      <c r="O296" s="216">
        <f t="shared" si="284"/>
        <v>0</v>
      </c>
      <c r="P296" s="216">
        <f t="shared" si="284"/>
        <v>0</v>
      </c>
      <c r="Q296" s="216">
        <f t="shared" si="284"/>
        <v>0</v>
      </c>
      <c r="S296" s="207">
        <f t="shared" si="215"/>
        <v>0</v>
      </c>
      <c r="T296" s="208">
        <f t="shared" si="216"/>
        <v>0</v>
      </c>
    </row>
    <row r="297" spans="1:20" s="167" customFormat="1" ht="12.75" hidden="1" outlineLevel="1" thickBot="1">
      <c r="A297" s="282">
        <v>257</v>
      </c>
      <c r="B297" s="287" t="str">
        <f>IFERROR(VLOOKUP(E297,'P. 2.1'!$E$10:$X$65,2,FALSE),"")</f>
        <v/>
      </c>
      <c r="C297" s="287" t="str">
        <f>IFERROR(VLOOKUP(E297,'P. 2.1'!$E$10:$X$65,3,FALSE),"")</f>
        <v/>
      </c>
      <c r="E297" s="210">
        <v>0</v>
      </c>
      <c r="F297" s="216">
        <f t="shared" ref="F297:L297" si="287">F$30*F812</f>
        <v>0</v>
      </c>
      <c r="G297" s="216">
        <f t="shared" si="287"/>
        <v>0</v>
      </c>
      <c r="H297" s="216">
        <f t="shared" si="287"/>
        <v>0</v>
      </c>
      <c r="I297" s="216">
        <f t="shared" si="287"/>
        <v>0</v>
      </c>
      <c r="J297" s="216">
        <f t="shared" si="287"/>
        <v>0</v>
      </c>
      <c r="K297" s="216">
        <f t="shared" si="287"/>
        <v>0</v>
      </c>
      <c r="L297" s="216">
        <f t="shared" si="287"/>
        <v>0</v>
      </c>
      <c r="M297" s="216">
        <f t="shared" si="284"/>
        <v>0</v>
      </c>
      <c r="N297" s="216">
        <f t="shared" si="284"/>
        <v>0</v>
      </c>
      <c r="O297" s="216">
        <f t="shared" si="284"/>
        <v>0</v>
      </c>
      <c r="P297" s="216">
        <f t="shared" si="284"/>
        <v>0</v>
      </c>
      <c r="Q297" s="216">
        <f t="shared" si="284"/>
        <v>0</v>
      </c>
      <c r="S297" s="207">
        <f t="shared" ref="S297:S360" si="288">INDEX($F297:$Q297,MATCH(year.selected,$F$2:$Q$2,0))</f>
        <v>0</v>
      </c>
      <c r="T297" s="208">
        <f t="shared" ref="T297:T360" si="289">INDEX($F297:$Q297,MATCH(year.selected-1,$F$2:$Q$2,0))</f>
        <v>0</v>
      </c>
    </row>
    <row r="298" spans="1:20" s="167" customFormat="1" ht="12.75" hidden="1" outlineLevel="1" thickBot="1">
      <c r="A298" s="282">
        <v>258</v>
      </c>
      <c r="B298" s="287" t="str">
        <f>IFERROR(VLOOKUP(E298,'P. 2.1'!$E$10:$X$65,2,FALSE),"")</f>
        <v/>
      </c>
      <c r="C298" s="287" t="str">
        <f>IFERROR(VLOOKUP(E298,'P. 2.1'!$E$10:$X$65,3,FALSE),"")</f>
        <v/>
      </c>
      <c r="E298" s="210">
        <v>0</v>
      </c>
      <c r="F298" s="216">
        <f t="shared" ref="F298:L298" si="290">F$30*F813</f>
        <v>0</v>
      </c>
      <c r="G298" s="216">
        <f t="shared" si="290"/>
        <v>0</v>
      </c>
      <c r="H298" s="216">
        <f t="shared" si="290"/>
        <v>0</v>
      </c>
      <c r="I298" s="216">
        <f t="shared" si="290"/>
        <v>0</v>
      </c>
      <c r="J298" s="216">
        <f t="shared" si="290"/>
        <v>0</v>
      </c>
      <c r="K298" s="216">
        <f t="shared" si="290"/>
        <v>0</v>
      </c>
      <c r="L298" s="216">
        <f t="shared" si="290"/>
        <v>0</v>
      </c>
      <c r="M298" s="216">
        <f t="shared" si="284"/>
        <v>0</v>
      </c>
      <c r="N298" s="216">
        <f t="shared" si="284"/>
        <v>0</v>
      </c>
      <c r="O298" s="216">
        <f t="shared" si="284"/>
        <v>0</v>
      </c>
      <c r="P298" s="216">
        <f t="shared" si="284"/>
        <v>0</v>
      </c>
      <c r="Q298" s="216">
        <f t="shared" si="284"/>
        <v>0</v>
      </c>
      <c r="S298" s="207">
        <f t="shared" si="288"/>
        <v>0</v>
      </c>
      <c r="T298" s="208">
        <f t="shared" si="289"/>
        <v>0</v>
      </c>
    </row>
    <row r="299" spans="1:20" s="167" customFormat="1" ht="12.75" hidden="1" outlineLevel="1" thickBot="1">
      <c r="A299" s="282">
        <v>259</v>
      </c>
      <c r="B299" s="287" t="str">
        <f>IFERROR(VLOOKUP(E299,'P. 2.1'!$E$10:$X$65,2,FALSE),"")</f>
        <v/>
      </c>
      <c r="C299" s="287" t="str">
        <f>IFERROR(VLOOKUP(E299,'P. 2.1'!$E$10:$X$65,3,FALSE),"")</f>
        <v/>
      </c>
      <c r="E299" s="210">
        <v>0</v>
      </c>
      <c r="F299" s="216">
        <f t="shared" ref="F299:L299" si="291">F$30*F814</f>
        <v>0</v>
      </c>
      <c r="G299" s="216">
        <f t="shared" si="291"/>
        <v>0</v>
      </c>
      <c r="H299" s="216">
        <f t="shared" si="291"/>
        <v>0</v>
      </c>
      <c r="I299" s="216">
        <f t="shared" si="291"/>
        <v>0</v>
      </c>
      <c r="J299" s="216">
        <f t="shared" si="291"/>
        <v>0</v>
      </c>
      <c r="K299" s="216">
        <f t="shared" si="291"/>
        <v>0</v>
      </c>
      <c r="L299" s="216">
        <f t="shared" si="291"/>
        <v>0</v>
      </c>
      <c r="M299" s="216">
        <f t="shared" si="284"/>
        <v>0</v>
      </c>
      <c r="N299" s="216">
        <f t="shared" si="284"/>
        <v>0</v>
      </c>
      <c r="O299" s="216">
        <f t="shared" si="284"/>
        <v>0</v>
      </c>
      <c r="P299" s="216">
        <f t="shared" si="284"/>
        <v>0</v>
      </c>
      <c r="Q299" s="216">
        <f t="shared" si="284"/>
        <v>0</v>
      </c>
      <c r="S299" s="207">
        <f t="shared" si="288"/>
        <v>0</v>
      </c>
      <c r="T299" s="208">
        <f t="shared" si="289"/>
        <v>0</v>
      </c>
    </row>
    <row r="300" spans="1:20" s="167" customFormat="1" ht="12.75" hidden="1" outlineLevel="1" thickBot="1">
      <c r="A300" s="282">
        <v>260</v>
      </c>
      <c r="B300" s="287" t="str">
        <f>IFERROR(VLOOKUP(E300,'P. 2.1'!$E$10:$X$65,2,FALSE),"")</f>
        <v/>
      </c>
      <c r="C300" s="287" t="str">
        <f>IFERROR(VLOOKUP(E300,'P. 2.1'!$E$10:$X$65,3,FALSE),"")</f>
        <v/>
      </c>
      <c r="E300" s="210">
        <v>0</v>
      </c>
      <c r="F300" s="216">
        <f t="shared" ref="F300:L300" si="292">F$30*F815</f>
        <v>0</v>
      </c>
      <c r="G300" s="216">
        <f t="shared" si="292"/>
        <v>0</v>
      </c>
      <c r="H300" s="216">
        <f t="shared" si="292"/>
        <v>0</v>
      </c>
      <c r="I300" s="216">
        <f t="shared" si="292"/>
        <v>0</v>
      </c>
      <c r="J300" s="216">
        <f t="shared" si="292"/>
        <v>0</v>
      </c>
      <c r="K300" s="216">
        <f t="shared" si="292"/>
        <v>0</v>
      </c>
      <c r="L300" s="216">
        <f t="shared" si="292"/>
        <v>0</v>
      </c>
      <c r="M300" s="216">
        <f t="shared" si="284"/>
        <v>0</v>
      </c>
      <c r="N300" s="216">
        <f t="shared" si="284"/>
        <v>0</v>
      </c>
      <c r="O300" s="216">
        <f t="shared" si="284"/>
        <v>0</v>
      </c>
      <c r="P300" s="216">
        <f t="shared" si="284"/>
        <v>0</v>
      </c>
      <c r="Q300" s="216">
        <f t="shared" si="284"/>
        <v>0</v>
      </c>
      <c r="S300" s="207">
        <f t="shared" si="288"/>
        <v>0</v>
      </c>
      <c r="T300" s="208">
        <f t="shared" si="289"/>
        <v>0</v>
      </c>
    </row>
    <row r="301" spans="1:20" s="167" customFormat="1" ht="12.75" hidden="1" outlineLevel="1" thickBot="1">
      <c r="A301" s="282">
        <v>261</v>
      </c>
      <c r="B301" s="287" t="str">
        <f>IFERROR(VLOOKUP(E301,'P. 2.1'!$E$10:$X$65,2,FALSE),"")</f>
        <v/>
      </c>
      <c r="C301" s="287" t="str">
        <f>IFERROR(VLOOKUP(E301,'P. 2.1'!$E$10:$X$65,3,FALSE),"")</f>
        <v/>
      </c>
      <c r="E301" s="210">
        <v>0</v>
      </c>
      <c r="F301" s="216">
        <f t="shared" ref="F301:L301" si="293">F$30*F816</f>
        <v>0</v>
      </c>
      <c r="G301" s="216">
        <f t="shared" si="293"/>
        <v>0</v>
      </c>
      <c r="H301" s="216">
        <f t="shared" si="293"/>
        <v>0</v>
      </c>
      <c r="I301" s="216">
        <f t="shared" si="293"/>
        <v>0</v>
      </c>
      <c r="J301" s="216">
        <f t="shared" si="293"/>
        <v>0</v>
      </c>
      <c r="K301" s="216">
        <f t="shared" si="293"/>
        <v>0</v>
      </c>
      <c r="L301" s="216">
        <f t="shared" si="293"/>
        <v>0</v>
      </c>
      <c r="M301" s="216">
        <f t="shared" si="284"/>
        <v>0</v>
      </c>
      <c r="N301" s="216">
        <f t="shared" si="284"/>
        <v>0</v>
      </c>
      <c r="O301" s="216">
        <f t="shared" si="284"/>
        <v>0</v>
      </c>
      <c r="P301" s="216">
        <f t="shared" si="284"/>
        <v>0</v>
      </c>
      <c r="Q301" s="216">
        <f t="shared" si="284"/>
        <v>0</v>
      </c>
      <c r="S301" s="207">
        <f t="shared" si="288"/>
        <v>0</v>
      </c>
      <c r="T301" s="208">
        <f t="shared" si="289"/>
        <v>0</v>
      </c>
    </row>
    <row r="302" spans="1:20" s="167" customFormat="1" ht="12.75" hidden="1" outlineLevel="1" thickBot="1">
      <c r="A302" s="282">
        <v>262</v>
      </c>
      <c r="B302" s="287" t="str">
        <f>IFERROR(VLOOKUP(E302,'P. 2.1'!$E$10:$X$65,2,FALSE),"")</f>
        <v/>
      </c>
      <c r="C302" s="287" t="str">
        <f>IFERROR(VLOOKUP(E302,'P. 2.1'!$E$10:$X$65,3,FALSE),"")</f>
        <v/>
      </c>
      <c r="E302" s="210">
        <v>0</v>
      </c>
      <c r="F302" s="216">
        <f t="shared" ref="F302:L302" si="294">F$30*F817</f>
        <v>0</v>
      </c>
      <c r="G302" s="216">
        <f t="shared" si="294"/>
        <v>0</v>
      </c>
      <c r="H302" s="216">
        <f t="shared" si="294"/>
        <v>0</v>
      </c>
      <c r="I302" s="216">
        <f t="shared" si="294"/>
        <v>0</v>
      </c>
      <c r="J302" s="216">
        <f t="shared" si="294"/>
        <v>0</v>
      </c>
      <c r="K302" s="216">
        <f t="shared" si="294"/>
        <v>0</v>
      </c>
      <c r="L302" s="216">
        <f t="shared" si="294"/>
        <v>0</v>
      </c>
      <c r="M302" s="216">
        <f t="shared" si="284"/>
        <v>0</v>
      </c>
      <c r="N302" s="216">
        <f t="shared" si="284"/>
        <v>0</v>
      </c>
      <c r="O302" s="216">
        <f t="shared" si="284"/>
        <v>0</v>
      </c>
      <c r="P302" s="216">
        <f t="shared" si="284"/>
        <v>0</v>
      </c>
      <c r="Q302" s="216">
        <f t="shared" si="284"/>
        <v>0</v>
      </c>
      <c r="S302" s="207">
        <f t="shared" si="288"/>
        <v>0</v>
      </c>
      <c r="T302" s="208">
        <f t="shared" si="289"/>
        <v>0</v>
      </c>
    </row>
    <row r="303" spans="1:20" s="167" customFormat="1" ht="12.75" hidden="1" outlineLevel="1" thickBot="1">
      <c r="A303" s="282">
        <v>263</v>
      </c>
      <c r="B303" s="287" t="str">
        <f>IFERROR(VLOOKUP(E303,'P. 2.1'!$E$10:$X$65,2,FALSE),"")</f>
        <v/>
      </c>
      <c r="C303" s="287" t="str">
        <f>IFERROR(VLOOKUP(E303,'P. 2.1'!$E$10:$X$65,3,FALSE),"")</f>
        <v/>
      </c>
      <c r="E303" s="210">
        <v>0</v>
      </c>
      <c r="F303" s="216">
        <f t="shared" ref="F303:L303" si="295">F$30*F818</f>
        <v>0</v>
      </c>
      <c r="G303" s="216">
        <f t="shared" si="295"/>
        <v>0</v>
      </c>
      <c r="H303" s="216">
        <f t="shared" si="295"/>
        <v>0</v>
      </c>
      <c r="I303" s="216">
        <f t="shared" si="295"/>
        <v>0</v>
      </c>
      <c r="J303" s="216">
        <f t="shared" si="295"/>
        <v>0</v>
      </c>
      <c r="K303" s="216">
        <f t="shared" si="295"/>
        <v>0</v>
      </c>
      <c r="L303" s="216">
        <f t="shared" si="295"/>
        <v>0</v>
      </c>
      <c r="M303" s="216">
        <f t="shared" si="284"/>
        <v>0</v>
      </c>
      <c r="N303" s="216">
        <f t="shared" si="284"/>
        <v>0</v>
      </c>
      <c r="O303" s="216">
        <f t="shared" si="284"/>
        <v>0</v>
      </c>
      <c r="P303" s="216">
        <f t="shared" si="284"/>
        <v>0</v>
      </c>
      <c r="Q303" s="216">
        <f t="shared" si="284"/>
        <v>0</v>
      </c>
      <c r="S303" s="207">
        <f t="shared" si="288"/>
        <v>0</v>
      </c>
      <c r="T303" s="208">
        <f t="shared" si="289"/>
        <v>0</v>
      </c>
    </row>
    <row r="304" spans="1:20" s="167" customFormat="1" ht="12.75" hidden="1" outlineLevel="1" thickBot="1">
      <c r="A304" s="282">
        <v>264</v>
      </c>
      <c r="B304" s="287" t="str">
        <f>IFERROR(VLOOKUP(E304,'P. 2.1'!$E$10:$X$65,2,FALSE),"")</f>
        <v/>
      </c>
      <c r="C304" s="287" t="str">
        <f>IFERROR(VLOOKUP(E304,'P. 2.1'!$E$10:$X$65,3,FALSE),"")</f>
        <v/>
      </c>
      <c r="E304" s="210">
        <v>0</v>
      </c>
      <c r="F304" s="216">
        <f t="shared" ref="F304:L304" si="296">F$30*F819</f>
        <v>0</v>
      </c>
      <c r="G304" s="216">
        <f t="shared" si="296"/>
        <v>0</v>
      </c>
      <c r="H304" s="216">
        <f t="shared" si="296"/>
        <v>0</v>
      </c>
      <c r="I304" s="216">
        <f t="shared" si="296"/>
        <v>0</v>
      </c>
      <c r="J304" s="216">
        <f t="shared" si="296"/>
        <v>0</v>
      </c>
      <c r="K304" s="216">
        <f t="shared" si="296"/>
        <v>0</v>
      </c>
      <c r="L304" s="216">
        <f t="shared" si="296"/>
        <v>0</v>
      </c>
      <c r="M304" s="216">
        <f t="shared" ref="M304:Q313" si="297">M$30*M819</f>
        <v>0</v>
      </c>
      <c r="N304" s="216">
        <f t="shared" si="297"/>
        <v>0</v>
      </c>
      <c r="O304" s="216">
        <f t="shared" si="297"/>
        <v>0</v>
      </c>
      <c r="P304" s="216">
        <f t="shared" si="297"/>
        <v>0</v>
      </c>
      <c r="Q304" s="216">
        <f t="shared" si="297"/>
        <v>0</v>
      </c>
      <c r="S304" s="207">
        <f t="shared" si="288"/>
        <v>0</v>
      </c>
      <c r="T304" s="208">
        <f t="shared" si="289"/>
        <v>0</v>
      </c>
    </row>
    <row r="305" spans="1:20" s="167" customFormat="1" ht="12.75" hidden="1" outlineLevel="1" thickBot="1">
      <c r="A305" s="282">
        <v>265</v>
      </c>
      <c r="B305" s="287" t="str">
        <f>IFERROR(VLOOKUP(E305,'P. 2.1'!$E$10:$X$65,2,FALSE),"")</f>
        <v/>
      </c>
      <c r="C305" s="287" t="str">
        <f>IFERROR(VLOOKUP(E305,'P. 2.1'!$E$10:$X$65,3,FALSE),"")</f>
        <v/>
      </c>
      <c r="E305" s="210">
        <v>0</v>
      </c>
      <c r="F305" s="216">
        <f t="shared" ref="F305:L305" si="298">F$30*F820</f>
        <v>0</v>
      </c>
      <c r="G305" s="216">
        <f t="shared" si="298"/>
        <v>0</v>
      </c>
      <c r="H305" s="216">
        <f t="shared" si="298"/>
        <v>0</v>
      </c>
      <c r="I305" s="216">
        <f t="shared" si="298"/>
        <v>0</v>
      </c>
      <c r="J305" s="216">
        <f t="shared" si="298"/>
        <v>0</v>
      </c>
      <c r="K305" s="216">
        <f t="shared" si="298"/>
        <v>0</v>
      </c>
      <c r="L305" s="216">
        <f t="shared" si="298"/>
        <v>0</v>
      </c>
      <c r="M305" s="216">
        <f t="shared" si="297"/>
        <v>0</v>
      </c>
      <c r="N305" s="216">
        <f t="shared" si="297"/>
        <v>0</v>
      </c>
      <c r="O305" s="216">
        <f t="shared" si="297"/>
        <v>0</v>
      </c>
      <c r="P305" s="216">
        <f t="shared" si="297"/>
        <v>0</v>
      </c>
      <c r="Q305" s="216">
        <f t="shared" si="297"/>
        <v>0</v>
      </c>
      <c r="S305" s="207">
        <f t="shared" si="288"/>
        <v>0</v>
      </c>
      <c r="T305" s="208">
        <f t="shared" si="289"/>
        <v>0</v>
      </c>
    </row>
    <row r="306" spans="1:20" s="167" customFormat="1" ht="12.75" hidden="1" outlineLevel="1" thickBot="1">
      <c r="A306" s="282">
        <v>266</v>
      </c>
      <c r="B306" s="287" t="str">
        <f>IFERROR(VLOOKUP(E306,'P. 2.1'!$E$10:$X$65,2,FALSE),"")</f>
        <v/>
      </c>
      <c r="C306" s="287" t="str">
        <f>IFERROR(VLOOKUP(E306,'P. 2.1'!$E$10:$X$65,3,FALSE),"")</f>
        <v/>
      </c>
      <c r="E306" s="210">
        <v>0</v>
      </c>
      <c r="F306" s="216">
        <f t="shared" ref="F306:L306" si="299">F$30*F821</f>
        <v>0</v>
      </c>
      <c r="G306" s="216">
        <f t="shared" si="299"/>
        <v>0</v>
      </c>
      <c r="H306" s="216">
        <f t="shared" si="299"/>
        <v>0</v>
      </c>
      <c r="I306" s="216">
        <f t="shared" si="299"/>
        <v>0</v>
      </c>
      <c r="J306" s="216">
        <f t="shared" si="299"/>
        <v>0</v>
      </c>
      <c r="K306" s="216">
        <f t="shared" si="299"/>
        <v>0</v>
      </c>
      <c r="L306" s="216">
        <f t="shared" si="299"/>
        <v>0</v>
      </c>
      <c r="M306" s="216">
        <f t="shared" si="297"/>
        <v>0</v>
      </c>
      <c r="N306" s="216">
        <f t="shared" si="297"/>
        <v>0</v>
      </c>
      <c r="O306" s="216">
        <f t="shared" si="297"/>
        <v>0</v>
      </c>
      <c r="P306" s="216">
        <f t="shared" si="297"/>
        <v>0</v>
      </c>
      <c r="Q306" s="216">
        <f t="shared" si="297"/>
        <v>0</v>
      </c>
      <c r="S306" s="207">
        <f t="shared" si="288"/>
        <v>0</v>
      </c>
      <c r="T306" s="208">
        <f t="shared" si="289"/>
        <v>0</v>
      </c>
    </row>
    <row r="307" spans="1:20" s="167" customFormat="1" ht="12.75" hidden="1" outlineLevel="1" thickBot="1">
      <c r="A307" s="282">
        <v>267</v>
      </c>
      <c r="B307" s="287" t="str">
        <f>IFERROR(VLOOKUP(E307,'P. 2.1'!$E$10:$X$65,2,FALSE),"")</f>
        <v/>
      </c>
      <c r="C307" s="287" t="str">
        <f>IFERROR(VLOOKUP(E307,'P. 2.1'!$E$10:$X$65,3,FALSE),"")</f>
        <v/>
      </c>
      <c r="E307" s="210">
        <v>0</v>
      </c>
      <c r="F307" s="216">
        <f t="shared" ref="F307:L307" si="300">F$30*F822</f>
        <v>0</v>
      </c>
      <c r="G307" s="216">
        <f t="shared" si="300"/>
        <v>0</v>
      </c>
      <c r="H307" s="216">
        <f t="shared" si="300"/>
        <v>0</v>
      </c>
      <c r="I307" s="216">
        <f t="shared" si="300"/>
        <v>0</v>
      </c>
      <c r="J307" s="216">
        <f t="shared" si="300"/>
        <v>0</v>
      </c>
      <c r="K307" s="216">
        <f t="shared" si="300"/>
        <v>0</v>
      </c>
      <c r="L307" s="216">
        <f t="shared" si="300"/>
        <v>0</v>
      </c>
      <c r="M307" s="216">
        <f t="shared" si="297"/>
        <v>0</v>
      </c>
      <c r="N307" s="216">
        <f t="shared" si="297"/>
        <v>0</v>
      </c>
      <c r="O307" s="216">
        <f t="shared" si="297"/>
        <v>0</v>
      </c>
      <c r="P307" s="216">
        <f t="shared" si="297"/>
        <v>0</v>
      </c>
      <c r="Q307" s="216">
        <f t="shared" si="297"/>
        <v>0</v>
      </c>
      <c r="S307" s="207">
        <f t="shared" si="288"/>
        <v>0</v>
      </c>
      <c r="T307" s="208">
        <f t="shared" si="289"/>
        <v>0</v>
      </c>
    </row>
    <row r="308" spans="1:20" s="167" customFormat="1" ht="12.75" hidden="1" outlineLevel="1" thickBot="1">
      <c r="A308" s="282">
        <v>268</v>
      </c>
      <c r="B308" s="287" t="str">
        <f>IFERROR(VLOOKUP(E308,'P. 2.1'!$E$10:$X$65,2,FALSE),"")</f>
        <v/>
      </c>
      <c r="C308" s="287" t="str">
        <f>IFERROR(VLOOKUP(E308,'P. 2.1'!$E$10:$X$65,3,FALSE),"")</f>
        <v/>
      </c>
      <c r="E308" s="210">
        <v>0</v>
      </c>
      <c r="F308" s="216">
        <f t="shared" ref="F308:L308" si="301">F$30*F823</f>
        <v>0</v>
      </c>
      <c r="G308" s="216">
        <f t="shared" si="301"/>
        <v>0</v>
      </c>
      <c r="H308" s="216">
        <f t="shared" si="301"/>
        <v>0</v>
      </c>
      <c r="I308" s="216">
        <f t="shared" si="301"/>
        <v>0</v>
      </c>
      <c r="J308" s="216">
        <f t="shared" si="301"/>
        <v>0</v>
      </c>
      <c r="K308" s="216">
        <f t="shared" si="301"/>
        <v>0</v>
      </c>
      <c r="L308" s="216">
        <f t="shared" si="301"/>
        <v>0</v>
      </c>
      <c r="M308" s="216">
        <f t="shared" si="297"/>
        <v>0</v>
      </c>
      <c r="N308" s="216">
        <f t="shared" si="297"/>
        <v>0</v>
      </c>
      <c r="O308" s="216">
        <f t="shared" si="297"/>
        <v>0</v>
      </c>
      <c r="P308" s="216">
        <f t="shared" si="297"/>
        <v>0</v>
      </c>
      <c r="Q308" s="216">
        <f t="shared" si="297"/>
        <v>0</v>
      </c>
      <c r="S308" s="207">
        <f t="shared" si="288"/>
        <v>0</v>
      </c>
      <c r="T308" s="208">
        <f t="shared" si="289"/>
        <v>0</v>
      </c>
    </row>
    <row r="309" spans="1:20" s="167" customFormat="1" ht="12.75" hidden="1" outlineLevel="1" thickBot="1">
      <c r="A309" s="282">
        <v>269</v>
      </c>
      <c r="B309" s="287" t="str">
        <f>IFERROR(VLOOKUP(E309,'P. 2.1'!$E$10:$X$65,2,FALSE),"")</f>
        <v/>
      </c>
      <c r="C309" s="287" t="str">
        <f>IFERROR(VLOOKUP(E309,'P. 2.1'!$E$10:$X$65,3,FALSE),"")</f>
        <v/>
      </c>
      <c r="E309" s="210">
        <v>0</v>
      </c>
      <c r="F309" s="216">
        <f t="shared" ref="F309:L309" si="302">F$30*F824</f>
        <v>0</v>
      </c>
      <c r="G309" s="216">
        <f t="shared" si="302"/>
        <v>0</v>
      </c>
      <c r="H309" s="216">
        <f t="shared" si="302"/>
        <v>0</v>
      </c>
      <c r="I309" s="216">
        <f t="shared" si="302"/>
        <v>0</v>
      </c>
      <c r="J309" s="216">
        <f t="shared" si="302"/>
        <v>0</v>
      </c>
      <c r="K309" s="216">
        <f t="shared" si="302"/>
        <v>0</v>
      </c>
      <c r="L309" s="216">
        <f t="shared" si="302"/>
        <v>0</v>
      </c>
      <c r="M309" s="216">
        <f t="shared" si="297"/>
        <v>0</v>
      </c>
      <c r="N309" s="216">
        <f t="shared" si="297"/>
        <v>0</v>
      </c>
      <c r="O309" s="216">
        <f t="shared" si="297"/>
        <v>0</v>
      </c>
      <c r="P309" s="216">
        <f t="shared" si="297"/>
        <v>0</v>
      </c>
      <c r="Q309" s="216">
        <f t="shared" si="297"/>
        <v>0</v>
      </c>
      <c r="S309" s="207">
        <f t="shared" si="288"/>
        <v>0</v>
      </c>
      <c r="T309" s="208">
        <f t="shared" si="289"/>
        <v>0</v>
      </c>
    </row>
    <row r="310" spans="1:20" s="167" customFormat="1" ht="12.75" hidden="1" outlineLevel="1" thickBot="1">
      <c r="A310" s="282">
        <v>270</v>
      </c>
      <c r="B310" s="287" t="str">
        <f>IFERROR(VLOOKUP(E310,'P. 2.1'!$E$10:$X$65,2,FALSE),"")</f>
        <v/>
      </c>
      <c r="C310" s="287" t="str">
        <f>IFERROR(VLOOKUP(E310,'P. 2.1'!$E$10:$X$65,3,FALSE),"")</f>
        <v/>
      </c>
      <c r="E310" s="210">
        <v>0</v>
      </c>
      <c r="F310" s="216">
        <f t="shared" ref="F310:L310" si="303">F$30*F825</f>
        <v>0</v>
      </c>
      <c r="G310" s="216">
        <f t="shared" si="303"/>
        <v>0</v>
      </c>
      <c r="H310" s="216">
        <f t="shared" si="303"/>
        <v>0</v>
      </c>
      <c r="I310" s="216">
        <f t="shared" si="303"/>
        <v>0</v>
      </c>
      <c r="J310" s="216">
        <f t="shared" si="303"/>
        <v>0</v>
      </c>
      <c r="K310" s="216">
        <f t="shared" si="303"/>
        <v>0</v>
      </c>
      <c r="L310" s="216">
        <f t="shared" si="303"/>
        <v>0</v>
      </c>
      <c r="M310" s="216">
        <f t="shared" si="297"/>
        <v>0</v>
      </c>
      <c r="N310" s="216">
        <f t="shared" si="297"/>
        <v>0</v>
      </c>
      <c r="O310" s="216">
        <f t="shared" si="297"/>
        <v>0</v>
      </c>
      <c r="P310" s="216">
        <f t="shared" si="297"/>
        <v>0</v>
      </c>
      <c r="Q310" s="216">
        <f t="shared" si="297"/>
        <v>0</v>
      </c>
      <c r="S310" s="207">
        <f t="shared" si="288"/>
        <v>0</v>
      </c>
      <c r="T310" s="208">
        <f t="shared" si="289"/>
        <v>0</v>
      </c>
    </row>
    <row r="311" spans="1:20" s="167" customFormat="1" ht="12.75" hidden="1" outlineLevel="1" thickBot="1">
      <c r="A311" s="282">
        <v>271</v>
      </c>
      <c r="B311" s="287" t="str">
        <f>IFERROR(VLOOKUP(E311,'P. 2.1'!$E$10:$X$65,2,FALSE),"")</f>
        <v/>
      </c>
      <c r="C311" s="287" t="str">
        <f>IFERROR(VLOOKUP(E311,'P. 2.1'!$E$10:$X$65,3,FALSE),"")</f>
        <v/>
      </c>
      <c r="E311" s="210">
        <v>0</v>
      </c>
      <c r="F311" s="216">
        <f t="shared" ref="F311:L311" si="304">F$30*F826</f>
        <v>0</v>
      </c>
      <c r="G311" s="216">
        <f t="shared" si="304"/>
        <v>0</v>
      </c>
      <c r="H311" s="216">
        <f t="shared" si="304"/>
        <v>0</v>
      </c>
      <c r="I311" s="216">
        <f t="shared" si="304"/>
        <v>0</v>
      </c>
      <c r="J311" s="216">
        <f t="shared" si="304"/>
        <v>0</v>
      </c>
      <c r="K311" s="216">
        <f t="shared" si="304"/>
        <v>0</v>
      </c>
      <c r="L311" s="216">
        <f t="shared" si="304"/>
        <v>0</v>
      </c>
      <c r="M311" s="216">
        <f t="shared" si="297"/>
        <v>0</v>
      </c>
      <c r="N311" s="216">
        <f t="shared" si="297"/>
        <v>0</v>
      </c>
      <c r="O311" s="216">
        <f t="shared" si="297"/>
        <v>0</v>
      </c>
      <c r="P311" s="216">
        <f t="shared" si="297"/>
        <v>0</v>
      </c>
      <c r="Q311" s="216">
        <f t="shared" si="297"/>
        <v>0</v>
      </c>
      <c r="S311" s="207">
        <f t="shared" si="288"/>
        <v>0</v>
      </c>
      <c r="T311" s="208">
        <f t="shared" si="289"/>
        <v>0</v>
      </c>
    </row>
    <row r="312" spans="1:20" s="167" customFormat="1" ht="12.75" hidden="1" outlineLevel="1" thickBot="1">
      <c r="A312" s="282">
        <v>272</v>
      </c>
      <c r="B312" s="287" t="str">
        <f>IFERROR(VLOOKUP(E312,'P. 2.1'!$E$10:$X$65,2,FALSE),"")</f>
        <v/>
      </c>
      <c r="C312" s="287" t="str">
        <f>IFERROR(VLOOKUP(E312,'P. 2.1'!$E$10:$X$65,3,FALSE),"")</f>
        <v/>
      </c>
      <c r="E312" s="210">
        <v>0</v>
      </c>
      <c r="F312" s="216">
        <f t="shared" ref="F312:L312" si="305">F$30*F827</f>
        <v>0</v>
      </c>
      <c r="G312" s="216">
        <f t="shared" si="305"/>
        <v>0</v>
      </c>
      <c r="H312" s="216">
        <f t="shared" si="305"/>
        <v>0</v>
      </c>
      <c r="I312" s="216">
        <f t="shared" si="305"/>
        <v>0</v>
      </c>
      <c r="J312" s="216">
        <f t="shared" si="305"/>
        <v>0</v>
      </c>
      <c r="K312" s="216">
        <f t="shared" si="305"/>
        <v>0</v>
      </c>
      <c r="L312" s="216">
        <f t="shared" si="305"/>
        <v>0</v>
      </c>
      <c r="M312" s="216">
        <f t="shared" si="297"/>
        <v>0</v>
      </c>
      <c r="N312" s="216">
        <f t="shared" si="297"/>
        <v>0</v>
      </c>
      <c r="O312" s="216">
        <f t="shared" si="297"/>
        <v>0</v>
      </c>
      <c r="P312" s="216">
        <f t="shared" si="297"/>
        <v>0</v>
      </c>
      <c r="Q312" s="216">
        <f t="shared" si="297"/>
        <v>0</v>
      </c>
      <c r="S312" s="207">
        <f t="shared" si="288"/>
        <v>0</v>
      </c>
      <c r="T312" s="208">
        <f t="shared" si="289"/>
        <v>0</v>
      </c>
    </row>
    <row r="313" spans="1:20" s="167" customFormat="1" ht="12.75" hidden="1" outlineLevel="1" thickBot="1">
      <c r="A313" s="282">
        <v>273</v>
      </c>
      <c r="B313" s="287" t="str">
        <f>IFERROR(VLOOKUP(E313,'P. 2.1'!$E$10:$X$65,2,FALSE),"")</f>
        <v/>
      </c>
      <c r="C313" s="287" t="str">
        <f>IFERROR(VLOOKUP(E313,'P. 2.1'!$E$10:$X$65,3,FALSE),"")</f>
        <v/>
      </c>
      <c r="E313" s="210">
        <v>0</v>
      </c>
      <c r="F313" s="216">
        <f t="shared" ref="F313:L313" si="306">F$30*F828</f>
        <v>0</v>
      </c>
      <c r="G313" s="216">
        <f t="shared" si="306"/>
        <v>0</v>
      </c>
      <c r="H313" s="216">
        <f t="shared" si="306"/>
        <v>0</v>
      </c>
      <c r="I313" s="216">
        <f t="shared" si="306"/>
        <v>0</v>
      </c>
      <c r="J313" s="216">
        <f t="shared" si="306"/>
        <v>0</v>
      </c>
      <c r="K313" s="216">
        <f t="shared" si="306"/>
        <v>0</v>
      </c>
      <c r="L313" s="216">
        <f t="shared" si="306"/>
        <v>0</v>
      </c>
      <c r="M313" s="216">
        <f t="shared" si="297"/>
        <v>0</v>
      </c>
      <c r="N313" s="216">
        <f t="shared" si="297"/>
        <v>0</v>
      </c>
      <c r="O313" s="216">
        <f t="shared" si="297"/>
        <v>0</v>
      </c>
      <c r="P313" s="216">
        <f t="shared" si="297"/>
        <v>0</v>
      </c>
      <c r="Q313" s="216">
        <f t="shared" si="297"/>
        <v>0</v>
      </c>
      <c r="S313" s="207">
        <f t="shared" si="288"/>
        <v>0</v>
      </c>
      <c r="T313" s="208">
        <f t="shared" si="289"/>
        <v>0</v>
      </c>
    </row>
    <row r="314" spans="1:20" s="167" customFormat="1" ht="12.75" hidden="1" outlineLevel="1" thickBot="1">
      <c r="A314" s="282">
        <v>274</v>
      </c>
      <c r="B314" s="287" t="str">
        <f>IFERROR(VLOOKUP(E314,'P. 2.1'!$E$10:$X$65,2,FALSE),"")</f>
        <v/>
      </c>
      <c r="C314" s="287" t="str">
        <f>IFERROR(VLOOKUP(E314,'P. 2.1'!$E$10:$X$65,3,FALSE),"")</f>
        <v/>
      </c>
      <c r="E314" s="210">
        <v>0</v>
      </c>
      <c r="F314" s="216">
        <f t="shared" ref="F314:L314" si="307">F$30*F829</f>
        <v>0</v>
      </c>
      <c r="G314" s="216">
        <f t="shared" si="307"/>
        <v>0</v>
      </c>
      <c r="H314" s="216">
        <f t="shared" si="307"/>
        <v>0</v>
      </c>
      <c r="I314" s="216">
        <f t="shared" si="307"/>
        <v>0</v>
      </c>
      <c r="J314" s="216">
        <f t="shared" si="307"/>
        <v>0</v>
      </c>
      <c r="K314" s="216">
        <f t="shared" si="307"/>
        <v>0</v>
      </c>
      <c r="L314" s="216">
        <f t="shared" si="307"/>
        <v>0</v>
      </c>
      <c r="M314" s="216">
        <f t="shared" ref="M314:Q323" si="308">M$30*M829</f>
        <v>0</v>
      </c>
      <c r="N314" s="216">
        <f t="shared" si="308"/>
        <v>0</v>
      </c>
      <c r="O314" s="216">
        <f t="shared" si="308"/>
        <v>0</v>
      </c>
      <c r="P314" s="216">
        <f t="shared" si="308"/>
        <v>0</v>
      </c>
      <c r="Q314" s="216">
        <f t="shared" si="308"/>
        <v>0</v>
      </c>
      <c r="S314" s="207">
        <f t="shared" si="288"/>
        <v>0</v>
      </c>
      <c r="T314" s="208">
        <f t="shared" si="289"/>
        <v>0</v>
      </c>
    </row>
    <row r="315" spans="1:20" s="167" customFormat="1" ht="12.75" hidden="1" outlineLevel="1" thickBot="1">
      <c r="A315" s="282">
        <v>275</v>
      </c>
      <c r="B315" s="287" t="str">
        <f>IFERROR(VLOOKUP(E315,'P. 2.1'!$E$10:$X$65,2,FALSE),"")</f>
        <v/>
      </c>
      <c r="C315" s="287" t="str">
        <f>IFERROR(VLOOKUP(E315,'P. 2.1'!$E$10:$X$65,3,FALSE),"")</f>
        <v/>
      </c>
      <c r="E315" s="210">
        <v>0</v>
      </c>
      <c r="F315" s="216">
        <f t="shared" ref="F315:L315" si="309">F$30*F830</f>
        <v>0</v>
      </c>
      <c r="G315" s="216">
        <f t="shared" si="309"/>
        <v>0</v>
      </c>
      <c r="H315" s="216">
        <f t="shared" si="309"/>
        <v>0</v>
      </c>
      <c r="I315" s="216">
        <f t="shared" si="309"/>
        <v>0</v>
      </c>
      <c r="J315" s="216">
        <f t="shared" si="309"/>
        <v>0</v>
      </c>
      <c r="K315" s="216">
        <f t="shared" si="309"/>
        <v>0</v>
      </c>
      <c r="L315" s="216">
        <f t="shared" si="309"/>
        <v>0</v>
      </c>
      <c r="M315" s="216">
        <f t="shared" si="308"/>
        <v>0</v>
      </c>
      <c r="N315" s="216">
        <f t="shared" si="308"/>
        <v>0</v>
      </c>
      <c r="O315" s="216">
        <f t="shared" si="308"/>
        <v>0</v>
      </c>
      <c r="P315" s="216">
        <f t="shared" si="308"/>
        <v>0</v>
      </c>
      <c r="Q315" s="216">
        <f t="shared" si="308"/>
        <v>0</v>
      </c>
      <c r="S315" s="207">
        <f t="shared" si="288"/>
        <v>0</v>
      </c>
      <c r="T315" s="208">
        <f t="shared" si="289"/>
        <v>0</v>
      </c>
    </row>
    <row r="316" spans="1:20" s="167" customFormat="1" ht="12.75" hidden="1" outlineLevel="1" thickBot="1">
      <c r="A316" s="282">
        <v>276</v>
      </c>
      <c r="B316" s="287" t="str">
        <f>IFERROR(VLOOKUP(E316,'P. 2.1'!$E$10:$X$65,2,FALSE),"")</f>
        <v/>
      </c>
      <c r="C316" s="287" t="str">
        <f>IFERROR(VLOOKUP(E316,'P. 2.1'!$E$10:$X$65,3,FALSE),"")</f>
        <v/>
      </c>
      <c r="E316" s="210">
        <v>0</v>
      </c>
      <c r="F316" s="216">
        <f t="shared" ref="F316:L316" si="310">F$30*F831</f>
        <v>0</v>
      </c>
      <c r="G316" s="216">
        <f t="shared" si="310"/>
        <v>0</v>
      </c>
      <c r="H316" s="216">
        <f t="shared" si="310"/>
        <v>0</v>
      </c>
      <c r="I316" s="216">
        <f t="shared" si="310"/>
        <v>0</v>
      </c>
      <c r="J316" s="216">
        <f t="shared" si="310"/>
        <v>0</v>
      </c>
      <c r="K316" s="216">
        <f t="shared" si="310"/>
        <v>0</v>
      </c>
      <c r="L316" s="216">
        <f t="shared" si="310"/>
        <v>0</v>
      </c>
      <c r="M316" s="216">
        <f t="shared" si="308"/>
        <v>0</v>
      </c>
      <c r="N316" s="216">
        <f t="shared" si="308"/>
        <v>0</v>
      </c>
      <c r="O316" s="216">
        <f t="shared" si="308"/>
        <v>0</v>
      </c>
      <c r="P316" s="216">
        <f t="shared" si="308"/>
        <v>0</v>
      </c>
      <c r="Q316" s="216">
        <f t="shared" si="308"/>
        <v>0</v>
      </c>
      <c r="S316" s="207">
        <f t="shared" si="288"/>
        <v>0</v>
      </c>
      <c r="T316" s="208">
        <f t="shared" si="289"/>
        <v>0</v>
      </c>
    </row>
    <row r="317" spans="1:20" s="167" customFormat="1" ht="12.75" hidden="1" outlineLevel="1" thickBot="1">
      <c r="A317" s="282">
        <v>277</v>
      </c>
      <c r="B317" s="287" t="str">
        <f>IFERROR(VLOOKUP(E317,'P. 2.1'!$E$10:$X$65,2,FALSE),"")</f>
        <v/>
      </c>
      <c r="C317" s="287" t="str">
        <f>IFERROR(VLOOKUP(E317,'P. 2.1'!$E$10:$X$65,3,FALSE),"")</f>
        <v/>
      </c>
      <c r="E317" s="210">
        <v>0</v>
      </c>
      <c r="F317" s="216">
        <f t="shared" ref="F317:L317" si="311">F$30*F832</f>
        <v>0</v>
      </c>
      <c r="G317" s="216">
        <f t="shared" si="311"/>
        <v>0</v>
      </c>
      <c r="H317" s="216">
        <f t="shared" si="311"/>
        <v>0</v>
      </c>
      <c r="I317" s="216">
        <f t="shared" si="311"/>
        <v>0</v>
      </c>
      <c r="J317" s="216">
        <f t="shared" si="311"/>
        <v>0</v>
      </c>
      <c r="K317" s="216">
        <f t="shared" si="311"/>
        <v>0</v>
      </c>
      <c r="L317" s="216">
        <f t="shared" si="311"/>
        <v>0</v>
      </c>
      <c r="M317" s="216">
        <f t="shared" si="308"/>
        <v>0</v>
      </c>
      <c r="N317" s="216">
        <f t="shared" si="308"/>
        <v>0</v>
      </c>
      <c r="O317" s="216">
        <f t="shared" si="308"/>
        <v>0</v>
      </c>
      <c r="P317" s="216">
        <f t="shared" si="308"/>
        <v>0</v>
      </c>
      <c r="Q317" s="216">
        <f t="shared" si="308"/>
        <v>0</v>
      </c>
      <c r="S317" s="207">
        <f t="shared" si="288"/>
        <v>0</v>
      </c>
      <c r="T317" s="208">
        <f t="shared" si="289"/>
        <v>0</v>
      </c>
    </row>
    <row r="318" spans="1:20" s="167" customFormat="1" ht="12.75" hidden="1" outlineLevel="1" thickBot="1">
      <c r="A318" s="282">
        <v>278</v>
      </c>
      <c r="B318" s="287" t="str">
        <f>IFERROR(VLOOKUP(E318,'P. 2.1'!$E$10:$X$65,2,FALSE),"")</f>
        <v/>
      </c>
      <c r="C318" s="287" t="str">
        <f>IFERROR(VLOOKUP(E318,'P. 2.1'!$E$10:$X$65,3,FALSE),"")</f>
        <v/>
      </c>
      <c r="E318" s="210">
        <v>0</v>
      </c>
      <c r="F318" s="216">
        <f t="shared" ref="F318:L318" si="312">F$30*F833</f>
        <v>0</v>
      </c>
      <c r="G318" s="216">
        <f t="shared" si="312"/>
        <v>0</v>
      </c>
      <c r="H318" s="216">
        <f t="shared" si="312"/>
        <v>0</v>
      </c>
      <c r="I318" s="216">
        <f t="shared" si="312"/>
        <v>0</v>
      </c>
      <c r="J318" s="216">
        <f t="shared" si="312"/>
        <v>0</v>
      </c>
      <c r="K318" s="216">
        <f t="shared" si="312"/>
        <v>0</v>
      </c>
      <c r="L318" s="216">
        <f t="shared" si="312"/>
        <v>0</v>
      </c>
      <c r="M318" s="216">
        <f t="shared" si="308"/>
        <v>0</v>
      </c>
      <c r="N318" s="216">
        <f t="shared" si="308"/>
        <v>0</v>
      </c>
      <c r="O318" s="216">
        <f t="shared" si="308"/>
        <v>0</v>
      </c>
      <c r="P318" s="216">
        <f t="shared" si="308"/>
        <v>0</v>
      </c>
      <c r="Q318" s="216">
        <f t="shared" si="308"/>
        <v>0</v>
      </c>
      <c r="S318" s="207">
        <f t="shared" si="288"/>
        <v>0</v>
      </c>
      <c r="T318" s="208">
        <f t="shared" si="289"/>
        <v>0</v>
      </c>
    </row>
    <row r="319" spans="1:20" s="167" customFormat="1" ht="12.75" hidden="1" outlineLevel="1" thickBot="1">
      <c r="A319" s="282">
        <v>279</v>
      </c>
      <c r="B319" s="287" t="str">
        <f>IFERROR(VLOOKUP(E319,'P. 2.1'!$E$10:$X$65,2,FALSE),"")</f>
        <v/>
      </c>
      <c r="C319" s="287" t="str">
        <f>IFERROR(VLOOKUP(E319,'P. 2.1'!$E$10:$X$65,3,FALSE),"")</f>
        <v/>
      </c>
      <c r="E319" s="210">
        <v>0</v>
      </c>
      <c r="F319" s="216">
        <f t="shared" ref="F319:L319" si="313">F$30*F834</f>
        <v>0</v>
      </c>
      <c r="G319" s="216">
        <f t="shared" si="313"/>
        <v>0</v>
      </c>
      <c r="H319" s="216">
        <f t="shared" si="313"/>
        <v>0</v>
      </c>
      <c r="I319" s="216">
        <f t="shared" si="313"/>
        <v>0</v>
      </c>
      <c r="J319" s="216">
        <f t="shared" si="313"/>
        <v>0</v>
      </c>
      <c r="K319" s="216">
        <f t="shared" si="313"/>
        <v>0</v>
      </c>
      <c r="L319" s="216">
        <f t="shared" si="313"/>
        <v>0</v>
      </c>
      <c r="M319" s="216">
        <f t="shared" si="308"/>
        <v>0</v>
      </c>
      <c r="N319" s="216">
        <f t="shared" si="308"/>
        <v>0</v>
      </c>
      <c r="O319" s="216">
        <f t="shared" si="308"/>
        <v>0</v>
      </c>
      <c r="P319" s="216">
        <f t="shared" si="308"/>
        <v>0</v>
      </c>
      <c r="Q319" s="216">
        <f t="shared" si="308"/>
        <v>0</v>
      </c>
      <c r="S319" s="207">
        <f t="shared" si="288"/>
        <v>0</v>
      </c>
      <c r="T319" s="208">
        <f t="shared" si="289"/>
        <v>0</v>
      </c>
    </row>
    <row r="320" spans="1:20" s="167" customFormat="1" ht="12.75" hidden="1" outlineLevel="1" thickBot="1">
      <c r="A320" s="282">
        <v>280</v>
      </c>
      <c r="B320" s="287" t="str">
        <f>IFERROR(VLOOKUP(E320,'P. 2.1'!$E$10:$X$65,2,FALSE),"")</f>
        <v/>
      </c>
      <c r="C320" s="287" t="str">
        <f>IFERROR(VLOOKUP(E320,'P. 2.1'!$E$10:$X$65,3,FALSE),"")</f>
        <v/>
      </c>
      <c r="E320" s="210">
        <v>0</v>
      </c>
      <c r="F320" s="216">
        <f t="shared" ref="F320:L320" si="314">F$30*F835</f>
        <v>0</v>
      </c>
      <c r="G320" s="216">
        <f t="shared" si="314"/>
        <v>0</v>
      </c>
      <c r="H320" s="216">
        <f t="shared" si="314"/>
        <v>0</v>
      </c>
      <c r="I320" s="216">
        <f t="shared" si="314"/>
        <v>0</v>
      </c>
      <c r="J320" s="216">
        <f t="shared" si="314"/>
        <v>0</v>
      </c>
      <c r="K320" s="216">
        <f t="shared" si="314"/>
        <v>0</v>
      </c>
      <c r="L320" s="216">
        <f t="shared" si="314"/>
        <v>0</v>
      </c>
      <c r="M320" s="216">
        <f t="shared" si="308"/>
        <v>0</v>
      </c>
      <c r="N320" s="216">
        <f t="shared" si="308"/>
        <v>0</v>
      </c>
      <c r="O320" s="216">
        <f t="shared" si="308"/>
        <v>0</v>
      </c>
      <c r="P320" s="216">
        <f t="shared" si="308"/>
        <v>0</v>
      </c>
      <c r="Q320" s="216">
        <f t="shared" si="308"/>
        <v>0</v>
      </c>
      <c r="S320" s="207">
        <f t="shared" si="288"/>
        <v>0</v>
      </c>
      <c r="T320" s="208">
        <f t="shared" si="289"/>
        <v>0</v>
      </c>
    </row>
    <row r="321" spans="1:20" s="167" customFormat="1" ht="12.75" hidden="1" outlineLevel="1" thickBot="1">
      <c r="A321" s="282">
        <v>281</v>
      </c>
      <c r="B321" s="287" t="str">
        <f>IFERROR(VLOOKUP(E321,'P. 2.1'!$E$10:$X$65,2,FALSE),"")</f>
        <v/>
      </c>
      <c r="C321" s="287" t="str">
        <f>IFERROR(VLOOKUP(E321,'P. 2.1'!$E$10:$X$65,3,FALSE),"")</f>
        <v/>
      </c>
      <c r="E321" s="210">
        <v>0</v>
      </c>
      <c r="F321" s="216">
        <f t="shared" ref="F321:L321" si="315">F$30*F836</f>
        <v>0</v>
      </c>
      <c r="G321" s="216">
        <f t="shared" si="315"/>
        <v>0</v>
      </c>
      <c r="H321" s="216">
        <f t="shared" si="315"/>
        <v>0</v>
      </c>
      <c r="I321" s="216">
        <f t="shared" si="315"/>
        <v>0</v>
      </c>
      <c r="J321" s="216">
        <f t="shared" si="315"/>
        <v>0</v>
      </c>
      <c r="K321" s="216">
        <f t="shared" si="315"/>
        <v>0</v>
      </c>
      <c r="L321" s="216">
        <f t="shared" si="315"/>
        <v>0</v>
      </c>
      <c r="M321" s="216">
        <f t="shared" si="308"/>
        <v>0</v>
      </c>
      <c r="N321" s="216">
        <f t="shared" si="308"/>
        <v>0</v>
      </c>
      <c r="O321" s="216">
        <f t="shared" si="308"/>
        <v>0</v>
      </c>
      <c r="P321" s="216">
        <f t="shared" si="308"/>
        <v>0</v>
      </c>
      <c r="Q321" s="216">
        <f t="shared" si="308"/>
        <v>0</v>
      </c>
      <c r="S321" s="207">
        <f t="shared" si="288"/>
        <v>0</v>
      </c>
      <c r="T321" s="208">
        <f t="shared" si="289"/>
        <v>0</v>
      </c>
    </row>
    <row r="322" spans="1:20" s="167" customFormat="1" ht="12.75" hidden="1" outlineLevel="1" thickBot="1">
      <c r="A322" s="282">
        <v>282</v>
      </c>
      <c r="B322" s="287" t="str">
        <f>IFERROR(VLOOKUP(E322,'P. 2.1'!$E$10:$X$65,2,FALSE),"")</f>
        <v/>
      </c>
      <c r="C322" s="287" t="str">
        <f>IFERROR(VLOOKUP(E322,'P. 2.1'!$E$10:$X$65,3,FALSE),"")</f>
        <v/>
      </c>
      <c r="E322" s="210">
        <v>0</v>
      </c>
      <c r="F322" s="216">
        <f t="shared" ref="F322:L322" si="316">F$30*F837</f>
        <v>0</v>
      </c>
      <c r="G322" s="216">
        <f t="shared" si="316"/>
        <v>0</v>
      </c>
      <c r="H322" s="216">
        <f t="shared" si="316"/>
        <v>0</v>
      </c>
      <c r="I322" s="216">
        <f t="shared" si="316"/>
        <v>0</v>
      </c>
      <c r="J322" s="216">
        <f t="shared" si="316"/>
        <v>0</v>
      </c>
      <c r="K322" s="216">
        <f t="shared" si="316"/>
        <v>0</v>
      </c>
      <c r="L322" s="216">
        <f t="shared" si="316"/>
        <v>0</v>
      </c>
      <c r="M322" s="216">
        <f t="shared" si="308"/>
        <v>0</v>
      </c>
      <c r="N322" s="216">
        <f t="shared" si="308"/>
        <v>0</v>
      </c>
      <c r="O322" s="216">
        <f t="shared" si="308"/>
        <v>0</v>
      </c>
      <c r="P322" s="216">
        <f t="shared" si="308"/>
        <v>0</v>
      </c>
      <c r="Q322" s="216">
        <f t="shared" si="308"/>
        <v>0</v>
      </c>
      <c r="S322" s="207">
        <f t="shared" si="288"/>
        <v>0</v>
      </c>
      <c r="T322" s="208">
        <f t="shared" si="289"/>
        <v>0</v>
      </c>
    </row>
    <row r="323" spans="1:20" s="167" customFormat="1" ht="12.75" hidden="1" outlineLevel="1" thickBot="1">
      <c r="A323" s="282">
        <v>283</v>
      </c>
      <c r="B323" s="287" t="str">
        <f>IFERROR(VLOOKUP(E323,'P. 2.1'!$E$10:$X$65,2,FALSE),"")</f>
        <v/>
      </c>
      <c r="C323" s="287" t="str">
        <f>IFERROR(VLOOKUP(E323,'P. 2.1'!$E$10:$X$65,3,FALSE),"")</f>
        <v/>
      </c>
      <c r="E323" s="210">
        <v>0</v>
      </c>
      <c r="F323" s="216">
        <f t="shared" ref="F323:L323" si="317">F$30*F838</f>
        <v>0</v>
      </c>
      <c r="G323" s="216">
        <f t="shared" si="317"/>
        <v>0</v>
      </c>
      <c r="H323" s="216">
        <f t="shared" si="317"/>
        <v>0</v>
      </c>
      <c r="I323" s="216">
        <f t="shared" si="317"/>
        <v>0</v>
      </c>
      <c r="J323" s="216">
        <f t="shared" si="317"/>
        <v>0</v>
      </c>
      <c r="K323" s="216">
        <f t="shared" si="317"/>
        <v>0</v>
      </c>
      <c r="L323" s="216">
        <f t="shared" si="317"/>
        <v>0</v>
      </c>
      <c r="M323" s="216">
        <f t="shared" si="308"/>
        <v>0</v>
      </c>
      <c r="N323" s="216">
        <f t="shared" si="308"/>
        <v>0</v>
      </c>
      <c r="O323" s="216">
        <f t="shared" si="308"/>
        <v>0</v>
      </c>
      <c r="P323" s="216">
        <f t="shared" si="308"/>
        <v>0</v>
      </c>
      <c r="Q323" s="216">
        <f t="shared" si="308"/>
        <v>0</v>
      </c>
      <c r="S323" s="207">
        <f t="shared" si="288"/>
        <v>0</v>
      </c>
      <c r="T323" s="208">
        <f t="shared" si="289"/>
        <v>0</v>
      </c>
    </row>
    <row r="324" spans="1:20" s="167" customFormat="1" ht="12.75" hidden="1" outlineLevel="1" thickBot="1">
      <c r="A324" s="282">
        <v>284</v>
      </c>
      <c r="B324" s="287" t="str">
        <f>IFERROR(VLOOKUP(E324,'P. 2.1'!$E$10:$X$65,2,FALSE),"")</f>
        <v/>
      </c>
      <c r="C324" s="287" t="str">
        <f>IFERROR(VLOOKUP(E324,'P. 2.1'!$E$10:$X$65,3,FALSE),"")</f>
        <v/>
      </c>
      <c r="E324" s="210">
        <v>0</v>
      </c>
      <c r="F324" s="216">
        <f t="shared" ref="F324:L324" si="318">F$30*F839</f>
        <v>0</v>
      </c>
      <c r="G324" s="216">
        <f t="shared" si="318"/>
        <v>0</v>
      </c>
      <c r="H324" s="216">
        <f t="shared" si="318"/>
        <v>0</v>
      </c>
      <c r="I324" s="216">
        <f t="shared" si="318"/>
        <v>0</v>
      </c>
      <c r="J324" s="216">
        <f t="shared" si="318"/>
        <v>0</v>
      </c>
      <c r="K324" s="216">
        <f t="shared" si="318"/>
        <v>0</v>
      </c>
      <c r="L324" s="216">
        <f t="shared" si="318"/>
        <v>0</v>
      </c>
      <c r="M324" s="216">
        <f t="shared" ref="M324:Q333" si="319">M$30*M839</f>
        <v>0</v>
      </c>
      <c r="N324" s="216">
        <f t="shared" si="319"/>
        <v>0</v>
      </c>
      <c r="O324" s="216">
        <f t="shared" si="319"/>
        <v>0</v>
      </c>
      <c r="P324" s="216">
        <f t="shared" si="319"/>
        <v>0</v>
      </c>
      <c r="Q324" s="216">
        <f t="shared" si="319"/>
        <v>0</v>
      </c>
      <c r="S324" s="207">
        <f t="shared" si="288"/>
        <v>0</v>
      </c>
      <c r="T324" s="208">
        <f t="shared" si="289"/>
        <v>0</v>
      </c>
    </row>
    <row r="325" spans="1:20" s="167" customFormat="1" ht="12.75" hidden="1" outlineLevel="1" thickBot="1">
      <c r="A325" s="282">
        <v>285</v>
      </c>
      <c r="B325" s="287" t="str">
        <f>IFERROR(VLOOKUP(E325,'P. 2.1'!$E$10:$X$65,2,FALSE),"")</f>
        <v/>
      </c>
      <c r="C325" s="287" t="str">
        <f>IFERROR(VLOOKUP(E325,'P. 2.1'!$E$10:$X$65,3,FALSE),"")</f>
        <v/>
      </c>
      <c r="E325" s="210">
        <v>0</v>
      </c>
      <c r="F325" s="216">
        <f t="shared" ref="F325:L325" si="320">F$30*F840</f>
        <v>0</v>
      </c>
      <c r="G325" s="216">
        <f t="shared" si="320"/>
        <v>0</v>
      </c>
      <c r="H325" s="216">
        <f t="shared" si="320"/>
        <v>0</v>
      </c>
      <c r="I325" s="216">
        <f t="shared" si="320"/>
        <v>0</v>
      </c>
      <c r="J325" s="216">
        <f t="shared" si="320"/>
        <v>0</v>
      </c>
      <c r="K325" s="216">
        <f t="shared" si="320"/>
        <v>0</v>
      </c>
      <c r="L325" s="216">
        <f t="shared" si="320"/>
        <v>0</v>
      </c>
      <c r="M325" s="216">
        <f t="shared" si="319"/>
        <v>0</v>
      </c>
      <c r="N325" s="216">
        <f t="shared" si="319"/>
        <v>0</v>
      </c>
      <c r="O325" s="216">
        <f t="shared" si="319"/>
        <v>0</v>
      </c>
      <c r="P325" s="216">
        <f t="shared" si="319"/>
        <v>0</v>
      </c>
      <c r="Q325" s="216">
        <f t="shared" si="319"/>
        <v>0</v>
      </c>
      <c r="S325" s="207">
        <f t="shared" si="288"/>
        <v>0</v>
      </c>
      <c r="T325" s="208">
        <f t="shared" si="289"/>
        <v>0</v>
      </c>
    </row>
    <row r="326" spans="1:20" s="167" customFormat="1" ht="12.75" hidden="1" outlineLevel="1" thickBot="1">
      <c r="A326" s="282">
        <v>286</v>
      </c>
      <c r="B326" s="287" t="str">
        <f>IFERROR(VLOOKUP(E326,'P. 2.1'!$E$10:$X$65,2,FALSE),"")</f>
        <v/>
      </c>
      <c r="C326" s="287" t="str">
        <f>IFERROR(VLOOKUP(E326,'P. 2.1'!$E$10:$X$65,3,FALSE),"")</f>
        <v/>
      </c>
      <c r="E326" s="210">
        <v>0</v>
      </c>
      <c r="F326" s="216">
        <f t="shared" ref="F326:L326" si="321">F$30*F841</f>
        <v>0</v>
      </c>
      <c r="G326" s="216">
        <f t="shared" si="321"/>
        <v>0</v>
      </c>
      <c r="H326" s="216">
        <f t="shared" si="321"/>
        <v>0</v>
      </c>
      <c r="I326" s="216">
        <f t="shared" si="321"/>
        <v>0</v>
      </c>
      <c r="J326" s="216">
        <f t="shared" si="321"/>
        <v>0</v>
      </c>
      <c r="K326" s="216">
        <f t="shared" si="321"/>
        <v>0</v>
      </c>
      <c r="L326" s="216">
        <f t="shared" si="321"/>
        <v>0</v>
      </c>
      <c r="M326" s="216">
        <f t="shared" si="319"/>
        <v>0</v>
      </c>
      <c r="N326" s="216">
        <f t="shared" si="319"/>
        <v>0</v>
      </c>
      <c r="O326" s="216">
        <f t="shared" si="319"/>
        <v>0</v>
      </c>
      <c r="P326" s="216">
        <f t="shared" si="319"/>
        <v>0</v>
      </c>
      <c r="Q326" s="216">
        <f t="shared" si="319"/>
        <v>0</v>
      </c>
      <c r="S326" s="207">
        <f t="shared" si="288"/>
        <v>0</v>
      </c>
      <c r="T326" s="208">
        <f t="shared" si="289"/>
        <v>0</v>
      </c>
    </row>
    <row r="327" spans="1:20" s="167" customFormat="1" ht="12.75" hidden="1" outlineLevel="1" thickBot="1">
      <c r="A327" s="282">
        <v>287</v>
      </c>
      <c r="B327" s="287" t="str">
        <f>IFERROR(VLOOKUP(E327,'P. 2.1'!$E$10:$X$65,2,FALSE),"")</f>
        <v/>
      </c>
      <c r="C327" s="287" t="str">
        <f>IFERROR(VLOOKUP(E327,'P. 2.1'!$E$10:$X$65,3,FALSE),"")</f>
        <v/>
      </c>
      <c r="E327" s="210">
        <v>0</v>
      </c>
      <c r="F327" s="216">
        <f t="shared" ref="F327:L327" si="322">F$30*F842</f>
        <v>0</v>
      </c>
      <c r="G327" s="216">
        <f t="shared" si="322"/>
        <v>0</v>
      </c>
      <c r="H327" s="216">
        <f t="shared" si="322"/>
        <v>0</v>
      </c>
      <c r="I327" s="216">
        <f t="shared" si="322"/>
        <v>0</v>
      </c>
      <c r="J327" s="216">
        <f t="shared" si="322"/>
        <v>0</v>
      </c>
      <c r="K327" s="216">
        <f t="shared" si="322"/>
        <v>0</v>
      </c>
      <c r="L327" s="216">
        <f t="shared" si="322"/>
        <v>0</v>
      </c>
      <c r="M327" s="216">
        <f t="shared" si="319"/>
        <v>0</v>
      </c>
      <c r="N327" s="216">
        <f t="shared" si="319"/>
        <v>0</v>
      </c>
      <c r="O327" s="216">
        <f t="shared" si="319"/>
        <v>0</v>
      </c>
      <c r="P327" s="216">
        <f t="shared" si="319"/>
        <v>0</v>
      </c>
      <c r="Q327" s="216">
        <f t="shared" si="319"/>
        <v>0</v>
      </c>
      <c r="S327" s="207">
        <f t="shared" si="288"/>
        <v>0</v>
      </c>
      <c r="T327" s="208">
        <f t="shared" si="289"/>
        <v>0</v>
      </c>
    </row>
    <row r="328" spans="1:20" s="167" customFormat="1" ht="12.75" hidden="1" outlineLevel="1" thickBot="1">
      <c r="A328" s="282">
        <v>288</v>
      </c>
      <c r="B328" s="287" t="str">
        <f>IFERROR(VLOOKUP(E328,'P. 2.1'!$E$10:$X$65,2,FALSE),"")</f>
        <v/>
      </c>
      <c r="C328" s="287" t="str">
        <f>IFERROR(VLOOKUP(E328,'P. 2.1'!$E$10:$X$65,3,FALSE),"")</f>
        <v/>
      </c>
      <c r="E328" s="210">
        <v>0</v>
      </c>
      <c r="F328" s="216">
        <f t="shared" ref="F328:L328" si="323">F$30*F843</f>
        <v>0</v>
      </c>
      <c r="G328" s="216">
        <f t="shared" si="323"/>
        <v>0</v>
      </c>
      <c r="H328" s="216">
        <f t="shared" si="323"/>
        <v>0</v>
      </c>
      <c r="I328" s="216">
        <f t="shared" si="323"/>
        <v>0</v>
      </c>
      <c r="J328" s="216">
        <f t="shared" si="323"/>
        <v>0</v>
      </c>
      <c r="K328" s="216">
        <f t="shared" si="323"/>
        <v>0</v>
      </c>
      <c r="L328" s="216">
        <f t="shared" si="323"/>
        <v>0</v>
      </c>
      <c r="M328" s="216">
        <f t="shared" si="319"/>
        <v>0</v>
      </c>
      <c r="N328" s="216">
        <f t="shared" si="319"/>
        <v>0</v>
      </c>
      <c r="O328" s="216">
        <f t="shared" si="319"/>
        <v>0</v>
      </c>
      <c r="P328" s="216">
        <f t="shared" si="319"/>
        <v>0</v>
      </c>
      <c r="Q328" s="216">
        <f t="shared" si="319"/>
        <v>0</v>
      </c>
      <c r="S328" s="207">
        <f t="shared" si="288"/>
        <v>0</v>
      </c>
      <c r="T328" s="208">
        <f t="shared" si="289"/>
        <v>0</v>
      </c>
    </row>
    <row r="329" spans="1:20" s="167" customFormat="1" ht="12.75" hidden="1" outlineLevel="1" thickBot="1">
      <c r="A329" s="282">
        <v>289</v>
      </c>
      <c r="B329" s="287" t="str">
        <f>IFERROR(VLOOKUP(E329,'P. 2.1'!$E$10:$X$65,2,FALSE),"")</f>
        <v/>
      </c>
      <c r="C329" s="287" t="str">
        <f>IFERROR(VLOOKUP(E329,'P. 2.1'!$E$10:$X$65,3,FALSE),"")</f>
        <v/>
      </c>
      <c r="E329" s="210">
        <v>0</v>
      </c>
      <c r="F329" s="216">
        <f t="shared" ref="F329:L329" si="324">F$30*F844</f>
        <v>0</v>
      </c>
      <c r="G329" s="216">
        <f t="shared" si="324"/>
        <v>0</v>
      </c>
      <c r="H329" s="216">
        <f t="shared" si="324"/>
        <v>0</v>
      </c>
      <c r="I329" s="216">
        <f t="shared" si="324"/>
        <v>0</v>
      </c>
      <c r="J329" s="216">
        <f t="shared" si="324"/>
        <v>0</v>
      </c>
      <c r="K329" s="216">
        <f t="shared" si="324"/>
        <v>0</v>
      </c>
      <c r="L329" s="216">
        <f t="shared" si="324"/>
        <v>0</v>
      </c>
      <c r="M329" s="216">
        <f t="shared" si="319"/>
        <v>0</v>
      </c>
      <c r="N329" s="216">
        <f t="shared" si="319"/>
        <v>0</v>
      </c>
      <c r="O329" s="216">
        <f t="shared" si="319"/>
        <v>0</v>
      </c>
      <c r="P329" s="216">
        <f t="shared" si="319"/>
        <v>0</v>
      </c>
      <c r="Q329" s="216">
        <f t="shared" si="319"/>
        <v>0</v>
      </c>
      <c r="S329" s="207">
        <f t="shared" si="288"/>
        <v>0</v>
      </c>
      <c r="T329" s="208">
        <f t="shared" si="289"/>
        <v>0</v>
      </c>
    </row>
    <row r="330" spans="1:20" s="167" customFormat="1" ht="12.75" hidden="1" outlineLevel="1" thickBot="1">
      <c r="A330" s="282">
        <v>290</v>
      </c>
      <c r="B330" s="287" t="str">
        <f>IFERROR(VLOOKUP(E330,'P. 2.1'!$E$10:$X$65,2,FALSE),"")</f>
        <v/>
      </c>
      <c r="C330" s="287" t="str">
        <f>IFERROR(VLOOKUP(E330,'P. 2.1'!$E$10:$X$65,3,FALSE),"")</f>
        <v/>
      </c>
      <c r="E330" s="210">
        <v>0</v>
      </c>
      <c r="F330" s="216">
        <f t="shared" ref="F330:L330" si="325">F$30*F845</f>
        <v>0</v>
      </c>
      <c r="G330" s="216">
        <f t="shared" si="325"/>
        <v>0</v>
      </c>
      <c r="H330" s="216">
        <f t="shared" si="325"/>
        <v>0</v>
      </c>
      <c r="I330" s="216">
        <f t="shared" si="325"/>
        <v>0</v>
      </c>
      <c r="J330" s="216">
        <f t="shared" si="325"/>
        <v>0</v>
      </c>
      <c r="K330" s="216">
        <f t="shared" si="325"/>
        <v>0</v>
      </c>
      <c r="L330" s="216">
        <f t="shared" si="325"/>
        <v>0</v>
      </c>
      <c r="M330" s="216">
        <f t="shared" si="319"/>
        <v>0</v>
      </c>
      <c r="N330" s="216">
        <f t="shared" si="319"/>
        <v>0</v>
      </c>
      <c r="O330" s="216">
        <f t="shared" si="319"/>
        <v>0</v>
      </c>
      <c r="P330" s="216">
        <f t="shared" si="319"/>
        <v>0</v>
      </c>
      <c r="Q330" s="216">
        <f t="shared" si="319"/>
        <v>0</v>
      </c>
      <c r="S330" s="207">
        <f t="shared" si="288"/>
        <v>0</v>
      </c>
      <c r="T330" s="208">
        <f t="shared" si="289"/>
        <v>0</v>
      </c>
    </row>
    <row r="331" spans="1:20" s="167" customFormat="1" ht="12.75" hidden="1" outlineLevel="1" thickBot="1">
      <c r="A331" s="282">
        <v>291</v>
      </c>
      <c r="B331" s="287" t="str">
        <f>IFERROR(VLOOKUP(E331,'P. 2.1'!$E$10:$X$65,2,FALSE),"")</f>
        <v/>
      </c>
      <c r="C331" s="287" t="str">
        <f>IFERROR(VLOOKUP(E331,'P. 2.1'!$E$10:$X$65,3,FALSE),"")</f>
        <v/>
      </c>
      <c r="E331" s="210">
        <v>0</v>
      </c>
      <c r="F331" s="216">
        <f t="shared" ref="F331:L331" si="326">F$30*F846</f>
        <v>0</v>
      </c>
      <c r="G331" s="216">
        <f t="shared" si="326"/>
        <v>0</v>
      </c>
      <c r="H331" s="216">
        <f t="shared" si="326"/>
        <v>0</v>
      </c>
      <c r="I331" s="216">
        <f t="shared" si="326"/>
        <v>0</v>
      </c>
      <c r="J331" s="216">
        <f t="shared" si="326"/>
        <v>0</v>
      </c>
      <c r="K331" s="216">
        <f t="shared" si="326"/>
        <v>0</v>
      </c>
      <c r="L331" s="216">
        <f t="shared" si="326"/>
        <v>0</v>
      </c>
      <c r="M331" s="216">
        <f t="shared" si="319"/>
        <v>0</v>
      </c>
      <c r="N331" s="216">
        <f t="shared" si="319"/>
        <v>0</v>
      </c>
      <c r="O331" s="216">
        <f t="shared" si="319"/>
        <v>0</v>
      </c>
      <c r="P331" s="216">
        <f t="shared" si="319"/>
        <v>0</v>
      </c>
      <c r="Q331" s="216">
        <f t="shared" si="319"/>
        <v>0</v>
      </c>
      <c r="S331" s="207">
        <f t="shared" si="288"/>
        <v>0</v>
      </c>
      <c r="T331" s="208">
        <f t="shared" si="289"/>
        <v>0</v>
      </c>
    </row>
    <row r="332" spans="1:20" s="167" customFormat="1" ht="12.75" hidden="1" outlineLevel="1" thickBot="1">
      <c r="A332" s="282">
        <v>292</v>
      </c>
      <c r="B332" s="287" t="str">
        <f>IFERROR(VLOOKUP(E332,'P. 2.1'!$E$10:$X$65,2,FALSE),"")</f>
        <v/>
      </c>
      <c r="C332" s="287" t="str">
        <f>IFERROR(VLOOKUP(E332,'P. 2.1'!$E$10:$X$65,3,FALSE),"")</f>
        <v/>
      </c>
      <c r="E332" s="210">
        <v>0</v>
      </c>
      <c r="F332" s="216">
        <f t="shared" ref="F332:L332" si="327">F$30*F847</f>
        <v>0</v>
      </c>
      <c r="G332" s="216">
        <f t="shared" si="327"/>
        <v>0</v>
      </c>
      <c r="H332" s="216">
        <f t="shared" si="327"/>
        <v>0</v>
      </c>
      <c r="I332" s="216">
        <f t="shared" si="327"/>
        <v>0</v>
      </c>
      <c r="J332" s="216">
        <f t="shared" si="327"/>
        <v>0</v>
      </c>
      <c r="K332" s="216">
        <f t="shared" si="327"/>
        <v>0</v>
      </c>
      <c r="L332" s="216">
        <f t="shared" si="327"/>
        <v>0</v>
      </c>
      <c r="M332" s="216">
        <f t="shared" si="319"/>
        <v>0</v>
      </c>
      <c r="N332" s="216">
        <f t="shared" si="319"/>
        <v>0</v>
      </c>
      <c r="O332" s="216">
        <f t="shared" si="319"/>
        <v>0</v>
      </c>
      <c r="P332" s="216">
        <f t="shared" si="319"/>
        <v>0</v>
      </c>
      <c r="Q332" s="216">
        <f t="shared" si="319"/>
        <v>0</v>
      </c>
      <c r="S332" s="207">
        <f t="shared" si="288"/>
        <v>0</v>
      </c>
      <c r="T332" s="208">
        <f t="shared" si="289"/>
        <v>0</v>
      </c>
    </row>
    <row r="333" spans="1:20" s="167" customFormat="1" ht="12.75" hidden="1" outlineLevel="1" thickBot="1">
      <c r="A333" s="282">
        <v>293</v>
      </c>
      <c r="B333" s="287" t="str">
        <f>IFERROR(VLOOKUP(E333,'P. 2.1'!$E$10:$X$65,2,FALSE),"")</f>
        <v/>
      </c>
      <c r="C333" s="287" t="str">
        <f>IFERROR(VLOOKUP(E333,'P. 2.1'!$E$10:$X$65,3,FALSE),"")</f>
        <v/>
      </c>
      <c r="E333" s="210">
        <v>0</v>
      </c>
      <c r="F333" s="216">
        <f t="shared" ref="F333:L333" si="328">F$30*F848</f>
        <v>0</v>
      </c>
      <c r="G333" s="216">
        <f t="shared" si="328"/>
        <v>0</v>
      </c>
      <c r="H333" s="216">
        <f t="shared" si="328"/>
        <v>0</v>
      </c>
      <c r="I333" s="216">
        <f t="shared" si="328"/>
        <v>0</v>
      </c>
      <c r="J333" s="216">
        <f t="shared" si="328"/>
        <v>0</v>
      </c>
      <c r="K333" s="216">
        <f t="shared" si="328"/>
        <v>0</v>
      </c>
      <c r="L333" s="216">
        <f t="shared" si="328"/>
        <v>0</v>
      </c>
      <c r="M333" s="216">
        <f t="shared" si="319"/>
        <v>0</v>
      </c>
      <c r="N333" s="216">
        <f t="shared" si="319"/>
        <v>0</v>
      </c>
      <c r="O333" s="216">
        <f t="shared" si="319"/>
        <v>0</v>
      </c>
      <c r="P333" s="216">
        <f t="shared" si="319"/>
        <v>0</v>
      </c>
      <c r="Q333" s="216">
        <f t="shared" si="319"/>
        <v>0</v>
      </c>
      <c r="S333" s="207">
        <f t="shared" si="288"/>
        <v>0</v>
      </c>
      <c r="T333" s="208">
        <f t="shared" si="289"/>
        <v>0</v>
      </c>
    </row>
    <row r="334" spans="1:20" s="167" customFormat="1" ht="12.75" hidden="1" outlineLevel="1" thickBot="1">
      <c r="A334" s="282">
        <v>294</v>
      </c>
      <c r="B334" s="287" t="str">
        <f>IFERROR(VLOOKUP(E334,'P. 2.1'!$E$10:$X$65,2,FALSE),"")</f>
        <v/>
      </c>
      <c r="C334" s="287" t="str">
        <f>IFERROR(VLOOKUP(E334,'P. 2.1'!$E$10:$X$65,3,FALSE),"")</f>
        <v/>
      </c>
      <c r="E334" s="210">
        <v>0</v>
      </c>
      <c r="F334" s="216">
        <f t="shared" ref="F334:L334" si="329">F$30*F849</f>
        <v>0</v>
      </c>
      <c r="G334" s="216">
        <f t="shared" si="329"/>
        <v>0</v>
      </c>
      <c r="H334" s="216">
        <f t="shared" si="329"/>
        <v>0</v>
      </c>
      <c r="I334" s="216">
        <f t="shared" si="329"/>
        <v>0</v>
      </c>
      <c r="J334" s="216">
        <f t="shared" si="329"/>
        <v>0</v>
      </c>
      <c r="K334" s="216">
        <f t="shared" si="329"/>
        <v>0</v>
      </c>
      <c r="L334" s="216">
        <f t="shared" si="329"/>
        <v>0</v>
      </c>
      <c r="M334" s="216">
        <f t="shared" ref="M334:Q343" si="330">M$30*M849</f>
        <v>0</v>
      </c>
      <c r="N334" s="216">
        <f t="shared" si="330"/>
        <v>0</v>
      </c>
      <c r="O334" s="216">
        <f t="shared" si="330"/>
        <v>0</v>
      </c>
      <c r="P334" s="216">
        <f t="shared" si="330"/>
        <v>0</v>
      </c>
      <c r="Q334" s="216">
        <f t="shared" si="330"/>
        <v>0</v>
      </c>
      <c r="S334" s="207">
        <f t="shared" si="288"/>
        <v>0</v>
      </c>
      <c r="T334" s="208">
        <f t="shared" si="289"/>
        <v>0</v>
      </c>
    </row>
    <row r="335" spans="1:20" s="167" customFormat="1" ht="12.75" hidden="1" outlineLevel="1" thickBot="1">
      <c r="A335" s="282">
        <v>295</v>
      </c>
      <c r="B335" s="287" t="str">
        <f>IFERROR(VLOOKUP(E335,'P. 2.1'!$E$10:$X$65,2,FALSE),"")</f>
        <v/>
      </c>
      <c r="C335" s="287" t="str">
        <f>IFERROR(VLOOKUP(E335,'P. 2.1'!$E$10:$X$65,3,FALSE),"")</f>
        <v/>
      </c>
      <c r="E335" s="210">
        <v>0</v>
      </c>
      <c r="F335" s="216">
        <f t="shared" ref="F335:L335" si="331">F$30*F850</f>
        <v>0</v>
      </c>
      <c r="G335" s="216">
        <f t="shared" si="331"/>
        <v>0</v>
      </c>
      <c r="H335" s="216">
        <f t="shared" si="331"/>
        <v>0</v>
      </c>
      <c r="I335" s="216">
        <f t="shared" si="331"/>
        <v>0</v>
      </c>
      <c r="J335" s="216">
        <f t="shared" si="331"/>
        <v>0</v>
      </c>
      <c r="K335" s="216">
        <f t="shared" si="331"/>
        <v>0</v>
      </c>
      <c r="L335" s="216">
        <f t="shared" si="331"/>
        <v>0</v>
      </c>
      <c r="M335" s="216">
        <f t="shared" si="330"/>
        <v>0</v>
      </c>
      <c r="N335" s="216">
        <f t="shared" si="330"/>
        <v>0</v>
      </c>
      <c r="O335" s="216">
        <f t="shared" si="330"/>
        <v>0</v>
      </c>
      <c r="P335" s="216">
        <f t="shared" si="330"/>
        <v>0</v>
      </c>
      <c r="Q335" s="216">
        <f t="shared" si="330"/>
        <v>0</v>
      </c>
      <c r="S335" s="207">
        <f t="shared" si="288"/>
        <v>0</v>
      </c>
      <c r="T335" s="208">
        <f t="shared" si="289"/>
        <v>0</v>
      </c>
    </row>
    <row r="336" spans="1:20" s="167" customFormat="1" ht="12.75" hidden="1" outlineLevel="1" thickBot="1">
      <c r="A336" s="282">
        <v>296</v>
      </c>
      <c r="B336" s="287" t="str">
        <f>IFERROR(VLOOKUP(E336,'P. 2.1'!$E$10:$X$65,2,FALSE),"")</f>
        <v/>
      </c>
      <c r="C336" s="287" t="str">
        <f>IFERROR(VLOOKUP(E336,'P. 2.1'!$E$10:$X$65,3,FALSE),"")</f>
        <v/>
      </c>
      <c r="E336" s="210">
        <v>0</v>
      </c>
      <c r="F336" s="216">
        <f t="shared" ref="F336:L336" si="332">F$30*F851</f>
        <v>0</v>
      </c>
      <c r="G336" s="216">
        <f t="shared" si="332"/>
        <v>0</v>
      </c>
      <c r="H336" s="216">
        <f t="shared" si="332"/>
        <v>0</v>
      </c>
      <c r="I336" s="216">
        <f t="shared" si="332"/>
        <v>0</v>
      </c>
      <c r="J336" s="216">
        <f t="shared" si="332"/>
        <v>0</v>
      </c>
      <c r="K336" s="216">
        <f t="shared" si="332"/>
        <v>0</v>
      </c>
      <c r="L336" s="216">
        <f t="shared" si="332"/>
        <v>0</v>
      </c>
      <c r="M336" s="216">
        <f t="shared" si="330"/>
        <v>0</v>
      </c>
      <c r="N336" s="216">
        <f t="shared" si="330"/>
        <v>0</v>
      </c>
      <c r="O336" s="216">
        <f t="shared" si="330"/>
        <v>0</v>
      </c>
      <c r="P336" s="216">
        <f t="shared" si="330"/>
        <v>0</v>
      </c>
      <c r="Q336" s="216">
        <f t="shared" si="330"/>
        <v>0</v>
      </c>
      <c r="S336" s="207">
        <f t="shared" si="288"/>
        <v>0</v>
      </c>
      <c r="T336" s="208">
        <f t="shared" si="289"/>
        <v>0</v>
      </c>
    </row>
    <row r="337" spans="1:24" s="167" customFormat="1" ht="12.75" hidden="1" outlineLevel="1" thickBot="1">
      <c r="A337" s="282">
        <v>297</v>
      </c>
      <c r="B337" s="287" t="str">
        <f>IFERROR(VLOOKUP(E337,'P. 2.1'!$E$10:$X$65,2,FALSE),"")</f>
        <v/>
      </c>
      <c r="C337" s="287" t="str">
        <f>IFERROR(VLOOKUP(E337,'P. 2.1'!$E$10:$X$65,3,FALSE),"")</f>
        <v/>
      </c>
      <c r="E337" s="210">
        <v>0</v>
      </c>
      <c r="F337" s="216">
        <f t="shared" ref="F337:L337" si="333">F$30*F852</f>
        <v>0</v>
      </c>
      <c r="G337" s="216">
        <f t="shared" si="333"/>
        <v>0</v>
      </c>
      <c r="H337" s="216">
        <f t="shared" si="333"/>
        <v>0</v>
      </c>
      <c r="I337" s="216">
        <f t="shared" si="333"/>
        <v>0</v>
      </c>
      <c r="J337" s="216">
        <f t="shared" si="333"/>
        <v>0</v>
      </c>
      <c r="K337" s="216">
        <f t="shared" si="333"/>
        <v>0</v>
      </c>
      <c r="L337" s="216">
        <f t="shared" si="333"/>
        <v>0</v>
      </c>
      <c r="M337" s="216">
        <f t="shared" si="330"/>
        <v>0</v>
      </c>
      <c r="N337" s="216">
        <f t="shared" si="330"/>
        <v>0</v>
      </c>
      <c r="O337" s="216">
        <f t="shared" si="330"/>
        <v>0</v>
      </c>
      <c r="P337" s="216">
        <f t="shared" si="330"/>
        <v>0</v>
      </c>
      <c r="Q337" s="216">
        <f t="shared" si="330"/>
        <v>0</v>
      </c>
      <c r="S337" s="207">
        <f t="shared" si="288"/>
        <v>0</v>
      </c>
      <c r="T337" s="208">
        <f t="shared" si="289"/>
        <v>0</v>
      </c>
    </row>
    <row r="338" spans="1:24" s="167" customFormat="1" ht="12.75" hidden="1" outlineLevel="1" thickBot="1">
      <c r="A338" s="282">
        <v>298</v>
      </c>
      <c r="B338" s="287" t="str">
        <f>IFERROR(VLOOKUP(E338,'P. 2.1'!$E$10:$X$65,2,FALSE),"")</f>
        <v/>
      </c>
      <c r="C338" s="287" t="str">
        <f>IFERROR(VLOOKUP(E338,'P. 2.1'!$E$10:$X$65,3,FALSE),"")</f>
        <v/>
      </c>
      <c r="E338" s="210">
        <v>0</v>
      </c>
      <c r="F338" s="216">
        <f t="shared" ref="F338:L338" si="334">F$30*F853</f>
        <v>0</v>
      </c>
      <c r="G338" s="216">
        <f t="shared" si="334"/>
        <v>0</v>
      </c>
      <c r="H338" s="216">
        <f t="shared" si="334"/>
        <v>0</v>
      </c>
      <c r="I338" s="216">
        <f t="shared" si="334"/>
        <v>0</v>
      </c>
      <c r="J338" s="216">
        <f t="shared" si="334"/>
        <v>0</v>
      </c>
      <c r="K338" s="216">
        <f t="shared" si="334"/>
        <v>0</v>
      </c>
      <c r="L338" s="216">
        <f t="shared" si="334"/>
        <v>0</v>
      </c>
      <c r="M338" s="216">
        <f t="shared" si="330"/>
        <v>0</v>
      </c>
      <c r="N338" s="216">
        <f t="shared" si="330"/>
        <v>0</v>
      </c>
      <c r="O338" s="216">
        <f t="shared" si="330"/>
        <v>0</v>
      </c>
      <c r="P338" s="216">
        <f t="shared" si="330"/>
        <v>0</v>
      </c>
      <c r="Q338" s="216">
        <f t="shared" si="330"/>
        <v>0</v>
      </c>
      <c r="S338" s="207">
        <f t="shared" si="288"/>
        <v>0</v>
      </c>
      <c r="T338" s="208">
        <f t="shared" si="289"/>
        <v>0</v>
      </c>
    </row>
    <row r="339" spans="1:24" s="167" customFormat="1" ht="12.75" hidden="1" outlineLevel="1" thickBot="1">
      <c r="A339" s="282">
        <v>299</v>
      </c>
      <c r="B339" s="287" t="str">
        <f>IFERROR(VLOOKUP(E339,'P. 2.1'!$E$10:$X$65,2,FALSE),"")</f>
        <v/>
      </c>
      <c r="C339" s="287" t="str">
        <f>IFERROR(VLOOKUP(E339,'P. 2.1'!$E$10:$X$65,3,FALSE),"")</f>
        <v/>
      </c>
      <c r="E339" s="210">
        <v>0</v>
      </c>
      <c r="F339" s="216">
        <f t="shared" ref="F339:L339" si="335">F$30*F854</f>
        <v>0</v>
      </c>
      <c r="G339" s="216">
        <f t="shared" si="335"/>
        <v>0</v>
      </c>
      <c r="H339" s="216">
        <f t="shared" si="335"/>
        <v>0</v>
      </c>
      <c r="I339" s="216">
        <f t="shared" si="335"/>
        <v>0</v>
      </c>
      <c r="J339" s="216">
        <f t="shared" si="335"/>
        <v>0</v>
      </c>
      <c r="K339" s="216">
        <f t="shared" si="335"/>
        <v>0</v>
      </c>
      <c r="L339" s="216">
        <f t="shared" si="335"/>
        <v>0</v>
      </c>
      <c r="M339" s="216">
        <f t="shared" si="330"/>
        <v>0</v>
      </c>
      <c r="N339" s="216">
        <f t="shared" si="330"/>
        <v>0</v>
      </c>
      <c r="O339" s="216">
        <f t="shared" si="330"/>
        <v>0</v>
      </c>
      <c r="P339" s="216">
        <f t="shared" si="330"/>
        <v>0</v>
      </c>
      <c r="Q339" s="216">
        <f t="shared" si="330"/>
        <v>0</v>
      </c>
      <c r="S339" s="207">
        <f t="shared" si="288"/>
        <v>0</v>
      </c>
      <c r="T339" s="208">
        <f t="shared" si="289"/>
        <v>0</v>
      </c>
    </row>
    <row r="340" spans="1:24" s="167" customFormat="1" ht="12.75" hidden="1" outlineLevel="1" thickBot="1">
      <c r="A340" s="282">
        <v>300</v>
      </c>
      <c r="B340" s="287" t="str">
        <f>IFERROR(VLOOKUP(E340,'P. 2.1'!$E$10:$X$65,2,FALSE),"")</f>
        <v/>
      </c>
      <c r="C340" s="287" t="str">
        <f>IFERROR(VLOOKUP(E340,'P. 2.1'!$E$10:$X$65,3,FALSE),"")</f>
        <v/>
      </c>
      <c r="E340" s="210">
        <v>0</v>
      </c>
      <c r="F340" s="216">
        <f t="shared" ref="F340:L340" si="336">F$30*F855</f>
        <v>0</v>
      </c>
      <c r="G340" s="216">
        <f t="shared" si="336"/>
        <v>0</v>
      </c>
      <c r="H340" s="216">
        <f t="shared" si="336"/>
        <v>0</v>
      </c>
      <c r="I340" s="216">
        <f t="shared" si="336"/>
        <v>0</v>
      </c>
      <c r="J340" s="216">
        <f t="shared" si="336"/>
        <v>0</v>
      </c>
      <c r="K340" s="216">
        <f t="shared" si="336"/>
        <v>0</v>
      </c>
      <c r="L340" s="216">
        <f t="shared" si="336"/>
        <v>0</v>
      </c>
      <c r="M340" s="216">
        <f t="shared" si="330"/>
        <v>0</v>
      </c>
      <c r="N340" s="216">
        <f t="shared" si="330"/>
        <v>0</v>
      </c>
      <c r="O340" s="216">
        <f t="shared" si="330"/>
        <v>0</v>
      </c>
      <c r="P340" s="216">
        <f t="shared" si="330"/>
        <v>0</v>
      </c>
      <c r="Q340" s="216">
        <f t="shared" si="330"/>
        <v>0</v>
      </c>
      <c r="S340" s="207">
        <f t="shared" si="288"/>
        <v>0</v>
      </c>
      <c r="T340" s="208">
        <f t="shared" si="289"/>
        <v>0</v>
      </c>
    </row>
    <row r="341" spans="1:24" s="167" customFormat="1" ht="12.75" hidden="1" outlineLevel="1" thickBot="1">
      <c r="A341" s="282">
        <v>301</v>
      </c>
      <c r="B341" s="287" t="str">
        <f>IFERROR(VLOOKUP(E341,'P. 2.1'!$E$10:$X$65,2,FALSE),"")</f>
        <v/>
      </c>
      <c r="C341" s="287" t="str">
        <f>IFERROR(VLOOKUP(E341,'P. 2.1'!$E$10:$X$65,3,FALSE),"")</f>
        <v/>
      </c>
      <c r="E341" s="210">
        <v>0</v>
      </c>
      <c r="F341" s="216">
        <f t="shared" ref="F341:L341" si="337">F$30*F856</f>
        <v>0</v>
      </c>
      <c r="G341" s="216">
        <f t="shared" si="337"/>
        <v>0</v>
      </c>
      <c r="H341" s="216">
        <f t="shared" si="337"/>
        <v>0</v>
      </c>
      <c r="I341" s="216">
        <f t="shared" si="337"/>
        <v>0</v>
      </c>
      <c r="J341" s="216">
        <f t="shared" si="337"/>
        <v>0</v>
      </c>
      <c r="K341" s="216">
        <f t="shared" si="337"/>
        <v>0</v>
      </c>
      <c r="L341" s="216">
        <f t="shared" si="337"/>
        <v>0</v>
      </c>
      <c r="M341" s="216">
        <f t="shared" si="330"/>
        <v>0</v>
      </c>
      <c r="N341" s="216">
        <f t="shared" si="330"/>
        <v>0</v>
      </c>
      <c r="O341" s="216">
        <f t="shared" si="330"/>
        <v>0</v>
      </c>
      <c r="P341" s="216">
        <f t="shared" si="330"/>
        <v>0</v>
      </c>
      <c r="Q341" s="216">
        <f t="shared" si="330"/>
        <v>0</v>
      </c>
      <c r="S341" s="207">
        <f t="shared" si="288"/>
        <v>0</v>
      </c>
      <c r="T341" s="208">
        <f t="shared" si="289"/>
        <v>0</v>
      </c>
    </row>
    <row r="342" spans="1:24" s="167" customFormat="1" ht="12.75" hidden="1" outlineLevel="1" thickBot="1">
      <c r="A342" s="282">
        <v>302</v>
      </c>
      <c r="B342" s="287" t="str">
        <f>IFERROR(VLOOKUP(E342,'P. 2.1'!$E$10:$X$65,2,FALSE),"")</f>
        <v/>
      </c>
      <c r="C342" s="287" t="str">
        <f>IFERROR(VLOOKUP(E342,'P. 2.1'!$E$10:$X$65,3,FALSE),"")</f>
        <v/>
      </c>
      <c r="E342" s="210">
        <v>0</v>
      </c>
      <c r="F342" s="216">
        <f t="shared" ref="F342:L342" si="338">F$30*F857</f>
        <v>0</v>
      </c>
      <c r="G342" s="216">
        <f t="shared" si="338"/>
        <v>0</v>
      </c>
      <c r="H342" s="216">
        <f t="shared" si="338"/>
        <v>0</v>
      </c>
      <c r="I342" s="216">
        <f t="shared" si="338"/>
        <v>0</v>
      </c>
      <c r="J342" s="216">
        <f t="shared" si="338"/>
        <v>0</v>
      </c>
      <c r="K342" s="216">
        <f t="shared" si="338"/>
        <v>0</v>
      </c>
      <c r="L342" s="216">
        <f t="shared" si="338"/>
        <v>0</v>
      </c>
      <c r="M342" s="216">
        <f t="shared" si="330"/>
        <v>0</v>
      </c>
      <c r="N342" s="216">
        <f t="shared" si="330"/>
        <v>0</v>
      </c>
      <c r="O342" s="216">
        <f t="shared" si="330"/>
        <v>0</v>
      </c>
      <c r="P342" s="216">
        <f t="shared" si="330"/>
        <v>0</v>
      </c>
      <c r="Q342" s="216">
        <f t="shared" si="330"/>
        <v>0</v>
      </c>
      <c r="S342" s="207">
        <f t="shared" si="288"/>
        <v>0</v>
      </c>
      <c r="T342" s="208">
        <f t="shared" si="289"/>
        <v>0</v>
      </c>
    </row>
    <row r="343" spans="1:24" s="167" customFormat="1" ht="12.75" hidden="1" outlineLevel="1" thickBot="1">
      <c r="A343" s="282">
        <v>303</v>
      </c>
      <c r="B343" s="287" t="str">
        <f>IFERROR(VLOOKUP(E343,'P. 2.1'!$E$10:$X$65,2,FALSE),"")</f>
        <v/>
      </c>
      <c r="C343" s="287" t="str">
        <f>IFERROR(VLOOKUP(E343,'P. 2.1'!$E$10:$X$65,3,FALSE),"")</f>
        <v/>
      </c>
      <c r="E343" s="210">
        <v>0</v>
      </c>
      <c r="F343" s="216">
        <f t="shared" ref="F343:L343" si="339">F$30*F858</f>
        <v>0</v>
      </c>
      <c r="G343" s="216">
        <f t="shared" si="339"/>
        <v>0</v>
      </c>
      <c r="H343" s="216">
        <f t="shared" si="339"/>
        <v>0</v>
      </c>
      <c r="I343" s="216">
        <f t="shared" si="339"/>
        <v>0</v>
      </c>
      <c r="J343" s="216">
        <f t="shared" si="339"/>
        <v>0</v>
      </c>
      <c r="K343" s="216">
        <f t="shared" si="339"/>
        <v>0</v>
      </c>
      <c r="L343" s="216">
        <f t="shared" si="339"/>
        <v>0</v>
      </c>
      <c r="M343" s="216">
        <f t="shared" si="330"/>
        <v>0</v>
      </c>
      <c r="N343" s="216">
        <f t="shared" si="330"/>
        <v>0</v>
      </c>
      <c r="O343" s="216">
        <f t="shared" si="330"/>
        <v>0</v>
      </c>
      <c r="P343" s="216">
        <f t="shared" si="330"/>
        <v>0</v>
      </c>
      <c r="Q343" s="216">
        <f t="shared" si="330"/>
        <v>0</v>
      </c>
      <c r="S343" s="207">
        <f t="shared" si="288"/>
        <v>0</v>
      </c>
      <c r="T343" s="208">
        <f t="shared" si="289"/>
        <v>0</v>
      </c>
    </row>
    <row r="344" spans="1:24" s="167" customFormat="1" ht="12.75" hidden="1" outlineLevel="1" thickBot="1">
      <c r="A344" s="282">
        <v>304</v>
      </c>
      <c r="B344" s="287" t="str">
        <f>IFERROR(VLOOKUP(E344,'P. 2.1'!$E$10:$X$65,2,FALSE),"")</f>
        <v/>
      </c>
      <c r="C344" s="287" t="str">
        <f>IFERROR(VLOOKUP(E344,'P. 2.1'!$E$10:$X$65,3,FALSE),"")</f>
        <v/>
      </c>
      <c r="E344" s="210">
        <v>0</v>
      </c>
      <c r="F344" s="216">
        <f t="shared" ref="F344:L344" si="340">F$30*F859</f>
        <v>0</v>
      </c>
      <c r="G344" s="216">
        <f t="shared" si="340"/>
        <v>0</v>
      </c>
      <c r="H344" s="216">
        <f t="shared" si="340"/>
        <v>0</v>
      </c>
      <c r="I344" s="216">
        <f t="shared" si="340"/>
        <v>0</v>
      </c>
      <c r="J344" s="216">
        <f t="shared" si="340"/>
        <v>0</v>
      </c>
      <c r="K344" s="216">
        <f t="shared" si="340"/>
        <v>0</v>
      </c>
      <c r="L344" s="216">
        <f t="shared" si="340"/>
        <v>0</v>
      </c>
      <c r="M344" s="216">
        <f t="shared" ref="M344:Q353" si="341">M$30*M859</f>
        <v>0</v>
      </c>
      <c r="N344" s="216">
        <f t="shared" si="341"/>
        <v>0</v>
      </c>
      <c r="O344" s="216">
        <f t="shared" si="341"/>
        <v>0</v>
      </c>
      <c r="P344" s="216">
        <f t="shared" si="341"/>
        <v>0</v>
      </c>
      <c r="Q344" s="216">
        <f t="shared" si="341"/>
        <v>0</v>
      </c>
      <c r="S344" s="207">
        <f t="shared" si="288"/>
        <v>0</v>
      </c>
      <c r="T344" s="208">
        <f t="shared" si="289"/>
        <v>0</v>
      </c>
    </row>
    <row r="345" spans="1:24" s="167" customFormat="1" ht="12.75" hidden="1" outlineLevel="1" thickBot="1">
      <c r="A345" s="282">
        <v>305</v>
      </c>
      <c r="B345" s="287" t="str">
        <f>IFERROR(VLOOKUP(E345,'P. 2.1'!$E$10:$X$65,2,FALSE),"")</f>
        <v/>
      </c>
      <c r="C345" s="287" t="str">
        <f>IFERROR(VLOOKUP(E345,'P. 2.1'!$E$10:$X$65,3,FALSE),"")</f>
        <v/>
      </c>
      <c r="E345" s="210">
        <v>0</v>
      </c>
      <c r="F345" s="216">
        <f t="shared" ref="F345:Q345" si="342">F$30*F860</f>
        <v>0</v>
      </c>
      <c r="G345" s="216">
        <f t="shared" si="342"/>
        <v>0</v>
      </c>
      <c r="H345" s="216">
        <f t="shared" si="342"/>
        <v>0</v>
      </c>
      <c r="I345" s="216">
        <f t="shared" si="342"/>
        <v>0</v>
      </c>
      <c r="J345" s="216">
        <f t="shared" si="342"/>
        <v>0</v>
      </c>
      <c r="K345" s="216">
        <f t="shared" si="342"/>
        <v>0</v>
      </c>
      <c r="L345" s="216">
        <f t="shared" si="342"/>
        <v>0</v>
      </c>
      <c r="M345" s="216">
        <f t="shared" si="342"/>
        <v>0</v>
      </c>
      <c r="N345" s="216">
        <f t="shared" si="342"/>
        <v>0</v>
      </c>
      <c r="O345" s="216">
        <f t="shared" si="342"/>
        <v>0</v>
      </c>
      <c r="P345" s="216">
        <f t="shared" si="342"/>
        <v>0</v>
      </c>
      <c r="Q345" s="216">
        <f t="shared" si="342"/>
        <v>0</v>
      </c>
      <c r="S345" s="207">
        <f t="shared" si="288"/>
        <v>0</v>
      </c>
      <c r="T345" s="208">
        <f t="shared" si="289"/>
        <v>0</v>
      </c>
      <c r="U345" s="216"/>
      <c r="V345" s="216"/>
      <c r="W345" s="216"/>
      <c r="X345" s="216"/>
    </row>
    <row r="346" spans="1:24" s="167" customFormat="1" ht="12.75" hidden="1" outlineLevel="1" thickBot="1">
      <c r="A346" s="282">
        <v>306</v>
      </c>
      <c r="B346" s="287" t="str">
        <f>IFERROR(VLOOKUP(E346,'P. 2.1'!$E$10:$X$65,2,FALSE),"")</f>
        <v/>
      </c>
      <c r="C346" s="287" t="str">
        <f>IFERROR(VLOOKUP(E346,'P. 2.1'!$E$10:$X$65,3,FALSE),"")</f>
        <v/>
      </c>
      <c r="E346" s="210">
        <v>0</v>
      </c>
      <c r="F346" s="216">
        <f t="shared" ref="F346:Q346" si="343">F$30*F861</f>
        <v>0</v>
      </c>
      <c r="G346" s="216">
        <f t="shared" si="343"/>
        <v>0</v>
      </c>
      <c r="H346" s="216">
        <f t="shared" si="343"/>
        <v>0</v>
      </c>
      <c r="I346" s="216">
        <f t="shared" si="343"/>
        <v>0</v>
      </c>
      <c r="J346" s="216">
        <f t="shared" si="343"/>
        <v>0</v>
      </c>
      <c r="K346" s="216">
        <f t="shared" si="343"/>
        <v>0</v>
      </c>
      <c r="L346" s="216">
        <f t="shared" si="343"/>
        <v>0</v>
      </c>
      <c r="M346" s="216">
        <f t="shared" si="343"/>
        <v>0</v>
      </c>
      <c r="N346" s="216">
        <f t="shared" si="343"/>
        <v>0</v>
      </c>
      <c r="O346" s="216">
        <f t="shared" si="343"/>
        <v>0</v>
      </c>
      <c r="P346" s="216">
        <f t="shared" si="343"/>
        <v>0</v>
      </c>
      <c r="Q346" s="216">
        <f t="shared" si="343"/>
        <v>0</v>
      </c>
      <c r="S346" s="207">
        <f t="shared" si="288"/>
        <v>0</v>
      </c>
      <c r="T346" s="208">
        <f t="shared" si="289"/>
        <v>0</v>
      </c>
      <c r="U346" s="216"/>
      <c r="V346" s="216"/>
      <c r="W346" s="216"/>
      <c r="X346" s="216"/>
    </row>
    <row r="347" spans="1:24" s="167" customFormat="1" ht="12.75" hidden="1" outlineLevel="1" thickBot="1">
      <c r="A347" s="282">
        <v>307</v>
      </c>
      <c r="B347" s="287" t="str">
        <f>IFERROR(VLOOKUP(E347,'P. 2.1'!$E$10:$X$65,2,FALSE),"")</f>
        <v/>
      </c>
      <c r="C347" s="287" t="str">
        <f>IFERROR(VLOOKUP(E347,'P. 2.1'!$E$10:$X$65,3,FALSE),"")</f>
        <v/>
      </c>
      <c r="E347" s="210">
        <v>0</v>
      </c>
      <c r="F347" s="216">
        <f t="shared" ref="F347:Q347" si="344">F$30*F862</f>
        <v>0</v>
      </c>
      <c r="G347" s="216">
        <f t="shared" si="344"/>
        <v>0</v>
      </c>
      <c r="H347" s="216">
        <f t="shared" si="344"/>
        <v>0</v>
      </c>
      <c r="I347" s="216">
        <f t="shared" si="344"/>
        <v>0</v>
      </c>
      <c r="J347" s="216">
        <f t="shared" si="344"/>
        <v>0</v>
      </c>
      <c r="K347" s="216">
        <f t="shared" si="344"/>
        <v>0</v>
      </c>
      <c r="L347" s="216">
        <f t="shared" si="344"/>
        <v>0</v>
      </c>
      <c r="M347" s="216">
        <f t="shared" si="344"/>
        <v>0</v>
      </c>
      <c r="N347" s="216">
        <f t="shared" si="344"/>
        <v>0</v>
      </c>
      <c r="O347" s="216">
        <f t="shared" si="344"/>
        <v>0</v>
      </c>
      <c r="P347" s="216">
        <f t="shared" si="344"/>
        <v>0</v>
      </c>
      <c r="Q347" s="216">
        <f t="shared" si="344"/>
        <v>0</v>
      </c>
      <c r="S347" s="207">
        <f t="shared" si="288"/>
        <v>0</v>
      </c>
      <c r="T347" s="208">
        <f t="shared" si="289"/>
        <v>0</v>
      </c>
      <c r="U347" s="216"/>
      <c r="V347" s="216"/>
      <c r="W347" s="216"/>
      <c r="X347" s="216"/>
    </row>
    <row r="348" spans="1:24" s="167" customFormat="1" ht="12.75" hidden="1" outlineLevel="1" thickBot="1">
      <c r="A348" s="282">
        <v>308</v>
      </c>
      <c r="B348" s="287" t="str">
        <f>IFERROR(VLOOKUP(E348,'P. 2.1'!$E$10:$X$65,2,FALSE),"")</f>
        <v/>
      </c>
      <c r="C348" s="287" t="str">
        <f>IFERROR(VLOOKUP(E348,'P. 2.1'!$E$10:$X$65,3,FALSE),"")</f>
        <v/>
      </c>
      <c r="E348" s="210">
        <v>0</v>
      </c>
      <c r="F348" s="216">
        <f t="shared" ref="F348:L348" si="345">F$30*F863</f>
        <v>0</v>
      </c>
      <c r="G348" s="216">
        <f t="shared" si="345"/>
        <v>0</v>
      </c>
      <c r="H348" s="216">
        <f t="shared" si="345"/>
        <v>0</v>
      </c>
      <c r="I348" s="216">
        <f t="shared" si="345"/>
        <v>0</v>
      </c>
      <c r="J348" s="216">
        <f t="shared" si="345"/>
        <v>0</v>
      </c>
      <c r="K348" s="216">
        <f t="shared" si="345"/>
        <v>0</v>
      </c>
      <c r="L348" s="216">
        <f t="shared" si="345"/>
        <v>0</v>
      </c>
      <c r="M348" s="216">
        <f t="shared" si="341"/>
        <v>0</v>
      </c>
      <c r="N348" s="216">
        <f t="shared" si="341"/>
        <v>0</v>
      </c>
      <c r="O348" s="216">
        <f t="shared" si="341"/>
        <v>0</v>
      </c>
      <c r="P348" s="216">
        <f t="shared" si="341"/>
        <v>0</v>
      </c>
      <c r="Q348" s="216">
        <f t="shared" si="341"/>
        <v>0</v>
      </c>
      <c r="S348" s="207">
        <f t="shared" si="288"/>
        <v>0</v>
      </c>
      <c r="T348" s="208">
        <f t="shared" si="289"/>
        <v>0</v>
      </c>
    </row>
    <row r="349" spans="1:24" s="167" customFormat="1" ht="12.75" hidden="1" outlineLevel="1" thickBot="1">
      <c r="A349" s="282">
        <v>309</v>
      </c>
      <c r="B349" s="287" t="str">
        <f>IFERROR(VLOOKUP(E349,'P. 2.1'!$E$10:$X$65,2,FALSE),"")</f>
        <v/>
      </c>
      <c r="C349" s="287" t="str">
        <f>IFERROR(VLOOKUP(E349,'P. 2.1'!$E$10:$X$65,3,FALSE),"")</f>
        <v/>
      </c>
      <c r="E349" s="309">
        <v>0</v>
      </c>
      <c r="F349" s="216">
        <f t="shared" ref="F349:L349" si="346">F$30*F864</f>
        <v>0</v>
      </c>
      <c r="G349" s="216">
        <f t="shared" si="346"/>
        <v>0</v>
      </c>
      <c r="H349" s="216">
        <f t="shared" si="346"/>
        <v>0</v>
      </c>
      <c r="I349" s="216">
        <f t="shared" si="346"/>
        <v>0</v>
      </c>
      <c r="J349" s="216">
        <f t="shared" si="346"/>
        <v>0</v>
      </c>
      <c r="K349" s="216">
        <f t="shared" si="346"/>
        <v>0</v>
      </c>
      <c r="L349" s="216">
        <f t="shared" si="346"/>
        <v>0</v>
      </c>
      <c r="M349" s="216">
        <f t="shared" si="341"/>
        <v>0</v>
      </c>
      <c r="N349" s="216">
        <f t="shared" si="341"/>
        <v>0</v>
      </c>
      <c r="O349" s="216">
        <f t="shared" si="341"/>
        <v>0</v>
      </c>
      <c r="P349" s="216">
        <f t="shared" si="341"/>
        <v>0</v>
      </c>
      <c r="Q349" s="216">
        <f t="shared" si="341"/>
        <v>0</v>
      </c>
      <c r="S349" s="207">
        <f t="shared" si="288"/>
        <v>0</v>
      </c>
      <c r="T349" s="208">
        <f t="shared" si="289"/>
        <v>0</v>
      </c>
    </row>
    <row r="350" spans="1:24" s="167" customFormat="1" ht="12.75" hidden="1" outlineLevel="1" thickBot="1">
      <c r="A350" s="282">
        <v>310</v>
      </c>
      <c r="B350" s="287" t="str">
        <f>IFERROR(VLOOKUP(E350,'P. 2.1'!$E$10:$X$65,2,FALSE),"")</f>
        <v/>
      </c>
      <c r="C350" s="287" t="str">
        <f>IFERROR(VLOOKUP(E350,'P. 2.1'!$E$10:$X$65,3,FALSE),"")</f>
        <v/>
      </c>
      <c r="E350" s="210">
        <v>0</v>
      </c>
      <c r="F350" s="216">
        <f t="shared" ref="F350:L350" si="347">F$30*F865</f>
        <v>0</v>
      </c>
      <c r="G350" s="216">
        <f t="shared" si="347"/>
        <v>0</v>
      </c>
      <c r="H350" s="216">
        <f t="shared" si="347"/>
        <v>0</v>
      </c>
      <c r="I350" s="216">
        <f t="shared" si="347"/>
        <v>0</v>
      </c>
      <c r="J350" s="216">
        <f t="shared" si="347"/>
        <v>0</v>
      </c>
      <c r="K350" s="216">
        <f t="shared" si="347"/>
        <v>0</v>
      </c>
      <c r="L350" s="216">
        <f t="shared" si="347"/>
        <v>0</v>
      </c>
      <c r="M350" s="216">
        <f t="shared" si="341"/>
        <v>0</v>
      </c>
      <c r="N350" s="216">
        <f t="shared" si="341"/>
        <v>0</v>
      </c>
      <c r="O350" s="216">
        <f t="shared" si="341"/>
        <v>0</v>
      </c>
      <c r="P350" s="216">
        <f t="shared" si="341"/>
        <v>0</v>
      </c>
      <c r="Q350" s="216">
        <f t="shared" si="341"/>
        <v>0</v>
      </c>
      <c r="S350" s="207">
        <f t="shared" si="288"/>
        <v>0</v>
      </c>
      <c r="T350" s="208">
        <f t="shared" si="289"/>
        <v>0</v>
      </c>
    </row>
    <row r="351" spans="1:24" s="167" customFormat="1" ht="12.75" hidden="1" outlineLevel="1" thickBot="1">
      <c r="A351" s="282">
        <v>311</v>
      </c>
      <c r="B351" s="287" t="str">
        <f>IFERROR(VLOOKUP(E351,'P. 2.1'!$E$10:$X$65,2,FALSE),"")</f>
        <v/>
      </c>
      <c r="C351" s="287" t="str">
        <f>IFERROR(VLOOKUP(E351,'P. 2.1'!$E$10:$X$65,3,FALSE),"")</f>
        <v/>
      </c>
      <c r="E351" s="210">
        <v>0</v>
      </c>
      <c r="F351" s="216">
        <f t="shared" ref="F351:L351" si="348">F$30*F866</f>
        <v>0</v>
      </c>
      <c r="G351" s="216">
        <f t="shared" si="348"/>
        <v>0</v>
      </c>
      <c r="H351" s="216">
        <f t="shared" si="348"/>
        <v>0</v>
      </c>
      <c r="I351" s="216">
        <f t="shared" si="348"/>
        <v>0</v>
      </c>
      <c r="J351" s="216">
        <f t="shared" si="348"/>
        <v>0</v>
      </c>
      <c r="K351" s="216">
        <f t="shared" si="348"/>
        <v>0</v>
      </c>
      <c r="L351" s="216">
        <f t="shared" si="348"/>
        <v>0</v>
      </c>
      <c r="M351" s="216">
        <f t="shared" si="341"/>
        <v>0</v>
      </c>
      <c r="N351" s="216">
        <f t="shared" si="341"/>
        <v>0</v>
      </c>
      <c r="O351" s="216">
        <f t="shared" si="341"/>
        <v>0</v>
      </c>
      <c r="P351" s="216">
        <f t="shared" si="341"/>
        <v>0</v>
      </c>
      <c r="Q351" s="216">
        <f t="shared" si="341"/>
        <v>0</v>
      </c>
      <c r="S351" s="207">
        <f t="shared" si="288"/>
        <v>0</v>
      </c>
      <c r="T351" s="208">
        <f t="shared" si="289"/>
        <v>0</v>
      </c>
    </row>
    <row r="352" spans="1:24" s="167" customFormat="1" ht="12.75" hidden="1" outlineLevel="1" thickBot="1">
      <c r="A352" s="282">
        <v>312</v>
      </c>
      <c r="B352" s="287" t="str">
        <f>IFERROR(VLOOKUP(E352,'P. 2.1'!$E$10:$X$65,2,FALSE),"")</f>
        <v/>
      </c>
      <c r="C352" s="287" t="str">
        <f>IFERROR(VLOOKUP(E352,'P. 2.1'!$E$10:$X$65,3,FALSE),"")</f>
        <v/>
      </c>
      <c r="E352" s="210">
        <v>0</v>
      </c>
      <c r="F352" s="216">
        <f t="shared" ref="F352:L352" si="349">F$30*F867</f>
        <v>0</v>
      </c>
      <c r="G352" s="216">
        <f t="shared" si="349"/>
        <v>0</v>
      </c>
      <c r="H352" s="216">
        <f t="shared" si="349"/>
        <v>0</v>
      </c>
      <c r="I352" s="216">
        <f t="shared" si="349"/>
        <v>0</v>
      </c>
      <c r="J352" s="216">
        <f t="shared" si="349"/>
        <v>0</v>
      </c>
      <c r="K352" s="216">
        <f t="shared" si="349"/>
        <v>0</v>
      </c>
      <c r="L352" s="216">
        <f t="shared" si="349"/>
        <v>0</v>
      </c>
      <c r="M352" s="216">
        <f t="shared" si="341"/>
        <v>0</v>
      </c>
      <c r="N352" s="216">
        <f t="shared" si="341"/>
        <v>0</v>
      </c>
      <c r="O352" s="216">
        <f t="shared" si="341"/>
        <v>0</v>
      </c>
      <c r="P352" s="216">
        <f t="shared" si="341"/>
        <v>0</v>
      </c>
      <c r="Q352" s="216">
        <f t="shared" si="341"/>
        <v>0</v>
      </c>
      <c r="S352" s="207">
        <f t="shared" si="288"/>
        <v>0</v>
      </c>
      <c r="T352" s="208">
        <f t="shared" si="289"/>
        <v>0</v>
      </c>
    </row>
    <row r="353" spans="1:20" s="167" customFormat="1" ht="12.75" hidden="1" outlineLevel="1" thickBot="1">
      <c r="A353" s="282">
        <v>313</v>
      </c>
      <c r="B353" s="287" t="str">
        <f>IFERROR(VLOOKUP(E353,'P. 2.1'!$E$10:$X$65,2,FALSE),"")</f>
        <v/>
      </c>
      <c r="C353" s="287" t="str">
        <f>IFERROR(VLOOKUP(E353,'P. 2.1'!$E$10:$X$65,3,FALSE),"")</f>
        <v/>
      </c>
      <c r="E353" s="210">
        <v>0</v>
      </c>
      <c r="F353" s="216">
        <f t="shared" ref="F353:L353" si="350">F$30*F868</f>
        <v>0</v>
      </c>
      <c r="G353" s="216">
        <f t="shared" si="350"/>
        <v>0</v>
      </c>
      <c r="H353" s="216">
        <f t="shared" si="350"/>
        <v>0</v>
      </c>
      <c r="I353" s="216">
        <f t="shared" si="350"/>
        <v>0</v>
      </c>
      <c r="J353" s="216">
        <f t="shared" si="350"/>
        <v>0</v>
      </c>
      <c r="K353" s="216">
        <f t="shared" si="350"/>
        <v>0</v>
      </c>
      <c r="L353" s="216">
        <f t="shared" si="350"/>
        <v>0</v>
      </c>
      <c r="M353" s="216">
        <f t="shared" si="341"/>
        <v>0</v>
      </c>
      <c r="N353" s="216">
        <f t="shared" si="341"/>
        <v>0</v>
      </c>
      <c r="O353" s="216">
        <f t="shared" si="341"/>
        <v>0</v>
      </c>
      <c r="P353" s="216">
        <f t="shared" si="341"/>
        <v>0</v>
      </c>
      <c r="Q353" s="216">
        <f t="shared" si="341"/>
        <v>0</v>
      </c>
      <c r="S353" s="207">
        <f t="shared" si="288"/>
        <v>0</v>
      </c>
      <c r="T353" s="208">
        <f t="shared" si="289"/>
        <v>0</v>
      </c>
    </row>
    <row r="354" spans="1:20" s="167" customFormat="1" ht="12.75" hidden="1" outlineLevel="1" thickBot="1">
      <c r="A354" s="282">
        <v>314</v>
      </c>
      <c r="B354" s="287" t="str">
        <f>IFERROR(VLOOKUP(E354,'P. 2.1'!$E$10:$X$65,2,FALSE),"")</f>
        <v/>
      </c>
      <c r="C354" s="287" t="str">
        <f>IFERROR(VLOOKUP(E354,'P. 2.1'!$E$10:$X$65,3,FALSE),"")</f>
        <v/>
      </c>
      <c r="E354" s="210">
        <v>0</v>
      </c>
      <c r="F354" s="216">
        <f t="shared" ref="F354:L354" si="351">F$30*F869</f>
        <v>0</v>
      </c>
      <c r="G354" s="216">
        <f t="shared" si="351"/>
        <v>0</v>
      </c>
      <c r="H354" s="216">
        <f t="shared" si="351"/>
        <v>0</v>
      </c>
      <c r="I354" s="216">
        <f t="shared" si="351"/>
        <v>0</v>
      </c>
      <c r="J354" s="216">
        <f t="shared" si="351"/>
        <v>0</v>
      </c>
      <c r="K354" s="216">
        <f t="shared" si="351"/>
        <v>0</v>
      </c>
      <c r="L354" s="216">
        <f t="shared" si="351"/>
        <v>0</v>
      </c>
      <c r="M354" s="216">
        <f t="shared" ref="M354:Q363" si="352">M$30*M869</f>
        <v>0</v>
      </c>
      <c r="N354" s="216">
        <f t="shared" si="352"/>
        <v>0</v>
      </c>
      <c r="O354" s="216">
        <f t="shared" si="352"/>
        <v>0</v>
      </c>
      <c r="P354" s="216">
        <f t="shared" si="352"/>
        <v>0</v>
      </c>
      <c r="Q354" s="216">
        <f t="shared" si="352"/>
        <v>0</v>
      </c>
      <c r="S354" s="207">
        <f t="shared" si="288"/>
        <v>0</v>
      </c>
      <c r="T354" s="208">
        <f t="shared" si="289"/>
        <v>0</v>
      </c>
    </row>
    <row r="355" spans="1:20" s="167" customFormat="1" ht="12.75" hidden="1" outlineLevel="1" thickBot="1">
      <c r="A355" s="282">
        <v>315</v>
      </c>
      <c r="B355" s="287" t="str">
        <f>IFERROR(VLOOKUP(E355,'P. 2.1'!$E$10:$X$65,2,FALSE),"")</f>
        <v/>
      </c>
      <c r="C355" s="287" t="str">
        <f>IFERROR(VLOOKUP(E355,'P. 2.1'!$E$10:$X$65,3,FALSE),"")</f>
        <v/>
      </c>
      <c r="E355" s="210">
        <v>0</v>
      </c>
      <c r="F355" s="216">
        <f t="shared" ref="F355:L355" si="353">F$30*F870</f>
        <v>0</v>
      </c>
      <c r="G355" s="216">
        <f t="shared" si="353"/>
        <v>0</v>
      </c>
      <c r="H355" s="216">
        <f t="shared" si="353"/>
        <v>0</v>
      </c>
      <c r="I355" s="216">
        <f t="shared" si="353"/>
        <v>0</v>
      </c>
      <c r="J355" s="216">
        <f t="shared" si="353"/>
        <v>0</v>
      </c>
      <c r="K355" s="216">
        <f t="shared" si="353"/>
        <v>0</v>
      </c>
      <c r="L355" s="216">
        <f t="shared" si="353"/>
        <v>0</v>
      </c>
      <c r="M355" s="216">
        <f t="shared" si="352"/>
        <v>0</v>
      </c>
      <c r="N355" s="216">
        <f t="shared" si="352"/>
        <v>0</v>
      </c>
      <c r="O355" s="216">
        <f t="shared" si="352"/>
        <v>0</v>
      </c>
      <c r="P355" s="216">
        <f t="shared" si="352"/>
        <v>0</v>
      </c>
      <c r="Q355" s="216">
        <f t="shared" si="352"/>
        <v>0</v>
      </c>
      <c r="S355" s="207">
        <f t="shared" si="288"/>
        <v>0</v>
      </c>
      <c r="T355" s="208">
        <f t="shared" si="289"/>
        <v>0</v>
      </c>
    </row>
    <row r="356" spans="1:20" s="167" customFormat="1" ht="12.75" hidden="1" outlineLevel="1" thickBot="1">
      <c r="A356" s="282">
        <v>316</v>
      </c>
      <c r="B356" s="287" t="str">
        <f>IFERROR(VLOOKUP(E356,'P. 2.1'!$E$10:$X$65,2,FALSE),"")</f>
        <v/>
      </c>
      <c r="C356" s="287" t="str">
        <f>IFERROR(VLOOKUP(E356,'P. 2.1'!$E$10:$X$65,3,FALSE),"")</f>
        <v/>
      </c>
      <c r="E356" s="210">
        <v>0</v>
      </c>
      <c r="F356" s="216">
        <f t="shared" ref="F356:L356" si="354">F$30*F871</f>
        <v>0</v>
      </c>
      <c r="G356" s="216">
        <f t="shared" si="354"/>
        <v>0</v>
      </c>
      <c r="H356" s="216">
        <f t="shared" si="354"/>
        <v>0</v>
      </c>
      <c r="I356" s="216">
        <f t="shared" si="354"/>
        <v>0</v>
      </c>
      <c r="J356" s="216">
        <f t="shared" si="354"/>
        <v>0</v>
      </c>
      <c r="K356" s="216">
        <f t="shared" si="354"/>
        <v>0</v>
      </c>
      <c r="L356" s="216">
        <f t="shared" si="354"/>
        <v>0</v>
      </c>
      <c r="M356" s="216">
        <f t="shared" si="352"/>
        <v>0</v>
      </c>
      <c r="N356" s="216">
        <f t="shared" si="352"/>
        <v>0</v>
      </c>
      <c r="O356" s="216">
        <f t="shared" si="352"/>
        <v>0</v>
      </c>
      <c r="P356" s="216">
        <f t="shared" si="352"/>
        <v>0</v>
      </c>
      <c r="Q356" s="216">
        <f t="shared" si="352"/>
        <v>0</v>
      </c>
      <c r="S356" s="207">
        <f t="shared" si="288"/>
        <v>0</v>
      </c>
      <c r="T356" s="208">
        <f t="shared" si="289"/>
        <v>0</v>
      </c>
    </row>
    <row r="357" spans="1:20" s="167" customFormat="1" ht="12.75" hidden="1" outlineLevel="1" thickBot="1">
      <c r="A357" s="282">
        <v>317</v>
      </c>
      <c r="B357" s="287" t="str">
        <f>IFERROR(VLOOKUP(E357,'P. 2.1'!$E$10:$X$65,2,FALSE),"")</f>
        <v/>
      </c>
      <c r="C357" s="287" t="str">
        <f>IFERROR(VLOOKUP(E357,'P. 2.1'!$E$10:$X$65,3,FALSE),"")</f>
        <v/>
      </c>
      <c r="E357" s="210">
        <v>0</v>
      </c>
      <c r="F357" s="216">
        <f t="shared" ref="F357:L357" si="355">F$30*F872</f>
        <v>0</v>
      </c>
      <c r="G357" s="216">
        <f t="shared" si="355"/>
        <v>0</v>
      </c>
      <c r="H357" s="216">
        <f t="shared" si="355"/>
        <v>0</v>
      </c>
      <c r="I357" s="216">
        <f t="shared" si="355"/>
        <v>0</v>
      </c>
      <c r="J357" s="216">
        <f t="shared" si="355"/>
        <v>0</v>
      </c>
      <c r="K357" s="216">
        <f t="shared" si="355"/>
        <v>0</v>
      </c>
      <c r="L357" s="216">
        <f t="shared" si="355"/>
        <v>0</v>
      </c>
      <c r="M357" s="216">
        <f t="shared" si="352"/>
        <v>0</v>
      </c>
      <c r="N357" s="216">
        <f t="shared" si="352"/>
        <v>0</v>
      </c>
      <c r="O357" s="216">
        <f t="shared" si="352"/>
        <v>0</v>
      </c>
      <c r="P357" s="216">
        <f t="shared" si="352"/>
        <v>0</v>
      </c>
      <c r="Q357" s="216">
        <f t="shared" si="352"/>
        <v>0</v>
      </c>
      <c r="S357" s="207">
        <f t="shared" si="288"/>
        <v>0</v>
      </c>
      <c r="T357" s="208">
        <f t="shared" si="289"/>
        <v>0</v>
      </c>
    </row>
    <row r="358" spans="1:20" s="167" customFormat="1" ht="12.75" hidden="1" outlineLevel="1" thickBot="1">
      <c r="A358" s="282">
        <v>318</v>
      </c>
      <c r="B358" s="287" t="str">
        <f>IFERROR(VLOOKUP(E358,'P. 2.1'!$E$10:$X$65,2,FALSE),"")</f>
        <v/>
      </c>
      <c r="C358" s="287" t="str">
        <f>IFERROR(VLOOKUP(E358,'P. 2.1'!$E$10:$X$65,3,FALSE),"")</f>
        <v/>
      </c>
      <c r="E358" s="210">
        <v>0</v>
      </c>
      <c r="F358" s="216">
        <f t="shared" ref="F358:L358" si="356">F$30*F873</f>
        <v>0</v>
      </c>
      <c r="G358" s="216">
        <f t="shared" si="356"/>
        <v>0</v>
      </c>
      <c r="H358" s="216">
        <f t="shared" si="356"/>
        <v>0</v>
      </c>
      <c r="I358" s="216">
        <f t="shared" si="356"/>
        <v>0</v>
      </c>
      <c r="J358" s="216">
        <f t="shared" si="356"/>
        <v>0</v>
      </c>
      <c r="K358" s="216">
        <f t="shared" si="356"/>
        <v>0</v>
      </c>
      <c r="L358" s="216">
        <f t="shared" si="356"/>
        <v>0</v>
      </c>
      <c r="M358" s="216">
        <f t="shared" si="352"/>
        <v>0</v>
      </c>
      <c r="N358" s="216">
        <f t="shared" si="352"/>
        <v>0</v>
      </c>
      <c r="O358" s="216">
        <f t="shared" si="352"/>
        <v>0</v>
      </c>
      <c r="P358" s="216">
        <f t="shared" si="352"/>
        <v>0</v>
      </c>
      <c r="Q358" s="216">
        <f t="shared" si="352"/>
        <v>0</v>
      </c>
      <c r="S358" s="207">
        <f t="shared" si="288"/>
        <v>0</v>
      </c>
      <c r="T358" s="208">
        <f t="shared" si="289"/>
        <v>0</v>
      </c>
    </row>
    <row r="359" spans="1:20" s="167" customFormat="1" ht="12.75" hidden="1" outlineLevel="1" thickBot="1">
      <c r="A359" s="282">
        <v>319</v>
      </c>
      <c r="B359" s="287" t="str">
        <f>IFERROR(VLOOKUP(E359,'P. 2.1'!$E$10:$X$65,2,FALSE),"")</f>
        <v/>
      </c>
      <c r="C359" s="287" t="str">
        <f>IFERROR(VLOOKUP(E359,'P. 2.1'!$E$10:$X$65,3,FALSE),"")</f>
        <v/>
      </c>
      <c r="E359" s="210">
        <v>0</v>
      </c>
      <c r="F359" s="216">
        <f t="shared" ref="F359:L359" si="357">F$30*F874</f>
        <v>0</v>
      </c>
      <c r="G359" s="216">
        <f t="shared" si="357"/>
        <v>0</v>
      </c>
      <c r="H359" s="216">
        <f t="shared" si="357"/>
        <v>0</v>
      </c>
      <c r="I359" s="216">
        <f t="shared" si="357"/>
        <v>0</v>
      </c>
      <c r="J359" s="216">
        <f t="shared" si="357"/>
        <v>0</v>
      </c>
      <c r="K359" s="216">
        <f t="shared" si="357"/>
        <v>0</v>
      </c>
      <c r="L359" s="216">
        <f t="shared" si="357"/>
        <v>0</v>
      </c>
      <c r="M359" s="216">
        <f t="shared" si="352"/>
        <v>0</v>
      </c>
      <c r="N359" s="216">
        <f t="shared" si="352"/>
        <v>0</v>
      </c>
      <c r="O359" s="216">
        <f t="shared" si="352"/>
        <v>0</v>
      </c>
      <c r="P359" s="216">
        <f t="shared" si="352"/>
        <v>0</v>
      </c>
      <c r="Q359" s="216">
        <f t="shared" si="352"/>
        <v>0</v>
      </c>
      <c r="S359" s="207">
        <f t="shared" si="288"/>
        <v>0</v>
      </c>
      <c r="T359" s="208">
        <f t="shared" si="289"/>
        <v>0</v>
      </c>
    </row>
    <row r="360" spans="1:20" s="167" customFormat="1" ht="12.75" hidden="1" outlineLevel="1" thickBot="1">
      <c r="A360" s="282">
        <v>320</v>
      </c>
      <c r="B360" s="287" t="str">
        <f>IFERROR(VLOOKUP(E360,'P. 2.1'!$E$10:$X$65,2,FALSE),"")</f>
        <v/>
      </c>
      <c r="C360" s="287" t="str">
        <f>IFERROR(VLOOKUP(E360,'P. 2.1'!$E$10:$X$65,3,FALSE),"")</f>
        <v/>
      </c>
      <c r="E360" s="210">
        <v>0</v>
      </c>
      <c r="F360" s="216">
        <f t="shared" ref="F360:L360" si="358">F$30*F875</f>
        <v>0</v>
      </c>
      <c r="G360" s="216">
        <f t="shared" si="358"/>
        <v>0</v>
      </c>
      <c r="H360" s="216">
        <f t="shared" si="358"/>
        <v>0</v>
      </c>
      <c r="I360" s="216">
        <f t="shared" si="358"/>
        <v>0</v>
      </c>
      <c r="J360" s="216">
        <f t="shared" si="358"/>
        <v>0</v>
      </c>
      <c r="K360" s="216">
        <f t="shared" si="358"/>
        <v>0</v>
      </c>
      <c r="L360" s="216">
        <f t="shared" si="358"/>
        <v>0</v>
      </c>
      <c r="M360" s="216">
        <f t="shared" si="352"/>
        <v>0</v>
      </c>
      <c r="N360" s="216">
        <f t="shared" si="352"/>
        <v>0</v>
      </c>
      <c r="O360" s="216">
        <f t="shared" si="352"/>
        <v>0</v>
      </c>
      <c r="P360" s="216">
        <f t="shared" si="352"/>
        <v>0</v>
      </c>
      <c r="Q360" s="216">
        <f t="shared" si="352"/>
        <v>0</v>
      </c>
      <c r="S360" s="207">
        <f t="shared" si="288"/>
        <v>0</v>
      </c>
      <c r="T360" s="208">
        <f t="shared" si="289"/>
        <v>0</v>
      </c>
    </row>
    <row r="361" spans="1:20" s="167" customFormat="1" ht="12.75" hidden="1" outlineLevel="1" thickBot="1">
      <c r="A361" s="282">
        <v>321</v>
      </c>
      <c r="B361" s="287" t="str">
        <f>IFERROR(VLOOKUP(E361,'P. 2.1'!$E$10:$X$65,2,FALSE),"")</f>
        <v/>
      </c>
      <c r="C361" s="287" t="str">
        <f>IFERROR(VLOOKUP(E361,'P. 2.1'!$E$10:$X$65,3,FALSE),"")</f>
        <v/>
      </c>
      <c r="E361" s="210">
        <v>0</v>
      </c>
      <c r="F361" s="216">
        <f t="shared" ref="F361:L361" si="359">F$30*F876</f>
        <v>0</v>
      </c>
      <c r="G361" s="216">
        <f t="shared" si="359"/>
        <v>0</v>
      </c>
      <c r="H361" s="216">
        <f t="shared" si="359"/>
        <v>0</v>
      </c>
      <c r="I361" s="216">
        <f t="shared" si="359"/>
        <v>0</v>
      </c>
      <c r="J361" s="216">
        <f t="shared" si="359"/>
        <v>0</v>
      </c>
      <c r="K361" s="216">
        <f t="shared" si="359"/>
        <v>0</v>
      </c>
      <c r="L361" s="216">
        <f t="shared" si="359"/>
        <v>0</v>
      </c>
      <c r="M361" s="216">
        <f t="shared" si="352"/>
        <v>0</v>
      </c>
      <c r="N361" s="216">
        <f t="shared" si="352"/>
        <v>0</v>
      </c>
      <c r="O361" s="216">
        <f t="shared" si="352"/>
        <v>0</v>
      </c>
      <c r="P361" s="216">
        <f t="shared" si="352"/>
        <v>0</v>
      </c>
      <c r="Q361" s="216">
        <f t="shared" si="352"/>
        <v>0</v>
      </c>
      <c r="S361" s="207">
        <f t="shared" ref="S361:S424" si="360">INDEX($F361:$Q361,MATCH(year.selected,$F$2:$Q$2,0))</f>
        <v>0</v>
      </c>
      <c r="T361" s="208">
        <f t="shared" ref="T361:T424" si="361">INDEX($F361:$Q361,MATCH(year.selected-1,$F$2:$Q$2,0))</f>
        <v>0</v>
      </c>
    </row>
    <row r="362" spans="1:20" s="167" customFormat="1" ht="12.75" hidden="1" outlineLevel="1" thickBot="1">
      <c r="A362" s="282">
        <v>322</v>
      </c>
      <c r="B362" s="287" t="str">
        <f>IFERROR(VLOOKUP(E362,'P. 2.1'!$E$10:$X$65,2,FALSE),"")</f>
        <v/>
      </c>
      <c r="C362" s="287" t="str">
        <f>IFERROR(VLOOKUP(E362,'P. 2.1'!$E$10:$X$65,3,FALSE),"")</f>
        <v/>
      </c>
      <c r="E362" s="210">
        <v>0</v>
      </c>
      <c r="F362" s="216">
        <f t="shared" ref="F362:L362" si="362">F$30*F877</f>
        <v>0</v>
      </c>
      <c r="G362" s="216">
        <f t="shared" si="362"/>
        <v>0</v>
      </c>
      <c r="H362" s="216">
        <f t="shared" si="362"/>
        <v>0</v>
      </c>
      <c r="I362" s="216">
        <f t="shared" si="362"/>
        <v>0</v>
      </c>
      <c r="J362" s="216">
        <f t="shared" si="362"/>
        <v>0</v>
      </c>
      <c r="K362" s="216">
        <f t="shared" si="362"/>
        <v>0</v>
      </c>
      <c r="L362" s="216">
        <f t="shared" si="362"/>
        <v>0</v>
      </c>
      <c r="M362" s="216">
        <f t="shared" si="352"/>
        <v>0</v>
      </c>
      <c r="N362" s="216">
        <f t="shared" si="352"/>
        <v>0</v>
      </c>
      <c r="O362" s="216">
        <f t="shared" si="352"/>
        <v>0</v>
      </c>
      <c r="P362" s="216">
        <f t="shared" si="352"/>
        <v>0</v>
      </c>
      <c r="Q362" s="216">
        <f t="shared" si="352"/>
        <v>0</v>
      </c>
      <c r="S362" s="207">
        <f t="shared" si="360"/>
        <v>0</v>
      </c>
      <c r="T362" s="208">
        <f t="shared" si="361"/>
        <v>0</v>
      </c>
    </row>
    <row r="363" spans="1:20" s="167" customFormat="1" ht="12.75" hidden="1" outlineLevel="1" thickBot="1">
      <c r="A363" s="282">
        <v>323</v>
      </c>
      <c r="B363" s="287" t="str">
        <f>IFERROR(VLOOKUP(E363,'P. 2.1'!$E$10:$X$65,2,FALSE),"")</f>
        <v/>
      </c>
      <c r="C363" s="287" t="str">
        <f>IFERROR(VLOOKUP(E363,'P. 2.1'!$E$10:$X$65,3,FALSE),"")</f>
        <v/>
      </c>
      <c r="E363" s="210">
        <v>0</v>
      </c>
      <c r="F363" s="216">
        <f t="shared" ref="F363:L363" si="363">F$30*F878</f>
        <v>0</v>
      </c>
      <c r="G363" s="216">
        <f t="shared" si="363"/>
        <v>0</v>
      </c>
      <c r="H363" s="216">
        <f t="shared" si="363"/>
        <v>0</v>
      </c>
      <c r="I363" s="216">
        <f t="shared" si="363"/>
        <v>0</v>
      </c>
      <c r="J363" s="216">
        <f t="shared" si="363"/>
        <v>0</v>
      </c>
      <c r="K363" s="216">
        <f t="shared" si="363"/>
        <v>0</v>
      </c>
      <c r="L363" s="216">
        <f t="shared" si="363"/>
        <v>0</v>
      </c>
      <c r="M363" s="216">
        <f t="shared" si="352"/>
        <v>0</v>
      </c>
      <c r="N363" s="216">
        <f t="shared" si="352"/>
        <v>0</v>
      </c>
      <c r="O363" s="216">
        <f t="shared" si="352"/>
        <v>0</v>
      </c>
      <c r="P363" s="216">
        <f t="shared" si="352"/>
        <v>0</v>
      </c>
      <c r="Q363" s="216">
        <f t="shared" si="352"/>
        <v>0</v>
      </c>
      <c r="S363" s="207">
        <f t="shared" si="360"/>
        <v>0</v>
      </c>
      <c r="T363" s="208">
        <f t="shared" si="361"/>
        <v>0</v>
      </c>
    </row>
    <row r="364" spans="1:20" s="167" customFormat="1" ht="12.75" hidden="1" outlineLevel="1" thickBot="1">
      <c r="A364" s="282">
        <v>324</v>
      </c>
      <c r="B364" s="287" t="str">
        <f>IFERROR(VLOOKUP(E364,'P. 2.1'!$E$10:$X$65,2,FALSE),"")</f>
        <v/>
      </c>
      <c r="C364" s="287" t="str">
        <f>IFERROR(VLOOKUP(E364,'P. 2.1'!$E$10:$X$65,3,FALSE),"")</f>
        <v/>
      </c>
      <c r="E364" s="210">
        <v>0</v>
      </c>
      <c r="F364" s="216">
        <f t="shared" ref="F364:L364" si="364">F$30*F879</f>
        <v>0</v>
      </c>
      <c r="G364" s="216">
        <f t="shared" si="364"/>
        <v>0</v>
      </c>
      <c r="H364" s="216">
        <f t="shared" si="364"/>
        <v>0</v>
      </c>
      <c r="I364" s="216">
        <f t="shared" si="364"/>
        <v>0</v>
      </c>
      <c r="J364" s="216">
        <f t="shared" si="364"/>
        <v>0</v>
      </c>
      <c r="K364" s="216">
        <f t="shared" si="364"/>
        <v>0</v>
      </c>
      <c r="L364" s="216">
        <f t="shared" si="364"/>
        <v>0</v>
      </c>
      <c r="M364" s="216">
        <f t="shared" ref="M364:Q373" si="365">M$30*M879</f>
        <v>0</v>
      </c>
      <c r="N364" s="216">
        <f t="shared" si="365"/>
        <v>0</v>
      </c>
      <c r="O364" s="216">
        <f t="shared" si="365"/>
        <v>0</v>
      </c>
      <c r="P364" s="216">
        <f t="shared" si="365"/>
        <v>0</v>
      </c>
      <c r="Q364" s="216">
        <f t="shared" si="365"/>
        <v>0</v>
      </c>
      <c r="S364" s="207">
        <f t="shared" si="360"/>
        <v>0</v>
      </c>
      <c r="T364" s="208">
        <f t="shared" si="361"/>
        <v>0</v>
      </c>
    </row>
    <row r="365" spans="1:20" s="167" customFormat="1" ht="12.75" hidden="1" outlineLevel="1" thickBot="1">
      <c r="A365" s="282">
        <v>325</v>
      </c>
      <c r="B365" s="287" t="str">
        <f>IFERROR(VLOOKUP(E365,'P. 2.1'!$E$10:$X$65,2,FALSE),"")</f>
        <v/>
      </c>
      <c r="C365" s="287" t="str">
        <f>IFERROR(VLOOKUP(E365,'P. 2.1'!$E$10:$X$65,3,FALSE),"")</f>
        <v/>
      </c>
      <c r="E365" s="210">
        <v>0</v>
      </c>
      <c r="F365" s="216">
        <f t="shared" ref="F365:L365" si="366">F$30*F880</f>
        <v>0</v>
      </c>
      <c r="G365" s="216">
        <f t="shared" si="366"/>
        <v>0</v>
      </c>
      <c r="H365" s="216">
        <f t="shared" si="366"/>
        <v>0</v>
      </c>
      <c r="I365" s="216">
        <f t="shared" si="366"/>
        <v>0</v>
      </c>
      <c r="J365" s="216">
        <f t="shared" si="366"/>
        <v>0</v>
      </c>
      <c r="K365" s="216">
        <f t="shared" si="366"/>
        <v>0</v>
      </c>
      <c r="L365" s="216">
        <f t="shared" si="366"/>
        <v>0</v>
      </c>
      <c r="M365" s="216">
        <f t="shared" si="365"/>
        <v>0</v>
      </c>
      <c r="N365" s="216">
        <f t="shared" si="365"/>
        <v>0</v>
      </c>
      <c r="O365" s="216">
        <f t="shared" si="365"/>
        <v>0</v>
      </c>
      <c r="P365" s="216">
        <f t="shared" si="365"/>
        <v>0</v>
      </c>
      <c r="Q365" s="216">
        <f t="shared" si="365"/>
        <v>0</v>
      </c>
      <c r="S365" s="207">
        <f t="shared" si="360"/>
        <v>0</v>
      </c>
      <c r="T365" s="208">
        <f t="shared" si="361"/>
        <v>0</v>
      </c>
    </row>
    <row r="366" spans="1:20" s="167" customFormat="1" ht="12.75" hidden="1" outlineLevel="1" thickBot="1">
      <c r="A366" s="282">
        <v>326</v>
      </c>
      <c r="B366" s="287" t="str">
        <f>IFERROR(VLOOKUP(E366,'P. 2.1'!$E$10:$X$65,2,FALSE),"")</f>
        <v/>
      </c>
      <c r="C366" s="287" t="str">
        <f>IFERROR(VLOOKUP(E366,'P. 2.1'!$E$10:$X$65,3,FALSE),"")</f>
        <v/>
      </c>
      <c r="E366" s="210">
        <v>0</v>
      </c>
      <c r="F366" s="216">
        <f t="shared" ref="F366:L366" si="367">F$30*F881</f>
        <v>0</v>
      </c>
      <c r="G366" s="216">
        <f t="shared" si="367"/>
        <v>0</v>
      </c>
      <c r="H366" s="216">
        <f t="shared" si="367"/>
        <v>0</v>
      </c>
      <c r="I366" s="216">
        <f t="shared" si="367"/>
        <v>0</v>
      </c>
      <c r="J366" s="216">
        <f t="shared" si="367"/>
        <v>0</v>
      </c>
      <c r="K366" s="216">
        <f t="shared" si="367"/>
        <v>0</v>
      </c>
      <c r="L366" s="216">
        <f t="shared" si="367"/>
        <v>0</v>
      </c>
      <c r="M366" s="216">
        <f t="shared" si="365"/>
        <v>0</v>
      </c>
      <c r="N366" s="216">
        <f t="shared" si="365"/>
        <v>0</v>
      </c>
      <c r="O366" s="216">
        <f t="shared" si="365"/>
        <v>0</v>
      </c>
      <c r="P366" s="216">
        <f t="shared" si="365"/>
        <v>0</v>
      </c>
      <c r="Q366" s="216">
        <f t="shared" si="365"/>
        <v>0</v>
      </c>
      <c r="S366" s="207">
        <f t="shared" si="360"/>
        <v>0</v>
      </c>
      <c r="T366" s="208">
        <f t="shared" si="361"/>
        <v>0</v>
      </c>
    </row>
    <row r="367" spans="1:20" s="167" customFormat="1" ht="12.75" hidden="1" outlineLevel="1" thickBot="1">
      <c r="A367" s="282">
        <v>327</v>
      </c>
      <c r="B367" s="287" t="str">
        <f>IFERROR(VLOOKUP(E367,'P. 2.1'!$E$10:$X$65,2,FALSE),"")</f>
        <v/>
      </c>
      <c r="C367" s="287" t="str">
        <f>IFERROR(VLOOKUP(E367,'P. 2.1'!$E$10:$X$65,3,FALSE),"")</f>
        <v/>
      </c>
      <c r="E367" s="210">
        <v>0</v>
      </c>
      <c r="F367" s="216">
        <f t="shared" ref="F367:L367" si="368">F$30*F882</f>
        <v>0</v>
      </c>
      <c r="G367" s="216">
        <f t="shared" si="368"/>
        <v>0</v>
      </c>
      <c r="H367" s="216">
        <f t="shared" si="368"/>
        <v>0</v>
      </c>
      <c r="I367" s="216">
        <f t="shared" si="368"/>
        <v>0</v>
      </c>
      <c r="J367" s="216">
        <f t="shared" si="368"/>
        <v>0</v>
      </c>
      <c r="K367" s="216">
        <f t="shared" si="368"/>
        <v>0</v>
      </c>
      <c r="L367" s="216">
        <f t="shared" si="368"/>
        <v>0</v>
      </c>
      <c r="M367" s="216">
        <f t="shared" si="365"/>
        <v>0</v>
      </c>
      <c r="N367" s="216">
        <f t="shared" si="365"/>
        <v>0</v>
      </c>
      <c r="O367" s="216">
        <f t="shared" si="365"/>
        <v>0</v>
      </c>
      <c r="P367" s="216">
        <f t="shared" si="365"/>
        <v>0</v>
      </c>
      <c r="Q367" s="216">
        <f t="shared" si="365"/>
        <v>0</v>
      </c>
      <c r="S367" s="207">
        <f t="shared" si="360"/>
        <v>0</v>
      </c>
      <c r="T367" s="208">
        <f t="shared" si="361"/>
        <v>0</v>
      </c>
    </row>
    <row r="368" spans="1:20" s="167" customFormat="1" ht="12.75" hidden="1" outlineLevel="1" thickBot="1">
      <c r="A368" s="282">
        <v>328</v>
      </c>
      <c r="B368" s="287" t="str">
        <f>IFERROR(VLOOKUP(E368,'P. 2.1'!$E$10:$X$65,2,FALSE),"")</f>
        <v/>
      </c>
      <c r="C368" s="287" t="str">
        <f>IFERROR(VLOOKUP(E368,'P. 2.1'!$E$10:$X$65,3,FALSE),"")</f>
        <v/>
      </c>
      <c r="E368" s="210">
        <v>0</v>
      </c>
      <c r="F368" s="216">
        <f t="shared" ref="F368:L368" si="369">F$30*F883</f>
        <v>0</v>
      </c>
      <c r="G368" s="216">
        <f t="shared" si="369"/>
        <v>0</v>
      </c>
      <c r="H368" s="216">
        <f t="shared" si="369"/>
        <v>0</v>
      </c>
      <c r="I368" s="216">
        <f t="shared" si="369"/>
        <v>0</v>
      </c>
      <c r="J368" s="216">
        <f t="shared" si="369"/>
        <v>0</v>
      </c>
      <c r="K368" s="216">
        <f t="shared" si="369"/>
        <v>0</v>
      </c>
      <c r="L368" s="216">
        <f t="shared" si="369"/>
        <v>0</v>
      </c>
      <c r="M368" s="216">
        <f t="shared" si="365"/>
        <v>0</v>
      </c>
      <c r="N368" s="216">
        <f t="shared" si="365"/>
        <v>0</v>
      </c>
      <c r="O368" s="216">
        <f t="shared" si="365"/>
        <v>0</v>
      </c>
      <c r="P368" s="216">
        <f t="shared" si="365"/>
        <v>0</v>
      </c>
      <c r="Q368" s="216">
        <f t="shared" si="365"/>
        <v>0</v>
      </c>
      <c r="S368" s="207">
        <f t="shared" si="360"/>
        <v>0</v>
      </c>
      <c r="T368" s="208">
        <f t="shared" si="361"/>
        <v>0</v>
      </c>
    </row>
    <row r="369" spans="1:20" s="167" customFormat="1" ht="12.75" hidden="1" outlineLevel="1" thickBot="1">
      <c r="A369" s="282">
        <v>329</v>
      </c>
      <c r="B369" s="287" t="str">
        <f>IFERROR(VLOOKUP(E369,'P. 2.1'!$E$10:$X$65,2,FALSE),"")</f>
        <v/>
      </c>
      <c r="C369" s="287" t="str">
        <f>IFERROR(VLOOKUP(E369,'P. 2.1'!$E$10:$X$65,3,FALSE),"")</f>
        <v/>
      </c>
      <c r="E369" s="210">
        <v>0</v>
      </c>
      <c r="F369" s="216">
        <f t="shared" ref="F369:L369" si="370">F$30*F884</f>
        <v>0</v>
      </c>
      <c r="G369" s="216">
        <f t="shared" si="370"/>
        <v>0</v>
      </c>
      <c r="H369" s="216">
        <f t="shared" si="370"/>
        <v>0</v>
      </c>
      <c r="I369" s="216">
        <f t="shared" si="370"/>
        <v>0</v>
      </c>
      <c r="J369" s="216">
        <f t="shared" si="370"/>
        <v>0</v>
      </c>
      <c r="K369" s="216">
        <f t="shared" si="370"/>
        <v>0</v>
      </c>
      <c r="L369" s="216">
        <f t="shared" si="370"/>
        <v>0</v>
      </c>
      <c r="M369" s="216">
        <f t="shared" si="365"/>
        <v>0</v>
      </c>
      <c r="N369" s="216">
        <f t="shared" si="365"/>
        <v>0</v>
      </c>
      <c r="O369" s="216">
        <f t="shared" si="365"/>
        <v>0</v>
      </c>
      <c r="P369" s="216">
        <f t="shared" si="365"/>
        <v>0</v>
      </c>
      <c r="Q369" s="216">
        <f t="shared" si="365"/>
        <v>0</v>
      </c>
      <c r="S369" s="207">
        <f t="shared" si="360"/>
        <v>0</v>
      </c>
      <c r="T369" s="208">
        <f t="shared" si="361"/>
        <v>0</v>
      </c>
    </row>
    <row r="370" spans="1:20" s="167" customFormat="1" ht="12.75" hidden="1" outlineLevel="1" thickBot="1">
      <c r="A370" s="282">
        <v>330</v>
      </c>
      <c r="B370" s="287" t="str">
        <f>IFERROR(VLOOKUP(E370,'P. 2.1'!$E$10:$X$65,2,FALSE),"")</f>
        <v/>
      </c>
      <c r="C370" s="287" t="str">
        <f>IFERROR(VLOOKUP(E370,'P. 2.1'!$E$10:$X$65,3,FALSE),"")</f>
        <v/>
      </c>
      <c r="E370" s="210">
        <v>0</v>
      </c>
      <c r="F370" s="216">
        <f t="shared" ref="F370:L370" si="371">F$30*F885</f>
        <v>0</v>
      </c>
      <c r="G370" s="216">
        <f t="shared" si="371"/>
        <v>0</v>
      </c>
      <c r="H370" s="216">
        <f t="shared" si="371"/>
        <v>0</v>
      </c>
      <c r="I370" s="216">
        <f t="shared" si="371"/>
        <v>0</v>
      </c>
      <c r="J370" s="216">
        <f t="shared" si="371"/>
        <v>0</v>
      </c>
      <c r="K370" s="216">
        <f t="shared" si="371"/>
        <v>0</v>
      </c>
      <c r="L370" s="216">
        <f t="shared" si="371"/>
        <v>0</v>
      </c>
      <c r="M370" s="216">
        <f t="shared" si="365"/>
        <v>0</v>
      </c>
      <c r="N370" s="216">
        <f t="shared" si="365"/>
        <v>0</v>
      </c>
      <c r="O370" s="216">
        <f t="shared" si="365"/>
        <v>0</v>
      </c>
      <c r="P370" s="216">
        <f t="shared" si="365"/>
        <v>0</v>
      </c>
      <c r="Q370" s="216">
        <f t="shared" si="365"/>
        <v>0</v>
      </c>
      <c r="S370" s="207">
        <f t="shared" si="360"/>
        <v>0</v>
      </c>
      <c r="T370" s="208">
        <f t="shared" si="361"/>
        <v>0</v>
      </c>
    </row>
    <row r="371" spans="1:20" s="167" customFormat="1" ht="12.75" hidden="1" outlineLevel="1" thickBot="1">
      <c r="A371" s="282">
        <v>331</v>
      </c>
      <c r="B371" s="287" t="str">
        <f>IFERROR(VLOOKUP(E371,'P. 2.1'!$E$10:$X$65,2,FALSE),"")</f>
        <v/>
      </c>
      <c r="C371" s="287" t="str">
        <f>IFERROR(VLOOKUP(E371,'P. 2.1'!$E$10:$X$65,3,FALSE),"")</f>
        <v/>
      </c>
      <c r="E371" s="210">
        <v>0</v>
      </c>
      <c r="F371" s="216">
        <f t="shared" ref="F371:L371" si="372">F$30*F886</f>
        <v>0</v>
      </c>
      <c r="G371" s="216">
        <f t="shared" si="372"/>
        <v>0</v>
      </c>
      <c r="H371" s="216">
        <f t="shared" si="372"/>
        <v>0</v>
      </c>
      <c r="I371" s="216">
        <f t="shared" si="372"/>
        <v>0</v>
      </c>
      <c r="J371" s="216">
        <f t="shared" si="372"/>
        <v>0</v>
      </c>
      <c r="K371" s="216">
        <f t="shared" si="372"/>
        <v>0</v>
      </c>
      <c r="L371" s="216">
        <f t="shared" si="372"/>
        <v>0</v>
      </c>
      <c r="M371" s="216">
        <f t="shared" si="365"/>
        <v>0</v>
      </c>
      <c r="N371" s="216">
        <f t="shared" si="365"/>
        <v>0</v>
      </c>
      <c r="O371" s="216">
        <f t="shared" si="365"/>
        <v>0</v>
      </c>
      <c r="P371" s="216">
        <f t="shared" si="365"/>
        <v>0</v>
      </c>
      <c r="Q371" s="216">
        <f t="shared" si="365"/>
        <v>0</v>
      </c>
      <c r="S371" s="207">
        <f t="shared" si="360"/>
        <v>0</v>
      </c>
      <c r="T371" s="208">
        <f t="shared" si="361"/>
        <v>0</v>
      </c>
    </row>
    <row r="372" spans="1:20" s="167" customFormat="1" ht="12.75" hidden="1" outlineLevel="1" thickBot="1">
      <c r="A372" s="282">
        <v>332</v>
      </c>
      <c r="B372" s="287" t="str">
        <f>IFERROR(VLOOKUP(E372,'P. 2.1'!$E$10:$X$65,2,FALSE),"")</f>
        <v/>
      </c>
      <c r="C372" s="287" t="str">
        <f>IFERROR(VLOOKUP(E372,'P. 2.1'!$E$10:$X$65,3,FALSE),"")</f>
        <v/>
      </c>
      <c r="E372" s="210">
        <v>0</v>
      </c>
      <c r="F372" s="216">
        <f t="shared" ref="F372:L372" si="373">F$30*F887</f>
        <v>0</v>
      </c>
      <c r="G372" s="216">
        <f t="shared" si="373"/>
        <v>0</v>
      </c>
      <c r="H372" s="216">
        <f t="shared" si="373"/>
        <v>0</v>
      </c>
      <c r="I372" s="216">
        <f t="shared" si="373"/>
        <v>0</v>
      </c>
      <c r="J372" s="216">
        <f t="shared" si="373"/>
        <v>0</v>
      </c>
      <c r="K372" s="216">
        <f t="shared" si="373"/>
        <v>0</v>
      </c>
      <c r="L372" s="216">
        <f t="shared" si="373"/>
        <v>0</v>
      </c>
      <c r="M372" s="216">
        <f t="shared" si="365"/>
        <v>0</v>
      </c>
      <c r="N372" s="216">
        <f t="shared" si="365"/>
        <v>0</v>
      </c>
      <c r="O372" s="216">
        <f t="shared" si="365"/>
        <v>0</v>
      </c>
      <c r="P372" s="216">
        <f t="shared" si="365"/>
        <v>0</v>
      </c>
      <c r="Q372" s="216">
        <f t="shared" si="365"/>
        <v>0</v>
      </c>
      <c r="S372" s="207">
        <f t="shared" si="360"/>
        <v>0</v>
      </c>
      <c r="T372" s="208">
        <f t="shared" si="361"/>
        <v>0</v>
      </c>
    </row>
    <row r="373" spans="1:20" s="167" customFormat="1" ht="12.75" hidden="1" outlineLevel="1" thickBot="1">
      <c r="A373" s="282">
        <v>333</v>
      </c>
      <c r="B373" s="287" t="str">
        <f>IFERROR(VLOOKUP(E373,'P. 2.1'!$E$10:$X$65,2,FALSE),"")</f>
        <v/>
      </c>
      <c r="C373" s="287" t="str">
        <f>IFERROR(VLOOKUP(E373,'P. 2.1'!$E$10:$X$65,3,FALSE),"")</f>
        <v/>
      </c>
      <c r="E373" s="210">
        <v>0</v>
      </c>
      <c r="F373" s="216">
        <f t="shared" ref="F373:L373" si="374">F$30*F888</f>
        <v>0</v>
      </c>
      <c r="G373" s="216">
        <f t="shared" si="374"/>
        <v>0</v>
      </c>
      <c r="H373" s="216">
        <f t="shared" si="374"/>
        <v>0</v>
      </c>
      <c r="I373" s="216">
        <f t="shared" si="374"/>
        <v>0</v>
      </c>
      <c r="J373" s="216">
        <f t="shared" si="374"/>
        <v>0</v>
      </c>
      <c r="K373" s="216">
        <f t="shared" si="374"/>
        <v>0</v>
      </c>
      <c r="L373" s="216">
        <f t="shared" si="374"/>
        <v>0</v>
      </c>
      <c r="M373" s="216">
        <f t="shared" si="365"/>
        <v>0</v>
      </c>
      <c r="N373" s="216">
        <f t="shared" si="365"/>
        <v>0</v>
      </c>
      <c r="O373" s="216">
        <f t="shared" si="365"/>
        <v>0</v>
      </c>
      <c r="P373" s="216">
        <f t="shared" si="365"/>
        <v>0</v>
      </c>
      <c r="Q373" s="216">
        <f t="shared" si="365"/>
        <v>0</v>
      </c>
      <c r="S373" s="207">
        <f t="shared" si="360"/>
        <v>0</v>
      </c>
      <c r="T373" s="208">
        <f t="shared" si="361"/>
        <v>0</v>
      </c>
    </row>
    <row r="374" spans="1:20" s="167" customFormat="1" ht="12.75" hidden="1" outlineLevel="1" thickBot="1">
      <c r="A374" s="282">
        <v>334</v>
      </c>
      <c r="B374" s="287" t="str">
        <f>IFERROR(VLOOKUP(E374,'P. 2.1'!$E$10:$X$65,2,FALSE),"")</f>
        <v/>
      </c>
      <c r="C374" s="287" t="str">
        <f>IFERROR(VLOOKUP(E374,'P. 2.1'!$E$10:$X$65,3,FALSE),"")</f>
        <v/>
      </c>
      <c r="E374" s="210">
        <v>0</v>
      </c>
      <c r="F374" s="216">
        <f t="shared" ref="F374:L374" si="375">F$30*F889</f>
        <v>0</v>
      </c>
      <c r="G374" s="216">
        <f t="shared" si="375"/>
        <v>0</v>
      </c>
      <c r="H374" s="216">
        <f t="shared" si="375"/>
        <v>0</v>
      </c>
      <c r="I374" s="216">
        <f t="shared" si="375"/>
        <v>0</v>
      </c>
      <c r="J374" s="216">
        <f t="shared" si="375"/>
        <v>0</v>
      </c>
      <c r="K374" s="216">
        <f t="shared" si="375"/>
        <v>0</v>
      </c>
      <c r="L374" s="216">
        <f t="shared" si="375"/>
        <v>0</v>
      </c>
      <c r="M374" s="216">
        <f t="shared" ref="M374:Q383" si="376">M$30*M889</f>
        <v>0</v>
      </c>
      <c r="N374" s="216">
        <f t="shared" si="376"/>
        <v>0</v>
      </c>
      <c r="O374" s="216">
        <f t="shared" si="376"/>
        <v>0</v>
      </c>
      <c r="P374" s="216">
        <f t="shared" si="376"/>
        <v>0</v>
      </c>
      <c r="Q374" s="216">
        <f t="shared" si="376"/>
        <v>0</v>
      </c>
      <c r="S374" s="207">
        <f t="shared" si="360"/>
        <v>0</v>
      </c>
      <c r="T374" s="208">
        <f t="shared" si="361"/>
        <v>0</v>
      </c>
    </row>
    <row r="375" spans="1:20" s="167" customFormat="1" ht="12.75" hidden="1" outlineLevel="1" thickBot="1">
      <c r="A375" s="282">
        <v>335</v>
      </c>
      <c r="B375" s="287" t="str">
        <f>IFERROR(VLOOKUP(E375,'P. 2.1'!$E$10:$X$65,2,FALSE),"")</f>
        <v/>
      </c>
      <c r="C375" s="287" t="str">
        <f>IFERROR(VLOOKUP(E375,'P. 2.1'!$E$10:$X$65,3,FALSE),"")</f>
        <v/>
      </c>
      <c r="E375" s="210">
        <v>0</v>
      </c>
      <c r="F375" s="216">
        <f t="shared" ref="F375:L375" si="377">F$30*F890</f>
        <v>0</v>
      </c>
      <c r="G375" s="216">
        <f t="shared" si="377"/>
        <v>0</v>
      </c>
      <c r="H375" s="216">
        <f t="shared" si="377"/>
        <v>0</v>
      </c>
      <c r="I375" s="216">
        <f t="shared" si="377"/>
        <v>0</v>
      </c>
      <c r="J375" s="216">
        <f t="shared" si="377"/>
        <v>0</v>
      </c>
      <c r="K375" s="216">
        <f t="shared" si="377"/>
        <v>0</v>
      </c>
      <c r="L375" s="216">
        <f t="shared" si="377"/>
        <v>0</v>
      </c>
      <c r="M375" s="216">
        <f t="shared" si="376"/>
        <v>0</v>
      </c>
      <c r="N375" s="216">
        <f t="shared" si="376"/>
        <v>0</v>
      </c>
      <c r="O375" s="216">
        <f t="shared" si="376"/>
        <v>0</v>
      </c>
      <c r="P375" s="216">
        <f t="shared" si="376"/>
        <v>0</v>
      </c>
      <c r="Q375" s="216">
        <f t="shared" si="376"/>
        <v>0</v>
      </c>
      <c r="S375" s="207">
        <f t="shared" si="360"/>
        <v>0</v>
      </c>
      <c r="T375" s="208">
        <f t="shared" si="361"/>
        <v>0</v>
      </c>
    </row>
    <row r="376" spans="1:20" s="167" customFormat="1" ht="12.75" hidden="1" outlineLevel="1" thickBot="1">
      <c r="A376" s="282">
        <v>336</v>
      </c>
      <c r="B376" s="287" t="str">
        <f>IFERROR(VLOOKUP(E376,'P. 2.1'!$E$10:$X$65,2,FALSE),"")</f>
        <v/>
      </c>
      <c r="C376" s="287" t="str">
        <f>IFERROR(VLOOKUP(E376,'P. 2.1'!$E$10:$X$65,3,FALSE),"")</f>
        <v/>
      </c>
      <c r="E376" s="210">
        <v>0</v>
      </c>
      <c r="F376" s="216">
        <f t="shared" ref="F376:L376" si="378">F$30*F891</f>
        <v>0</v>
      </c>
      <c r="G376" s="216">
        <f t="shared" si="378"/>
        <v>0</v>
      </c>
      <c r="H376" s="216">
        <f t="shared" si="378"/>
        <v>0</v>
      </c>
      <c r="I376" s="216">
        <f t="shared" si="378"/>
        <v>0</v>
      </c>
      <c r="J376" s="216">
        <f t="shared" si="378"/>
        <v>0</v>
      </c>
      <c r="K376" s="216">
        <f t="shared" si="378"/>
        <v>0</v>
      </c>
      <c r="L376" s="216">
        <f t="shared" si="378"/>
        <v>0</v>
      </c>
      <c r="M376" s="216">
        <f t="shared" si="376"/>
        <v>0</v>
      </c>
      <c r="N376" s="216">
        <f t="shared" si="376"/>
        <v>0</v>
      </c>
      <c r="O376" s="216">
        <f t="shared" si="376"/>
        <v>0</v>
      </c>
      <c r="P376" s="216">
        <f t="shared" si="376"/>
        <v>0</v>
      </c>
      <c r="Q376" s="216">
        <f t="shared" si="376"/>
        <v>0</v>
      </c>
      <c r="S376" s="207">
        <f t="shared" si="360"/>
        <v>0</v>
      </c>
      <c r="T376" s="208">
        <f t="shared" si="361"/>
        <v>0</v>
      </c>
    </row>
    <row r="377" spans="1:20" s="167" customFormat="1" ht="12.75" hidden="1" outlineLevel="1" thickBot="1">
      <c r="A377" s="282">
        <v>337</v>
      </c>
      <c r="B377" s="287" t="str">
        <f>IFERROR(VLOOKUP(E377,'P. 2.1'!$E$10:$X$65,2,FALSE),"")</f>
        <v/>
      </c>
      <c r="C377" s="287" t="str">
        <f>IFERROR(VLOOKUP(E377,'P. 2.1'!$E$10:$X$65,3,FALSE),"")</f>
        <v/>
      </c>
      <c r="E377" s="210">
        <v>0</v>
      </c>
      <c r="F377" s="216">
        <f t="shared" ref="F377:L377" si="379">F$30*F892</f>
        <v>0</v>
      </c>
      <c r="G377" s="216">
        <f t="shared" si="379"/>
        <v>0</v>
      </c>
      <c r="H377" s="216">
        <f t="shared" si="379"/>
        <v>0</v>
      </c>
      <c r="I377" s="216">
        <f t="shared" si="379"/>
        <v>0</v>
      </c>
      <c r="J377" s="216">
        <f t="shared" si="379"/>
        <v>0</v>
      </c>
      <c r="K377" s="216">
        <f t="shared" si="379"/>
        <v>0</v>
      </c>
      <c r="L377" s="216">
        <f t="shared" si="379"/>
        <v>0</v>
      </c>
      <c r="M377" s="216">
        <f t="shared" si="376"/>
        <v>0</v>
      </c>
      <c r="N377" s="216">
        <f t="shared" si="376"/>
        <v>0</v>
      </c>
      <c r="O377" s="216">
        <f t="shared" si="376"/>
        <v>0</v>
      </c>
      <c r="P377" s="216">
        <f t="shared" si="376"/>
        <v>0</v>
      </c>
      <c r="Q377" s="216">
        <f t="shared" si="376"/>
        <v>0</v>
      </c>
      <c r="S377" s="207">
        <f t="shared" si="360"/>
        <v>0</v>
      </c>
      <c r="T377" s="208">
        <f t="shared" si="361"/>
        <v>0</v>
      </c>
    </row>
    <row r="378" spans="1:20" s="167" customFormat="1" ht="12.75" hidden="1" outlineLevel="1" thickBot="1">
      <c r="A378" s="282">
        <v>338</v>
      </c>
      <c r="B378" s="287" t="str">
        <f>IFERROR(VLOOKUP(E378,'P. 2.1'!$E$10:$X$65,2,FALSE),"")</f>
        <v/>
      </c>
      <c r="C378" s="287" t="str">
        <f>IFERROR(VLOOKUP(E378,'P. 2.1'!$E$10:$X$65,3,FALSE),"")</f>
        <v/>
      </c>
      <c r="E378" s="210">
        <v>0</v>
      </c>
      <c r="F378" s="216">
        <f t="shared" ref="F378:L378" si="380">F$30*F893</f>
        <v>0</v>
      </c>
      <c r="G378" s="216">
        <f t="shared" si="380"/>
        <v>0</v>
      </c>
      <c r="H378" s="216">
        <f t="shared" si="380"/>
        <v>0</v>
      </c>
      <c r="I378" s="216">
        <f t="shared" si="380"/>
        <v>0</v>
      </c>
      <c r="J378" s="216">
        <f t="shared" si="380"/>
        <v>0</v>
      </c>
      <c r="K378" s="216">
        <f t="shared" si="380"/>
        <v>0</v>
      </c>
      <c r="L378" s="216">
        <f t="shared" si="380"/>
        <v>0</v>
      </c>
      <c r="M378" s="216">
        <f t="shared" si="376"/>
        <v>0</v>
      </c>
      <c r="N378" s="216">
        <f t="shared" si="376"/>
        <v>0</v>
      </c>
      <c r="O378" s="216">
        <f t="shared" si="376"/>
        <v>0</v>
      </c>
      <c r="P378" s="216">
        <f t="shared" si="376"/>
        <v>0</v>
      </c>
      <c r="Q378" s="216">
        <f t="shared" si="376"/>
        <v>0</v>
      </c>
      <c r="S378" s="207">
        <f t="shared" si="360"/>
        <v>0</v>
      </c>
      <c r="T378" s="208">
        <f t="shared" si="361"/>
        <v>0</v>
      </c>
    </row>
    <row r="379" spans="1:20" s="167" customFormat="1" ht="12.75" hidden="1" outlineLevel="1" thickBot="1">
      <c r="A379" s="282">
        <v>339</v>
      </c>
      <c r="B379" s="287" t="str">
        <f>IFERROR(VLOOKUP(E379,'P. 2.1'!$E$10:$X$65,2,FALSE),"")</f>
        <v/>
      </c>
      <c r="C379" s="287" t="str">
        <f>IFERROR(VLOOKUP(E379,'P. 2.1'!$E$10:$X$65,3,FALSE),"")</f>
        <v/>
      </c>
      <c r="E379" s="210">
        <v>0</v>
      </c>
      <c r="F379" s="216">
        <f t="shared" ref="F379:L379" si="381">F$30*F894</f>
        <v>0</v>
      </c>
      <c r="G379" s="216">
        <f t="shared" si="381"/>
        <v>0</v>
      </c>
      <c r="H379" s="216">
        <f t="shared" si="381"/>
        <v>0</v>
      </c>
      <c r="I379" s="216">
        <f t="shared" si="381"/>
        <v>0</v>
      </c>
      <c r="J379" s="216">
        <f t="shared" si="381"/>
        <v>0</v>
      </c>
      <c r="K379" s="216">
        <f t="shared" si="381"/>
        <v>0</v>
      </c>
      <c r="L379" s="216">
        <f t="shared" si="381"/>
        <v>0</v>
      </c>
      <c r="M379" s="216">
        <f t="shared" si="376"/>
        <v>0</v>
      </c>
      <c r="N379" s="216">
        <f t="shared" si="376"/>
        <v>0</v>
      </c>
      <c r="O379" s="216">
        <f t="shared" si="376"/>
        <v>0</v>
      </c>
      <c r="P379" s="216">
        <f t="shared" si="376"/>
        <v>0</v>
      </c>
      <c r="Q379" s="216">
        <f t="shared" si="376"/>
        <v>0</v>
      </c>
      <c r="S379" s="207">
        <f t="shared" si="360"/>
        <v>0</v>
      </c>
      <c r="T379" s="208">
        <f t="shared" si="361"/>
        <v>0</v>
      </c>
    </row>
    <row r="380" spans="1:20" s="167" customFormat="1" ht="12.75" hidden="1" outlineLevel="1" thickBot="1">
      <c r="A380" s="282">
        <v>340</v>
      </c>
      <c r="B380" s="287" t="str">
        <f>IFERROR(VLOOKUP(E380,'P. 2.1'!$E$10:$X$65,2,FALSE),"")</f>
        <v/>
      </c>
      <c r="C380" s="287" t="str">
        <f>IFERROR(VLOOKUP(E380,'P. 2.1'!$E$10:$X$65,3,FALSE),"")</f>
        <v/>
      </c>
      <c r="E380" s="210">
        <v>0</v>
      </c>
      <c r="F380" s="216">
        <f t="shared" ref="F380:L380" si="382">F$30*F895</f>
        <v>0</v>
      </c>
      <c r="G380" s="216">
        <f t="shared" si="382"/>
        <v>0</v>
      </c>
      <c r="H380" s="216">
        <f t="shared" si="382"/>
        <v>0</v>
      </c>
      <c r="I380" s="216">
        <f t="shared" si="382"/>
        <v>0</v>
      </c>
      <c r="J380" s="216">
        <f t="shared" si="382"/>
        <v>0</v>
      </c>
      <c r="K380" s="216">
        <f t="shared" si="382"/>
        <v>0</v>
      </c>
      <c r="L380" s="216">
        <f t="shared" si="382"/>
        <v>0</v>
      </c>
      <c r="M380" s="216">
        <f t="shared" si="376"/>
        <v>0</v>
      </c>
      <c r="N380" s="216">
        <f t="shared" si="376"/>
        <v>0</v>
      </c>
      <c r="O380" s="216">
        <f t="shared" si="376"/>
        <v>0</v>
      </c>
      <c r="P380" s="216">
        <f t="shared" si="376"/>
        <v>0</v>
      </c>
      <c r="Q380" s="216">
        <f t="shared" si="376"/>
        <v>0</v>
      </c>
      <c r="S380" s="207">
        <f t="shared" si="360"/>
        <v>0</v>
      </c>
      <c r="T380" s="208">
        <f t="shared" si="361"/>
        <v>0</v>
      </c>
    </row>
    <row r="381" spans="1:20" s="167" customFormat="1" ht="12.75" hidden="1" outlineLevel="1" thickBot="1">
      <c r="A381" s="282">
        <v>341</v>
      </c>
      <c r="B381" s="287" t="str">
        <f>IFERROR(VLOOKUP(E381,'P. 2.1'!$E$10:$X$65,2,FALSE),"")</f>
        <v/>
      </c>
      <c r="C381" s="287" t="str">
        <f>IFERROR(VLOOKUP(E381,'P. 2.1'!$E$10:$X$65,3,FALSE),"")</f>
        <v/>
      </c>
      <c r="E381" s="210">
        <v>0</v>
      </c>
      <c r="F381" s="216">
        <f t="shared" ref="F381:L381" si="383">F$30*F896</f>
        <v>0</v>
      </c>
      <c r="G381" s="216">
        <f t="shared" si="383"/>
        <v>0</v>
      </c>
      <c r="H381" s="216">
        <f t="shared" si="383"/>
        <v>0</v>
      </c>
      <c r="I381" s="216">
        <f t="shared" si="383"/>
        <v>0</v>
      </c>
      <c r="J381" s="216">
        <f t="shared" si="383"/>
        <v>0</v>
      </c>
      <c r="K381" s="216">
        <f t="shared" si="383"/>
        <v>0</v>
      </c>
      <c r="L381" s="216">
        <f t="shared" si="383"/>
        <v>0</v>
      </c>
      <c r="M381" s="216">
        <f t="shared" si="376"/>
        <v>0</v>
      </c>
      <c r="N381" s="216">
        <f t="shared" si="376"/>
        <v>0</v>
      </c>
      <c r="O381" s="216">
        <f t="shared" si="376"/>
        <v>0</v>
      </c>
      <c r="P381" s="216">
        <f t="shared" si="376"/>
        <v>0</v>
      </c>
      <c r="Q381" s="216">
        <f t="shared" si="376"/>
        <v>0</v>
      </c>
      <c r="S381" s="207">
        <f t="shared" si="360"/>
        <v>0</v>
      </c>
      <c r="T381" s="208">
        <f t="shared" si="361"/>
        <v>0</v>
      </c>
    </row>
    <row r="382" spans="1:20" s="167" customFormat="1" ht="12.75" hidden="1" outlineLevel="1" thickBot="1">
      <c r="A382" s="282">
        <v>342</v>
      </c>
      <c r="B382" s="287" t="str">
        <f>IFERROR(VLOOKUP(E382,'P. 2.1'!$E$10:$X$65,2,FALSE),"")</f>
        <v/>
      </c>
      <c r="C382" s="287" t="str">
        <f>IFERROR(VLOOKUP(E382,'P. 2.1'!$E$10:$X$65,3,FALSE),"")</f>
        <v/>
      </c>
      <c r="E382" s="210">
        <v>0</v>
      </c>
      <c r="F382" s="216">
        <f t="shared" ref="F382:L382" si="384">F$30*F897</f>
        <v>0</v>
      </c>
      <c r="G382" s="216">
        <f t="shared" si="384"/>
        <v>0</v>
      </c>
      <c r="H382" s="216">
        <f t="shared" si="384"/>
        <v>0</v>
      </c>
      <c r="I382" s="216">
        <f t="shared" si="384"/>
        <v>0</v>
      </c>
      <c r="J382" s="216">
        <f t="shared" si="384"/>
        <v>0</v>
      </c>
      <c r="K382" s="216">
        <f t="shared" si="384"/>
        <v>0</v>
      </c>
      <c r="L382" s="216">
        <f t="shared" si="384"/>
        <v>0</v>
      </c>
      <c r="M382" s="216">
        <f t="shared" si="376"/>
        <v>0</v>
      </c>
      <c r="N382" s="216">
        <f t="shared" si="376"/>
        <v>0</v>
      </c>
      <c r="O382" s="216">
        <f t="shared" si="376"/>
        <v>0</v>
      </c>
      <c r="P382" s="216">
        <f t="shared" si="376"/>
        <v>0</v>
      </c>
      <c r="Q382" s="216">
        <f t="shared" si="376"/>
        <v>0</v>
      </c>
      <c r="S382" s="207">
        <f t="shared" si="360"/>
        <v>0</v>
      </c>
      <c r="T382" s="208">
        <f t="shared" si="361"/>
        <v>0</v>
      </c>
    </row>
    <row r="383" spans="1:20" s="167" customFormat="1" ht="12.75" hidden="1" outlineLevel="1" thickBot="1">
      <c r="A383" s="282">
        <v>343</v>
      </c>
      <c r="B383" s="287" t="str">
        <f>IFERROR(VLOOKUP(E383,'P. 2.1'!$E$10:$X$65,2,FALSE),"")</f>
        <v/>
      </c>
      <c r="C383" s="287" t="str">
        <f>IFERROR(VLOOKUP(E383,'P. 2.1'!$E$10:$X$65,3,FALSE),"")</f>
        <v/>
      </c>
      <c r="E383" s="210">
        <v>0</v>
      </c>
      <c r="F383" s="216">
        <f t="shared" ref="F383:L383" si="385">F$30*F898</f>
        <v>0</v>
      </c>
      <c r="G383" s="216">
        <f t="shared" si="385"/>
        <v>0</v>
      </c>
      <c r="H383" s="216">
        <f t="shared" si="385"/>
        <v>0</v>
      </c>
      <c r="I383" s="216">
        <f t="shared" si="385"/>
        <v>0</v>
      </c>
      <c r="J383" s="216">
        <f t="shared" si="385"/>
        <v>0</v>
      </c>
      <c r="K383" s="216">
        <f t="shared" si="385"/>
        <v>0</v>
      </c>
      <c r="L383" s="216">
        <f t="shared" si="385"/>
        <v>0</v>
      </c>
      <c r="M383" s="216">
        <f t="shared" si="376"/>
        <v>0</v>
      </c>
      <c r="N383" s="216">
        <f t="shared" si="376"/>
        <v>0</v>
      </c>
      <c r="O383" s="216">
        <f t="shared" si="376"/>
        <v>0</v>
      </c>
      <c r="P383" s="216">
        <f t="shared" si="376"/>
        <v>0</v>
      </c>
      <c r="Q383" s="216">
        <f t="shared" si="376"/>
        <v>0</v>
      </c>
      <c r="S383" s="207">
        <f t="shared" si="360"/>
        <v>0</v>
      </c>
      <c r="T383" s="208">
        <f t="shared" si="361"/>
        <v>0</v>
      </c>
    </row>
    <row r="384" spans="1:20" s="167" customFormat="1" ht="12.75" hidden="1" outlineLevel="1" thickBot="1">
      <c r="A384" s="282">
        <v>344</v>
      </c>
      <c r="B384" s="287" t="str">
        <f>IFERROR(VLOOKUP(E384,'P. 2.1'!$E$10:$X$65,2,FALSE),"")</f>
        <v/>
      </c>
      <c r="C384" s="287" t="str">
        <f>IFERROR(VLOOKUP(E384,'P. 2.1'!$E$10:$X$65,3,FALSE),"")</f>
        <v/>
      </c>
      <c r="E384" s="210">
        <v>0</v>
      </c>
      <c r="F384" s="216">
        <f t="shared" ref="F384:L384" si="386">F$30*F899</f>
        <v>0</v>
      </c>
      <c r="G384" s="216">
        <f t="shared" si="386"/>
        <v>0</v>
      </c>
      <c r="H384" s="216">
        <f t="shared" si="386"/>
        <v>0</v>
      </c>
      <c r="I384" s="216">
        <f t="shared" si="386"/>
        <v>0</v>
      </c>
      <c r="J384" s="216">
        <f t="shared" si="386"/>
        <v>0</v>
      </c>
      <c r="K384" s="216">
        <f t="shared" si="386"/>
        <v>0</v>
      </c>
      <c r="L384" s="216">
        <f t="shared" si="386"/>
        <v>0</v>
      </c>
      <c r="M384" s="216">
        <f t="shared" ref="M384:Q393" si="387">M$30*M899</f>
        <v>0</v>
      </c>
      <c r="N384" s="216">
        <f t="shared" si="387"/>
        <v>0</v>
      </c>
      <c r="O384" s="216">
        <f t="shared" si="387"/>
        <v>0</v>
      </c>
      <c r="P384" s="216">
        <f t="shared" si="387"/>
        <v>0</v>
      </c>
      <c r="Q384" s="216">
        <f t="shared" si="387"/>
        <v>0</v>
      </c>
      <c r="S384" s="207">
        <f t="shared" si="360"/>
        <v>0</v>
      </c>
      <c r="T384" s="208">
        <f t="shared" si="361"/>
        <v>0</v>
      </c>
    </row>
    <row r="385" spans="1:20" s="167" customFormat="1" ht="12.75" hidden="1" outlineLevel="1" thickBot="1">
      <c r="A385" s="282">
        <v>345</v>
      </c>
      <c r="B385" s="287" t="str">
        <f>IFERROR(VLOOKUP(E385,'P. 2.1'!$E$10:$X$65,2,FALSE),"")</f>
        <v/>
      </c>
      <c r="C385" s="287" t="str">
        <f>IFERROR(VLOOKUP(E385,'P. 2.1'!$E$10:$X$65,3,FALSE),"")</f>
        <v/>
      </c>
      <c r="E385" s="210">
        <v>0</v>
      </c>
      <c r="F385" s="216">
        <f t="shared" ref="F385:L385" si="388">F$30*F900</f>
        <v>0</v>
      </c>
      <c r="G385" s="216">
        <f t="shared" si="388"/>
        <v>0</v>
      </c>
      <c r="H385" s="216">
        <f t="shared" si="388"/>
        <v>0</v>
      </c>
      <c r="I385" s="216">
        <f t="shared" si="388"/>
        <v>0</v>
      </c>
      <c r="J385" s="216">
        <f t="shared" si="388"/>
        <v>0</v>
      </c>
      <c r="K385" s="216">
        <f t="shared" si="388"/>
        <v>0</v>
      </c>
      <c r="L385" s="216">
        <f t="shared" si="388"/>
        <v>0</v>
      </c>
      <c r="M385" s="216">
        <f t="shared" si="387"/>
        <v>0</v>
      </c>
      <c r="N385" s="216">
        <f t="shared" si="387"/>
        <v>0</v>
      </c>
      <c r="O385" s="216">
        <f t="shared" si="387"/>
        <v>0</v>
      </c>
      <c r="P385" s="216">
        <f t="shared" si="387"/>
        <v>0</v>
      </c>
      <c r="Q385" s="216">
        <f t="shared" si="387"/>
        <v>0</v>
      </c>
      <c r="S385" s="207">
        <f t="shared" si="360"/>
        <v>0</v>
      </c>
      <c r="T385" s="208">
        <f t="shared" si="361"/>
        <v>0</v>
      </c>
    </row>
    <row r="386" spans="1:20" s="167" customFormat="1" ht="12.75" hidden="1" outlineLevel="1" thickBot="1">
      <c r="A386" s="282">
        <v>346</v>
      </c>
      <c r="B386" s="287" t="str">
        <f>IFERROR(VLOOKUP(E386,'P. 2.1'!$E$10:$X$65,2,FALSE),"")</f>
        <v/>
      </c>
      <c r="C386" s="287" t="str">
        <f>IFERROR(VLOOKUP(E386,'P. 2.1'!$E$10:$X$65,3,FALSE),"")</f>
        <v/>
      </c>
      <c r="E386" s="210">
        <v>0</v>
      </c>
      <c r="F386" s="216">
        <f t="shared" ref="F386:L386" si="389">F$30*F901</f>
        <v>0</v>
      </c>
      <c r="G386" s="216">
        <f t="shared" si="389"/>
        <v>0</v>
      </c>
      <c r="H386" s="216">
        <f t="shared" si="389"/>
        <v>0</v>
      </c>
      <c r="I386" s="216">
        <f t="shared" si="389"/>
        <v>0</v>
      </c>
      <c r="J386" s="216">
        <f t="shared" si="389"/>
        <v>0</v>
      </c>
      <c r="K386" s="216">
        <f t="shared" si="389"/>
        <v>0</v>
      </c>
      <c r="L386" s="216">
        <f t="shared" si="389"/>
        <v>0</v>
      </c>
      <c r="M386" s="216">
        <f t="shared" si="387"/>
        <v>0</v>
      </c>
      <c r="N386" s="216">
        <f t="shared" si="387"/>
        <v>0</v>
      </c>
      <c r="O386" s="216">
        <f t="shared" si="387"/>
        <v>0</v>
      </c>
      <c r="P386" s="216">
        <f t="shared" si="387"/>
        <v>0</v>
      </c>
      <c r="Q386" s="216">
        <f t="shared" si="387"/>
        <v>0</v>
      </c>
      <c r="S386" s="207">
        <f t="shared" si="360"/>
        <v>0</v>
      </c>
      <c r="T386" s="208">
        <f t="shared" si="361"/>
        <v>0</v>
      </c>
    </row>
    <row r="387" spans="1:20" s="167" customFormat="1" ht="12.75" hidden="1" outlineLevel="1" thickBot="1">
      <c r="A387" s="282">
        <v>347</v>
      </c>
      <c r="B387" s="287" t="str">
        <f>IFERROR(VLOOKUP(E387,'P. 2.1'!$E$10:$X$65,2,FALSE),"")</f>
        <v/>
      </c>
      <c r="C387" s="287" t="str">
        <f>IFERROR(VLOOKUP(E387,'P. 2.1'!$E$10:$X$65,3,FALSE),"")</f>
        <v/>
      </c>
      <c r="E387" s="210">
        <v>0</v>
      </c>
      <c r="F387" s="216">
        <f t="shared" ref="F387:L387" si="390">F$30*F902</f>
        <v>0</v>
      </c>
      <c r="G387" s="216">
        <f t="shared" si="390"/>
        <v>0</v>
      </c>
      <c r="H387" s="216">
        <f t="shared" si="390"/>
        <v>0</v>
      </c>
      <c r="I387" s="216">
        <f t="shared" si="390"/>
        <v>0</v>
      </c>
      <c r="J387" s="216">
        <f t="shared" si="390"/>
        <v>0</v>
      </c>
      <c r="K387" s="216">
        <f t="shared" si="390"/>
        <v>0</v>
      </c>
      <c r="L387" s="216">
        <f t="shared" si="390"/>
        <v>0</v>
      </c>
      <c r="M387" s="216">
        <f t="shared" si="387"/>
        <v>0</v>
      </c>
      <c r="N387" s="216">
        <f t="shared" si="387"/>
        <v>0</v>
      </c>
      <c r="O387" s="216">
        <f t="shared" si="387"/>
        <v>0</v>
      </c>
      <c r="P387" s="216">
        <f t="shared" si="387"/>
        <v>0</v>
      </c>
      <c r="Q387" s="216">
        <f t="shared" si="387"/>
        <v>0</v>
      </c>
      <c r="S387" s="207">
        <f t="shared" si="360"/>
        <v>0</v>
      </c>
      <c r="T387" s="208">
        <f t="shared" si="361"/>
        <v>0</v>
      </c>
    </row>
    <row r="388" spans="1:20" s="167" customFormat="1" ht="12.75" hidden="1" outlineLevel="1" thickBot="1">
      <c r="A388" s="282">
        <v>348</v>
      </c>
      <c r="B388" s="287" t="str">
        <f>IFERROR(VLOOKUP(E388,'P. 2.1'!$E$10:$X$65,2,FALSE),"")</f>
        <v/>
      </c>
      <c r="C388" s="287" t="str">
        <f>IFERROR(VLOOKUP(E388,'P. 2.1'!$E$10:$X$65,3,FALSE),"")</f>
        <v/>
      </c>
      <c r="E388" s="210">
        <v>0</v>
      </c>
      <c r="F388" s="216">
        <f t="shared" ref="F388:L388" si="391">F$30*F903</f>
        <v>0</v>
      </c>
      <c r="G388" s="216">
        <f t="shared" si="391"/>
        <v>0</v>
      </c>
      <c r="H388" s="216">
        <f t="shared" si="391"/>
        <v>0</v>
      </c>
      <c r="I388" s="216">
        <f t="shared" si="391"/>
        <v>0</v>
      </c>
      <c r="J388" s="216">
        <f t="shared" si="391"/>
        <v>0</v>
      </c>
      <c r="K388" s="216">
        <f t="shared" si="391"/>
        <v>0</v>
      </c>
      <c r="L388" s="216">
        <f t="shared" si="391"/>
        <v>0</v>
      </c>
      <c r="M388" s="216">
        <f t="shared" si="387"/>
        <v>0</v>
      </c>
      <c r="N388" s="216">
        <f t="shared" si="387"/>
        <v>0</v>
      </c>
      <c r="O388" s="216">
        <f t="shared" si="387"/>
        <v>0</v>
      </c>
      <c r="P388" s="216">
        <f t="shared" si="387"/>
        <v>0</v>
      </c>
      <c r="Q388" s="216">
        <f t="shared" si="387"/>
        <v>0</v>
      </c>
      <c r="S388" s="207">
        <f t="shared" si="360"/>
        <v>0</v>
      </c>
      <c r="T388" s="208">
        <f t="shared" si="361"/>
        <v>0</v>
      </c>
    </row>
    <row r="389" spans="1:20" s="167" customFormat="1" ht="12.75" hidden="1" outlineLevel="1" thickBot="1">
      <c r="A389" s="282">
        <v>349</v>
      </c>
      <c r="B389" s="287" t="str">
        <f>IFERROR(VLOOKUP(E389,'P. 2.1'!$E$10:$X$65,2,FALSE),"")</f>
        <v/>
      </c>
      <c r="C389" s="287" t="str">
        <f>IFERROR(VLOOKUP(E389,'P. 2.1'!$E$10:$X$65,3,FALSE),"")</f>
        <v/>
      </c>
      <c r="E389" s="210">
        <v>0</v>
      </c>
      <c r="F389" s="216">
        <f t="shared" ref="F389:L389" si="392">F$30*F904</f>
        <v>0</v>
      </c>
      <c r="G389" s="216">
        <f t="shared" si="392"/>
        <v>0</v>
      </c>
      <c r="H389" s="216">
        <f t="shared" si="392"/>
        <v>0</v>
      </c>
      <c r="I389" s="216">
        <f t="shared" si="392"/>
        <v>0</v>
      </c>
      <c r="J389" s="216">
        <f t="shared" si="392"/>
        <v>0</v>
      </c>
      <c r="K389" s="216">
        <f t="shared" si="392"/>
        <v>0</v>
      </c>
      <c r="L389" s="216">
        <f t="shared" si="392"/>
        <v>0</v>
      </c>
      <c r="M389" s="216">
        <f t="shared" si="387"/>
        <v>0</v>
      </c>
      <c r="N389" s="216">
        <f t="shared" si="387"/>
        <v>0</v>
      </c>
      <c r="O389" s="216">
        <f t="shared" si="387"/>
        <v>0</v>
      </c>
      <c r="P389" s="216">
        <f t="shared" si="387"/>
        <v>0</v>
      </c>
      <c r="Q389" s="216">
        <f t="shared" si="387"/>
        <v>0</v>
      </c>
      <c r="S389" s="207">
        <f t="shared" si="360"/>
        <v>0</v>
      </c>
      <c r="T389" s="208">
        <f t="shared" si="361"/>
        <v>0</v>
      </c>
    </row>
    <row r="390" spans="1:20" s="167" customFormat="1" ht="12.75" hidden="1" outlineLevel="1" thickBot="1">
      <c r="A390" s="282">
        <v>350</v>
      </c>
      <c r="B390" s="287" t="str">
        <f>IFERROR(VLOOKUP(E390,'P. 2.1'!$E$10:$X$65,2,FALSE),"")</f>
        <v/>
      </c>
      <c r="C390" s="287" t="str">
        <f>IFERROR(VLOOKUP(E390,'P. 2.1'!$E$10:$X$65,3,FALSE),"")</f>
        <v/>
      </c>
      <c r="E390" s="210">
        <v>0</v>
      </c>
      <c r="F390" s="216">
        <f t="shared" ref="F390:L390" si="393">F$30*F905</f>
        <v>0</v>
      </c>
      <c r="G390" s="216">
        <f t="shared" si="393"/>
        <v>0</v>
      </c>
      <c r="H390" s="216">
        <f t="shared" si="393"/>
        <v>0</v>
      </c>
      <c r="I390" s="216">
        <f t="shared" si="393"/>
        <v>0</v>
      </c>
      <c r="J390" s="216">
        <f t="shared" si="393"/>
        <v>0</v>
      </c>
      <c r="K390" s="216">
        <f t="shared" si="393"/>
        <v>0</v>
      </c>
      <c r="L390" s="216">
        <f t="shared" si="393"/>
        <v>0</v>
      </c>
      <c r="M390" s="216">
        <f t="shared" si="387"/>
        <v>0</v>
      </c>
      <c r="N390" s="216">
        <f t="shared" si="387"/>
        <v>0</v>
      </c>
      <c r="O390" s="216">
        <f t="shared" si="387"/>
        <v>0</v>
      </c>
      <c r="P390" s="216">
        <f t="shared" si="387"/>
        <v>0</v>
      </c>
      <c r="Q390" s="216">
        <f t="shared" si="387"/>
        <v>0</v>
      </c>
      <c r="S390" s="207">
        <f t="shared" si="360"/>
        <v>0</v>
      </c>
      <c r="T390" s="208">
        <f t="shared" si="361"/>
        <v>0</v>
      </c>
    </row>
    <row r="391" spans="1:20" s="167" customFormat="1" ht="12.75" hidden="1" outlineLevel="1" thickBot="1">
      <c r="A391" s="282">
        <v>351</v>
      </c>
      <c r="B391" s="287" t="str">
        <f>IFERROR(VLOOKUP(E391,'P. 2.1'!$E$10:$X$65,2,FALSE),"")</f>
        <v/>
      </c>
      <c r="C391" s="287" t="str">
        <f>IFERROR(VLOOKUP(E391,'P. 2.1'!$E$10:$X$65,3,FALSE),"")</f>
        <v/>
      </c>
      <c r="E391" s="210">
        <v>0</v>
      </c>
      <c r="F391" s="216">
        <f t="shared" ref="F391:L391" si="394">F$30*F906</f>
        <v>0</v>
      </c>
      <c r="G391" s="216">
        <f t="shared" si="394"/>
        <v>0</v>
      </c>
      <c r="H391" s="216">
        <f t="shared" si="394"/>
        <v>0</v>
      </c>
      <c r="I391" s="216">
        <f t="shared" si="394"/>
        <v>0</v>
      </c>
      <c r="J391" s="216">
        <f t="shared" si="394"/>
        <v>0</v>
      </c>
      <c r="K391" s="216">
        <f t="shared" si="394"/>
        <v>0</v>
      </c>
      <c r="L391" s="216">
        <f t="shared" si="394"/>
        <v>0</v>
      </c>
      <c r="M391" s="216">
        <f t="shared" si="387"/>
        <v>0</v>
      </c>
      <c r="N391" s="216">
        <f t="shared" si="387"/>
        <v>0</v>
      </c>
      <c r="O391" s="216">
        <f t="shared" si="387"/>
        <v>0</v>
      </c>
      <c r="P391" s="216">
        <f t="shared" si="387"/>
        <v>0</v>
      </c>
      <c r="Q391" s="216">
        <f t="shared" si="387"/>
        <v>0</v>
      </c>
      <c r="S391" s="207">
        <f t="shared" si="360"/>
        <v>0</v>
      </c>
      <c r="T391" s="208">
        <f t="shared" si="361"/>
        <v>0</v>
      </c>
    </row>
    <row r="392" spans="1:20" s="167" customFormat="1" ht="12.75" hidden="1" outlineLevel="1" thickBot="1">
      <c r="A392" s="282">
        <v>352</v>
      </c>
      <c r="B392" s="287" t="str">
        <f>IFERROR(VLOOKUP(E392,'P. 2.1'!$E$10:$X$65,2,FALSE),"")</f>
        <v/>
      </c>
      <c r="C392" s="287" t="str">
        <f>IFERROR(VLOOKUP(E392,'P. 2.1'!$E$10:$X$65,3,FALSE),"")</f>
        <v/>
      </c>
      <c r="E392" s="210">
        <v>0</v>
      </c>
      <c r="F392" s="216">
        <f t="shared" ref="F392:L392" si="395">F$30*F907</f>
        <v>0</v>
      </c>
      <c r="G392" s="216">
        <f t="shared" si="395"/>
        <v>0</v>
      </c>
      <c r="H392" s="216">
        <f t="shared" si="395"/>
        <v>0</v>
      </c>
      <c r="I392" s="216">
        <f t="shared" si="395"/>
        <v>0</v>
      </c>
      <c r="J392" s="216">
        <f t="shared" si="395"/>
        <v>0</v>
      </c>
      <c r="K392" s="216">
        <f t="shared" si="395"/>
        <v>0</v>
      </c>
      <c r="L392" s="216">
        <f t="shared" si="395"/>
        <v>0</v>
      </c>
      <c r="M392" s="216">
        <f t="shared" si="387"/>
        <v>0</v>
      </c>
      <c r="N392" s="216">
        <f t="shared" si="387"/>
        <v>0</v>
      </c>
      <c r="O392" s="216">
        <f t="shared" si="387"/>
        <v>0</v>
      </c>
      <c r="P392" s="216">
        <f t="shared" si="387"/>
        <v>0</v>
      </c>
      <c r="Q392" s="216">
        <f t="shared" si="387"/>
        <v>0</v>
      </c>
      <c r="S392" s="207">
        <f t="shared" si="360"/>
        <v>0</v>
      </c>
      <c r="T392" s="208">
        <f t="shared" si="361"/>
        <v>0</v>
      </c>
    </row>
    <row r="393" spans="1:20" s="167" customFormat="1" ht="12.75" hidden="1" outlineLevel="1" thickBot="1">
      <c r="A393" s="282">
        <v>353</v>
      </c>
      <c r="B393" s="287" t="str">
        <f>IFERROR(VLOOKUP(E393,'P. 2.1'!$E$10:$X$65,2,FALSE),"")</f>
        <v/>
      </c>
      <c r="C393" s="287" t="str">
        <f>IFERROR(VLOOKUP(E393,'P. 2.1'!$E$10:$X$65,3,FALSE),"")</f>
        <v/>
      </c>
      <c r="E393" s="210">
        <v>0</v>
      </c>
      <c r="F393" s="216">
        <f t="shared" ref="F393:L393" si="396">F$30*F908</f>
        <v>0</v>
      </c>
      <c r="G393" s="216">
        <f t="shared" si="396"/>
        <v>0</v>
      </c>
      <c r="H393" s="216">
        <f t="shared" si="396"/>
        <v>0</v>
      </c>
      <c r="I393" s="216">
        <f t="shared" si="396"/>
        <v>0</v>
      </c>
      <c r="J393" s="216">
        <f t="shared" si="396"/>
        <v>0</v>
      </c>
      <c r="K393" s="216">
        <f t="shared" si="396"/>
        <v>0</v>
      </c>
      <c r="L393" s="216">
        <f t="shared" si="396"/>
        <v>0</v>
      </c>
      <c r="M393" s="216">
        <f t="shared" si="387"/>
        <v>0</v>
      </c>
      <c r="N393" s="216">
        <f t="shared" si="387"/>
        <v>0</v>
      </c>
      <c r="O393" s="216">
        <f t="shared" si="387"/>
        <v>0</v>
      </c>
      <c r="P393" s="216">
        <f t="shared" si="387"/>
        <v>0</v>
      </c>
      <c r="Q393" s="216">
        <f t="shared" si="387"/>
        <v>0</v>
      </c>
      <c r="S393" s="207">
        <f t="shared" si="360"/>
        <v>0</v>
      </c>
      <c r="T393" s="208">
        <f t="shared" si="361"/>
        <v>0</v>
      </c>
    </row>
    <row r="394" spans="1:20" s="167" customFormat="1" ht="12.75" hidden="1" outlineLevel="1" thickBot="1">
      <c r="A394" s="282">
        <v>354</v>
      </c>
      <c r="B394" s="287" t="str">
        <f>IFERROR(VLOOKUP(E394,'P. 2.1'!$E$10:$X$65,2,FALSE),"")</f>
        <v/>
      </c>
      <c r="C394" s="287" t="str">
        <f>IFERROR(VLOOKUP(E394,'P. 2.1'!$E$10:$X$65,3,FALSE),"")</f>
        <v/>
      </c>
      <c r="E394" s="210">
        <v>0</v>
      </c>
      <c r="F394" s="216">
        <f t="shared" ref="F394:L394" si="397">F$30*F909</f>
        <v>0</v>
      </c>
      <c r="G394" s="216">
        <f t="shared" si="397"/>
        <v>0</v>
      </c>
      <c r="H394" s="216">
        <f t="shared" si="397"/>
        <v>0</v>
      </c>
      <c r="I394" s="216">
        <f t="shared" si="397"/>
        <v>0</v>
      </c>
      <c r="J394" s="216">
        <f t="shared" si="397"/>
        <v>0</v>
      </c>
      <c r="K394" s="216">
        <f t="shared" si="397"/>
        <v>0</v>
      </c>
      <c r="L394" s="216">
        <f t="shared" si="397"/>
        <v>0</v>
      </c>
      <c r="M394" s="216">
        <f t="shared" ref="M394:Q403" si="398">M$30*M909</f>
        <v>0</v>
      </c>
      <c r="N394" s="216">
        <f t="shared" si="398"/>
        <v>0</v>
      </c>
      <c r="O394" s="216">
        <f t="shared" si="398"/>
        <v>0</v>
      </c>
      <c r="P394" s="216">
        <f t="shared" si="398"/>
        <v>0</v>
      </c>
      <c r="Q394" s="216">
        <f t="shared" si="398"/>
        <v>0</v>
      </c>
      <c r="S394" s="207">
        <f t="shared" si="360"/>
        <v>0</v>
      </c>
      <c r="T394" s="208">
        <f t="shared" si="361"/>
        <v>0</v>
      </c>
    </row>
    <row r="395" spans="1:20" s="167" customFormat="1" ht="12.75" hidden="1" outlineLevel="1" thickBot="1">
      <c r="A395" s="282">
        <v>355</v>
      </c>
      <c r="B395" s="287" t="str">
        <f>IFERROR(VLOOKUP(E395,'P. 2.1'!$E$10:$X$65,2,FALSE),"")</f>
        <v/>
      </c>
      <c r="C395" s="287" t="str">
        <f>IFERROR(VLOOKUP(E395,'P. 2.1'!$E$10:$X$65,3,FALSE),"")</f>
        <v/>
      </c>
      <c r="E395" s="210">
        <v>0</v>
      </c>
      <c r="F395" s="216">
        <f t="shared" ref="F395:L395" si="399">F$30*F910</f>
        <v>0</v>
      </c>
      <c r="G395" s="216">
        <f t="shared" si="399"/>
        <v>0</v>
      </c>
      <c r="H395" s="216">
        <f t="shared" si="399"/>
        <v>0</v>
      </c>
      <c r="I395" s="216">
        <f t="shared" si="399"/>
        <v>0</v>
      </c>
      <c r="J395" s="216">
        <f t="shared" si="399"/>
        <v>0</v>
      </c>
      <c r="K395" s="216">
        <f t="shared" si="399"/>
        <v>0</v>
      </c>
      <c r="L395" s="216">
        <f t="shared" si="399"/>
        <v>0</v>
      </c>
      <c r="M395" s="216">
        <f t="shared" si="398"/>
        <v>0</v>
      </c>
      <c r="N395" s="216">
        <f t="shared" si="398"/>
        <v>0</v>
      </c>
      <c r="O395" s="216">
        <f t="shared" si="398"/>
        <v>0</v>
      </c>
      <c r="P395" s="216">
        <f t="shared" si="398"/>
        <v>0</v>
      </c>
      <c r="Q395" s="216">
        <f t="shared" si="398"/>
        <v>0</v>
      </c>
      <c r="S395" s="207">
        <f t="shared" si="360"/>
        <v>0</v>
      </c>
      <c r="T395" s="208">
        <f t="shared" si="361"/>
        <v>0</v>
      </c>
    </row>
    <row r="396" spans="1:20" s="167" customFormat="1" ht="12.75" hidden="1" outlineLevel="1" thickBot="1">
      <c r="A396" s="282">
        <v>356</v>
      </c>
      <c r="B396" s="287" t="str">
        <f>IFERROR(VLOOKUP(E396,'P. 2.1'!$E$10:$X$65,2,FALSE),"")</f>
        <v/>
      </c>
      <c r="C396" s="287" t="str">
        <f>IFERROR(VLOOKUP(E396,'P. 2.1'!$E$10:$X$65,3,FALSE),"")</f>
        <v/>
      </c>
      <c r="E396" s="210">
        <v>0</v>
      </c>
      <c r="F396" s="216">
        <f t="shared" ref="F396:L396" si="400">F$30*F911</f>
        <v>0</v>
      </c>
      <c r="G396" s="216">
        <f t="shared" si="400"/>
        <v>0</v>
      </c>
      <c r="H396" s="216">
        <f t="shared" si="400"/>
        <v>0</v>
      </c>
      <c r="I396" s="216">
        <f t="shared" si="400"/>
        <v>0</v>
      </c>
      <c r="J396" s="216">
        <f t="shared" si="400"/>
        <v>0</v>
      </c>
      <c r="K396" s="216">
        <f t="shared" si="400"/>
        <v>0</v>
      </c>
      <c r="L396" s="216">
        <f t="shared" si="400"/>
        <v>0</v>
      </c>
      <c r="M396" s="216">
        <f t="shared" si="398"/>
        <v>0</v>
      </c>
      <c r="N396" s="216">
        <f t="shared" si="398"/>
        <v>0</v>
      </c>
      <c r="O396" s="216">
        <f t="shared" si="398"/>
        <v>0</v>
      </c>
      <c r="P396" s="216">
        <f t="shared" si="398"/>
        <v>0</v>
      </c>
      <c r="Q396" s="216">
        <f t="shared" si="398"/>
        <v>0</v>
      </c>
      <c r="S396" s="207">
        <f t="shared" si="360"/>
        <v>0</v>
      </c>
      <c r="T396" s="208">
        <f t="shared" si="361"/>
        <v>0</v>
      </c>
    </row>
    <row r="397" spans="1:20" s="167" customFormat="1" ht="12.75" hidden="1" outlineLevel="1" thickBot="1">
      <c r="A397" s="282">
        <v>357</v>
      </c>
      <c r="B397" s="287" t="str">
        <f>IFERROR(VLOOKUP(E397,'P. 2.1'!$E$10:$X$65,2,FALSE),"")</f>
        <v/>
      </c>
      <c r="C397" s="287" t="str">
        <f>IFERROR(VLOOKUP(E397,'P. 2.1'!$E$10:$X$65,3,FALSE),"")</f>
        <v/>
      </c>
      <c r="E397" s="210">
        <v>0</v>
      </c>
      <c r="F397" s="216">
        <f t="shared" ref="F397:L397" si="401">F$30*F912</f>
        <v>0</v>
      </c>
      <c r="G397" s="216">
        <f t="shared" si="401"/>
        <v>0</v>
      </c>
      <c r="H397" s="216">
        <f t="shared" si="401"/>
        <v>0</v>
      </c>
      <c r="I397" s="216">
        <f t="shared" si="401"/>
        <v>0</v>
      </c>
      <c r="J397" s="216">
        <f t="shared" si="401"/>
        <v>0</v>
      </c>
      <c r="K397" s="216">
        <f t="shared" si="401"/>
        <v>0</v>
      </c>
      <c r="L397" s="216">
        <f t="shared" si="401"/>
        <v>0</v>
      </c>
      <c r="M397" s="216">
        <f t="shared" si="398"/>
        <v>0</v>
      </c>
      <c r="N397" s="216">
        <f t="shared" si="398"/>
        <v>0</v>
      </c>
      <c r="O397" s="216">
        <f t="shared" si="398"/>
        <v>0</v>
      </c>
      <c r="P397" s="216">
        <f t="shared" si="398"/>
        <v>0</v>
      </c>
      <c r="Q397" s="216">
        <f t="shared" si="398"/>
        <v>0</v>
      </c>
      <c r="S397" s="207">
        <f t="shared" si="360"/>
        <v>0</v>
      </c>
      <c r="T397" s="208">
        <f t="shared" si="361"/>
        <v>0</v>
      </c>
    </row>
    <row r="398" spans="1:20" s="167" customFormat="1" ht="12.75" hidden="1" outlineLevel="1" thickBot="1">
      <c r="A398" s="282">
        <v>358</v>
      </c>
      <c r="B398" s="287" t="str">
        <f>IFERROR(VLOOKUP(E398,'P. 2.1'!$E$10:$X$65,2,FALSE),"")</f>
        <v/>
      </c>
      <c r="C398" s="287" t="str">
        <f>IFERROR(VLOOKUP(E398,'P. 2.1'!$E$10:$X$65,3,FALSE),"")</f>
        <v/>
      </c>
      <c r="E398" s="210">
        <v>0</v>
      </c>
      <c r="F398" s="216">
        <f t="shared" ref="F398:L398" si="402">F$30*F913</f>
        <v>0</v>
      </c>
      <c r="G398" s="216">
        <f t="shared" si="402"/>
        <v>0</v>
      </c>
      <c r="H398" s="216">
        <f t="shared" si="402"/>
        <v>0</v>
      </c>
      <c r="I398" s="216">
        <f t="shared" si="402"/>
        <v>0</v>
      </c>
      <c r="J398" s="216">
        <f t="shared" si="402"/>
        <v>0</v>
      </c>
      <c r="K398" s="216">
        <f t="shared" si="402"/>
        <v>0</v>
      </c>
      <c r="L398" s="216">
        <f t="shared" si="402"/>
        <v>0</v>
      </c>
      <c r="M398" s="216">
        <f t="shared" si="398"/>
        <v>0</v>
      </c>
      <c r="N398" s="216">
        <f t="shared" si="398"/>
        <v>0</v>
      </c>
      <c r="O398" s="216">
        <f t="shared" si="398"/>
        <v>0</v>
      </c>
      <c r="P398" s="216">
        <f t="shared" si="398"/>
        <v>0</v>
      </c>
      <c r="Q398" s="216">
        <f t="shared" si="398"/>
        <v>0</v>
      </c>
      <c r="S398" s="207">
        <f t="shared" si="360"/>
        <v>0</v>
      </c>
      <c r="T398" s="208">
        <f t="shared" si="361"/>
        <v>0</v>
      </c>
    </row>
    <row r="399" spans="1:20" s="167" customFormat="1" ht="12.75" hidden="1" outlineLevel="1" thickBot="1">
      <c r="A399" s="282">
        <v>359</v>
      </c>
      <c r="B399" s="287" t="str">
        <f>IFERROR(VLOOKUP(E399,'P. 2.1'!$E$10:$X$65,2,FALSE),"")</f>
        <v/>
      </c>
      <c r="C399" s="287" t="str">
        <f>IFERROR(VLOOKUP(E399,'P. 2.1'!$E$10:$X$65,3,FALSE),"")</f>
        <v/>
      </c>
      <c r="E399" s="210">
        <v>0</v>
      </c>
      <c r="F399" s="216">
        <f t="shared" ref="F399:L399" si="403">F$30*F914</f>
        <v>0</v>
      </c>
      <c r="G399" s="216">
        <f t="shared" si="403"/>
        <v>0</v>
      </c>
      <c r="H399" s="216">
        <f t="shared" si="403"/>
        <v>0</v>
      </c>
      <c r="I399" s="216">
        <f t="shared" si="403"/>
        <v>0</v>
      </c>
      <c r="J399" s="216">
        <f t="shared" si="403"/>
        <v>0</v>
      </c>
      <c r="K399" s="216">
        <f t="shared" si="403"/>
        <v>0</v>
      </c>
      <c r="L399" s="216">
        <f t="shared" si="403"/>
        <v>0</v>
      </c>
      <c r="M399" s="216">
        <f t="shared" si="398"/>
        <v>0</v>
      </c>
      <c r="N399" s="216">
        <f t="shared" si="398"/>
        <v>0</v>
      </c>
      <c r="O399" s="216">
        <f t="shared" si="398"/>
        <v>0</v>
      </c>
      <c r="P399" s="216">
        <f t="shared" si="398"/>
        <v>0</v>
      </c>
      <c r="Q399" s="216">
        <f t="shared" si="398"/>
        <v>0</v>
      </c>
      <c r="S399" s="207">
        <f t="shared" si="360"/>
        <v>0</v>
      </c>
      <c r="T399" s="208">
        <f t="shared" si="361"/>
        <v>0</v>
      </c>
    </row>
    <row r="400" spans="1:20" s="167" customFormat="1" ht="12.75" hidden="1" outlineLevel="1" thickBot="1">
      <c r="A400" s="282">
        <v>360</v>
      </c>
      <c r="B400" s="287" t="str">
        <f>IFERROR(VLOOKUP(E400,'P. 2.1'!$E$10:$X$65,2,FALSE),"")</f>
        <v/>
      </c>
      <c r="C400" s="287" t="str">
        <f>IFERROR(VLOOKUP(E400,'P. 2.1'!$E$10:$X$65,3,FALSE),"")</f>
        <v/>
      </c>
      <c r="E400" s="210">
        <v>0</v>
      </c>
      <c r="F400" s="216">
        <f t="shared" ref="F400:L400" si="404">F$30*F915</f>
        <v>0</v>
      </c>
      <c r="G400" s="216">
        <f t="shared" si="404"/>
        <v>0</v>
      </c>
      <c r="H400" s="216">
        <f t="shared" si="404"/>
        <v>0</v>
      </c>
      <c r="I400" s="216">
        <f t="shared" si="404"/>
        <v>0</v>
      </c>
      <c r="J400" s="216">
        <f t="shared" si="404"/>
        <v>0</v>
      </c>
      <c r="K400" s="216">
        <f t="shared" si="404"/>
        <v>0</v>
      </c>
      <c r="L400" s="216">
        <f t="shared" si="404"/>
        <v>0</v>
      </c>
      <c r="M400" s="216">
        <f t="shared" si="398"/>
        <v>0</v>
      </c>
      <c r="N400" s="216">
        <f t="shared" si="398"/>
        <v>0</v>
      </c>
      <c r="O400" s="216">
        <f t="shared" si="398"/>
        <v>0</v>
      </c>
      <c r="P400" s="216">
        <f t="shared" si="398"/>
        <v>0</v>
      </c>
      <c r="Q400" s="216">
        <f t="shared" si="398"/>
        <v>0</v>
      </c>
      <c r="S400" s="207">
        <f t="shared" si="360"/>
        <v>0</v>
      </c>
      <c r="T400" s="208">
        <f t="shared" si="361"/>
        <v>0</v>
      </c>
    </row>
    <row r="401" spans="1:20" s="167" customFormat="1" ht="12.75" hidden="1" outlineLevel="1" thickBot="1">
      <c r="A401" s="282">
        <v>361</v>
      </c>
      <c r="B401" s="287" t="str">
        <f>IFERROR(VLOOKUP(E401,'P. 2.1'!$E$10:$X$65,2,FALSE),"")</f>
        <v/>
      </c>
      <c r="C401" s="287" t="str">
        <f>IFERROR(VLOOKUP(E401,'P. 2.1'!$E$10:$X$65,3,FALSE),"")</f>
        <v/>
      </c>
      <c r="E401" s="210">
        <v>0</v>
      </c>
      <c r="F401" s="216">
        <f t="shared" ref="F401:L401" si="405">F$30*F916</f>
        <v>0</v>
      </c>
      <c r="G401" s="216">
        <f t="shared" si="405"/>
        <v>0</v>
      </c>
      <c r="H401" s="216">
        <f t="shared" si="405"/>
        <v>0</v>
      </c>
      <c r="I401" s="216">
        <f t="shared" si="405"/>
        <v>0</v>
      </c>
      <c r="J401" s="216">
        <f t="shared" si="405"/>
        <v>0</v>
      </c>
      <c r="K401" s="216">
        <f t="shared" si="405"/>
        <v>0</v>
      </c>
      <c r="L401" s="216">
        <f t="shared" si="405"/>
        <v>0</v>
      </c>
      <c r="M401" s="216">
        <f t="shared" si="398"/>
        <v>0</v>
      </c>
      <c r="N401" s="216">
        <f t="shared" si="398"/>
        <v>0</v>
      </c>
      <c r="O401" s="216">
        <f t="shared" si="398"/>
        <v>0</v>
      </c>
      <c r="P401" s="216">
        <f t="shared" si="398"/>
        <v>0</v>
      </c>
      <c r="Q401" s="216">
        <f t="shared" si="398"/>
        <v>0</v>
      </c>
      <c r="S401" s="207">
        <f t="shared" si="360"/>
        <v>0</v>
      </c>
      <c r="T401" s="208">
        <f t="shared" si="361"/>
        <v>0</v>
      </c>
    </row>
    <row r="402" spans="1:20" s="167" customFormat="1" ht="12.75" hidden="1" outlineLevel="1" thickBot="1">
      <c r="A402" s="282">
        <v>362</v>
      </c>
      <c r="B402" s="287" t="str">
        <f>IFERROR(VLOOKUP(E402,'P. 2.1'!$E$10:$X$65,2,FALSE),"")</f>
        <v/>
      </c>
      <c r="C402" s="287" t="str">
        <f>IFERROR(VLOOKUP(E402,'P. 2.1'!$E$10:$X$65,3,FALSE),"")</f>
        <v/>
      </c>
      <c r="E402" s="210">
        <v>0</v>
      </c>
      <c r="F402" s="216">
        <f t="shared" ref="F402:L402" si="406">F$30*F917</f>
        <v>0</v>
      </c>
      <c r="G402" s="216">
        <f t="shared" si="406"/>
        <v>0</v>
      </c>
      <c r="H402" s="216">
        <f t="shared" si="406"/>
        <v>0</v>
      </c>
      <c r="I402" s="216">
        <f t="shared" si="406"/>
        <v>0</v>
      </c>
      <c r="J402" s="216">
        <f t="shared" si="406"/>
        <v>0</v>
      </c>
      <c r="K402" s="216">
        <f t="shared" si="406"/>
        <v>0</v>
      </c>
      <c r="L402" s="216">
        <f t="shared" si="406"/>
        <v>0</v>
      </c>
      <c r="M402" s="216">
        <f t="shared" si="398"/>
        <v>0</v>
      </c>
      <c r="N402" s="216">
        <f t="shared" si="398"/>
        <v>0</v>
      </c>
      <c r="O402" s="216">
        <f t="shared" si="398"/>
        <v>0</v>
      </c>
      <c r="P402" s="216">
        <f t="shared" si="398"/>
        <v>0</v>
      </c>
      <c r="Q402" s="216">
        <f t="shared" si="398"/>
        <v>0</v>
      </c>
      <c r="S402" s="207">
        <f t="shared" si="360"/>
        <v>0</v>
      </c>
      <c r="T402" s="208">
        <f t="shared" si="361"/>
        <v>0</v>
      </c>
    </row>
    <row r="403" spans="1:20" s="167" customFormat="1" ht="12.75" hidden="1" outlineLevel="1" thickBot="1">
      <c r="A403" s="282">
        <v>363</v>
      </c>
      <c r="B403" s="287" t="str">
        <f>IFERROR(VLOOKUP(E403,'P. 2.1'!$E$10:$X$65,2,FALSE),"")</f>
        <v/>
      </c>
      <c r="C403" s="287" t="str">
        <f>IFERROR(VLOOKUP(E403,'P. 2.1'!$E$10:$X$65,3,FALSE),"")</f>
        <v/>
      </c>
      <c r="E403" s="210">
        <v>0</v>
      </c>
      <c r="F403" s="216">
        <f t="shared" ref="F403:L403" si="407">F$30*F918</f>
        <v>0</v>
      </c>
      <c r="G403" s="216">
        <f t="shared" si="407"/>
        <v>0</v>
      </c>
      <c r="H403" s="216">
        <f t="shared" si="407"/>
        <v>0</v>
      </c>
      <c r="I403" s="216">
        <f t="shared" si="407"/>
        <v>0</v>
      </c>
      <c r="J403" s="216">
        <f t="shared" si="407"/>
        <v>0</v>
      </c>
      <c r="K403" s="216">
        <f t="shared" si="407"/>
        <v>0</v>
      </c>
      <c r="L403" s="216">
        <f t="shared" si="407"/>
        <v>0</v>
      </c>
      <c r="M403" s="216">
        <f t="shared" si="398"/>
        <v>0</v>
      </c>
      <c r="N403" s="216">
        <f t="shared" si="398"/>
        <v>0</v>
      </c>
      <c r="O403" s="216">
        <f t="shared" si="398"/>
        <v>0</v>
      </c>
      <c r="P403" s="216">
        <f t="shared" si="398"/>
        <v>0</v>
      </c>
      <c r="Q403" s="216">
        <f t="shared" si="398"/>
        <v>0</v>
      </c>
      <c r="S403" s="207">
        <f t="shared" si="360"/>
        <v>0</v>
      </c>
      <c r="T403" s="208">
        <f t="shared" si="361"/>
        <v>0</v>
      </c>
    </row>
    <row r="404" spans="1:20" s="167" customFormat="1" ht="12.75" hidden="1" outlineLevel="1" thickBot="1">
      <c r="A404" s="282">
        <v>364</v>
      </c>
      <c r="B404" s="287" t="str">
        <f>IFERROR(VLOOKUP(E404,'P. 2.1'!$E$10:$X$65,2,FALSE),"")</f>
        <v/>
      </c>
      <c r="C404" s="287" t="str">
        <f>IFERROR(VLOOKUP(E404,'P. 2.1'!$E$10:$X$65,3,FALSE),"")</f>
        <v/>
      </c>
      <c r="E404" s="210">
        <v>0</v>
      </c>
      <c r="F404" s="216">
        <f t="shared" ref="F404:L404" si="408">F$30*F919</f>
        <v>0</v>
      </c>
      <c r="G404" s="216">
        <f t="shared" si="408"/>
        <v>0</v>
      </c>
      <c r="H404" s="216">
        <f t="shared" si="408"/>
        <v>0</v>
      </c>
      <c r="I404" s="216">
        <f t="shared" si="408"/>
        <v>0</v>
      </c>
      <c r="J404" s="216">
        <f t="shared" si="408"/>
        <v>0</v>
      </c>
      <c r="K404" s="216">
        <f t="shared" si="408"/>
        <v>0</v>
      </c>
      <c r="L404" s="216">
        <f t="shared" si="408"/>
        <v>0</v>
      </c>
      <c r="M404" s="216">
        <f t="shared" ref="M404:Q413" si="409">M$30*M919</f>
        <v>0</v>
      </c>
      <c r="N404" s="216">
        <f t="shared" si="409"/>
        <v>0</v>
      </c>
      <c r="O404" s="216">
        <f t="shared" si="409"/>
        <v>0</v>
      </c>
      <c r="P404" s="216">
        <f t="shared" si="409"/>
        <v>0</v>
      </c>
      <c r="Q404" s="216">
        <f t="shared" si="409"/>
        <v>0</v>
      </c>
      <c r="S404" s="207">
        <f t="shared" si="360"/>
        <v>0</v>
      </c>
      <c r="T404" s="208">
        <f t="shared" si="361"/>
        <v>0</v>
      </c>
    </row>
    <row r="405" spans="1:20" s="167" customFormat="1" ht="12.75" hidden="1" outlineLevel="1" thickBot="1">
      <c r="A405" s="282">
        <v>365</v>
      </c>
      <c r="B405" s="287" t="str">
        <f>IFERROR(VLOOKUP(E405,'P. 2.1'!$E$10:$X$65,2,FALSE),"")</f>
        <v/>
      </c>
      <c r="C405" s="287" t="str">
        <f>IFERROR(VLOOKUP(E405,'P. 2.1'!$E$10:$X$65,3,FALSE),"")</f>
        <v/>
      </c>
      <c r="E405" s="210">
        <v>0</v>
      </c>
      <c r="F405" s="216">
        <f t="shared" ref="F405:L405" si="410">F$30*F920</f>
        <v>0</v>
      </c>
      <c r="G405" s="216">
        <f t="shared" si="410"/>
        <v>0</v>
      </c>
      <c r="H405" s="216">
        <f t="shared" si="410"/>
        <v>0</v>
      </c>
      <c r="I405" s="216">
        <f t="shared" si="410"/>
        <v>0</v>
      </c>
      <c r="J405" s="216">
        <f t="shared" si="410"/>
        <v>0</v>
      </c>
      <c r="K405" s="216">
        <f t="shared" si="410"/>
        <v>0</v>
      </c>
      <c r="L405" s="216">
        <f t="shared" si="410"/>
        <v>0</v>
      </c>
      <c r="M405" s="216">
        <f t="shared" si="409"/>
        <v>0</v>
      </c>
      <c r="N405" s="216">
        <f t="shared" si="409"/>
        <v>0</v>
      </c>
      <c r="O405" s="216">
        <f t="shared" si="409"/>
        <v>0</v>
      </c>
      <c r="P405" s="216">
        <f t="shared" si="409"/>
        <v>0</v>
      </c>
      <c r="Q405" s="216">
        <f t="shared" si="409"/>
        <v>0</v>
      </c>
      <c r="S405" s="207">
        <f t="shared" si="360"/>
        <v>0</v>
      </c>
      <c r="T405" s="208">
        <f t="shared" si="361"/>
        <v>0</v>
      </c>
    </row>
    <row r="406" spans="1:20" s="167" customFormat="1" ht="12.75" hidden="1" outlineLevel="1" thickBot="1">
      <c r="A406" s="282">
        <v>366</v>
      </c>
      <c r="B406" s="287" t="str">
        <f>IFERROR(VLOOKUP(E406,'P. 2.1'!$E$10:$X$65,2,FALSE),"")</f>
        <v/>
      </c>
      <c r="C406" s="287" t="str">
        <f>IFERROR(VLOOKUP(E406,'P. 2.1'!$E$10:$X$65,3,FALSE),"")</f>
        <v/>
      </c>
      <c r="E406" s="210">
        <v>0</v>
      </c>
      <c r="F406" s="216">
        <f t="shared" ref="F406:L406" si="411">F$30*F921</f>
        <v>0</v>
      </c>
      <c r="G406" s="216">
        <f t="shared" si="411"/>
        <v>0</v>
      </c>
      <c r="H406" s="216">
        <f t="shared" si="411"/>
        <v>0</v>
      </c>
      <c r="I406" s="216">
        <f t="shared" si="411"/>
        <v>0</v>
      </c>
      <c r="J406" s="216">
        <f t="shared" si="411"/>
        <v>0</v>
      </c>
      <c r="K406" s="216">
        <f t="shared" si="411"/>
        <v>0</v>
      </c>
      <c r="L406" s="216">
        <f t="shared" si="411"/>
        <v>0</v>
      </c>
      <c r="M406" s="216">
        <f t="shared" si="409"/>
        <v>0</v>
      </c>
      <c r="N406" s="216">
        <f t="shared" si="409"/>
        <v>0</v>
      </c>
      <c r="O406" s="216">
        <f t="shared" si="409"/>
        <v>0</v>
      </c>
      <c r="P406" s="216">
        <f t="shared" si="409"/>
        <v>0</v>
      </c>
      <c r="Q406" s="216">
        <f t="shared" si="409"/>
        <v>0</v>
      </c>
      <c r="S406" s="207">
        <f t="shared" si="360"/>
        <v>0</v>
      </c>
      <c r="T406" s="208">
        <f t="shared" si="361"/>
        <v>0</v>
      </c>
    </row>
    <row r="407" spans="1:20" s="167" customFormat="1" ht="12.75" hidden="1" outlineLevel="1" thickBot="1">
      <c r="A407" s="282">
        <v>367</v>
      </c>
      <c r="B407" s="287" t="str">
        <f>IFERROR(VLOOKUP(E407,'P. 2.1'!$E$10:$X$65,2,FALSE),"")</f>
        <v/>
      </c>
      <c r="C407" s="287" t="str">
        <f>IFERROR(VLOOKUP(E407,'P. 2.1'!$E$10:$X$65,3,FALSE),"")</f>
        <v/>
      </c>
      <c r="E407" s="210">
        <v>0</v>
      </c>
      <c r="F407" s="216">
        <f t="shared" ref="F407:L407" si="412">F$30*F922</f>
        <v>0</v>
      </c>
      <c r="G407" s="216">
        <f t="shared" si="412"/>
        <v>0</v>
      </c>
      <c r="H407" s="216">
        <f t="shared" si="412"/>
        <v>0</v>
      </c>
      <c r="I407" s="216">
        <f t="shared" si="412"/>
        <v>0</v>
      </c>
      <c r="J407" s="216">
        <f t="shared" si="412"/>
        <v>0</v>
      </c>
      <c r="K407" s="216">
        <f t="shared" si="412"/>
        <v>0</v>
      </c>
      <c r="L407" s="216">
        <f t="shared" si="412"/>
        <v>0</v>
      </c>
      <c r="M407" s="216">
        <f t="shared" si="409"/>
        <v>0</v>
      </c>
      <c r="N407" s="216">
        <f t="shared" si="409"/>
        <v>0</v>
      </c>
      <c r="O407" s="216">
        <f t="shared" si="409"/>
        <v>0</v>
      </c>
      <c r="P407" s="216">
        <f t="shared" si="409"/>
        <v>0</v>
      </c>
      <c r="Q407" s="216">
        <f t="shared" si="409"/>
        <v>0</v>
      </c>
      <c r="S407" s="207">
        <f t="shared" si="360"/>
        <v>0</v>
      </c>
      <c r="T407" s="208">
        <f t="shared" si="361"/>
        <v>0</v>
      </c>
    </row>
    <row r="408" spans="1:20" s="167" customFormat="1" ht="12.75" hidden="1" outlineLevel="1" thickBot="1">
      <c r="A408" s="282">
        <v>368</v>
      </c>
      <c r="B408" s="287" t="str">
        <f>IFERROR(VLOOKUP(E408,'P. 2.1'!$E$10:$X$65,2,FALSE),"")</f>
        <v/>
      </c>
      <c r="C408" s="287" t="str">
        <f>IFERROR(VLOOKUP(E408,'P. 2.1'!$E$10:$X$65,3,FALSE),"")</f>
        <v/>
      </c>
      <c r="E408" s="210">
        <v>0</v>
      </c>
      <c r="F408" s="216">
        <f t="shared" ref="F408:L408" si="413">F$30*F923</f>
        <v>0</v>
      </c>
      <c r="G408" s="216">
        <f t="shared" si="413"/>
        <v>0</v>
      </c>
      <c r="H408" s="216">
        <f t="shared" si="413"/>
        <v>0</v>
      </c>
      <c r="I408" s="216">
        <f t="shared" si="413"/>
        <v>0</v>
      </c>
      <c r="J408" s="216">
        <f t="shared" si="413"/>
        <v>0</v>
      </c>
      <c r="K408" s="216">
        <f t="shared" si="413"/>
        <v>0</v>
      </c>
      <c r="L408" s="216">
        <f t="shared" si="413"/>
        <v>0</v>
      </c>
      <c r="M408" s="216">
        <f t="shared" si="409"/>
        <v>0</v>
      </c>
      <c r="N408" s="216">
        <f t="shared" si="409"/>
        <v>0</v>
      </c>
      <c r="O408" s="216">
        <f t="shared" si="409"/>
        <v>0</v>
      </c>
      <c r="P408" s="216">
        <f t="shared" si="409"/>
        <v>0</v>
      </c>
      <c r="Q408" s="216">
        <f t="shared" si="409"/>
        <v>0</v>
      </c>
      <c r="S408" s="207">
        <f t="shared" si="360"/>
        <v>0</v>
      </c>
      <c r="T408" s="208">
        <f t="shared" si="361"/>
        <v>0</v>
      </c>
    </row>
    <row r="409" spans="1:20" s="167" customFormat="1" ht="12.75" hidden="1" outlineLevel="1" thickBot="1">
      <c r="A409" s="282">
        <v>369</v>
      </c>
      <c r="B409" s="287" t="str">
        <f>IFERROR(VLOOKUP(E409,'P. 2.1'!$E$10:$X$65,2,FALSE),"")</f>
        <v/>
      </c>
      <c r="C409" s="287" t="str">
        <f>IFERROR(VLOOKUP(E409,'P. 2.1'!$E$10:$X$65,3,FALSE),"")</f>
        <v/>
      </c>
      <c r="E409" s="210">
        <v>0</v>
      </c>
      <c r="F409" s="216">
        <f t="shared" ref="F409:L409" si="414">F$30*F924</f>
        <v>0</v>
      </c>
      <c r="G409" s="216">
        <f t="shared" si="414"/>
        <v>0</v>
      </c>
      <c r="H409" s="216">
        <f t="shared" si="414"/>
        <v>0</v>
      </c>
      <c r="I409" s="216">
        <f t="shared" si="414"/>
        <v>0</v>
      </c>
      <c r="J409" s="216">
        <f t="shared" si="414"/>
        <v>0</v>
      </c>
      <c r="K409" s="216">
        <f t="shared" si="414"/>
        <v>0</v>
      </c>
      <c r="L409" s="216">
        <f t="shared" si="414"/>
        <v>0</v>
      </c>
      <c r="M409" s="216">
        <f t="shared" si="409"/>
        <v>0</v>
      </c>
      <c r="N409" s="216">
        <f t="shared" si="409"/>
        <v>0</v>
      </c>
      <c r="O409" s="216">
        <f t="shared" si="409"/>
        <v>0</v>
      </c>
      <c r="P409" s="216">
        <f t="shared" si="409"/>
        <v>0</v>
      </c>
      <c r="Q409" s="216">
        <f t="shared" si="409"/>
        <v>0</v>
      </c>
      <c r="S409" s="207">
        <f t="shared" si="360"/>
        <v>0</v>
      </c>
      <c r="T409" s="208">
        <f t="shared" si="361"/>
        <v>0</v>
      </c>
    </row>
    <row r="410" spans="1:20" s="167" customFormat="1" ht="12.75" hidden="1" outlineLevel="1" thickBot="1">
      <c r="A410" s="282">
        <v>370</v>
      </c>
      <c r="B410" s="287" t="str">
        <f>IFERROR(VLOOKUP(E410,'P. 2.1'!$E$10:$X$65,2,FALSE),"")</f>
        <v/>
      </c>
      <c r="C410" s="287" t="str">
        <f>IFERROR(VLOOKUP(E410,'P. 2.1'!$E$10:$X$65,3,FALSE),"")</f>
        <v/>
      </c>
      <c r="E410" s="210">
        <v>0</v>
      </c>
      <c r="F410" s="216">
        <f t="shared" ref="F410:L410" si="415">F$30*F925</f>
        <v>0</v>
      </c>
      <c r="G410" s="216">
        <f t="shared" si="415"/>
        <v>0</v>
      </c>
      <c r="H410" s="216">
        <f t="shared" si="415"/>
        <v>0</v>
      </c>
      <c r="I410" s="216">
        <f t="shared" si="415"/>
        <v>0</v>
      </c>
      <c r="J410" s="216">
        <f t="shared" si="415"/>
        <v>0</v>
      </c>
      <c r="K410" s="216">
        <f t="shared" si="415"/>
        <v>0</v>
      </c>
      <c r="L410" s="216">
        <f t="shared" si="415"/>
        <v>0</v>
      </c>
      <c r="M410" s="216">
        <f t="shared" si="409"/>
        <v>0</v>
      </c>
      <c r="N410" s="216">
        <f t="shared" si="409"/>
        <v>0</v>
      </c>
      <c r="O410" s="216">
        <f t="shared" si="409"/>
        <v>0</v>
      </c>
      <c r="P410" s="216">
        <f t="shared" si="409"/>
        <v>0</v>
      </c>
      <c r="Q410" s="216">
        <f t="shared" si="409"/>
        <v>0</v>
      </c>
      <c r="S410" s="207">
        <f t="shared" si="360"/>
        <v>0</v>
      </c>
      <c r="T410" s="208">
        <f t="shared" si="361"/>
        <v>0</v>
      </c>
    </row>
    <row r="411" spans="1:20" s="167" customFormat="1" ht="12.75" hidden="1" outlineLevel="1" thickBot="1">
      <c r="A411" s="282">
        <v>371</v>
      </c>
      <c r="B411" s="287" t="str">
        <f>IFERROR(VLOOKUP(E411,'P. 2.1'!$E$10:$X$65,2,FALSE),"")</f>
        <v/>
      </c>
      <c r="C411" s="287" t="str">
        <f>IFERROR(VLOOKUP(E411,'P. 2.1'!$E$10:$X$65,3,FALSE),"")</f>
        <v/>
      </c>
      <c r="E411" s="210">
        <v>0</v>
      </c>
      <c r="F411" s="216">
        <f t="shared" ref="F411:L411" si="416">F$30*F926</f>
        <v>0</v>
      </c>
      <c r="G411" s="216">
        <f t="shared" si="416"/>
        <v>0</v>
      </c>
      <c r="H411" s="216">
        <f t="shared" si="416"/>
        <v>0</v>
      </c>
      <c r="I411" s="216">
        <f t="shared" si="416"/>
        <v>0</v>
      </c>
      <c r="J411" s="216">
        <f t="shared" si="416"/>
        <v>0</v>
      </c>
      <c r="K411" s="216">
        <f t="shared" si="416"/>
        <v>0</v>
      </c>
      <c r="L411" s="216">
        <f t="shared" si="416"/>
        <v>0</v>
      </c>
      <c r="M411" s="216">
        <f t="shared" si="409"/>
        <v>0</v>
      </c>
      <c r="N411" s="216">
        <f t="shared" si="409"/>
        <v>0</v>
      </c>
      <c r="O411" s="216">
        <f t="shared" si="409"/>
        <v>0</v>
      </c>
      <c r="P411" s="216">
        <f t="shared" si="409"/>
        <v>0</v>
      </c>
      <c r="Q411" s="216">
        <f t="shared" si="409"/>
        <v>0</v>
      </c>
      <c r="S411" s="207">
        <f t="shared" si="360"/>
        <v>0</v>
      </c>
      <c r="T411" s="208">
        <f t="shared" si="361"/>
        <v>0</v>
      </c>
    </row>
    <row r="412" spans="1:20" s="167" customFormat="1" ht="12.75" hidden="1" outlineLevel="1" thickBot="1">
      <c r="A412" s="282">
        <v>372</v>
      </c>
      <c r="B412" s="287" t="str">
        <f>IFERROR(VLOOKUP(E412,'P. 2.1'!$E$10:$X$65,2,FALSE),"")</f>
        <v/>
      </c>
      <c r="C412" s="287" t="str">
        <f>IFERROR(VLOOKUP(E412,'P. 2.1'!$E$10:$X$65,3,FALSE),"")</f>
        <v/>
      </c>
      <c r="E412" s="210">
        <v>0</v>
      </c>
      <c r="F412" s="216">
        <f t="shared" ref="F412:L412" si="417">F$30*F927</f>
        <v>0</v>
      </c>
      <c r="G412" s="216">
        <f t="shared" si="417"/>
        <v>0</v>
      </c>
      <c r="H412" s="216">
        <f t="shared" si="417"/>
        <v>0</v>
      </c>
      <c r="I412" s="216">
        <f t="shared" si="417"/>
        <v>0</v>
      </c>
      <c r="J412" s="216">
        <f t="shared" si="417"/>
        <v>0</v>
      </c>
      <c r="K412" s="216">
        <f t="shared" si="417"/>
        <v>0</v>
      </c>
      <c r="L412" s="216">
        <f t="shared" si="417"/>
        <v>0</v>
      </c>
      <c r="M412" s="216">
        <f t="shared" si="409"/>
        <v>0</v>
      </c>
      <c r="N412" s="216">
        <f t="shared" si="409"/>
        <v>0</v>
      </c>
      <c r="O412" s="216">
        <f t="shared" si="409"/>
        <v>0</v>
      </c>
      <c r="P412" s="216">
        <f t="shared" si="409"/>
        <v>0</v>
      </c>
      <c r="Q412" s="216">
        <f t="shared" si="409"/>
        <v>0</v>
      </c>
      <c r="S412" s="207">
        <f t="shared" si="360"/>
        <v>0</v>
      </c>
      <c r="T412" s="208">
        <f t="shared" si="361"/>
        <v>0</v>
      </c>
    </row>
    <row r="413" spans="1:20" s="167" customFormat="1" ht="12.75" hidden="1" outlineLevel="1" thickBot="1">
      <c r="A413" s="282">
        <v>373</v>
      </c>
      <c r="B413" s="287" t="str">
        <f>IFERROR(VLOOKUP(E413,'P. 2.1'!$E$10:$X$65,2,FALSE),"")</f>
        <v/>
      </c>
      <c r="C413" s="287" t="str">
        <f>IFERROR(VLOOKUP(E413,'P. 2.1'!$E$10:$X$65,3,FALSE),"")</f>
        <v/>
      </c>
      <c r="E413" s="210">
        <v>0</v>
      </c>
      <c r="F413" s="216">
        <f t="shared" ref="F413:L413" si="418">F$30*F928</f>
        <v>0</v>
      </c>
      <c r="G413" s="216">
        <f t="shared" si="418"/>
        <v>0</v>
      </c>
      <c r="H413" s="216">
        <f t="shared" si="418"/>
        <v>0</v>
      </c>
      <c r="I413" s="216">
        <f t="shared" si="418"/>
        <v>0</v>
      </c>
      <c r="J413" s="216">
        <f t="shared" si="418"/>
        <v>0</v>
      </c>
      <c r="K413" s="216">
        <f t="shared" si="418"/>
        <v>0</v>
      </c>
      <c r="L413" s="216">
        <f t="shared" si="418"/>
        <v>0</v>
      </c>
      <c r="M413" s="216">
        <f t="shared" si="409"/>
        <v>0</v>
      </c>
      <c r="N413" s="216">
        <f t="shared" si="409"/>
        <v>0</v>
      </c>
      <c r="O413" s="216">
        <f t="shared" si="409"/>
        <v>0</v>
      </c>
      <c r="P413" s="216">
        <f t="shared" si="409"/>
        <v>0</v>
      </c>
      <c r="Q413" s="216">
        <f t="shared" si="409"/>
        <v>0</v>
      </c>
      <c r="S413" s="207">
        <f t="shared" si="360"/>
        <v>0</v>
      </c>
      <c r="T413" s="208">
        <f t="shared" si="361"/>
        <v>0</v>
      </c>
    </row>
    <row r="414" spans="1:20" s="167" customFormat="1" ht="12.75" hidden="1" outlineLevel="1" thickBot="1">
      <c r="A414" s="282">
        <v>374</v>
      </c>
      <c r="B414" s="287" t="str">
        <f>IFERROR(VLOOKUP(E414,'P. 2.1'!$E$10:$X$65,2,FALSE),"")</f>
        <v/>
      </c>
      <c r="C414" s="287" t="str">
        <f>IFERROR(VLOOKUP(E414,'P. 2.1'!$E$10:$X$65,3,FALSE),"")</f>
        <v/>
      </c>
      <c r="E414" s="210">
        <v>0</v>
      </c>
      <c r="F414" s="216">
        <f t="shared" ref="F414:L414" si="419">F$30*F929</f>
        <v>0</v>
      </c>
      <c r="G414" s="216">
        <f t="shared" si="419"/>
        <v>0</v>
      </c>
      <c r="H414" s="216">
        <f t="shared" si="419"/>
        <v>0</v>
      </c>
      <c r="I414" s="216">
        <f t="shared" si="419"/>
        <v>0</v>
      </c>
      <c r="J414" s="216">
        <f t="shared" si="419"/>
        <v>0</v>
      </c>
      <c r="K414" s="216">
        <f t="shared" si="419"/>
        <v>0</v>
      </c>
      <c r="L414" s="216">
        <f t="shared" si="419"/>
        <v>0</v>
      </c>
      <c r="M414" s="216">
        <f t="shared" ref="M414:Q423" si="420">M$30*M929</f>
        <v>0</v>
      </c>
      <c r="N414" s="216">
        <f t="shared" si="420"/>
        <v>0</v>
      </c>
      <c r="O414" s="216">
        <f t="shared" si="420"/>
        <v>0</v>
      </c>
      <c r="P414" s="216">
        <f t="shared" si="420"/>
        <v>0</v>
      </c>
      <c r="Q414" s="216">
        <f t="shared" si="420"/>
        <v>0</v>
      </c>
      <c r="S414" s="207">
        <f t="shared" si="360"/>
        <v>0</v>
      </c>
      <c r="T414" s="208">
        <f t="shared" si="361"/>
        <v>0</v>
      </c>
    </row>
    <row r="415" spans="1:20" s="167" customFormat="1" ht="12.75" hidden="1" outlineLevel="1" thickBot="1">
      <c r="A415" s="282">
        <v>375</v>
      </c>
      <c r="B415" s="287" t="str">
        <f>IFERROR(VLOOKUP(E415,'P. 2.1'!$E$10:$X$65,2,FALSE),"")</f>
        <v/>
      </c>
      <c r="C415" s="287" t="str">
        <f>IFERROR(VLOOKUP(E415,'P. 2.1'!$E$10:$X$65,3,FALSE),"")</f>
        <v/>
      </c>
      <c r="E415" s="210">
        <v>0</v>
      </c>
      <c r="F415" s="216">
        <f t="shared" ref="F415:L415" si="421">F$30*F930</f>
        <v>0</v>
      </c>
      <c r="G415" s="216">
        <f t="shared" si="421"/>
        <v>0</v>
      </c>
      <c r="H415" s="216">
        <f t="shared" si="421"/>
        <v>0</v>
      </c>
      <c r="I415" s="216">
        <f t="shared" si="421"/>
        <v>0</v>
      </c>
      <c r="J415" s="216">
        <f t="shared" si="421"/>
        <v>0</v>
      </c>
      <c r="K415" s="216">
        <f t="shared" si="421"/>
        <v>0</v>
      </c>
      <c r="L415" s="216">
        <f t="shared" si="421"/>
        <v>0</v>
      </c>
      <c r="M415" s="216">
        <f t="shared" si="420"/>
        <v>0</v>
      </c>
      <c r="N415" s="216">
        <f t="shared" si="420"/>
        <v>0</v>
      </c>
      <c r="O415" s="216">
        <f t="shared" si="420"/>
        <v>0</v>
      </c>
      <c r="P415" s="216">
        <f t="shared" si="420"/>
        <v>0</v>
      </c>
      <c r="Q415" s="216">
        <f t="shared" si="420"/>
        <v>0</v>
      </c>
      <c r="S415" s="207">
        <f t="shared" si="360"/>
        <v>0</v>
      </c>
      <c r="T415" s="208">
        <f t="shared" si="361"/>
        <v>0</v>
      </c>
    </row>
    <row r="416" spans="1:20" s="167" customFormat="1" ht="12.75" hidden="1" outlineLevel="1" thickBot="1">
      <c r="A416" s="282">
        <v>376</v>
      </c>
      <c r="B416" s="287" t="str">
        <f>IFERROR(VLOOKUP(E416,'P. 2.1'!$E$10:$X$65,2,FALSE),"")</f>
        <v/>
      </c>
      <c r="C416" s="287" t="str">
        <f>IFERROR(VLOOKUP(E416,'P. 2.1'!$E$10:$X$65,3,FALSE),"")</f>
        <v/>
      </c>
      <c r="E416" s="210">
        <v>0</v>
      </c>
      <c r="F416" s="216">
        <f t="shared" ref="F416:L416" si="422">F$30*F931</f>
        <v>0</v>
      </c>
      <c r="G416" s="216">
        <f t="shared" si="422"/>
        <v>0</v>
      </c>
      <c r="H416" s="216">
        <f t="shared" si="422"/>
        <v>0</v>
      </c>
      <c r="I416" s="216">
        <f t="shared" si="422"/>
        <v>0</v>
      </c>
      <c r="J416" s="216">
        <f t="shared" si="422"/>
        <v>0</v>
      </c>
      <c r="K416" s="216">
        <f t="shared" si="422"/>
        <v>0</v>
      </c>
      <c r="L416" s="216">
        <f t="shared" si="422"/>
        <v>0</v>
      </c>
      <c r="M416" s="216">
        <f t="shared" si="420"/>
        <v>0</v>
      </c>
      <c r="N416" s="216">
        <f t="shared" si="420"/>
        <v>0</v>
      </c>
      <c r="O416" s="216">
        <f t="shared" si="420"/>
        <v>0</v>
      </c>
      <c r="P416" s="216">
        <f t="shared" si="420"/>
        <v>0</v>
      </c>
      <c r="Q416" s="216">
        <f t="shared" si="420"/>
        <v>0</v>
      </c>
      <c r="S416" s="207">
        <f t="shared" si="360"/>
        <v>0</v>
      </c>
      <c r="T416" s="208">
        <f t="shared" si="361"/>
        <v>0</v>
      </c>
    </row>
    <row r="417" spans="1:20" s="167" customFormat="1" ht="12.75" hidden="1" outlineLevel="1" thickBot="1">
      <c r="A417" s="282">
        <v>377</v>
      </c>
      <c r="B417" s="287" t="str">
        <f>IFERROR(VLOOKUP(E417,'P. 2.1'!$E$10:$X$65,2,FALSE),"")</f>
        <v/>
      </c>
      <c r="C417" s="287" t="str">
        <f>IFERROR(VLOOKUP(E417,'P. 2.1'!$E$10:$X$65,3,FALSE),"")</f>
        <v/>
      </c>
      <c r="E417" s="210">
        <v>0</v>
      </c>
      <c r="F417" s="216">
        <f t="shared" ref="F417:L417" si="423">F$30*F932</f>
        <v>0</v>
      </c>
      <c r="G417" s="216">
        <f t="shared" si="423"/>
        <v>0</v>
      </c>
      <c r="H417" s="216">
        <f t="shared" si="423"/>
        <v>0</v>
      </c>
      <c r="I417" s="216">
        <f t="shared" si="423"/>
        <v>0</v>
      </c>
      <c r="J417" s="216">
        <f t="shared" si="423"/>
        <v>0</v>
      </c>
      <c r="K417" s="216">
        <f t="shared" si="423"/>
        <v>0</v>
      </c>
      <c r="L417" s="216">
        <f t="shared" si="423"/>
        <v>0</v>
      </c>
      <c r="M417" s="216">
        <f t="shared" si="420"/>
        <v>0</v>
      </c>
      <c r="N417" s="216">
        <f t="shared" si="420"/>
        <v>0</v>
      </c>
      <c r="O417" s="216">
        <f t="shared" si="420"/>
        <v>0</v>
      </c>
      <c r="P417" s="216">
        <f t="shared" si="420"/>
        <v>0</v>
      </c>
      <c r="Q417" s="216">
        <f t="shared" si="420"/>
        <v>0</v>
      </c>
      <c r="S417" s="207">
        <f t="shared" si="360"/>
        <v>0</v>
      </c>
      <c r="T417" s="208">
        <f t="shared" si="361"/>
        <v>0</v>
      </c>
    </row>
    <row r="418" spans="1:20" s="167" customFormat="1" ht="12.75" hidden="1" outlineLevel="1" thickBot="1">
      <c r="A418" s="282">
        <v>378</v>
      </c>
      <c r="B418" s="287" t="str">
        <f>IFERROR(VLOOKUP(E418,'P. 2.1'!$E$10:$X$65,2,FALSE),"")</f>
        <v/>
      </c>
      <c r="C418" s="287" t="str">
        <f>IFERROR(VLOOKUP(E418,'P. 2.1'!$E$10:$X$65,3,FALSE),"")</f>
        <v/>
      </c>
      <c r="E418" s="210">
        <v>0</v>
      </c>
      <c r="F418" s="216">
        <f t="shared" ref="F418:L418" si="424">F$30*F933</f>
        <v>0</v>
      </c>
      <c r="G418" s="216">
        <f t="shared" si="424"/>
        <v>0</v>
      </c>
      <c r="H418" s="216">
        <f t="shared" si="424"/>
        <v>0</v>
      </c>
      <c r="I418" s="216">
        <f t="shared" si="424"/>
        <v>0</v>
      </c>
      <c r="J418" s="216">
        <f t="shared" si="424"/>
        <v>0</v>
      </c>
      <c r="K418" s="216">
        <f t="shared" si="424"/>
        <v>0</v>
      </c>
      <c r="L418" s="216">
        <f t="shared" si="424"/>
        <v>0</v>
      </c>
      <c r="M418" s="216">
        <f t="shared" si="420"/>
        <v>0</v>
      </c>
      <c r="N418" s="216">
        <f t="shared" si="420"/>
        <v>0</v>
      </c>
      <c r="O418" s="216">
        <f t="shared" si="420"/>
        <v>0</v>
      </c>
      <c r="P418" s="216">
        <f t="shared" si="420"/>
        <v>0</v>
      </c>
      <c r="Q418" s="216">
        <f t="shared" si="420"/>
        <v>0</v>
      </c>
      <c r="S418" s="207">
        <f t="shared" si="360"/>
        <v>0</v>
      </c>
      <c r="T418" s="208">
        <f t="shared" si="361"/>
        <v>0</v>
      </c>
    </row>
    <row r="419" spans="1:20" s="167" customFormat="1" ht="12.75" hidden="1" outlineLevel="1" thickBot="1">
      <c r="A419" s="282">
        <v>379</v>
      </c>
      <c r="B419" s="287" t="str">
        <f>IFERROR(VLOOKUP(E419,'P. 2.1'!$E$10:$X$65,2,FALSE),"")</f>
        <v/>
      </c>
      <c r="C419" s="287" t="str">
        <f>IFERROR(VLOOKUP(E419,'P. 2.1'!$E$10:$X$65,3,FALSE),"")</f>
        <v/>
      </c>
      <c r="E419" s="210">
        <v>0</v>
      </c>
      <c r="F419" s="216">
        <f t="shared" ref="F419:L419" si="425">F$30*F934</f>
        <v>0</v>
      </c>
      <c r="G419" s="216">
        <f t="shared" si="425"/>
        <v>0</v>
      </c>
      <c r="H419" s="216">
        <f t="shared" si="425"/>
        <v>0</v>
      </c>
      <c r="I419" s="216">
        <f t="shared" si="425"/>
        <v>0</v>
      </c>
      <c r="J419" s="216">
        <f t="shared" si="425"/>
        <v>0</v>
      </c>
      <c r="K419" s="216">
        <f t="shared" si="425"/>
        <v>0</v>
      </c>
      <c r="L419" s="216">
        <f t="shared" si="425"/>
        <v>0</v>
      </c>
      <c r="M419" s="216">
        <f t="shared" si="420"/>
        <v>0</v>
      </c>
      <c r="N419" s="216">
        <f t="shared" si="420"/>
        <v>0</v>
      </c>
      <c r="O419" s="216">
        <f t="shared" si="420"/>
        <v>0</v>
      </c>
      <c r="P419" s="216">
        <f t="shared" si="420"/>
        <v>0</v>
      </c>
      <c r="Q419" s="216">
        <f t="shared" si="420"/>
        <v>0</v>
      </c>
      <c r="S419" s="207">
        <f t="shared" si="360"/>
        <v>0</v>
      </c>
      <c r="T419" s="208">
        <f t="shared" si="361"/>
        <v>0</v>
      </c>
    </row>
    <row r="420" spans="1:20" s="167" customFormat="1" ht="12.75" hidden="1" outlineLevel="1" thickBot="1">
      <c r="A420" s="282">
        <v>380</v>
      </c>
      <c r="B420" s="287" t="str">
        <f>IFERROR(VLOOKUP(E420,'P. 2.1'!$E$10:$X$65,2,FALSE),"")</f>
        <v/>
      </c>
      <c r="C420" s="287" t="str">
        <f>IFERROR(VLOOKUP(E420,'P. 2.1'!$E$10:$X$65,3,FALSE),"")</f>
        <v/>
      </c>
      <c r="E420" s="210">
        <v>0</v>
      </c>
      <c r="F420" s="216">
        <f t="shared" ref="F420:L420" si="426">F$30*F935</f>
        <v>0</v>
      </c>
      <c r="G420" s="216">
        <f t="shared" si="426"/>
        <v>0</v>
      </c>
      <c r="H420" s="216">
        <f t="shared" si="426"/>
        <v>0</v>
      </c>
      <c r="I420" s="216">
        <f t="shared" si="426"/>
        <v>0</v>
      </c>
      <c r="J420" s="216">
        <f t="shared" si="426"/>
        <v>0</v>
      </c>
      <c r="K420" s="216">
        <f t="shared" si="426"/>
        <v>0</v>
      </c>
      <c r="L420" s="216">
        <f t="shared" si="426"/>
        <v>0</v>
      </c>
      <c r="M420" s="216">
        <f t="shared" si="420"/>
        <v>0</v>
      </c>
      <c r="N420" s="216">
        <f t="shared" si="420"/>
        <v>0</v>
      </c>
      <c r="O420" s="216">
        <f t="shared" si="420"/>
        <v>0</v>
      </c>
      <c r="P420" s="216">
        <f t="shared" si="420"/>
        <v>0</v>
      </c>
      <c r="Q420" s="216">
        <f t="shared" si="420"/>
        <v>0</v>
      </c>
      <c r="S420" s="207">
        <f t="shared" si="360"/>
        <v>0</v>
      </c>
      <c r="T420" s="208">
        <f t="shared" si="361"/>
        <v>0</v>
      </c>
    </row>
    <row r="421" spans="1:20" s="167" customFormat="1" ht="12.75" hidden="1" outlineLevel="1" thickBot="1">
      <c r="A421" s="282">
        <v>381</v>
      </c>
      <c r="B421" s="287" t="str">
        <f>IFERROR(VLOOKUP(E421,'P. 2.1'!$E$10:$X$65,2,FALSE),"")</f>
        <v/>
      </c>
      <c r="C421" s="287" t="str">
        <f>IFERROR(VLOOKUP(E421,'P. 2.1'!$E$10:$X$65,3,FALSE),"")</f>
        <v/>
      </c>
      <c r="E421" s="210">
        <v>0</v>
      </c>
      <c r="F421" s="216">
        <f t="shared" ref="F421:L421" si="427">F$30*F936</f>
        <v>0</v>
      </c>
      <c r="G421" s="216">
        <f t="shared" si="427"/>
        <v>0</v>
      </c>
      <c r="H421" s="216">
        <f t="shared" si="427"/>
        <v>0</v>
      </c>
      <c r="I421" s="216">
        <f t="shared" si="427"/>
        <v>0</v>
      </c>
      <c r="J421" s="216">
        <f t="shared" si="427"/>
        <v>0</v>
      </c>
      <c r="K421" s="216">
        <f t="shared" si="427"/>
        <v>0</v>
      </c>
      <c r="L421" s="216">
        <f t="shared" si="427"/>
        <v>0</v>
      </c>
      <c r="M421" s="216">
        <f t="shared" si="420"/>
        <v>0</v>
      </c>
      <c r="N421" s="216">
        <f t="shared" si="420"/>
        <v>0</v>
      </c>
      <c r="O421" s="216">
        <f t="shared" si="420"/>
        <v>0</v>
      </c>
      <c r="P421" s="216">
        <f t="shared" si="420"/>
        <v>0</v>
      </c>
      <c r="Q421" s="216">
        <f t="shared" si="420"/>
        <v>0</v>
      </c>
      <c r="S421" s="207">
        <f t="shared" si="360"/>
        <v>0</v>
      </c>
      <c r="T421" s="208">
        <f t="shared" si="361"/>
        <v>0</v>
      </c>
    </row>
    <row r="422" spans="1:20" s="167" customFormat="1" ht="12.75" hidden="1" outlineLevel="1" thickBot="1">
      <c r="A422" s="282">
        <v>382</v>
      </c>
      <c r="B422" s="287" t="str">
        <f>IFERROR(VLOOKUP(E422,'P. 2.1'!$E$10:$X$65,2,FALSE),"")</f>
        <v/>
      </c>
      <c r="C422" s="287" t="str">
        <f>IFERROR(VLOOKUP(E422,'P. 2.1'!$E$10:$X$65,3,FALSE),"")</f>
        <v/>
      </c>
      <c r="E422" s="210">
        <v>0</v>
      </c>
      <c r="F422" s="216">
        <f t="shared" ref="F422:L422" si="428">F$30*F937</f>
        <v>0</v>
      </c>
      <c r="G422" s="216">
        <f t="shared" si="428"/>
        <v>0</v>
      </c>
      <c r="H422" s="216">
        <f t="shared" si="428"/>
        <v>0</v>
      </c>
      <c r="I422" s="216">
        <f t="shared" si="428"/>
        <v>0</v>
      </c>
      <c r="J422" s="216">
        <f t="shared" si="428"/>
        <v>0</v>
      </c>
      <c r="K422" s="216">
        <f t="shared" si="428"/>
        <v>0</v>
      </c>
      <c r="L422" s="216">
        <f t="shared" si="428"/>
        <v>0</v>
      </c>
      <c r="M422" s="216">
        <f t="shared" si="420"/>
        <v>0</v>
      </c>
      <c r="N422" s="216">
        <f t="shared" si="420"/>
        <v>0</v>
      </c>
      <c r="O422" s="216">
        <f t="shared" si="420"/>
        <v>0</v>
      </c>
      <c r="P422" s="216">
        <f t="shared" si="420"/>
        <v>0</v>
      </c>
      <c r="Q422" s="216">
        <f t="shared" si="420"/>
        <v>0</v>
      </c>
      <c r="S422" s="207">
        <f t="shared" si="360"/>
        <v>0</v>
      </c>
      <c r="T422" s="208">
        <f t="shared" si="361"/>
        <v>0</v>
      </c>
    </row>
    <row r="423" spans="1:20" s="167" customFormat="1" ht="12.75" hidden="1" outlineLevel="1" thickBot="1">
      <c r="A423" s="282">
        <v>383</v>
      </c>
      <c r="B423" s="287" t="str">
        <f>IFERROR(VLOOKUP(E423,'P. 2.1'!$E$10:$X$65,2,FALSE),"")</f>
        <v/>
      </c>
      <c r="C423" s="287" t="str">
        <f>IFERROR(VLOOKUP(E423,'P. 2.1'!$E$10:$X$65,3,FALSE),"")</f>
        <v/>
      </c>
      <c r="E423" s="210">
        <v>0</v>
      </c>
      <c r="F423" s="216">
        <f t="shared" ref="F423:L423" si="429">F$30*F938</f>
        <v>0</v>
      </c>
      <c r="G423" s="216">
        <f t="shared" si="429"/>
        <v>0</v>
      </c>
      <c r="H423" s="216">
        <f t="shared" si="429"/>
        <v>0</v>
      </c>
      <c r="I423" s="216">
        <f t="shared" si="429"/>
        <v>0</v>
      </c>
      <c r="J423" s="216">
        <f t="shared" si="429"/>
        <v>0</v>
      </c>
      <c r="K423" s="216">
        <f t="shared" si="429"/>
        <v>0</v>
      </c>
      <c r="L423" s="216">
        <f t="shared" si="429"/>
        <v>0</v>
      </c>
      <c r="M423" s="216">
        <f t="shared" si="420"/>
        <v>0</v>
      </c>
      <c r="N423" s="216">
        <f t="shared" si="420"/>
        <v>0</v>
      </c>
      <c r="O423" s="216">
        <f t="shared" si="420"/>
        <v>0</v>
      </c>
      <c r="P423" s="216">
        <f t="shared" si="420"/>
        <v>0</v>
      </c>
      <c r="Q423" s="216">
        <f t="shared" si="420"/>
        <v>0</v>
      </c>
      <c r="S423" s="207">
        <f t="shared" si="360"/>
        <v>0</v>
      </c>
      <c r="T423" s="208">
        <f t="shared" si="361"/>
        <v>0</v>
      </c>
    </row>
    <row r="424" spans="1:20" s="167" customFormat="1" ht="12.75" hidden="1" outlineLevel="1" thickBot="1">
      <c r="A424" s="282">
        <v>384</v>
      </c>
      <c r="B424" s="287" t="str">
        <f>IFERROR(VLOOKUP(E424,'P. 2.1'!$E$10:$X$65,2,FALSE),"")</f>
        <v/>
      </c>
      <c r="C424" s="287" t="str">
        <f>IFERROR(VLOOKUP(E424,'P. 2.1'!$E$10:$X$65,3,FALSE),"")</f>
        <v/>
      </c>
      <c r="E424" s="210">
        <v>0</v>
      </c>
      <c r="F424" s="216">
        <f t="shared" ref="F424:L424" si="430">F$30*F939</f>
        <v>0</v>
      </c>
      <c r="G424" s="216">
        <f t="shared" si="430"/>
        <v>0</v>
      </c>
      <c r="H424" s="216">
        <f t="shared" si="430"/>
        <v>0</v>
      </c>
      <c r="I424" s="216">
        <f t="shared" si="430"/>
        <v>0</v>
      </c>
      <c r="J424" s="216">
        <f t="shared" si="430"/>
        <v>0</v>
      </c>
      <c r="K424" s="216">
        <f t="shared" si="430"/>
        <v>0</v>
      </c>
      <c r="L424" s="216">
        <f t="shared" si="430"/>
        <v>0</v>
      </c>
      <c r="M424" s="216">
        <f t="shared" ref="M424:Q433" si="431">M$30*M939</f>
        <v>0</v>
      </c>
      <c r="N424" s="216">
        <f t="shared" si="431"/>
        <v>0</v>
      </c>
      <c r="O424" s="216">
        <f t="shared" si="431"/>
        <v>0</v>
      </c>
      <c r="P424" s="216">
        <f t="shared" si="431"/>
        <v>0</v>
      </c>
      <c r="Q424" s="216">
        <f t="shared" si="431"/>
        <v>0</v>
      </c>
      <c r="S424" s="207">
        <f t="shared" si="360"/>
        <v>0</v>
      </c>
      <c r="T424" s="208">
        <f t="shared" si="361"/>
        <v>0</v>
      </c>
    </row>
    <row r="425" spans="1:20" s="167" customFormat="1" ht="12.75" hidden="1" outlineLevel="1" thickBot="1">
      <c r="A425" s="282">
        <v>385</v>
      </c>
      <c r="B425" s="287" t="str">
        <f>IFERROR(VLOOKUP(E425,'P. 2.1'!$E$10:$X$65,2,FALSE),"")</f>
        <v/>
      </c>
      <c r="C425" s="287" t="str">
        <f>IFERROR(VLOOKUP(E425,'P. 2.1'!$E$10:$X$65,3,FALSE),"")</f>
        <v/>
      </c>
      <c r="E425" s="210">
        <v>0</v>
      </c>
      <c r="F425" s="216">
        <f t="shared" ref="F425:L425" si="432">F$30*F940</f>
        <v>0</v>
      </c>
      <c r="G425" s="216">
        <f t="shared" si="432"/>
        <v>0</v>
      </c>
      <c r="H425" s="216">
        <f t="shared" si="432"/>
        <v>0</v>
      </c>
      <c r="I425" s="216">
        <f t="shared" si="432"/>
        <v>0</v>
      </c>
      <c r="J425" s="216">
        <f t="shared" si="432"/>
        <v>0</v>
      </c>
      <c r="K425" s="216">
        <f t="shared" si="432"/>
        <v>0</v>
      </c>
      <c r="L425" s="216">
        <f t="shared" si="432"/>
        <v>0</v>
      </c>
      <c r="M425" s="216">
        <f t="shared" si="431"/>
        <v>0</v>
      </c>
      <c r="N425" s="216">
        <f t="shared" si="431"/>
        <v>0</v>
      </c>
      <c r="O425" s="216">
        <f t="shared" si="431"/>
        <v>0</v>
      </c>
      <c r="P425" s="216">
        <f t="shared" si="431"/>
        <v>0</v>
      </c>
      <c r="Q425" s="216">
        <f t="shared" si="431"/>
        <v>0</v>
      </c>
      <c r="S425" s="207">
        <f t="shared" ref="S425:S488" si="433">INDEX($F425:$Q425,MATCH(year.selected,$F$2:$Q$2,0))</f>
        <v>0</v>
      </c>
      <c r="T425" s="208">
        <f t="shared" ref="T425:T488" si="434">INDEX($F425:$Q425,MATCH(year.selected-1,$F$2:$Q$2,0))</f>
        <v>0</v>
      </c>
    </row>
    <row r="426" spans="1:20" s="167" customFormat="1" ht="12.75" hidden="1" outlineLevel="1" thickBot="1">
      <c r="A426" s="282">
        <v>386</v>
      </c>
      <c r="B426" s="287" t="str">
        <f>IFERROR(VLOOKUP(E426,'P. 2.1'!$E$10:$X$65,2,FALSE),"")</f>
        <v/>
      </c>
      <c r="C426" s="287" t="str">
        <f>IFERROR(VLOOKUP(E426,'P. 2.1'!$E$10:$X$65,3,FALSE),"")</f>
        <v/>
      </c>
      <c r="E426" s="210">
        <v>0</v>
      </c>
      <c r="F426" s="216">
        <f t="shared" ref="F426:L426" si="435">F$30*F941</f>
        <v>0</v>
      </c>
      <c r="G426" s="216">
        <f t="shared" si="435"/>
        <v>0</v>
      </c>
      <c r="H426" s="216">
        <f t="shared" si="435"/>
        <v>0</v>
      </c>
      <c r="I426" s="216">
        <f t="shared" si="435"/>
        <v>0</v>
      </c>
      <c r="J426" s="216">
        <f t="shared" si="435"/>
        <v>0</v>
      </c>
      <c r="K426" s="216">
        <f t="shared" si="435"/>
        <v>0</v>
      </c>
      <c r="L426" s="216">
        <f t="shared" si="435"/>
        <v>0</v>
      </c>
      <c r="M426" s="216">
        <f t="shared" si="431"/>
        <v>0</v>
      </c>
      <c r="N426" s="216">
        <f t="shared" si="431"/>
        <v>0</v>
      </c>
      <c r="O426" s="216">
        <f t="shared" si="431"/>
        <v>0</v>
      </c>
      <c r="P426" s="216">
        <f t="shared" si="431"/>
        <v>0</v>
      </c>
      <c r="Q426" s="216">
        <f t="shared" si="431"/>
        <v>0</v>
      </c>
      <c r="S426" s="207">
        <f t="shared" si="433"/>
        <v>0</v>
      </c>
      <c r="T426" s="208">
        <f t="shared" si="434"/>
        <v>0</v>
      </c>
    </row>
    <row r="427" spans="1:20" s="167" customFormat="1" ht="12.75" hidden="1" outlineLevel="1" thickBot="1">
      <c r="A427" s="282">
        <v>387</v>
      </c>
      <c r="B427" s="287" t="str">
        <f>IFERROR(VLOOKUP(E427,'P. 2.1'!$E$10:$X$65,2,FALSE),"")</f>
        <v/>
      </c>
      <c r="C427" s="287" t="str">
        <f>IFERROR(VLOOKUP(E427,'P. 2.1'!$E$10:$X$65,3,FALSE),"")</f>
        <v/>
      </c>
      <c r="E427" s="210">
        <v>0</v>
      </c>
      <c r="F427" s="216">
        <f t="shared" ref="F427:L427" si="436">F$30*F942</f>
        <v>0</v>
      </c>
      <c r="G427" s="216">
        <f t="shared" si="436"/>
        <v>0</v>
      </c>
      <c r="H427" s="216">
        <f t="shared" si="436"/>
        <v>0</v>
      </c>
      <c r="I427" s="216">
        <f t="shared" si="436"/>
        <v>0</v>
      </c>
      <c r="J427" s="216">
        <f t="shared" si="436"/>
        <v>0</v>
      </c>
      <c r="K427" s="216">
        <f t="shared" si="436"/>
        <v>0</v>
      </c>
      <c r="L427" s="216">
        <f t="shared" si="436"/>
        <v>0</v>
      </c>
      <c r="M427" s="216">
        <f t="shared" si="431"/>
        <v>0</v>
      </c>
      <c r="N427" s="216">
        <f t="shared" si="431"/>
        <v>0</v>
      </c>
      <c r="O427" s="216">
        <f t="shared" si="431"/>
        <v>0</v>
      </c>
      <c r="P427" s="216">
        <f t="shared" si="431"/>
        <v>0</v>
      </c>
      <c r="Q427" s="216">
        <f t="shared" si="431"/>
        <v>0</v>
      </c>
      <c r="S427" s="207">
        <f t="shared" si="433"/>
        <v>0</v>
      </c>
      <c r="T427" s="208">
        <f t="shared" si="434"/>
        <v>0</v>
      </c>
    </row>
    <row r="428" spans="1:20" s="167" customFormat="1" ht="12.75" hidden="1" outlineLevel="1" thickBot="1">
      <c r="A428" s="282">
        <v>388</v>
      </c>
      <c r="B428" s="287" t="str">
        <f>IFERROR(VLOOKUP(E428,'P. 2.1'!$E$10:$X$65,2,FALSE),"")</f>
        <v/>
      </c>
      <c r="C428" s="287" t="str">
        <f>IFERROR(VLOOKUP(E428,'P. 2.1'!$E$10:$X$65,3,FALSE),"")</f>
        <v/>
      </c>
      <c r="E428" s="210">
        <v>0</v>
      </c>
      <c r="F428" s="216">
        <f t="shared" ref="F428:L428" si="437">F$30*F943</f>
        <v>0</v>
      </c>
      <c r="G428" s="216">
        <f t="shared" si="437"/>
        <v>0</v>
      </c>
      <c r="H428" s="216">
        <f t="shared" si="437"/>
        <v>0</v>
      </c>
      <c r="I428" s="216">
        <f t="shared" si="437"/>
        <v>0</v>
      </c>
      <c r="J428" s="216">
        <f t="shared" si="437"/>
        <v>0</v>
      </c>
      <c r="K428" s="216">
        <f t="shared" si="437"/>
        <v>0</v>
      </c>
      <c r="L428" s="216">
        <f t="shared" si="437"/>
        <v>0</v>
      </c>
      <c r="M428" s="216">
        <f t="shared" si="431"/>
        <v>0</v>
      </c>
      <c r="N428" s="216">
        <f t="shared" si="431"/>
        <v>0</v>
      </c>
      <c r="O428" s="216">
        <f t="shared" si="431"/>
        <v>0</v>
      </c>
      <c r="P428" s="216">
        <f t="shared" si="431"/>
        <v>0</v>
      </c>
      <c r="Q428" s="216">
        <f t="shared" si="431"/>
        <v>0</v>
      </c>
      <c r="S428" s="207">
        <f t="shared" si="433"/>
        <v>0</v>
      </c>
      <c r="T428" s="208">
        <f t="shared" si="434"/>
        <v>0</v>
      </c>
    </row>
    <row r="429" spans="1:20" s="167" customFormat="1" ht="12.75" hidden="1" outlineLevel="1" thickBot="1">
      <c r="A429" s="282">
        <v>389</v>
      </c>
      <c r="B429" s="287" t="str">
        <f>IFERROR(VLOOKUP(E429,'P. 2.1'!$E$10:$X$65,2,FALSE),"")</f>
        <v/>
      </c>
      <c r="C429" s="287" t="str">
        <f>IFERROR(VLOOKUP(E429,'P. 2.1'!$E$10:$X$65,3,FALSE),"")</f>
        <v/>
      </c>
      <c r="E429" s="210">
        <v>0</v>
      </c>
      <c r="F429" s="216">
        <f t="shared" ref="F429:L429" si="438">F$30*F944</f>
        <v>0</v>
      </c>
      <c r="G429" s="216">
        <f t="shared" si="438"/>
        <v>0</v>
      </c>
      <c r="H429" s="216">
        <f t="shared" si="438"/>
        <v>0</v>
      </c>
      <c r="I429" s="216">
        <f t="shared" si="438"/>
        <v>0</v>
      </c>
      <c r="J429" s="216">
        <f t="shared" si="438"/>
        <v>0</v>
      </c>
      <c r="K429" s="216">
        <f t="shared" si="438"/>
        <v>0</v>
      </c>
      <c r="L429" s="216">
        <f t="shared" si="438"/>
        <v>0</v>
      </c>
      <c r="M429" s="216">
        <f t="shared" si="431"/>
        <v>0</v>
      </c>
      <c r="N429" s="216">
        <f t="shared" si="431"/>
        <v>0</v>
      </c>
      <c r="O429" s="216">
        <f t="shared" si="431"/>
        <v>0</v>
      </c>
      <c r="P429" s="216">
        <f t="shared" si="431"/>
        <v>0</v>
      </c>
      <c r="Q429" s="216">
        <f t="shared" si="431"/>
        <v>0</v>
      </c>
      <c r="S429" s="207">
        <f t="shared" si="433"/>
        <v>0</v>
      </c>
      <c r="T429" s="208">
        <f t="shared" si="434"/>
        <v>0</v>
      </c>
    </row>
    <row r="430" spans="1:20" s="167" customFormat="1" ht="12.75" hidden="1" outlineLevel="1" thickBot="1">
      <c r="A430" s="282">
        <v>390</v>
      </c>
      <c r="B430" s="287" t="str">
        <f>IFERROR(VLOOKUP(E430,'P. 2.1'!$E$10:$X$65,2,FALSE),"")</f>
        <v/>
      </c>
      <c r="C430" s="287" t="str">
        <f>IFERROR(VLOOKUP(E430,'P. 2.1'!$E$10:$X$65,3,FALSE),"")</f>
        <v/>
      </c>
      <c r="E430" s="210">
        <v>0</v>
      </c>
      <c r="F430" s="216">
        <f t="shared" ref="F430:L430" si="439">F$30*F945</f>
        <v>0</v>
      </c>
      <c r="G430" s="216">
        <f t="shared" si="439"/>
        <v>0</v>
      </c>
      <c r="H430" s="216">
        <f t="shared" si="439"/>
        <v>0</v>
      </c>
      <c r="I430" s="216">
        <f t="shared" si="439"/>
        <v>0</v>
      </c>
      <c r="J430" s="216">
        <f t="shared" si="439"/>
        <v>0</v>
      </c>
      <c r="K430" s="216">
        <f t="shared" si="439"/>
        <v>0</v>
      </c>
      <c r="L430" s="216">
        <f t="shared" si="439"/>
        <v>0</v>
      </c>
      <c r="M430" s="216">
        <f t="shared" si="431"/>
        <v>0</v>
      </c>
      <c r="N430" s="216">
        <f t="shared" si="431"/>
        <v>0</v>
      </c>
      <c r="O430" s="216">
        <f t="shared" si="431"/>
        <v>0</v>
      </c>
      <c r="P430" s="216">
        <f t="shared" si="431"/>
        <v>0</v>
      </c>
      <c r="Q430" s="216">
        <f t="shared" si="431"/>
        <v>0</v>
      </c>
      <c r="S430" s="207">
        <f t="shared" si="433"/>
        <v>0</v>
      </c>
      <c r="T430" s="208">
        <f t="shared" si="434"/>
        <v>0</v>
      </c>
    </row>
    <row r="431" spans="1:20" s="167" customFormat="1" ht="12.75" hidden="1" outlineLevel="1" thickBot="1">
      <c r="A431" s="282">
        <v>391</v>
      </c>
      <c r="B431" s="287" t="str">
        <f>IFERROR(VLOOKUP(E431,'P. 2.1'!$E$10:$X$65,2,FALSE),"")</f>
        <v/>
      </c>
      <c r="C431" s="287" t="str">
        <f>IFERROR(VLOOKUP(E431,'P. 2.1'!$E$10:$X$65,3,FALSE),"")</f>
        <v/>
      </c>
      <c r="E431" s="210">
        <v>0</v>
      </c>
      <c r="F431" s="216">
        <f t="shared" ref="F431:L431" si="440">F$30*F946</f>
        <v>0</v>
      </c>
      <c r="G431" s="216">
        <f t="shared" si="440"/>
        <v>0</v>
      </c>
      <c r="H431" s="216">
        <f t="shared" si="440"/>
        <v>0</v>
      </c>
      <c r="I431" s="216">
        <f t="shared" si="440"/>
        <v>0</v>
      </c>
      <c r="J431" s="216">
        <f t="shared" si="440"/>
        <v>0</v>
      </c>
      <c r="K431" s="216">
        <f t="shared" si="440"/>
        <v>0</v>
      </c>
      <c r="L431" s="216">
        <f t="shared" si="440"/>
        <v>0</v>
      </c>
      <c r="M431" s="216">
        <f t="shared" si="431"/>
        <v>0</v>
      </c>
      <c r="N431" s="216">
        <f t="shared" si="431"/>
        <v>0</v>
      </c>
      <c r="O431" s="216">
        <f t="shared" si="431"/>
        <v>0</v>
      </c>
      <c r="P431" s="216">
        <f t="shared" si="431"/>
        <v>0</v>
      </c>
      <c r="Q431" s="216">
        <f t="shared" si="431"/>
        <v>0</v>
      </c>
      <c r="S431" s="207">
        <f t="shared" si="433"/>
        <v>0</v>
      </c>
      <c r="T431" s="208">
        <f t="shared" si="434"/>
        <v>0</v>
      </c>
    </row>
    <row r="432" spans="1:20" s="167" customFormat="1" ht="12.75" hidden="1" outlineLevel="1" thickBot="1">
      <c r="A432" s="282">
        <v>392</v>
      </c>
      <c r="B432" s="287" t="str">
        <f>IFERROR(VLOOKUP(E432,'P. 2.1'!$E$10:$X$65,2,FALSE),"")</f>
        <v/>
      </c>
      <c r="C432" s="287" t="str">
        <f>IFERROR(VLOOKUP(E432,'P. 2.1'!$E$10:$X$65,3,FALSE),"")</f>
        <v/>
      </c>
      <c r="E432" s="210">
        <v>0</v>
      </c>
      <c r="F432" s="216">
        <f t="shared" ref="F432:L432" si="441">F$30*F947</f>
        <v>0</v>
      </c>
      <c r="G432" s="216">
        <f t="shared" si="441"/>
        <v>0</v>
      </c>
      <c r="H432" s="216">
        <f t="shared" si="441"/>
        <v>0</v>
      </c>
      <c r="I432" s="216">
        <f t="shared" si="441"/>
        <v>0</v>
      </c>
      <c r="J432" s="216">
        <f t="shared" si="441"/>
        <v>0</v>
      </c>
      <c r="K432" s="216">
        <f t="shared" si="441"/>
        <v>0</v>
      </c>
      <c r="L432" s="216">
        <f t="shared" si="441"/>
        <v>0</v>
      </c>
      <c r="M432" s="216">
        <f t="shared" si="431"/>
        <v>0</v>
      </c>
      <c r="N432" s="216">
        <f t="shared" si="431"/>
        <v>0</v>
      </c>
      <c r="O432" s="216">
        <f t="shared" si="431"/>
        <v>0</v>
      </c>
      <c r="P432" s="216">
        <f t="shared" si="431"/>
        <v>0</v>
      </c>
      <c r="Q432" s="216">
        <f t="shared" si="431"/>
        <v>0</v>
      </c>
      <c r="S432" s="207">
        <f t="shared" si="433"/>
        <v>0</v>
      </c>
      <c r="T432" s="208">
        <f t="shared" si="434"/>
        <v>0</v>
      </c>
    </row>
    <row r="433" spans="1:20" s="167" customFormat="1" ht="12.75" hidden="1" outlineLevel="1" thickBot="1">
      <c r="A433" s="282">
        <v>393</v>
      </c>
      <c r="B433" s="287" t="str">
        <f>IFERROR(VLOOKUP(E433,'P. 2.1'!$E$10:$X$65,2,FALSE),"")</f>
        <v/>
      </c>
      <c r="C433" s="287" t="str">
        <f>IFERROR(VLOOKUP(E433,'P. 2.1'!$E$10:$X$65,3,FALSE),"")</f>
        <v/>
      </c>
      <c r="E433" s="210">
        <v>0</v>
      </c>
      <c r="F433" s="216">
        <f t="shared" ref="F433:L433" si="442">F$30*F948</f>
        <v>0</v>
      </c>
      <c r="G433" s="216">
        <f t="shared" si="442"/>
        <v>0</v>
      </c>
      <c r="H433" s="216">
        <f t="shared" si="442"/>
        <v>0</v>
      </c>
      <c r="I433" s="216">
        <f t="shared" si="442"/>
        <v>0</v>
      </c>
      <c r="J433" s="216">
        <f t="shared" si="442"/>
        <v>0</v>
      </c>
      <c r="K433" s="216">
        <f t="shared" si="442"/>
        <v>0</v>
      </c>
      <c r="L433" s="216">
        <f t="shared" si="442"/>
        <v>0</v>
      </c>
      <c r="M433" s="216">
        <f t="shared" si="431"/>
        <v>0</v>
      </c>
      <c r="N433" s="216">
        <f t="shared" si="431"/>
        <v>0</v>
      </c>
      <c r="O433" s="216">
        <f t="shared" si="431"/>
        <v>0</v>
      </c>
      <c r="P433" s="216">
        <f t="shared" si="431"/>
        <v>0</v>
      </c>
      <c r="Q433" s="216">
        <f t="shared" si="431"/>
        <v>0</v>
      </c>
      <c r="S433" s="207">
        <f t="shared" si="433"/>
        <v>0</v>
      </c>
      <c r="T433" s="208">
        <f t="shared" si="434"/>
        <v>0</v>
      </c>
    </row>
    <row r="434" spans="1:20" s="167" customFormat="1" ht="12.75" hidden="1" outlineLevel="1" thickBot="1">
      <c r="A434" s="282">
        <v>394</v>
      </c>
      <c r="B434" s="287" t="str">
        <f>IFERROR(VLOOKUP(E434,'P. 2.1'!$E$10:$X$65,2,FALSE),"")</f>
        <v/>
      </c>
      <c r="C434" s="287" t="str">
        <f>IFERROR(VLOOKUP(E434,'P. 2.1'!$E$10:$X$65,3,FALSE),"")</f>
        <v/>
      </c>
      <c r="E434" s="210">
        <v>0</v>
      </c>
      <c r="F434" s="216">
        <f t="shared" ref="F434:L434" si="443">F$30*F949</f>
        <v>0</v>
      </c>
      <c r="G434" s="216">
        <f t="shared" si="443"/>
        <v>0</v>
      </c>
      <c r="H434" s="216">
        <f t="shared" si="443"/>
        <v>0</v>
      </c>
      <c r="I434" s="216">
        <f t="shared" si="443"/>
        <v>0</v>
      </c>
      <c r="J434" s="216">
        <f t="shared" si="443"/>
        <v>0</v>
      </c>
      <c r="K434" s="216">
        <f t="shared" si="443"/>
        <v>0</v>
      </c>
      <c r="L434" s="216">
        <f t="shared" si="443"/>
        <v>0</v>
      </c>
      <c r="M434" s="216">
        <f t="shared" ref="M434:Q443" si="444">M$30*M949</f>
        <v>0</v>
      </c>
      <c r="N434" s="216">
        <f t="shared" si="444"/>
        <v>0</v>
      </c>
      <c r="O434" s="216">
        <f t="shared" si="444"/>
        <v>0</v>
      </c>
      <c r="P434" s="216">
        <f t="shared" si="444"/>
        <v>0</v>
      </c>
      <c r="Q434" s="216">
        <f t="shared" si="444"/>
        <v>0</v>
      </c>
      <c r="S434" s="207">
        <f t="shared" si="433"/>
        <v>0</v>
      </c>
      <c r="T434" s="208">
        <f t="shared" si="434"/>
        <v>0</v>
      </c>
    </row>
    <row r="435" spans="1:20" s="167" customFormat="1" ht="12.75" hidden="1" outlineLevel="1" thickBot="1">
      <c r="A435" s="282">
        <v>395</v>
      </c>
      <c r="B435" s="287" t="str">
        <f>IFERROR(VLOOKUP(E435,'P. 2.1'!$E$10:$X$65,2,FALSE),"")</f>
        <v/>
      </c>
      <c r="C435" s="287" t="str">
        <f>IFERROR(VLOOKUP(E435,'P. 2.1'!$E$10:$X$65,3,FALSE),"")</f>
        <v/>
      </c>
      <c r="E435" s="210">
        <v>0</v>
      </c>
      <c r="F435" s="216">
        <f t="shared" ref="F435:L435" si="445">F$30*F950</f>
        <v>0</v>
      </c>
      <c r="G435" s="216">
        <f t="shared" si="445"/>
        <v>0</v>
      </c>
      <c r="H435" s="216">
        <f t="shared" si="445"/>
        <v>0</v>
      </c>
      <c r="I435" s="216">
        <f t="shared" si="445"/>
        <v>0</v>
      </c>
      <c r="J435" s="216">
        <f t="shared" si="445"/>
        <v>0</v>
      </c>
      <c r="K435" s="216">
        <f t="shared" si="445"/>
        <v>0</v>
      </c>
      <c r="L435" s="216">
        <f t="shared" si="445"/>
        <v>0</v>
      </c>
      <c r="M435" s="216">
        <f t="shared" si="444"/>
        <v>0</v>
      </c>
      <c r="N435" s="216">
        <f t="shared" si="444"/>
        <v>0</v>
      </c>
      <c r="O435" s="216">
        <f t="shared" si="444"/>
        <v>0</v>
      </c>
      <c r="P435" s="216">
        <f t="shared" si="444"/>
        <v>0</v>
      </c>
      <c r="Q435" s="216">
        <f t="shared" si="444"/>
        <v>0</v>
      </c>
      <c r="S435" s="207">
        <f t="shared" si="433"/>
        <v>0</v>
      </c>
      <c r="T435" s="208">
        <f t="shared" si="434"/>
        <v>0</v>
      </c>
    </row>
    <row r="436" spans="1:20" s="167" customFormat="1" ht="12.75" hidden="1" outlineLevel="1" thickBot="1">
      <c r="A436" s="282">
        <v>396</v>
      </c>
      <c r="B436" s="287" t="str">
        <f>IFERROR(VLOOKUP(E436,'P. 2.1'!$E$10:$X$65,2,FALSE),"")</f>
        <v/>
      </c>
      <c r="C436" s="287" t="str">
        <f>IFERROR(VLOOKUP(E436,'P. 2.1'!$E$10:$X$65,3,FALSE),"")</f>
        <v/>
      </c>
      <c r="E436" s="210">
        <v>0</v>
      </c>
      <c r="F436" s="216">
        <f t="shared" ref="F436:L436" si="446">F$30*F951</f>
        <v>0</v>
      </c>
      <c r="G436" s="216">
        <f t="shared" si="446"/>
        <v>0</v>
      </c>
      <c r="H436" s="216">
        <f t="shared" si="446"/>
        <v>0</v>
      </c>
      <c r="I436" s="216">
        <f t="shared" si="446"/>
        <v>0</v>
      </c>
      <c r="J436" s="216">
        <f t="shared" si="446"/>
        <v>0</v>
      </c>
      <c r="K436" s="216">
        <f t="shared" si="446"/>
        <v>0</v>
      </c>
      <c r="L436" s="216">
        <f t="shared" si="446"/>
        <v>0</v>
      </c>
      <c r="M436" s="216">
        <f t="shared" si="444"/>
        <v>0</v>
      </c>
      <c r="N436" s="216">
        <f t="shared" si="444"/>
        <v>0</v>
      </c>
      <c r="O436" s="216">
        <f t="shared" si="444"/>
        <v>0</v>
      </c>
      <c r="P436" s="216">
        <f t="shared" si="444"/>
        <v>0</v>
      </c>
      <c r="Q436" s="216">
        <f t="shared" si="444"/>
        <v>0</v>
      </c>
      <c r="S436" s="207">
        <f t="shared" si="433"/>
        <v>0</v>
      </c>
      <c r="T436" s="208">
        <f t="shared" si="434"/>
        <v>0</v>
      </c>
    </row>
    <row r="437" spans="1:20" s="167" customFormat="1" ht="12.75" hidden="1" outlineLevel="1" thickBot="1">
      <c r="A437" s="282">
        <v>397</v>
      </c>
      <c r="B437" s="287" t="str">
        <f>IFERROR(VLOOKUP(E437,'P. 2.1'!$E$10:$X$65,2,FALSE),"")</f>
        <v/>
      </c>
      <c r="C437" s="287" t="str">
        <f>IFERROR(VLOOKUP(E437,'P. 2.1'!$E$10:$X$65,3,FALSE),"")</f>
        <v/>
      </c>
      <c r="E437" s="210">
        <v>0</v>
      </c>
      <c r="F437" s="216">
        <f t="shared" ref="F437:L437" si="447">F$30*F952</f>
        <v>0</v>
      </c>
      <c r="G437" s="216">
        <f t="shared" si="447"/>
        <v>0</v>
      </c>
      <c r="H437" s="216">
        <f t="shared" si="447"/>
        <v>0</v>
      </c>
      <c r="I437" s="216">
        <f t="shared" si="447"/>
        <v>0</v>
      </c>
      <c r="J437" s="216">
        <f t="shared" si="447"/>
        <v>0</v>
      </c>
      <c r="K437" s="216">
        <f t="shared" si="447"/>
        <v>0</v>
      </c>
      <c r="L437" s="216">
        <f t="shared" si="447"/>
        <v>0</v>
      </c>
      <c r="M437" s="216">
        <f t="shared" si="444"/>
        <v>0</v>
      </c>
      <c r="N437" s="216">
        <f t="shared" si="444"/>
        <v>0</v>
      </c>
      <c r="O437" s="216">
        <f t="shared" si="444"/>
        <v>0</v>
      </c>
      <c r="P437" s="216">
        <f t="shared" si="444"/>
        <v>0</v>
      </c>
      <c r="Q437" s="216">
        <f t="shared" si="444"/>
        <v>0</v>
      </c>
      <c r="S437" s="207">
        <f t="shared" si="433"/>
        <v>0</v>
      </c>
      <c r="T437" s="208">
        <f t="shared" si="434"/>
        <v>0</v>
      </c>
    </row>
    <row r="438" spans="1:20" s="167" customFormat="1" ht="12.75" hidden="1" outlineLevel="1" thickBot="1">
      <c r="A438" s="282">
        <v>398</v>
      </c>
      <c r="B438" s="287" t="str">
        <f>IFERROR(VLOOKUP(E438,'P. 2.1'!$E$10:$X$65,2,FALSE),"")</f>
        <v/>
      </c>
      <c r="C438" s="287" t="str">
        <f>IFERROR(VLOOKUP(E438,'P. 2.1'!$E$10:$X$65,3,FALSE),"")</f>
        <v/>
      </c>
      <c r="E438" s="210">
        <v>0</v>
      </c>
      <c r="F438" s="216">
        <f t="shared" ref="F438:L438" si="448">F$30*F953</f>
        <v>0</v>
      </c>
      <c r="G438" s="216">
        <f t="shared" si="448"/>
        <v>0</v>
      </c>
      <c r="H438" s="216">
        <f t="shared" si="448"/>
        <v>0</v>
      </c>
      <c r="I438" s="216">
        <f t="shared" si="448"/>
        <v>0</v>
      </c>
      <c r="J438" s="216">
        <f t="shared" si="448"/>
        <v>0</v>
      </c>
      <c r="K438" s="216">
        <f t="shared" si="448"/>
        <v>0</v>
      </c>
      <c r="L438" s="216">
        <f t="shared" si="448"/>
        <v>0</v>
      </c>
      <c r="M438" s="216">
        <f t="shared" si="444"/>
        <v>0</v>
      </c>
      <c r="N438" s="216">
        <f t="shared" si="444"/>
        <v>0</v>
      </c>
      <c r="O438" s="216">
        <f t="shared" si="444"/>
        <v>0</v>
      </c>
      <c r="P438" s="216">
        <f t="shared" si="444"/>
        <v>0</v>
      </c>
      <c r="Q438" s="216">
        <f t="shared" si="444"/>
        <v>0</v>
      </c>
      <c r="S438" s="207">
        <f t="shared" si="433"/>
        <v>0</v>
      </c>
      <c r="T438" s="208">
        <f t="shared" si="434"/>
        <v>0</v>
      </c>
    </row>
    <row r="439" spans="1:20" s="167" customFormat="1" ht="12.75" hidden="1" outlineLevel="1" thickBot="1">
      <c r="A439" s="282">
        <v>399</v>
      </c>
      <c r="B439" s="287" t="str">
        <f>IFERROR(VLOOKUP(E439,'P. 2.1'!$E$10:$X$65,2,FALSE),"")</f>
        <v/>
      </c>
      <c r="C439" s="287" t="str">
        <f>IFERROR(VLOOKUP(E439,'P. 2.1'!$E$10:$X$65,3,FALSE),"")</f>
        <v/>
      </c>
      <c r="E439" s="210">
        <v>0</v>
      </c>
      <c r="F439" s="216">
        <f t="shared" ref="F439:L439" si="449">F$30*F954</f>
        <v>0</v>
      </c>
      <c r="G439" s="216">
        <f t="shared" si="449"/>
        <v>0</v>
      </c>
      <c r="H439" s="216">
        <f t="shared" si="449"/>
        <v>0</v>
      </c>
      <c r="I439" s="216">
        <f t="shared" si="449"/>
        <v>0</v>
      </c>
      <c r="J439" s="216">
        <f t="shared" si="449"/>
        <v>0</v>
      </c>
      <c r="K439" s="216">
        <f t="shared" si="449"/>
        <v>0</v>
      </c>
      <c r="L439" s="216">
        <f t="shared" si="449"/>
        <v>0</v>
      </c>
      <c r="M439" s="216">
        <f t="shared" si="444"/>
        <v>0</v>
      </c>
      <c r="N439" s="216">
        <f t="shared" si="444"/>
        <v>0</v>
      </c>
      <c r="O439" s="216">
        <f t="shared" si="444"/>
        <v>0</v>
      </c>
      <c r="P439" s="216">
        <f t="shared" si="444"/>
        <v>0</v>
      </c>
      <c r="Q439" s="216">
        <f t="shared" si="444"/>
        <v>0</v>
      </c>
      <c r="S439" s="207">
        <f t="shared" si="433"/>
        <v>0</v>
      </c>
      <c r="T439" s="208">
        <f t="shared" si="434"/>
        <v>0</v>
      </c>
    </row>
    <row r="440" spans="1:20" s="167" customFormat="1" ht="12.75" hidden="1" outlineLevel="1" thickBot="1">
      <c r="A440" s="282">
        <v>400</v>
      </c>
      <c r="B440" s="287" t="str">
        <f>IFERROR(VLOOKUP(E440,'P. 2.1'!$E$10:$X$65,2,FALSE),"")</f>
        <v/>
      </c>
      <c r="C440" s="287" t="str">
        <f>IFERROR(VLOOKUP(E440,'P. 2.1'!$E$10:$X$65,3,FALSE),"")</f>
        <v/>
      </c>
      <c r="E440" s="210">
        <v>0</v>
      </c>
      <c r="F440" s="216">
        <f t="shared" ref="F440:L440" si="450">F$30*F955</f>
        <v>0</v>
      </c>
      <c r="G440" s="216">
        <f t="shared" si="450"/>
        <v>0</v>
      </c>
      <c r="H440" s="216">
        <f t="shared" si="450"/>
        <v>0</v>
      </c>
      <c r="I440" s="216">
        <f t="shared" si="450"/>
        <v>0</v>
      </c>
      <c r="J440" s="216">
        <f t="shared" si="450"/>
        <v>0</v>
      </c>
      <c r="K440" s="216">
        <f t="shared" si="450"/>
        <v>0</v>
      </c>
      <c r="L440" s="216">
        <f t="shared" si="450"/>
        <v>0</v>
      </c>
      <c r="M440" s="216">
        <f t="shared" si="444"/>
        <v>0</v>
      </c>
      <c r="N440" s="216">
        <f t="shared" si="444"/>
        <v>0</v>
      </c>
      <c r="O440" s="216">
        <f t="shared" si="444"/>
        <v>0</v>
      </c>
      <c r="P440" s="216">
        <f t="shared" si="444"/>
        <v>0</v>
      </c>
      <c r="Q440" s="216">
        <f t="shared" si="444"/>
        <v>0</v>
      </c>
      <c r="S440" s="207">
        <f t="shared" si="433"/>
        <v>0</v>
      </c>
      <c r="T440" s="208">
        <f t="shared" si="434"/>
        <v>0</v>
      </c>
    </row>
    <row r="441" spans="1:20" s="167" customFormat="1" ht="12.75" hidden="1" outlineLevel="1" thickBot="1">
      <c r="A441" s="282">
        <v>401</v>
      </c>
      <c r="B441" s="287" t="str">
        <f>IFERROR(VLOOKUP(E441,'P. 2.1'!$E$10:$X$65,2,FALSE),"")</f>
        <v/>
      </c>
      <c r="C441" s="287" t="str">
        <f>IFERROR(VLOOKUP(E441,'P. 2.1'!$E$10:$X$65,3,FALSE),"")</f>
        <v/>
      </c>
      <c r="E441" s="210">
        <v>0</v>
      </c>
      <c r="F441" s="216">
        <f t="shared" ref="F441:L441" si="451">F$30*F956</f>
        <v>0</v>
      </c>
      <c r="G441" s="216">
        <f t="shared" si="451"/>
        <v>0</v>
      </c>
      <c r="H441" s="216">
        <f t="shared" si="451"/>
        <v>0</v>
      </c>
      <c r="I441" s="216">
        <f t="shared" si="451"/>
        <v>0</v>
      </c>
      <c r="J441" s="216">
        <f t="shared" si="451"/>
        <v>0</v>
      </c>
      <c r="K441" s="216">
        <f t="shared" si="451"/>
        <v>0</v>
      </c>
      <c r="L441" s="216">
        <f t="shared" si="451"/>
        <v>0</v>
      </c>
      <c r="M441" s="216">
        <f t="shared" si="444"/>
        <v>0</v>
      </c>
      <c r="N441" s="216">
        <f t="shared" si="444"/>
        <v>0</v>
      </c>
      <c r="O441" s="216">
        <f t="shared" si="444"/>
        <v>0</v>
      </c>
      <c r="P441" s="216">
        <f t="shared" si="444"/>
        <v>0</v>
      </c>
      <c r="Q441" s="216">
        <f t="shared" si="444"/>
        <v>0</v>
      </c>
      <c r="S441" s="207">
        <f t="shared" si="433"/>
        <v>0</v>
      </c>
      <c r="T441" s="208">
        <f t="shared" si="434"/>
        <v>0</v>
      </c>
    </row>
    <row r="442" spans="1:20" s="167" customFormat="1" ht="12.75" hidden="1" outlineLevel="1" thickBot="1">
      <c r="A442" s="282">
        <v>402</v>
      </c>
      <c r="B442" s="287" t="str">
        <f>IFERROR(VLOOKUP(E442,'P. 2.1'!$E$10:$X$65,2,FALSE),"")</f>
        <v/>
      </c>
      <c r="C442" s="287" t="str">
        <f>IFERROR(VLOOKUP(E442,'P. 2.1'!$E$10:$X$65,3,FALSE),"")</f>
        <v/>
      </c>
      <c r="E442" s="210">
        <v>0</v>
      </c>
      <c r="F442" s="216">
        <f t="shared" ref="F442:L442" si="452">F$30*F957</f>
        <v>0</v>
      </c>
      <c r="G442" s="216">
        <f t="shared" si="452"/>
        <v>0</v>
      </c>
      <c r="H442" s="216">
        <f t="shared" si="452"/>
        <v>0</v>
      </c>
      <c r="I442" s="216">
        <f t="shared" si="452"/>
        <v>0</v>
      </c>
      <c r="J442" s="216">
        <f t="shared" si="452"/>
        <v>0</v>
      </c>
      <c r="K442" s="216">
        <f t="shared" si="452"/>
        <v>0</v>
      </c>
      <c r="L442" s="216">
        <f t="shared" si="452"/>
        <v>0</v>
      </c>
      <c r="M442" s="216">
        <f t="shared" si="444"/>
        <v>0</v>
      </c>
      <c r="N442" s="216">
        <f t="shared" si="444"/>
        <v>0</v>
      </c>
      <c r="O442" s="216">
        <f t="shared" si="444"/>
        <v>0</v>
      </c>
      <c r="P442" s="216">
        <f t="shared" si="444"/>
        <v>0</v>
      </c>
      <c r="Q442" s="216">
        <f t="shared" si="444"/>
        <v>0</v>
      </c>
      <c r="S442" s="207">
        <f t="shared" si="433"/>
        <v>0</v>
      </c>
      <c r="T442" s="208">
        <f t="shared" si="434"/>
        <v>0</v>
      </c>
    </row>
    <row r="443" spans="1:20" s="167" customFormat="1" ht="12.75" hidden="1" outlineLevel="1" thickBot="1">
      <c r="A443" s="282">
        <v>403</v>
      </c>
      <c r="B443" s="287" t="str">
        <f>IFERROR(VLOOKUP(E443,'P. 2.1'!$E$10:$X$65,2,FALSE),"")</f>
        <v/>
      </c>
      <c r="C443" s="287" t="str">
        <f>IFERROR(VLOOKUP(E443,'P. 2.1'!$E$10:$X$65,3,FALSE),"")</f>
        <v/>
      </c>
      <c r="E443" s="210">
        <v>0</v>
      </c>
      <c r="F443" s="216">
        <f t="shared" ref="F443:L443" si="453">F$30*F958</f>
        <v>0</v>
      </c>
      <c r="G443" s="216">
        <f t="shared" si="453"/>
        <v>0</v>
      </c>
      <c r="H443" s="216">
        <f t="shared" si="453"/>
        <v>0</v>
      </c>
      <c r="I443" s="216">
        <f t="shared" si="453"/>
        <v>0</v>
      </c>
      <c r="J443" s="216">
        <f t="shared" si="453"/>
        <v>0</v>
      </c>
      <c r="K443" s="216">
        <f t="shared" si="453"/>
        <v>0</v>
      </c>
      <c r="L443" s="216">
        <f t="shared" si="453"/>
        <v>0</v>
      </c>
      <c r="M443" s="216">
        <f t="shared" si="444"/>
        <v>0</v>
      </c>
      <c r="N443" s="216">
        <f t="shared" si="444"/>
        <v>0</v>
      </c>
      <c r="O443" s="216">
        <f t="shared" si="444"/>
        <v>0</v>
      </c>
      <c r="P443" s="216">
        <f t="shared" si="444"/>
        <v>0</v>
      </c>
      <c r="Q443" s="216">
        <f t="shared" si="444"/>
        <v>0</v>
      </c>
      <c r="S443" s="207">
        <f t="shared" si="433"/>
        <v>0</v>
      </c>
      <c r="T443" s="208">
        <f t="shared" si="434"/>
        <v>0</v>
      </c>
    </row>
    <row r="444" spans="1:20" s="167" customFormat="1" ht="12.75" hidden="1" outlineLevel="1" thickBot="1">
      <c r="A444" s="282">
        <v>404</v>
      </c>
      <c r="B444" s="287" t="str">
        <f>IFERROR(VLOOKUP(E444,'P. 2.1'!$E$10:$X$65,2,FALSE),"")</f>
        <v/>
      </c>
      <c r="C444" s="287" t="str">
        <f>IFERROR(VLOOKUP(E444,'P. 2.1'!$E$10:$X$65,3,FALSE),"")</f>
        <v/>
      </c>
      <c r="E444" s="210">
        <v>0</v>
      </c>
      <c r="F444" s="216">
        <f t="shared" ref="F444:L444" si="454">F$30*F959</f>
        <v>0</v>
      </c>
      <c r="G444" s="216">
        <f t="shared" si="454"/>
        <v>0</v>
      </c>
      <c r="H444" s="216">
        <f t="shared" si="454"/>
        <v>0</v>
      </c>
      <c r="I444" s="216">
        <f t="shared" si="454"/>
        <v>0</v>
      </c>
      <c r="J444" s="216">
        <f t="shared" si="454"/>
        <v>0</v>
      </c>
      <c r="K444" s="216">
        <f t="shared" si="454"/>
        <v>0</v>
      </c>
      <c r="L444" s="216">
        <f t="shared" si="454"/>
        <v>0</v>
      </c>
      <c r="M444" s="216">
        <f t="shared" ref="M444:Q453" si="455">M$30*M959</f>
        <v>0</v>
      </c>
      <c r="N444" s="216">
        <f t="shared" si="455"/>
        <v>0</v>
      </c>
      <c r="O444" s="216">
        <f t="shared" si="455"/>
        <v>0</v>
      </c>
      <c r="P444" s="216">
        <f t="shared" si="455"/>
        <v>0</v>
      </c>
      <c r="Q444" s="216">
        <f t="shared" si="455"/>
        <v>0</v>
      </c>
      <c r="S444" s="207">
        <f t="shared" si="433"/>
        <v>0</v>
      </c>
      <c r="T444" s="208">
        <f t="shared" si="434"/>
        <v>0</v>
      </c>
    </row>
    <row r="445" spans="1:20" s="167" customFormat="1" ht="12.75" hidden="1" outlineLevel="1" thickBot="1">
      <c r="A445" s="282">
        <v>405</v>
      </c>
      <c r="B445" s="287" t="str">
        <f>IFERROR(VLOOKUP(E445,'P. 2.1'!$E$10:$X$65,2,FALSE),"")</f>
        <v/>
      </c>
      <c r="C445" s="287" t="str">
        <f>IFERROR(VLOOKUP(E445,'P. 2.1'!$E$10:$X$65,3,FALSE),"")</f>
        <v/>
      </c>
      <c r="E445" s="210">
        <v>0</v>
      </c>
      <c r="F445" s="216">
        <f t="shared" ref="F445:L445" si="456">F$30*F960</f>
        <v>0</v>
      </c>
      <c r="G445" s="216">
        <f t="shared" si="456"/>
        <v>0</v>
      </c>
      <c r="H445" s="216">
        <f t="shared" si="456"/>
        <v>0</v>
      </c>
      <c r="I445" s="216">
        <f t="shared" si="456"/>
        <v>0</v>
      </c>
      <c r="J445" s="216">
        <f t="shared" si="456"/>
        <v>0</v>
      </c>
      <c r="K445" s="216">
        <f t="shared" si="456"/>
        <v>0</v>
      </c>
      <c r="L445" s="216">
        <f t="shared" si="456"/>
        <v>0</v>
      </c>
      <c r="M445" s="216">
        <f t="shared" si="455"/>
        <v>0</v>
      </c>
      <c r="N445" s="216">
        <f t="shared" si="455"/>
        <v>0</v>
      </c>
      <c r="O445" s="216">
        <f t="shared" si="455"/>
        <v>0</v>
      </c>
      <c r="P445" s="216">
        <f t="shared" si="455"/>
        <v>0</v>
      </c>
      <c r="Q445" s="216">
        <f t="shared" si="455"/>
        <v>0</v>
      </c>
      <c r="S445" s="207">
        <f t="shared" si="433"/>
        <v>0</v>
      </c>
      <c r="T445" s="208">
        <f t="shared" si="434"/>
        <v>0</v>
      </c>
    </row>
    <row r="446" spans="1:20" s="167" customFormat="1" ht="12.75" hidden="1" outlineLevel="1" thickBot="1">
      <c r="A446" s="282">
        <v>406</v>
      </c>
      <c r="B446" s="287" t="str">
        <f>IFERROR(VLOOKUP(E446,'P. 2.1'!$E$10:$X$65,2,FALSE),"")</f>
        <v/>
      </c>
      <c r="C446" s="287" t="str">
        <f>IFERROR(VLOOKUP(E446,'P. 2.1'!$E$10:$X$65,3,FALSE),"")</f>
        <v/>
      </c>
      <c r="E446" s="210">
        <v>0</v>
      </c>
      <c r="F446" s="216">
        <f t="shared" ref="F446:L446" si="457">F$30*F961</f>
        <v>0</v>
      </c>
      <c r="G446" s="216">
        <f t="shared" si="457"/>
        <v>0</v>
      </c>
      <c r="H446" s="216">
        <f t="shared" si="457"/>
        <v>0</v>
      </c>
      <c r="I446" s="216">
        <f t="shared" si="457"/>
        <v>0</v>
      </c>
      <c r="J446" s="216">
        <f t="shared" si="457"/>
        <v>0</v>
      </c>
      <c r="K446" s="216">
        <f t="shared" si="457"/>
        <v>0</v>
      </c>
      <c r="L446" s="216">
        <f t="shared" si="457"/>
        <v>0</v>
      </c>
      <c r="M446" s="216">
        <f t="shared" si="455"/>
        <v>0</v>
      </c>
      <c r="N446" s="216">
        <f t="shared" si="455"/>
        <v>0</v>
      </c>
      <c r="O446" s="216">
        <f t="shared" si="455"/>
        <v>0</v>
      </c>
      <c r="P446" s="216">
        <f t="shared" si="455"/>
        <v>0</v>
      </c>
      <c r="Q446" s="216">
        <f t="shared" si="455"/>
        <v>0</v>
      </c>
      <c r="S446" s="207">
        <f t="shared" si="433"/>
        <v>0</v>
      </c>
      <c r="T446" s="208">
        <f t="shared" si="434"/>
        <v>0</v>
      </c>
    </row>
    <row r="447" spans="1:20" s="167" customFormat="1" ht="12.75" hidden="1" outlineLevel="1" thickBot="1">
      <c r="A447" s="282">
        <v>407</v>
      </c>
      <c r="B447" s="287" t="str">
        <f>IFERROR(VLOOKUP(E447,'P. 2.1'!$E$10:$X$65,2,FALSE),"")</f>
        <v/>
      </c>
      <c r="C447" s="287" t="str">
        <f>IFERROR(VLOOKUP(E447,'P. 2.1'!$E$10:$X$65,3,FALSE),"")</f>
        <v/>
      </c>
      <c r="E447" s="210">
        <v>0</v>
      </c>
      <c r="F447" s="216">
        <f t="shared" ref="F447:L447" si="458">F$30*F962</f>
        <v>0</v>
      </c>
      <c r="G447" s="216">
        <f t="shared" si="458"/>
        <v>0</v>
      </c>
      <c r="H447" s="216">
        <f t="shared" si="458"/>
        <v>0</v>
      </c>
      <c r="I447" s="216">
        <f t="shared" si="458"/>
        <v>0</v>
      </c>
      <c r="J447" s="216">
        <f t="shared" si="458"/>
        <v>0</v>
      </c>
      <c r="K447" s="216">
        <f t="shared" si="458"/>
        <v>0</v>
      </c>
      <c r="L447" s="216">
        <f t="shared" si="458"/>
        <v>0</v>
      </c>
      <c r="M447" s="216">
        <f t="shared" si="455"/>
        <v>0</v>
      </c>
      <c r="N447" s="216">
        <f t="shared" si="455"/>
        <v>0</v>
      </c>
      <c r="O447" s="216">
        <f t="shared" si="455"/>
        <v>0</v>
      </c>
      <c r="P447" s="216">
        <f t="shared" si="455"/>
        <v>0</v>
      </c>
      <c r="Q447" s="216">
        <f t="shared" si="455"/>
        <v>0</v>
      </c>
      <c r="S447" s="207">
        <f t="shared" si="433"/>
        <v>0</v>
      </c>
      <c r="T447" s="208">
        <f t="shared" si="434"/>
        <v>0</v>
      </c>
    </row>
    <row r="448" spans="1:20" s="167" customFormat="1" ht="12.75" hidden="1" outlineLevel="1" thickBot="1">
      <c r="A448" s="282">
        <v>408</v>
      </c>
      <c r="B448" s="287" t="str">
        <f>IFERROR(VLOOKUP(E448,'P. 2.1'!$E$10:$X$65,2,FALSE),"")</f>
        <v/>
      </c>
      <c r="C448" s="287" t="str">
        <f>IFERROR(VLOOKUP(E448,'P. 2.1'!$E$10:$X$65,3,FALSE),"")</f>
        <v/>
      </c>
      <c r="E448" s="210">
        <v>0</v>
      </c>
      <c r="F448" s="216">
        <f t="shared" ref="F448:L448" si="459">F$30*F963</f>
        <v>0</v>
      </c>
      <c r="G448" s="216">
        <f t="shared" si="459"/>
        <v>0</v>
      </c>
      <c r="H448" s="216">
        <f t="shared" si="459"/>
        <v>0</v>
      </c>
      <c r="I448" s="216">
        <f t="shared" si="459"/>
        <v>0</v>
      </c>
      <c r="J448" s="216">
        <f t="shared" si="459"/>
        <v>0</v>
      </c>
      <c r="K448" s="216">
        <f t="shared" si="459"/>
        <v>0</v>
      </c>
      <c r="L448" s="216">
        <f t="shared" si="459"/>
        <v>0</v>
      </c>
      <c r="M448" s="216">
        <f t="shared" si="455"/>
        <v>0</v>
      </c>
      <c r="N448" s="216">
        <f t="shared" si="455"/>
        <v>0</v>
      </c>
      <c r="O448" s="216">
        <f t="shared" si="455"/>
        <v>0</v>
      </c>
      <c r="P448" s="216">
        <f t="shared" si="455"/>
        <v>0</v>
      </c>
      <c r="Q448" s="216">
        <f t="shared" si="455"/>
        <v>0</v>
      </c>
      <c r="S448" s="207">
        <f t="shared" si="433"/>
        <v>0</v>
      </c>
      <c r="T448" s="208">
        <f t="shared" si="434"/>
        <v>0</v>
      </c>
    </row>
    <row r="449" spans="1:20" s="167" customFormat="1" ht="12.75" hidden="1" outlineLevel="1" thickBot="1">
      <c r="A449" s="282">
        <v>409</v>
      </c>
      <c r="B449" s="287" t="str">
        <f>IFERROR(VLOOKUP(E449,'P. 2.1'!$E$10:$X$65,2,FALSE),"")</f>
        <v/>
      </c>
      <c r="C449" s="287" t="str">
        <f>IFERROR(VLOOKUP(E449,'P. 2.1'!$E$10:$X$65,3,FALSE),"")</f>
        <v/>
      </c>
      <c r="E449" s="210">
        <v>0</v>
      </c>
      <c r="F449" s="216">
        <f t="shared" ref="F449:L449" si="460">F$30*F964</f>
        <v>0</v>
      </c>
      <c r="G449" s="216">
        <f t="shared" si="460"/>
        <v>0</v>
      </c>
      <c r="H449" s="216">
        <f t="shared" si="460"/>
        <v>0</v>
      </c>
      <c r="I449" s="216">
        <f t="shared" si="460"/>
        <v>0</v>
      </c>
      <c r="J449" s="216">
        <f t="shared" si="460"/>
        <v>0</v>
      </c>
      <c r="K449" s="216">
        <f t="shared" si="460"/>
        <v>0</v>
      </c>
      <c r="L449" s="216">
        <f t="shared" si="460"/>
        <v>0</v>
      </c>
      <c r="M449" s="216">
        <f t="shared" si="455"/>
        <v>0</v>
      </c>
      <c r="N449" s="216">
        <f t="shared" si="455"/>
        <v>0</v>
      </c>
      <c r="O449" s="216">
        <f t="shared" si="455"/>
        <v>0</v>
      </c>
      <c r="P449" s="216">
        <f t="shared" si="455"/>
        <v>0</v>
      </c>
      <c r="Q449" s="216">
        <f t="shared" si="455"/>
        <v>0</v>
      </c>
      <c r="S449" s="207">
        <f t="shared" si="433"/>
        <v>0</v>
      </c>
      <c r="T449" s="208">
        <f t="shared" si="434"/>
        <v>0</v>
      </c>
    </row>
    <row r="450" spans="1:20" s="167" customFormat="1" ht="12.75" hidden="1" outlineLevel="1" thickBot="1">
      <c r="A450" s="282">
        <v>410</v>
      </c>
      <c r="B450" s="287" t="str">
        <f>IFERROR(VLOOKUP(E450,'P. 2.1'!$E$10:$X$65,2,FALSE),"")</f>
        <v/>
      </c>
      <c r="C450" s="287" t="str">
        <f>IFERROR(VLOOKUP(E450,'P. 2.1'!$E$10:$X$65,3,FALSE),"")</f>
        <v/>
      </c>
      <c r="E450" s="210">
        <v>0</v>
      </c>
      <c r="F450" s="216">
        <f t="shared" ref="F450:L450" si="461">F$30*F965</f>
        <v>0</v>
      </c>
      <c r="G450" s="216">
        <f t="shared" si="461"/>
        <v>0</v>
      </c>
      <c r="H450" s="216">
        <f t="shared" si="461"/>
        <v>0</v>
      </c>
      <c r="I450" s="216">
        <f t="shared" si="461"/>
        <v>0</v>
      </c>
      <c r="J450" s="216">
        <f t="shared" si="461"/>
        <v>0</v>
      </c>
      <c r="K450" s="216">
        <f t="shared" si="461"/>
        <v>0</v>
      </c>
      <c r="L450" s="216">
        <f t="shared" si="461"/>
        <v>0</v>
      </c>
      <c r="M450" s="216">
        <f t="shared" si="455"/>
        <v>0</v>
      </c>
      <c r="N450" s="216">
        <f t="shared" si="455"/>
        <v>0</v>
      </c>
      <c r="O450" s="216">
        <f t="shared" si="455"/>
        <v>0</v>
      </c>
      <c r="P450" s="216">
        <f t="shared" si="455"/>
        <v>0</v>
      </c>
      <c r="Q450" s="216">
        <f t="shared" si="455"/>
        <v>0</v>
      </c>
      <c r="S450" s="207">
        <f t="shared" si="433"/>
        <v>0</v>
      </c>
      <c r="T450" s="208">
        <f t="shared" si="434"/>
        <v>0</v>
      </c>
    </row>
    <row r="451" spans="1:20" s="167" customFormat="1" ht="12.75" hidden="1" outlineLevel="1" thickBot="1">
      <c r="A451" s="282">
        <v>411</v>
      </c>
      <c r="B451" s="287" t="str">
        <f>IFERROR(VLOOKUP(E451,'P. 2.1'!$E$10:$X$65,2,FALSE),"")</f>
        <v/>
      </c>
      <c r="C451" s="287" t="str">
        <f>IFERROR(VLOOKUP(E451,'P. 2.1'!$E$10:$X$65,3,FALSE),"")</f>
        <v/>
      </c>
      <c r="E451" s="210">
        <v>0</v>
      </c>
      <c r="F451" s="216">
        <f t="shared" ref="F451:L451" si="462">F$30*F966</f>
        <v>0</v>
      </c>
      <c r="G451" s="216">
        <f t="shared" si="462"/>
        <v>0</v>
      </c>
      <c r="H451" s="216">
        <f t="shared" si="462"/>
        <v>0</v>
      </c>
      <c r="I451" s="216">
        <f t="shared" si="462"/>
        <v>0</v>
      </c>
      <c r="J451" s="216">
        <f t="shared" si="462"/>
        <v>0</v>
      </c>
      <c r="K451" s="216">
        <f t="shared" si="462"/>
        <v>0</v>
      </c>
      <c r="L451" s="216">
        <f t="shared" si="462"/>
        <v>0</v>
      </c>
      <c r="M451" s="216">
        <f t="shared" si="455"/>
        <v>0</v>
      </c>
      <c r="N451" s="216">
        <f t="shared" si="455"/>
        <v>0</v>
      </c>
      <c r="O451" s="216">
        <f t="shared" si="455"/>
        <v>0</v>
      </c>
      <c r="P451" s="216">
        <f t="shared" si="455"/>
        <v>0</v>
      </c>
      <c r="Q451" s="216">
        <f t="shared" si="455"/>
        <v>0</v>
      </c>
      <c r="S451" s="207">
        <f t="shared" si="433"/>
        <v>0</v>
      </c>
      <c r="T451" s="208">
        <f t="shared" si="434"/>
        <v>0</v>
      </c>
    </row>
    <row r="452" spans="1:20" s="167" customFormat="1" ht="12.75" hidden="1" outlineLevel="1" thickBot="1">
      <c r="A452" s="282">
        <v>412</v>
      </c>
      <c r="B452" s="287" t="str">
        <f>IFERROR(VLOOKUP(E452,'P. 2.1'!$E$10:$X$65,2,FALSE),"")</f>
        <v/>
      </c>
      <c r="C452" s="287" t="str">
        <f>IFERROR(VLOOKUP(E452,'P. 2.1'!$E$10:$X$65,3,FALSE),"")</f>
        <v/>
      </c>
      <c r="E452" s="210">
        <v>0</v>
      </c>
      <c r="F452" s="216">
        <f t="shared" ref="F452:L452" si="463">F$30*F967</f>
        <v>0</v>
      </c>
      <c r="G452" s="216">
        <f t="shared" si="463"/>
        <v>0</v>
      </c>
      <c r="H452" s="216">
        <f t="shared" si="463"/>
        <v>0</v>
      </c>
      <c r="I452" s="216">
        <f t="shared" si="463"/>
        <v>0</v>
      </c>
      <c r="J452" s="216">
        <f t="shared" si="463"/>
        <v>0</v>
      </c>
      <c r="K452" s="216">
        <f t="shared" si="463"/>
        <v>0</v>
      </c>
      <c r="L452" s="216">
        <f t="shared" si="463"/>
        <v>0</v>
      </c>
      <c r="M452" s="216">
        <f t="shared" si="455"/>
        <v>0</v>
      </c>
      <c r="N452" s="216">
        <f t="shared" si="455"/>
        <v>0</v>
      </c>
      <c r="O452" s="216">
        <f t="shared" si="455"/>
        <v>0</v>
      </c>
      <c r="P452" s="216">
        <f t="shared" si="455"/>
        <v>0</v>
      </c>
      <c r="Q452" s="216">
        <f t="shared" si="455"/>
        <v>0</v>
      </c>
      <c r="S452" s="207">
        <f t="shared" si="433"/>
        <v>0</v>
      </c>
      <c r="T452" s="208">
        <f t="shared" si="434"/>
        <v>0</v>
      </c>
    </row>
    <row r="453" spans="1:20" s="167" customFormat="1" ht="12.75" hidden="1" outlineLevel="1" thickBot="1">
      <c r="A453" s="282">
        <v>413</v>
      </c>
      <c r="B453" s="287" t="str">
        <f>IFERROR(VLOOKUP(E453,'P. 2.1'!$E$10:$X$65,2,FALSE),"")</f>
        <v/>
      </c>
      <c r="C453" s="287" t="str">
        <f>IFERROR(VLOOKUP(E453,'P. 2.1'!$E$10:$X$65,3,FALSE),"")</f>
        <v/>
      </c>
      <c r="E453" s="210">
        <v>0</v>
      </c>
      <c r="F453" s="216">
        <f t="shared" ref="F453:L453" si="464">F$30*F968</f>
        <v>0</v>
      </c>
      <c r="G453" s="216">
        <f t="shared" si="464"/>
        <v>0</v>
      </c>
      <c r="H453" s="216">
        <f t="shared" si="464"/>
        <v>0</v>
      </c>
      <c r="I453" s="216">
        <f t="shared" si="464"/>
        <v>0</v>
      </c>
      <c r="J453" s="216">
        <f t="shared" si="464"/>
        <v>0</v>
      </c>
      <c r="K453" s="216">
        <f t="shared" si="464"/>
        <v>0</v>
      </c>
      <c r="L453" s="216">
        <f t="shared" si="464"/>
        <v>0</v>
      </c>
      <c r="M453" s="216">
        <f t="shared" si="455"/>
        <v>0</v>
      </c>
      <c r="N453" s="216">
        <f t="shared" si="455"/>
        <v>0</v>
      </c>
      <c r="O453" s="216">
        <f t="shared" si="455"/>
        <v>0</v>
      </c>
      <c r="P453" s="216">
        <f t="shared" si="455"/>
        <v>0</v>
      </c>
      <c r="Q453" s="216">
        <f t="shared" si="455"/>
        <v>0</v>
      </c>
      <c r="S453" s="207">
        <f t="shared" si="433"/>
        <v>0</v>
      </c>
      <c r="T453" s="208">
        <f t="shared" si="434"/>
        <v>0</v>
      </c>
    </row>
    <row r="454" spans="1:20" s="167" customFormat="1" ht="12.75" hidden="1" outlineLevel="1" thickBot="1">
      <c r="A454" s="282">
        <v>414</v>
      </c>
      <c r="B454" s="287" t="str">
        <f>IFERROR(VLOOKUP(E454,'P. 2.1'!$E$10:$X$65,2,FALSE),"")</f>
        <v/>
      </c>
      <c r="C454" s="287" t="str">
        <f>IFERROR(VLOOKUP(E454,'P. 2.1'!$E$10:$X$65,3,FALSE),"")</f>
        <v/>
      </c>
      <c r="E454" s="210">
        <v>0</v>
      </c>
      <c r="F454" s="216">
        <f t="shared" ref="F454:L454" si="465">F$30*F969</f>
        <v>0</v>
      </c>
      <c r="G454" s="216">
        <f t="shared" si="465"/>
        <v>0</v>
      </c>
      <c r="H454" s="216">
        <f t="shared" si="465"/>
        <v>0</v>
      </c>
      <c r="I454" s="216">
        <f t="shared" si="465"/>
        <v>0</v>
      </c>
      <c r="J454" s="216">
        <f t="shared" si="465"/>
        <v>0</v>
      </c>
      <c r="K454" s="216">
        <f t="shared" si="465"/>
        <v>0</v>
      </c>
      <c r="L454" s="216">
        <f t="shared" si="465"/>
        <v>0</v>
      </c>
      <c r="M454" s="216">
        <f t="shared" ref="M454:Q463" si="466">M$30*M969</f>
        <v>0</v>
      </c>
      <c r="N454" s="216">
        <f t="shared" si="466"/>
        <v>0</v>
      </c>
      <c r="O454" s="216">
        <f t="shared" si="466"/>
        <v>0</v>
      </c>
      <c r="P454" s="216">
        <f t="shared" si="466"/>
        <v>0</v>
      </c>
      <c r="Q454" s="216">
        <f t="shared" si="466"/>
        <v>0</v>
      </c>
      <c r="S454" s="207">
        <f t="shared" si="433"/>
        <v>0</v>
      </c>
      <c r="T454" s="208">
        <f t="shared" si="434"/>
        <v>0</v>
      </c>
    </row>
    <row r="455" spans="1:20" s="167" customFormat="1" ht="12.75" hidden="1" outlineLevel="1" thickBot="1">
      <c r="A455" s="282">
        <v>415</v>
      </c>
      <c r="B455" s="287" t="str">
        <f>IFERROR(VLOOKUP(E455,'P. 2.1'!$E$10:$X$65,2,FALSE),"")</f>
        <v/>
      </c>
      <c r="C455" s="287" t="str">
        <f>IFERROR(VLOOKUP(E455,'P. 2.1'!$E$10:$X$65,3,FALSE),"")</f>
        <v/>
      </c>
      <c r="E455" s="210">
        <v>0</v>
      </c>
      <c r="F455" s="216">
        <f t="shared" ref="F455:L455" si="467">F$30*F970</f>
        <v>0</v>
      </c>
      <c r="G455" s="216">
        <f t="shared" si="467"/>
        <v>0</v>
      </c>
      <c r="H455" s="216">
        <f t="shared" si="467"/>
        <v>0</v>
      </c>
      <c r="I455" s="216">
        <f t="shared" si="467"/>
        <v>0</v>
      </c>
      <c r="J455" s="216">
        <f t="shared" si="467"/>
        <v>0</v>
      </c>
      <c r="K455" s="216">
        <f t="shared" si="467"/>
        <v>0</v>
      </c>
      <c r="L455" s="216">
        <f t="shared" si="467"/>
        <v>0</v>
      </c>
      <c r="M455" s="216">
        <f t="shared" si="466"/>
        <v>0</v>
      </c>
      <c r="N455" s="216">
        <f t="shared" si="466"/>
        <v>0</v>
      </c>
      <c r="O455" s="216">
        <f t="shared" si="466"/>
        <v>0</v>
      </c>
      <c r="P455" s="216">
        <f t="shared" si="466"/>
        <v>0</v>
      </c>
      <c r="Q455" s="216">
        <f t="shared" si="466"/>
        <v>0</v>
      </c>
      <c r="S455" s="207">
        <f t="shared" si="433"/>
        <v>0</v>
      </c>
      <c r="T455" s="208">
        <f t="shared" si="434"/>
        <v>0</v>
      </c>
    </row>
    <row r="456" spans="1:20" s="167" customFormat="1" ht="12.75" hidden="1" outlineLevel="1" thickBot="1">
      <c r="A456" s="282">
        <v>416</v>
      </c>
      <c r="B456" s="287" t="str">
        <f>IFERROR(VLOOKUP(E456,'P. 2.1'!$E$10:$X$65,2,FALSE),"")</f>
        <v/>
      </c>
      <c r="C456" s="287" t="str">
        <f>IFERROR(VLOOKUP(E456,'P. 2.1'!$E$10:$X$65,3,FALSE),"")</f>
        <v/>
      </c>
      <c r="E456" s="210">
        <v>0</v>
      </c>
      <c r="F456" s="216">
        <f t="shared" ref="F456:L456" si="468">F$30*F971</f>
        <v>0</v>
      </c>
      <c r="G456" s="216">
        <f t="shared" si="468"/>
        <v>0</v>
      </c>
      <c r="H456" s="216">
        <f t="shared" si="468"/>
        <v>0</v>
      </c>
      <c r="I456" s="216">
        <f t="shared" si="468"/>
        <v>0</v>
      </c>
      <c r="J456" s="216">
        <f t="shared" si="468"/>
        <v>0</v>
      </c>
      <c r="K456" s="216">
        <f t="shared" si="468"/>
        <v>0</v>
      </c>
      <c r="L456" s="216">
        <f t="shared" si="468"/>
        <v>0</v>
      </c>
      <c r="M456" s="216">
        <f t="shared" si="466"/>
        <v>0</v>
      </c>
      <c r="N456" s="216">
        <f t="shared" si="466"/>
        <v>0</v>
      </c>
      <c r="O456" s="216">
        <f t="shared" si="466"/>
        <v>0</v>
      </c>
      <c r="P456" s="216">
        <f t="shared" si="466"/>
        <v>0</v>
      </c>
      <c r="Q456" s="216">
        <f t="shared" si="466"/>
        <v>0</v>
      </c>
      <c r="S456" s="207">
        <f t="shared" si="433"/>
        <v>0</v>
      </c>
      <c r="T456" s="208">
        <f t="shared" si="434"/>
        <v>0</v>
      </c>
    </row>
    <row r="457" spans="1:20" s="167" customFormat="1" ht="12.75" hidden="1" outlineLevel="1" thickBot="1">
      <c r="A457" s="282">
        <v>417</v>
      </c>
      <c r="B457" s="287" t="str">
        <f>IFERROR(VLOOKUP(E457,'P. 2.1'!$E$10:$X$65,2,FALSE),"")</f>
        <v/>
      </c>
      <c r="C457" s="287" t="str">
        <f>IFERROR(VLOOKUP(E457,'P. 2.1'!$E$10:$X$65,3,FALSE),"")</f>
        <v/>
      </c>
      <c r="E457" s="210">
        <v>0</v>
      </c>
      <c r="F457" s="216">
        <f t="shared" ref="F457:L457" si="469">F$30*F972</f>
        <v>0</v>
      </c>
      <c r="G457" s="216">
        <f t="shared" si="469"/>
        <v>0</v>
      </c>
      <c r="H457" s="216">
        <f t="shared" si="469"/>
        <v>0</v>
      </c>
      <c r="I457" s="216">
        <f t="shared" si="469"/>
        <v>0</v>
      </c>
      <c r="J457" s="216">
        <f t="shared" si="469"/>
        <v>0</v>
      </c>
      <c r="K457" s="216">
        <f t="shared" si="469"/>
        <v>0</v>
      </c>
      <c r="L457" s="216">
        <f t="shared" si="469"/>
        <v>0</v>
      </c>
      <c r="M457" s="216">
        <f t="shared" si="466"/>
        <v>0</v>
      </c>
      <c r="N457" s="216">
        <f t="shared" si="466"/>
        <v>0</v>
      </c>
      <c r="O457" s="216">
        <f t="shared" si="466"/>
        <v>0</v>
      </c>
      <c r="P457" s="216">
        <f t="shared" si="466"/>
        <v>0</v>
      </c>
      <c r="Q457" s="216">
        <f t="shared" si="466"/>
        <v>0</v>
      </c>
      <c r="S457" s="207">
        <f t="shared" si="433"/>
        <v>0</v>
      </c>
      <c r="T457" s="208">
        <f t="shared" si="434"/>
        <v>0</v>
      </c>
    </row>
    <row r="458" spans="1:20" s="167" customFormat="1" ht="12.75" hidden="1" outlineLevel="1" thickBot="1">
      <c r="A458" s="282">
        <v>418</v>
      </c>
      <c r="B458" s="287" t="str">
        <f>IFERROR(VLOOKUP(E458,'P. 2.1'!$E$10:$X$65,2,FALSE),"")</f>
        <v/>
      </c>
      <c r="C458" s="287" t="str">
        <f>IFERROR(VLOOKUP(E458,'P. 2.1'!$E$10:$X$65,3,FALSE),"")</f>
        <v/>
      </c>
      <c r="E458" s="210">
        <v>0</v>
      </c>
      <c r="F458" s="216">
        <f t="shared" ref="F458:L458" si="470">F$30*F973</f>
        <v>0</v>
      </c>
      <c r="G458" s="216">
        <f t="shared" si="470"/>
        <v>0</v>
      </c>
      <c r="H458" s="216">
        <f t="shared" si="470"/>
        <v>0</v>
      </c>
      <c r="I458" s="216">
        <f t="shared" si="470"/>
        <v>0</v>
      </c>
      <c r="J458" s="216">
        <f t="shared" si="470"/>
        <v>0</v>
      </c>
      <c r="K458" s="216">
        <f t="shared" si="470"/>
        <v>0</v>
      </c>
      <c r="L458" s="216">
        <f t="shared" si="470"/>
        <v>0</v>
      </c>
      <c r="M458" s="216">
        <f t="shared" si="466"/>
        <v>0</v>
      </c>
      <c r="N458" s="216">
        <f t="shared" si="466"/>
        <v>0</v>
      </c>
      <c r="O458" s="216">
        <f t="shared" si="466"/>
        <v>0</v>
      </c>
      <c r="P458" s="216">
        <f t="shared" si="466"/>
        <v>0</v>
      </c>
      <c r="Q458" s="216">
        <f t="shared" si="466"/>
        <v>0</v>
      </c>
      <c r="S458" s="207">
        <f t="shared" si="433"/>
        <v>0</v>
      </c>
      <c r="T458" s="208">
        <f t="shared" si="434"/>
        <v>0</v>
      </c>
    </row>
    <row r="459" spans="1:20" s="167" customFormat="1" ht="12.75" hidden="1" outlineLevel="1" thickBot="1">
      <c r="A459" s="282">
        <v>419</v>
      </c>
      <c r="B459" s="287" t="str">
        <f>IFERROR(VLOOKUP(E459,'P. 2.1'!$E$10:$X$65,2,FALSE),"")</f>
        <v/>
      </c>
      <c r="C459" s="287" t="str">
        <f>IFERROR(VLOOKUP(E459,'P. 2.1'!$E$10:$X$65,3,FALSE),"")</f>
        <v/>
      </c>
      <c r="E459" s="210">
        <v>0</v>
      </c>
      <c r="F459" s="216">
        <f t="shared" ref="F459:L459" si="471">F$30*F974</f>
        <v>0</v>
      </c>
      <c r="G459" s="216">
        <f t="shared" si="471"/>
        <v>0</v>
      </c>
      <c r="H459" s="216">
        <f t="shared" si="471"/>
        <v>0</v>
      </c>
      <c r="I459" s="216">
        <f t="shared" si="471"/>
        <v>0</v>
      </c>
      <c r="J459" s="216">
        <f t="shared" si="471"/>
        <v>0</v>
      </c>
      <c r="K459" s="216">
        <f t="shared" si="471"/>
        <v>0</v>
      </c>
      <c r="L459" s="216">
        <f t="shared" si="471"/>
        <v>0</v>
      </c>
      <c r="M459" s="216">
        <f t="shared" si="466"/>
        <v>0</v>
      </c>
      <c r="N459" s="216">
        <f t="shared" si="466"/>
        <v>0</v>
      </c>
      <c r="O459" s="216">
        <f t="shared" si="466"/>
        <v>0</v>
      </c>
      <c r="P459" s="216">
        <f t="shared" si="466"/>
        <v>0</v>
      </c>
      <c r="Q459" s="216">
        <f t="shared" si="466"/>
        <v>0</v>
      </c>
      <c r="S459" s="207">
        <f t="shared" si="433"/>
        <v>0</v>
      </c>
      <c r="T459" s="208">
        <f t="shared" si="434"/>
        <v>0</v>
      </c>
    </row>
    <row r="460" spans="1:20" s="167" customFormat="1" ht="12.75" hidden="1" outlineLevel="1" thickBot="1">
      <c r="A460" s="282">
        <v>420</v>
      </c>
      <c r="B460" s="287" t="str">
        <f>IFERROR(VLOOKUP(E460,'P. 2.1'!$E$10:$X$65,2,FALSE),"")</f>
        <v/>
      </c>
      <c r="C460" s="287" t="str">
        <f>IFERROR(VLOOKUP(E460,'P. 2.1'!$E$10:$X$65,3,FALSE),"")</f>
        <v/>
      </c>
      <c r="E460" s="210">
        <v>0</v>
      </c>
      <c r="F460" s="216">
        <f t="shared" ref="F460:L460" si="472">F$30*F975</f>
        <v>0</v>
      </c>
      <c r="G460" s="216">
        <f t="shared" si="472"/>
        <v>0</v>
      </c>
      <c r="H460" s="216">
        <f t="shared" si="472"/>
        <v>0</v>
      </c>
      <c r="I460" s="216">
        <f t="shared" si="472"/>
        <v>0</v>
      </c>
      <c r="J460" s="216">
        <f t="shared" si="472"/>
        <v>0</v>
      </c>
      <c r="K460" s="216">
        <f t="shared" si="472"/>
        <v>0</v>
      </c>
      <c r="L460" s="216">
        <f t="shared" si="472"/>
        <v>0</v>
      </c>
      <c r="M460" s="216">
        <f t="shared" si="466"/>
        <v>0</v>
      </c>
      <c r="N460" s="216">
        <f t="shared" si="466"/>
        <v>0</v>
      </c>
      <c r="O460" s="216">
        <f t="shared" si="466"/>
        <v>0</v>
      </c>
      <c r="P460" s="216">
        <f t="shared" si="466"/>
        <v>0</v>
      </c>
      <c r="Q460" s="216">
        <f t="shared" si="466"/>
        <v>0</v>
      </c>
      <c r="S460" s="207">
        <f t="shared" si="433"/>
        <v>0</v>
      </c>
      <c r="T460" s="208">
        <f t="shared" si="434"/>
        <v>0</v>
      </c>
    </row>
    <row r="461" spans="1:20" s="167" customFormat="1" ht="12.75" hidden="1" outlineLevel="1" thickBot="1">
      <c r="A461" s="282">
        <v>421</v>
      </c>
      <c r="B461" s="287" t="str">
        <f>IFERROR(VLOOKUP(E461,'P. 2.1'!$E$10:$X$65,2,FALSE),"")</f>
        <v/>
      </c>
      <c r="C461" s="287" t="str">
        <f>IFERROR(VLOOKUP(E461,'P. 2.1'!$E$10:$X$65,3,FALSE),"")</f>
        <v/>
      </c>
      <c r="E461" s="210">
        <v>0</v>
      </c>
      <c r="F461" s="216">
        <f t="shared" ref="F461:L461" si="473">F$30*F976</f>
        <v>0</v>
      </c>
      <c r="G461" s="216">
        <f t="shared" si="473"/>
        <v>0</v>
      </c>
      <c r="H461" s="216">
        <f t="shared" si="473"/>
        <v>0</v>
      </c>
      <c r="I461" s="216">
        <f t="shared" si="473"/>
        <v>0</v>
      </c>
      <c r="J461" s="216">
        <f t="shared" si="473"/>
        <v>0</v>
      </c>
      <c r="K461" s="216">
        <f t="shared" si="473"/>
        <v>0</v>
      </c>
      <c r="L461" s="216">
        <f t="shared" si="473"/>
        <v>0</v>
      </c>
      <c r="M461" s="216">
        <f t="shared" si="466"/>
        <v>0</v>
      </c>
      <c r="N461" s="216">
        <f t="shared" si="466"/>
        <v>0</v>
      </c>
      <c r="O461" s="216">
        <f t="shared" si="466"/>
        <v>0</v>
      </c>
      <c r="P461" s="216">
        <f t="shared" si="466"/>
        <v>0</v>
      </c>
      <c r="Q461" s="216">
        <f t="shared" si="466"/>
        <v>0</v>
      </c>
      <c r="S461" s="207">
        <f t="shared" si="433"/>
        <v>0</v>
      </c>
      <c r="T461" s="208">
        <f t="shared" si="434"/>
        <v>0</v>
      </c>
    </row>
    <row r="462" spans="1:20" s="167" customFormat="1" ht="12.75" hidden="1" outlineLevel="1" thickBot="1">
      <c r="A462" s="282">
        <v>422</v>
      </c>
      <c r="B462" s="287" t="str">
        <f>IFERROR(VLOOKUP(E462,'P. 2.1'!$E$10:$X$65,2,FALSE),"")</f>
        <v/>
      </c>
      <c r="C462" s="287" t="str">
        <f>IFERROR(VLOOKUP(E462,'P. 2.1'!$E$10:$X$65,3,FALSE),"")</f>
        <v/>
      </c>
      <c r="E462" s="210">
        <v>0</v>
      </c>
      <c r="F462" s="216">
        <f t="shared" ref="F462:L462" si="474">F$30*F977</f>
        <v>0</v>
      </c>
      <c r="G462" s="216">
        <f t="shared" si="474"/>
        <v>0</v>
      </c>
      <c r="H462" s="216">
        <f t="shared" si="474"/>
        <v>0</v>
      </c>
      <c r="I462" s="216">
        <f t="shared" si="474"/>
        <v>0</v>
      </c>
      <c r="J462" s="216">
        <f t="shared" si="474"/>
        <v>0</v>
      </c>
      <c r="K462" s="216">
        <f t="shared" si="474"/>
        <v>0</v>
      </c>
      <c r="L462" s="216">
        <f t="shared" si="474"/>
        <v>0</v>
      </c>
      <c r="M462" s="216">
        <f t="shared" si="466"/>
        <v>0</v>
      </c>
      <c r="N462" s="216">
        <f t="shared" si="466"/>
        <v>0</v>
      </c>
      <c r="O462" s="216">
        <f t="shared" si="466"/>
        <v>0</v>
      </c>
      <c r="P462" s="216">
        <f t="shared" si="466"/>
        <v>0</v>
      </c>
      <c r="Q462" s="216">
        <f t="shared" si="466"/>
        <v>0</v>
      </c>
      <c r="S462" s="207">
        <f t="shared" si="433"/>
        <v>0</v>
      </c>
      <c r="T462" s="208">
        <f t="shared" si="434"/>
        <v>0</v>
      </c>
    </row>
    <row r="463" spans="1:20" s="167" customFormat="1" ht="12.75" hidden="1" outlineLevel="1" thickBot="1">
      <c r="A463" s="282">
        <v>423</v>
      </c>
      <c r="B463" s="287" t="str">
        <f>IFERROR(VLOOKUP(E463,'P. 2.1'!$E$10:$X$65,2,FALSE),"")</f>
        <v/>
      </c>
      <c r="C463" s="287" t="str">
        <f>IFERROR(VLOOKUP(E463,'P. 2.1'!$E$10:$X$65,3,FALSE),"")</f>
        <v/>
      </c>
      <c r="E463" s="210">
        <v>0</v>
      </c>
      <c r="F463" s="216">
        <f t="shared" ref="F463:L463" si="475">F$30*F978</f>
        <v>0</v>
      </c>
      <c r="G463" s="216">
        <f t="shared" si="475"/>
        <v>0</v>
      </c>
      <c r="H463" s="216">
        <f t="shared" si="475"/>
        <v>0</v>
      </c>
      <c r="I463" s="216">
        <f t="shared" si="475"/>
        <v>0</v>
      </c>
      <c r="J463" s="216">
        <f t="shared" si="475"/>
        <v>0</v>
      </c>
      <c r="K463" s="216">
        <f t="shared" si="475"/>
        <v>0</v>
      </c>
      <c r="L463" s="216">
        <f t="shared" si="475"/>
        <v>0</v>
      </c>
      <c r="M463" s="216">
        <f t="shared" si="466"/>
        <v>0</v>
      </c>
      <c r="N463" s="216">
        <f t="shared" si="466"/>
        <v>0</v>
      </c>
      <c r="O463" s="216">
        <f t="shared" si="466"/>
        <v>0</v>
      </c>
      <c r="P463" s="216">
        <f t="shared" si="466"/>
        <v>0</v>
      </c>
      <c r="Q463" s="216">
        <f t="shared" si="466"/>
        <v>0</v>
      </c>
      <c r="S463" s="207">
        <f t="shared" si="433"/>
        <v>0</v>
      </c>
      <c r="T463" s="208">
        <f t="shared" si="434"/>
        <v>0</v>
      </c>
    </row>
    <row r="464" spans="1:20" s="167" customFormat="1" ht="12.75" hidden="1" outlineLevel="1" thickBot="1">
      <c r="A464" s="282">
        <v>424</v>
      </c>
      <c r="B464" s="287" t="str">
        <f>IFERROR(VLOOKUP(E464,'P. 2.1'!$E$10:$X$65,2,FALSE),"")</f>
        <v/>
      </c>
      <c r="C464" s="287" t="str">
        <f>IFERROR(VLOOKUP(E464,'P. 2.1'!$E$10:$X$65,3,FALSE),"")</f>
        <v/>
      </c>
      <c r="E464" s="210">
        <v>0</v>
      </c>
      <c r="F464" s="216">
        <f t="shared" ref="F464:L464" si="476">F$30*F979</f>
        <v>0</v>
      </c>
      <c r="G464" s="216">
        <f t="shared" si="476"/>
        <v>0</v>
      </c>
      <c r="H464" s="216">
        <f t="shared" si="476"/>
        <v>0</v>
      </c>
      <c r="I464" s="216">
        <f t="shared" si="476"/>
        <v>0</v>
      </c>
      <c r="J464" s="216">
        <f t="shared" si="476"/>
        <v>0</v>
      </c>
      <c r="K464" s="216">
        <f t="shared" si="476"/>
        <v>0</v>
      </c>
      <c r="L464" s="216">
        <f t="shared" si="476"/>
        <v>0</v>
      </c>
      <c r="M464" s="216">
        <f t="shared" ref="M464:Q473" si="477">M$30*M979</f>
        <v>0</v>
      </c>
      <c r="N464" s="216">
        <f t="shared" si="477"/>
        <v>0</v>
      </c>
      <c r="O464" s="216">
        <f t="shared" si="477"/>
        <v>0</v>
      </c>
      <c r="P464" s="216">
        <f t="shared" si="477"/>
        <v>0</v>
      </c>
      <c r="Q464" s="216">
        <f t="shared" si="477"/>
        <v>0</v>
      </c>
      <c r="S464" s="207">
        <f t="shared" si="433"/>
        <v>0</v>
      </c>
      <c r="T464" s="208">
        <f t="shared" si="434"/>
        <v>0</v>
      </c>
    </row>
    <row r="465" spans="1:20" s="167" customFormat="1" ht="12.75" hidden="1" outlineLevel="1" thickBot="1">
      <c r="A465" s="282">
        <v>425</v>
      </c>
      <c r="B465" s="287" t="str">
        <f>IFERROR(VLOOKUP(E465,'P. 2.1'!$E$10:$X$65,2,FALSE),"")</f>
        <v/>
      </c>
      <c r="C465" s="287" t="str">
        <f>IFERROR(VLOOKUP(E465,'P. 2.1'!$E$10:$X$65,3,FALSE),"")</f>
        <v/>
      </c>
      <c r="E465" s="210">
        <v>0</v>
      </c>
      <c r="F465" s="216">
        <f t="shared" ref="F465:L465" si="478">F$30*F980</f>
        <v>0</v>
      </c>
      <c r="G465" s="216">
        <f t="shared" si="478"/>
        <v>0</v>
      </c>
      <c r="H465" s="216">
        <f t="shared" si="478"/>
        <v>0</v>
      </c>
      <c r="I465" s="216">
        <f t="shared" si="478"/>
        <v>0</v>
      </c>
      <c r="J465" s="216">
        <f t="shared" si="478"/>
        <v>0</v>
      </c>
      <c r="K465" s="216">
        <f t="shared" si="478"/>
        <v>0</v>
      </c>
      <c r="L465" s="216">
        <f t="shared" si="478"/>
        <v>0</v>
      </c>
      <c r="M465" s="216">
        <f t="shared" si="477"/>
        <v>0</v>
      </c>
      <c r="N465" s="216">
        <f t="shared" si="477"/>
        <v>0</v>
      </c>
      <c r="O465" s="216">
        <f t="shared" si="477"/>
        <v>0</v>
      </c>
      <c r="P465" s="216">
        <f t="shared" si="477"/>
        <v>0</v>
      </c>
      <c r="Q465" s="216">
        <f t="shared" si="477"/>
        <v>0</v>
      </c>
      <c r="S465" s="207">
        <f t="shared" si="433"/>
        <v>0</v>
      </c>
      <c r="T465" s="208">
        <f t="shared" si="434"/>
        <v>0</v>
      </c>
    </row>
    <row r="466" spans="1:20" s="167" customFormat="1" ht="12.75" hidden="1" outlineLevel="1" thickBot="1">
      <c r="A466" s="282">
        <v>426</v>
      </c>
      <c r="B466" s="287" t="str">
        <f>IFERROR(VLOOKUP(E466,'P. 2.1'!$E$10:$X$65,2,FALSE),"")</f>
        <v/>
      </c>
      <c r="C466" s="287" t="str">
        <f>IFERROR(VLOOKUP(E466,'P. 2.1'!$E$10:$X$65,3,FALSE),"")</f>
        <v/>
      </c>
      <c r="E466" s="210">
        <v>0</v>
      </c>
      <c r="F466" s="216">
        <f t="shared" ref="F466:L466" si="479">F$30*F981</f>
        <v>0</v>
      </c>
      <c r="G466" s="216">
        <f t="shared" si="479"/>
        <v>0</v>
      </c>
      <c r="H466" s="216">
        <f t="shared" si="479"/>
        <v>0</v>
      </c>
      <c r="I466" s="216">
        <f t="shared" si="479"/>
        <v>0</v>
      </c>
      <c r="J466" s="216">
        <f t="shared" si="479"/>
        <v>0</v>
      </c>
      <c r="K466" s="216">
        <f t="shared" si="479"/>
        <v>0</v>
      </c>
      <c r="L466" s="216">
        <f t="shared" si="479"/>
        <v>0</v>
      </c>
      <c r="M466" s="216">
        <f t="shared" si="477"/>
        <v>0</v>
      </c>
      <c r="N466" s="216">
        <f t="shared" si="477"/>
        <v>0</v>
      </c>
      <c r="O466" s="216">
        <f t="shared" si="477"/>
        <v>0</v>
      </c>
      <c r="P466" s="216">
        <f t="shared" si="477"/>
        <v>0</v>
      </c>
      <c r="Q466" s="216">
        <f t="shared" si="477"/>
        <v>0</v>
      </c>
      <c r="S466" s="207">
        <f t="shared" si="433"/>
        <v>0</v>
      </c>
      <c r="T466" s="208">
        <f t="shared" si="434"/>
        <v>0</v>
      </c>
    </row>
    <row r="467" spans="1:20" s="167" customFormat="1" ht="12.75" hidden="1" outlineLevel="1" thickBot="1">
      <c r="A467" s="282">
        <v>427</v>
      </c>
      <c r="B467" s="287" t="str">
        <f>IFERROR(VLOOKUP(E467,'P. 2.1'!$E$10:$X$65,2,FALSE),"")</f>
        <v/>
      </c>
      <c r="C467" s="287" t="str">
        <f>IFERROR(VLOOKUP(E467,'P. 2.1'!$E$10:$X$65,3,FALSE),"")</f>
        <v/>
      </c>
      <c r="E467" s="210">
        <v>0</v>
      </c>
      <c r="F467" s="216">
        <f t="shared" ref="F467:L467" si="480">F$30*F982</f>
        <v>0</v>
      </c>
      <c r="G467" s="216">
        <f t="shared" si="480"/>
        <v>0</v>
      </c>
      <c r="H467" s="216">
        <f t="shared" si="480"/>
        <v>0</v>
      </c>
      <c r="I467" s="216">
        <f t="shared" si="480"/>
        <v>0</v>
      </c>
      <c r="J467" s="216">
        <f t="shared" si="480"/>
        <v>0</v>
      </c>
      <c r="K467" s="216">
        <f t="shared" si="480"/>
        <v>0</v>
      </c>
      <c r="L467" s="216">
        <f t="shared" si="480"/>
        <v>0</v>
      </c>
      <c r="M467" s="216">
        <f t="shared" si="477"/>
        <v>0</v>
      </c>
      <c r="N467" s="216">
        <f t="shared" si="477"/>
        <v>0</v>
      </c>
      <c r="O467" s="216">
        <f t="shared" si="477"/>
        <v>0</v>
      </c>
      <c r="P467" s="216">
        <f t="shared" si="477"/>
        <v>0</v>
      </c>
      <c r="Q467" s="216">
        <f t="shared" si="477"/>
        <v>0</v>
      </c>
      <c r="S467" s="207">
        <f t="shared" si="433"/>
        <v>0</v>
      </c>
      <c r="T467" s="208">
        <f t="shared" si="434"/>
        <v>0</v>
      </c>
    </row>
    <row r="468" spans="1:20" s="167" customFormat="1" ht="12.75" hidden="1" outlineLevel="1" thickBot="1">
      <c r="A468" s="282">
        <v>428</v>
      </c>
      <c r="B468" s="287" t="str">
        <f>IFERROR(VLOOKUP(E468,'P. 2.1'!$E$10:$X$65,2,FALSE),"")</f>
        <v/>
      </c>
      <c r="C468" s="287" t="str">
        <f>IFERROR(VLOOKUP(E468,'P. 2.1'!$E$10:$X$65,3,FALSE),"")</f>
        <v/>
      </c>
      <c r="E468" s="210">
        <v>0</v>
      </c>
      <c r="F468" s="216">
        <f t="shared" ref="F468:L468" si="481">F$30*F983</f>
        <v>0</v>
      </c>
      <c r="G468" s="216">
        <f t="shared" si="481"/>
        <v>0</v>
      </c>
      <c r="H468" s="216">
        <f t="shared" si="481"/>
        <v>0</v>
      </c>
      <c r="I468" s="216">
        <f t="shared" si="481"/>
        <v>0</v>
      </c>
      <c r="J468" s="216">
        <f t="shared" si="481"/>
        <v>0</v>
      </c>
      <c r="K468" s="216">
        <f t="shared" si="481"/>
        <v>0</v>
      </c>
      <c r="L468" s="216">
        <f t="shared" si="481"/>
        <v>0</v>
      </c>
      <c r="M468" s="216">
        <f t="shared" si="477"/>
        <v>0</v>
      </c>
      <c r="N468" s="216">
        <f t="shared" si="477"/>
        <v>0</v>
      </c>
      <c r="O468" s="216">
        <f t="shared" si="477"/>
        <v>0</v>
      </c>
      <c r="P468" s="216">
        <f t="shared" si="477"/>
        <v>0</v>
      </c>
      <c r="Q468" s="216">
        <f t="shared" si="477"/>
        <v>0</v>
      </c>
      <c r="S468" s="207">
        <f t="shared" si="433"/>
        <v>0</v>
      </c>
      <c r="T468" s="208">
        <f t="shared" si="434"/>
        <v>0</v>
      </c>
    </row>
    <row r="469" spans="1:20" s="167" customFormat="1" ht="12.75" hidden="1" outlineLevel="1" thickBot="1">
      <c r="A469" s="282">
        <v>429</v>
      </c>
      <c r="B469" s="287" t="str">
        <f>IFERROR(VLOOKUP(E469,'P. 2.1'!$E$10:$X$65,2,FALSE),"")</f>
        <v/>
      </c>
      <c r="C469" s="287" t="str">
        <f>IFERROR(VLOOKUP(E469,'P. 2.1'!$E$10:$X$65,3,FALSE),"")</f>
        <v/>
      </c>
      <c r="E469" s="210">
        <v>0</v>
      </c>
      <c r="F469" s="216">
        <f t="shared" ref="F469:L469" si="482">F$30*F984</f>
        <v>0</v>
      </c>
      <c r="G469" s="216">
        <f t="shared" si="482"/>
        <v>0</v>
      </c>
      <c r="H469" s="216">
        <f t="shared" si="482"/>
        <v>0</v>
      </c>
      <c r="I469" s="216">
        <f t="shared" si="482"/>
        <v>0</v>
      </c>
      <c r="J469" s="216">
        <f t="shared" si="482"/>
        <v>0</v>
      </c>
      <c r="K469" s="216">
        <f t="shared" si="482"/>
        <v>0</v>
      </c>
      <c r="L469" s="216">
        <f t="shared" si="482"/>
        <v>0</v>
      </c>
      <c r="M469" s="216">
        <f t="shared" si="477"/>
        <v>0</v>
      </c>
      <c r="N469" s="216">
        <f t="shared" si="477"/>
        <v>0</v>
      </c>
      <c r="O469" s="216">
        <f t="shared" si="477"/>
        <v>0</v>
      </c>
      <c r="P469" s="216">
        <f t="shared" si="477"/>
        <v>0</v>
      </c>
      <c r="Q469" s="216">
        <f t="shared" si="477"/>
        <v>0</v>
      </c>
      <c r="S469" s="207">
        <f t="shared" si="433"/>
        <v>0</v>
      </c>
      <c r="T469" s="208">
        <f t="shared" si="434"/>
        <v>0</v>
      </c>
    </row>
    <row r="470" spans="1:20" s="167" customFormat="1" ht="12.75" hidden="1" outlineLevel="1" thickBot="1">
      <c r="A470" s="282">
        <v>430</v>
      </c>
      <c r="B470" s="287" t="str">
        <f>IFERROR(VLOOKUP(E470,'P. 2.1'!$E$10:$X$65,2,FALSE),"")</f>
        <v/>
      </c>
      <c r="C470" s="287" t="str">
        <f>IFERROR(VLOOKUP(E470,'P. 2.1'!$E$10:$X$65,3,FALSE),"")</f>
        <v/>
      </c>
      <c r="E470" s="210">
        <v>0</v>
      </c>
      <c r="F470" s="216">
        <f t="shared" ref="F470:L470" si="483">F$30*F985</f>
        <v>0</v>
      </c>
      <c r="G470" s="216">
        <f t="shared" si="483"/>
        <v>0</v>
      </c>
      <c r="H470" s="216">
        <f t="shared" si="483"/>
        <v>0</v>
      </c>
      <c r="I470" s="216">
        <f t="shared" si="483"/>
        <v>0</v>
      </c>
      <c r="J470" s="216">
        <f t="shared" si="483"/>
        <v>0</v>
      </c>
      <c r="K470" s="216">
        <f t="shared" si="483"/>
        <v>0</v>
      </c>
      <c r="L470" s="216">
        <f t="shared" si="483"/>
        <v>0</v>
      </c>
      <c r="M470" s="216">
        <f t="shared" si="477"/>
        <v>0</v>
      </c>
      <c r="N470" s="216">
        <f t="shared" si="477"/>
        <v>0</v>
      </c>
      <c r="O470" s="216">
        <f t="shared" si="477"/>
        <v>0</v>
      </c>
      <c r="P470" s="216">
        <f t="shared" si="477"/>
        <v>0</v>
      </c>
      <c r="Q470" s="216">
        <f t="shared" si="477"/>
        <v>0</v>
      </c>
      <c r="S470" s="207">
        <f t="shared" si="433"/>
        <v>0</v>
      </c>
      <c r="T470" s="208">
        <f t="shared" si="434"/>
        <v>0</v>
      </c>
    </row>
    <row r="471" spans="1:20" s="167" customFormat="1" ht="12.75" hidden="1" outlineLevel="1" thickBot="1">
      <c r="A471" s="282">
        <v>431</v>
      </c>
      <c r="B471" s="287" t="str">
        <f>IFERROR(VLOOKUP(E471,'P. 2.1'!$E$10:$X$65,2,FALSE),"")</f>
        <v/>
      </c>
      <c r="C471" s="287" t="str">
        <f>IFERROR(VLOOKUP(E471,'P. 2.1'!$E$10:$X$65,3,FALSE),"")</f>
        <v/>
      </c>
      <c r="E471" s="210">
        <v>0</v>
      </c>
      <c r="F471" s="216">
        <f t="shared" ref="F471:L471" si="484">F$30*F986</f>
        <v>0</v>
      </c>
      <c r="G471" s="216">
        <f t="shared" si="484"/>
        <v>0</v>
      </c>
      <c r="H471" s="216">
        <f t="shared" si="484"/>
        <v>0</v>
      </c>
      <c r="I471" s="216">
        <f t="shared" si="484"/>
        <v>0</v>
      </c>
      <c r="J471" s="216">
        <f t="shared" si="484"/>
        <v>0</v>
      </c>
      <c r="K471" s="216">
        <f t="shared" si="484"/>
        <v>0</v>
      </c>
      <c r="L471" s="216">
        <f t="shared" si="484"/>
        <v>0</v>
      </c>
      <c r="M471" s="216">
        <f t="shared" si="477"/>
        <v>0</v>
      </c>
      <c r="N471" s="216">
        <f t="shared" si="477"/>
        <v>0</v>
      </c>
      <c r="O471" s="216">
        <f t="shared" si="477"/>
        <v>0</v>
      </c>
      <c r="P471" s="216">
        <f t="shared" si="477"/>
        <v>0</v>
      </c>
      <c r="Q471" s="216">
        <f t="shared" si="477"/>
        <v>0</v>
      </c>
      <c r="S471" s="207">
        <f t="shared" si="433"/>
        <v>0</v>
      </c>
      <c r="T471" s="208">
        <f t="shared" si="434"/>
        <v>0</v>
      </c>
    </row>
    <row r="472" spans="1:20" s="167" customFormat="1" ht="12.75" hidden="1" outlineLevel="1" thickBot="1">
      <c r="A472" s="282">
        <v>432</v>
      </c>
      <c r="B472" s="287" t="str">
        <f>IFERROR(VLOOKUP(E472,'P. 2.1'!$E$10:$X$65,2,FALSE),"")</f>
        <v/>
      </c>
      <c r="C472" s="287" t="str">
        <f>IFERROR(VLOOKUP(E472,'P. 2.1'!$E$10:$X$65,3,FALSE),"")</f>
        <v/>
      </c>
      <c r="E472" s="210">
        <v>0</v>
      </c>
      <c r="F472" s="216">
        <f t="shared" ref="F472:L472" si="485">F$30*F987</f>
        <v>0</v>
      </c>
      <c r="G472" s="216">
        <f t="shared" si="485"/>
        <v>0</v>
      </c>
      <c r="H472" s="216">
        <f t="shared" si="485"/>
        <v>0</v>
      </c>
      <c r="I472" s="216">
        <f t="shared" si="485"/>
        <v>0</v>
      </c>
      <c r="J472" s="216">
        <f t="shared" si="485"/>
        <v>0</v>
      </c>
      <c r="K472" s="216">
        <f t="shared" si="485"/>
        <v>0</v>
      </c>
      <c r="L472" s="216">
        <f t="shared" si="485"/>
        <v>0</v>
      </c>
      <c r="M472" s="216">
        <f t="shared" si="477"/>
        <v>0</v>
      </c>
      <c r="N472" s="216">
        <f t="shared" si="477"/>
        <v>0</v>
      </c>
      <c r="O472" s="216">
        <f t="shared" si="477"/>
        <v>0</v>
      </c>
      <c r="P472" s="216">
        <f t="shared" si="477"/>
        <v>0</v>
      </c>
      <c r="Q472" s="216">
        <f t="shared" si="477"/>
        <v>0</v>
      </c>
      <c r="S472" s="207">
        <f t="shared" si="433"/>
        <v>0</v>
      </c>
      <c r="T472" s="208">
        <f t="shared" si="434"/>
        <v>0</v>
      </c>
    </row>
    <row r="473" spans="1:20" s="167" customFormat="1" ht="12.75" hidden="1" outlineLevel="1" thickBot="1">
      <c r="A473" s="282">
        <v>433</v>
      </c>
      <c r="B473" s="287" t="str">
        <f>IFERROR(VLOOKUP(E473,'P. 2.1'!$E$10:$X$65,2,FALSE),"")</f>
        <v/>
      </c>
      <c r="C473" s="287" t="str">
        <f>IFERROR(VLOOKUP(E473,'P. 2.1'!$E$10:$X$65,3,FALSE),"")</f>
        <v/>
      </c>
      <c r="E473" s="210">
        <v>0</v>
      </c>
      <c r="F473" s="216">
        <f t="shared" ref="F473:L473" si="486">F$30*F988</f>
        <v>0</v>
      </c>
      <c r="G473" s="216">
        <f t="shared" si="486"/>
        <v>0</v>
      </c>
      <c r="H473" s="216">
        <f t="shared" si="486"/>
        <v>0</v>
      </c>
      <c r="I473" s="216">
        <f t="shared" si="486"/>
        <v>0</v>
      </c>
      <c r="J473" s="216">
        <f t="shared" si="486"/>
        <v>0</v>
      </c>
      <c r="K473" s="216">
        <f t="shared" si="486"/>
        <v>0</v>
      </c>
      <c r="L473" s="216">
        <f t="shared" si="486"/>
        <v>0</v>
      </c>
      <c r="M473" s="216">
        <f t="shared" si="477"/>
        <v>0</v>
      </c>
      <c r="N473" s="216">
        <f t="shared" si="477"/>
        <v>0</v>
      </c>
      <c r="O473" s="216">
        <f t="shared" si="477"/>
        <v>0</v>
      </c>
      <c r="P473" s="216">
        <f t="shared" si="477"/>
        <v>0</v>
      </c>
      <c r="Q473" s="216">
        <f t="shared" si="477"/>
        <v>0</v>
      </c>
      <c r="S473" s="207">
        <f t="shared" si="433"/>
        <v>0</v>
      </c>
      <c r="T473" s="208">
        <f t="shared" si="434"/>
        <v>0</v>
      </c>
    </row>
    <row r="474" spans="1:20" s="167" customFormat="1" ht="12.75" hidden="1" outlineLevel="1" thickBot="1">
      <c r="A474" s="282">
        <v>434</v>
      </c>
      <c r="B474" s="287" t="str">
        <f>IFERROR(VLOOKUP(E474,'P. 2.1'!$E$10:$X$65,2,FALSE),"")</f>
        <v/>
      </c>
      <c r="C474" s="287" t="str">
        <f>IFERROR(VLOOKUP(E474,'P. 2.1'!$E$10:$X$65,3,FALSE),"")</f>
        <v/>
      </c>
      <c r="E474" s="210">
        <v>0</v>
      </c>
      <c r="F474" s="216">
        <f t="shared" ref="F474:L474" si="487">F$30*F989</f>
        <v>0</v>
      </c>
      <c r="G474" s="216">
        <f t="shared" si="487"/>
        <v>0</v>
      </c>
      <c r="H474" s="216">
        <f t="shared" si="487"/>
        <v>0</v>
      </c>
      <c r="I474" s="216">
        <f t="shared" si="487"/>
        <v>0</v>
      </c>
      <c r="J474" s="216">
        <f t="shared" si="487"/>
        <v>0</v>
      </c>
      <c r="K474" s="216">
        <f t="shared" si="487"/>
        <v>0</v>
      </c>
      <c r="L474" s="216">
        <f t="shared" si="487"/>
        <v>0</v>
      </c>
      <c r="M474" s="216">
        <f t="shared" ref="M474:Q483" si="488">M$30*M989</f>
        <v>0</v>
      </c>
      <c r="N474" s="216">
        <f t="shared" si="488"/>
        <v>0</v>
      </c>
      <c r="O474" s="216">
        <f t="shared" si="488"/>
        <v>0</v>
      </c>
      <c r="P474" s="216">
        <f t="shared" si="488"/>
        <v>0</v>
      </c>
      <c r="Q474" s="216">
        <f t="shared" si="488"/>
        <v>0</v>
      </c>
      <c r="S474" s="207">
        <f t="shared" si="433"/>
        <v>0</v>
      </c>
      <c r="T474" s="208">
        <f t="shared" si="434"/>
        <v>0</v>
      </c>
    </row>
    <row r="475" spans="1:20" s="167" customFormat="1" ht="12.75" hidden="1" outlineLevel="1" thickBot="1">
      <c r="A475" s="282">
        <v>435</v>
      </c>
      <c r="B475" s="287" t="str">
        <f>IFERROR(VLOOKUP(E475,'P. 2.1'!$E$10:$X$65,2,FALSE),"")</f>
        <v/>
      </c>
      <c r="C475" s="287" t="str">
        <f>IFERROR(VLOOKUP(E475,'P. 2.1'!$E$10:$X$65,3,FALSE),"")</f>
        <v/>
      </c>
      <c r="E475" s="210">
        <v>0</v>
      </c>
      <c r="F475" s="216">
        <f t="shared" ref="F475:L475" si="489">F$30*F990</f>
        <v>0</v>
      </c>
      <c r="G475" s="216">
        <f t="shared" si="489"/>
        <v>0</v>
      </c>
      <c r="H475" s="216">
        <f t="shared" si="489"/>
        <v>0</v>
      </c>
      <c r="I475" s="216">
        <f t="shared" si="489"/>
        <v>0</v>
      </c>
      <c r="J475" s="216">
        <f t="shared" si="489"/>
        <v>0</v>
      </c>
      <c r="K475" s="216">
        <f t="shared" si="489"/>
        <v>0</v>
      </c>
      <c r="L475" s="216">
        <f t="shared" si="489"/>
        <v>0</v>
      </c>
      <c r="M475" s="216">
        <f t="shared" si="488"/>
        <v>0</v>
      </c>
      <c r="N475" s="216">
        <f t="shared" si="488"/>
        <v>0</v>
      </c>
      <c r="O475" s="216">
        <f t="shared" si="488"/>
        <v>0</v>
      </c>
      <c r="P475" s="216">
        <f t="shared" si="488"/>
        <v>0</v>
      </c>
      <c r="Q475" s="216">
        <f t="shared" si="488"/>
        <v>0</v>
      </c>
      <c r="S475" s="207">
        <f t="shared" si="433"/>
        <v>0</v>
      </c>
      <c r="T475" s="208">
        <f t="shared" si="434"/>
        <v>0</v>
      </c>
    </row>
    <row r="476" spans="1:20" s="167" customFormat="1" ht="12.75" hidden="1" outlineLevel="1" thickBot="1">
      <c r="A476" s="282">
        <v>436</v>
      </c>
      <c r="B476" s="287" t="str">
        <f>IFERROR(VLOOKUP(E476,'P. 2.1'!$E$10:$X$65,2,FALSE),"")</f>
        <v/>
      </c>
      <c r="C476" s="287" t="str">
        <f>IFERROR(VLOOKUP(E476,'P. 2.1'!$E$10:$X$65,3,FALSE),"")</f>
        <v/>
      </c>
      <c r="E476" s="210">
        <v>0</v>
      </c>
      <c r="F476" s="216">
        <f t="shared" ref="F476:L476" si="490">F$30*F991</f>
        <v>0</v>
      </c>
      <c r="G476" s="216">
        <f t="shared" si="490"/>
        <v>0</v>
      </c>
      <c r="H476" s="216">
        <f t="shared" si="490"/>
        <v>0</v>
      </c>
      <c r="I476" s="216">
        <f t="shared" si="490"/>
        <v>0</v>
      </c>
      <c r="J476" s="216">
        <f t="shared" si="490"/>
        <v>0</v>
      </c>
      <c r="K476" s="216">
        <f t="shared" si="490"/>
        <v>0</v>
      </c>
      <c r="L476" s="216">
        <f t="shared" si="490"/>
        <v>0</v>
      </c>
      <c r="M476" s="216">
        <f t="shared" si="488"/>
        <v>0</v>
      </c>
      <c r="N476" s="216">
        <f t="shared" si="488"/>
        <v>0</v>
      </c>
      <c r="O476" s="216">
        <f t="shared" si="488"/>
        <v>0</v>
      </c>
      <c r="P476" s="216">
        <f t="shared" si="488"/>
        <v>0</v>
      </c>
      <c r="Q476" s="216">
        <f t="shared" si="488"/>
        <v>0</v>
      </c>
      <c r="S476" s="207">
        <f t="shared" si="433"/>
        <v>0</v>
      </c>
      <c r="T476" s="208">
        <f t="shared" si="434"/>
        <v>0</v>
      </c>
    </row>
    <row r="477" spans="1:20" s="167" customFormat="1" ht="12.75" hidden="1" outlineLevel="1" thickBot="1">
      <c r="A477" s="282">
        <v>437</v>
      </c>
      <c r="B477" s="287" t="str">
        <f>IFERROR(VLOOKUP(E477,'P. 2.1'!$E$10:$X$65,2,FALSE),"")</f>
        <v/>
      </c>
      <c r="C477" s="287" t="str">
        <f>IFERROR(VLOOKUP(E477,'P. 2.1'!$E$10:$X$65,3,FALSE),"")</f>
        <v/>
      </c>
      <c r="E477" s="210">
        <v>0</v>
      </c>
      <c r="F477" s="216">
        <f t="shared" ref="F477:L477" si="491">F$30*F992</f>
        <v>0</v>
      </c>
      <c r="G477" s="216">
        <f t="shared" si="491"/>
        <v>0</v>
      </c>
      <c r="H477" s="216">
        <f t="shared" si="491"/>
        <v>0</v>
      </c>
      <c r="I477" s="216">
        <f t="shared" si="491"/>
        <v>0</v>
      </c>
      <c r="J477" s="216">
        <f t="shared" si="491"/>
        <v>0</v>
      </c>
      <c r="K477" s="216">
        <f t="shared" si="491"/>
        <v>0</v>
      </c>
      <c r="L477" s="216">
        <f t="shared" si="491"/>
        <v>0</v>
      </c>
      <c r="M477" s="216">
        <f t="shared" si="488"/>
        <v>0</v>
      </c>
      <c r="N477" s="216">
        <f t="shared" si="488"/>
        <v>0</v>
      </c>
      <c r="O477" s="216">
        <f t="shared" si="488"/>
        <v>0</v>
      </c>
      <c r="P477" s="216">
        <f t="shared" si="488"/>
        <v>0</v>
      </c>
      <c r="Q477" s="216">
        <f t="shared" si="488"/>
        <v>0</v>
      </c>
      <c r="S477" s="207">
        <f t="shared" si="433"/>
        <v>0</v>
      </c>
      <c r="T477" s="208">
        <f t="shared" si="434"/>
        <v>0</v>
      </c>
    </row>
    <row r="478" spans="1:20" s="167" customFormat="1" ht="12.75" hidden="1" outlineLevel="1" thickBot="1">
      <c r="A478" s="282">
        <v>438</v>
      </c>
      <c r="B478" s="287" t="str">
        <f>IFERROR(VLOOKUP(E478,'P. 2.1'!$E$10:$X$65,2,FALSE),"")</f>
        <v/>
      </c>
      <c r="C478" s="287" t="str">
        <f>IFERROR(VLOOKUP(E478,'P. 2.1'!$E$10:$X$65,3,FALSE),"")</f>
        <v/>
      </c>
      <c r="E478" s="210">
        <v>0</v>
      </c>
      <c r="F478" s="216">
        <f t="shared" ref="F478:L478" si="492">F$30*F993</f>
        <v>0</v>
      </c>
      <c r="G478" s="216">
        <f t="shared" si="492"/>
        <v>0</v>
      </c>
      <c r="H478" s="216">
        <f t="shared" si="492"/>
        <v>0</v>
      </c>
      <c r="I478" s="216">
        <f t="shared" si="492"/>
        <v>0</v>
      </c>
      <c r="J478" s="216">
        <f t="shared" si="492"/>
        <v>0</v>
      </c>
      <c r="K478" s="216">
        <f t="shared" si="492"/>
        <v>0</v>
      </c>
      <c r="L478" s="216">
        <f t="shared" si="492"/>
        <v>0</v>
      </c>
      <c r="M478" s="216">
        <f t="shared" si="488"/>
        <v>0</v>
      </c>
      <c r="N478" s="216">
        <f t="shared" si="488"/>
        <v>0</v>
      </c>
      <c r="O478" s="216">
        <f t="shared" si="488"/>
        <v>0</v>
      </c>
      <c r="P478" s="216">
        <f t="shared" si="488"/>
        <v>0</v>
      </c>
      <c r="Q478" s="216">
        <f t="shared" si="488"/>
        <v>0</v>
      </c>
      <c r="S478" s="207">
        <f t="shared" si="433"/>
        <v>0</v>
      </c>
      <c r="T478" s="208">
        <f t="shared" si="434"/>
        <v>0</v>
      </c>
    </row>
    <row r="479" spans="1:20" s="167" customFormat="1" ht="12.75" hidden="1" outlineLevel="1" thickBot="1">
      <c r="A479" s="282">
        <v>439</v>
      </c>
      <c r="B479" s="287" t="str">
        <f>IFERROR(VLOOKUP(E479,'P. 2.1'!$E$10:$X$65,2,FALSE),"")</f>
        <v/>
      </c>
      <c r="C479" s="287" t="str">
        <f>IFERROR(VLOOKUP(E479,'P. 2.1'!$E$10:$X$65,3,FALSE),"")</f>
        <v/>
      </c>
      <c r="E479" s="210">
        <v>0</v>
      </c>
      <c r="F479" s="216">
        <f t="shared" ref="F479:L479" si="493">F$30*F994</f>
        <v>0</v>
      </c>
      <c r="G479" s="216">
        <f t="shared" si="493"/>
        <v>0</v>
      </c>
      <c r="H479" s="216">
        <f t="shared" si="493"/>
        <v>0</v>
      </c>
      <c r="I479" s="216">
        <f t="shared" si="493"/>
        <v>0</v>
      </c>
      <c r="J479" s="216">
        <f t="shared" si="493"/>
        <v>0</v>
      </c>
      <c r="K479" s="216">
        <f t="shared" si="493"/>
        <v>0</v>
      </c>
      <c r="L479" s="216">
        <f t="shared" si="493"/>
        <v>0</v>
      </c>
      <c r="M479" s="216">
        <f t="shared" si="488"/>
        <v>0</v>
      </c>
      <c r="N479" s="216">
        <f t="shared" si="488"/>
        <v>0</v>
      </c>
      <c r="O479" s="216">
        <f t="shared" si="488"/>
        <v>0</v>
      </c>
      <c r="P479" s="216">
        <f t="shared" si="488"/>
        <v>0</v>
      </c>
      <c r="Q479" s="216">
        <f t="shared" si="488"/>
        <v>0</v>
      </c>
      <c r="S479" s="207">
        <f t="shared" si="433"/>
        <v>0</v>
      </c>
      <c r="T479" s="208">
        <f t="shared" si="434"/>
        <v>0</v>
      </c>
    </row>
    <row r="480" spans="1:20" s="167" customFormat="1" ht="12.75" hidden="1" outlineLevel="1" thickBot="1">
      <c r="A480" s="282">
        <v>440</v>
      </c>
      <c r="B480" s="287" t="str">
        <f>IFERROR(VLOOKUP(E480,'P. 2.1'!$E$10:$X$65,2,FALSE),"")</f>
        <v/>
      </c>
      <c r="C480" s="287" t="str">
        <f>IFERROR(VLOOKUP(E480,'P. 2.1'!$E$10:$X$65,3,FALSE),"")</f>
        <v/>
      </c>
      <c r="E480" s="210">
        <v>0</v>
      </c>
      <c r="F480" s="216">
        <f t="shared" ref="F480:L480" si="494">F$30*F995</f>
        <v>0</v>
      </c>
      <c r="G480" s="216">
        <f t="shared" si="494"/>
        <v>0</v>
      </c>
      <c r="H480" s="216">
        <f t="shared" si="494"/>
        <v>0</v>
      </c>
      <c r="I480" s="216">
        <f t="shared" si="494"/>
        <v>0</v>
      </c>
      <c r="J480" s="216">
        <f t="shared" si="494"/>
        <v>0</v>
      </c>
      <c r="K480" s="216">
        <f t="shared" si="494"/>
        <v>0</v>
      </c>
      <c r="L480" s="216">
        <f t="shared" si="494"/>
        <v>0</v>
      </c>
      <c r="M480" s="216">
        <f t="shared" si="488"/>
        <v>0</v>
      </c>
      <c r="N480" s="216">
        <f t="shared" si="488"/>
        <v>0</v>
      </c>
      <c r="O480" s="216">
        <f t="shared" si="488"/>
        <v>0</v>
      </c>
      <c r="P480" s="216">
        <f t="shared" si="488"/>
        <v>0</v>
      </c>
      <c r="Q480" s="216">
        <f t="shared" si="488"/>
        <v>0</v>
      </c>
      <c r="S480" s="207">
        <f t="shared" si="433"/>
        <v>0</v>
      </c>
      <c r="T480" s="208">
        <f t="shared" si="434"/>
        <v>0</v>
      </c>
    </row>
    <row r="481" spans="1:20" s="167" customFormat="1" ht="12.75" hidden="1" outlineLevel="1" thickBot="1">
      <c r="A481" s="282">
        <v>441</v>
      </c>
      <c r="B481" s="287" t="str">
        <f>IFERROR(VLOOKUP(E481,'P. 2.1'!$E$10:$X$65,2,FALSE),"")</f>
        <v/>
      </c>
      <c r="C481" s="287" t="str">
        <f>IFERROR(VLOOKUP(E481,'P. 2.1'!$E$10:$X$65,3,FALSE),"")</f>
        <v/>
      </c>
      <c r="E481" s="210">
        <v>0</v>
      </c>
      <c r="F481" s="216">
        <f t="shared" ref="F481:L481" si="495">F$30*F996</f>
        <v>0</v>
      </c>
      <c r="G481" s="216">
        <f t="shared" si="495"/>
        <v>0</v>
      </c>
      <c r="H481" s="216">
        <f t="shared" si="495"/>
        <v>0</v>
      </c>
      <c r="I481" s="216">
        <f t="shared" si="495"/>
        <v>0</v>
      </c>
      <c r="J481" s="216">
        <f t="shared" si="495"/>
        <v>0</v>
      </c>
      <c r="K481" s="216">
        <f t="shared" si="495"/>
        <v>0</v>
      </c>
      <c r="L481" s="216">
        <f t="shared" si="495"/>
        <v>0</v>
      </c>
      <c r="M481" s="216">
        <f t="shared" si="488"/>
        <v>0</v>
      </c>
      <c r="N481" s="216">
        <f t="shared" si="488"/>
        <v>0</v>
      </c>
      <c r="O481" s="216">
        <f t="shared" si="488"/>
        <v>0</v>
      </c>
      <c r="P481" s="216">
        <f t="shared" si="488"/>
        <v>0</v>
      </c>
      <c r="Q481" s="216">
        <f t="shared" si="488"/>
        <v>0</v>
      </c>
      <c r="S481" s="207">
        <f t="shared" si="433"/>
        <v>0</v>
      </c>
      <c r="T481" s="208">
        <f t="shared" si="434"/>
        <v>0</v>
      </c>
    </row>
    <row r="482" spans="1:20" s="167" customFormat="1" ht="12.75" hidden="1" outlineLevel="1" thickBot="1">
      <c r="A482" s="282">
        <v>442</v>
      </c>
      <c r="B482" s="287" t="str">
        <f>IFERROR(VLOOKUP(E482,'P. 2.1'!$E$10:$X$65,2,FALSE),"")</f>
        <v/>
      </c>
      <c r="C482" s="287" t="str">
        <f>IFERROR(VLOOKUP(E482,'P. 2.1'!$E$10:$X$65,3,FALSE),"")</f>
        <v/>
      </c>
      <c r="E482" s="210">
        <v>0</v>
      </c>
      <c r="F482" s="216">
        <f t="shared" ref="F482:L482" si="496">F$30*F997</f>
        <v>0</v>
      </c>
      <c r="G482" s="216">
        <f t="shared" si="496"/>
        <v>0</v>
      </c>
      <c r="H482" s="216">
        <f t="shared" si="496"/>
        <v>0</v>
      </c>
      <c r="I482" s="216">
        <f t="shared" si="496"/>
        <v>0</v>
      </c>
      <c r="J482" s="216">
        <f t="shared" si="496"/>
        <v>0</v>
      </c>
      <c r="K482" s="216">
        <f t="shared" si="496"/>
        <v>0</v>
      </c>
      <c r="L482" s="216">
        <f t="shared" si="496"/>
        <v>0</v>
      </c>
      <c r="M482" s="216">
        <f t="shared" si="488"/>
        <v>0</v>
      </c>
      <c r="N482" s="216">
        <f t="shared" si="488"/>
        <v>0</v>
      </c>
      <c r="O482" s="216">
        <f t="shared" si="488"/>
        <v>0</v>
      </c>
      <c r="P482" s="216">
        <f t="shared" si="488"/>
        <v>0</v>
      </c>
      <c r="Q482" s="216">
        <f t="shared" si="488"/>
        <v>0</v>
      </c>
      <c r="S482" s="207">
        <f t="shared" si="433"/>
        <v>0</v>
      </c>
      <c r="T482" s="208">
        <f t="shared" si="434"/>
        <v>0</v>
      </c>
    </row>
    <row r="483" spans="1:20" s="167" customFormat="1" ht="12.75" hidden="1" outlineLevel="1" thickBot="1">
      <c r="A483" s="282">
        <v>443</v>
      </c>
      <c r="B483" s="287" t="str">
        <f>IFERROR(VLOOKUP(E483,'P. 2.1'!$E$10:$X$65,2,FALSE),"")</f>
        <v/>
      </c>
      <c r="C483" s="287" t="str">
        <f>IFERROR(VLOOKUP(E483,'P. 2.1'!$E$10:$X$65,3,FALSE),"")</f>
        <v/>
      </c>
      <c r="E483" s="210">
        <v>0</v>
      </c>
      <c r="F483" s="216">
        <f t="shared" ref="F483:L483" si="497">F$30*F998</f>
        <v>0</v>
      </c>
      <c r="G483" s="216">
        <f t="shared" si="497"/>
        <v>0</v>
      </c>
      <c r="H483" s="216">
        <f t="shared" si="497"/>
        <v>0</v>
      </c>
      <c r="I483" s="216">
        <f t="shared" si="497"/>
        <v>0</v>
      </c>
      <c r="J483" s="216">
        <f t="shared" si="497"/>
        <v>0</v>
      </c>
      <c r="K483" s="216">
        <f t="shared" si="497"/>
        <v>0</v>
      </c>
      <c r="L483" s="216">
        <f t="shared" si="497"/>
        <v>0</v>
      </c>
      <c r="M483" s="216">
        <f t="shared" si="488"/>
        <v>0</v>
      </c>
      <c r="N483" s="216">
        <f t="shared" si="488"/>
        <v>0</v>
      </c>
      <c r="O483" s="216">
        <f t="shared" si="488"/>
        <v>0</v>
      </c>
      <c r="P483" s="216">
        <f t="shared" si="488"/>
        <v>0</v>
      </c>
      <c r="Q483" s="216">
        <f t="shared" si="488"/>
        <v>0</v>
      </c>
      <c r="S483" s="207">
        <f t="shared" si="433"/>
        <v>0</v>
      </c>
      <c r="T483" s="208">
        <f t="shared" si="434"/>
        <v>0</v>
      </c>
    </row>
    <row r="484" spans="1:20" s="167" customFormat="1" ht="12.75" hidden="1" outlineLevel="1" thickBot="1">
      <c r="A484" s="282">
        <v>444</v>
      </c>
      <c r="B484" s="287" t="str">
        <f>IFERROR(VLOOKUP(E484,'P. 2.1'!$E$10:$X$65,2,FALSE),"")</f>
        <v/>
      </c>
      <c r="C484" s="287" t="str">
        <f>IFERROR(VLOOKUP(E484,'P. 2.1'!$E$10:$X$65,3,FALSE),"")</f>
        <v/>
      </c>
      <c r="E484" s="210">
        <v>0</v>
      </c>
      <c r="F484" s="216">
        <f t="shared" ref="F484:L484" si="498">F$30*F999</f>
        <v>0</v>
      </c>
      <c r="G484" s="216">
        <f t="shared" si="498"/>
        <v>0</v>
      </c>
      <c r="H484" s="216">
        <f t="shared" si="498"/>
        <v>0</v>
      </c>
      <c r="I484" s="216">
        <f t="shared" si="498"/>
        <v>0</v>
      </c>
      <c r="J484" s="216">
        <f t="shared" si="498"/>
        <v>0</v>
      </c>
      <c r="K484" s="216">
        <f t="shared" si="498"/>
        <v>0</v>
      </c>
      <c r="L484" s="216">
        <f t="shared" si="498"/>
        <v>0</v>
      </c>
      <c r="M484" s="216">
        <f t="shared" ref="M484:Q493" si="499">M$30*M999</f>
        <v>0</v>
      </c>
      <c r="N484" s="216">
        <f t="shared" si="499"/>
        <v>0</v>
      </c>
      <c r="O484" s="216">
        <f t="shared" si="499"/>
        <v>0</v>
      </c>
      <c r="P484" s="216">
        <f t="shared" si="499"/>
        <v>0</v>
      </c>
      <c r="Q484" s="216">
        <f t="shared" si="499"/>
        <v>0</v>
      </c>
      <c r="S484" s="207">
        <f t="shared" si="433"/>
        <v>0</v>
      </c>
      <c r="T484" s="208">
        <f t="shared" si="434"/>
        <v>0</v>
      </c>
    </row>
    <row r="485" spans="1:20" s="167" customFormat="1" ht="12.75" hidden="1" outlineLevel="1" thickBot="1">
      <c r="A485" s="282">
        <v>445</v>
      </c>
      <c r="B485" s="287" t="str">
        <f>IFERROR(VLOOKUP(E485,'P. 2.1'!$E$10:$X$65,2,FALSE),"")</f>
        <v/>
      </c>
      <c r="C485" s="287" t="str">
        <f>IFERROR(VLOOKUP(E485,'P. 2.1'!$E$10:$X$65,3,FALSE),"")</f>
        <v/>
      </c>
      <c r="E485" s="210">
        <v>0</v>
      </c>
      <c r="F485" s="216">
        <f t="shared" ref="F485:L485" si="500">F$30*F1000</f>
        <v>0</v>
      </c>
      <c r="G485" s="216">
        <f t="shared" si="500"/>
        <v>0</v>
      </c>
      <c r="H485" s="216">
        <f t="shared" si="500"/>
        <v>0</v>
      </c>
      <c r="I485" s="216">
        <f t="shared" si="500"/>
        <v>0</v>
      </c>
      <c r="J485" s="216">
        <f t="shared" si="500"/>
        <v>0</v>
      </c>
      <c r="K485" s="216">
        <f t="shared" si="500"/>
        <v>0</v>
      </c>
      <c r="L485" s="216">
        <f t="shared" si="500"/>
        <v>0</v>
      </c>
      <c r="M485" s="216">
        <f t="shared" si="499"/>
        <v>0</v>
      </c>
      <c r="N485" s="216">
        <f t="shared" si="499"/>
        <v>0</v>
      </c>
      <c r="O485" s="216">
        <f t="shared" si="499"/>
        <v>0</v>
      </c>
      <c r="P485" s="216">
        <f t="shared" si="499"/>
        <v>0</v>
      </c>
      <c r="Q485" s="216">
        <f t="shared" si="499"/>
        <v>0</v>
      </c>
      <c r="S485" s="207">
        <f t="shared" si="433"/>
        <v>0</v>
      </c>
      <c r="T485" s="208">
        <f t="shared" si="434"/>
        <v>0</v>
      </c>
    </row>
    <row r="486" spans="1:20" s="167" customFormat="1" ht="12.75" hidden="1" outlineLevel="1" thickBot="1">
      <c r="A486" s="282">
        <v>446</v>
      </c>
      <c r="B486" s="287" t="str">
        <f>IFERROR(VLOOKUP(E486,'P. 2.1'!$E$10:$X$65,2,FALSE),"")</f>
        <v/>
      </c>
      <c r="C486" s="287" t="str">
        <f>IFERROR(VLOOKUP(E486,'P. 2.1'!$E$10:$X$65,3,FALSE),"")</f>
        <v/>
      </c>
      <c r="E486" s="210">
        <v>0</v>
      </c>
      <c r="F486" s="216">
        <f t="shared" ref="F486:L486" si="501">F$30*F1001</f>
        <v>0</v>
      </c>
      <c r="G486" s="216">
        <f t="shared" si="501"/>
        <v>0</v>
      </c>
      <c r="H486" s="216">
        <f t="shared" si="501"/>
        <v>0</v>
      </c>
      <c r="I486" s="216">
        <f t="shared" si="501"/>
        <v>0</v>
      </c>
      <c r="J486" s="216">
        <f t="shared" si="501"/>
        <v>0</v>
      </c>
      <c r="K486" s="216">
        <f t="shared" si="501"/>
        <v>0</v>
      </c>
      <c r="L486" s="216">
        <f t="shared" si="501"/>
        <v>0</v>
      </c>
      <c r="M486" s="216">
        <f t="shared" si="499"/>
        <v>0</v>
      </c>
      <c r="N486" s="216">
        <f t="shared" si="499"/>
        <v>0</v>
      </c>
      <c r="O486" s="216">
        <f t="shared" si="499"/>
        <v>0</v>
      </c>
      <c r="P486" s="216">
        <f t="shared" si="499"/>
        <v>0</v>
      </c>
      <c r="Q486" s="216">
        <f t="shared" si="499"/>
        <v>0</v>
      </c>
      <c r="S486" s="207">
        <f t="shared" si="433"/>
        <v>0</v>
      </c>
      <c r="T486" s="208">
        <f t="shared" si="434"/>
        <v>0</v>
      </c>
    </row>
    <row r="487" spans="1:20" s="167" customFormat="1" ht="12.75" hidden="1" outlineLevel="1" thickBot="1">
      <c r="A487" s="282">
        <v>447</v>
      </c>
      <c r="B487" s="287" t="str">
        <f>IFERROR(VLOOKUP(E487,'P. 2.1'!$E$10:$X$65,2,FALSE),"")</f>
        <v/>
      </c>
      <c r="C487" s="287" t="str">
        <f>IFERROR(VLOOKUP(E487,'P. 2.1'!$E$10:$X$65,3,FALSE),"")</f>
        <v/>
      </c>
      <c r="E487" s="210">
        <v>0</v>
      </c>
      <c r="F487" s="216">
        <f t="shared" ref="F487:L487" si="502">F$30*F1002</f>
        <v>0</v>
      </c>
      <c r="G487" s="216">
        <f t="shared" si="502"/>
        <v>0</v>
      </c>
      <c r="H487" s="216">
        <f t="shared" si="502"/>
        <v>0</v>
      </c>
      <c r="I487" s="216">
        <f t="shared" si="502"/>
        <v>0</v>
      </c>
      <c r="J487" s="216">
        <f t="shared" si="502"/>
        <v>0</v>
      </c>
      <c r="K487" s="216">
        <f t="shared" si="502"/>
        <v>0</v>
      </c>
      <c r="L487" s="216">
        <f t="shared" si="502"/>
        <v>0</v>
      </c>
      <c r="M487" s="216">
        <f t="shared" si="499"/>
        <v>0</v>
      </c>
      <c r="N487" s="216">
        <f t="shared" si="499"/>
        <v>0</v>
      </c>
      <c r="O487" s="216">
        <f t="shared" si="499"/>
        <v>0</v>
      </c>
      <c r="P487" s="216">
        <f t="shared" si="499"/>
        <v>0</v>
      </c>
      <c r="Q487" s="216">
        <f t="shared" si="499"/>
        <v>0</v>
      </c>
      <c r="S487" s="207">
        <f t="shared" si="433"/>
        <v>0</v>
      </c>
      <c r="T487" s="208">
        <f t="shared" si="434"/>
        <v>0</v>
      </c>
    </row>
    <row r="488" spans="1:20" s="167" customFormat="1" ht="12.75" hidden="1" outlineLevel="1" thickBot="1">
      <c r="A488" s="282">
        <v>448</v>
      </c>
      <c r="B488" s="287" t="str">
        <f>IFERROR(VLOOKUP(E488,'P. 2.1'!$E$10:$X$65,2,FALSE),"")</f>
        <v/>
      </c>
      <c r="C488" s="287" t="str">
        <f>IFERROR(VLOOKUP(E488,'P. 2.1'!$E$10:$X$65,3,FALSE),"")</f>
        <v/>
      </c>
      <c r="E488" s="210">
        <v>0</v>
      </c>
      <c r="F488" s="216">
        <f t="shared" ref="F488:L488" si="503">F$30*F1003</f>
        <v>0</v>
      </c>
      <c r="G488" s="216">
        <f t="shared" si="503"/>
        <v>0</v>
      </c>
      <c r="H488" s="216">
        <f t="shared" si="503"/>
        <v>0</v>
      </c>
      <c r="I488" s="216">
        <f t="shared" si="503"/>
        <v>0</v>
      </c>
      <c r="J488" s="216">
        <f t="shared" si="503"/>
        <v>0</v>
      </c>
      <c r="K488" s="216">
        <f t="shared" si="503"/>
        <v>0</v>
      </c>
      <c r="L488" s="216">
        <f t="shared" si="503"/>
        <v>0</v>
      </c>
      <c r="M488" s="216">
        <f t="shared" si="499"/>
        <v>0</v>
      </c>
      <c r="N488" s="216">
        <f t="shared" si="499"/>
        <v>0</v>
      </c>
      <c r="O488" s="216">
        <f t="shared" si="499"/>
        <v>0</v>
      </c>
      <c r="P488" s="216">
        <f t="shared" si="499"/>
        <v>0</v>
      </c>
      <c r="Q488" s="216">
        <f t="shared" si="499"/>
        <v>0</v>
      </c>
      <c r="S488" s="207">
        <f t="shared" si="433"/>
        <v>0</v>
      </c>
      <c r="T488" s="208">
        <f t="shared" si="434"/>
        <v>0</v>
      </c>
    </row>
    <row r="489" spans="1:20" s="167" customFormat="1" ht="12.75" hidden="1" outlineLevel="1" thickBot="1">
      <c r="A489" s="282">
        <v>449</v>
      </c>
      <c r="B489" s="287" t="str">
        <f>IFERROR(VLOOKUP(E489,'P. 2.1'!$E$10:$X$65,2,FALSE),"")</f>
        <v/>
      </c>
      <c r="C489" s="287" t="str">
        <f>IFERROR(VLOOKUP(E489,'P. 2.1'!$E$10:$X$65,3,FALSE),"")</f>
        <v/>
      </c>
      <c r="E489" s="210">
        <v>0</v>
      </c>
      <c r="F489" s="216">
        <f t="shared" ref="F489:L489" si="504">F$30*F1004</f>
        <v>0</v>
      </c>
      <c r="G489" s="216">
        <f t="shared" si="504"/>
        <v>0</v>
      </c>
      <c r="H489" s="216">
        <f t="shared" si="504"/>
        <v>0</v>
      </c>
      <c r="I489" s="216">
        <f t="shared" si="504"/>
        <v>0</v>
      </c>
      <c r="J489" s="216">
        <f t="shared" si="504"/>
        <v>0</v>
      </c>
      <c r="K489" s="216">
        <f t="shared" si="504"/>
        <v>0</v>
      </c>
      <c r="L489" s="216">
        <f t="shared" si="504"/>
        <v>0</v>
      </c>
      <c r="M489" s="216">
        <f t="shared" si="499"/>
        <v>0</v>
      </c>
      <c r="N489" s="216">
        <f t="shared" si="499"/>
        <v>0</v>
      </c>
      <c r="O489" s="216">
        <f t="shared" si="499"/>
        <v>0</v>
      </c>
      <c r="P489" s="216">
        <f t="shared" si="499"/>
        <v>0</v>
      </c>
      <c r="Q489" s="216">
        <f t="shared" si="499"/>
        <v>0</v>
      </c>
      <c r="S489" s="207">
        <f t="shared" ref="S489:S540" si="505">INDEX($F489:$Q489,MATCH(year.selected,$F$2:$Q$2,0))</f>
        <v>0</v>
      </c>
      <c r="T489" s="208">
        <f t="shared" ref="T489:T540" si="506">INDEX($F489:$Q489,MATCH(year.selected-1,$F$2:$Q$2,0))</f>
        <v>0</v>
      </c>
    </row>
    <row r="490" spans="1:20" s="167" customFormat="1" ht="12.75" hidden="1" outlineLevel="1" thickBot="1">
      <c r="A490" s="282">
        <v>450</v>
      </c>
      <c r="B490" s="287" t="str">
        <f>IFERROR(VLOOKUP(E490,'P. 2.1'!$E$10:$X$65,2,FALSE),"")</f>
        <v/>
      </c>
      <c r="C490" s="287" t="str">
        <f>IFERROR(VLOOKUP(E490,'P. 2.1'!$E$10:$X$65,3,FALSE),"")</f>
        <v/>
      </c>
      <c r="E490" s="210">
        <v>0</v>
      </c>
      <c r="F490" s="216">
        <f t="shared" ref="F490:L490" si="507">F$30*F1005</f>
        <v>0</v>
      </c>
      <c r="G490" s="216">
        <f t="shared" si="507"/>
        <v>0</v>
      </c>
      <c r="H490" s="216">
        <f t="shared" si="507"/>
        <v>0</v>
      </c>
      <c r="I490" s="216">
        <f t="shared" si="507"/>
        <v>0</v>
      </c>
      <c r="J490" s="216">
        <f t="shared" si="507"/>
        <v>0</v>
      </c>
      <c r="K490" s="216">
        <f t="shared" si="507"/>
        <v>0</v>
      </c>
      <c r="L490" s="216">
        <f t="shared" si="507"/>
        <v>0</v>
      </c>
      <c r="M490" s="216">
        <f t="shared" si="499"/>
        <v>0</v>
      </c>
      <c r="N490" s="216">
        <f t="shared" si="499"/>
        <v>0</v>
      </c>
      <c r="O490" s="216">
        <f t="shared" si="499"/>
        <v>0</v>
      </c>
      <c r="P490" s="216">
        <f t="shared" si="499"/>
        <v>0</v>
      </c>
      <c r="Q490" s="216">
        <f t="shared" si="499"/>
        <v>0</v>
      </c>
      <c r="S490" s="207">
        <f t="shared" si="505"/>
        <v>0</v>
      </c>
      <c r="T490" s="208">
        <f t="shared" si="506"/>
        <v>0</v>
      </c>
    </row>
    <row r="491" spans="1:20" s="167" customFormat="1" ht="12.75" hidden="1" outlineLevel="1" thickBot="1">
      <c r="A491" s="282">
        <v>451</v>
      </c>
      <c r="B491" s="287" t="str">
        <f>IFERROR(VLOOKUP(E491,'P. 2.1'!$E$10:$X$65,2,FALSE),"")</f>
        <v/>
      </c>
      <c r="C491" s="287" t="str">
        <f>IFERROR(VLOOKUP(E491,'P. 2.1'!$E$10:$X$65,3,FALSE),"")</f>
        <v/>
      </c>
      <c r="E491" s="210">
        <v>0</v>
      </c>
      <c r="F491" s="216">
        <f t="shared" ref="F491:L491" si="508">F$30*F1006</f>
        <v>0</v>
      </c>
      <c r="G491" s="216">
        <f t="shared" si="508"/>
        <v>0</v>
      </c>
      <c r="H491" s="216">
        <f t="shared" si="508"/>
        <v>0</v>
      </c>
      <c r="I491" s="216">
        <f t="shared" si="508"/>
        <v>0</v>
      </c>
      <c r="J491" s="216">
        <f t="shared" si="508"/>
        <v>0</v>
      </c>
      <c r="K491" s="216">
        <f t="shared" si="508"/>
        <v>0</v>
      </c>
      <c r="L491" s="216">
        <f t="shared" si="508"/>
        <v>0</v>
      </c>
      <c r="M491" s="216">
        <f t="shared" si="499"/>
        <v>0</v>
      </c>
      <c r="N491" s="216">
        <f t="shared" si="499"/>
        <v>0</v>
      </c>
      <c r="O491" s="216">
        <f t="shared" si="499"/>
        <v>0</v>
      </c>
      <c r="P491" s="216">
        <f t="shared" si="499"/>
        <v>0</v>
      </c>
      <c r="Q491" s="216">
        <f t="shared" si="499"/>
        <v>0</v>
      </c>
      <c r="S491" s="207">
        <f t="shared" si="505"/>
        <v>0</v>
      </c>
      <c r="T491" s="208">
        <f t="shared" si="506"/>
        <v>0</v>
      </c>
    </row>
    <row r="492" spans="1:20" s="167" customFormat="1" ht="12.75" hidden="1" outlineLevel="1" thickBot="1">
      <c r="A492" s="282">
        <v>452</v>
      </c>
      <c r="B492" s="287" t="str">
        <f>IFERROR(VLOOKUP(E492,'P. 2.1'!$E$10:$X$65,2,FALSE),"")</f>
        <v/>
      </c>
      <c r="C492" s="287" t="str">
        <f>IFERROR(VLOOKUP(E492,'P. 2.1'!$E$10:$X$65,3,FALSE),"")</f>
        <v/>
      </c>
      <c r="E492" s="210">
        <v>0</v>
      </c>
      <c r="F492" s="216">
        <f t="shared" ref="F492:L492" si="509">F$30*F1007</f>
        <v>0</v>
      </c>
      <c r="G492" s="216">
        <f t="shared" si="509"/>
        <v>0</v>
      </c>
      <c r="H492" s="216">
        <f t="shared" si="509"/>
        <v>0</v>
      </c>
      <c r="I492" s="216">
        <f t="shared" si="509"/>
        <v>0</v>
      </c>
      <c r="J492" s="216">
        <f t="shared" si="509"/>
        <v>0</v>
      </c>
      <c r="K492" s="216">
        <f t="shared" si="509"/>
        <v>0</v>
      </c>
      <c r="L492" s="216">
        <f t="shared" si="509"/>
        <v>0</v>
      </c>
      <c r="M492" s="216">
        <f t="shared" si="499"/>
        <v>0</v>
      </c>
      <c r="N492" s="216">
        <f t="shared" si="499"/>
        <v>0</v>
      </c>
      <c r="O492" s="216">
        <f t="shared" si="499"/>
        <v>0</v>
      </c>
      <c r="P492" s="216">
        <f t="shared" si="499"/>
        <v>0</v>
      </c>
      <c r="Q492" s="216">
        <f t="shared" si="499"/>
        <v>0</v>
      </c>
      <c r="S492" s="207">
        <f t="shared" si="505"/>
        <v>0</v>
      </c>
      <c r="T492" s="208">
        <f t="shared" si="506"/>
        <v>0</v>
      </c>
    </row>
    <row r="493" spans="1:20" s="167" customFormat="1" ht="12.75" hidden="1" outlineLevel="1" thickBot="1">
      <c r="A493" s="282">
        <v>453</v>
      </c>
      <c r="B493" s="287" t="str">
        <f>IFERROR(VLOOKUP(E493,'P. 2.1'!$E$10:$X$65,2,FALSE),"")</f>
        <v/>
      </c>
      <c r="C493" s="287" t="str">
        <f>IFERROR(VLOOKUP(E493,'P. 2.1'!$E$10:$X$65,3,FALSE),"")</f>
        <v/>
      </c>
      <c r="E493" s="210">
        <v>0</v>
      </c>
      <c r="F493" s="216">
        <f t="shared" ref="F493:L493" si="510">F$30*F1008</f>
        <v>0</v>
      </c>
      <c r="G493" s="216">
        <f t="shared" si="510"/>
        <v>0</v>
      </c>
      <c r="H493" s="216">
        <f t="shared" si="510"/>
        <v>0</v>
      </c>
      <c r="I493" s="216">
        <f t="shared" si="510"/>
        <v>0</v>
      </c>
      <c r="J493" s="216">
        <f t="shared" si="510"/>
        <v>0</v>
      </c>
      <c r="K493" s="216">
        <f t="shared" si="510"/>
        <v>0</v>
      </c>
      <c r="L493" s="216">
        <f t="shared" si="510"/>
        <v>0</v>
      </c>
      <c r="M493" s="216">
        <f t="shared" si="499"/>
        <v>0</v>
      </c>
      <c r="N493" s="216">
        <f t="shared" si="499"/>
        <v>0</v>
      </c>
      <c r="O493" s="216">
        <f t="shared" si="499"/>
        <v>0</v>
      </c>
      <c r="P493" s="216">
        <f t="shared" si="499"/>
        <v>0</v>
      </c>
      <c r="Q493" s="216">
        <f t="shared" si="499"/>
        <v>0</v>
      </c>
      <c r="S493" s="207">
        <f t="shared" si="505"/>
        <v>0</v>
      </c>
      <c r="T493" s="208">
        <f t="shared" si="506"/>
        <v>0</v>
      </c>
    </row>
    <row r="494" spans="1:20" s="167" customFormat="1" ht="12.75" hidden="1" outlineLevel="1" thickBot="1">
      <c r="A494" s="282">
        <v>454</v>
      </c>
      <c r="B494" s="287" t="str">
        <f>IFERROR(VLOOKUP(E494,'P. 2.1'!$E$10:$X$65,2,FALSE),"")</f>
        <v/>
      </c>
      <c r="C494" s="287" t="str">
        <f>IFERROR(VLOOKUP(E494,'P. 2.1'!$E$10:$X$65,3,FALSE),"")</f>
        <v/>
      </c>
      <c r="E494" s="210">
        <v>0</v>
      </c>
      <c r="F494" s="216">
        <f t="shared" ref="F494:L494" si="511">F$30*F1009</f>
        <v>0</v>
      </c>
      <c r="G494" s="216">
        <f t="shared" si="511"/>
        <v>0</v>
      </c>
      <c r="H494" s="216">
        <f t="shared" si="511"/>
        <v>0</v>
      </c>
      <c r="I494" s="216">
        <f t="shared" si="511"/>
        <v>0</v>
      </c>
      <c r="J494" s="216">
        <f t="shared" si="511"/>
        <v>0</v>
      </c>
      <c r="K494" s="216">
        <f t="shared" si="511"/>
        <v>0</v>
      </c>
      <c r="L494" s="216">
        <f t="shared" si="511"/>
        <v>0</v>
      </c>
      <c r="M494" s="216">
        <f t="shared" ref="M494:Q503" si="512">M$30*M1009</f>
        <v>0</v>
      </c>
      <c r="N494" s="216">
        <f t="shared" si="512"/>
        <v>0</v>
      </c>
      <c r="O494" s="216">
        <f t="shared" si="512"/>
        <v>0</v>
      </c>
      <c r="P494" s="216">
        <f t="shared" si="512"/>
        <v>0</v>
      </c>
      <c r="Q494" s="216">
        <f t="shared" si="512"/>
        <v>0</v>
      </c>
      <c r="S494" s="207">
        <f t="shared" si="505"/>
        <v>0</v>
      </c>
      <c r="T494" s="208">
        <f t="shared" si="506"/>
        <v>0</v>
      </c>
    </row>
    <row r="495" spans="1:20" s="167" customFormat="1" ht="12.75" hidden="1" outlineLevel="1" thickBot="1">
      <c r="A495" s="282">
        <v>455</v>
      </c>
      <c r="B495" s="287" t="str">
        <f>IFERROR(VLOOKUP(E495,'P. 2.1'!$E$10:$X$65,2,FALSE),"")</f>
        <v/>
      </c>
      <c r="C495" s="287" t="str">
        <f>IFERROR(VLOOKUP(E495,'P. 2.1'!$E$10:$X$65,3,FALSE),"")</f>
        <v/>
      </c>
      <c r="E495" s="210">
        <v>0</v>
      </c>
      <c r="F495" s="216">
        <f t="shared" ref="F495:L495" si="513">F$30*F1010</f>
        <v>0</v>
      </c>
      <c r="G495" s="216">
        <f t="shared" si="513"/>
        <v>0</v>
      </c>
      <c r="H495" s="216">
        <f t="shared" si="513"/>
        <v>0</v>
      </c>
      <c r="I495" s="216">
        <f t="shared" si="513"/>
        <v>0</v>
      </c>
      <c r="J495" s="216">
        <f t="shared" si="513"/>
        <v>0</v>
      </c>
      <c r="K495" s="216">
        <f t="shared" si="513"/>
        <v>0</v>
      </c>
      <c r="L495" s="216">
        <f t="shared" si="513"/>
        <v>0</v>
      </c>
      <c r="M495" s="216">
        <f t="shared" si="512"/>
        <v>0</v>
      </c>
      <c r="N495" s="216">
        <f t="shared" si="512"/>
        <v>0</v>
      </c>
      <c r="O495" s="216">
        <f t="shared" si="512"/>
        <v>0</v>
      </c>
      <c r="P495" s="216">
        <f t="shared" si="512"/>
        <v>0</v>
      </c>
      <c r="Q495" s="216">
        <f t="shared" si="512"/>
        <v>0</v>
      </c>
      <c r="S495" s="207">
        <f t="shared" si="505"/>
        <v>0</v>
      </c>
      <c r="T495" s="208">
        <f t="shared" si="506"/>
        <v>0</v>
      </c>
    </row>
    <row r="496" spans="1:20" s="167" customFormat="1" ht="12.75" hidden="1" outlineLevel="1" thickBot="1">
      <c r="A496" s="282">
        <v>456</v>
      </c>
      <c r="B496" s="287" t="str">
        <f>IFERROR(VLOOKUP(E496,'P. 2.1'!$E$10:$X$65,2,FALSE),"")</f>
        <v/>
      </c>
      <c r="C496" s="287" t="str">
        <f>IFERROR(VLOOKUP(E496,'P. 2.1'!$E$10:$X$65,3,FALSE),"")</f>
        <v/>
      </c>
      <c r="E496" s="210">
        <v>0</v>
      </c>
      <c r="F496" s="216">
        <f t="shared" ref="F496:L496" si="514">F$30*F1011</f>
        <v>0</v>
      </c>
      <c r="G496" s="216">
        <f t="shared" si="514"/>
        <v>0</v>
      </c>
      <c r="H496" s="216">
        <f t="shared" si="514"/>
        <v>0</v>
      </c>
      <c r="I496" s="216">
        <f t="shared" si="514"/>
        <v>0</v>
      </c>
      <c r="J496" s="216">
        <f t="shared" si="514"/>
        <v>0</v>
      </c>
      <c r="K496" s="216">
        <f t="shared" si="514"/>
        <v>0</v>
      </c>
      <c r="L496" s="216">
        <f t="shared" si="514"/>
        <v>0</v>
      </c>
      <c r="M496" s="216">
        <f t="shared" si="512"/>
        <v>0</v>
      </c>
      <c r="N496" s="216">
        <f t="shared" si="512"/>
        <v>0</v>
      </c>
      <c r="O496" s="216">
        <f t="shared" si="512"/>
        <v>0</v>
      </c>
      <c r="P496" s="216">
        <f t="shared" si="512"/>
        <v>0</v>
      </c>
      <c r="Q496" s="216">
        <f t="shared" si="512"/>
        <v>0</v>
      </c>
      <c r="S496" s="207">
        <f t="shared" si="505"/>
        <v>0</v>
      </c>
      <c r="T496" s="208">
        <f t="shared" si="506"/>
        <v>0</v>
      </c>
    </row>
    <row r="497" spans="1:20" s="167" customFormat="1" ht="12.75" hidden="1" outlineLevel="1" thickBot="1">
      <c r="A497" s="282">
        <v>457</v>
      </c>
      <c r="B497" s="287" t="str">
        <f>IFERROR(VLOOKUP(E497,'P. 2.1'!$E$10:$X$65,2,FALSE),"")</f>
        <v/>
      </c>
      <c r="C497" s="287" t="str">
        <f>IFERROR(VLOOKUP(E497,'P. 2.1'!$E$10:$X$65,3,FALSE),"")</f>
        <v/>
      </c>
      <c r="E497" s="210">
        <v>0</v>
      </c>
      <c r="F497" s="216">
        <f t="shared" ref="F497:L497" si="515">F$30*F1012</f>
        <v>0</v>
      </c>
      <c r="G497" s="216">
        <f t="shared" si="515"/>
        <v>0</v>
      </c>
      <c r="H497" s="216">
        <f t="shared" si="515"/>
        <v>0</v>
      </c>
      <c r="I497" s="216">
        <f t="shared" si="515"/>
        <v>0</v>
      </c>
      <c r="J497" s="216">
        <f t="shared" si="515"/>
        <v>0</v>
      </c>
      <c r="K497" s="216">
        <f t="shared" si="515"/>
        <v>0</v>
      </c>
      <c r="L497" s="216">
        <f t="shared" si="515"/>
        <v>0</v>
      </c>
      <c r="M497" s="216">
        <f t="shared" si="512"/>
        <v>0</v>
      </c>
      <c r="N497" s="216">
        <f t="shared" si="512"/>
        <v>0</v>
      </c>
      <c r="O497" s="216">
        <f t="shared" si="512"/>
        <v>0</v>
      </c>
      <c r="P497" s="216">
        <f t="shared" si="512"/>
        <v>0</v>
      </c>
      <c r="Q497" s="216">
        <f t="shared" si="512"/>
        <v>0</v>
      </c>
      <c r="S497" s="207">
        <f t="shared" si="505"/>
        <v>0</v>
      </c>
      <c r="T497" s="208">
        <f t="shared" si="506"/>
        <v>0</v>
      </c>
    </row>
    <row r="498" spans="1:20" s="167" customFormat="1" ht="12.75" hidden="1" outlineLevel="1" thickBot="1">
      <c r="A498" s="282">
        <v>458</v>
      </c>
      <c r="B498" s="287" t="str">
        <f>IFERROR(VLOOKUP(E498,'P. 2.1'!$E$10:$X$65,2,FALSE),"")</f>
        <v/>
      </c>
      <c r="C498" s="287" t="str">
        <f>IFERROR(VLOOKUP(E498,'P. 2.1'!$E$10:$X$65,3,FALSE),"")</f>
        <v/>
      </c>
      <c r="E498" s="210">
        <v>0</v>
      </c>
      <c r="F498" s="216">
        <f t="shared" ref="F498:L498" si="516">F$30*F1013</f>
        <v>0</v>
      </c>
      <c r="G498" s="216">
        <f t="shared" si="516"/>
        <v>0</v>
      </c>
      <c r="H498" s="216">
        <f t="shared" si="516"/>
        <v>0</v>
      </c>
      <c r="I498" s="216">
        <f t="shared" si="516"/>
        <v>0</v>
      </c>
      <c r="J498" s="216">
        <f t="shared" si="516"/>
        <v>0</v>
      </c>
      <c r="K498" s="216">
        <f t="shared" si="516"/>
        <v>0</v>
      </c>
      <c r="L498" s="216">
        <f t="shared" si="516"/>
        <v>0</v>
      </c>
      <c r="M498" s="216">
        <f t="shared" si="512"/>
        <v>0</v>
      </c>
      <c r="N498" s="216">
        <f t="shared" si="512"/>
        <v>0</v>
      </c>
      <c r="O498" s="216">
        <f t="shared" si="512"/>
        <v>0</v>
      </c>
      <c r="P498" s="216">
        <f t="shared" si="512"/>
        <v>0</v>
      </c>
      <c r="Q498" s="216">
        <f t="shared" si="512"/>
        <v>0</v>
      </c>
      <c r="S498" s="207">
        <f t="shared" si="505"/>
        <v>0</v>
      </c>
      <c r="T498" s="208">
        <f t="shared" si="506"/>
        <v>0</v>
      </c>
    </row>
    <row r="499" spans="1:20" s="167" customFormat="1" ht="12.75" hidden="1" outlineLevel="1" thickBot="1">
      <c r="A499" s="282">
        <v>459</v>
      </c>
      <c r="B499" s="287" t="str">
        <f>IFERROR(VLOOKUP(E499,'P. 2.1'!$E$10:$X$65,2,FALSE),"")</f>
        <v/>
      </c>
      <c r="C499" s="287" t="str">
        <f>IFERROR(VLOOKUP(E499,'P. 2.1'!$E$10:$X$65,3,FALSE),"")</f>
        <v/>
      </c>
      <c r="E499" s="210">
        <v>0</v>
      </c>
      <c r="F499" s="216">
        <f t="shared" ref="F499:L499" si="517">F$30*F1014</f>
        <v>0</v>
      </c>
      <c r="G499" s="216">
        <f t="shared" si="517"/>
        <v>0</v>
      </c>
      <c r="H499" s="216">
        <f t="shared" si="517"/>
        <v>0</v>
      </c>
      <c r="I499" s="216">
        <f t="shared" si="517"/>
        <v>0</v>
      </c>
      <c r="J499" s="216">
        <f t="shared" si="517"/>
        <v>0</v>
      </c>
      <c r="K499" s="216">
        <f t="shared" si="517"/>
        <v>0</v>
      </c>
      <c r="L499" s="216">
        <f t="shared" si="517"/>
        <v>0</v>
      </c>
      <c r="M499" s="216">
        <f t="shared" si="512"/>
        <v>0</v>
      </c>
      <c r="N499" s="216">
        <f t="shared" si="512"/>
        <v>0</v>
      </c>
      <c r="O499" s="216">
        <f t="shared" si="512"/>
        <v>0</v>
      </c>
      <c r="P499" s="216">
        <f t="shared" si="512"/>
        <v>0</v>
      </c>
      <c r="Q499" s="216">
        <f t="shared" si="512"/>
        <v>0</v>
      </c>
      <c r="S499" s="207">
        <f t="shared" si="505"/>
        <v>0</v>
      </c>
      <c r="T499" s="208">
        <f t="shared" si="506"/>
        <v>0</v>
      </c>
    </row>
    <row r="500" spans="1:20" s="167" customFormat="1" ht="12.75" hidden="1" outlineLevel="1" thickBot="1">
      <c r="A500" s="282">
        <v>460</v>
      </c>
      <c r="B500" s="287" t="str">
        <f>IFERROR(VLOOKUP(E500,'P. 2.1'!$E$10:$X$65,2,FALSE),"")</f>
        <v/>
      </c>
      <c r="C500" s="287" t="str">
        <f>IFERROR(VLOOKUP(E500,'P. 2.1'!$E$10:$X$65,3,FALSE),"")</f>
        <v/>
      </c>
      <c r="E500" s="210">
        <v>0</v>
      </c>
      <c r="F500" s="216">
        <f t="shared" ref="F500:L500" si="518">F$30*F1015</f>
        <v>0</v>
      </c>
      <c r="G500" s="216">
        <f t="shared" si="518"/>
        <v>0</v>
      </c>
      <c r="H500" s="216">
        <f t="shared" si="518"/>
        <v>0</v>
      </c>
      <c r="I500" s="216">
        <f t="shared" si="518"/>
        <v>0</v>
      </c>
      <c r="J500" s="216">
        <f t="shared" si="518"/>
        <v>0</v>
      </c>
      <c r="K500" s="216">
        <f t="shared" si="518"/>
        <v>0</v>
      </c>
      <c r="L500" s="216">
        <f t="shared" si="518"/>
        <v>0</v>
      </c>
      <c r="M500" s="216">
        <f t="shared" si="512"/>
        <v>0</v>
      </c>
      <c r="N500" s="216">
        <f t="shared" si="512"/>
        <v>0</v>
      </c>
      <c r="O500" s="216">
        <f t="shared" si="512"/>
        <v>0</v>
      </c>
      <c r="P500" s="216">
        <f t="shared" si="512"/>
        <v>0</v>
      </c>
      <c r="Q500" s="216">
        <f t="shared" si="512"/>
        <v>0</v>
      </c>
      <c r="S500" s="207">
        <f t="shared" si="505"/>
        <v>0</v>
      </c>
      <c r="T500" s="208">
        <f t="shared" si="506"/>
        <v>0</v>
      </c>
    </row>
    <row r="501" spans="1:20" s="167" customFormat="1" ht="12.75" hidden="1" outlineLevel="1" thickBot="1">
      <c r="A501" s="282">
        <v>461</v>
      </c>
      <c r="B501" s="287" t="str">
        <f>IFERROR(VLOOKUP(E501,'P. 2.1'!$E$10:$X$65,2,FALSE),"")</f>
        <v/>
      </c>
      <c r="C501" s="287" t="str">
        <f>IFERROR(VLOOKUP(E501,'P. 2.1'!$E$10:$X$65,3,FALSE),"")</f>
        <v/>
      </c>
      <c r="E501" s="210">
        <v>0</v>
      </c>
      <c r="F501" s="216">
        <f t="shared" ref="F501:L501" si="519">F$30*F1016</f>
        <v>0</v>
      </c>
      <c r="G501" s="216">
        <f t="shared" si="519"/>
        <v>0</v>
      </c>
      <c r="H501" s="216">
        <f t="shared" si="519"/>
        <v>0</v>
      </c>
      <c r="I501" s="216">
        <f t="shared" si="519"/>
        <v>0</v>
      </c>
      <c r="J501" s="216">
        <f t="shared" si="519"/>
        <v>0</v>
      </c>
      <c r="K501" s="216">
        <f t="shared" si="519"/>
        <v>0</v>
      </c>
      <c r="L501" s="216">
        <f t="shared" si="519"/>
        <v>0</v>
      </c>
      <c r="M501" s="216">
        <f t="shared" si="512"/>
        <v>0</v>
      </c>
      <c r="N501" s="216">
        <f t="shared" si="512"/>
        <v>0</v>
      </c>
      <c r="O501" s="216">
        <f t="shared" si="512"/>
        <v>0</v>
      </c>
      <c r="P501" s="216">
        <f t="shared" si="512"/>
        <v>0</v>
      </c>
      <c r="Q501" s="216">
        <f t="shared" si="512"/>
        <v>0</v>
      </c>
      <c r="S501" s="207">
        <f t="shared" si="505"/>
        <v>0</v>
      </c>
      <c r="T501" s="208">
        <f t="shared" si="506"/>
        <v>0</v>
      </c>
    </row>
    <row r="502" spans="1:20" s="167" customFormat="1" ht="12.75" hidden="1" outlineLevel="1" thickBot="1">
      <c r="A502" s="282">
        <v>462</v>
      </c>
      <c r="B502" s="287" t="str">
        <f>IFERROR(VLOOKUP(E502,'P. 2.1'!$E$10:$X$65,2,FALSE),"")</f>
        <v/>
      </c>
      <c r="C502" s="287" t="str">
        <f>IFERROR(VLOOKUP(E502,'P. 2.1'!$E$10:$X$65,3,FALSE),"")</f>
        <v/>
      </c>
      <c r="E502" s="210">
        <v>0</v>
      </c>
      <c r="F502" s="216">
        <f t="shared" ref="F502:L502" si="520">F$30*F1017</f>
        <v>0</v>
      </c>
      <c r="G502" s="216">
        <f t="shared" si="520"/>
        <v>0</v>
      </c>
      <c r="H502" s="216">
        <f t="shared" si="520"/>
        <v>0</v>
      </c>
      <c r="I502" s="216">
        <f t="shared" si="520"/>
        <v>0</v>
      </c>
      <c r="J502" s="216">
        <f t="shared" si="520"/>
        <v>0</v>
      </c>
      <c r="K502" s="216">
        <f t="shared" si="520"/>
        <v>0</v>
      </c>
      <c r="L502" s="216">
        <f t="shared" si="520"/>
        <v>0</v>
      </c>
      <c r="M502" s="216">
        <f t="shared" si="512"/>
        <v>0</v>
      </c>
      <c r="N502" s="216">
        <f t="shared" si="512"/>
        <v>0</v>
      </c>
      <c r="O502" s="216">
        <f t="shared" si="512"/>
        <v>0</v>
      </c>
      <c r="P502" s="216">
        <f t="shared" si="512"/>
        <v>0</v>
      </c>
      <c r="Q502" s="216">
        <f t="shared" si="512"/>
        <v>0</v>
      </c>
      <c r="S502" s="207">
        <f t="shared" si="505"/>
        <v>0</v>
      </c>
      <c r="T502" s="208">
        <f t="shared" si="506"/>
        <v>0</v>
      </c>
    </row>
    <row r="503" spans="1:20" s="167" customFormat="1" ht="12.75" hidden="1" outlineLevel="1" thickBot="1">
      <c r="A503" s="282">
        <v>463</v>
      </c>
      <c r="B503" s="287" t="str">
        <f>IFERROR(VLOOKUP(E503,'P. 2.1'!$E$10:$X$65,2,FALSE),"")</f>
        <v/>
      </c>
      <c r="C503" s="287" t="str">
        <f>IFERROR(VLOOKUP(E503,'P. 2.1'!$E$10:$X$65,3,FALSE),"")</f>
        <v/>
      </c>
      <c r="E503" s="210">
        <v>0</v>
      </c>
      <c r="F503" s="216">
        <f t="shared" ref="F503:L503" si="521">F$30*F1018</f>
        <v>0</v>
      </c>
      <c r="G503" s="216">
        <f t="shared" si="521"/>
        <v>0</v>
      </c>
      <c r="H503" s="216">
        <f t="shared" si="521"/>
        <v>0</v>
      </c>
      <c r="I503" s="216">
        <f t="shared" si="521"/>
        <v>0</v>
      </c>
      <c r="J503" s="216">
        <f t="shared" si="521"/>
        <v>0</v>
      </c>
      <c r="K503" s="216">
        <f t="shared" si="521"/>
        <v>0</v>
      </c>
      <c r="L503" s="216">
        <f t="shared" si="521"/>
        <v>0</v>
      </c>
      <c r="M503" s="216">
        <f t="shared" si="512"/>
        <v>0</v>
      </c>
      <c r="N503" s="216">
        <f t="shared" si="512"/>
        <v>0</v>
      </c>
      <c r="O503" s="216">
        <f t="shared" si="512"/>
        <v>0</v>
      </c>
      <c r="P503" s="216">
        <f t="shared" si="512"/>
        <v>0</v>
      </c>
      <c r="Q503" s="216">
        <f t="shared" si="512"/>
        <v>0</v>
      </c>
      <c r="S503" s="207">
        <f t="shared" si="505"/>
        <v>0</v>
      </c>
      <c r="T503" s="208">
        <f t="shared" si="506"/>
        <v>0</v>
      </c>
    </row>
    <row r="504" spans="1:20" s="167" customFormat="1" ht="12.75" hidden="1" outlineLevel="1" thickBot="1">
      <c r="A504" s="282">
        <v>464</v>
      </c>
      <c r="B504" s="287" t="str">
        <f>IFERROR(VLOOKUP(E504,'P. 2.1'!$E$10:$X$65,2,FALSE),"")</f>
        <v/>
      </c>
      <c r="C504" s="287" t="str">
        <f>IFERROR(VLOOKUP(E504,'P. 2.1'!$E$10:$X$65,3,FALSE),"")</f>
        <v/>
      </c>
      <c r="E504" s="210">
        <v>0</v>
      </c>
      <c r="F504" s="216">
        <f t="shared" ref="F504:L504" si="522">F$30*F1019</f>
        <v>0</v>
      </c>
      <c r="G504" s="216">
        <f t="shared" si="522"/>
        <v>0</v>
      </c>
      <c r="H504" s="216">
        <f t="shared" si="522"/>
        <v>0</v>
      </c>
      <c r="I504" s="216">
        <f t="shared" si="522"/>
        <v>0</v>
      </c>
      <c r="J504" s="216">
        <f t="shared" si="522"/>
        <v>0</v>
      </c>
      <c r="K504" s="216">
        <f t="shared" si="522"/>
        <v>0</v>
      </c>
      <c r="L504" s="216">
        <f t="shared" si="522"/>
        <v>0</v>
      </c>
      <c r="M504" s="216">
        <f t="shared" ref="M504:Q513" si="523">M$30*M1019</f>
        <v>0</v>
      </c>
      <c r="N504" s="216">
        <f t="shared" si="523"/>
        <v>0</v>
      </c>
      <c r="O504" s="216">
        <f t="shared" si="523"/>
        <v>0</v>
      </c>
      <c r="P504" s="216">
        <f t="shared" si="523"/>
        <v>0</v>
      </c>
      <c r="Q504" s="216">
        <f t="shared" si="523"/>
        <v>0</v>
      </c>
      <c r="S504" s="207">
        <f t="shared" si="505"/>
        <v>0</v>
      </c>
      <c r="T504" s="208">
        <f t="shared" si="506"/>
        <v>0</v>
      </c>
    </row>
    <row r="505" spans="1:20" s="167" customFormat="1" ht="12.75" hidden="1" outlineLevel="1" thickBot="1">
      <c r="A505" s="282">
        <v>465</v>
      </c>
      <c r="B505" s="287" t="str">
        <f>IFERROR(VLOOKUP(E505,'P. 2.1'!$E$10:$X$65,2,FALSE),"")</f>
        <v/>
      </c>
      <c r="C505" s="287" t="str">
        <f>IFERROR(VLOOKUP(E505,'P. 2.1'!$E$10:$X$65,3,FALSE),"")</f>
        <v/>
      </c>
      <c r="E505" s="210">
        <v>0</v>
      </c>
      <c r="F505" s="216">
        <f t="shared" ref="F505:L505" si="524">F$30*F1020</f>
        <v>0</v>
      </c>
      <c r="G505" s="216">
        <f t="shared" si="524"/>
        <v>0</v>
      </c>
      <c r="H505" s="216">
        <f t="shared" si="524"/>
        <v>0</v>
      </c>
      <c r="I505" s="216">
        <f t="shared" si="524"/>
        <v>0</v>
      </c>
      <c r="J505" s="216">
        <f t="shared" si="524"/>
        <v>0</v>
      </c>
      <c r="K505" s="216">
        <f t="shared" si="524"/>
        <v>0</v>
      </c>
      <c r="L505" s="216">
        <f t="shared" si="524"/>
        <v>0</v>
      </c>
      <c r="M505" s="216">
        <f t="shared" si="523"/>
        <v>0</v>
      </c>
      <c r="N505" s="216">
        <f t="shared" si="523"/>
        <v>0</v>
      </c>
      <c r="O505" s="216">
        <f t="shared" si="523"/>
        <v>0</v>
      </c>
      <c r="P505" s="216">
        <f t="shared" si="523"/>
        <v>0</v>
      </c>
      <c r="Q505" s="216">
        <f t="shared" si="523"/>
        <v>0</v>
      </c>
      <c r="S505" s="207">
        <f t="shared" si="505"/>
        <v>0</v>
      </c>
      <c r="T505" s="208">
        <f t="shared" si="506"/>
        <v>0</v>
      </c>
    </row>
    <row r="506" spans="1:20" s="167" customFormat="1" ht="12.75" hidden="1" outlineLevel="1" thickBot="1">
      <c r="A506" s="282">
        <v>466</v>
      </c>
      <c r="B506" s="287" t="str">
        <f>IFERROR(VLOOKUP(E506,'P. 2.1'!$E$10:$X$65,2,FALSE),"")</f>
        <v/>
      </c>
      <c r="C506" s="287" t="str">
        <f>IFERROR(VLOOKUP(E506,'P. 2.1'!$E$10:$X$65,3,FALSE),"")</f>
        <v/>
      </c>
      <c r="E506" s="210">
        <v>0</v>
      </c>
      <c r="F506" s="216">
        <f t="shared" ref="F506:L506" si="525">F$30*F1021</f>
        <v>0</v>
      </c>
      <c r="G506" s="216">
        <f t="shared" si="525"/>
        <v>0</v>
      </c>
      <c r="H506" s="216">
        <f t="shared" si="525"/>
        <v>0</v>
      </c>
      <c r="I506" s="216">
        <f t="shared" si="525"/>
        <v>0</v>
      </c>
      <c r="J506" s="216">
        <f t="shared" si="525"/>
        <v>0</v>
      </c>
      <c r="K506" s="216">
        <f t="shared" si="525"/>
        <v>0</v>
      </c>
      <c r="L506" s="216">
        <f t="shared" si="525"/>
        <v>0</v>
      </c>
      <c r="M506" s="216">
        <f t="shared" si="523"/>
        <v>0</v>
      </c>
      <c r="N506" s="216">
        <f t="shared" si="523"/>
        <v>0</v>
      </c>
      <c r="O506" s="216">
        <f t="shared" si="523"/>
        <v>0</v>
      </c>
      <c r="P506" s="216">
        <f t="shared" si="523"/>
        <v>0</v>
      </c>
      <c r="Q506" s="216">
        <f t="shared" si="523"/>
        <v>0</v>
      </c>
      <c r="S506" s="207">
        <f t="shared" si="505"/>
        <v>0</v>
      </c>
      <c r="T506" s="208">
        <f t="shared" si="506"/>
        <v>0</v>
      </c>
    </row>
    <row r="507" spans="1:20" s="167" customFormat="1" ht="12.75" hidden="1" outlineLevel="1" thickBot="1">
      <c r="A507" s="282">
        <v>467</v>
      </c>
      <c r="B507" s="287" t="str">
        <f>IFERROR(VLOOKUP(E507,'P. 2.1'!$E$10:$X$65,2,FALSE),"")</f>
        <v/>
      </c>
      <c r="C507" s="287" t="str">
        <f>IFERROR(VLOOKUP(E507,'P. 2.1'!$E$10:$X$65,3,FALSE),"")</f>
        <v/>
      </c>
      <c r="E507" s="210">
        <v>0</v>
      </c>
      <c r="F507" s="216">
        <f t="shared" ref="F507:L507" si="526">F$30*F1022</f>
        <v>0</v>
      </c>
      <c r="G507" s="216">
        <f t="shared" si="526"/>
        <v>0</v>
      </c>
      <c r="H507" s="216">
        <f t="shared" si="526"/>
        <v>0</v>
      </c>
      <c r="I507" s="216">
        <f t="shared" si="526"/>
        <v>0</v>
      </c>
      <c r="J507" s="216">
        <f t="shared" si="526"/>
        <v>0</v>
      </c>
      <c r="K507" s="216">
        <f t="shared" si="526"/>
        <v>0</v>
      </c>
      <c r="L507" s="216">
        <f t="shared" si="526"/>
        <v>0</v>
      </c>
      <c r="M507" s="216">
        <f t="shared" si="523"/>
        <v>0</v>
      </c>
      <c r="N507" s="216">
        <f t="shared" si="523"/>
        <v>0</v>
      </c>
      <c r="O507" s="216">
        <f t="shared" si="523"/>
        <v>0</v>
      </c>
      <c r="P507" s="216">
        <f t="shared" si="523"/>
        <v>0</v>
      </c>
      <c r="Q507" s="216">
        <f t="shared" si="523"/>
        <v>0</v>
      </c>
      <c r="S507" s="207">
        <f t="shared" si="505"/>
        <v>0</v>
      </c>
      <c r="T507" s="208">
        <f t="shared" si="506"/>
        <v>0</v>
      </c>
    </row>
    <row r="508" spans="1:20" s="167" customFormat="1" ht="12.75" hidden="1" outlineLevel="1" thickBot="1">
      <c r="A508" s="282">
        <v>468</v>
      </c>
      <c r="B508" s="287" t="str">
        <f>IFERROR(VLOOKUP(E508,'P. 2.1'!$E$10:$X$65,2,FALSE),"")</f>
        <v/>
      </c>
      <c r="C508" s="287" t="str">
        <f>IFERROR(VLOOKUP(E508,'P. 2.1'!$E$10:$X$65,3,FALSE),"")</f>
        <v/>
      </c>
      <c r="E508" s="210">
        <v>0</v>
      </c>
      <c r="F508" s="216">
        <f t="shared" ref="F508:L508" si="527">F$30*F1023</f>
        <v>0</v>
      </c>
      <c r="G508" s="216">
        <f t="shared" si="527"/>
        <v>0</v>
      </c>
      <c r="H508" s="216">
        <f t="shared" si="527"/>
        <v>0</v>
      </c>
      <c r="I508" s="216">
        <f t="shared" si="527"/>
        <v>0</v>
      </c>
      <c r="J508" s="216">
        <f t="shared" si="527"/>
        <v>0</v>
      </c>
      <c r="K508" s="216">
        <f t="shared" si="527"/>
        <v>0</v>
      </c>
      <c r="L508" s="216">
        <f t="shared" si="527"/>
        <v>0</v>
      </c>
      <c r="M508" s="216">
        <f t="shared" si="523"/>
        <v>0</v>
      </c>
      <c r="N508" s="216">
        <f t="shared" si="523"/>
        <v>0</v>
      </c>
      <c r="O508" s="216">
        <f t="shared" si="523"/>
        <v>0</v>
      </c>
      <c r="P508" s="216">
        <f t="shared" si="523"/>
        <v>0</v>
      </c>
      <c r="Q508" s="216">
        <f t="shared" si="523"/>
        <v>0</v>
      </c>
      <c r="S508" s="207">
        <f t="shared" si="505"/>
        <v>0</v>
      </c>
      <c r="T508" s="208">
        <f t="shared" si="506"/>
        <v>0</v>
      </c>
    </row>
    <row r="509" spans="1:20" s="167" customFormat="1" ht="12.75" hidden="1" outlineLevel="1" thickBot="1">
      <c r="A509" s="282">
        <v>469</v>
      </c>
      <c r="B509" s="287" t="str">
        <f>IFERROR(VLOOKUP(E509,'P. 2.1'!$E$10:$X$65,2,FALSE),"")</f>
        <v/>
      </c>
      <c r="C509" s="287" t="str">
        <f>IFERROR(VLOOKUP(E509,'P. 2.1'!$E$10:$X$65,3,FALSE),"")</f>
        <v/>
      </c>
      <c r="E509" s="210">
        <v>0</v>
      </c>
      <c r="F509" s="216">
        <f t="shared" ref="F509:L509" si="528">F$30*F1024</f>
        <v>0</v>
      </c>
      <c r="G509" s="216">
        <f t="shared" si="528"/>
        <v>0</v>
      </c>
      <c r="H509" s="216">
        <f t="shared" si="528"/>
        <v>0</v>
      </c>
      <c r="I509" s="216">
        <f t="shared" si="528"/>
        <v>0</v>
      </c>
      <c r="J509" s="216">
        <f t="shared" si="528"/>
        <v>0</v>
      </c>
      <c r="K509" s="216">
        <f t="shared" si="528"/>
        <v>0</v>
      </c>
      <c r="L509" s="216">
        <f t="shared" si="528"/>
        <v>0</v>
      </c>
      <c r="M509" s="216">
        <f t="shared" si="523"/>
        <v>0</v>
      </c>
      <c r="N509" s="216">
        <f t="shared" si="523"/>
        <v>0</v>
      </c>
      <c r="O509" s="216">
        <f t="shared" si="523"/>
        <v>0</v>
      </c>
      <c r="P509" s="216">
        <f t="shared" si="523"/>
        <v>0</v>
      </c>
      <c r="Q509" s="216">
        <f t="shared" si="523"/>
        <v>0</v>
      </c>
      <c r="S509" s="207">
        <f t="shared" si="505"/>
        <v>0</v>
      </c>
      <c r="T509" s="208">
        <f t="shared" si="506"/>
        <v>0</v>
      </c>
    </row>
    <row r="510" spans="1:20" s="167" customFormat="1" ht="12.75" hidden="1" outlineLevel="1" thickBot="1">
      <c r="A510" s="282">
        <v>470</v>
      </c>
      <c r="B510" s="287" t="str">
        <f>IFERROR(VLOOKUP(E510,'P. 2.1'!$E$10:$X$65,2,FALSE),"")</f>
        <v/>
      </c>
      <c r="C510" s="287" t="str">
        <f>IFERROR(VLOOKUP(E510,'P. 2.1'!$E$10:$X$65,3,FALSE),"")</f>
        <v/>
      </c>
      <c r="E510" s="210">
        <v>0</v>
      </c>
      <c r="F510" s="216">
        <f t="shared" ref="F510:L510" si="529">F$30*F1025</f>
        <v>0</v>
      </c>
      <c r="G510" s="216">
        <f t="shared" si="529"/>
        <v>0</v>
      </c>
      <c r="H510" s="216">
        <f t="shared" si="529"/>
        <v>0</v>
      </c>
      <c r="I510" s="216">
        <f t="shared" si="529"/>
        <v>0</v>
      </c>
      <c r="J510" s="216">
        <f t="shared" si="529"/>
        <v>0</v>
      </c>
      <c r="K510" s="216">
        <f t="shared" si="529"/>
        <v>0</v>
      </c>
      <c r="L510" s="216">
        <f t="shared" si="529"/>
        <v>0</v>
      </c>
      <c r="M510" s="216">
        <f t="shared" si="523"/>
        <v>0</v>
      </c>
      <c r="N510" s="216">
        <f t="shared" si="523"/>
        <v>0</v>
      </c>
      <c r="O510" s="216">
        <f t="shared" si="523"/>
        <v>0</v>
      </c>
      <c r="P510" s="216">
        <f t="shared" si="523"/>
        <v>0</v>
      </c>
      <c r="Q510" s="216">
        <f t="shared" si="523"/>
        <v>0</v>
      </c>
      <c r="S510" s="207">
        <f t="shared" si="505"/>
        <v>0</v>
      </c>
      <c r="T510" s="208">
        <f t="shared" si="506"/>
        <v>0</v>
      </c>
    </row>
    <row r="511" spans="1:20" s="167" customFormat="1" ht="12.75" hidden="1" outlineLevel="1" thickBot="1">
      <c r="A511" s="282">
        <v>471</v>
      </c>
      <c r="B511" s="287" t="str">
        <f>IFERROR(VLOOKUP(E511,'P. 2.1'!$E$10:$X$65,2,FALSE),"")</f>
        <v/>
      </c>
      <c r="C511" s="287" t="str">
        <f>IFERROR(VLOOKUP(E511,'P. 2.1'!$E$10:$X$65,3,FALSE),"")</f>
        <v/>
      </c>
      <c r="E511" s="210">
        <v>0</v>
      </c>
      <c r="F511" s="216">
        <f t="shared" ref="F511:L511" si="530">F$30*F1026</f>
        <v>0</v>
      </c>
      <c r="G511" s="216">
        <f t="shared" si="530"/>
        <v>0</v>
      </c>
      <c r="H511" s="216">
        <f t="shared" si="530"/>
        <v>0</v>
      </c>
      <c r="I511" s="216">
        <f t="shared" si="530"/>
        <v>0</v>
      </c>
      <c r="J511" s="216">
        <f t="shared" si="530"/>
        <v>0</v>
      </c>
      <c r="K511" s="216">
        <f t="shared" si="530"/>
        <v>0</v>
      </c>
      <c r="L511" s="216">
        <f t="shared" si="530"/>
        <v>0</v>
      </c>
      <c r="M511" s="216">
        <f t="shared" si="523"/>
        <v>0</v>
      </c>
      <c r="N511" s="216">
        <f t="shared" si="523"/>
        <v>0</v>
      </c>
      <c r="O511" s="216">
        <f t="shared" si="523"/>
        <v>0</v>
      </c>
      <c r="P511" s="216">
        <f t="shared" si="523"/>
        <v>0</v>
      </c>
      <c r="Q511" s="216">
        <f t="shared" si="523"/>
        <v>0</v>
      </c>
      <c r="S511" s="207">
        <f t="shared" si="505"/>
        <v>0</v>
      </c>
      <c r="T511" s="208">
        <f t="shared" si="506"/>
        <v>0</v>
      </c>
    </row>
    <row r="512" spans="1:20" s="167" customFormat="1" ht="12.75" hidden="1" outlineLevel="1" thickBot="1">
      <c r="A512" s="282">
        <v>472</v>
      </c>
      <c r="B512" s="287" t="str">
        <f>IFERROR(VLOOKUP(E512,'P. 2.1'!$E$10:$X$65,2,FALSE),"")</f>
        <v/>
      </c>
      <c r="C512" s="287" t="str">
        <f>IFERROR(VLOOKUP(E512,'P. 2.1'!$E$10:$X$65,3,FALSE),"")</f>
        <v/>
      </c>
      <c r="E512" s="210">
        <v>0</v>
      </c>
      <c r="F512" s="216">
        <f t="shared" ref="F512:L512" si="531">F$30*F1027</f>
        <v>0</v>
      </c>
      <c r="G512" s="216">
        <f t="shared" si="531"/>
        <v>0</v>
      </c>
      <c r="H512" s="216">
        <f t="shared" si="531"/>
        <v>0</v>
      </c>
      <c r="I512" s="216">
        <f t="shared" si="531"/>
        <v>0</v>
      </c>
      <c r="J512" s="216">
        <f t="shared" si="531"/>
        <v>0</v>
      </c>
      <c r="K512" s="216">
        <f t="shared" si="531"/>
        <v>0</v>
      </c>
      <c r="L512" s="216">
        <f t="shared" si="531"/>
        <v>0</v>
      </c>
      <c r="M512" s="216">
        <f t="shared" si="523"/>
        <v>0</v>
      </c>
      <c r="N512" s="216">
        <f t="shared" si="523"/>
        <v>0</v>
      </c>
      <c r="O512" s="216">
        <f t="shared" si="523"/>
        <v>0</v>
      </c>
      <c r="P512" s="216">
        <f t="shared" si="523"/>
        <v>0</v>
      </c>
      <c r="Q512" s="216">
        <f t="shared" si="523"/>
        <v>0</v>
      </c>
      <c r="S512" s="207">
        <f t="shared" si="505"/>
        <v>0</v>
      </c>
      <c r="T512" s="208">
        <f t="shared" si="506"/>
        <v>0</v>
      </c>
    </row>
    <row r="513" spans="1:20" s="167" customFormat="1" ht="12.75" hidden="1" outlineLevel="1" thickBot="1">
      <c r="A513" s="282">
        <v>473</v>
      </c>
      <c r="B513" s="287" t="str">
        <f>IFERROR(VLOOKUP(E513,'P. 2.1'!$E$10:$X$65,2,FALSE),"")</f>
        <v/>
      </c>
      <c r="C513" s="287" t="str">
        <f>IFERROR(VLOOKUP(E513,'P. 2.1'!$E$10:$X$65,3,FALSE),"")</f>
        <v/>
      </c>
      <c r="E513" s="210">
        <v>0</v>
      </c>
      <c r="F513" s="216">
        <f t="shared" ref="F513:L513" si="532">F$30*F1028</f>
        <v>0</v>
      </c>
      <c r="G513" s="216">
        <f t="shared" si="532"/>
        <v>0</v>
      </c>
      <c r="H513" s="216">
        <f t="shared" si="532"/>
        <v>0</v>
      </c>
      <c r="I513" s="216">
        <f t="shared" si="532"/>
        <v>0</v>
      </c>
      <c r="J513" s="216">
        <f t="shared" si="532"/>
        <v>0</v>
      </c>
      <c r="K513" s="216">
        <f t="shared" si="532"/>
        <v>0</v>
      </c>
      <c r="L513" s="216">
        <f t="shared" si="532"/>
        <v>0</v>
      </c>
      <c r="M513" s="216">
        <f t="shared" si="523"/>
        <v>0</v>
      </c>
      <c r="N513" s="216">
        <f t="shared" si="523"/>
        <v>0</v>
      </c>
      <c r="O513" s="216">
        <f t="shared" si="523"/>
        <v>0</v>
      </c>
      <c r="P513" s="216">
        <f t="shared" si="523"/>
        <v>0</v>
      </c>
      <c r="Q513" s="216">
        <f t="shared" si="523"/>
        <v>0</v>
      </c>
      <c r="S513" s="207">
        <f t="shared" si="505"/>
        <v>0</v>
      </c>
      <c r="T513" s="208">
        <f t="shared" si="506"/>
        <v>0</v>
      </c>
    </row>
    <row r="514" spans="1:20" s="167" customFormat="1" ht="12.75" hidden="1" outlineLevel="1" thickBot="1">
      <c r="A514" s="282">
        <v>474</v>
      </c>
      <c r="B514" s="287" t="str">
        <f>IFERROR(VLOOKUP(E514,'P. 2.1'!$E$10:$X$65,2,FALSE),"")</f>
        <v/>
      </c>
      <c r="C514" s="287" t="str">
        <f>IFERROR(VLOOKUP(E514,'P. 2.1'!$E$10:$X$65,3,FALSE),"")</f>
        <v/>
      </c>
      <c r="E514" s="210">
        <v>0</v>
      </c>
      <c r="F514" s="216">
        <f t="shared" ref="F514:L514" si="533">F$30*F1029</f>
        <v>0</v>
      </c>
      <c r="G514" s="216">
        <f t="shared" si="533"/>
        <v>0</v>
      </c>
      <c r="H514" s="216">
        <f t="shared" si="533"/>
        <v>0</v>
      </c>
      <c r="I514" s="216">
        <f t="shared" si="533"/>
        <v>0</v>
      </c>
      <c r="J514" s="216">
        <f t="shared" si="533"/>
        <v>0</v>
      </c>
      <c r="K514" s="216">
        <f t="shared" si="533"/>
        <v>0</v>
      </c>
      <c r="L514" s="216">
        <f t="shared" si="533"/>
        <v>0</v>
      </c>
      <c r="M514" s="216">
        <f t="shared" ref="M514:Q523" si="534">M$30*M1029</f>
        <v>0</v>
      </c>
      <c r="N514" s="216">
        <f t="shared" si="534"/>
        <v>0</v>
      </c>
      <c r="O514" s="216">
        <f t="shared" si="534"/>
        <v>0</v>
      </c>
      <c r="P514" s="216">
        <f t="shared" si="534"/>
        <v>0</v>
      </c>
      <c r="Q514" s="216">
        <f t="shared" si="534"/>
        <v>0</v>
      </c>
      <c r="S514" s="207">
        <f t="shared" si="505"/>
        <v>0</v>
      </c>
      <c r="T514" s="208">
        <f t="shared" si="506"/>
        <v>0</v>
      </c>
    </row>
    <row r="515" spans="1:20" s="167" customFormat="1" ht="12.75" hidden="1" outlineLevel="1" thickBot="1">
      <c r="A515" s="282">
        <v>475</v>
      </c>
      <c r="B515" s="287" t="str">
        <f>IFERROR(VLOOKUP(E515,'P. 2.1'!$E$10:$X$65,2,FALSE),"")</f>
        <v/>
      </c>
      <c r="C515" s="287" t="str">
        <f>IFERROR(VLOOKUP(E515,'P. 2.1'!$E$10:$X$65,3,FALSE),"")</f>
        <v/>
      </c>
      <c r="E515" s="210">
        <v>0</v>
      </c>
      <c r="F515" s="216">
        <f t="shared" ref="F515:L515" si="535">F$30*F1030</f>
        <v>0</v>
      </c>
      <c r="G515" s="216">
        <f t="shared" si="535"/>
        <v>0</v>
      </c>
      <c r="H515" s="216">
        <f t="shared" si="535"/>
        <v>0</v>
      </c>
      <c r="I515" s="216">
        <f t="shared" si="535"/>
        <v>0</v>
      </c>
      <c r="J515" s="216">
        <f t="shared" si="535"/>
        <v>0</v>
      </c>
      <c r="K515" s="216">
        <f t="shared" si="535"/>
        <v>0</v>
      </c>
      <c r="L515" s="216">
        <f t="shared" si="535"/>
        <v>0</v>
      </c>
      <c r="M515" s="216">
        <f t="shared" si="534"/>
        <v>0</v>
      </c>
      <c r="N515" s="216">
        <f t="shared" si="534"/>
        <v>0</v>
      </c>
      <c r="O515" s="216">
        <f t="shared" si="534"/>
        <v>0</v>
      </c>
      <c r="P515" s="216">
        <f t="shared" si="534"/>
        <v>0</v>
      </c>
      <c r="Q515" s="216">
        <f t="shared" si="534"/>
        <v>0</v>
      </c>
      <c r="S515" s="207">
        <f t="shared" si="505"/>
        <v>0</v>
      </c>
      <c r="T515" s="208">
        <f t="shared" si="506"/>
        <v>0</v>
      </c>
    </row>
    <row r="516" spans="1:20" s="167" customFormat="1" ht="12.75" hidden="1" outlineLevel="1" thickBot="1">
      <c r="A516" s="282">
        <v>476</v>
      </c>
      <c r="B516" s="287" t="str">
        <f>IFERROR(VLOOKUP(E516,'P. 2.1'!$E$10:$X$65,2,FALSE),"")</f>
        <v/>
      </c>
      <c r="C516" s="287" t="str">
        <f>IFERROR(VLOOKUP(E516,'P. 2.1'!$E$10:$X$65,3,FALSE),"")</f>
        <v/>
      </c>
      <c r="E516" s="210">
        <v>0</v>
      </c>
      <c r="F516" s="216">
        <f t="shared" ref="F516:L516" si="536">F$30*F1031</f>
        <v>0</v>
      </c>
      <c r="G516" s="216">
        <f t="shared" si="536"/>
        <v>0</v>
      </c>
      <c r="H516" s="216">
        <f t="shared" si="536"/>
        <v>0</v>
      </c>
      <c r="I516" s="216">
        <f t="shared" si="536"/>
        <v>0</v>
      </c>
      <c r="J516" s="216">
        <f t="shared" si="536"/>
        <v>0</v>
      </c>
      <c r="K516" s="216">
        <f t="shared" si="536"/>
        <v>0</v>
      </c>
      <c r="L516" s="216">
        <f t="shared" si="536"/>
        <v>0</v>
      </c>
      <c r="M516" s="216">
        <f t="shared" si="534"/>
        <v>0</v>
      </c>
      <c r="N516" s="216">
        <f t="shared" si="534"/>
        <v>0</v>
      </c>
      <c r="O516" s="216">
        <f t="shared" si="534"/>
        <v>0</v>
      </c>
      <c r="P516" s="216">
        <f t="shared" si="534"/>
        <v>0</v>
      </c>
      <c r="Q516" s="216">
        <f t="shared" si="534"/>
        <v>0</v>
      </c>
      <c r="S516" s="207">
        <f t="shared" si="505"/>
        <v>0</v>
      </c>
      <c r="T516" s="208">
        <f t="shared" si="506"/>
        <v>0</v>
      </c>
    </row>
    <row r="517" spans="1:20" s="167" customFormat="1" ht="12.75" hidden="1" outlineLevel="1" thickBot="1">
      <c r="A517" s="282">
        <v>477</v>
      </c>
      <c r="B517" s="287" t="str">
        <f>IFERROR(VLOOKUP(E517,'P. 2.1'!$E$10:$X$65,2,FALSE),"")</f>
        <v/>
      </c>
      <c r="C517" s="287" t="str">
        <f>IFERROR(VLOOKUP(E517,'P. 2.1'!$E$10:$X$65,3,FALSE),"")</f>
        <v/>
      </c>
      <c r="E517" s="210">
        <v>0</v>
      </c>
      <c r="F517" s="216">
        <f t="shared" ref="F517:L517" si="537">F$30*F1032</f>
        <v>0</v>
      </c>
      <c r="G517" s="216">
        <f t="shared" si="537"/>
        <v>0</v>
      </c>
      <c r="H517" s="216">
        <f t="shared" si="537"/>
        <v>0</v>
      </c>
      <c r="I517" s="216">
        <f t="shared" si="537"/>
        <v>0</v>
      </c>
      <c r="J517" s="216">
        <f t="shared" si="537"/>
        <v>0</v>
      </c>
      <c r="K517" s="216">
        <f t="shared" si="537"/>
        <v>0</v>
      </c>
      <c r="L517" s="216">
        <f t="shared" si="537"/>
        <v>0</v>
      </c>
      <c r="M517" s="216">
        <f t="shared" si="534"/>
        <v>0</v>
      </c>
      <c r="N517" s="216">
        <f t="shared" si="534"/>
        <v>0</v>
      </c>
      <c r="O517" s="216">
        <f t="shared" si="534"/>
        <v>0</v>
      </c>
      <c r="P517" s="216">
        <f t="shared" si="534"/>
        <v>0</v>
      </c>
      <c r="Q517" s="216">
        <f t="shared" si="534"/>
        <v>0</v>
      </c>
      <c r="S517" s="207">
        <f t="shared" si="505"/>
        <v>0</v>
      </c>
      <c r="T517" s="208">
        <f t="shared" si="506"/>
        <v>0</v>
      </c>
    </row>
    <row r="518" spans="1:20" s="167" customFormat="1" ht="12.75" hidden="1" outlineLevel="1" thickBot="1">
      <c r="A518" s="282">
        <v>478</v>
      </c>
      <c r="B518" s="287" t="str">
        <f>IFERROR(VLOOKUP(E518,'P. 2.1'!$E$10:$X$65,2,FALSE),"")</f>
        <v/>
      </c>
      <c r="C518" s="287" t="str">
        <f>IFERROR(VLOOKUP(E518,'P. 2.1'!$E$10:$X$65,3,FALSE),"")</f>
        <v/>
      </c>
      <c r="E518" s="210">
        <v>0</v>
      </c>
      <c r="F518" s="216">
        <f t="shared" ref="F518:L518" si="538">F$30*F1033</f>
        <v>0</v>
      </c>
      <c r="G518" s="216">
        <f t="shared" si="538"/>
        <v>0</v>
      </c>
      <c r="H518" s="216">
        <f t="shared" si="538"/>
        <v>0</v>
      </c>
      <c r="I518" s="216">
        <f t="shared" si="538"/>
        <v>0</v>
      </c>
      <c r="J518" s="216">
        <f t="shared" si="538"/>
        <v>0</v>
      </c>
      <c r="K518" s="216">
        <f t="shared" si="538"/>
        <v>0</v>
      </c>
      <c r="L518" s="216">
        <f t="shared" si="538"/>
        <v>0</v>
      </c>
      <c r="M518" s="216">
        <f t="shared" si="534"/>
        <v>0</v>
      </c>
      <c r="N518" s="216">
        <f t="shared" si="534"/>
        <v>0</v>
      </c>
      <c r="O518" s="216">
        <f t="shared" si="534"/>
        <v>0</v>
      </c>
      <c r="P518" s="216">
        <f t="shared" si="534"/>
        <v>0</v>
      </c>
      <c r="Q518" s="216">
        <f t="shared" si="534"/>
        <v>0</v>
      </c>
      <c r="S518" s="207">
        <f t="shared" si="505"/>
        <v>0</v>
      </c>
      <c r="T518" s="208">
        <f t="shared" si="506"/>
        <v>0</v>
      </c>
    </row>
    <row r="519" spans="1:20" s="167" customFormat="1" ht="12.75" hidden="1" outlineLevel="1" thickBot="1">
      <c r="A519" s="282">
        <v>479</v>
      </c>
      <c r="B519" s="287" t="str">
        <f>IFERROR(VLOOKUP(E519,'P. 2.1'!$E$10:$X$65,2,FALSE),"")</f>
        <v/>
      </c>
      <c r="C519" s="287" t="str">
        <f>IFERROR(VLOOKUP(E519,'P. 2.1'!$E$10:$X$65,3,FALSE),"")</f>
        <v/>
      </c>
      <c r="E519" s="210">
        <v>0</v>
      </c>
      <c r="F519" s="216">
        <f t="shared" ref="F519:L519" si="539">F$30*F1034</f>
        <v>0</v>
      </c>
      <c r="G519" s="216">
        <f t="shared" si="539"/>
        <v>0</v>
      </c>
      <c r="H519" s="216">
        <f t="shared" si="539"/>
        <v>0</v>
      </c>
      <c r="I519" s="216">
        <f t="shared" si="539"/>
        <v>0</v>
      </c>
      <c r="J519" s="216">
        <f t="shared" si="539"/>
        <v>0</v>
      </c>
      <c r="K519" s="216">
        <f t="shared" si="539"/>
        <v>0</v>
      </c>
      <c r="L519" s="216">
        <f t="shared" si="539"/>
        <v>0</v>
      </c>
      <c r="M519" s="216">
        <f t="shared" si="534"/>
        <v>0</v>
      </c>
      <c r="N519" s="216">
        <f t="shared" si="534"/>
        <v>0</v>
      </c>
      <c r="O519" s="216">
        <f t="shared" si="534"/>
        <v>0</v>
      </c>
      <c r="P519" s="216">
        <f t="shared" si="534"/>
        <v>0</v>
      </c>
      <c r="Q519" s="216">
        <f t="shared" si="534"/>
        <v>0</v>
      </c>
      <c r="S519" s="207">
        <f t="shared" si="505"/>
        <v>0</v>
      </c>
      <c r="T519" s="208">
        <f t="shared" si="506"/>
        <v>0</v>
      </c>
    </row>
    <row r="520" spans="1:20" s="167" customFormat="1" ht="12.75" hidden="1" outlineLevel="1" thickBot="1">
      <c r="A520" s="282">
        <v>480</v>
      </c>
      <c r="B520" s="287" t="str">
        <f>IFERROR(VLOOKUP(E520,'P. 2.1'!$E$10:$X$65,2,FALSE),"")</f>
        <v/>
      </c>
      <c r="C520" s="287" t="str">
        <f>IFERROR(VLOOKUP(E520,'P. 2.1'!$E$10:$X$65,3,FALSE),"")</f>
        <v/>
      </c>
      <c r="E520" s="210">
        <v>0</v>
      </c>
      <c r="F520" s="216">
        <f t="shared" ref="F520:L520" si="540">F$30*F1035</f>
        <v>0</v>
      </c>
      <c r="G520" s="216">
        <f t="shared" si="540"/>
        <v>0</v>
      </c>
      <c r="H520" s="216">
        <f t="shared" si="540"/>
        <v>0</v>
      </c>
      <c r="I520" s="216">
        <f t="shared" si="540"/>
        <v>0</v>
      </c>
      <c r="J520" s="216">
        <f t="shared" si="540"/>
        <v>0</v>
      </c>
      <c r="K520" s="216">
        <f t="shared" si="540"/>
        <v>0</v>
      </c>
      <c r="L520" s="216">
        <f t="shared" si="540"/>
        <v>0</v>
      </c>
      <c r="M520" s="216">
        <f t="shared" si="534"/>
        <v>0</v>
      </c>
      <c r="N520" s="216">
        <f t="shared" si="534"/>
        <v>0</v>
      </c>
      <c r="O520" s="216">
        <f t="shared" si="534"/>
        <v>0</v>
      </c>
      <c r="P520" s="216">
        <f t="shared" si="534"/>
        <v>0</v>
      </c>
      <c r="Q520" s="216">
        <f t="shared" si="534"/>
        <v>0</v>
      </c>
      <c r="S520" s="207">
        <f t="shared" si="505"/>
        <v>0</v>
      </c>
      <c r="T520" s="208">
        <f t="shared" si="506"/>
        <v>0</v>
      </c>
    </row>
    <row r="521" spans="1:20" s="167" customFormat="1" ht="12.75" hidden="1" outlineLevel="1" thickBot="1">
      <c r="A521" s="282">
        <v>481</v>
      </c>
      <c r="B521" s="287" t="str">
        <f>IFERROR(VLOOKUP(E521,'P. 2.1'!$E$10:$X$65,2,FALSE),"")</f>
        <v/>
      </c>
      <c r="C521" s="287" t="str">
        <f>IFERROR(VLOOKUP(E521,'P. 2.1'!$E$10:$X$65,3,FALSE),"")</f>
        <v/>
      </c>
      <c r="E521" s="210">
        <v>0</v>
      </c>
      <c r="F521" s="216">
        <f t="shared" ref="F521:L521" si="541">F$30*F1036</f>
        <v>0</v>
      </c>
      <c r="G521" s="216">
        <f t="shared" si="541"/>
        <v>0</v>
      </c>
      <c r="H521" s="216">
        <f t="shared" si="541"/>
        <v>0</v>
      </c>
      <c r="I521" s="216">
        <f t="shared" si="541"/>
        <v>0</v>
      </c>
      <c r="J521" s="216">
        <f t="shared" si="541"/>
        <v>0</v>
      </c>
      <c r="K521" s="216">
        <f t="shared" si="541"/>
        <v>0</v>
      </c>
      <c r="L521" s="216">
        <f t="shared" si="541"/>
        <v>0</v>
      </c>
      <c r="M521" s="216">
        <f t="shared" si="534"/>
        <v>0</v>
      </c>
      <c r="N521" s="216">
        <f t="shared" si="534"/>
        <v>0</v>
      </c>
      <c r="O521" s="216">
        <f t="shared" si="534"/>
        <v>0</v>
      </c>
      <c r="P521" s="216">
        <f t="shared" si="534"/>
        <v>0</v>
      </c>
      <c r="Q521" s="216">
        <f t="shared" si="534"/>
        <v>0</v>
      </c>
      <c r="S521" s="207">
        <f t="shared" si="505"/>
        <v>0</v>
      </c>
      <c r="T521" s="208">
        <f t="shared" si="506"/>
        <v>0</v>
      </c>
    </row>
    <row r="522" spans="1:20" s="167" customFormat="1" ht="12.75" hidden="1" outlineLevel="1" thickBot="1">
      <c r="A522" s="282">
        <v>482</v>
      </c>
      <c r="B522" s="287" t="str">
        <f>IFERROR(VLOOKUP(E522,'P. 2.1'!$E$10:$X$65,2,FALSE),"")</f>
        <v/>
      </c>
      <c r="C522" s="287" t="str">
        <f>IFERROR(VLOOKUP(E522,'P. 2.1'!$E$10:$X$65,3,FALSE),"")</f>
        <v/>
      </c>
      <c r="E522" s="210">
        <v>0</v>
      </c>
      <c r="F522" s="216">
        <f t="shared" ref="F522:L522" si="542">F$30*F1037</f>
        <v>0</v>
      </c>
      <c r="G522" s="216">
        <f t="shared" si="542"/>
        <v>0</v>
      </c>
      <c r="H522" s="216">
        <f t="shared" si="542"/>
        <v>0</v>
      </c>
      <c r="I522" s="216">
        <f t="shared" si="542"/>
        <v>0</v>
      </c>
      <c r="J522" s="216">
        <f t="shared" si="542"/>
        <v>0</v>
      </c>
      <c r="K522" s="216">
        <f t="shared" si="542"/>
        <v>0</v>
      </c>
      <c r="L522" s="216">
        <f t="shared" si="542"/>
        <v>0</v>
      </c>
      <c r="M522" s="216">
        <f t="shared" si="534"/>
        <v>0</v>
      </c>
      <c r="N522" s="216">
        <f t="shared" si="534"/>
        <v>0</v>
      </c>
      <c r="O522" s="216">
        <f t="shared" si="534"/>
        <v>0</v>
      </c>
      <c r="P522" s="216">
        <f t="shared" si="534"/>
        <v>0</v>
      </c>
      <c r="Q522" s="216">
        <f t="shared" si="534"/>
        <v>0</v>
      </c>
      <c r="S522" s="207">
        <f t="shared" si="505"/>
        <v>0</v>
      </c>
      <c r="T522" s="208">
        <f t="shared" si="506"/>
        <v>0</v>
      </c>
    </row>
    <row r="523" spans="1:20" s="167" customFormat="1" ht="12.75" hidden="1" outlineLevel="1" thickBot="1">
      <c r="A523" s="282">
        <v>483</v>
      </c>
      <c r="B523" s="287" t="str">
        <f>IFERROR(VLOOKUP(E523,'P. 2.1'!$E$10:$X$65,2,FALSE),"")</f>
        <v/>
      </c>
      <c r="C523" s="287" t="str">
        <f>IFERROR(VLOOKUP(E523,'P. 2.1'!$E$10:$X$65,3,FALSE),"")</f>
        <v/>
      </c>
      <c r="E523" s="210">
        <v>0</v>
      </c>
      <c r="F523" s="216">
        <f t="shared" ref="F523:L523" si="543">F$30*F1038</f>
        <v>0</v>
      </c>
      <c r="G523" s="216">
        <f t="shared" si="543"/>
        <v>0</v>
      </c>
      <c r="H523" s="216">
        <f t="shared" si="543"/>
        <v>0</v>
      </c>
      <c r="I523" s="216">
        <f t="shared" si="543"/>
        <v>0</v>
      </c>
      <c r="J523" s="216">
        <f t="shared" si="543"/>
        <v>0</v>
      </c>
      <c r="K523" s="216">
        <f t="shared" si="543"/>
        <v>0</v>
      </c>
      <c r="L523" s="216">
        <f t="shared" si="543"/>
        <v>0</v>
      </c>
      <c r="M523" s="216">
        <f t="shared" si="534"/>
        <v>0</v>
      </c>
      <c r="N523" s="216">
        <f t="shared" si="534"/>
        <v>0</v>
      </c>
      <c r="O523" s="216">
        <f t="shared" si="534"/>
        <v>0</v>
      </c>
      <c r="P523" s="216">
        <f t="shared" si="534"/>
        <v>0</v>
      </c>
      <c r="Q523" s="216">
        <f t="shared" si="534"/>
        <v>0</v>
      </c>
      <c r="S523" s="207">
        <f t="shared" si="505"/>
        <v>0</v>
      </c>
      <c r="T523" s="208">
        <f t="shared" si="506"/>
        <v>0</v>
      </c>
    </row>
    <row r="524" spans="1:20" s="167" customFormat="1" ht="12.75" hidden="1" outlineLevel="1" thickBot="1">
      <c r="A524" s="282">
        <v>484</v>
      </c>
      <c r="B524" s="287" t="str">
        <f>IFERROR(VLOOKUP(E524,'P. 2.1'!$E$10:$X$65,2,FALSE),"")</f>
        <v/>
      </c>
      <c r="C524" s="287" t="str">
        <f>IFERROR(VLOOKUP(E524,'P. 2.1'!$E$10:$X$65,3,FALSE),"")</f>
        <v/>
      </c>
      <c r="E524" s="210">
        <v>0</v>
      </c>
      <c r="F524" s="216">
        <f t="shared" ref="F524:L524" si="544">F$30*F1039</f>
        <v>0</v>
      </c>
      <c r="G524" s="216">
        <f t="shared" si="544"/>
        <v>0</v>
      </c>
      <c r="H524" s="216">
        <f t="shared" si="544"/>
        <v>0</v>
      </c>
      <c r="I524" s="216">
        <f t="shared" si="544"/>
        <v>0</v>
      </c>
      <c r="J524" s="216">
        <f t="shared" si="544"/>
        <v>0</v>
      </c>
      <c r="K524" s="216">
        <f t="shared" si="544"/>
        <v>0</v>
      </c>
      <c r="L524" s="216">
        <f t="shared" si="544"/>
        <v>0</v>
      </c>
      <c r="M524" s="216">
        <f t="shared" ref="M524:Q533" si="545">M$30*M1039</f>
        <v>0</v>
      </c>
      <c r="N524" s="216">
        <f t="shared" si="545"/>
        <v>0</v>
      </c>
      <c r="O524" s="216">
        <f t="shared" si="545"/>
        <v>0</v>
      </c>
      <c r="P524" s="216">
        <f t="shared" si="545"/>
        <v>0</v>
      </c>
      <c r="Q524" s="216">
        <f t="shared" si="545"/>
        <v>0</v>
      </c>
      <c r="S524" s="207">
        <f t="shared" si="505"/>
        <v>0</v>
      </c>
      <c r="T524" s="208">
        <f t="shared" si="506"/>
        <v>0</v>
      </c>
    </row>
    <row r="525" spans="1:20" s="167" customFormat="1" ht="12.75" hidden="1" outlineLevel="1" thickBot="1">
      <c r="A525" s="282">
        <v>485</v>
      </c>
      <c r="B525" s="287" t="str">
        <f>IFERROR(VLOOKUP(E525,'P. 2.1'!$E$10:$X$65,2,FALSE),"")</f>
        <v/>
      </c>
      <c r="C525" s="287" t="str">
        <f>IFERROR(VLOOKUP(E525,'P. 2.1'!$E$10:$X$65,3,FALSE),"")</f>
        <v/>
      </c>
      <c r="E525" s="210">
        <v>0</v>
      </c>
      <c r="F525" s="216">
        <f t="shared" ref="F525:L525" si="546">F$30*F1040</f>
        <v>0</v>
      </c>
      <c r="G525" s="216">
        <f t="shared" si="546"/>
        <v>0</v>
      </c>
      <c r="H525" s="216">
        <f t="shared" si="546"/>
        <v>0</v>
      </c>
      <c r="I525" s="216">
        <f t="shared" si="546"/>
        <v>0</v>
      </c>
      <c r="J525" s="216">
        <f t="shared" si="546"/>
        <v>0</v>
      </c>
      <c r="K525" s="216">
        <f t="shared" si="546"/>
        <v>0</v>
      </c>
      <c r="L525" s="216">
        <f t="shared" si="546"/>
        <v>0</v>
      </c>
      <c r="M525" s="216">
        <f t="shared" si="545"/>
        <v>0</v>
      </c>
      <c r="N525" s="216">
        <f t="shared" si="545"/>
        <v>0</v>
      </c>
      <c r="O525" s="216">
        <f t="shared" si="545"/>
        <v>0</v>
      </c>
      <c r="P525" s="216">
        <f t="shared" si="545"/>
        <v>0</v>
      </c>
      <c r="Q525" s="216">
        <f t="shared" si="545"/>
        <v>0</v>
      </c>
      <c r="S525" s="207">
        <f t="shared" si="505"/>
        <v>0</v>
      </c>
      <c r="T525" s="208">
        <f t="shared" si="506"/>
        <v>0</v>
      </c>
    </row>
    <row r="526" spans="1:20" s="167" customFormat="1" ht="12.75" hidden="1" outlineLevel="1" thickBot="1">
      <c r="A526" s="282">
        <v>486</v>
      </c>
      <c r="B526" s="287" t="str">
        <f>IFERROR(VLOOKUP(E526,'P. 2.1'!$E$10:$X$65,2,FALSE),"")</f>
        <v/>
      </c>
      <c r="C526" s="287" t="str">
        <f>IFERROR(VLOOKUP(E526,'P. 2.1'!$E$10:$X$65,3,FALSE),"")</f>
        <v/>
      </c>
      <c r="E526" s="210">
        <v>0</v>
      </c>
      <c r="F526" s="216">
        <f t="shared" ref="F526:L526" si="547">F$30*F1041</f>
        <v>0</v>
      </c>
      <c r="G526" s="216">
        <f t="shared" si="547"/>
        <v>0</v>
      </c>
      <c r="H526" s="216">
        <f t="shared" si="547"/>
        <v>0</v>
      </c>
      <c r="I526" s="216">
        <f t="shared" si="547"/>
        <v>0</v>
      </c>
      <c r="J526" s="216">
        <f t="shared" si="547"/>
        <v>0</v>
      </c>
      <c r="K526" s="216">
        <f t="shared" si="547"/>
        <v>0</v>
      </c>
      <c r="L526" s="216">
        <f t="shared" si="547"/>
        <v>0</v>
      </c>
      <c r="M526" s="216">
        <f t="shared" si="545"/>
        <v>0</v>
      </c>
      <c r="N526" s="216">
        <f t="shared" si="545"/>
        <v>0</v>
      </c>
      <c r="O526" s="216">
        <f t="shared" si="545"/>
        <v>0</v>
      </c>
      <c r="P526" s="216">
        <f t="shared" si="545"/>
        <v>0</v>
      </c>
      <c r="Q526" s="216">
        <f t="shared" si="545"/>
        <v>0</v>
      </c>
      <c r="S526" s="207">
        <f t="shared" si="505"/>
        <v>0</v>
      </c>
      <c r="T526" s="208">
        <f t="shared" si="506"/>
        <v>0</v>
      </c>
    </row>
    <row r="527" spans="1:20" s="167" customFormat="1" ht="12.75" hidden="1" outlineLevel="1" thickBot="1">
      <c r="A527" s="282">
        <v>487</v>
      </c>
      <c r="B527" s="287" t="str">
        <f>IFERROR(VLOOKUP(E527,'P. 2.1'!$E$10:$X$65,2,FALSE),"")</f>
        <v/>
      </c>
      <c r="C527" s="287" t="str">
        <f>IFERROR(VLOOKUP(E527,'P. 2.1'!$E$10:$X$65,3,FALSE),"")</f>
        <v/>
      </c>
      <c r="E527" s="210">
        <v>0</v>
      </c>
      <c r="F527" s="216">
        <f t="shared" ref="F527:L527" si="548">F$30*F1042</f>
        <v>0</v>
      </c>
      <c r="G527" s="216">
        <f t="shared" si="548"/>
        <v>0</v>
      </c>
      <c r="H527" s="216">
        <f t="shared" si="548"/>
        <v>0</v>
      </c>
      <c r="I527" s="216">
        <f t="shared" si="548"/>
        <v>0</v>
      </c>
      <c r="J527" s="216">
        <f t="shared" si="548"/>
        <v>0</v>
      </c>
      <c r="K527" s="216">
        <f t="shared" si="548"/>
        <v>0</v>
      </c>
      <c r="L527" s="216">
        <f t="shared" si="548"/>
        <v>0</v>
      </c>
      <c r="M527" s="216">
        <f t="shared" si="545"/>
        <v>0</v>
      </c>
      <c r="N527" s="216">
        <f t="shared" si="545"/>
        <v>0</v>
      </c>
      <c r="O527" s="216">
        <f t="shared" si="545"/>
        <v>0</v>
      </c>
      <c r="P527" s="216">
        <f t="shared" si="545"/>
        <v>0</v>
      </c>
      <c r="Q527" s="216">
        <f t="shared" si="545"/>
        <v>0</v>
      </c>
      <c r="S527" s="207">
        <f t="shared" si="505"/>
        <v>0</v>
      </c>
      <c r="T527" s="208">
        <f t="shared" si="506"/>
        <v>0</v>
      </c>
    </row>
    <row r="528" spans="1:20" s="167" customFormat="1" ht="12.75" hidden="1" outlineLevel="1" thickBot="1">
      <c r="A528" s="282">
        <v>488</v>
      </c>
      <c r="B528" s="287" t="str">
        <f>IFERROR(VLOOKUP(E528,'P. 2.1'!$E$10:$X$65,2,FALSE),"")</f>
        <v/>
      </c>
      <c r="C528" s="287" t="str">
        <f>IFERROR(VLOOKUP(E528,'P. 2.1'!$E$10:$X$65,3,FALSE),"")</f>
        <v/>
      </c>
      <c r="E528" s="210">
        <v>0</v>
      </c>
      <c r="F528" s="216">
        <f t="shared" ref="F528:L528" si="549">F$30*F1043</f>
        <v>0</v>
      </c>
      <c r="G528" s="216">
        <f t="shared" si="549"/>
        <v>0</v>
      </c>
      <c r="H528" s="216">
        <f t="shared" si="549"/>
        <v>0</v>
      </c>
      <c r="I528" s="216">
        <f t="shared" si="549"/>
        <v>0</v>
      </c>
      <c r="J528" s="216">
        <f t="shared" si="549"/>
        <v>0</v>
      </c>
      <c r="K528" s="216">
        <f t="shared" si="549"/>
        <v>0</v>
      </c>
      <c r="L528" s="216">
        <f t="shared" si="549"/>
        <v>0</v>
      </c>
      <c r="M528" s="216">
        <f t="shared" si="545"/>
        <v>0</v>
      </c>
      <c r="N528" s="216">
        <f t="shared" si="545"/>
        <v>0</v>
      </c>
      <c r="O528" s="216">
        <f t="shared" si="545"/>
        <v>0</v>
      </c>
      <c r="P528" s="216">
        <f t="shared" si="545"/>
        <v>0</v>
      </c>
      <c r="Q528" s="216">
        <f t="shared" si="545"/>
        <v>0</v>
      </c>
      <c r="S528" s="207">
        <f t="shared" si="505"/>
        <v>0</v>
      </c>
      <c r="T528" s="208">
        <f t="shared" si="506"/>
        <v>0</v>
      </c>
    </row>
    <row r="529" spans="1:20" s="167" customFormat="1" ht="12.75" hidden="1" outlineLevel="1" thickBot="1">
      <c r="A529" s="282">
        <v>489</v>
      </c>
      <c r="B529" s="287" t="str">
        <f>IFERROR(VLOOKUP(E529,'P. 2.1'!$E$10:$X$65,2,FALSE),"")</f>
        <v/>
      </c>
      <c r="C529" s="287" t="str">
        <f>IFERROR(VLOOKUP(E529,'P. 2.1'!$E$10:$X$65,3,FALSE),"")</f>
        <v/>
      </c>
      <c r="E529" s="210">
        <v>0</v>
      </c>
      <c r="F529" s="216">
        <f t="shared" ref="F529:L529" si="550">F$30*F1044</f>
        <v>0</v>
      </c>
      <c r="G529" s="216">
        <f t="shared" si="550"/>
        <v>0</v>
      </c>
      <c r="H529" s="216">
        <f t="shared" si="550"/>
        <v>0</v>
      </c>
      <c r="I529" s="216">
        <f t="shared" si="550"/>
        <v>0</v>
      </c>
      <c r="J529" s="216">
        <f t="shared" si="550"/>
        <v>0</v>
      </c>
      <c r="K529" s="216">
        <f t="shared" si="550"/>
        <v>0</v>
      </c>
      <c r="L529" s="216">
        <f t="shared" si="550"/>
        <v>0</v>
      </c>
      <c r="M529" s="216">
        <f t="shared" si="545"/>
        <v>0</v>
      </c>
      <c r="N529" s="216">
        <f t="shared" si="545"/>
        <v>0</v>
      </c>
      <c r="O529" s="216">
        <f t="shared" si="545"/>
        <v>0</v>
      </c>
      <c r="P529" s="216">
        <f t="shared" si="545"/>
        <v>0</v>
      </c>
      <c r="Q529" s="216">
        <f t="shared" si="545"/>
        <v>0</v>
      </c>
      <c r="S529" s="207">
        <f t="shared" si="505"/>
        <v>0</v>
      </c>
      <c r="T529" s="208">
        <f t="shared" si="506"/>
        <v>0</v>
      </c>
    </row>
    <row r="530" spans="1:20" s="167" customFormat="1" ht="12.75" hidden="1" outlineLevel="1" thickBot="1">
      <c r="A530" s="282">
        <v>490</v>
      </c>
      <c r="B530" s="287" t="str">
        <f>IFERROR(VLOOKUP(E530,'P. 2.1'!$E$10:$X$65,2,FALSE),"")</f>
        <v/>
      </c>
      <c r="C530" s="287" t="str">
        <f>IFERROR(VLOOKUP(E530,'P. 2.1'!$E$10:$X$65,3,FALSE),"")</f>
        <v/>
      </c>
      <c r="E530" s="210">
        <v>0</v>
      </c>
      <c r="F530" s="216">
        <f t="shared" ref="F530:L530" si="551">F$30*F1045</f>
        <v>0</v>
      </c>
      <c r="G530" s="216">
        <f t="shared" si="551"/>
        <v>0</v>
      </c>
      <c r="H530" s="216">
        <f t="shared" si="551"/>
        <v>0</v>
      </c>
      <c r="I530" s="216">
        <f t="shared" si="551"/>
        <v>0</v>
      </c>
      <c r="J530" s="216">
        <f t="shared" si="551"/>
        <v>0</v>
      </c>
      <c r="K530" s="216">
        <f t="shared" si="551"/>
        <v>0</v>
      </c>
      <c r="L530" s="216">
        <f t="shared" si="551"/>
        <v>0</v>
      </c>
      <c r="M530" s="216">
        <f t="shared" si="545"/>
        <v>0</v>
      </c>
      <c r="N530" s="216">
        <f t="shared" si="545"/>
        <v>0</v>
      </c>
      <c r="O530" s="216">
        <f t="shared" si="545"/>
        <v>0</v>
      </c>
      <c r="P530" s="216">
        <f t="shared" si="545"/>
        <v>0</v>
      </c>
      <c r="Q530" s="216">
        <f t="shared" si="545"/>
        <v>0</v>
      </c>
      <c r="S530" s="207">
        <f t="shared" si="505"/>
        <v>0</v>
      </c>
      <c r="T530" s="208">
        <f t="shared" si="506"/>
        <v>0</v>
      </c>
    </row>
    <row r="531" spans="1:20" s="167" customFormat="1" ht="12.75" hidden="1" outlineLevel="1" thickBot="1">
      <c r="A531" s="282">
        <v>491</v>
      </c>
      <c r="B531" s="287" t="str">
        <f>IFERROR(VLOOKUP(E531,'P. 2.1'!$E$10:$X$65,2,FALSE),"")</f>
        <v/>
      </c>
      <c r="C531" s="287" t="str">
        <f>IFERROR(VLOOKUP(E531,'P. 2.1'!$E$10:$X$65,3,FALSE),"")</f>
        <v/>
      </c>
      <c r="E531" s="210">
        <v>0</v>
      </c>
      <c r="F531" s="216">
        <f t="shared" ref="F531:L531" si="552">F$30*F1046</f>
        <v>0</v>
      </c>
      <c r="G531" s="216">
        <f t="shared" si="552"/>
        <v>0</v>
      </c>
      <c r="H531" s="216">
        <f t="shared" si="552"/>
        <v>0</v>
      </c>
      <c r="I531" s="216">
        <f t="shared" si="552"/>
        <v>0</v>
      </c>
      <c r="J531" s="216">
        <f t="shared" si="552"/>
        <v>0</v>
      </c>
      <c r="K531" s="216">
        <f t="shared" si="552"/>
        <v>0</v>
      </c>
      <c r="L531" s="216">
        <f t="shared" si="552"/>
        <v>0</v>
      </c>
      <c r="M531" s="216">
        <f t="shared" si="545"/>
        <v>0</v>
      </c>
      <c r="N531" s="216">
        <f t="shared" si="545"/>
        <v>0</v>
      </c>
      <c r="O531" s="216">
        <f t="shared" si="545"/>
        <v>0</v>
      </c>
      <c r="P531" s="216">
        <f t="shared" si="545"/>
        <v>0</v>
      </c>
      <c r="Q531" s="216">
        <f t="shared" si="545"/>
        <v>0</v>
      </c>
      <c r="S531" s="207">
        <f t="shared" si="505"/>
        <v>0</v>
      </c>
      <c r="T531" s="208">
        <f t="shared" si="506"/>
        <v>0</v>
      </c>
    </row>
    <row r="532" spans="1:20" s="167" customFormat="1" ht="12.75" hidden="1" outlineLevel="1" thickBot="1">
      <c r="A532" s="282">
        <v>492</v>
      </c>
      <c r="B532" s="287" t="str">
        <f>IFERROR(VLOOKUP(E532,'P. 2.1'!$E$10:$X$65,2,FALSE),"")</f>
        <v/>
      </c>
      <c r="C532" s="287" t="str">
        <f>IFERROR(VLOOKUP(E532,'P. 2.1'!$E$10:$X$65,3,FALSE),"")</f>
        <v/>
      </c>
      <c r="E532" s="210">
        <v>0</v>
      </c>
      <c r="F532" s="216">
        <f t="shared" ref="F532:L532" si="553">F$30*F1047</f>
        <v>0</v>
      </c>
      <c r="G532" s="216">
        <f t="shared" si="553"/>
        <v>0</v>
      </c>
      <c r="H532" s="216">
        <f t="shared" si="553"/>
        <v>0</v>
      </c>
      <c r="I532" s="216">
        <f t="shared" si="553"/>
        <v>0</v>
      </c>
      <c r="J532" s="216">
        <f t="shared" si="553"/>
        <v>0</v>
      </c>
      <c r="K532" s="216">
        <f t="shared" si="553"/>
        <v>0</v>
      </c>
      <c r="L532" s="216">
        <f t="shared" si="553"/>
        <v>0</v>
      </c>
      <c r="M532" s="216">
        <f t="shared" si="545"/>
        <v>0</v>
      </c>
      <c r="N532" s="216">
        <f t="shared" si="545"/>
        <v>0</v>
      </c>
      <c r="O532" s="216">
        <f t="shared" si="545"/>
        <v>0</v>
      </c>
      <c r="P532" s="216">
        <f t="shared" si="545"/>
        <v>0</v>
      </c>
      <c r="Q532" s="216">
        <f t="shared" si="545"/>
        <v>0</v>
      </c>
      <c r="S532" s="207">
        <f t="shared" si="505"/>
        <v>0</v>
      </c>
      <c r="T532" s="208">
        <f t="shared" si="506"/>
        <v>0</v>
      </c>
    </row>
    <row r="533" spans="1:20" s="167" customFormat="1" ht="12.75" hidden="1" outlineLevel="1" thickBot="1">
      <c r="A533" s="282">
        <v>493</v>
      </c>
      <c r="B533" s="287" t="str">
        <f>IFERROR(VLOOKUP(E533,'P. 2.1'!$E$10:$X$65,2,FALSE),"")</f>
        <v/>
      </c>
      <c r="C533" s="287" t="str">
        <f>IFERROR(VLOOKUP(E533,'P. 2.1'!$E$10:$X$65,3,FALSE),"")</f>
        <v/>
      </c>
      <c r="E533" s="210">
        <v>0</v>
      </c>
      <c r="F533" s="216">
        <f t="shared" ref="F533:L533" si="554">F$30*F1048</f>
        <v>0</v>
      </c>
      <c r="G533" s="216">
        <f t="shared" si="554"/>
        <v>0</v>
      </c>
      <c r="H533" s="216">
        <f t="shared" si="554"/>
        <v>0</v>
      </c>
      <c r="I533" s="216">
        <f t="shared" si="554"/>
        <v>0</v>
      </c>
      <c r="J533" s="216">
        <f t="shared" si="554"/>
        <v>0</v>
      </c>
      <c r="K533" s="216">
        <f t="shared" si="554"/>
        <v>0</v>
      </c>
      <c r="L533" s="216">
        <f t="shared" si="554"/>
        <v>0</v>
      </c>
      <c r="M533" s="216">
        <f t="shared" si="545"/>
        <v>0</v>
      </c>
      <c r="N533" s="216">
        <f t="shared" si="545"/>
        <v>0</v>
      </c>
      <c r="O533" s="216">
        <f t="shared" si="545"/>
        <v>0</v>
      </c>
      <c r="P533" s="216">
        <f t="shared" si="545"/>
        <v>0</v>
      </c>
      <c r="Q533" s="216">
        <f t="shared" si="545"/>
        <v>0</v>
      </c>
      <c r="S533" s="207">
        <f t="shared" si="505"/>
        <v>0</v>
      </c>
      <c r="T533" s="208">
        <f t="shared" si="506"/>
        <v>0</v>
      </c>
    </row>
    <row r="534" spans="1:20" s="167" customFormat="1" ht="12.75" hidden="1" outlineLevel="1" thickBot="1">
      <c r="A534" s="282">
        <v>494</v>
      </c>
      <c r="B534" s="287" t="str">
        <f>IFERROR(VLOOKUP(E534,'P. 2.1'!$E$10:$X$65,2,FALSE),"")</f>
        <v/>
      </c>
      <c r="C534" s="287" t="str">
        <f>IFERROR(VLOOKUP(E534,'P. 2.1'!$E$10:$X$65,3,FALSE),"")</f>
        <v/>
      </c>
      <c r="E534" s="210">
        <v>0</v>
      </c>
      <c r="F534" s="216">
        <f t="shared" ref="F534:L534" si="555">F$30*F1049</f>
        <v>0</v>
      </c>
      <c r="G534" s="216">
        <f t="shared" si="555"/>
        <v>0</v>
      </c>
      <c r="H534" s="216">
        <f t="shared" si="555"/>
        <v>0</v>
      </c>
      <c r="I534" s="216">
        <f t="shared" si="555"/>
        <v>0</v>
      </c>
      <c r="J534" s="216">
        <f t="shared" si="555"/>
        <v>0</v>
      </c>
      <c r="K534" s="216">
        <f t="shared" si="555"/>
        <v>0</v>
      </c>
      <c r="L534" s="216">
        <f t="shared" si="555"/>
        <v>0</v>
      </c>
      <c r="M534" s="216">
        <f t="shared" ref="M534:Q540" si="556">M$30*M1049</f>
        <v>0</v>
      </c>
      <c r="N534" s="216">
        <f t="shared" si="556"/>
        <v>0</v>
      </c>
      <c r="O534" s="216">
        <f t="shared" si="556"/>
        <v>0</v>
      </c>
      <c r="P534" s="216">
        <f t="shared" si="556"/>
        <v>0</v>
      </c>
      <c r="Q534" s="216">
        <f t="shared" si="556"/>
        <v>0</v>
      </c>
      <c r="S534" s="207">
        <f t="shared" si="505"/>
        <v>0</v>
      </c>
      <c r="T534" s="208">
        <f t="shared" si="506"/>
        <v>0</v>
      </c>
    </row>
    <row r="535" spans="1:20" s="167" customFormat="1" ht="12.75" hidden="1" outlineLevel="1" thickBot="1">
      <c r="A535" s="282">
        <v>495</v>
      </c>
      <c r="B535" s="287" t="str">
        <f>IFERROR(VLOOKUP(E535,'P. 2.1'!$E$10:$X$65,2,FALSE),"")</f>
        <v/>
      </c>
      <c r="C535" s="287" t="str">
        <f>IFERROR(VLOOKUP(E535,'P. 2.1'!$E$10:$X$65,3,FALSE),"")</f>
        <v/>
      </c>
      <c r="E535" s="210">
        <v>0</v>
      </c>
      <c r="F535" s="216">
        <f t="shared" ref="F535:L535" si="557">F$30*F1050</f>
        <v>0</v>
      </c>
      <c r="G535" s="216">
        <f t="shared" si="557"/>
        <v>0</v>
      </c>
      <c r="H535" s="216">
        <f t="shared" si="557"/>
        <v>0</v>
      </c>
      <c r="I535" s="216">
        <f t="shared" si="557"/>
        <v>0</v>
      </c>
      <c r="J535" s="216">
        <f t="shared" si="557"/>
        <v>0</v>
      </c>
      <c r="K535" s="216">
        <f t="shared" si="557"/>
        <v>0</v>
      </c>
      <c r="L535" s="216">
        <f t="shared" si="557"/>
        <v>0</v>
      </c>
      <c r="M535" s="216">
        <f t="shared" si="556"/>
        <v>0</v>
      </c>
      <c r="N535" s="216">
        <f t="shared" si="556"/>
        <v>0</v>
      </c>
      <c r="O535" s="216">
        <f t="shared" si="556"/>
        <v>0</v>
      </c>
      <c r="P535" s="216">
        <f t="shared" si="556"/>
        <v>0</v>
      </c>
      <c r="Q535" s="216">
        <f t="shared" si="556"/>
        <v>0</v>
      </c>
      <c r="S535" s="207">
        <f t="shared" si="505"/>
        <v>0</v>
      </c>
      <c r="T535" s="208">
        <f t="shared" si="506"/>
        <v>0</v>
      </c>
    </row>
    <row r="536" spans="1:20" s="167" customFormat="1" ht="12.75" hidden="1" outlineLevel="1" thickBot="1">
      <c r="A536" s="282">
        <v>496</v>
      </c>
      <c r="B536" s="287" t="str">
        <f>IFERROR(VLOOKUP(E536,'P. 2.1'!$E$10:$X$65,2,FALSE),"")</f>
        <v/>
      </c>
      <c r="C536" s="287" t="str">
        <f>IFERROR(VLOOKUP(E536,'P. 2.1'!$E$10:$X$65,3,FALSE),"")</f>
        <v/>
      </c>
      <c r="E536" s="210">
        <v>0</v>
      </c>
      <c r="F536" s="216">
        <f t="shared" ref="F536:L536" si="558">F$30*F1051</f>
        <v>0</v>
      </c>
      <c r="G536" s="216">
        <f t="shared" si="558"/>
        <v>0</v>
      </c>
      <c r="H536" s="216">
        <f t="shared" si="558"/>
        <v>0</v>
      </c>
      <c r="I536" s="216">
        <f t="shared" si="558"/>
        <v>0</v>
      </c>
      <c r="J536" s="216">
        <f t="shared" si="558"/>
        <v>0</v>
      </c>
      <c r="K536" s="216">
        <f t="shared" si="558"/>
        <v>0</v>
      </c>
      <c r="L536" s="216">
        <f t="shared" si="558"/>
        <v>0</v>
      </c>
      <c r="M536" s="216">
        <f t="shared" si="556"/>
        <v>0</v>
      </c>
      <c r="N536" s="216">
        <f t="shared" si="556"/>
        <v>0</v>
      </c>
      <c r="O536" s="216">
        <f t="shared" si="556"/>
        <v>0</v>
      </c>
      <c r="P536" s="216">
        <f t="shared" si="556"/>
        <v>0</v>
      </c>
      <c r="Q536" s="216">
        <f t="shared" si="556"/>
        <v>0</v>
      </c>
      <c r="S536" s="207">
        <f t="shared" si="505"/>
        <v>0</v>
      </c>
      <c r="T536" s="208">
        <f t="shared" si="506"/>
        <v>0</v>
      </c>
    </row>
    <row r="537" spans="1:20" s="167" customFormat="1" ht="12.75" hidden="1" outlineLevel="1" thickBot="1">
      <c r="A537" s="282">
        <v>497</v>
      </c>
      <c r="B537" s="287" t="str">
        <f>IFERROR(VLOOKUP(E537,'P. 2.1'!$E$10:$X$65,2,FALSE),"")</f>
        <v/>
      </c>
      <c r="C537" s="287" t="str">
        <f>IFERROR(VLOOKUP(E537,'P. 2.1'!$E$10:$X$65,3,FALSE),"")</f>
        <v/>
      </c>
      <c r="E537" s="210">
        <v>0</v>
      </c>
      <c r="F537" s="216">
        <f t="shared" ref="F537:L537" si="559">F$30*F1052</f>
        <v>0</v>
      </c>
      <c r="G537" s="216">
        <f t="shared" si="559"/>
        <v>0</v>
      </c>
      <c r="H537" s="216">
        <f t="shared" si="559"/>
        <v>0</v>
      </c>
      <c r="I537" s="216">
        <f t="shared" si="559"/>
        <v>0</v>
      </c>
      <c r="J537" s="216">
        <f t="shared" si="559"/>
        <v>0</v>
      </c>
      <c r="K537" s="216">
        <f t="shared" si="559"/>
        <v>0</v>
      </c>
      <c r="L537" s="216">
        <f t="shared" si="559"/>
        <v>0</v>
      </c>
      <c r="M537" s="216">
        <f t="shared" si="556"/>
        <v>0</v>
      </c>
      <c r="N537" s="216">
        <f t="shared" si="556"/>
        <v>0</v>
      </c>
      <c r="O537" s="216">
        <f t="shared" si="556"/>
        <v>0</v>
      </c>
      <c r="P537" s="216">
        <f t="shared" si="556"/>
        <v>0</v>
      </c>
      <c r="Q537" s="216">
        <f t="shared" si="556"/>
        <v>0</v>
      </c>
      <c r="S537" s="207">
        <f t="shared" si="505"/>
        <v>0</v>
      </c>
      <c r="T537" s="208">
        <f t="shared" si="506"/>
        <v>0</v>
      </c>
    </row>
    <row r="538" spans="1:20" s="167" customFormat="1" ht="12.75" hidden="1" outlineLevel="1" thickBot="1">
      <c r="A538" s="282">
        <v>498</v>
      </c>
      <c r="B538" s="287" t="str">
        <f>IFERROR(VLOOKUP(E538,'P. 2.1'!$E$10:$X$65,2,FALSE),"")</f>
        <v/>
      </c>
      <c r="C538" s="287" t="str">
        <f>IFERROR(VLOOKUP(E538,'P. 2.1'!$E$10:$X$65,3,FALSE),"")</f>
        <v/>
      </c>
      <c r="E538" s="210">
        <v>0</v>
      </c>
      <c r="F538" s="216">
        <f t="shared" ref="F538:L538" si="560">F$30*F1053</f>
        <v>0</v>
      </c>
      <c r="G538" s="216">
        <f t="shared" si="560"/>
        <v>0</v>
      </c>
      <c r="H538" s="216">
        <f t="shared" si="560"/>
        <v>0</v>
      </c>
      <c r="I538" s="216">
        <f t="shared" si="560"/>
        <v>0</v>
      </c>
      <c r="J538" s="216">
        <f t="shared" si="560"/>
        <v>0</v>
      </c>
      <c r="K538" s="216">
        <f t="shared" si="560"/>
        <v>0</v>
      </c>
      <c r="L538" s="216">
        <f t="shared" si="560"/>
        <v>0</v>
      </c>
      <c r="M538" s="216">
        <f t="shared" si="556"/>
        <v>0</v>
      </c>
      <c r="N538" s="216">
        <f t="shared" si="556"/>
        <v>0</v>
      </c>
      <c r="O538" s="216">
        <f t="shared" si="556"/>
        <v>0</v>
      </c>
      <c r="P538" s="216">
        <f t="shared" si="556"/>
        <v>0</v>
      </c>
      <c r="Q538" s="216">
        <f t="shared" si="556"/>
        <v>0</v>
      </c>
      <c r="S538" s="207">
        <f t="shared" si="505"/>
        <v>0</v>
      </c>
      <c r="T538" s="208">
        <f t="shared" si="506"/>
        <v>0</v>
      </c>
    </row>
    <row r="539" spans="1:20" s="167" customFormat="1" ht="12.75" hidden="1" outlineLevel="1" thickBot="1">
      <c r="A539" s="282">
        <v>499</v>
      </c>
      <c r="B539" s="287" t="str">
        <f>IFERROR(VLOOKUP(E539,'P. 2.1'!$E$10:$X$65,2,FALSE),"")</f>
        <v/>
      </c>
      <c r="C539" s="287" t="str">
        <f>IFERROR(VLOOKUP(E539,'P. 2.1'!$E$10:$X$65,3,FALSE),"")</f>
        <v/>
      </c>
      <c r="E539" s="210">
        <v>0</v>
      </c>
      <c r="F539" s="216">
        <f t="shared" ref="F539:L539" si="561">F$30*F1054</f>
        <v>0</v>
      </c>
      <c r="G539" s="216">
        <f t="shared" si="561"/>
        <v>0</v>
      </c>
      <c r="H539" s="216">
        <f t="shared" si="561"/>
        <v>0</v>
      </c>
      <c r="I539" s="216">
        <f t="shared" si="561"/>
        <v>0</v>
      </c>
      <c r="J539" s="216">
        <f t="shared" si="561"/>
        <v>0</v>
      </c>
      <c r="K539" s="216">
        <f t="shared" si="561"/>
        <v>0</v>
      </c>
      <c r="L539" s="216">
        <f t="shared" si="561"/>
        <v>0</v>
      </c>
      <c r="M539" s="216">
        <f t="shared" si="556"/>
        <v>0</v>
      </c>
      <c r="N539" s="216">
        <f t="shared" si="556"/>
        <v>0</v>
      </c>
      <c r="O539" s="216">
        <f t="shared" si="556"/>
        <v>0</v>
      </c>
      <c r="P539" s="216">
        <f t="shared" si="556"/>
        <v>0</v>
      </c>
      <c r="Q539" s="216">
        <f t="shared" si="556"/>
        <v>0</v>
      </c>
      <c r="S539" s="207">
        <f t="shared" si="505"/>
        <v>0</v>
      </c>
      <c r="T539" s="208">
        <f t="shared" si="506"/>
        <v>0</v>
      </c>
    </row>
    <row r="540" spans="1:20" s="167" customFormat="1" ht="12.75" hidden="1" outlineLevel="1" thickBot="1">
      <c r="A540" s="282">
        <v>500</v>
      </c>
      <c r="B540" s="287" t="str">
        <f>IFERROR(VLOOKUP(E540,'P. 2.1'!$E$10:$X$65,2,FALSE),"")</f>
        <v/>
      </c>
      <c r="C540" s="287" t="str">
        <f>IFERROR(VLOOKUP(E540,'P. 2.1'!$E$10:$X$65,3,FALSE),"")</f>
        <v/>
      </c>
      <c r="E540" s="210">
        <v>0</v>
      </c>
      <c r="F540" s="216">
        <f t="shared" ref="F540:L540" si="562">F$30*F1055</f>
        <v>0</v>
      </c>
      <c r="G540" s="216">
        <f t="shared" si="562"/>
        <v>0</v>
      </c>
      <c r="H540" s="216">
        <f t="shared" si="562"/>
        <v>0</v>
      </c>
      <c r="I540" s="216">
        <f t="shared" si="562"/>
        <v>0</v>
      </c>
      <c r="J540" s="216">
        <f t="shared" si="562"/>
        <v>0</v>
      </c>
      <c r="K540" s="216">
        <f t="shared" si="562"/>
        <v>0</v>
      </c>
      <c r="L540" s="216">
        <f t="shared" si="562"/>
        <v>0</v>
      </c>
      <c r="M540" s="216">
        <f t="shared" si="556"/>
        <v>0</v>
      </c>
      <c r="N540" s="216">
        <f t="shared" si="556"/>
        <v>0</v>
      </c>
      <c r="O540" s="216">
        <f t="shared" si="556"/>
        <v>0</v>
      </c>
      <c r="P540" s="216">
        <f t="shared" si="556"/>
        <v>0</v>
      </c>
      <c r="Q540" s="216">
        <f t="shared" si="556"/>
        <v>0</v>
      </c>
      <c r="S540" s="207">
        <f t="shared" si="505"/>
        <v>0</v>
      </c>
      <c r="T540" s="208">
        <f t="shared" si="506"/>
        <v>0</v>
      </c>
    </row>
    <row r="541" spans="1:20" collapsed="1"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3" t="s">
        <v>13</v>
      </c>
      <c r="S541" s="13" t="s">
        <v>60</v>
      </c>
      <c r="T541" s="208"/>
    </row>
    <row r="542" spans="1:20" s="88" customFormat="1">
      <c r="E542" s="184"/>
    </row>
    <row r="543" spans="1:20" s="45" customFormat="1">
      <c r="C543" s="97" t="s">
        <v>94</v>
      </c>
      <c r="E543" s="184"/>
    </row>
    <row r="544" spans="1:20" s="96" customFormat="1" ht="24">
      <c r="C544" s="97"/>
      <c r="M544" s="203"/>
      <c r="S544" s="70" t="s">
        <v>608</v>
      </c>
      <c r="T544" s="70" t="s">
        <v>609</v>
      </c>
    </row>
    <row r="545" spans="3:20" s="45" customFormat="1">
      <c r="E545" s="184" t="s">
        <v>82</v>
      </c>
      <c r="F545" s="200"/>
      <c r="G545" s="200"/>
      <c r="H545" s="200"/>
      <c r="I545" s="200"/>
      <c r="J545" s="200"/>
      <c r="K545" s="200"/>
      <c r="L545" s="200"/>
      <c r="M545" s="200"/>
      <c r="N545" s="514">
        <f>SUMIFS(N41:N540,$B$41:$B$540,"Residencial")</f>
        <v>7637728.2463047421</v>
      </c>
      <c r="O545" s="514">
        <f>SUMIFS(O41:O540,$B$41:$B$540,"Residencial")</f>
        <v>7698640.2879311675</v>
      </c>
      <c r="P545" s="202"/>
      <c r="Q545" s="202"/>
      <c r="R545"/>
      <c r="S545" s="207">
        <f>INDEX($F545:$Q545,MATCH(year.selected,$F$2:$Q$2,0))</f>
        <v>7698640.2879311675</v>
      </c>
      <c r="T545" s="522">
        <f>INDEX($F545:$Q545,MATCH(year.selected-1,$F$2:$Q$2,0))</f>
        <v>7637728.2463047421</v>
      </c>
    </row>
    <row r="546" spans="3:20">
      <c r="E546" s="184"/>
      <c r="F546" s="204"/>
      <c r="G546" s="204"/>
      <c r="H546" s="204"/>
      <c r="I546" s="204"/>
      <c r="J546" s="204"/>
      <c r="K546" s="204"/>
      <c r="L546" s="204"/>
      <c r="M546" s="204"/>
      <c r="N546" s="204"/>
      <c r="O546" s="204"/>
      <c r="P546" s="204"/>
      <c r="Q546" s="204"/>
      <c r="S546" s="173" t="s">
        <v>571</v>
      </c>
      <c r="T546" s="173" t="s">
        <v>570</v>
      </c>
    </row>
    <row r="547" spans="3:20" s="45" customFormat="1">
      <c r="E547" s="209" t="s">
        <v>528</v>
      </c>
      <c r="F547" s="200"/>
      <c r="G547" s="200"/>
      <c r="H547" s="200"/>
      <c r="I547" s="200"/>
      <c r="J547" s="200"/>
      <c r="K547" s="200"/>
      <c r="L547" s="200"/>
      <c r="M547" s="200"/>
      <c r="N547" s="514">
        <f t="shared" ref="N547:O547" si="563">N545-SUMIFS(N41:N540,$B$41:$B$540,"Residencial",$C$41:$C$540,"Internet fijo")</f>
        <v>7548160.4705947302</v>
      </c>
      <c r="O547" s="514">
        <f t="shared" si="563"/>
        <v>6253786.1041833069</v>
      </c>
      <c r="P547" s="202"/>
      <c r="Q547" s="202"/>
      <c r="R547" s="13" t="s">
        <v>64</v>
      </c>
      <c r="S547" s="207">
        <f>INDEX($F547:$Q547,MATCH(year.selected,$F$2:$Q$2,0))</f>
        <v>6253786.1041833069</v>
      </c>
      <c r="T547" s="208">
        <f>INDEX($F547:$Q547,MATCH(year.selected-1,$F$2:$Q$2,0))</f>
        <v>7548160.4705947302</v>
      </c>
    </row>
    <row r="548" spans="3:20">
      <c r="F548" s="204"/>
      <c r="G548" s="204"/>
      <c r="H548" s="204"/>
      <c r="I548" s="204"/>
      <c r="J548" s="205"/>
      <c r="K548" s="205"/>
      <c r="L548" s="204"/>
      <c r="M548" s="204"/>
      <c r="N548" s="204"/>
      <c r="O548" s="204"/>
      <c r="P548" s="204"/>
      <c r="Q548" s="204"/>
      <c r="S548" s="173" t="s">
        <v>198</v>
      </c>
      <c r="T548" s="173" t="s">
        <v>199</v>
      </c>
    </row>
    <row r="549" spans="3:20" s="167" customFormat="1">
      <c r="E549" s="184" t="s">
        <v>569</v>
      </c>
      <c r="F549" s="200"/>
      <c r="G549" s="200"/>
      <c r="H549" s="200"/>
      <c r="I549" s="200"/>
      <c r="J549" s="200"/>
      <c r="K549" s="200"/>
      <c r="L549" s="200"/>
      <c r="M549" s="200"/>
      <c r="N549" s="514">
        <f>SUMIFS(N41:N540,$C$41:$C$540,"Internet fijo")</f>
        <v>89916.157747643025</v>
      </c>
      <c r="O549" s="514">
        <f>SUMIFS(O41:O540,$C$41:$C$540,"Internet fijo")</f>
        <v>1450474.0759537779</v>
      </c>
      <c r="P549" s="202"/>
      <c r="Q549" s="202"/>
      <c r="S549" s="173"/>
      <c r="T549" s="173"/>
    </row>
    <row r="550" spans="3:20" s="167" customFormat="1" ht="24">
      <c r="F550" s="204"/>
      <c r="G550" s="204"/>
      <c r="H550" s="204"/>
      <c r="I550" s="204"/>
      <c r="J550" s="205"/>
      <c r="K550" s="205"/>
      <c r="L550" s="204"/>
      <c r="M550" s="204"/>
      <c r="N550" s="204"/>
      <c r="O550" s="204"/>
      <c r="P550" s="204"/>
      <c r="Q550" s="204"/>
      <c r="S550" s="70" t="s">
        <v>608</v>
      </c>
      <c r="T550" s="70" t="s">
        <v>609</v>
      </c>
    </row>
    <row r="551" spans="3:20" s="45" customFormat="1">
      <c r="E551" s="184" t="s">
        <v>517</v>
      </c>
      <c r="F551" s="200"/>
      <c r="G551" s="200"/>
      <c r="H551" s="200"/>
      <c r="I551" s="200"/>
      <c r="J551" s="200"/>
      <c r="K551" s="200"/>
      <c r="L551" s="200"/>
      <c r="M551" s="200"/>
      <c r="N551" s="514">
        <f t="shared" ref="N551:O551" si="564">SUMIFS(N41:N540,$B$41:$B$540,"No Residencial")</f>
        <v>1183621.8990239224</v>
      </c>
      <c r="O551" s="514">
        <f t="shared" si="564"/>
        <v>1106805.8280154718</v>
      </c>
      <c r="P551" s="202"/>
      <c r="Q551" s="202"/>
      <c r="R551" s="13" t="s">
        <v>63</v>
      </c>
      <c r="S551" s="207">
        <f>INDEX($F551:$Q551,MATCH(year.selected,$F$2:$Q$2,0))</f>
        <v>1106805.8280154718</v>
      </c>
      <c r="T551" s="522">
        <f>INDEX($F551:$Q551,MATCH(year.selected-1,$F$2:$Q$2,0))</f>
        <v>1183621.8990239224</v>
      </c>
    </row>
    <row r="552" spans="3:20" s="45" customFormat="1">
      <c r="J552" s="173"/>
      <c r="K552" s="173"/>
      <c r="S552" s="173" t="s">
        <v>196</v>
      </c>
      <c r="T552" s="173" t="s">
        <v>197</v>
      </c>
    </row>
    <row r="553" spans="3:20" s="45" customFormat="1">
      <c r="K553" s="102"/>
    </row>
    <row r="554" spans="3:20" s="88" customFormat="1">
      <c r="K554" s="45"/>
    </row>
    <row r="555" spans="3:20">
      <c r="C555" s="98" t="s">
        <v>95</v>
      </c>
      <c r="H555" s="167"/>
      <c r="I555" s="167"/>
      <c r="J555" s="167"/>
      <c r="K555" s="167"/>
      <c r="L555" s="167"/>
      <c r="M555" s="215"/>
      <c r="N555" s="167"/>
      <c r="O555" s="167"/>
      <c r="P555" s="167"/>
      <c r="Q555" s="167"/>
      <c r="R555" s="167"/>
    </row>
    <row r="556" spans="3:20">
      <c r="D556" s="282">
        <v>1</v>
      </c>
      <c r="E556" s="210" t="str">
        <f t="array" ref="E556:E1055">Broadband.plans</f>
        <v>Infinitum 256</v>
      </c>
      <c r="F556" s="200"/>
      <c r="G556" s="200"/>
      <c r="H556" s="200"/>
      <c r="I556" s="200"/>
      <c r="J556" s="200"/>
      <c r="K556" s="200"/>
      <c r="L556" s="200"/>
      <c r="M556" s="200"/>
      <c r="N556" s="515">
        <f>VLOOKUP($E556,Tabla27[],11,FALSE)</f>
        <v>0</v>
      </c>
      <c r="O556" s="516">
        <f>O41/$O$30</f>
        <v>0</v>
      </c>
      <c r="P556" s="200"/>
      <c r="Q556" s="200"/>
      <c r="R556" s="167"/>
    </row>
    <row r="557" spans="3:20">
      <c r="D557" s="282">
        <v>2</v>
      </c>
      <c r="E557" s="210" t="str">
        <v>Infinitum 1000</v>
      </c>
      <c r="F557" s="200"/>
      <c r="G557" s="200"/>
      <c r="H557" s="200"/>
      <c r="I557" s="200"/>
      <c r="J557" s="200"/>
      <c r="K557" s="200"/>
      <c r="L557" s="200"/>
      <c r="M557" s="200"/>
      <c r="N557" s="515">
        <f>VLOOKUP($E557,Tabla27[],11,FALSE)</f>
        <v>0</v>
      </c>
      <c r="O557" s="516">
        <f t="shared" ref="O557:O580" si="565">O42/$O$30</f>
        <v>0</v>
      </c>
      <c r="P557" s="200"/>
      <c r="Q557" s="200"/>
      <c r="R557" s="167"/>
    </row>
    <row r="558" spans="3:20">
      <c r="D558" s="282">
        <v>3</v>
      </c>
      <c r="E558" s="210" t="str">
        <v>Infinitum 2000</v>
      </c>
      <c r="F558" s="200"/>
      <c r="G558" s="200"/>
      <c r="H558" s="200"/>
      <c r="I558" s="200"/>
      <c r="J558" s="200"/>
      <c r="K558" s="200"/>
      <c r="L558" s="200"/>
      <c r="M558" s="200"/>
      <c r="N558" s="515">
        <f>VLOOKUP($E558,Tabla27[],11,FALSE)</f>
        <v>0</v>
      </c>
      <c r="O558" s="516">
        <f t="shared" si="565"/>
        <v>0</v>
      </c>
      <c r="P558" s="200"/>
      <c r="Q558" s="200"/>
      <c r="R558" s="167"/>
    </row>
    <row r="559" spans="3:20">
      <c r="D559" s="282">
        <v>4</v>
      </c>
      <c r="E559" s="210" t="str">
        <v>Infinitum 10 Mb</v>
      </c>
      <c r="F559" s="200"/>
      <c r="G559" s="200"/>
      <c r="H559" s="200"/>
      <c r="I559" s="200"/>
      <c r="J559" s="200"/>
      <c r="K559" s="200"/>
      <c r="L559" s="200"/>
      <c r="M559" s="200"/>
      <c r="N559" s="515">
        <f>VLOOKUP($E559,Tabla27[],11,FALSE)</f>
        <v>9.6730859764590782E-3</v>
      </c>
      <c r="O559" s="516">
        <f t="shared" si="565"/>
        <v>0.15632231412340686</v>
      </c>
      <c r="P559" s="200"/>
      <c r="Q559" s="200"/>
      <c r="R559" s="167"/>
    </row>
    <row r="560" spans="3:20">
      <c r="D560" s="282">
        <v>5</v>
      </c>
      <c r="E560" s="210" t="str">
        <v>Infinitum 100 Mb</v>
      </c>
      <c r="F560" s="200"/>
      <c r="G560" s="200"/>
      <c r="H560" s="200"/>
      <c r="I560" s="200"/>
      <c r="J560" s="200"/>
      <c r="K560" s="200"/>
      <c r="L560" s="200"/>
      <c r="M560" s="200"/>
      <c r="N560" s="515">
        <f>VLOOKUP($E560,Tabla27[],11,FALSE)</f>
        <v>1.4275145011359037E-5</v>
      </c>
      <c r="O560" s="516">
        <f t="shared" si="565"/>
        <v>2.3069408336218696E-4</v>
      </c>
      <c r="P560" s="200"/>
      <c r="Q560" s="200"/>
      <c r="R560" s="167"/>
    </row>
    <row r="561" spans="4:18">
      <c r="D561" s="282">
        <v>6</v>
      </c>
      <c r="E561" s="210" t="str">
        <v>Infinitum 20 MB</v>
      </c>
      <c r="F561" s="200"/>
      <c r="G561" s="200"/>
      <c r="H561" s="200"/>
      <c r="I561" s="200"/>
      <c r="J561" s="200"/>
      <c r="K561" s="200"/>
      <c r="L561" s="200"/>
      <c r="M561" s="200"/>
      <c r="N561" s="515">
        <f>VLOOKUP($E561,Tabla27[],11,FALSE)</f>
        <v>4.3741995212849587E-4</v>
      </c>
      <c r="O561" s="516">
        <f t="shared" si="565"/>
        <v>7.0689435953413191E-3</v>
      </c>
      <c r="P561" s="200"/>
      <c r="Q561" s="200"/>
      <c r="R561" s="167"/>
    </row>
    <row r="562" spans="4:18">
      <c r="D562" s="282">
        <v>7</v>
      </c>
      <c r="E562" s="210" t="str">
        <v>Infinitum 5 Mb</v>
      </c>
      <c r="F562" s="200"/>
      <c r="G562" s="200"/>
      <c r="H562" s="200"/>
      <c r="I562" s="200"/>
      <c r="J562" s="200"/>
      <c r="K562" s="200"/>
      <c r="L562" s="200"/>
      <c r="M562" s="200"/>
      <c r="N562" s="515">
        <f>VLOOKUP($E562,Tabla27[],11,FALSE)</f>
        <v>0</v>
      </c>
      <c r="O562" s="516">
        <f t="shared" si="565"/>
        <v>0</v>
      </c>
      <c r="P562" s="200"/>
      <c r="Q562" s="200"/>
      <c r="R562" s="167"/>
    </row>
    <row r="563" spans="4:18">
      <c r="D563" s="282">
        <v>8</v>
      </c>
      <c r="E563" s="210" t="str">
        <v>Infinitum 50 Mb</v>
      </c>
      <c r="F563" s="200"/>
      <c r="G563" s="200"/>
      <c r="H563" s="200"/>
      <c r="I563" s="200"/>
      <c r="J563" s="200"/>
      <c r="K563" s="200"/>
      <c r="L563" s="200"/>
      <c r="M563" s="200"/>
      <c r="N563" s="515">
        <f>VLOOKUP($E563,Tabla27[],11,FALSE)</f>
        <v>2.8741259650963156E-5</v>
      </c>
      <c r="O563" s="516">
        <f t="shared" si="565"/>
        <v>4.6447433946047989E-4</v>
      </c>
      <c r="P563" s="200"/>
      <c r="Q563" s="200"/>
      <c r="R563" s="167"/>
    </row>
    <row r="564" spans="4:18">
      <c r="D564" s="282">
        <v>9</v>
      </c>
      <c r="E564" s="210" t="str">
        <v>Infinitum Negocio 10 Mb</v>
      </c>
      <c r="F564" s="200"/>
      <c r="G564" s="200"/>
      <c r="H564" s="200"/>
      <c r="I564" s="200"/>
      <c r="J564" s="200"/>
      <c r="K564" s="200"/>
      <c r="L564" s="200"/>
      <c r="M564" s="200"/>
      <c r="N564" s="515">
        <f>VLOOKUP($E564,Tabla27[],11,FALSE)</f>
        <v>3.5996685759524089E-5</v>
      </c>
      <c r="O564" s="516">
        <f t="shared" si="565"/>
        <v>5.8172595926431919E-4</v>
      </c>
      <c r="P564" s="200"/>
      <c r="Q564" s="200"/>
      <c r="R564" s="167"/>
    </row>
    <row r="565" spans="4:18">
      <c r="D565" s="282">
        <v>10</v>
      </c>
      <c r="E565" s="210" t="str">
        <v>Infinitum Negocio 20 Mb</v>
      </c>
      <c r="F565" s="200"/>
      <c r="G565" s="200"/>
      <c r="H565" s="200"/>
      <c r="I565" s="200"/>
      <c r="J565" s="200"/>
      <c r="K565" s="200"/>
      <c r="L565" s="200"/>
      <c r="M565" s="200"/>
      <c r="N565" s="515">
        <f>VLOOKUP($E565,Tabla27[],11,FALSE)</f>
        <v>3.4963659719842718E-6</v>
      </c>
      <c r="O565" s="516">
        <f t="shared" si="565"/>
        <v>5.6503169835671139E-5</v>
      </c>
      <c r="P565" s="200"/>
      <c r="Q565" s="200"/>
      <c r="R565" s="167"/>
    </row>
    <row r="566" spans="4:18" s="167" customFormat="1">
      <c r="D566" s="282">
        <v>11</v>
      </c>
      <c r="E566" s="210" t="str">
        <v>Infinitum Negocio 50 Mb</v>
      </c>
      <c r="F566" s="200"/>
      <c r="G566" s="200"/>
      <c r="H566" s="200"/>
      <c r="I566" s="200"/>
      <c r="J566" s="200"/>
      <c r="K566" s="200"/>
      <c r="L566" s="200"/>
      <c r="M566" s="200"/>
      <c r="N566" s="515">
        <f>VLOOKUP($E566,Tabla27[],11,FALSE)</f>
        <v>0</v>
      </c>
      <c r="O566" s="516">
        <f t="shared" si="565"/>
        <v>0</v>
      </c>
      <c r="P566" s="200"/>
      <c r="Q566" s="200"/>
    </row>
    <row r="567" spans="4:18" s="167" customFormat="1">
      <c r="D567" s="282">
        <v>12</v>
      </c>
      <c r="E567" s="210" t="str">
        <v>Paquete Acerques</v>
      </c>
      <c r="F567" s="200"/>
      <c r="G567" s="200"/>
      <c r="H567" s="200"/>
      <c r="I567" s="200"/>
      <c r="J567" s="200"/>
      <c r="K567" s="200"/>
      <c r="L567" s="200"/>
      <c r="M567" s="200"/>
      <c r="N567" s="515">
        <f>VLOOKUP($E567,Tabla27[],11,FALSE)</f>
        <v>0.12205031585677172</v>
      </c>
      <c r="O567" s="516">
        <f t="shared" si="565"/>
        <v>7.8388252910907341E-2</v>
      </c>
      <c r="P567" s="200"/>
      <c r="Q567" s="200"/>
    </row>
    <row r="568" spans="4:18" s="167" customFormat="1">
      <c r="D568" s="282">
        <v>13</v>
      </c>
      <c r="E568" s="210" t="str">
        <v>Paquete Conectes</v>
      </c>
      <c r="F568" s="200"/>
      <c r="G568" s="200"/>
      <c r="H568" s="200"/>
      <c r="I568" s="200"/>
      <c r="J568" s="200"/>
      <c r="K568" s="200"/>
      <c r="L568" s="200"/>
      <c r="M568" s="200"/>
      <c r="N568" s="515">
        <f>VLOOKUP($E568,Tabla27[],11,FALSE)</f>
        <v>0.68762463314094702</v>
      </c>
      <c r="O568" s="516">
        <f t="shared" si="565"/>
        <v>0.59360258470906468</v>
      </c>
      <c r="P568" s="200"/>
      <c r="Q568" s="200"/>
    </row>
    <row r="569" spans="4:18" s="167" customFormat="1">
      <c r="D569" s="282">
        <v>14</v>
      </c>
      <c r="E569" s="210" t="str">
        <v>Paquete Conectes Frontera</v>
      </c>
      <c r="F569" s="200"/>
      <c r="G569" s="200"/>
      <c r="H569" s="200"/>
      <c r="I569" s="200"/>
      <c r="J569" s="200"/>
      <c r="K569" s="200"/>
      <c r="L569" s="200"/>
      <c r="M569" s="200"/>
      <c r="N569" s="515">
        <f>VLOOKUP($E569,Tabla27[],11,FALSE)</f>
        <v>1.4502962460368992E-2</v>
      </c>
      <c r="O569" s="516">
        <f t="shared" si="565"/>
        <v>1.0249773003722611E-2</v>
      </c>
      <c r="P569" s="200"/>
      <c r="Q569" s="200"/>
    </row>
    <row r="570" spans="4:18" s="167" customFormat="1">
      <c r="D570" s="282">
        <v>15</v>
      </c>
      <c r="E570" s="210" t="str">
        <v>Paquete Conectes Negocio</v>
      </c>
      <c r="F570" s="200"/>
      <c r="G570" s="200"/>
      <c r="H570" s="200"/>
      <c r="I570" s="200"/>
      <c r="J570" s="200"/>
      <c r="K570" s="200"/>
      <c r="L570" s="200"/>
      <c r="M570" s="200"/>
      <c r="N570" s="515">
        <f>VLOOKUP($E570,Tabla27[],11,FALSE)</f>
        <v>5.098948705491739E-2</v>
      </c>
      <c r="O570" s="516">
        <f t="shared" si="565"/>
        <v>5.3031708168205717E-2</v>
      </c>
      <c r="P570" s="200"/>
      <c r="Q570" s="200"/>
    </row>
    <row r="571" spans="4:18" s="167" customFormat="1">
      <c r="D571" s="282">
        <v>16</v>
      </c>
      <c r="E571" s="210" t="str">
        <v>Paquete Infinitum 1499</v>
      </c>
      <c r="F571" s="200"/>
      <c r="G571" s="200"/>
      <c r="H571" s="200"/>
      <c r="I571" s="200"/>
      <c r="J571" s="200"/>
      <c r="K571" s="200"/>
      <c r="L571" s="200"/>
      <c r="M571" s="200"/>
      <c r="N571" s="515">
        <f>VLOOKUP($E571,Tabla27[],11,FALSE)</f>
        <v>5.5177279154372473E-5</v>
      </c>
      <c r="O571" s="516">
        <f t="shared" si="565"/>
        <v>3.9512274079018975E-4</v>
      </c>
      <c r="P571" s="200"/>
      <c r="Q571" s="200"/>
    </row>
    <row r="572" spans="4:18" s="167" customFormat="1">
      <c r="D572" s="282">
        <v>17</v>
      </c>
      <c r="E572" s="210" t="str">
        <v>Paquete Infinitum 333</v>
      </c>
      <c r="F572" s="200"/>
      <c r="G572" s="200"/>
      <c r="H572" s="200"/>
      <c r="I572" s="200"/>
      <c r="J572" s="200"/>
      <c r="K572" s="200"/>
      <c r="L572" s="200"/>
      <c r="M572" s="200"/>
      <c r="N572" s="515">
        <f>VLOOKUP($E572,Tabla27[],11,FALSE)</f>
        <v>1.6223032512190854E-2</v>
      </c>
      <c r="O572" s="516">
        <f t="shared" si="565"/>
        <v>1.5169940540559925E-2</v>
      </c>
      <c r="P572" s="200"/>
      <c r="Q572" s="200"/>
    </row>
    <row r="573" spans="4:18" s="167" customFormat="1">
      <c r="D573" s="282">
        <v>18</v>
      </c>
      <c r="E573" s="210" t="str">
        <v>Paquete Mi Negocio</v>
      </c>
      <c r="F573" s="200"/>
      <c r="G573" s="200"/>
      <c r="H573" s="200"/>
      <c r="I573" s="200"/>
      <c r="J573" s="200"/>
      <c r="K573" s="200"/>
      <c r="L573" s="200"/>
      <c r="M573" s="200"/>
      <c r="N573" s="515">
        <f>VLOOKUP($E573,Tabla27[],11,FALSE)</f>
        <v>3.1605465853928524E-2</v>
      </c>
      <c r="O573" s="516">
        <f t="shared" si="565"/>
        <v>3.7622500337882531E-2</v>
      </c>
      <c r="P573" s="200"/>
      <c r="Q573" s="200"/>
    </row>
    <row r="574" spans="4:18" s="167" customFormat="1">
      <c r="D574" s="282">
        <v>19</v>
      </c>
      <c r="E574" s="210" t="str">
        <v>Paquete Super Negocio</v>
      </c>
      <c r="F574" s="200"/>
      <c r="G574" s="200"/>
      <c r="H574" s="200"/>
      <c r="I574" s="200"/>
      <c r="J574" s="200"/>
      <c r="K574" s="200"/>
      <c r="L574" s="200"/>
      <c r="M574" s="200"/>
      <c r="N574" s="515">
        <f>VLOOKUP($E574,Tabla27[],11,FALSE)</f>
        <v>3.1616175944333913E-2</v>
      </c>
      <c r="O574" s="516">
        <f t="shared" si="565"/>
        <v>2.2134264738643376E-2</v>
      </c>
      <c r="P574" s="200"/>
      <c r="Q574" s="200"/>
    </row>
    <row r="575" spans="4:18" s="167" customFormat="1">
      <c r="D575" s="282">
        <v>20</v>
      </c>
      <c r="E575" s="210" t="str">
        <v>Paquete Telmex 1000</v>
      </c>
      <c r="F575" s="200"/>
      <c r="G575" s="200"/>
      <c r="H575" s="200"/>
      <c r="I575" s="200"/>
      <c r="J575" s="200"/>
      <c r="K575" s="200"/>
      <c r="L575" s="200"/>
      <c r="M575" s="200"/>
      <c r="N575" s="515">
        <f>VLOOKUP($E575,Tabla27[],11,FALSE)</f>
        <v>0</v>
      </c>
      <c r="O575" s="516">
        <f t="shared" si="565"/>
        <v>0</v>
      </c>
      <c r="P575" s="200"/>
      <c r="Q575" s="200"/>
    </row>
    <row r="576" spans="4:18" s="167" customFormat="1">
      <c r="D576" s="282">
        <v>21</v>
      </c>
      <c r="E576" s="210" t="str">
        <v>Paquete Telmex Todo México Sin Límites</v>
      </c>
      <c r="F576" s="200"/>
      <c r="G576" s="200"/>
      <c r="H576" s="200"/>
      <c r="I576" s="200"/>
      <c r="J576" s="200"/>
      <c r="K576" s="200"/>
      <c r="L576" s="200"/>
      <c r="M576" s="200"/>
      <c r="N576" s="515">
        <f>VLOOKUP($E576,Tabla27[],11,FALSE)</f>
        <v>1.5213401696762536E-2</v>
      </c>
      <c r="O576" s="516">
        <f t="shared" si="565"/>
        <v>9.9287826739783997E-3</v>
      </c>
      <c r="P576" s="200"/>
      <c r="Q576" s="200"/>
    </row>
    <row r="577" spans="4:17" s="167" customFormat="1">
      <c r="D577" s="282">
        <v>22</v>
      </c>
      <c r="E577" s="210" t="str">
        <v>Telmex Negocio Sin Límites 1</v>
      </c>
      <c r="F577" s="200"/>
      <c r="G577" s="200"/>
      <c r="H577" s="200"/>
      <c r="I577" s="200"/>
      <c r="J577" s="200"/>
      <c r="K577" s="200"/>
      <c r="L577" s="200"/>
      <c r="M577" s="200"/>
      <c r="N577" s="515">
        <f>VLOOKUP($E577,Tabla27[],11,FALSE)</f>
        <v>1.6484166865383648E-2</v>
      </c>
      <c r="O577" s="516">
        <f t="shared" si="565"/>
        <v>8.3753301952022297E-3</v>
      </c>
      <c r="P577" s="200"/>
      <c r="Q577" s="200"/>
    </row>
    <row r="578" spans="4:17" s="167" customFormat="1">
      <c r="D578" s="282">
        <v>23</v>
      </c>
      <c r="E578" s="210" t="str">
        <v>Telmex Negocio Sin Límites 2</v>
      </c>
      <c r="F578" s="200"/>
      <c r="G578" s="200"/>
      <c r="H578" s="200"/>
      <c r="I578" s="200"/>
      <c r="J578" s="200"/>
      <c r="K578" s="200"/>
      <c r="L578" s="200"/>
      <c r="M578" s="200"/>
      <c r="N578" s="515">
        <f>VLOOKUP($E578,Tabla27[],11,FALSE)</f>
        <v>1.9105397685378921E-3</v>
      </c>
      <c r="O578" s="516">
        <f t="shared" si="565"/>
        <v>1.8915820205855061E-3</v>
      </c>
      <c r="P578" s="200"/>
      <c r="Q578" s="200"/>
    </row>
    <row r="579" spans="4:17" s="167" customFormat="1">
      <c r="D579" s="282">
        <v>24</v>
      </c>
      <c r="E579" s="210" t="str">
        <v>Telmex Negocio Sin Límites 3</v>
      </c>
      <c r="F579" s="200"/>
      <c r="G579" s="200"/>
      <c r="H579" s="200"/>
      <c r="I579" s="200"/>
      <c r="J579" s="200"/>
      <c r="K579" s="200"/>
      <c r="L579" s="200"/>
      <c r="M579" s="200"/>
      <c r="N579" s="515">
        <f>VLOOKUP($E579,Tabla27[],11,FALSE)</f>
        <v>1.5316261817218057E-3</v>
      </c>
      <c r="O579" s="516">
        <f t="shared" si="565"/>
        <v>2.0019848657051795E-3</v>
      </c>
      <c r="P579" s="200"/>
      <c r="Q579" s="200"/>
    </row>
    <row r="580" spans="4:17" s="167" customFormat="1">
      <c r="D580" s="282">
        <v>25</v>
      </c>
      <c r="E580" s="210" t="str">
        <v>Paquete 289</v>
      </c>
      <c r="F580" s="200"/>
      <c r="G580" s="200"/>
      <c r="H580" s="200"/>
      <c r="I580" s="200"/>
      <c r="J580" s="200"/>
      <c r="K580" s="200"/>
      <c r="L580" s="200"/>
      <c r="M580" s="200"/>
      <c r="N580" s="484">
        <v>0</v>
      </c>
      <c r="O580" s="516">
        <f t="shared" si="565"/>
        <v>2.4835178240814443E-3</v>
      </c>
      <c r="P580" s="200"/>
      <c r="Q580" s="200"/>
    </row>
    <row r="581" spans="4:17" s="167" customFormat="1" hidden="1" outlineLevel="1">
      <c r="D581" s="282">
        <v>26</v>
      </c>
      <c r="E581" s="210">
        <v>0</v>
      </c>
      <c r="F581" s="217"/>
      <c r="G581" s="217"/>
      <c r="H581" s="217"/>
      <c r="I581" s="217"/>
      <c r="J581" s="217"/>
      <c r="K581" s="217"/>
      <c r="L581" s="217"/>
      <c r="M581" s="217"/>
      <c r="N581" s="217"/>
      <c r="O581" s="217"/>
      <c r="P581" s="217"/>
      <c r="Q581" s="217"/>
    </row>
    <row r="582" spans="4:17" s="167" customFormat="1" hidden="1" outlineLevel="1">
      <c r="D582" s="282">
        <v>27</v>
      </c>
      <c r="E582" s="210">
        <v>0</v>
      </c>
      <c r="F582" s="217"/>
      <c r="G582" s="217"/>
      <c r="H582" s="217"/>
      <c r="I582" s="217"/>
      <c r="J582" s="217"/>
      <c r="K582" s="217"/>
      <c r="L582" s="217"/>
      <c r="M582" s="217"/>
      <c r="N582" s="217"/>
      <c r="O582" s="217"/>
      <c r="P582" s="217"/>
      <c r="Q582" s="217"/>
    </row>
    <row r="583" spans="4:17" s="167" customFormat="1" hidden="1" outlineLevel="1">
      <c r="D583" s="282">
        <v>28</v>
      </c>
      <c r="E583" s="210">
        <v>0</v>
      </c>
      <c r="F583" s="217"/>
      <c r="G583" s="217"/>
      <c r="H583" s="217"/>
      <c r="I583" s="217"/>
      <c r="J583" s="217"/>
      <c r="K583" s="217"/>
      <c r="L583" s="217"/>
      <c r="M583" s="217"/>
      <c r="N583" s="217"/>
      <c r="O583" s="217"/>
      <c r="P583" s="217"/>
      <c r="Q583" s="217"/>
    </row>
    <row r="584" spans="4:17" s="167" customFormat="1" hidden="1" outlineLevel="1">
      <c r="D584" s="282">
        <v>29</v>
      </c>
      <c r="E584" s="210">
        <v>0</v>
      </c>
      <c r="F584" s="217"/>
      <c r="G584" s="217"/>
      <c r="H584" s="217"/>
      <c r="I584" s="217"/>
      <c r="J584" s="217"/>
      <c r="K584" s="217"/>
      <c r="L584" s="217"/>
      <c r="M584" s="217"/>
      <c r="N584" s="217"/>
      <c r="O584" s="217"/>
      <c r="P584" s="217"/>
      <c r="Q584" s="217"/>
    </row>
    <row r="585" spans="4:17" s="167" customFormat="1" hidden="1" outlineLevel="1">
      <c r="D585" s="282">
        <v>30</v>
      </c>
      <c r="E585" s="210">
        <v>0</v>
      </c>
      <c r="F585" s="217"/>
      <c r="G585" s="217"/>
      <c r="H585" s="217"/>
      <c r="I585" s="217"/>
      <c r="J585" s="217"/>
      <c r="K585" s="217"/>
      <c r="L585" s="217"/>
      <c r="M585" s="217"/>
      <c r="N585" s="217"/>
      <c r="O585" s="217"/>
      <c r="P585" s="217"/>
      <c r="Q585" s="217"/>
    </row>
    <row r="586" spans="4:17" s="167" customFormat="1" hidden="1" outlineLevel="1">
      <c r="D586" s="282">
        <v>31</v>
      </c>
      <c r="E586" s="210">
        <v>0</v>
      </c>
      <c r="F586" s="217"/>
      <c r="G586" s="217"/>
      <c r="H586" s="217"/>
      <c r="I586" s="217"/>
      <c r="J586" s="217"/>
      <c r="K586" s="217"/>
      <c r="L586" s="217"/>
      <c r="M586" s="217"/>
      <c r="N586" s="217"/>
      <c r="O586" s="217"/>
      <c r="P586" s="217"/>
      <c r="Q586" s="217"/>
    </row>
    <row r="587" spans="4:17" s="167" customFormat="1" hidden="1" outlineLevel="1">
      <c r="D587" s="282">
        <v>32</v>
      </c>
      <c r="E587" s="210">
        <v>0</v>
      </c>
      <c r="F587" s="217"/>
      <c r="G587" s="217"/>
      <c r="H587" s="217"/>
      <c r="I587" s="217"/>
      <c r="J587" s="217"/>
      <c r="K587" s="217"/>
      <c r="L587" s="217"/>
      <c r="M587" s="217"/>
      <c r="N587" s="217"/>
      <c r="O587" s="217"/>
      <c r="P587" s="217"/>
      <c r="Q587" s="217"/>
    </row>
    <row r="588" spans="4:17" s="167" customFormat="1" hidden="1" outlineLevel="1">
      <c r="D588" s="282">
        <v>33</v>
      </c>
      <c r="E588" s="210">
        <v>0</v>
      </c>
      <c r="F588" s="217"/>
      <c r="G588" s="217"/>
      <c r="H588" s="217"/>
      <c r="I588" s="217"/>
      <c r="J588" s="217"/>
      <c r="K588" s="217"/>
      <c r="L588" s="217"/>
      <c r="M588" s="217"/>
      <c r="N588" s="217"/>
      <c r="O588" s="217"/>
      <c r="P588" s="217"/>
      <c r="Q588" s="217"/>
    </row>
    <row r="589" spans="4:17" s="167" customFormat="1" hidden="1" outlineLevel="1">
      <c r="D589" s="282">
        <v>34</v>
      </c>
      <c r="E589" s="210">
        <v>0</v>
      </c>
      <c r="F589" s="217"/>
      <c r="G589" s="217"/>
      <c r="H589" s="217"/>
      <c r="I589" s="217"/>
      <c r="J589" s="217"/>
      <c r="K589" s="217"/>
      <c r="L589" s="217"/>
      <c r="M589" s="217"/>
      <c r="N589" s="217"/>
      <c r="O589" s="217"/>
      <c r="P589" s="217"/>
      <c r="Q589" s="217"/>
    </row>
    <row r="590" spans="4:17" s="167" customFormat="1" hidden="1" outlineLevel="1">
      <c r="D590" s="282">
        <v>35</v>
      </c>
      <c r="E590" s="210">
        <v>0</v>
      </c>
      <c r="F590" s="217"/>
      <c r="G590" s="217"/>
      <c r="H590" s="217"/>
      <c r="I590" s="217"/>
      <c r="J590" s="217"/>
      <c r="K590" s="217"/>
      <c r="L590" s="217"/>
      <c r="M590" s="217"/>
      <c r="N590" s="217"/>
      <c r="O590" s="217"/>
      <c r="P590" s="217"/>
      <c r="Q590" s="217"/>
    </row>
    <row r="591" spans="4:17" s="167" customFormat="1" hidden="1" outlineLevel="1">
      <c r="D591" s="282">
        <v>36</v>
      </c>
      <c r="E591" s="210">
        <v>0</v>
      </c>
      <c r="F591" s="217"/>
      <c r="G591" s="217"/>
      <c r="H591" s="217"/>
      <c r="I591" s="217"/>
      <c r="J591" s="217"/>
      <c r="K591" s="217"/>
      <c r="L591" s="217"/>
      <c r="M591" s="217"/>
      <c r="N591" s="217"/>
      <c r="O591" s="217"/>
      <c r="P591" s="217"/>
      <c r="Q591" s="217"/>
    </row>
    <row r="592" spans="4:17" s="167" customFormat="1" hidden="1" outlineLevel="1">
      <c r="D592" s="282">
        <v>37</v>
      </c>
      <c r="E592" s="210">
        <v>0</v>
      </c>
      <c r="F592" s="217"/>
      <c r="G592" s="217"/>
      <c r="H592" s="217"/>
      <c r="I592" s="217"/>
      <c r="J592" s="217"/>
      <c r="K592" s="217"/>
      <c r="L592" s="217"/>
      <c r="M592" s="217"/>
      <c r="N592" s="217"/>
      <c r="O592" s="217"/>
      <c r="P592" s="217"/>
      <c r="Q592" s="217"/>
    </row>
    <row r="593" spans="4:17" s="167" customFormat="1" hidden="1" outlineLevel="1">
      <c r="D593" s="282">
        <v>38</v>
      </c>
      <c r="E593" s="210">
        <v>0</v>
      </c>
      <c r="F593" s="217"/>
      <c r="G593" s="217"/>
      <c r="H593" s="217"/>
      <c r="I593" s="217"/>
      <c r="J593" s="217"/>
      <c r="K593" s="217"/>
      <c r="L593" s="217"/>
      <c r="M593" s="217"/>
      <c r="N593" s="217"/>
      <c r="O593" s="217"/>
      <c r="P593" s="217"/>
      <c r="Q593" s="217"/>
    </row>
    <row r="594" spans="4:17" s="167" customFormat="1" hidden="1" outlineLevel="1">
      <c r="D594" s="282">
        <v>39</v>
      </c>
      <c r="E594" s="210">
        <v>0</v>
      </c>
      <c r="F594" s="217"/>
      <c r="G594" s="217"/>
      <c r="H594" s="217"/>
      <c r="I594" s="217"/>
      <c r="J594" s="217"/>
      <c r="K594" s="217"/>
      <c r="L594" s="217"/>
      <c r="M594" s="217"/>
      <c r="N594" s="217"/>
      <c r="O594" s="217"/>
      <c r="P594" s="217"/>
      <c r="Q594" s="217"/>
    </row>
    <row r="595" spans="4:17" s="167" customFormat="1" hidden="1" outlineLevel="1">
      <c r="D595" s="282">
        <v>40</v>
      </c>
      <c r="E595" s="210">
        <v>0</v>
      </c>
      <c r="F595" s="217"/>
      <c r="G595" s="217"/>
      <c r="H595" s="217"/>
      <c r="I595" s="217"/>
      <c r="J595" s="217"/>
      <c r="K595" s="217"/>
      <c r="L595" s="217"/>
      <c r="M595" s="217"/>
      <c r="N595" s="217"/>
      <c r="O595" s="217"/>
      <c r="P595" s="217"/>
      <c r="Q595" s="217"/>
    </row>
    <row r="596" spans="4:17" s="167" customFormat="1" hidden="1" outlineLevel="1">
      <c r="D596" s="282">
        <v>41</v>
      </c>
      <c r="E596" s="210">
        <v>0</v>
      </c>
      <c r="F596" s="217"/>
      <c r="G596" s="217"/>
      <c r="H596" s="217"/>
      <c r="I596" s="217"/>
      <c r="J596" s="217"/>
      <c r="K596" s="217"/>
      <c r="L596" s="217"/>
      <c r="M596" s="217"/>
      <c r="N596" s="217"/>
      <c r="O596" s="217"/>
      <c r="P596" s="217"/>
      <c r="Q596" s="217"/>
    </row>
    <row r="597" spans="4:17" s="167" customFormat="1" hidden="1" outlineLevel="1">
      <c r="D597" s="282">
        <v>42</v>
      </c>
      <c r="E597" s="210">
        <v>0</v>
      </c>
      <c r="F597" s="217"/>
      <c r="G597" s="217"/>
      <c r="H597" s="217"/>
      <c r="I597" s="217"/>
      <c r="J597" s="217"/>
      <c r="K597" s="217"/>
      <c r="L597" s="217"/>
      <c r="M597" s="217"/>
      <c r="N597" s="217"/>
      <c r="O597" s="217"/>
      <c r="P597" s="217"/>
      <c r="Q597" s="217"/>
    </row>
    <row r="598" spans="4:17" s="167" customFormat="1" hidden="1" outlineLevel="1">
      <c r="D598" s="282">
        <v>43</v>
      </c>
      <c r="E598" s="210">
        <v>0</v>
      </c>
      <c r="F598" s="217"/>
      <c r="G598" s="217"/>
      <c r="H598" s="217"/>
      <c r="I598" s="217"/>
      <c r="J598" s="217"/>
      <c r="K598" s="217"/>
      <c r="L598" s="217"/>
      <c r="M598" s="217"/>
      <c r="N598" s="217"/>
      <c r="O598" s="217"/>
      <c r="P598" s="217"/>
      <c r="Q598" s="217"/>
    </row>
    <row r="599" spans="4:17" s="167" customFormat="1" hidden="1" outlineLevel="1">
      <c r="D599" s="282">
        <v>44</v>
      </c>
      <c r="E599" s="210">
        <v>0</v>
      </c>
      <c r="F599" s="217"/>
      <c r="G599" s="217"/>
      <c r="H599" s="217"/>
      <c r="I599" s="217"/>
      <c r="J599" s="217"/>
      <c r="K599" s="217"/>
      <c r="L599" s="217"/>
      <c r="M599" s="217"/>
      <c r="N599" s="217"/>
      <c r="O599" s="217"/>
      <c r="P599" s="217"/>
      <c r="Q599" s="217"/>
    </row>
    <row r="600" spans="4:17" s="167" customFormat="1" hidden="1" outlineLevel="1">
      <c r="D600" s="282">
        <v>45</v>
      </c>
      <c r="E600" s="210">
        <v>0</v>
      </c>
      <c r="F600" s="217"/>
      <c r="G600" s="217"/>
      <c r="H600" s="217"/>
      <c r="I600" s="217"/>
      <c r="J600" s="217"/>
      <c r="K600" s="217"/>
      <c r="L600" s="217"/>
      <c r="M600" s="217"/>
      <c r="N600" s="217"/>
      <c r="O600" s="217"/>
      <c r="P600" s="217"/>
      <c r="Q600" s="217"/>
    </row>
    <row r="601" spans="4:17" s="167" customFormat="1" hidden="1" outlineLevel="1">
      <c r="D601" s="282">
        <v>46</v>
      </c>
      <c r="E601" s="210">
        <v>0</v>
      </c>
      <c r="F601" s="217"/>
      <c r="G601" s="217"/>
      <c r="H601" s="217"/>
      <c r="I601" s="217"/>
      <c r="J601" s="217"/>
      <c r="K601" s="217"/>
      <c r="L601" s="217"/>
      <c r="M601" s="217"/>
      <c r="N601" s="217"/>
      <c r="O601" s="217"/>
      <c r="P601" s="217"/>
      <c r="Q601" s="217"/>
    </row>
    <row r="602" spans="4:17" s="167" customFormat="1" hidden="1" outlineLevel="1">
      <c r="D602" s="282">
        <v>47</v>
      </c>
      <c r="E602" s="210">
        <v>0</v>
      </c>
      <c r="F602" s="217"/>
      <c r="G602" s="217"/>
      <c r="H602" s="217"/>
      <c r="I602" s="217"/>
      <c r="J602" s="217"/>
      <c r="K602" s="217"/>
      <c r="L602" s="217"/>
      <c r="M602" s="217"/>
      <c r="N602" s="217"/>
      <c r="O602" s="217"/>
      <c r="P602" s="217"/>
      <c r="Q602" s="217"/>
    </row>
    <row r="603" spans="4:17" s="167" customFormat="1" hidden="1" outlineLevel="1">
      <c r="D603" s="282">
        <v>48</v>
      </c>
      <c r="E603" s="210">
        <v>0</v>
      </c>
      <c r="F603" s="217"/>
      <c r="G603" s="217"/>
      <c r="H603" s="217"/>
      <c r="I603" s="217"/>
      <c r="J603" s="217"/>
      <c r="K603" s="217"/>
      <c r="L603" s="217"/>
      <c r="M603" s="217"/>
      <c r="N603" s="217"/>
      <c r="O603" s="217"/>
      <c r="P603" s="217"/>
      <c r="Q603" s="217"/>
    </row>
    <row r="604" spans="4:17" s="167" customFormat="1" hidden="1" outlineLevel="1">
      <c r="D604" s="282">
        <v>49</v>
      </c>
      <c r="E604" s="210">
        <v>0</v>
      </c>
      <c r="F604" s="217"/>
      <c r="G604" s="217"/>
      <c r="H604" s="217"/>
      <c r="I604" s="217"/>
      <c r="J604" s="217"/>
      <c r="K604" s="217"/>
      <c r="L604" s="217"/>
      <c r="M604" s="217"/>
      <c r="N604" s="217"/>
      <c r="O604" s="217"/>
      <c r="P604" s="217"/>
      <c r="Q604" s="217"/>
    </row>
    <row r="605" spans="4:17" s="167" customFormat="1" hidden="1" outlineLevel="1">
      <c r="D605" s="282">
        <v>50</v>
      </c>
      <c r="E605" s="210">
        <v>0</v>
      </c>
      <c r="F605" s="217"/>
      <c r="G605" s="217"/>
      <c r="H605" s="217"/>
      <c r="I605" s="217"/>
      <c r="J605" s="217"/>
      <c r="K605" s="217"/>
      <c r="L605" s="217"/>
      <c r="M605" s="217"/>
      <c r="N605" s="217"/>
      <c r="O605" s="217"/>
      <c r="P605" s="217"/>
      <c r="Q605" s="217"/>
    </row>
    <row r="606" spans="4:17" s="167" customFormat="1" hidden="1" outlineLevel="1">
      <c r="D606" s="282">
        <v>51</v>
      </c>
      <c r="E606" s="210">
        <v>0</v>
      </c>
      <c r="F606" s="217"/>
      <c r="G606" s="217"/>
      <c r="H606" s="217"/>
      <c r="I606" s="217"/>
      <c r="J606" s="217"/>
      <c r="K606" s="217"/>
      <c r="L606" s="217"/>
      <c r="M606" s="217"/>
      <c r="N606" s="217"/>
      <c r="O606" s="217"/>
      <c r="P606" s="217"/>
      <c r="Q606" s="217"/>
    </row>
    <row r="607" spans="4:17" s="167" customFormat="1" hidden="1" outlineLevel="1">
      <c r="D607" s="282">
        <v>52</v>
      </c>
      <c r="E607" s="210">
        <v>0</v>
      </c>
      <c r="F607" s="217"/>
      <c r="G607" s="217"/>
      <c r="H607" s="217"/>
      <c r="I607" s="217"/>
      <c r="J607" s="217"/>
      <c r="K607" s="217"/>
      <c r="L607" s="217"/>
      <c r="M607" s="217"/>
      <c r="N607" s="217"/>
      <c r="O607" s="217"/>
      <c r="P607" s="217"/>
      <c r="Q607" s="217"/>
    </row>
    <row r="608" spans="4:17" s="167" customFormat="1" hidden="1" outlineLevel="1">
      <c r="D608" s="282">
        <v>53</v>
      </c>
      <c r="E608" s="210">
        <v>0</v>
      </c>
      <c r="F608" s="217"/>
      <c r="G608" s="217"/>
      <c r="H608" s="217"/>
      <c r="I608" s="217"/>
      <c r="J608" s="217"/>
      <c r="K608" s="217"/>
      <c r="L608" s="217"/>
      <c r="M608" s="217"/>
      <c r="N608" s="217"/>
      <c r="O608" s="217"/>
      <c r="P608" s="217"/>
      <c r="Q608" s="217"/>
    </row>
    <row r="609" spans="4:17" s="167" customFormat="1" hidden="1" outlineLevel="1">
      <c r="D609" s="282">
        <v>54</v>
      </c>
      <c r="E609" s="210">
        <v>0</v>
      </c>
      <c r="F609" s="217"/>
      <c r="G609" s="217"/>
      <c r="H609" s="217"/>
      <c r="I609" s="217"/>
      <c r="J609" s="217"/>
      <c r="K609" s="217"/>
      <c r="L609" s="217"/>
      <c r="M609" s="217"/>
      <c r="N609" s="217"/>
      <c r="O609" s="217"/>
      <c r="P609" s="217"/>
      <c r="Q609" s="217"/>
    </row>
    <row r="610" spans="4:17" s="167" customFormat="1" hidden="1" outlineLevel="1">
      <c r="D610" s="282">
        <v>55</v>
      </c>
      <c r="E610" s="210">
        <v>0</v>
      </c>
      <c r="F610" s="217"/>
      <c r="G610" s="217"/>
      <c r="H610" s="217"/>
      <c r="I610" s="217"/>
      <c r="J610" s="217"/>
      <c r="K610" s="217"/>
      <c r="L610" s="217"/>
      <c r="M610" s="217"/>
      <c r="N610" s="217"/>
      <c r="O610" s="217"/>
      <c r="P610" s="217"/>
      <c r="Q610" s="217"/>
    </row>
    <row r="611" spans="4:17" s="167" customFormat="1" hidden="1" outlineLevel="1">
      <c r="D611" s="282">
        <v>56</v>
      </c>
      <c r="E611" s="210">
        <v>0</v>
      </c>
      <c r="F611" s="217"/>
      <c r="G611" s="217"/>
      <c r="H611" s="217"/>
      <c r="I611" s="217"/>
      <c r="J611" s="217"/>
      <c r="K611" s="217"/>
      <c r="L611" s="217"/>
      <c r="M611" s="217"/>
      <c r="N611" s="217"/>
      <c r="O611" s="217"/>
      <c r="P611" s="217"/>
      <c r="Q611" s="217"/>
    </row>
    <row r="612" spans="4:17" s="167" customFormat="1" hidden="1" outlineLevel="1">
      <c r="D612" s="282">
        <v>57</v>
      </c>
      <c r="E612" s="210">
        <v>0</v>
      </c>
      <c r="F612" s="217"/>
      <c r="G612" s="217"/>
      <c r="H612" s="217"/>
      <c r="I612" s="217"/>
      <c r="J612" s="217"/>
      <c r="K612" s="217"/>
      <c r="L612" s="217"/>
      <c r="M612" s="217"/>
      <c r="N612" s="217"/>
      <c r="O612" s="217"/>
      <c r="P612" s="217"/>
      <c r="Q612" s="217"/>
    </row>
    <row r="613" spans="4:17" s="167" customFormat="1" hidden="1" outlineLevel="1">
      <c r="D613" s="282">
        <v>58</v>
      </c>
      <c r="E613" s="210">
        <v>0</v>
      </c>
      <c r="F613" s="217"/>
      <c r="G613" s="217"/>
      <c r="H613" s="217"/>
      <c r="I613" s="217"/>
      <c r="J613" s="217"/>
      <c r="K613" s="217"/>
      <c r="L613" s="217"/>
      <c r="M613" s="217"/>
      <c r="N613" s="217"/>
      <c r="O613" s="217"/>
      <c r="P613" s="217"/>
      <c r="Q613" s="217"/>
    </row>
    <row r="614" spans="4:17" s="167" customFormat="1" hidden="1" outlineLevel="1">
      <c r="D614" s="282">
        <v>59</v>
      </c>
      <c r="E614" s="210">
        <v>0</v>
      </c>
      <c r="F614" s="217"/>
      <c r="G614" s="217"/>
      <c r="H614" s="217"/>
      <c r="I614" s="217"/>
      <c r="J614" s="217"/>
      <c r="K614" s="217"/>
      <c r="L614" s="217"/>
      <c r="M614" s="217"/>
      <c r="N614" s="217"/>
      <c r="O614" s="217"/>
      <c r="P614" s="217"/>
      <c r="Q614" s="217"/>
    </row>
    <row r="615" spans="4:17" s="167" customFormat="1" hidden="1" outlineLevel="1">
      <c r="D615" s="282">
        <v>60</v>
      </c>
      <c r="E615" s="210">
        <v>0</v>
      </c>
      <c r="F615" s="217"/>
      <c r="G615" s="217"/>
      <c r="H615" s="217"/>
      <c r="I615" s="217"/>
      <c r="J615" s="217"/>
      <c r="K615" s="217"/>
      <c r="L615" s="217"/>
      <c r="M615" s="217"/>
      <c r="N615" s="217"/>
      <c r="O615" s="217"/>
      <c r="P615" s="217"/>
      <c r="Q615" s="217"/>
    </row>
    <row r="616" spans="4:17" s="167" customFormat="1" hidden="1" outlineLevel="1">
      <c r="D616" s="282">
        <v>61</v>
      </c>
      <c r="E616" s="210">
        <v>0</v>
      </c>
      <c r="F616" s="217"/>
      <c r="G616" s="217"/>
      <c r="H616" s="217"/>
      <c r="I616" s="217"/>
      <c r="J616" s="217"/>
      <c r="K616" s="217"/>
      <c r="L616" s="217"/>
      <c r="M616" s="217"/>
      <c r="N616" s="217"/>
      <c r="O616" s="217"/>
      <c r="P616" s="217"/>
      <c r="Q616" s="217"/>
    </row>
    <row r="617" spans="4:17" s="167" customFormat="1" hidden="1" outlineLevel="1">
      <c r="D617" s="282">
        <v>62</v>
      </c>
      <c r="E617" s="210">
        <v>0</v>
      </c>
      <c r="F617" s="217"/>
      <c r="G617" s="217"/>
      <c r="H617" s="217"/>
      <c r="I617" s="217"/>
      <c r="J617" s="217"/>
      <c r="K617" s="217"/>
      <c r="L617" s="217"/>
      <c r="M617" s="217"/>
      <c r="N617" s="217"/>
      <c r="O617" s="217"/>
      <c r="P617" s="217"/>
      <c r="Q617" s="217"/>
    </row>
    <row r="618" spans="4:17" s="167" customFormat="1" hidden="1" outlineLevel="1">
      <c r="D618" s="282">
        <v>63</v>
      </c>
      <c r="E618" s="210">
        <v>0</v>
      </c>
      <c r="F618" s="217"/>
      <c r="G618" s="217"/>
      <c r="H618" s="217"/>
      <c r="I618" s="217"/>
      <c r="J618" s="217"/>
      <c r="K618" s="217"/>
      <c r="L618" s="217"/>
      <c r="M618" s="217"/>
      <c r="N618" s="217"/>
      <c r="O618" s="217"/>
      <c r="P618" s="217"/>
      <c r="Q618" s="217"/>
    </row>
    <row r="619" spans="4:17" s="167" customFormat="1" hidden="1" outlineLevel="1">
      <c r="D619" s="282">
        <v>64</v>
      </c>
      <c r="E619" s="210">
        <v>0</v>
      </c>
      <c r="F619" s="217"/>
      <c r="G619" s="217"/>
      <c r="H619" s="217"/>
      <c r="I619" s="217"/>
      <c r="J619" s="217"/>
      <c r="K619" s="217"/>
      <c r="L619" s="217"/>
      <c r="M619" s="217"/>
      <c r="N619" s="217"/>
      <c r="O619" s="217"/>
      <c r="P619" s="217"/>
      <c r="Q619" s="217"/>
    </row>
    <row r="620" spans="4:17" s="167" customFormat="1" hidden="1" outlineLevel="1">
      <c r="D620" s="282">
        <v>65</v>
      </c>
      <c r="E620" s="210">
        <v>0</v>
      </c>
      <c r="F620" s="217"/>
      <c r="G620" s="217"/>
      <c r="H620" s="217"/>
      <c r="I620" s="217"/>
      <c r="J620" s="217"/>
      <c r="K620" s="217"/>
      <c r="L620" s="217"/>
      <c r="M620" s="217"/>
      <c r="N620" s="217"/>
      <c r="O620" s="217"/>
      <c r="P620" s="217"/>
      <c r="Q620" s="217"/>
    </row>
    <row r="621" spans="4:17" s="167" customFormat="1" hidden="1" outlineLevel="1">
      <c r="D621" s="282">
        <v>66</v>
      </c>
      <c r="E621" s="210">
        <v>0</v>
      </c>
      <c r="F621" s="217"/>
      <c r="G621" s="217"/>
      <c r="H621" s="217"/>
      <c r="I621" s="217"/>
      <c r="J621" s="217"/>
      <c r="K621" s="217"/>
      <c r="L621" s="217"/>
      <c r="M621" s="217"/>
      <c r="N621" s="217"/>
      <c r="O621" s="217"/>
      <c r="P621" s="217"/>
      <c r="Q621" s="217"/>
    </row>
    <row r="622" spans="4:17" s="167" customFormat="1" hidden="1" outlineLevel="1">
      <c r="D622" s="282">
        <v>67</v>
      </c>
      <c r="E622" s="210">
        <v>0</v>
      </c>
      <c r="F622" s="217"/>
      <c r="G622" s="217"/>
      <c r="H622" s="217"/>
      <c r="I622" s="217"/>
      <c r="J622" s="217"/>
      <c r="K622" s="217"/>
      <c r="L622" s="217"/>
      <c r="M622" s="217"/>
      <c r="N622" s="217"/>
      <c r="O622" s="217"/>
      <c r="P622" s="217"/>
      <c r="Q622" s="217"/>
    </row>
    <row r="623" spans="4:17" s="167" customFormat="1" hidden="1" outlineLevel="1">
      <c r="D623" s="282">
        <v>68</v>
      </c>
      <c r="E623" s="210">
        <v>0</v>
      </c>
      <c r="F623" s="217"/>
      <c r="G623" s="217"/>
      <c r="H623" s="217"/>
      <c r="I623" s="217"/>
      <c r="J623" s="217"/>
      <c r="K623" s="217"/>
      <c r="L623" s="217"/>
      <c r="M623" s="217"/>
      <c r="N623" s="217"/>
      <c r="O623" s="217"/>
      <c r="P623" s="217"/>
      <c r="Q623" s="217"/>
    </row>
    <row r="624" spans="4:17" s="167" customFormat="1" hidden="1" outlineLevel="1">
      <c r="D624" s="282">
        <v>69</v>
      </c>
      <c r="E624" s="210">
        <v>0</v>
      </c>
      <c r="F624" s="217"/>
      <c r="G624" s="217"/>
      <c r="H624" s="217"/>
      <c r="I624" s="217"/>
      <c r="J624" s="217"/>
      <c r="K624" s="217"/>
      <c r="L624" s="217"/>
      <c r="M624" s="217"/>
      <c r="N624" s="217"/>
      <c r="O624" s="217"/>
      <c r="P624" s="217"/>
      <c r="Q624" s="217"/>
    </row>
    <row r="625" spans="4:17" s="167" customFormat="1" hidden="1" outlineLevel="1">
      <c r="D625" s="282">
        <v>70</v>
      </c>
      <c r="E625" s="210">
        <v>0</v>
      </c>
      <c r="F625" s="217"/>
      <c r="G625" s="217"/>
      <c r="H625" s="217"/>
      <c r="I625" s="217"/>
      <c r="J625" s="217"/>
      <c r="K625" s="217"/>
      <c r="L625" s="217"/>
      <c r="M625" s="217"/>
      <c r="N625" s="217"/>
      <c r="O625" s="217"/>
      <c r="P625" s="217"/>
      <c r="Q625" s="217"/>
    </row>
    <row r="626" spans="4:17" s="167" customFormat="1" hidden="1" outlineLevel="1">
      <c r="D626" s="282">
        <v>71</v>
      </c>
      <c r="E626" s="210">
        <v>0</v>
      </c>
      <c r="F626" s="217"/>
      <c r="G626" s="217"/>
      <c r="H626" s="217"/>
      <c r="I626" s="217"/>
      <c r="J626" s="217"/>
      <c r="K626" s="217"/>
      <c r="L626" s="217"/>
      <c r="M626" s="217"/>
      <c r="N626" s="217"/>
      <c r="O626" s="217"/>
      <c r="P626" s="217"/>
      <c r="Q626" s="217"/>
    </row>
    <row r="627" spans="4:17" s="167" customFormat="1" hidden="1" outlineLevel="1">
      <c r="D627" s="282">
        <v>72</v>
      </c>
      <c r="E627" s="210">
        <v>0</v>
      </c>
      <c r="F627" s="217"/>
      <c r="G627" s="217"/>
      <c r="H627" s="217"/>
      <c r="I627" s="217"/>
      <c r="J627" s="217"/>
      <c r="K627" s="217"/>
      <c r="L627" s="217"/>
      <c r="M627" s="217"/>
      <c r="N627" s="217"/>
      <c r="O627" s="217"/>
      <c r="P627" s="217"/>
      <c r="Q627" s="217"/>
    </row>
    <row r="628" spans="4:17" s="167" customFormat="1" hidden="1" outlineLevel="1">
      <c r="D628" s="282">
        <v>73</v>
      </c>
      <c r="E628" s="210">
        <v>0</v>
      </c>
      <c r="F628" s="217"/>
      <c r="G628" s="217"/>
      <c r="H628" s="217"/>
      <c r="I628" s="217"/>
      <c r="J628" s="217"/>
      <c r="K628" s="217"/>
      <c r="L628" s="217"/>
      <c r="M628" s="217"/>
      <c r="N628" s="217"/>
      <c r="O628" s="217"/>
      <c r="P628" s="217"/>
      <c r="Q628" s="217"/>
    </row>
    <row r="629" spans="4:17" s="167" customFormat="1" hidden="1" outlineLevel="1">
      <c r="D629" s="282">
        <v>74</v>
      </c>
      <c r="E629" s="210">
        <v>0</v>
      </c>
      <c r="F629" s="217"/>
      <c r="G629" s="217"/>
      <c r="H629" s="217"/>
      <c r="I629" s="217"/>
      <c r="J629" s="217"/>
      <c r="K629" s="217"/>
      <c r="L629" s="217"/>
      <c r="M629" s="217"/>
      <c r="N629" s="217"/>
      <c r="O629" s="217"/>
      <c r="P629" s="217"/>
      <c r="Q629" s="217"/>
    </row>
    <row r="630" spans="4:17" s="167" customFormat="1" hidden="1" outlineLevel="1">
      <c r="D630" s="282">
        <v>75</v>
      </c>
      <c r="E630" s="210">
        <v>0</v>
      </c>
      <c r="F630" s="217"/>
      <c r="G630" s="217"/>
      <c r="H630" s="217"/>
      <c r="I630" s="217"/>
      <c r="J630" s="217"/>
      <c r="K630" s="217"/>
      <c r="L630" s="217"/>
      <c r="M630" s="217"/>
      <c r="N630" s="217"/>
      <c r="O630" s="217"/>
      <c r="P630" s="217"/>
      <c r="Q630" s="217"/>
    </row>
    <row r="631" spans="4:17" s="167" customFormat="1" hidden="1" outlineLevel="1">
      <c r="D631" s="282">
        <v>76</v>
      </c>
      <c r="E631" s="210">
        <v>0</v>
      </c>
      <c r="F631" s="217"/>
      <c r="G631" s="217"/>
      <c r="H631" s="217"/>
      <c r="I631" s="217"/>
      <c r="J631" s="217"/>
      <c r="K631" s="217"/>
      <c r="L631" s="217"/>
      <c r="M631" s="217"/>
      <c r="N631" s="217"/>
      <c r="O631" s="217"/>
      <c r="P631" s="217"/>
      <c r="Q631" s="217"/>
    </row>
    <row r="632" spans="4:17" s="167" customFormat="1" hidden="1" outlineLevel="1">
      <c r="D632" s="282">
        <v>77</v>
      </c>
      <c r="E632" s="210">
        <v>0</v>
      </c>
      <c r="F632" s="217"/>
      <c r="G632" s="217"/>
      <c r="H632" s="217"/>
      <c r="I632" s="217"/>
      <c r="J632" s="217"/>
      <c r="K632" s="217"/>
      <c r="L632" s="217"/>
      <c r="M632" s="217"/>
      <c r="N632" s="217"/>
      <c r="O632" s="217"/>
      <c r="P632" s="217"/>
      <c r="Q632" s="217"/>
    </row>
    <row r="633" spans="4:17" s="167" customFormat="1" hidden="1" outlineLevel="1">
      <c r="D633" s="282">
        <v>78</v>
      </c>
      <c r="E633" s="210">
        <v>0</v>
      </c>
      <c r="F633" s="217"/>
      <c r="G633" s="217"/>
      <c r="H633" s="217"/>
      <c r="I633" s="217"/>
      <c r="J633" s="217"/>
      <c r="K633" s="217"/>
      <c r="L633" s="217"/>
      <c r="M633" s="217"/>
      <c r="N633" s="217"/>
      <c r="O633" s="217"/>
      <c r="P633" s="217"/>
      <c r="Q633" s="217"/>
    </row>
    <row r="634" spans="4:17" s="167" customFormat="1" hidden="1" outlineLevel="1">
      <c r="D634" s="282">
        <v>79</v>
      </c>
      <c r="E634" s="210">
        <v>0</v>
      </c>
      <c r="F634" s="217"/>
      <c r="G634" s="217"/>
      <c r="H634" s="217"/>
      <c r="I634" s="217"/>
      <c r="J634" s="217"/>
      <c r="K634" s="217"/>
      <c r="L634" s="217"/>
      <c r="M634" s="217"/>
      <c r="N634" s="217"/>
      <c r="O634" s="217"/>
      <c r="P634" s="217"/>
      <c r="Q634" s="217"/>
    </row>
    <row r="635" spans="4:17" s="167" customFormat="1" hidden="1" outlineLevel="1">
      <c r="D635" s="282">
        <v>80</v>
      </c>
      <c r="E635" s="210">
        <v>0</v>
      </c>
      <c r="F635" s="217"/>
      <c r="G635" s="217"/>
      <c r="H635" s="217"/>
      <c r="I635" s="217"/>
      <c r="J635" s="217"/>
      <c r="K635" s="217"/>
      <c r="L635" s="217"/>
      <c r="M635" s="217"/>
      <c r="N635" s="217"/>
      <c r="O635" s="217"/>
      <c r="P635" s="217"/>
      <c r="Q635" s="217"/>
    </row>
    <row r="636" spans="4:17" s="167" customFormat="1" hidden="1" outlineLevel="1">
      <c r="D636" s="282">
        <v>81</v>
      </c>
      <c r="E636" s="210">
        <v>0</v>
      </c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</row>
    <row r="637" spans="4:17" s="167" customFormat="1" hidden="1" outlineLevel="1">
      <c r="D637" s="282">
        <v>82</v>
      </c>
      <c r="E637" s="210">
        <v>0</v>
      </c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</row>
    <row r="638" spans="4:17" s="167" customFormat="1" hidden="1" outlineLevel="1">
      <c r="D638" s="282">
        <v>83</v>
      </c>
      <c r="E638" s="210">
        <v>0</v>
      </c>
      <c r="F638" s="21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</row>
    <row r="639" spans="4:17" s="167" customFormat="1" hidden="1" outlineLevel="1">
      <c r="D639" s="282">
        <v>84</v>
      </c>
      <c r="E639" s="210">
        <v>0</v>
      </c>
      <c r="F639" s="21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</row>
    <row r="640" spans="4:17" s="167" customFormat="1" hidden="1" outlineLevel="1">
      <c r="D640" s="282">
        <v>85</v>
      </c>
      <c r="E640" s="210">
        <v>0</v>
      </c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</row>
    <row r="641" spans="4:17" s="167" customFormat="1" hidden="1" outlineLevel="1">
      <c r="D641" s="282">
        <v>86</v>
      </c>
      <c r="E641" s="210">
        <v>0</v>
      </c>
      <c r="F641" s="217"/>
      <c r="G641" s="217"/>
      <c r="H641" s="217"/>
      <c r="I641" s="217"/>
      <c r="J641" s="217"/>
      <c r="K641" s="217"/>
      <c r="L641" s="217"/>
      <c r="M641" s="217"/>
      <c r="N641" s="217"/>
      <c r="O641" s="217"/>
      <c r="P641" s="217"/>
      <c r="Q641" s="217"/>
    </row>
    <row r="642" spans="4:17" s="167" customFormat="1" hidden="1" outlineLevel="1">
      <c r="D642" s="282">
        <v>87</v>
      </c>
      <c r="E642" s="210">
        <v>0</v>
      </c>
      <c r="F642" s="217"/>
      <c r="G642" s="217"/>
      <c r="H642" s="217"/>
      <c r="I642" s="217"/>
      <c r="J642" s="217"/>
      <c r="K642" s="217"/>
      <c r="L642" s="217"/>
      <c r="M642" s="217"/>
      <c r="N642" s="217"/>
      <c r="O642" s="217"/>
      <c r="P642" s="217"/>
      <c r="Q642" s="217"/>
    </row>
    <row r="643" spans="4:17" s="167" customFormat="1" hidden="1" outlineLevel="1">
      <c r="D643" s="282">
        <v>88</v>
      </c>
      <c r="E643" s="210">
        <v>0</v>
      </c>
      <c r="F643" s="217"/>
      <c r="G643" s="217"/>
      <c r="H643" s="217"/>
      <c r="I643" s="217"/>
      <c r="J643" s="217"/>
      <c r="K643" s="217"/>
      <c r="L643" s="217"/>
      <c r="M643" s="217"/>
      <c r="N643" s="217"/>
      <c r="O643" s="217"/>
      <c r="P643" s="217"/>
      <c r="Q643" s="217"/>
    </row>
    <row r="644" spans="4:17" s="167" customFormat="1" hidden="1" outlineLevel="1">
      <c r="D644" s="282">
        <v>89</v>
      </c>
      <c r="E644" s="210">
        <v>0</v>
      </c>
      <c r="F644" s="217"/>
      <c r="G644" s="217"/>
      <c r="H644" s="217"/>
      <c r="I644" s="217"/>
      <c r="J644" s="217"/>
      <c r="K644" s="217"/>
      <c r="L644" s="217"/>
      <c r="M644" s="217"/>
      <c r="N644" s="217"/>
      <c r="O644" s="217"/>
      <c r="P644" s="217"/>
      <c r="Q644" s="217"/>
    </row>
    <row r="645" spans="4:17" s="167" customFormat="1" hidden="1" outlineLevel="1">
      <c r="D645" s="282">
        <v>90</v>
      </c>
      <c r="E645" s="210">
        <v>0</v>
      </c>
      <c r="F645" s="217"/>
      <c r="G645" s="217"/>
      <c r="H645" s="217"/>
      <c r="I645" s="217"/>
      <c r="J645" s="217"/>
      <c r="K645" s="217"/>
      <c r="L645" s="217"/>
      <c r="M645" s="217"/>
      <c r="N645" s="217"/>
      <c r="O645" s="217"/>
      <c r="P645" s="217"/>
      <c r="Q645" s="217"/>
    </row>
    <row r="646" spans="4:17" s="167" customFormat="1" hidden="1" outlineLevel="1">
      <c r="D646" s="282">
        <v>91</v>
      </c>
      <c r="E646" s="210">
        <v>0</v>
      </c>
      <c r="F646" s="217"/>
      <c r="G646" s="217"/>
      <c r="H646" s="217"/>
      <c r="I646" s="217"/>
      <c r="J646" s="217"/>
      <c r="K646" s="217"/>
      <c r="L646" s="217"/>
      <c r="M646" s="217"/>
      <c r="N646" s="217"/>
      <c r="O646" s="217"/>
      <c r="P646" s="217"/>
      <c r="Q646" s="217"/>
    </row>
    <row r="647" spans="4:17" s="167" customFormat="1" hidden="1" outlineLevel="1">
      <c r="D647" s="282">
        <v>92</v>
      </c>
      <c r="E647" s="210">
        <v>0</v>
      </c>
      <c r="F647" s="217"/>
      <c r="G647" s="217"/>
      <c r="H647" s="217"/>
      <c r="I647" s="217"/>
      <c r="J647" s="217"/>
      <c r="K647" s="217"/>
      <c r="L647" s="217"/>
      <c r="M647" s="217"/>
      <c r="N647" s="217"/>
      <c r="O647" s="217"/>
      <c r="P647" s="217"/>
      <c r="Q647" s="217"/>
    </row>
    <row r="648" spans="4:17" s="167" customFormat="1" hidden="1" outlineLevel="1">
      <c r="D648" s="282">
        <v>93</v>
      </c>
      <c r="E648" s="210">
        <v>0</v>
      </c>
      <c r="F648" s="217"/>
      <c r="G648" s="217"/>
      <c r="H648" s="217"/>
      <c r="I648" s="217"/>
      <c r="J648" s="217"/>
      <c r="K648" s="217"/>
      <c r="L648" s="217"/>
      <c r="M648" s="217"/>
      <c r="N648" s="217"/>
      <c r="O648" s="217"/>
      <c r="P648" s="217"/>
      <c r="Q648" s="217"/>
    </row>
    <row r="649" spans="4:17" s="167" customFormat="1" hidden="1" outlineLevel="1">
      <c r="D649" s="282">
        <v>94</v>
      </c>
      <c r="E649" s="210">
        <v>0</v>
      </c>
      <c r="F649" s="217"/>
      <c r="G649" s="217"/>
      <c r="H649" s="217"/>
      <c r="I649" s="217"/>
      <c r="J649" s="217"/>
      <c r="K649" s="217"/>
      <c r="L649" s="217"/>
      <c r="M649" s="217"/>
      <c r="N649" s="217"/>
      <c r="O649" s="217"/>
      <c r="P649" s="217"/>
      <c r="Q649" s="217"/>
    </row>
    <row r="650" spans="4:17" s="167" customFormat="1" hidden="1" outlineLevel="1">
      <c r="D650" s="282">
        <v>95</v>
      </c>
      <c r="E650" s="210">
        <v>0</v>
      </c>
      <c r="F650" s="217"/>
      <c r="G650" s="217"/>
      <c r="H650" s="217"/>
      <c r="I650" s="217"/>
      <c r="J650" s="217"/>
      <c r="K650" s="217"/>
      <c r="L650" s="217"/>
      <c r="M650" s="217"/>
      <c r="N650" s="217"/>
      <c r="O650" s="217"/>
      <c r="P650" s="217"/>
      <c r="Q650" s="217"/>
    </row>
    <row r="651" spans="4:17" s="167" customFormat="1" hidden="1" outlineLevel="1">
      <c r="D651" s="282">
        <v>96</v>
      </c>
      <c r="E651" s="210">
        <v>0</v>
      </c>
      <c r="F651" s="217"/>
      <c r="G651" s="217"/>
      <c r="H651" s="217"/>
      <c r="I651" s="217"/>
      <c r="J651" s="217"/>
      <c r="K651" s="217"/>
      <c r="L651" s="217"/>
      <c r="M651" s="217"/>
      <c r="N651" s="217"/>
      <c r="O651" s="217"/>
      <c r="P651" s="217"/>
      <c r="Q651" s="217"/>
    </row>
    <row r="652" spans="4:17" s="167" customFormat="1" hidden="1" outlineLevel="1">
      <c r="D652" s="282">
        <v>97</v>
      </c>
      <c r="E652" s="210">
        <v>0</v>
      </c>
      <c r="F652" s="217"/>
      <c r="G652" s="217"/>
      <c r="H652" s="217"/>
      <c r="I652" s="217"/>
      <c r="J652" s="217"/>
      <c r="K652" s="217"/>
      <c r="L652" s="217"/>
      <c r="M652" s="217"/>
      <c r="N652" s="217"/>
      <c r="O652" s="217"/>
      <c r="P652" s="217"/>
      <c r="Q652" s="217"/>
    </row>
    <row r="653" spans="4:17" s="167" customFormat="1" hidden="1" outlineLevel="1">
      <c r="D653" s="282">
        <v>98</v>
      </c>
      <c r="E653" s="210">
        <v>0</v>
      </c>
      <c r="F653" s="217"/>
      <c r="G653" s="217"/>
      <c r="H653" s="217"/>
      <c r="I653" s="217"/>
      <c r="J653" s="217"/>
      <c r="K653" s="217"/>
      <c r="L653" s="217"/>
      <c r="M653" s="217"/>
      <c r="N653" s="217"/>
      <c r="O653" s="217"/>
      <c r="P653" s="217"/>
      <c r="Q653" s="217"/>
    </row>
    <row r="654" spans="4:17" s="167" customFormat="1" hidden="1" outlineLevel="1">
      <c r="D654" s="282">
        <v>99</v>
      </c>
      <c r="E654" s="210">
        <v>0</v>
      </c>
      <c r="F654" s="217"/>
      <c r="G654" s="217"/>
      <c r="H654" s="217"/>
      <c r="I654" s="217"/>
      <c r="J654" s="217"/>
      <c r="K654" s="217"/>
      <c r="L654" s="217"/>
      <c r="M654" s="217"/>
      <c r="N654" s="217"/>
      <c r="O654" s="217"/>
      <c r="P654" s="217"/>
      <c r="Q654" s="217"/>
    </row>
    <row r="655" spans="4:17" s="167" customFormat="1" hidden="1" outlineLevel="1">
      <c r="D655" s="282">
        <v>100</v>
      </c>
      <c r="E655" s="210">
        <v>0</v>
      </c>
      <c r="F655" s="217"/>
      <c r="G655" s="217"/>
      <c r="H655" s="217"/>
      <c r="I655" s="217"/>
      <c r="J655" s="217"/>
      <c r="K655" s="217"/>
      <c r="L655" s="217"/>
      <c r="M655" s="217"/>
      <c r="N655" s="217"/>
      <c r="O655" s="217"/>
      <c r="P655" s="217"/>
      <c r="Q655" s="217"/>
    </row>
    <row r="656" spans="4:17" s="167" customFormat="1" hidden="1" outlineLevel="1">
      <c r="D656" s="282">
        <v>101</v>
      </c>
      <c r="E656" s="210">
        <v>0</v>
      </c>
      <c r="F656" s="217"/>
      <c r="G656" s="217"/>
      <c r="H656" s="217"/>
      <c r="I656" s="217"/>
      <c r="J656" s="217"/>
      <c r="K656" s="217"/>
      <c r="L656" s="217"/>
      <c r="M656" s="217"/>
      <c r="N656" s="217"/>
      <c r="O656" s="217"/>
      <c r="P656" s="217"/>
      <c r="Q656" s="217"/>
    </row>
    <row r="657" spans="4:17" s="167" customFormat="1" hidden="1" outlineLevel="1">
      <c r="D657" s="282">
        <v>102</v>
      </c>
      <c r="E657" s="210">
        <v>0</v>
      </c>
      <c r="F657" s="217"/>
      <c r="G657" s="217"/>
      <c r="H657" s="217"/>
      <c r="I657" s="217"/>
      <c r="J657" s="217"/>
      <c r="K657" s="217"/>
      <c r="L657" s="217"/>
      <c r="M657" s="217"/>
      <c r="N657" s="217"/>
      <c r="O657" s="217"/>
      <c r="P657" s="217"/>
      <c r="Q657" s="217"/>
    </row>
    <row r="658" spans="4:17" s="167" customFormat="1" hidden="1" outlineLevel="1">
      <c r="D658" s="282">
        <v>103</v>
      </c>
      <c r="E658" s="210">
        <v>0</v>
      </c>
      <c r="F658" s="217"/>
      <c r="G658" s="217"/>
      <c r="H658" s="217"/>
      <c r="I658" s="217"/>
      <c r="J658" s="217"/>
      <c r="K658" s="217"/>
      <c r="L658" s="217"/>
      <c r="M658" s="217"/>
      <c r="N658" s="217"/>
      <c r="O658" s="217"/>
      <c r="P658" s="217"/>
      <c r="Q658" s="217"/>
    </row>
    <row r="659" spans="4:17" s="167" customFormat="1" hidden="1" outlineLevel="1">
      <c r="D659" s="282">
        <v>104</v>
      </c>
      <c r="E659" s="210">
        <v>0</v>
      </c>
      <c r="F659" s="217"/>
      <c r="G659" s="217"/>
      <c r="H659" s="217"/>
      <c r="I659" s="217"/>
      <c r="J659" s="217"/>
      <c r="K659" s="217"/>
      <c r="L659" s="217"/>
      <c r="M659" s="217"/>
      <c r="N659" s="217"/>
      <c r="O659" s="217"/>
      <c r="P659" s="217"/>
      <c r="Q659" s="217"/>
    </row>
    <row r="660" spans="4:17" s="167" customFormat="1" hidden="1" outlineLevel="1">
      <c r="D660" s="282">
        <v>105</v>
      </c>
      <c r="E660" s="210">
        <v>0</v>
      </c>
      <c r="F660" s="217"/>
      <c r="G660" s="217"/>
      <c r="H660" s="217"/>
      <c r="I660" s="217"/>
      <c r="J660" s="217"/>
      <c r="K660" s="217"/>
      <c r="L660" s="217"/>
      <c r="M660" s="217"/>
      <c r="N660" s="217"/>
      <c r="O660" s="217"/>
      <c r="P660" s="217"/>
      <c r="Q660" s="217"/>
    </row>
    <row r="661" spans="4:17" s="167" customFormat="1" hidden="1" outlineLevel="1">
      <c r="D661" s="282">
        <v>106</v>
      </c>
      <c r="E661" s="210">
        <v>0</v>
      </c>
      <c r="F661" s="217"/>
      <c r="G661" s="217"/>
      <c r="H661" s="217"/>
      <c r="I661" s="217"/>
      <c r="J661" s="217"/>
      <c r="K661" s="217"/>
      <c r="L661" s="217"/>
      <c r="M661" s="217"/>
      <c r="N661" s="217"/>
      <c r="O661" s="217"/>
      <c r="P661" s="217"/>
      <c r="Q661" s="217"/>
    </row>
    <row r="662" spans="4:17" s="167" customFormat="1" hidden="1" outlineLevel="1">
      <c r="D662" s="282">
        <v>107</v>
      </c>
      <c r="E662" s="210">
        <v>0</v>
      </c>
      <c r="F662" s="217"/>
      <c r="G662" s="217"/>
      <c r="H662" s="217"/>
      <c r="I662" s="217"/>
      <c r="J662" s="217"/>
      <c r="K662" s="217"/>
      <c r="L662" s="217"/>
      <c r="M662" s="217"/>
      <c r="N662" s="217"/>
      <c r="O662" s="217"/>
      <c r="P662" s="217"/>
      <c r="Q662" s="217"/>
    </row>
    <row r="663" spans="4:17" s="167" customFormat="1" hidden="1" outlineLevel="1">
      <c r="D663" s="282">
        <v>108</v>
      </c>
      <c r="E663" s="210">
        <v>0</v>
      </c>
      <c r="F663" s="217"/>
      <c r="G663" s="217"/>
      <c r="H663" s="217"/>
      <c r="I663" s="217"/>
      <c r="J663" s="217"/>
      <c r="K663" s="217"/>
      <c r="L663" s="217"/>
      <c r="M663" s="217"/>
      <c r="N663" s="217"/>
      <c r="O663" s="217"/>
      <c r="P663" s="217"/>
      <c r="Q663" s="217"/>
    </row>
    <row r="664" spans="4:17" s="167" customFormat="1" hidden="1" outlineLevel="1">
      <c r="D664" s="282">
        <v>109</v>
      </c>
      <c r="E664" s="210">
        <v>0</v>
      </c>
      <c r="F664" s="217"/>
      <c r="G664" s="217"/>
      <c r="H664" s="217"/>
      <c r="I664" s="217"/>
      <c r="J664" s="217"/>
      <c r="K664" s="217"/>
      <c r="L664" s="217"/>
      <c r="M664" s="217"/>
      <c r="N664" s="217"/>
      <c r="O664" s="217"/>
      <c r="P664" s="217"/>
      <c r="Q664" s="217"/>
    </row>
    <row r="665" spans="4:17" s="167" customFormat="1" hidden="1" outlineLevel="1">
      <c r="D665" s="282">
        <v>110</v>
      </c>
      <c r="E665" s="210">
        <v>0</v>
      </c>
      <c r="F665" s="217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</row>
    <row r="666" spans="4:17" s="167" customFormat="1" hidden="1" outlineLevel="1">
      <c r="D666" s="282">
        <v>111</v>
      </c>
      <c r="E666" s="210">
        <v>0</v>
      </c>
      <c r="F666" s="217"/>
      <c r="G666" s="217"/>
      <c r="H666" s="217"/>
      <c r="I666" s="217"/>
      <c r="J666" s="217"/>
      <c r="K666" s="217"/>
      <c r="L666" s="217"/>
      <c r="M666" s="217"/>
      <c r="N666" s="217"/>
      <c r="O666" s="217"/>
      <c r="P666" s="217"/>
      <c r="Q666" s="217"/>
    </row>
    <row r="667" spans="4:17" s="167" customFormat="1" hidden="1" outlineLevel="1">
      <c r="D667" s="282">
        <v>112</v>
      </c>
      <c r="E667" s="210">
        <v>0</v>
      </c>
      <c r="F667" s="217"/>
      <c r="G667" s="217"/>
      <c r="H667" s="217"/>
      <c r="I667" s="217"/>
      <c r="J667" s="217"/>
      <c r="K667" s="217"/>
      <c r="L667" s="217"/>
      <c r="M667" s="217"/>
      <c r="N667" s="217"/>
      <c r="O667" s="217"/>
      <c r="P667" s="217"/>
      <c r="Q667" s="217"/>
    </row>
    <row r="668" spans="4:17" s="167" customFormat="1" hidden="1" outlineLevel="1">
      <c r="D668" s="282">
        <v>113</v>
      </c>
      <c r="E668" s="210">
        <v>0</v>
      </c>
      <c r="F668" s="217"/>
      <c r="G668" s="217"/>
      <c r="H668" s="217"/>
      <c r="I668" s="217"/>
      <c r="J668" s="217"/>
      <c r="K668" s="217"/>
      <c r="L668" s="217"/>
      <c r="M668" s="217"/>
      <c r="N668" s="217"/>
      <c r="O668" s="217"/>
      <c r="P668" s="217"/>
      <c r="Q668" s="217"/>
    </row>
    <row r="669" spans="4:17" s="167" customFormat="1" hidden="1" outlineLevel="1">
      <c r="D669" s="282">
        <v>114</v>
      </c>
      <c r="E669" s="210">
        <v>0</v>
      </c>
      <c r="F669" s="217"/>
      <c r="G669" s="217"/>
      <c r="H669" s="217"/>
      <c r="I669" s="217"/>
      <c r="J669" s="217"/>
      <c r="K669" s="217"/>
      <c r="L669" s="217"/>
      <c r="M669" s="217"/>
      <c r="N669" s="217"/>
      <c r="O669" s="217"/>
      <c r="P669" s="217"/>
      <c r="Q669" s="217"/>
    </row>
    <row r="670" spans="4:17" s="167" customFormat="1" hidden="1" outlineLevel="1">
      <c r="D670" s="282">
        <v>115</v>
      </c>
      <c r="E670" s="210">
        <v>0</v>
      </c>
      <c r="F670" s="217"/>
      <c r="G670" s="217"/>
      <c r="H670" s="217"/>
      <c r="I670" s="217"/>
      <c r="J670" s="217"/>
      <c r="K670" s="217"/>
      <c r="L670" s="217"/>
      <c r="M670" s="217"/>
      <c r="N670" s="217"/>
      <c r="O670" s="217"/>
      <c r="P670" s="217"/>
      <c r="Q670" s="217"/>
    </row>
    <row r="671" spans="4:17" s="167" customFormat="1" hidden="1" outlineLevel="1">
      <c r="D671" s="282">
        <v>116</v>
      </c>
      <c r="E671" s="210">
        <v>0</v>
      </c>
      <c r="F671" s="217"/>
      <c r="G671" s="217"/>
      <c r="H671" s="217"/>
      <c r="I671" s="217"/>
      <c r="J671" s="217"/>
      <c r="K671" s="217"/>
      <c r="L671" s="217"/>
      <c r="M671" s="217"/>
      <c r="N671" s="217"/>
      <c r="O671" s="217"/>
      <c r="P671" s="217"/>
      <c r="Q671" s="217"/>
    </row>
    <row r="672" spans="4:17" s="167" customFormat="1" hidden="1" outlineLevel="1">
      <c r="D672" s="282">
        <v>117</v>
      </c>
      <c r="E672" s="210">
        <v>0</v>
      </c>
      <c r="F672" s="217"/>
      <c r="G672" s="217"/>
      <c r="H672" s="217"/>
      <c r="I672" s="217"/>
      <c r="J672" s="217"/>
      <c r="K672" s="217"/>
      <c r="L672" s="217"/>
      <c r="M672" s="217"/>
      <c r="N672" s="217"/>
      <c r="O672" s="217"/>
      <c r="P672" s="217"/>
      <c r="Q672" s="217"/>
    </row>
    <row r="673" spans="4:17" s="167" customFormat="1" hidden="1" outlineLevel="1">
      <c r="D673" s="282">
        <v>118</v>
      </c>
      <c r="E673" s="210">
        <v>0</v>
      </c>
      <c r="F673" s="217"/>
      <c r="G673" s="217"/>
      <c r="H673" s="217"/>
      <c r="I673" s="217"/>
      <c r="J673" s="217"/>
      <c r="K673" s="217"/>
      <c r="L673" s="217"/>
      <c r="M673" s="217"/>
      <c r="N673" s="217"/>
      <c r="O673" s="217"/>
      <c r="P673" s="217"/>
      <c r="Q673" s="217"/>
    </row>
    <row r="674" spans="4:17" s="167" customFormat="1" hidden="1" outlineLevel="1">
      <c r="D674" s="282">
        <v>119</v>
      </c>
      <c r="E674" s="210">
        <v>0</v>
      </c>
      <c r="F674" s="217"/>
      <c r="G674" s="217"/>
      <c r="H674" s="217"/>
      <c r="I674" s="217"/>
      <c r="J674" s="217"/>
      <c r="K674" s="217"/>
      <c r="L674" s="217"/>
      <c r="M674" s="217"/>
      <c r="N674" s="217"/>
      <c r="O674" s="217"/>
      <c r="P674" s="217"/>
      <c r="Q674" s="217"/>
    </row>
    <row r="675" spans="4:17" s="167" customFormat="1" hidden="1" outlineLevel="1">
      <c r="D675" s="282">
        <v>120</v>
      </c>
      <c r="E675" s="210">
        <v>0</v>
      </c>
      <c r="F675" s="217"/>
      <c r="G675" s="217"/>
      <c r="H675" s="217"/>
      <c r="I675" s="217"/>
      <c r="J675" s="217"/>
      <c r="K675" s="217"/>
      <c r="L675" s="217"/>
      <c r="M675" s="217"/>
      <c r="N675" s="217"/>
      <c r="O675" s="217"/>
      <c r="P675" s="217"/>
      <c r="Q675" s="217"/>
    </row>
    <row r="676" spans="4:17" s="167" customFormat="1" hidden="1" outlineLevel="1">
      <c r="D676" s="282">
        <v>121</v>
      </c>
      <c r="E676" s="210">
        <v>0</v>
      </c>
      <c r="F676" s="217"/>
      <c r="G676" s="217"/>
      <c r="H676" s="217"/>
      <c r="I676" s="217"/>
      <c r="J676" s="217"/>
      <c r="K676" s="217"/>
      <c r="L676" s="217"/>
      <c r="M676" s="217"/>
      <c r="N676" s="217"/>
      <c r="O676" s="217"/>
      <c r="P676" s="217"/>
      <c r="Q676" s="217"/>
    </row>
    <row r="677" spans="4:17" s="167" customFormat="1" hidden="1" outlineLevel="1">
      <c r="D677" s="282">
        <v>122</v>
      </c>
      <c r="E677" s="210">
        <v>0</v>
      </c>
      <c r="F677" s="217"/>
      <c r="G677" s="217"/>
      <c r="H677" s="217"/>
      <c r="I677" s="217"/>
      <c r="J677" s="217"/>
      <c r="K677" s="217"/>
      <c r="L677" s="217"/>
      <c r="M677" s="217"/>
      <c r="N677" s="217"/>
      <c r="O677" s="217"/>
      <c r="P677" s="217"/>
      <c r="Q677" s="217"/>
    </row>
    <row r="678" spans="4:17" s="167" customFormat="1" hidden="1" outlineLevel="1">
      <c r="D678" s="282">
        <v>123</v>
      </c>
      <c r="E678" s="210">
        <v>0</v>
      </c>
      <c r="F678" s="217"/>
      <c r="G678" s="217"/>
      <c r="H678" s="217"/>
      <c r="I678" s="217"/>
      <c r="J678" s="217"/>
      <c r="K678" s="217"/>
      <c r="L678" s="217"/>
      <c r="M678" s="217"/>
      <c r="N678" s="217"/>
      <c r="O678" s="217"/>
      <c r="P678" s="217"/>
      <c r="Q678" s="217"/>
    </row>
    <row r="679" spans="4:17" s="167" customFormat="1" hidden="1" outlineLevel="1">
      <c r="D679" s="282">
        <v>124</v>
      </c>
      <c r="E679" s="210">
        <v>0</v>
      </c>
      <c r="F679" s="217"/>
      <c r="G679" s="217"/>
      <c r="H679" s="217"/>
      <c r="I679" s="217"/>
      <c r="J679" s="217"/>
      <c r="K679" s="217"/>
      <c r="L679" s="217"/>
      <c r="M679" s="217"/>
      <c r="N679" s="217"/>
      <c r="O679" s="217"/>
      <c r="P679" s="217"/>
      <c r="Q679" s="217"/>
    </row>
    <row r="680" spans="4:17" s="167" customFormat="1" hidden="1" outlineLevel="1">
      <c r="D680" s="282">
        <v>125</v>
      </c>
      <c r="E680" s="210">
        <v>0</v>
      </c>
      <c r="F680" s="217"/>
      <c r="G680" s="217"/>
      <c r="H680" s="217"/>
      <c r="I680" s="217"/>
      <c r="J680" s="217"/>
      <c r="K680" s="217"/>
      <c r="L680" s="217"/>
      <c r="M680" s="217"/>
      <c r="N680" s="217"/>
      <c r="O680" s="217"/>
      <c r="P680" s="217"/>
      <c r="Q680" s="217"/>
    </row>
    <row r="681" spans="4:17" s="167" customFormat="1" hidden="1" outlineLevel="1">
      <c r="D681" s="282">
        <v>126</v>
      </c>
      <c r="E681" s="210">
        <v>0</v>
      </c>
      <c r="F681" s="217"/>
      <c r="G681" s="217"/>
      <c r="H681" s="217"/>
      <c r="I681" s="217"/>
      <c r="J681" s="217"/>
      <c r="K681" s="217"/>
      <c r="L681" s="217"/>
      <c r="M681" s="217"/>
      <c r="N681" s="217"/>
      <c r="O681" s="217"/>
      <c r="P681" s="217"/>
      <c r="Q681" s="217"/>
    </row>
    <row r="682" spans="4:17" s="167" customFormat="1" hidden="1" outlineLevel="1">
      <c r="D682" s="282">
        <v>127</v>
      </c>
      <c r="E682" s="210">
        <v>0</v>
      </c>
      <c r="F682" s="217"/>
      <c r="G682" s="217"/>
      <c r="H682" s="217"/>
      <c r="I682" s="217"/>
      <c r="J682" s="217"/>
      <c r="K682" s="217"/>
      <c r="L682" s="217"/>
      <c r="M682" s="217"/>
      <c r="N682" s="217"/>
      <c r="O682" s="217"/>
      <c r="P682" s="217"/>
      <c r="Q682" s="217"/>
    </row>
    <row r="683" spans="4:17" s="167" customFormat="1" hidden="1" outlineLevel="1">
      <c r="D683" s="282">
        <v>128</v>
      </c>
      <c r="E683" s="210">
        <v>0</v>
      </c>
      <c r="F683" s="217"/>
      <c r="G683" s="217"/>
      <c r="H683" s="217"/>
      <c r="I683" s="217"/>
      <c r="J683" s="217"/>
      <c r="K683" s="217"/>
      <c r="L683" s="217"/>
      <c r="M683" s="217"/>
      <c r="N683" s="217"/>
      <c r="O683" s="217"/>
      <c r="P683" s="217"/>
      <c r="Q683" s="217"/>
    </row>
    <row r="684" spans="4:17" s="167" customFormat="1" hidden="1" outlineLevel="1">
      <c r="D684" s="282">
        <v>129</v>
      </c>
      <c r="E684" s="210">
        <v>0</v>
      </c>
      <c r="F684" s="217"/>
      <c r="G684" s="217"/>
      <c r="H684" s="217"/>
      <c r="I684" s="217"/>
      <c r="J684" s="217"/>
      <c r="K684" s="217"/>
      <c r="L684" s="217"/>
      <c r="M684" s="217"/>
      <c r="N684" s="217"/>
      <c r="O684" s="217"/>
      <c r="P684" s="217"/>
      <c r="Q684" s="217"/>
    </row>
    <row r="685" spans="4:17" s="167" customFormat="1" hidden="1" outlineLevel="1">
      <c r="D685" s="282">
        <v>130</v>
      </c>
      <c r="E685" s="210">
        <v>0</v>
      </c>
      <c r="F685" s="217"/>
      <c r="G685" s="217"/>
      <c r="H685" s="217"/>
      <c r="I685" s="217"/>
      <c r="J685" s="217"/>
      <c r="K685" s="217"/>
      <c r="L685" s="217"/>
      <c r="M685" s="217"/>
      <c r="N685" s="217"/>
      <c r="O685" s="217"/>
      <c r="P685" s="217"/>
      <c r="Q685" s="217"/>
    </row>
    <row r="686" spans="4:17" s="167" customFormat="1" hidden="1" outlineLevel="1">
      <c r="D686" s="282">
        <v>131</v>
      </c>
      <c r="E686" s="210">
        <v>0</v>
      </c>
      <c r="F686" s="217"/>
      <c r="G686" s="217"/>
      <c r="H686" s="217"/>
      <c r="I686" s="217"/>
      <c r="J686" s="217"/>
      <c r="K686" s="217"/>
      <c r="L686" s="217"/>
      <c r="M686" s="217"/>
      <c r="N686" s="217"/>
      <c r="O686" s="217"/>
      <c r="P686" s="217"/>
      <c r="Q686" s="217"/>
    </row>
    <row r="687" spans="4:17" s="167" customFormat="1" hidden="1" outlineLevel="1">
      <c r="D687" s="282">
        <v>132</v>
      </c>
      <c r="E687" s="210">
        <v>0</v>
      </c>
      <c r="F687" s="217"/>
      <c r="G687" s="217"/>
      <c r="H687" s="217"/>
      <c r="I687" s="217"/>
      <c r="J687" s="217"/>
      <c r="K687" s="217"/>
      <c r="L687" s="217"/>
      <c r="M687" s="217"/>
      <c r="N687" s="217"/>
      <c r="O687" s="217"/>
      <c r="P687" s="217"/>
      <c r="Q687" s="217"/>
    </row>
    <row r="688" spans="4:17" s="167" customFormat="1" hidden="1" outlineLevel="1">
      <c r="D688" s="282">
        <v>133</v>
      </c>
      <c r="E688" s="210">
        <v>0</v>
      </c>
      <c r="F688" s="217"/>
      <c r="G688" s="217"/>
      <c r="H688" s="217"/>
      <c r="I688" s="217"/>
      <c r="J688" s="217"/>
      <c r="K688" s="217"/>
      <c r="L688" s="217"/>
      <c r="M688" s="217"/>
      <c r="N688" s="217"/>
      <c r="O688" s="217"/>
      <c r="P688" s="217"/>
      <c r="Q688" s="217"/>
    </row>
    <row r="689" spans="4:17" s="167" customFormat="1" hidden="1" outlineLevel="1">
      <c r="D689" s="282">
        <v>134</v>
      </c>
      <c r="E689" s="210">
        <v>0</v>
      </c>
      <c r="F689" s="217"/>
      <c r="G689" s="217"/>
      <c r="H689" s="217"/>
      <c r="I689" s="217"/>
      <c r="J689" s="217"/>
      <c r="K689" s="217"/>
      <c r="L689" s="217"/>
      <c r="M689" s="217"/>
      <c r="N689" s="217"/>
      <c r="O689" s="217"/>
      <c r="P689" s="217"/>
      <c r="Q689" s="217"/>
    </row>
    <row r="690" spans="4:17" s="167" customFormat="1" hidden="1" outlineLevel="1">
      <c r="D690" s="282">
        <v>135</v>
      </c>
      <c r="E690" s="210">
        <v>0</v>
      </c>
      <c r="F690" s="217"/>
      <c r="G690" s="217"/>
      <c r="H690" s="217"/>
      <c r="I690" s="217"/>
      <c r="J690" s="217"/>
      <c r="K690" s="217"/>
      <c r="L690" s="217"/>
      <c r="M690" s="217"/>
      <c r="N690" s="217"/>
      <c r="O690" s="217"/>
      <c r="P690" s="217"/>
      <c r="Q690" s="217"/>
    </row>
    <row r="691" spans="4:17" s="167" customFormat="1" hidden="1" outlineLevel="1">
      <c r="D691" s="282">
        <v>136</v>
      </c>
      <c r="E691" s="210">
        <v>0</v>
      </c>
      <c r="F691" s="217"/>
      <c r="G691" s="217"/>
      <c r="H691" s="217"/>
      <c r="I691" s="217"/>
      <c r="J691" s="217"/>
      <c r="K691" s="217"/>
      <c r="L691" s="217"/>
      <c r="M691" s="217"/>
      <c r="N691" s="217"/>
      <c r="O691" s="217"/>
      <c r="P691" s="217"/>
      <c r="Q691" s="217"/>
    </row>
    <row r="692" spans="4:17" s="167" customFormat="1" hidden="1" outlineLevel="1">
      <c r="D692" s="282">
        <v>137</v>
      </c>
      <c r="E692" s="210">
        <v>0</v>
      </c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</row>
    <row r="693" spans="4:17" s="167" customFormat="1" hidden="1" outlineLevel="1">
      <c r="D693" s="282">
        <v>138</v>
      </c>
      <c r="E693" s="210">
        <v>0</v>
      </c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</row>
    <row r="694" spans="4:17" s="167" customFormat="1" hidden="1" outlineLevel="1">
      <c r="D694" s="282">
        <v>139</v>
      </c>
      <c r="E694" s="210">
        <v>0</v>
      </c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</row>
    <row r="695" spans="4:17" s="167" customFormat="1" hidden="1" outlineLevel="1">
      <c r="D695" s="282">
        <v>140</v>
      </c>
      <c r="E695" s="210">
        <v>0</v>
      </c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</row>
    <row r="696" spans="4:17" s="167" customFormat="1" hidden="1" outlineLevel="1">
      <c r="D696" s="282">
        <v>141</v>
      </c>
      <c r="E696" s="210">
        <v>0</v>
      </c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</row>
    <row r="697" spans="4:17" s="167" customFormat="1" hidden="1" outlineLevel="1">
      <c r="D697" s="282">
        <v>142</v>
      </c>
      <c r="E697" s="210">
        <v>0</v>
      </c>
      <c r="F697" s="217"/>
      <c r="G697" s="217"/>
      <c r="H697" s="217"/>
      <c r="I697" s="217"/>
      <c r="J697" s="217"/>
      <c r="K697" s="217"/>
      <c r="L697" s="217"/>
      <c r="M697" s="217"/>
      <c r="N697" s="217"/>
      <c r="O697" s="217"/>
      <c r="P697" s="217"/>
      <c r="Q697" s="217"/>
    </row>
    <row r="698" spans="4:17" s="167" customFormat="1" hidden="1" outlineLevel="1">
      <c r="D698" s="282">
        <v>143</v>
      </c>
      <c r="E698" s="210">
        <v>0</v>
      </c>
      <c r="F698" s="217"/>
      <c r="G698" s="217"/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</row>
    <row r="699" spans="4:17" s="167" customFormat="1" hidden="1" outlineLevel="1">
      <c r="D699" s="282">
        <v>144</v>
      </c>
      <c r="E699" s="210">
        <v>0</v>
      </c>
      <c r="F699" s="217"/>
      <c r="G699" s="217"/>
      <c r="H699" s="217"/>
      <c r="I699" s="217"/>
      <c r="J699" s="217"/>
      <c r="K699" s="217"/>
      <c r="L699" s="217"/>
      <c r="M699" s="217"/>
      <c r="N699" s="217"/>
      <c r="O699" s="217"/>
      <c r="P699" s="217"/>
      <c r="Q699" s="217"/>
    </row>
    <row r="700" spans="4:17" s="167" customFormat="1" hidden="1" outlineLevel="1">
      <c r="D700" s="282">
        <v>145</v>
      </c>
      <c r="E700" s="210">
        <v>0</v>
      </c>
      <c r="F700" s="217"/>
      <c r="G700" s="217"/>
      <c r="H700" s="217"/>
      <c r="I700" s="217"/>
      <c r="J700" s="217"/>
      <c r="K700" s="217"/>
      <c r="L700" s="217"/>
      <c r="M700" s="217"/>
      <c r="N700" s="217"/>
      <c r="O700" s="217"/>
      <c r="P700" s="217"/>
      <c r="Q700" s="217"/>
    </row>
    <row r="701" spans="4:17" s="167" customFormat="1" hidden="1" outlineLevel="1">
      <c r="D701" s="282">
        <v>146</v>
      </c>
      <c r="E701" s="210">
        <v>0</v>
      </c>
      <c r="F701" s="217"/>
      <c r="G701" s="217"/>
      <c r="H701" s="217"/>
      <c r="I701" s="217"/>
      <c r="J701" s="217"/>
      <c r="K701" s="217"/>
      <c r="L701" s="217"/>
      <c r="M701" s="217"/>
      <c r="N701" s="217"/>
      <c r="O701" s="217"/>
      <c r="P701" s="217"/>
      <c r="Q701" s="217"/>
    </row>
    <row r="702" spans="4:17" s="167" customFormat="1" hidden="1" outlineLevel="1">
      <c r="D702" s="282">
        <v>147</v>
      </c>
      <c r="E702" s="210">
        <v>0</v>
      </c>
      <c r="F702" s="217"/>
      <c r="G702" s="217"/>
      <c r="H702" s="217"/>
      <c r="I702" s="217"/>
      <c r="J702" s="217"/>
      <c r="K702" s="217"/>
      <c r="L702" s="217"/>
      <c r="M702" s="217"/>
      <c r="N702" s="217"/>
      <c r="O702" s="217"/>
      <c r="P702" s="217"/>
      <c r="Q702" s="217"/>
    </row>
    <row r="703" spans="4:17" s="167" customFormat="1" hidden="1" outlineLevel="1">
      <c r="D703" s="282">
        <v>148</v>
      </c>
      <c r="E703" s="210">
        <v>0</v>
      </c>
      <c r="F703" s="217"/>
      <c r="G703" s="217"/>
      <c r="H703" s="217"/>
      <c r="I703" s="217"/>
      <c r="J703" s="217"/>
      <c r="K703" s="217"/>
      <c r="L703" s="217"/>
      <c r="M703" s="217"/>
      <c r="N703" s="217"/>
      <c r="O703" s="217"/>
      <c r="P703" s="217"/>
      <c r="Q703" s="217"/>
    </row>
    <row r="704" spans="4:17" s="167" customFormat="1" hidden="1" outlineLevel="1">
      <c r="D704" s="282">
        <v>149</v>
      </c>
      <c r="E704" s="210">
        <v>0</v>
      </c>
      <c r="F704" s="217"/>
      <c r="G704" s="217"/>
      <c r="H704" s="217"/>
      <c r="I704" s="217"/>
      <c r="J704" s="217"/>
      <c r="K704" s="217"/>
      <c r="L704" s="217"/>
      <c r="M704" s="217"/>
      <c r="N704" s="217"/>
      <c r="O704" s="217"/>
      <c r="P704" s="217"/>
      <c r="Q704" s="217"/>
    </row>
    <row r="705" spans="4:17" s="167" customFormat="1" hidden="1" outlineLevel="1">
      <c r="D705" s="282">
        <v>150</v>
      </c>
      <c r="E705" s="210">
        <v>0</v>
      </c>
      <c r="F705" s="217"/>
      <c r="G705" s="217"/>
      <c r="H705" s="217"/>
      <c r="I705" s="217"/>
      <c r="J705" s="217"/>
      <c r="K705" s="217"/>
      <c r="L705" s="217"/>
      <c r="M705" s="217"/>
      <c r="N705" s="217"/>
      <c r="O705" s="217"/>
      <c r="P705" s="217"/>
      <c r="Q705" s="217"/>
    </row>
    <row r="706" spans="4:17" s="167" customFormat="1" hidden="1" outlineLevel="1">
      <c r="D706" s="282">
        <v>151</v>
      </c>
      <c r="E706" s="210">
        <v>0</v>
      </c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</row>
    <row r="707" spans="4:17" s="167" customFormat="1" hidden="1" outlineLevel="1">
      <c r="D707" s="282">
        <v>152</v>
      </c>
      <c r="E707" s="210">
        <v>0</v>
      </c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</row>
    <row r="708" spans="4:17" s="167" customFormat="1" hidden="1" outlineLevel="1">
      <c r="D708" s="282">
        <v>153</v>
      </c>
      <c r="E708" s="210">
        <v>0</v>
      </c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</row>
    <row r="709" spans="4:17" s="167" customFormat="1" hidden="1" outlineLevel="1">
      <c r="D709" s="282">
        <v>154</v>
      </c>
      <c r="E709" s="210">
        <v>0</v>
      </c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</row>
    <row r="710" spans="4:17" s="167" customFormat="1" hidden="1" outlineLevel="1">
      <c r="D710" s="282">
        <v>155</v>
      </c>
      <c r="E710" s="210">
        <v>0</v>
      </c>
      <c r="F710" s="21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</row>
    <row r="711" spans="4:17" s="167" customFormat="1" hidden="1" outlineLevel="1">
      <c r="D711" s="282">
        <v>156</v>
      </c>
      <c r="E711" s="210">
        <v>0</v>
      </c>
      <c r="F711" s="217"/>
      <c r="G711" s="217"/>
      <c r="H711" s="217"/>
      <c r="I711" s="217"/>
      <c r="J711" s="217"/>
      <c r="K711" s="217"/>
      <c r="L711" s="217"/>
      <c r="M711" s="217"/>
      <c r="N711" s="217"/>
      <c r="O711" s="217"/>
      <c r="P711" s="217"/>
      <c r="Q711" s="217"/>
    </row>
    <row r="712" spans="4:17" s="167" customFormat="1" hidden="1" outlineLevel="1">
      <c r="D712" s="282">
        <v>157</v>
      </c>
      <c r="E712" s="210">
        <v>0</v>
      </c>
      <c r="F712" s="217"/>
      <c r="G712" s="217"/>
      <c r="H712" s="217"/>
      <c r="I712" s="217"/>
      <c r="J712" s="217"/>
      <c r="K712" s="217"/>
      <c r="L712" s="217"/>
      <c r="M712" s="217"/>
      <c r="N712" s="217"/>
      <c r="O712" s="217"/>
      <c r="P712" s="217"/>
      <c r="Q712" s="217"/>
    </row>
    <row r="713" spans="4:17" s="167" customFormat="1" hidden="1" outlineLevel="1">
      <c r="D713" s="282">
        <v>158</v>
      </c>
      <c r="E713" s="210">
        <v>0</v>
      </c>
      <c r="F713" s="217"/>
      <c r="G713" s="217"/>
      <c r="H713" s="217"/>
      <c r="I713" s="217"/>
      <c r="J713" s="217"/>
      <c r="K713" s="217"/>
      <c r="L713" s="217"/>
      <c r="M713" s="217"/>
      <c r="N713" s="217"/>
      <c r="O713" s="217"/>
      <c r="P713" s="217"/>
      <c r="Q713" s="217"/>
    </row>
    <row r="714" spans="4:17" s="167" customFormat="1" hidden="1" outlineLevel="1">
      <c r="D714" s="282">
        <v>159</v>
      </c>
      <c r="E714" s="210">
        <v>0</v>
      </c>
      <c r="F714" s="217"/>
      <c r="G714" s="217"/>
      <c r="H714" s="217"/>
      <c r="I714" s="217"/>
      <c r="J714" s="217"/>
      <c r="K714" s="217"/>
      <c r="L714" s="217"/>
      <c r="M714" s="217"/>
      <c r="N714" s="217"/>
      <c r="O714" s="217"/>
      <c r="P714" s="217"/>
      <c r="Q714" s="217"/>
    </row>
    <row r="715" spans="4:17" s="167" customFormat="1" hidden="1" outlineLevel="1">
      <c r="D715" s="282">
        <v>160</v>
      </c>
      <c r="E715" s="210">
        <v>0</v>
      </c>
      <c r="F715" s="217"/>
      <c r="G715" s="217"/>
      <c r="H715" s="217"/>
      <c r="I715" s="217"/>
      <c r="J715" s="217"/>
      <c r="K715" s="217"/>
      <c r="L715" s="217"/>
      <c r="M715" s="217"/>
      <c r="N715" s="217"/>
      <c r="O715" s="217"/>
      <c r="P715" s="217"/>
      <c r="Q715" s="217"/>
    </row>
    <row r="716" spans="4:17" s="167" customFormat="1" hidden="1" outlineLevel="1">
      <c r="D716" s="282">
        <v>161</v>
      </c>
      <c r="E716" s="210">
        <v>0</v>
      </c>
      <c r="F716" s="217"/>
      <c r="G716" s="217"/>
      <c r="H716" s="217"/>
      <c r="I716" s="217"/>
      <c r="J716" s="217"/>
      <c r="K716" s="217"/>
      <c r="L716" s="217"/>
      <c r="M716" s="217"/>
      <c r="N716" s="217"/>
      <c r="O716" s="217"/>
      <c r="P716" s="217"/>
      <c r="Q716" s="217"/>
    </row>
    <row r="717" spans="4:17" s="167" customFormat="1" hidden="1" outlineLevel="1">
      <c r="D717" s="282">
        <v>162</v>
      </c>
      <c r="E717" s="210">
        <v>0</v>
      </c>
      <c r="F717" s="217"/>
      <c r="G717" s="217"/>
      <c r="H717" s="217"/>
      <c r="I717" s="217"/>
      <c r="J717" s="217"/>
      <c r="K717" s="217"/>
      <c r="L717" s="217"/>
      <c r="M717" s="217"/>
      <c r="N717" s="217"/>
      <c r="O717" s="217"/>
      <c r="P717" s="217"/>
      <c r="Q717" s="217"/>
    </row>
    <row r="718" spans="4:17" s="167" customFormat="1" hidden="1" outlineLevel="1">
      <c r="D718" s="282">
        <v>163</v>
      </c>
      <c r="E718" s="210">
        <v>0</v>
      </c>
      <c r="F718" s="217"/>
      <c r="G718" s="217"/>
      <c r="H718" s="217"/>
      <c r="I718" s="217"/>
      <c r="J718" s="217"/>
      <c r="K718" s="217"/>
      <c r="L718" s="217"/>
      <c r="M718" s="217"/>
      <c r="N718" s="217"/>
      <c r="O718" s="217"/>
      <c r="P718" s="217"/>
      <c r="Q718" s="217"/>
    </row>
    <row r="719" spans="4:17" s="167" customFormat="1" hidden="1" outlineLevel="1">
      <c r="D719" s="282">
        <v>164</v>
      </c>
      <c r="E719" s="210">
        <v>0</v>
      </c>
      <c r="F719" s="217"/>
      <c r="G719" s="217"/>
      <c r="H719" s="217"/>
      <c r="I719" s="217"/>
      <c r="J719" s="217"/>
      <c r="K719" s="217"/>
      <c r="L719" s="217"/>
      <c r="M719" s="217"/>
      <c r="N719" s="217"/>
      <c r="O719" s="217"/>
      <c r="P719" s="217"/>
      <c r="Q719" s="217"/>
    </row>
    <row r="720" spans="4:17" s="167" customFormat="1" hidden="1" outlineLevel="1">
      <c r="D720" s="282">
        <v>165</v>
      </c>
      <c r="E720" s="210">
        <v>0</v>
      </c>
      <c r="F720" s="217"/>
      <c r="G720" s="217"/>
      <c r="H720" s="217"/>
      <c r="I720" s="217"/>
      <c r="J720" s="217"/>
      <c r="K720" s="217"/>
      <c r="L720" s="217"/>
      <c r="M720" s="217"/>
      <c r="N720" s="217"/>
      <c r="O720" s="217"/>
      <c r="P720" s="217"/>
      <c r="Q720" s="217"/>
    </row>
    <row r="721" spans="4:17" s="167" customFormat="1" hidden="1" outlineLevel="1">
      <c r="D721" s="282">
        <v>166</v>
      </c>
      <c r="E721" s="210">
        <v>0</v>
      </c>
      <c r="F721" s="217"/>
      <c r="G721" s="217"/>
      <c r="H721" s="217"/>
      <c r="I721" s="217"/>
      <c r="J721" s="217"/>
      <c r="K721" s="217"/>
      <c r="L721" s="217"/>
      <c r="M721" s="217"/>
      <c r="N721" s="217"/>
      <c r="O721" s="217"/>
      <c r="P721" s="217"/>
      <c r="Q721" s="217"/>
    </row>
    <row r="722" spans="4:17" s="167" customFormat="1" hidden="1" outlineLevel="1">
      <c r="D722" s="282">
        <v>167</v>
      </c>
      <c r="E722" s="210">
        <v>0</v>
      </c>
      <c r="F722" s="217"/>
      <c r="G722" s="217"/>
      <c r="H722" s="217"/>
      <c r="I722" s="217"/>
      <c r="J722" s="217"/>
      <c r="K722" s="217"/>
      <c r="L722" s="217"/>
      <c r="M722" s="217"/>
      <c r="N722" s="217"/>
      <c r="O722" s="217"/>
      <c r="P722" s="217"/>
      <c r="Q722" s="217"/>
    </row>
    <row r="723" spans="4:17" s="167" customFormat="1" hidden="1" outlineLevel="1">
      <c r="D723" s="282">
        <v>168</v>
      </c>
      <c r="E723" s="210">
        <v>0</v>
      </c>
      <c r="F723" s="217"/>
      <c r="G723" s="217"/>
      <c r="H723" s="217"/>
      <c r="I723" s="217"/>
      <c r="J723" s="217"/>
      <c r="K723" s="217"/>
      <c r="L723" s="217"/>
      <c r="M723" s="217"/>
      <c r="N723" s="217"/>
      <c r="O723" s="217"/>
      <c r="P723" s="217"/>
      <c r="Q723" s="217"/>
    </row>
    <row r="724" spans="4:17" s="167" customFormat="1" hidden="1" outlineLevel="1">
      <c r="D724" s="282">
        <v>169</v>
      </c>
      <c r="E724" s="210">
        <v>0</v>
      </c>
      <c r="F724" s="217"/>
      <c r="G724" s="217"/>
      <c r="H724" s="217"/>
      <c r="I724" s="217"/>
      <c r="J724" s="217"/>
      <c r="K724" s="217"/>
      <c r="L724" s="217"/>
      <c r="M724" s="217"/>
      <c r="N724" s="217"/>
      <c r="O724" s="217"/>
      <c r="P724" s="217"/>
      <c r="Q724" s="217"/>
    </row>
    <row r="725" spans="4:17" s="167" customFormat="1" hidden="1" outlineLevel="1">
      <c r="D725" s="282">
        <v>170</v>
      </c>
      <c r="E725" s="210">
        <v>0</v>
      </c>
      <c r="F725" s="217"/>
      <c r="G725" s="217"/>
      <c r="H725" s="217"/>
      <c r="I725" s="217"/>
      <c r="J725" s="217"/>
      <c r="K725" s="217"/>
      <c r="L725" s="217"/>
      <c r="M725" s="217"/>
      <c r="N725" s="217"/>
      <c r="O725" s="217"/>
      <c r="P725" s="217"/>
      <c r="Q725" s="217"/>
    </row>
    <row r="726" spans="4:17" s="167" customFormat="1" hidden="1" outlineLevel="1">
      <c r="D726" s="282">
        <v>171</v>
      </c>
      <c r="E726" s="210">
        <v>0</v>
      </c>
      <c r="F726" s="217"/>
      <c r="G726" s="217"/>
      <c r="H726" s="217"/>
      <c r="I726" s="217"/>
      <c r="J726" s="217"/>
      <c r="K726" s="217"/>
      <c r="L726" s="217"/>
      <c r="M726" s="217"/>
      <c r="N726" s="217"/>
      <c r="O726" s="217"/>
      <c r="P726" s="217"/>
      <c r="Q726" s="217"/>
    </row>
    <row r="727" spans="4:17" s="167" customFormat="1" hidden="1" outlineLevel="1">
      <c r="D727" s="282">
        <v>172</v>
      </c>
      <c r="E727" s="210">
        <v>0</v>
      </c>
      <c r="F727" s="217"/>
      <c r="G727" s="217"/>
      <c r="H727" s="217"/>
      <c r="I727" s="217"/>
      <c r="J727" s="217"/>
      <c r="K727" s="217"/>
      <c r="L727" s="217"/>
      <c r="M727" s="217"/>
      <c r="N727" s="217"/>
      <c r="O727" s="217"/>
      <c r="P727" s="217"/>
      <c r="Q727" s="217"/>
    </row>
    <row r="728" spans="4:17" s="167" customFormat="1" hidden="1" outlineLevel="1">
      <c r="D728" s="282">
        <v>173</v>
      </c>
      <c r="E728" s="210">
        <v>0</v>
      </c>
      <c r="F728" s="217"/>
      <c r="G728" s="217"/>
      <c r="H728" s="217"/>
      <c r="I728" s="217"/>
      <c r="J728" s="217"/>
      <c r="K728" s="217"/>
      <c r="L728" s="217"/>
      <c r="M728" s="217"/>
      <c r="N728" s="217"/>
      <c r="O728" s="217"/>
      <c r="P728" s="217"/>
      <c r="Q728" s="217"/>
    </row>
    <row r="729" spans="4:17" s="167" customFormat="1" hidden="1" outlineLevel="1">
      <c r="D729" s="282">
        <v>174</v>
      </c>
      <c r="E729" s="210">
        <v>0</v>
      </c>
      <c r="F729" s="217"/>
      <c r="G729" s="217"/>
      <c r="H729" s="217"/>
      <c r="I729" s="217"/>
      <c r="J729" s="217"/>
      <c r="K729" s="217"/>
      <c r="L729" s="217"/>
      <c r="M729" s="217"/>
      <c r="N729" s="217"/>
      <c r="O729" s="217"/>
      <c r="P729" s="217"/>
      <c r="Q729" s="217"/>
    </row>
    <row r="730" spans="4:17" s="167" customFormat="1" hidden="1" outlineLevel="1">
      <c r="D730" s="282">
        <v>175</v>
      </c>
      <c r="E730" s="210">
        <v>0</v>
      </c>
      <c r="F730" s="217"/>
      <c r="G730" s="217"/>
      <c r="H730" s="217"/>
      <c r="I730" s="217"/>
      <c r="J730" s="217"/>
      <c r="K730" s="217"/>
      <c r="L730" s="217"/>
      <c r="M730" s="217"/>
      <c r="N730" s="217"/>
      <c r="O730" s="217"/>
      <c r="P730" s="217"/>
      <c r="Q730" s="217"/>
    </row>
    <row r="731" spans="4:17" s="167" customFormat="1" hidden="1" outlineLevel="1">
      <c r="D731" s="282">
        <v>176</v>
      </c>
      <c r="E731" s="210">
        <v>0</v>
      </c>
      <c r="F731" s="217"/>
      <c r="G731" s="217"/>
      <c r="H731" s="217"/>
      <c r="I731" s="217"/>
      <c r="J731" s="217"/>
      <c r="K731" s="217"/>
      <c r="L731" s="217"/>
      <c r="M731" s="217"/>
      <c r="N731" s="217"/>
      <c r="O731" s="217"/>
      <c r="P731" s="217"/>
      <c r="Q731" s="217"/>
    </row>
    <row r="732" spans="4:17" s="167" customFormat="1" hidden="1" outlineLevel="1">
      <c r="D732" s="282">
        <v>177</v>
      </c>
      <c r="E732" s="210">
        <v>0</v>
      </c>
      <c r="F732" s="217"/>
      <c r="G732" s="217"/>
      <c r="H732" s="217"/>
      <c r="I732" s="217"/>
      <c r="J732" s="217"/>
      <c r="K732" s="217"/>
      <c r="L732" s="217"/>
      <c r="M732" s="217"/>
      <c r="N732" s="217"/>
      <c r="O732" s="217"/>
      <c r="P732" s="217"/>
      <c r="Q732" s="217"/>
    </row>
    <row r="733" spans="4:17" s="167" customFormat="1" hidden="1" outlineLevel="1">
      <c r="D733" s="282">
        <v>178</v>
      </c>
      <c r="E733" s="210">
        <v>0</v>
      </c>
      <c r="F733" s="217"/>
      <c r="G733" s="217"/>
      <c r="H733" s="217"/>
      <c r="I733" s="217"/>
      <c r="J733" s="217"/>
      <c r="K733" s="217"/>
      <c r="L733" s="217"/>
      <c r="M733" s="217"/>
      <c r="N733" s="217"/>
      <c r="O733" s="217"/>
      <c r="P733" s="217"/>
      <c r="Q733" s="217"/>
    </row>
    <row r="734" spans="4:17" s="167" customFormat="1" hidden="1" outlineLevel="1">
      <c r="D734" s="282">
        <v>179</v>
      </c>
      <c r="E734" s="210">
        <v>0</v>
      </c>
      <c r="F734" s="217"/>
      <c r="G734" s="217"/>
      <c r="H734" s="217"/>
      <c r="I734" s="217"/>
      <c r="J734" s="217"/>
      <c r="K734" s="217"/>
      <c r="L734" s="217"/>
      <c r="M734" s="217"/>
      <c r="N734" s="217"/>
      <c r="O734" s="217"/>
      <c r="P734" s="217"/>
      <c r="Q734" s="217"/>
    </row>
    <row r="735" spans="4:17" s="167" customFormat="1" hidden="1" outlineLevel="1">
      <c r="D735" s="282">
        <v>180</v>
      </c>
      <c r="E735" s="210">
        <v>0</v>
      </c>
      <c r="F735" s="217"/>
      <c r="G735" s="217"/>
      <c r="H735" s="217"/>
      <c r="I735" s="217"/>
      <c r="J735" s="217"/>
      <c r="K735" s="217"/>
      <c r="L735" s="217"/>
      <c r="M735" s="217"/>
      <c r="N735" s="217"/>
      <c r="O735" s="217"/>
      <c r="P735" s="217"/>
      <c r="Q735" s="217"/>
    </row>
    <row r="736" spans="4:17" s="167" customFormat="1" hidden="1" outlineLevel="1">
      <c r="D736" s="282">
        <v>181</v>
      </c>
      <c r="E736" s="210">
        <v>0</v>
      </c>
      <c r="F736" s="217"/>
      <c r="G736" s="217"/>
      <c r="H736" s="217"/>
      <c r="I736" s="217"/>
      <c r="J736" s="217"/>
      <c r="K736" s="217"/>
      <c r="L736" s="217"/>
      <c r="M736" s="217"/>
      <c r="N736" s="217"/>
      <c r="O736" s="217"/>
      <c r="P736" s="217"/>
      <c r="Q736" s="217"/>
    </row>
    <row r="737" spans="4:17" s="167" customFormat="1" hidden="1" outlineLevel="1">
      <c r="D737" s="282">
        <v>182</v>
      </c>
      <c r="E737" s="210">
        <v>0</v>
      </c>
      <c r="F737" s="217"/>
      <c r="G737" s="217"/>
      <c r="H737" s="217"/>
      <c r="I737" s="217"/>
      <c r="J737" s="217"/>
      <c r="K737" s="217"/>
      <c r="L737" s="217"/>
      <c r="M737" s="217"/>
      <c r="N737" s="217"/>
      <c r="O737" s="217"/>
      <c r="P737" s="217"/>
      <c r="Q737" s="217"/>
    </row>
    <row r="738" spans="4:17" s="167" customFormat="1" hidden="1" outlineLevel="1">
      <c r="D738" s="282">
        <v>183</v>
      </c>
      <c r="E738" s="210">
        <v>0</v>
      </c>
      <c r="F738" s="217"/>
      <c r="G738" s="217"/>
      <c r="H738" s="217"/>
      <c r="I738" s="217"/>
      <c r="J738" s="217"/>
      <c r="K738" s="217"/>
      <c r="L738" s="217"/>
      <c r="M738" s="217"/>
      <c r="N738" s="217"/>
      <c r="O738" s="217"/>
      <c r="P738" s="217"/>
      <c r="Q738" s="217"/>
    </row>
    <row r="739" spans="4:17" s="167" customFormat="1" hidden="1" outlineLevel="1">
      <c r="D739" s="282">
        <v>184</v>
      </c>
      <c r="E739" s="210">
        <v>0</v>
      </c>
      <c r="F739" s="217"/>
      <c r="G739" s="217"/>
      <c r="H739" s="217"/>
      <c r="I739" s="217"/>
      <c r="J739" s="217"/>
      <c r="K739" s="217"/>
      <c r="L739" s="217"/>
      <c r="M739" s="217"/>
      <c r="N739" s="217"/>
      <c r="O739" s="217"/>
      <c r="P739" s="217"/>
      <c r="Q739" s="217"/>
    </row>
    <row r="740" spans="4:17" s="167" customFormat="1" hidden="1" outlineLevel="1">
      <c r="D740" s="282">
        <v>185</v>
      </c>
      <c r="E740" s="210">
        <v>0</v>
      </c>
      <c r="F740" s="217"/>
      <c r="G740" s="217"/>
      <c r="H740" s="217"/>
      <c r="I740" s="217"/>
      <c r="J740" s="217"/>
      <c r="K740" s="217"/>
      <c r="L740" s="217"/>
      <c r="M740" s="217"/>
      <c r="N740" s="217"/>
      <c r="O740" s="217"/>
      <c r="P740" s="217"/>
      <c r="Q740" s="217"/>
    </row>
    <row r="741" spans="4:17" s="167" customFormat="1" hidden="1" outlineLevel="1">
      <c r="D741" s="282">
        <v>186</v>
      </c>
      <c r="E741" s="210">
        <v>0</v>
      </c>
      <c r="F741" s="217"/>
      <c r="G741" s="217"/>
      <c r="H741" s="217"/>
      <c r="I741" s="217"/>
      <c r="J741" s="217"/>
      <c r="K741" s="217"/>
      <c r="L741" s="217"/>
      <c r="M741" s="217"/>
      <c r="N741" s="217"/>
      <c r="O741" s="217"/>
      <c r="P741" s="217"/>
      <c r="Q741" s="217"/>
    </row>
    <row r="742" spans="4:17" s="167" customFormat="1" hidden="1" outlineLevel="1">
      <c r="D742" s="282">
        <v>187</v>
      </c>
      <c r="E742" s="210">
        <v>0</v>
      </c>
      <c r="F742" s="217"/>
      <c r="G742" s="217"/>
      <c r="H742" s="217"/>
      <c r="I742" s="217"/>
      <c r="J742" s="217"/>
      <c r="K742" s="217"/>
      <c r="L742" s="217"/>
      <c r="M742" s="217"/>
      <c r="N742" s="217"/>
      <c r="O742" s="217"/>
      <c r="P742" s="217"/>
      <c r="Q742" s="217"/>
    </row>
    <row r="743" spans="4:17" s="167" customFormat="1" hidden="1" outlineLevel="1">
      <c r="D743" s="282">
        <v>188</v>
      </c>
      <c r="E743" s="210">
        <v>0</v>
      </c>
      <c r="F743" s="217"/>
      <c r="G743" s="217"/>
      <c r="H743" s="217"/>
      <c r="I743" s="217"/>
      <c r="J743" s="217"/>
      <c r="K743" s="217"/>
      <c r="L743" s="217"/>
      <c r="M743" s="217"/>
      <c r="N743" s="217"/>
      <c r="O743" s="217"/>
      <c r="P743" s="217"/>
      <c r="Q743" s="217"/>
    </row>
    <row r="744" spans="4:17" s="167" customFormat="1" hidden="1" outlineLevel="1">
      <c r="D744" s="282">
        <v>189</v>
      </c>
      <c r="E744" s="210">
        <v>0</v>
      </c>
      <c r="F744" s="217"/>
      <c r="G744" s="217"/>
      <c r="H744" s="217"/>
      <c r="I744" s="217"/>
      <c r="J744" s="217"/>
      <c r="K744" s="217"/>
      <c r="L744" s="217"/>
      <c r="M744" s="217"/>
      <c r="N744" s="217"/>
      <c r="O744" s="217"/>
      <c r="P744" s="217"/>
      <c r="Q744" s="217"/>
    </row>
    <row r="745" spans="4:17" s="167" customFormat="1" hidden="1" outlineLevel="1">
      <c r="D745" s="282">
        <v>190</v>
      </c>
      <c r="E745" s="210">
        <v>0</v>
      </c>
      <c r="F745" s="217"/>
      <c r="G745" s="217"/>
      <c r="H745" s="217"/>
      <c r="I745" s="217"/>
      <c r="J745" s="217"/>
      <c r="K745" s="217"/>
      <c r="L745" s="217"/>
      <c r="M745" s="217"/>
      <c r="N745" s="217"/>
      <c r="O745" s="217"/>
      <c r="P745" s="217"/>
      <c r="Q745" s="217"/>
    </row>
    <row r="746" spans="4:17" s="167" customFormat="1" hidden="1" outlineLevel="1">
      <c r="D746" s="282">
        <v>191</v>
      </c>
      <c r="E746" s="210">
        <v>0</v>
      </c>
      <c r="F746" s="217"/>
      <c r="G746" s="217"/>
      <c r="H746" s="217"/>
      <c r="I746" s="217"/>
      <c r="J746" s="217"/>
      <c r="K746" s="217"/>
      <c r="L746" s="217"/>
      <c r="M746" s="217"/>
      <c r="N746" s="217"/>
      <c r="O746" s="217"/>
      <c r="P746" s="217"/>
      <c r="Q746" s="217"/>
    </row>
    <row r="747" spans="4:17" s="167" customFormat="1" hidden="1" outlineLevel="1">
      <c r="D747" s="282">
        <v>192</v>
      </c>
      <c r="E747" s="210">
        <v>0</v>
      </c>
      <c r="F747" s="217"/>
      <c r="G747" s="217"/>
      <c r="H747" s="217"/>
      <c r="I747" s="217"/>
      <c r="J747" s="217"/>
      <c r="K747" s="217"/>
      <c r="L747" s="217"/>
      <c r="M747" s="217"/>
      <c r="N747" s="217"/>
      <c r="O747" s="217"/>
      <c r="P747" s="217"/>
      <c r="Q747" s="217"/>
    </row>
    <row r="748" spans="4:17" s="167" customFormat="1" hidden="1" outlineLevel="1">
      <c r="D748" s="282">
        <v>193</v>
      </c>
      <c r="E748" s="210">
        <v>0</v>
      </c>
      <c r="F748" s="217"/>
      <c r="G748" s="217"/>
      <c r="H748" s="217"/>
      <c r="I748" s="217"/>
      <c r="J748" s="217"/>
      <c r="K748" s="217"/>
      <c r="L748" s="217"/>
      <c r="M748" s="217"/>
      <c r="N748" s="217"/>
      <c r="O748" s="217"/>
      <c r="P748" s="217"/>
      <c r="Q748" s="217"/>
    </row>
    <row r="749" spans="4:17" s="167" customFormat="1" hidden="1" outlineLevel="1">
      <c r="D749" s="282">
        <v>194</v>
      </c>
      <c r="E749" s="210">
        <v>0</v>
      </c>
      <c r="F749" s="217"/>
      <c r="G749" s="217"/>
      <c r="H749" s="217"/>
      <c r="I749" s="217"/>
      <c r="J749" s="217"/>
      <c r="K749" s="217"/>
      <c r="L749" s="217"/>
      <c r="M749" s="217"/>
      <c r="N749" s="217"/>
      <c r="O749" s="217"/>
      <c r="P749" s="217"/>
      <c r="Q749" s="217"/>
    </row>
    <row r="750" spans="4:17" s="167" customFormat="1" hidden="1" outlineLevel="1">
      <c r="D750" s="282">
        <v>195</v>
      </c>
      <c r="E750" s="210">
        <v>0</v>
      </c>
      <c r="F750" s="217"/>
      <c r="G750" s="217"/>
      <c r="H750" s="217"/>
      <c r="I750" s="217"/>
      <c r="J750" s="217"/>
      <c r="K750" s="217"/>
      <c r="L750" s="217"/>
      <c r="M750" s="217"/>
      <c r="N750" s="217"/>
      <c r="O750" s="217"/>
      <c r="P750" s="217"/>
      <c r="Q750" s="217"/>
    </row>
    <row r="751" spans="4:17" s="167" customFormat="1" hidden="1" outlineLevel="1">
      <c r="D751" s="282">
        <v>196</v>
      </c>
      <c r="E751" s="210">
        <v>0</v>
      </c>
      <c r="F751" s="217"/>
      <c r="G751" s="217"/>
      <c r="H751" s="217"/>
      <c r="I751" s="217"/>
      <c r="J751" s="217"/>
      <c r="K751" s="217"/>
      <c r="L751" s="217"/>
      <c r="M751" s="217"/>
      <c r="N751" s="217"/>
      <c r="O751" s="217"/>
      <c r="P751" s="217"/>
      <c r="Q751" s="217"/>
    </row>
    <row r="752" spans="4:17" s="167" customFormat="1" hidden="1" outlineLevel="1">
      <c r="D752" s="282">
        <v>197</v>
      </c>
      <c r="E752" s="210">
        <v>0</v>
      </c>
      <c r="F752" s="217"/>
      <c r="G752" s="217"/>
      <c r="H752" s="217"/>
      <c r="I752" s="217"/>
      <c r="J752" s="217"/>
      <c r="K752" s="217"/>
      <c r="L752" s="217"/>
      <c r="M752" s="217"/>
      <c r="N752" s="217"/>
      <c r="O752" s="217"/>
      <c r="P752" s="217"/>
      <c r="Q752" s="217"/>
    </row>
    <row r="753" spans="4:17" s="167" customFormat="1" hidden="1" outlineLevel="1">
      <c r="D753" s="282">
        <v>198</v>
      </c>
      <c r="E753" s="210">
        <v>0</v>
      </c>
      <c r="F753" s="217"/>
      <c r="G753" s="217"/>
      <c r="H753" s="217"/>
      <c r="I753" s="217"/>
      <c r="J753" s="217"/>
      <c r="K753" s="217"/>
      <c r="L753" s="217"/>
      <c r="M753" s="217"/>
      <c r="N753" s="217"/>
      <c r="O753" s="217"/>
      <c r="P753" s="217"/>
      <c r="Q753" s="217"/>
    </row>
    <row r="754" spans="4:17" s="167" customFormat="1" hidden="1" outlineLevel="1">
      <c r="D754" s="282">
        <v>199</v>
      </c>
      <c r="E754" s="210">
        <v>0</v>
      </c>
      <c r="F754" s="217"/>
      <c r="G754" s="217"/>
      <c r="H754" s="217"/>
      <c r="I754" s="217"/>
      <c r="J754" s="217"/>
      <c r="K754" s="217"/>
      <c r="L754" s="217"/>
      <c r="M754" s="217"/>
      <c r="N754" s="217"/>
      <c r="O754" s="217"/>
      <c r="P754" s="217"/>
      <c r="Q754" s="217"/>
    </row>
    <row r="755" spans="4:17" s="167" customFormat="1" hidden="1" outlineLevel="1">
      <c r="D755" s="282">
        <v>200</v>
      </c>
      <c r="E755" s="210">
        <v>0</v>
      </c>
      <c r="F755" s="217"/>
      <c r="G755" s="217"/>
      <c r="H755" s="217"/>
      <c r="I755" s="217"/>
      <c r="J755" s="217"/>
      <c r="K755" s="217"/>
      <c r="L755" s="217"/>
      <c r="M755" s="217"/>
      <c r="N755" s="217"/>
      <c r="O755" s="217"/>
      <c r="P755" s="217"/>
      <c r="Q755" s="217"/>
    </row>
    <row r="756" spans="4:17" s="167" customFormat="1" hidden="1" outlineLevel="1">
      <c r="D756" s="282">
        <v>201</v>
      </c>
      <c r="E756" s="210">
        <v>0</v>
      </c>
      <c r="F756" s="217"/>
      <c r="G756" s="217"/>
      <c r="H756" s="217"/>
      <c r="I756" s="217"/>
      <c r="J756" s="217"/>
      <c r="K756" s="217"/>
      <c r="L756" s="217"/>
      <c r="M756" s="217"/>
      <c r="N756" s="217"/>
      <c r="O756" s="217"/>
      <c r="P756" s="217"/>
      <c r="Q756" s="217"/>
    </row>
    <row r="757" spans="4:17" s="167" customFormat="1" hidden="1" outlineLevel="1">
      <c r="D757" s="282">
        <v>202</v>
      </c>
      <c r="E757" s="210">
        <v>0</v>
      </c>
      <c r="F757" s="217"/>
      <c r="G757" s="217"/>
      <c r="H757" s="217"/>
      <c r="I757" s="217"/>
      <c r="J757" s="217"/>
      <c r="K757" s="217"/>
      <c r="L757" s="217"/>
      <c r="M757" s="217"/>
      <c r="N757" s="217"/>
      <c r="O757" s="217"/>
      <c r="P757" s="217"/>
      <c r="Q757" s="217"/>
    </row>
    <row r="758" spans="4:17" s="167" customFormat="1" hidden="1" outlineLevel="1">
      <c r="D758" s="282">
        <v>203</v>
      </c>
      <c r="E758" s="210">
        <v>0</v>
      </c>
      <c r="F758" s="217"/>
      <c r="G758" s="217"/>
      <c r="H758" s="217"/>
      <c r="I758" s="217"/>
      <c r="J758" s="217"/>
      <c r="K758" s="217"/>
      <c r="L758" s="217"/>
      <c r="M758" s="217"/>
      <c r="N758" s="217"/>
      <c r="O758" s="217"/>
      <c r="P758" s="217"/>
      <c r="Q758" s="217"/>
    </row>
    <row r="759" spans="4:17" s="167" customFormat="1" hidden="1" outlineLevel="1">
      <c r="D759" s="282">
        <v>204</v>
      </c>
      <c r="E759" s="210">
        <v>0</v>
      </c>
      <c r="F759" s="217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</row>
    <row r="760" spans="4:17" s="167" customFormat="1" hidden="1" outlineLevel="1">
      <c r="D760" s="282">
        <v>205</v>
      </c>
      <c r="E760" s="210">
        <v>0</v>
      </c>
      <c r="F760" s="217"/>
      <c r="G760" s="217"/>
      <c r="H760" s="217"/>
      <c r="I760" s="217"/>
      <c r="J760" s="217"/>
      <c r="K760" s="217"/>
      <c r="L760" s="217"/>
      <c r="M760" s="217"/>
      <c r="N760" s="217"/>
      <c r="O760" s="217"/>
      <c r="P760" s="217"/>
      <c r="Q760" s="217"/>
    </row>
    <row r="761" spans="4:17" s="167" customFormat="1" hidden="1" outlineLevel="1">
      <c r="D761" s="282">
        <v>206</v>
      </c>
      <c r="E761" s="210">
        <v>0</v>
      </c>
      <c r="F761" s="217"/>
      <c r="G761" s="217"/>
      <c r="H761" s="217"/>
      <c r="I761" s="217"/>
      <c r="J761" s="217"/>
      <c r="K761" s="217"/>
      <c r="L761" s="217"/>
      <c r="M761" s="217"/>
      <c r="N761" s="217"/>
      <c r="O761" s="217"/>
      <c r="P761" s="217"/>
      <c r="Q761" s="217"/>
    </row>
    <row r="762" spans="4:17" s="167" customFormat="1" hidden="1" outlineLevel="1">
      <c r="D762" s="282">
        <v>207</v>
      </c>
      <c r="E762" s="210">
        <v>0</v>
      </c>
      <c r="F762" s="217"/>
      <c r="G762" s="217"/>
      <c r="H762" s="217"/>
      <c r="I762" s="217"/>
      <c r="J762" s="217"/>
      <c r="K762" s="217"/>
      <c r="L762" s="217"/>
      <c r="M762" s="217"/>
      <c r="N762" s="217"/>
      <c r="O762" s="217"/>
      <c r="P762" s="217"/>
      <c r="Q762" s="217"/>
    </row>
    <row r="763" spans="4:17" s="167" customFormat="1" hidden="1" outlineLevel="1">
      <c r="D763" s="282">
        <v>208</v>
      </c>
      <c r="E763" s="210">
        <v>0</v>
      </c>
      <c r="F763" s="217"/>
      <c r="G763" s="217"/>
      <c r="H763" s="217"/>
      <c r="I763" s="217"/>
      <c r="J763" s="217"/>
      <c r="K763" s="217"/>
      <c r="L763" s="217"/>
      <c r="M763" s="217"/>
      <c r="N763" s="217"/>
      <c r="O763" s="217"/>
      <c r="P763" s="217"/>
      <c r="Q763" s="217"/>
    </row>
    <row r="764" spans="4:17" s="167" customFormat="1" hidden="1" outlineLevel="1">
      <c r="D764" s="282">
        <v>209</v>
      </c>
      <c r="E764" s="210">
        <v>0</v>
      </c>
      <c r="F764" s="217"/>
      <c r="G764" s="217"/>
      <c r="H764" s="217"/>
      <c r="I764" s="217"/>
      <c r="J764" s="217"/>
      <c r="K764" s="217"/>
      <c r="L764" s="217"/>
      <c r="M764" s="217"/>
      <c r="N764" s="217"/>
      <c r="O764" s="217"/>
      <c r="P764" s="217"/>
      <c r="Q764" s="217"/>
    </row>
    <row r="765" spans="4:17" s="167" customFormat="1" hidden="1" outlineLevel="1">
      <c r="D765" s="282">
        <v>210</v>
      </c>
      <c r="E765" s="210">
        <v>0</v>
      </c>
      <c r="F765" s="217"/>
      <c r="G765" s="217"/>
      <c r="H765" s="217"/>
      <c r="I765" s="217"/>
      <c r="J765" s="217"/>
      <c r="K765" s="217"/>
      <c r="L765" s="217"/>
      <c r="M765" s="217"/>
      <c r="N765" s="217"/>
      <c r="O765" s="217"/>
      <c r="P765" s="217"/>
      <c r="Q765" s="217"/>
    </row>
    <row r="766" spans="4:17" s="167" customFormat="1" hidden="1" outlineLevel="1">
      <c r="D766" s="282">
        <v>211</v>
      </c>
      <c r="E766" s="210">
        <v>0</v>
      </c>
      <c r="F766" s="217"/>
      <c r="G766" s="217"/>
      <c r="H766" s="217"/>
      <c r="I766" s="217"/>
      <c r="J766" s="217"/>
      <c r="K766" s="217"/>
      <c r="L766" s="217"/>
      <c r="M766" s="217"/>
      <c r="N766" s="217"/>
      <c r="O766" s="217"/>
      <c r="P766" s="217"/>
      <c r="Q766" s="217"/>
    </row>
    <row r="767" spans="4:17" s="167" customFormat="1" hidden="1" outlineLevel="1">
      <c r="D767" s="282">
        <v>212</v>
      </c>
      <c r="E767" s="210">
        <v>0</v>
      </c>
      <c r="F767" s="217"/>
      <c r="G767" s="217"/>
      <c r="H767" s="217"/>
      <c r="I767" s="217"/>
      <c r="J767" s="217"/>
      <c r="K767" s="217"/>
      <c r="L767" s="217"/>
      <c r="M767" s="217"/>
      <c r="N767" s="217"/>
      <c r="O767" s="217"/>
      <c r="P767" s="217"/>
      <c r="Q767" s="217"/>
    </row>
    <row r="768" spans="4:17" s="167" customFormat="1" hidden="1" outlineLevel="1">
      <c r="D768" s="282">
        <v>213</v>
      </c>
      <c r="E768" s="210">
        <v>0</v>
      </c>
      <c r="F768" s="217"/>
      <c r="G768" s="217"/>
      <c r="H768" s="217"/>
      <c r="I768" s="217"/>
      <c r="J768" s="217"/>
      <c r="K768" s="217"/>
      <c r="L768" s="217"/>
      <c r="M768" s="217"/>
      <c r="N768" s="217"/>
      <c r="O768" s="217"/>
      <c r="P768" s="217"/>
      <c r="Q768" s="217"/>
    </row>
    <row r="769" spans="4:17" s="167" customFormat="1" hidden="1" outlineLevel="1">
      <c r="D769" s="282">
        <v>214</v>
      </c>
      <c r="E769" s="210">
        <v>0</v>
      </c>
      <c r="F769" s="217"/>
      <c r="G769" s="217"/>
      <c r="H769" s="217"/>
      <c r="I769" s="217"/>
      <c r="J769" s="217"/>
      <c r="K769" s="217"/>
      <c r="L769" s="217"/>
      <c r="M769" s="217"/>
      <c r="N769" s="217"/>
      <c r="O769" s="217"/>
      <c r="P769" s="217"/>
      <c r="Q769" s="217"/>
    </row>
    <row r="770" spans="4:17" s="167" customFormat="1" hidden="1" outlineLevel="1">
      <c r="D770" s="282">
        <v>215</v>
      </c>
      <c r="E770" s="210">
        <v>0</v>
      </c>
      <c r="F770" s="217"/>
      <c r="G770" s="217"/>
      <c r="H770" s="217"/>
      <c r="I770" s="217"/>
      <c r="J770" s="217"/>
      <c r="K770" s="217"/>
      <c r="L770" s="217"/>
      <c r="M770" s="217"/>
      <c r="N770" s="217"/>
      <c r="O770" s="217"/>
      <c r="P770" s="217"/>
      <c r="Q770" s="217"/>
    </row>
    <row r="771" spans="4:17" s="167" customFormat="1" hidden="1" outlineLevel="1">
      <c r="D771" s="282">
        <v>216</v>
      </c>
      <c r="E771" s="210">
        <v>0</v>
      </c>
      <c r="F771" s="217"/>
      <c r="G771" s="217"/>
      <c r="H771" s="217"/>
      <c r="I771" s="217"/>
      <c r="J771" s="217"/>
      <c r="K771" s="217"/>
      <c r="L771" s="217"/>
      <c r="M771" s="217"/>
      <c r="N771" s="217"/>
      <c r="O771" s="217"/>
      <c r="P771" s="217"/>
      <c r="Q771" s="217"/>
    </row>
    <row r="772" spans="4:17" s="167" customFormat="1" hidden="1" outlineLevel="1">
      <c r="D772" s="282">
        <v>217</v>
      </c>
      <c r="E772" s="210">
        <v>0</v>
      </c>
      <c r="F772" s="217"/>
      <c r="G772" s="217"/>
      <c r="H772" s="217"/>
      <c r="I772" s="217"/>
      <c r="J772" s="217"/>
      <c r="K772" s="217"/>
      <c r="L772" s="217"/>
      <c r="M772" s="217"/>
      <c r="N772" s="217"/>
      <c r="O772" s="217"/>
      <c r="P772" s="217"/>
      <c r="Q772" s="217"/>
    </row>
    <row r="773" spans="4:17" s="167" customFormat="1" hidden="1" outlineLevel="1">
      <c r="D773" s="282">
        <v>218</v>
      </c>
      <c r="E773" s="210">
        <v>0</v>
      </c>
      <c r="F773" s="217"/>
      <c r="G773" s="217"/>
      <c r="H773" s="217"/>
      <c r="I773" s="217"/>
      <c r="J773" s="217"/>
      <c r="K773" s="217"/>
      <c r="L773" s="217"/>
      <c r="M773" s="217"/>
      <c r="N773" s="217"/>
      <c r="O773" s="217"/>
      <c r="P773" s="217"/>
      <c r="Q773" s="217"/>
    </row>
    <row r="774" spans="4:17" s="167" customFormat="1" hidden="1" outlineLevel="1">
      <c r="D774" s="282">
        <v>219</v>
      </c>
      <c r="E774" s="210">
        <v>0</v>
      </c>
      <c r="F774" s="217"/>
      <c r="G774" s="217"/>
      <c r="H774" s="217"/>
      <c r="I774" s="217"/>
      <c r="J774" s="217"/>
      <c r="K774" s="217"/>
      <c r="L774" s="217"/>
      <c r="M774" s="217"/>
      <c r="N774" s="217"/>
      <c r="O774" s="217"/>
      <c r="P774" s="217"/>
      <c r="Q774" s="217"/>
    </row>
    <row r="775" spans="4:17" s="167" customFormat="1" hidden="1" outlineLevel="1">
      <c r="D775" s="282">
        <v>220</v>
      </c>
      <c r="E775" s="210">
        <v>0</v>
      </c>
      <c r="F775" s="217"/>
      <c r="G775" s="217"/>
      <c r="H775" s="217"/>
      <c r="I775" s="217"/>
      <c r="J775" s="217"/>
      <c r="K775" s="217"/>
      <c r="L775" s="217"/>
      <c r="M775" s="217"/>
      <c r="N775" s="217"/>
      <c r="O775" s="217"/>
      <c r="P775" s="217"/>
      <c r="Q775" s="217"/>
    </row>
    <row r="776" spans="4:17" s="167" customFormat="1" hidden="1" outlineLevel="1">
      <c r="D776" s="282">
        <v>221</v>
      </c>
      <c r="E776" s="210">
        <v>0</v>
      </c>
      <c r="F776" s="217"/>
      <c r="G776" s="217"/>
      <c r="H776" s="217"/>
      <c r="I776" s="217"/>
      <c r="J776" s="217"/>
      <c r="K776" s="217"/>
      <c r="L776" s="217"/>
      <c r="M776" s="217"/>
      <c r="N776" s="217"/>
      <c r="O776" s="217"/>
      <c r="P776" s="217"/>
      <c r="Q776" s="217"/>
    </row>
    <row r="777" spans="4:17" s="167" customFormat="1" hidden="1" outlineLevel="1">
      <c r="D777" s="282">
        <v>222</v>
      </c>
      <c r="E777" s="210">
        <v>0</v>
      </c>
      <c r="F777" s="217"/>
      <c r="G777" s="217"/>
      <c r="H777" s="217"/>
      <c r="I777" s="217"/>
      <c r="J777" s="217"/>
      <c r="K777" s="217"/>
      <c r="L777" s="217"/>
      <c r="M777" s="217"/>
      <c r="N777" s="217"/>
      <c r="O777" s="217"/>
      <c r="P777" s="217"/>
      <c r="Q777" s="217"/>
    </row>
    <row r="778" spans="4:17" s="167" customFormat="1" hidden="1" outlineLevel="1">
      <c r="D778" s="282">
        <v>223</v>
      </c>
      <c r="E778" s="210">
        <v>0</v>
      </c>
      <c r="F778" s="217"/>
      <c r="G778" s="217"/>
      <c r="H778" s="217"/>
      <c r="I778" s="217"/>
      <c r="J778" s="217"/>
      <c r="K778" s="217"/>
      <c r="L778" s="217"/>
      <c r="M778" s="217"/>
      <c r="N778" s="217"/>
      <c r="O778" s="217"/>
      <c r="P778" s="217"/>
      <c r="Q778" s="217"/>
    </row>
    <row r="779" spans="4:17" s="167" customFormat="1" hidden="1" outlineLevel="1">
      <c r="D779" s="282">
        <v>224</v>
      </c>
      <c r="E779" s="210">
        <v>0</v>
      </c>
      <c r="F779" s="217"/>
      <c r="G779" s="217"/>
      <c r="H779" s="217"/>
      <c r="I779" s="217"/>
      <c r="J779" s="217"/>
      <c r="K779" s="217"/>
      <c r="L779" s="217"/>
      <c r="M779" s="217"/>
      <c r="N779" s="217"/>
      <c r="O779" s="217"/>
      <c r="P779" s="217"/>
      <c r="Q779" s="217"/>
    </row>
    <row r="780" spans="4:17" s="167" customFormat="1" hidden="1" outlineLevel="1">
      <c r="D780" s="282">
        <v>225</v>
      </c>
      <c r="E780" s="210">
        <v>0</v>
      </c>
      <c r="F780" s="217"/>
      <c r="G780" s="217"/>
      <c r="H780" s="217"/>
      <c r="I780" s="217"/>
      <c r="J780" s="217"/>
      <c r="K780" s="217"/>
      <c r="L780" s="217"/>
      <c r="M780" s="217"/>
      <c r="N780" s="217"/>
      <c r="O780" s="217"/>
      <c r="P780" s="217"/>
      <c r="Q780" s="217"/>
    </row>
    <row r="781" spans="4:17" s="167" customFormat="1" hidden="1" outlineLevel="1">
      <c r="D781" s="282">
        <v>226</v>
      </c>
      <c r="E781" s="210">
        <v>0</v>
      </c>
      <c r="F781" s="217"/>
      <c r="G781" s="217"/>
      <c r="H781" s="217"/>
      <c r="I781" s="217"/>
      <c r="J781" s="217"/>
      <c r="K781" s="217"/>
      <c r="L781" s="217"/>
      <c r="M781" s="217"/>
      <c r="N781" s="217"/>
      <c r="O781" s="217"/>
      <c r="P781" s="217"/>
      <c r="Q781" s="217"/>
    </row>
    <row r="782" spans="4:17" s="167" customFormat="1" hidden="1" outlineLevel="1">
      <c r="D782" s="282">
        <v>227</v>
      </c>
      <c r="E782" s="210">
        <v>0</v>
      </c>
      <c r="F782" s="217"/>
      <c r="G782" s="217"/>
      <c r="H782" s="217"/>
      <c r="I782" s="217"/>
      <c r="J782" s="217"/>
      <c r="K782" s="217"/>
      <c r="L782" s="217"/>
      <c r="M782" s="217"/>
      <c r="N782" s="217"/>
      <c r="O782" s="217"/>
      <c r="P782" s="217"/>
      <c r="Q782" s="217"/>
    </row>
    <row r="783" spans="4:17" s="167" customFormat="1" hidden="1" outlineLevel="1">
      <c r="D783" s="282">
        <v>228</v>
      </c>
      <c r="E783" s="210">
        <v>0</v>
      </c>
      <c r="F783" s="217"/>
      <c r="G783" s="217"/>
      <c r="H783" s="217"/>
      <c r="I783" s="217"/>
      <c r="J783" s="217"/>
      <c r="K783" s="217"/>
      <c r="L783" s="217"/>
      <c r="M783" s="217"/>
      <c r="N783" s="217"/>
      <c r="O783" s="217"/>
      <c r="P783" s="217"/>
      <c r="Q783" s="217"/>
    </row>
    <row r="784" spans="4:17" s="167" customFormat="1" hidden="1" outlineLevel="1">
      <c r="D784" s="282">
        <v>229</v>
      </c>
      <c r="E784" s="210">
        <v>0</v>
      </c>
      <c r="F784" s="217"/>
      <c r="G784" s="217"/>
      <c r="H784" s="217"/>
      <c r="I784" s="217"/>
      <c r="J784" s="217"/>
      <c r="K784" s="217"/>
      <c r="L784" s="217"/>
      <c r="M784" s="217"/>
      <c r="N784" s="217"/>
      <c r="O784" s="217"/>
      <c r="P784" s="217"/>
      <c r="Q784" s="217"/>
    </row>
    <row r="785" spans="4:17" s="167" customFormat="1" hidden="1" outlineLevel="1">
      <c r="D785" s="282">
        <v>230</v>
      </c>
      <c r="E785" s="210">
        <v>0</v>
      </c>
      <c r="F785" s="217"/>
      <c r="G785" s="217"/>
      <c r="H785" s="217"/>
      <c r="I785" s="217"/>
      <c r="J785" s="217"/>
      <c r="K785" s="217"/>
      <c r="L785" s="217"/>
      <c r="M785" s="217"/>
      <c r="N785" s="217"/>
      <c r="O785" s="217"/>
      <c r="P785" s="217"/>
      <c r="Q785" s="217"/>
    </row>
    <row r="786" spans="4:17" s="167" customFormat="1" hidden="1" outlineLevel="1">
      <c r="D786" s="282">
        <v>231</v>
      </c>
      <c r="E786" s="210">
        <v>0</v>
      </c>
      <c r="F786" s="217"/>
      <c r="G786" s="217"/>
      <c r="H786" s="217"/>
      <c r="I786" s="217"/>
      <c r="J786" s="217"/>
      <c r="K786" s="217"/>
      <c r="L786" s="217"/>
      <c r="M786" s="217"/>
      <c r="N786" s="217"/>
      <c r="O786" s="217"/>
      <c r="P786" s="217"/>
      <c r="Q786" s="217"/>
    </row>
    <row r="787" spans="4:17" s="167" customFormat="1" hidden="1" outlineLevel="1">
      <c r="D787" s="282">
        <v>232</v>
      </c>
      <c r="E787" s="210">
        <v>0</v>
      </c>
      <c r="F787" s="217"/>
      <c r="G787" s="217"/>
      <c r="H787" s="217"/>
      <c r="I787" s="217"/>
      <c r="J787" s="217"/>
      <c r="K787" s="217"/>
      <c r="L787" s="217"/>
      <c r="M787" s="217"/>
      <c r="N787" s="217"/>
      <c r="O787" s="217"/>
      <c r="P787" s="217"/>
      <c r="Q787" s="217"/>
    </row>
    <row r="788" spans="4:17" s="167" customFormat="1" hidden="1" outlineLevel="1">
      <c r="D788" s="282">
        <v>233</v>
      </c>
      <c r="E788" s="210">
        <v>0</v>
      </c>
      <c r="F788" s="217"/>
      <c r="G788" s="217"/>
      <c r="H788" s="217"/>
      <c r="I788" s="217"/>
      <c r="J788" s="217"/>
      <c r="K788" s="217"/>
      <c r="L788" s="217"/>
      <c r="M788" s="217"/>
      <c r="N788" s="217"/>
      <c r="O788" s="217"/>
      <c r="P788" s="217"/>
      <c r="Q788" s="217"/>
    </row>
    <row r="789" spans="4:17" s="167" customFormat="1" hidden="1" outlineLevel="1">
      <c r="D789" s="282">
        <v>234</v>
      </c>
      <c r="E789" s="210">
        <v>0</v>
      </c>
      <c r="F789" s="217"/>
      <c r="G789" s="217"/>
      <c r="H789" s="217"/>
      <c r="I789" s="217"/>
      <c r="J789" s="217"/>
      <c r="K789" s="217"/>
      <c r="L789" s="217"/>
      <c r="M789" s="217"/>
      <c r="N789" s="217"/>
      <c r="O789" s="217"/>
      <c r="P789" s="217"/>
      <c r="Q789" s="217"/>
    </row>
    <row r="790" spans="4:17" s="167" customFormat="1" hidden="1" outlineLevel="1">
      <c r="D790" s="282">
        <v>235</v>
      </c>
      <c r="E790" s="210">
        <v>0</v>
      </c>
      <c r="F790" s="217"/>
      <c r="G790" s="217"/>
      <c r="H790" s="217"/>
      <c r="I790" s="217"/>
      <c r="J790" s="217"/>
      <c r="K790" s="217"/>
      <c r="L790" s="217"/>
      <c r="M790" s="217"/>
      <c r="N790" s="217"/>
      <c r="O790" s="217"/>
      <c r="P790" s="217"/>
      <c r="Q790" s="217"/>
    </row>
    <row r="791" spans="4:17" s="167" customFormat="1" hidden="1" outlineLevel="1">
      <c r="D791" s="282">
        <v>236</v>
      </c>
      <c r="E791" s="210">
        <v>0</v>
      </c>
      <c r="F791" s="217"/>
      <c r="G791" s="217"/>
      <c r="H791" s="217"/>
      <c r="I791" s="217"/>
      <c r="J791" s="217"/>
      <c r="K791" s="217"/>
      <c r="L791" s="217"/>
      <c r="M791" s="217"/>
      <c r="N791" s="217"/>
      <c r="O791" s="217"/>
      <c r="P791" s="217"/>
      <c r="Q791" s="217"/>
    </row>
    <row r="792" spans="4:17" s="167" customFormat="1" hidden="1" outlineLevel="1">
      <c r="D792" s="282">
        <v>237</v>
      </c>
      <c r="E792" s="210">
        <v>0</v>
      </c>
      <c r="F792" s="217"/>
      <c r="G792" s="217"/>
      <c r="H792" s="217"/>
      <c r="I792" s="217"/>
      <c r="J792" s="217"/>
      <c r="K792" s="217"/>
      <c r="L792" s="217"/>
      <c r="M792" s="217"/>
      <c r="N792" s="217"/>
      <c r="O792" s="217"/>
      <c r="P792" s="217"/>
      <c r="Q792" s="217"/>
    </row>
    <row r="793" spans="4:17" s="167" customFormat="1" hidden="1" outlineLevel="1">
      <c r="D793" s="282">
        <v>238</v>
      </c>
      <c r="E793" s="210">
        <v>0</v>
      </c>
      <c r="F793" s="217"/>
      <c r="G793" s="217"/>
      <c r="H793" s="217"/>
      <c r="I793" s="217"/>
      <c r="J793" s="217"/>
      <c r="K793" s="217"/>
      <c r="L793" s="217"/>
      <c r="M793" s="217"/>
      <c r="N793" s="217"/>
      <c r="O793" s="217"/>
      <c r="P793" s="217"/>
      <c r="Q793" s="217"/>
    </row>
    <row r="794" spans="4:17" s="167" customFormat="1" hidden="1" outlineLevel="1">
      <c r="D794" s="282">
        <v>239</v>
      </c>
      <c r="E794" s="210">
        <v>0</v>
      </c>
      <c r="F794" s="217"/>
      <c r="G794" s="217"/>
      <c r="H794" s="217"/>
      <c r="I794" s="217"/>
      <c r="J794" s="217"/>
      <c r="K794" s="217"/>
      <c r="L794" s="217"/>
      <c r="M794" s="217"/>
      <c r="N794" s="217"/>
      <c r="O794" s="217"/>
      <c r="P794" s="217"/>
      <c r="Q794" s="217"/>
    </row>
    <row r="795" spans="4:17" s="167" customFormat="1" hidden="1" outlineLevel="1">
      <c r="D795" s="282">
        <v>240</v>
      </c>
      <c r="E795" s="210">
        <v>0</v>
      </c>
      <c r="F795" s="217"/>
      <c r="G795" s="217"/>
      <c r="H795" s="217"/>
      <c r="I795" s="217"/>
      <c r="J795" s="217"/>
      <c r="K795" s="217"/>
      <c r="L795" s="217"/>
      <c r="M795" s="217"/>
      <c r="N795" s="217"/>
      <c r="O795" s="217"/>
      <c r="P795" s="217"/>
      <c r="Q795" s="217"/>
    </row>
    <row r="796" spans="4:17" s="167" customFormat="1" hidden="1" outlineLevel="1">
      <c r="D796" s="282">
        <v>241</v>
      </c>
      <c r="E796" s="210">
        <v>0</v>
      </c>
      <c r="F796" s="217"/>
      <c r="G796" s="217"/>
      <c r="H796" s="217"/>
      <c r="I796" s="217"/>
      <c r="J796" s="217"/>
      <c r="K796" s="217"/>
      <c r="L796" s="217"/>
      <c r="M796" s="217"/>
      <c r="N796" s="217"/>
      <c r="O796" s="217"/>
      <c r="P796" s="217"/>
      <c r="Q796" s="217"/>
    </row>
    <row r="797" spans="4:17" s="167" customFormat="1" hidden="1" outlineLevel="1">
      <c r="D797" s="282">
        <v>242</v>
      </c>
      <c r="E797" s="210">
        <v>0</v>
      </c>
      <c r="F797" s="217"/>
      <c r="G797" s="217"/>
      <c r="H797" s="217"/>
      <c r="I797" s="217"/>
      <c r="J797" s="217"/>
      <c r="K797" s="217"/>
      <c r="L797" s="217"/>
      <c r="M797" s="217"/>
      <c r="N797" s="217"/>
      <c r="O797" s="217"/>
      <c r="P797" s="217"/>
      <c r="Q797" s="217"/>
    </row>
    <row r="798" spans="4:17" s="167" customFormat="1" hidden="1" outlineLevel="1">
      <c r="D798" s="282">
        <v>243</v>
      </c>
      <c r="E798" s="210">
        <v>0</v>
      </c>
      <c r="F798" s="217"/>
      <c r="G798" s="217"/>
      <c r="H798" s="217"/>
      <c r="I798" s="217"/>
      <c r="J798" s="217"/>
      <c r="K798" s="217"/>
      <c r="L798" s="217"/>
      <c r="M798" s="217"/>
      <c r="N798" s="217"/>
      <c r="O798" s="217"/>
      <c r="P798" s="217"/>
      <c r="Q798" s="217"/>
    </row>
    <row r="799" spans="4:17" s="167" customFormat="1" hidden="1" outlineLevel="1">
      <c r="D799" s="282">
        <v>244</v>
      </c>
      <c r="E799" s="210">
        <v>0</v>
      </c>
      <c r="F799" s="217"/>
      <c r="G799" s="217"/>
      <c r="H799" s="217"/>
      <c r="I799" s="217"/>
      <c r="J799" s="217"/>
      <c r="K799" s="217"/>
      <c r="L799" s="217"/>
      <c r="M799" s="217"/>
      <c r="N799" s="217"/>
      <c r="O799" s="217"/>
      <c r="P799" s="217"/>
      <c r="Q799" s="217"/>
    </row>
    <row r="800" spans="4:17" s="167" customFormat="1" hidden="1" outlineLevel="1">
      <c r="D800" s="282">
        <v>245</v>
      </c>
      <c r="E800" s="210">
        <v>0</v>
      </c>
      <c r="F800" s="217"/>
      <c r="G800" s="217"/>
      <c r="H800" s="217"/>
      <c r="I800" s="217"/>
      <c r="J800" s="217"/>
      <c r="K800" s="217"/>
      <c r="L800" s="217"/>
      <c r="M800" s="217"/>
      <c r="N800" s="217"/>
      <c r="O800" s="217"/>
      <c r="P800" s="217"/>
      <c r="Q800" s="217"/>
    </row>
    <row r="801" spans="4:17" s="167" customFormat="1" hidden="1" outlineLevel="1">
      <c r="D801" s="282">
        <v>246</v>
      </c>
      <c r="E801" s="210">
        <v>0</v>
      </c>
      <c r="F801" s="217"/>
      <c r="G801" s="217"/>
      <c r="H801" s="217"/>
      <c r="I801" s="217"/>
      <c r="J801" s="217"/>
      <c r="K801" s="217"/>
      <c r="L801" s="217"/>
      <c r="M801" s="217"/>
      <c r="N801" s="217"/>
      <c r="O801" s="217"/>
      <c r="P801" s="217"/>
      <c r="Q801" s="217"/>
    </row>
    <row r="802" spans="4:17" s="167" customFormat="1" hidden="1" outlineLevel="1">
      <c r="D802" s="282">
        <v>247</v>
      </c>
      <c r="E802" s="210">
        <v>0</v>
      </c>
      <c r="F802" s="217"/>
      <c r="G802" s="217"/>
      <c r="H802" s="217"/>
      <c r="I802" s="217"/>
      <c r="J802" s="217"/>
      <c r="K802" s="217"/>
      <c r="L802" s="217"/>
      <c r="M802" s="217"/>
      <c r="N802" s="217"/>
      <c r="O802" s="217"/>
      <c r="P802" s="217"/>
      <c r="Q802" s="217"/>
    </row>
    <row r="803" spans="4:17" s="167" customFormat="1" hidden="1" outlineLevel="1">
      <c r="D803" s="282">
        <v>248</v>
      </c>
      <c r="E803" s="210">
        <v>0</v>
      </c>
      <c r="F803" s="217"/>
      <c r="G803" s="217"/>
      <c r="H803" s="217"/>
      <c r="I803" s="217"/>
      <c r="J803" s="217"/>
      <c r="K803" s="217"/>
      <c r="L803" s="217"/>
      <c r="M803" s="217"/>
      <c r="N803" s="217"/>
      <c r="O803" s="217"/>
      <c r="P803" s="217"/>
      <c r="Q803" s="217"/>
    </row>
    <row r="804" spans="4:17" s="167" customFormat="1" hidden="1" outlineLevel="1">
      <c r="D804" s="282">
        <v>249</v>
      </c>
      <c r="E804" s="210">
        <v>0</v>
      </c>
      <c r="F804" s="217"/>
      <c r="G804" s="217"/>
      <c r="H804" s="217"/>
      <c r="I804" s="217"/>
      <c r="J804" s="217"/>
      <c r="K804" s="217"/>
      <c r="L804" s="217"/>
      <c r="M804" s="217"/>
      <c r="N804" s="217"/>
      <c r="O804" s="217"/>
      <c r="P804" s="217"/>
      <c r="Q804" s="217"/>
    </row>
    <row r="805" spans="4:17" s="167" customFormat="1" hidden="1" outlineLevel="1">
      <c r="D805" s="282">
        <v>250</v>
      </c>
      <c r="E805" s="210">
        <v>0</v>
      </c>
      <c r="F805" s="217"/>
      <c r="G805" s="217"/>
      <c r="H805" s="217"/>
      <c r="I805" s="217"/>
      <c r="J805" s="217"/>
      <c r="K805" s="217"/>
      <c r="L805" s="217"/>
      <c r="M805" s="217"/>
      <c r="N805" s="217"/>
      <c r="O805" s="217"/>
      <c r="P805" s="217"/>
      <c r="Q805" s="217"/>
    </row>
    <row r="806" spans="4:17" s="167" customFormat="1" hidden="1" outlineLevel="1">
      <c r="D806" s="282">
        <v>251</v>
      </c>
      <c r="E806" s="210">
        <v>0</v>
      </c>
      <c r="F806" s="217"/>
      <c r="G806" s="217"/>
      <c r="H806" s="217"/>
      <c r="I806" s="217"/>
      <c r="J806" s="217"/>
      <c r="K806" s="217"/>
      <c r="L806" s="217"/>
      <c r="M806" s="217"/>
      <c r="N806" s="217"/>
      <c r="O806" s="217"/>
      <c r="P806" s="217"/>
      <c r="Q806" s="217"/>
    </row>
    <row r="807" spans="4:17" s="167" customFormat="1" hidden="1" outlineLevel="1">
      <c r="D807" s="282">
        <v>252</v>
      </c>
      <c r="E807" s="210">
        <v>0</v>
      </c>
      <c r="F807" s="217"/>
      <c r="G807" s="217"/>
      <c r="H807" s="217"/>
      <c r="I807" s="217"/>
      <c r="J807" s="217"/>
      <c r="K807" s="217"/>
      <c r="L807" s="217"/>
      <c r="M807" s="217"/>
      <c r="N807" s="217"/>
      <c r="O807" s="217"/>
      <c r="P807" s="217"/>
      <c r="Q807" s="217"/>
    </row>
    <row r="808" spans="4:17" s="167" customFormat="1" hidden="1" outlineLevel="1">
      <c r="D808" s="282">
        <v>253</v>
      </c>
      <c r="E808" s="210">
        <v>0</v>
      </c>
      <c r="F808" s="217"/>
      <c r="G808" s="217"/>
      <c r="H808" s="217"/>
      <c r="I808" s="217"/>
      <c r="J808" s="217"/>
      <c r="K808" s="217"/>
      <c r="L808" s="217"/>
      <c r="M808" s="217"/>
      <c r="N808" s="217"/>
      <c r="O808" s="217"/>
      <c r="P808" s="217"/>
      <c r="Q808" s="217"/>
    </row>
    <row r="809" spans="4:17" s="167" customFormat="1" hidden="1" outlineLevel="1">
      <c r="D809" s="282">
        <v>254</v>
      </c>
      <c r="E809" s="210">
        <v>0</v>
      </c>
      <c r="F809" s="217"/>
      <c r="G809" s="217"/>
      <c r="H809" s="217"/>
      <c r="I809" s="217"/>
      <c r="J809" s="217"/>
      <c r="K809" s="217"/>
      <c r="L809" s="217"/>
      <c r="M809" s="217"/>
      <c r="N809" s="217"/>
      <c r="O809" s="217"/>
      <c r="P809" s="217"/>
      <c r="Q809" s="217"/>
    </row>
    <row r="810" spans="4:17" s="167" customFormat="1" hidden="1" outlineLevel="1">
      <c r="D810" s="282">
        <v>255</v>
      </c>
      <c r="E810" s="210">
        <v>0</v>
      </c>
      <c r="F810" s="217"/>
      <c r="G810" s="217"/>
      <c r="H810" s="217"/>
      <c r="I810" s="217"/>
      <c r="J810" s="217"/>
      <c r="K810" s="217"/>
      <c r="L810" s="217"/>
      <c r="M810" s="217"/>
      <c r="N810" s="217"/>
      <c r="O810" s="217"/>
      <c r="P810" s="217"/>
      <c r="Q810" s="217"/>
    </row>
    <row r="811" spans="4:17" s="167" customFormat="1" hidden="1" outlineLevel="1">
      <c r="D811" s="282">
        <v>256</v>
      </c>
      <c r="E811" s="210">
        <v>0</v>
      </c>
      <c r="F811" s="217"/>
      <c r="G811" s="217"/>
      <c r="H811" s="217"/>
      <c r="I811" s="217"/>
      <c r="J811" s="217"/>
      <c r="K811" s="217"/>
      <c r="L811" s="217"/>
      <c r="M811" s="217"/>
      <c r="N811" s="217"/>
      <c r="O811" s="217"/>
      <c r="P811" s="217"/>
      <c r="Q811" s="217"/>
    </row>
    <row r="812" spans="4:17" s="167" customFormat="1" hidden="1" outlineLevel="1">
      <c r="D812" s="282">
        <v>257</v>
      </c>
      <c r="E812" s="210">
        <v>0</v>
      </c>
      <c r="F812" s="217"/>
      <c r="G812" s="217"/>
      <c r="H812" s="217"/>
      <c r="I812" s="217"/>
      <c r="J812" s="217"/>
      <c r="K812" s="217"/>
      <c r="L812" s="217"/>
      <c r="M812" s="217"/>
      <c r="N812" s="217"/>
      <c r="O812" s="217"/>
      <c r="P812" s="217"/>
      <c r="Q812" s="217"/>
    </row>
    <row r="813" spans="4:17" s="167" customFormat="1" hidden="1" outlineLevel="1">
      <c r="D813" s="282">
        <v>258</v>
      </c>
      <c r="E813" s="210">
        <v>0</v>
      </c>
      <c r="F813" s="217"/>
      <c r="G813" s="217"/>
      <c r="H813" s="217"/>
      <c r="I813" s="217"/>
      <c r="J813" s="217"/>
      <c r="K813" s="217"/>
      <c r="L813" s="217"/>
      <c r="M813" s="217"/>
      <c r="N813" s="217"/>
      <c r="O813" s="217"/>
      <c r="P813" s="217"/>
      <c r="Q813" s="217"/>
    </row>
    <row r="814" spans="4:17" s="167" customFormat="1" hidden="1" outlineLevel="1">
      <c r="D814" s="282">
        <v>259</v>
      </c>
      <c r="E814" s="210">
        <v>0</v>
      </c>
      <c r="F814" s="217"/>
      <c r="G814" s="217"/>
      <c r="H814" s="217"/>
      <c r="I814" s="217"/>
      <c r="J814" s="217"/>
      <c r="K814" s="217"/>
      <c r="L814" s="217"/>
      <c r="M814" s="217"/>
      <c r="N814" s="217"/>
      <c r="O814" s="217"/>
      <c r="P814" s="217"/>
      <c r="Q814" s="217"/>
    </row>
    <row r="815" spans="4:17" s="167" customFormat="1" hidden="1" outlineLevel="1">
      <c r="D815" s="282">
        <v>260</v>
      </c>
      <c r="E815" s="210">
        <v>0</v>
      </c>
      <c r="F815" s="217"/>
      <c r="G815" s="217"/>
      <c r="H815" s="217"/>
      <c r="I815" s="217"/>
      <c r="J815" s="217"/>
      <c r="K815" s="217"/>
      <c r="L815" s="217"/>
      <c r="M815" s="217"/>
      <c r="N815" s="217"/>
      <c r="O815" s="217"/>
      <c r="P815" s="217"/>
      <c r="Q815" s="217"/>
    </row>
    <row r="816" spans="4:17" s="167" customFormat="1" hidden="1" outlineLevel="1">
      <c r="D816" s="282">
        <v>261</v>
      </c>
      <c r="E816" s="210">
        <v>0</v>
      </c>
      <c r="F816" s="217"/>
      <c r="G816" s="217"/>
      <c r="H816" s="217"/>
      <c r="I816" s="217"/>
      <c r="J816" s="217"/>
      <c r="K816" s="217"/>
      <c r="L816" s="217"/>
      <c r="M816" s="217"/>
      <c r="N816" s="217"/>
      <c r="O816" s="217"/>
      <c r="P816" s="217"/>
      <c r="Q816" s="217"/>
    </row>
    <row r="817" spans="4:17" s="167" customFormat="1" hidden="1" outlineLevel="1">
      <c r="D817" s="282">
        <v>262</v>
      </c>
      <c r="E817" s="210">
        <v>0</v>
      </c>
      <c r="F817" s="217"/>
      <c r="G817" s="217"/>
      <c r="H817" s="217"/>
      <c r="I817" s="217"/>
      <c r="J817" s="217"/>
      <c r="K817" s="217"/>
      <c r="L817" s="217"/>
      <c r="M817" s="217"/>
      <c r="N817" s="217"/>
      <c r="O817" s="217"/>
      <c r="P817" s="217"/>
      <c r="Q817" s="217"/>
    </row>
    <row r="818" spans="4:17" s="167" customFormat="1" hidden="1" outlineLevel="1">
      <c r="D818" s="282">
        <v>263</v>
      </c>
      <c r="E818" s="210">
        <v>0</v>
      </c>
      <c r="F818" s="217"/>
      <c r="G818" s="217"/>
      <c r="H818" s="217"/>
      <c r="I818" s="217"/>
      <c r="J818" s="217"/>
      <c r="K818" s="217"/>
      <c r="L818" s="217"/>
      <c r="M818" s="217"/>
      <c r="N818" s="217"/>
      <c r="O818" s="217"/>
      <c r="P818" s="217"/>
      <c r="Q818" s="217"/>
    </row>
    <row r="819" spans="4:17" s="167" customFormat="1" hidden="1" outlineLevel="1">
      <c r="D819" s="282">
        <v>264</v>
      </c>
      <c r="E819" s="210">
        <v>0</v>
      </c>
      <c r="F819" s="217"/>
      <c r="G819" s="217"/>
      <c r="H819" s="217"/>
      <c r="I819" s="217"/>
      <c r="J819" s="217"/>
      <c r="K819" s="217"/>
      <c r="L819" s="217"/>
      <c r="M819" s="217"/>
      <c r="N819" s="217"/>
      <c r="O819" s="217"/>
      <c r="P819" s="217"/>
      <c r="Q819" s="217"/>
    </row>
    <row r="820" spans="4:17" s="167" customFormat="1" hidden="1" outlineLevel="1">
      <c r="D820" s="282">
        <v>265</v>
      </c>
      <c r="E820" s="210">
        <v>0</v>
      </c>
      <c r="F820" s="217"/>
      <c r="G820" s="217"/>
      <c r="H820" s="217"/>
      <c r="I820" s="217"/>
      <c r="J820" s="217"/>
      <c r="K820" s="217"/>
      <c r="L820" s="217"/>
      <c r="M820" s="217"/>
      <c r="N820" s="217"/>
      <c r="O820" s="217"/>
      <c r="P820" s="217"/>
      <c r="Q820" s="217"/>
    </row>
    <row r="821" spans="4:17" s="167" customFormat="1" hidden="1" outlineLevel="1">
      <c r="D821" s="282">
        <v>266</v>
      </c>
      <c r="E821" s="210">
        <v>0</v>
      </c>
      <c r="F821" s="217"/>
      <c r="G821" s="217"/>
      <c r="H821" s="217"/>
      <c r="I821" s="217"/>
      <c r="J821" s="217"/>
      <c r="K821" s="217"/>
      <c r="L821" s="217"/>
      <c r="M821" s="217"/>
      <c r="N821" s="217"/>
      <c r="O821" s="217"/>
      <c r="P821" s="217"/>
      <c r="Q821" s="217"/>
    </row>
    <row r="822" spans="4:17" s="167" customFormat="1" hidden="1" outlineLevel="1">
      <c r="D822" s="282">
        <v>267</v>
      </c>
      <c r="E822" s="210">
        <v>0</v>
      </c>
      <c r="F822" s="217"/>
      <c r="G822" s="217"/>
      <c r="H822" s="217"/>
      <c r="I822" s="217"/>
      <c r="J822" s="217"/>
      <c r="K822" s="217"/>
      <c r="L822" s="217"/>
      <c r="M822" s="217"/>
      <c r="N822" s="217"/>
      <c r="O822" s="217"/>
      <c r="P822" s="217"/>
      <c r="Q822" s="217"/>
    </row>
    <row r="823" spans="4:17" s="167" customFormat="1" hidden="1" outlineLevel="1">
      <c r="D823" s="282">
        <v>268</v>
      </c>
      <c r="E823" s="210">
        <v>0</v>
      </c>
      <c r="F823" s="217"/>
      <c r="G823" s="217"/>
      <c r="H823" s="217"/>
      <c r="I823" s="217"/>
      <c r="J823" s="217"/>
      <c r="K823" s="217"/>
      <c r="L823" s="217"/>
      <c r="M823" s="217"/>
      <c r="N823" s="217"/>
      <c r="O823" s="217"/>
      <c r="P823" s="217"/>
      <c r="Q823" s="217"/>
    </row>
    <row r="824" spans="4:17" s="167" customFormat="1" hidden="1" outlineLevel="1">
      <c r="D824" s="282">
        <v>269</v>
      </c>
      <c r="E824" s="210">
        <v>0</v>
      </c>
      <c r="F824" s="217"/>
      <c r="G824" s="217"/>
      <c r="H824" s="217"/>
      <c r="I824" s="217"/>
      <c r="J824" s="217"/>
      <c r="K824" s="217"/>
      <c r="L824" s="217"/>
      <c r="M824" s="217"/>
      <c r="N824" s="217"/>
      <c r="O824" s="217"/>
      <c r="P824" s="217"/>
      <c r="Q824" s="217"/>
    </row>
    <row r="825" spans="4:17" s="167" customFormat="1" hidden="1" outlineLevel="1">
      <c r="D825" s="282">
        <v>270</v>
      </c>
      <c r="E825" s="210">
        <v>0</v>
      </c>
      <c r="F825" s="217"/>
      <c r="G825" s="217"/>
      <c r="H825" s="217"/>
      <c r="I825" s="217"/>
      <c r="J825" s="217"/>
      <c r="K825" s="217"/>
      <c r="L825" s="217"/>
      <c r="M825" s="217"/>
      <c r="N825" s="217"/>
      <c r="O825" s="217"/>
      <c r="P825" s="217"/>
      <c r="Q825" s="217"/>
    </row>
    <row r="826" spans="4:17" s="167" customFormat="1" hidden="1" outlineLevel="1">
      <c r="D826" s="282">
        <v>271</v>
      </c>
      <c r="E826" s="210">
        <v>0</v>
      </c>
      <c r="F826" s="217"/>
      <c r="G826" s="217"/>
      <c r="H826" s="217"/>
      <c r="I826" s="217"/>
      <c r="J826" s="217"/>
      <c r="K826" s="217"/>
      <c r="L826" s="217"/>
      <c r="M826" s="217"/>
      <c r="N826" s="217"/>
      <c r="O826" s="217"/>
      <c r="P826" s="217"/>
      <c r="Q826" s="217"/>
    </row>
    <row r="827" spans="4:17" s="167" customFormat="1" hidden="1" outlineLevel="1">
      <c r="D827" s="282">
        <v>272</v>
      </c>
      <c r="E827" s="210">
        <v>0</v>
      </c>
      <c r="F827" s="217"/>
      <c r="G827" s="217"/>
      <c r="H827" s="217"/>
      <c r="I827" s="217"/>
      <c r="J827" s="217"/>
      <c r="K827" s="217"/>
      <c r="L827" s="217"/>
      <c r="M827" s="217"/>
      <c r="N827" s="217"/>
      <c r="O827" s="217"/>
      <c r="P827" s="217"/>
      <c r="Q827" s="217"/>
    </row>
    <row r="828" spans="4:17" s="167" customFormat="1" hidden="1" outlineLevel="1">
      <c r="D828" s="282">
        <v>273</v>
      </c>
      <c r="E828" s="210">
        <v>0</v>
      </c>
      <c r="F828" s="217"/>
      <c r="G828" s="217"/>
      <c r="H828" s="217"/>
      <c r="I828" s="217"/>
      <c r="J828" s="217"/>
      <c r="K828" s="217"/>
      <c r="L828" s="217"/>
      <c r="M828" s="217"/>
      <c r="N828" s="217"/>
      <c r="O828" s="217"/>
      <c r="P828" s="217"/>
      <c r="Q828" s="217"/>
    </row>
    <row r="829" spans="4:17" s="167" customFormat="1" hidden="1" outlineLevel="1">
      <c r="D829" s="282">
        <v>274</v>
      </c>
      <c r="E829" s="210">
        <v>0</v>
      </c>
      <c r="F829" s="217"/>
      <c r="G829" s="217"/>
      <c r="H829" s="217"/>
      <c r="I829" s="217"/>
      <c r="J829" s="217"/>
      <c r="K829" s="217"/>
      <c r="L829" s="217"/>
      <c r="M829" s="217"/>
      <c r="N829" s="217"/>
      <c r="O829" s="217"/>
      <c r="P829" s="217"/>
      <c r="Q829" s="217"/>
    </row>
    <row r="830" spans="4:17" s="167" customFormat="1" hidden="1" outlineLevel="1">
      <c r="D830" s="282">
        <v>275</v>
      </c>
      <c r="E830" s="210">
        <v>0</v>
      </c>
      <c r="F830" s="217"/>
      <c r="G830" s="217"/>
      <c r="H830" s="217"/>
      <c r="I830" s="217"/>
      <c r="J830" s="217"/>
      <c r="K830" s="217"/>
      <c r="L830" s="217"/>
      <c r="M830" s="217"/>
      <c r="N830" s="217"/>
      <c r="O830" s="217"/>
      <c r="P830" s="217"/>
      <c r="Q830" s="217"/>
    </row>
    <row r="831" spans="4:17" s="167" customFormat="1" hidden="1" outlineLevel="1">
      <c r="D831" s="282">
        <v>276</v>
      </c>
      <c r="E831" s="210">
        <v>0</v>
      </c>
      <c r="F831" s="217"/>
      <c r="G831" s="217"/>
      <c r="H831" s="217"/>
      <c r="I831" s="217"/>
      <c r="J831" s="217"/>
      <c r="K831" s="217"/>
      <c r="L831" s="217"/>
      <c r="M831" s="217"/>
      <c r="N831" s="217"/>
      <c r="O831" s="217"/>
      <c r="P831" s="217"/>
      <c r="Q831" s="217"/>
    </row>
    <row r="832" spans="4:17" s="167" customFormat="1" hidden="1" outlineLevel="1">
      <c r="D832" s="282">
        <v>277</v>
      </c>
      <c r="E832" s="210">
        <v>0</v>
      </c>
      <c r="F832" s="217"/>
      <c r="G832" s="217"/>
      <c r="H832" s="217"/>
      <c r="I832" s="217"/>
      <c r="J832" s="217"/>
      <c r="K832" s="217"/>
      <c r="L832" s="217"/>
      <c r="M832" s="217"/>
      <c r="N832" s="217"/>
      <c r="O832" s="217"/>
      <c r="P832" s="217"/>
      <c r="Q832" s="217"/>
    </row>
    <row r="833" spans="4:17" s="167" customFormat="1" hidden="1" outlineLevel="1">
      <c r="D833" s="282">
        <v>278</v>
      </c>
      <c r="E833" s="210">
        <v>0</v>
      </c>
      <c r="F833" s="217"/>
      <c r="G833" s="217"/>
      <c r="H833" s="217"/>
      <c r="I833" s="217"/>
      <c r="J833" s="217"/>
      <c r="K833" s="217"/>
      <c r="L833" s="217"/>
      <c r="M833" s="217"/>
      <c r="N833" s="217"/>
      <c r="O833" s="217"/>
      <c r="P833" s="217"/>
      <c r="Q833" s="217"/>
    </row>
    <row r="834" spans="4:17" s="167" customFormat="1" hidden="1" outlineLevel="1">
      <c r="D834" s="282">
        <v>279</v>
      </c>
      <c r="E834" s="210">
        <v>0</v>
      </c>
      <c r="F834" s="217"/>
      <c r="G834" s="217"/>
      <c r="H834" s="217"/>
      <c r="I834" s="217"/>
      <c r="J834" s="217"/>
      <c r="K834" s="217"/>
      <c r="L834" s="217"/>
      <c r="M834" s="217"/>
      <c r="N834" s="217"/>
      <c r="O834" s="217"/>
      <c r="P834" s="217"/>
      <c r="Q834" s="217"/>
    </row>
    <row r="835" spans="4:17" s="167" customFormat="1" hidden="1" outlineLevel="1">
      <c r="D835" s="282">
        <v>280</v>
      </c>
      <c r="E835" s="210">
        <v>0</v>
      </c>
      <c r="F835" s="217"/>
      <c r="G835" s="217"/>
      <c r="H835" s="217"/>
      <c r="I835" s="217"/>
      <c r="J835" s="217"/>
      <c r="K835" s="217"/>
      <c r="L835" s="217"/>
      <c r="M835" s="217"/>
      <c r="N835" s="217"/>
      <c r="O835" s="217"/>
      <c r="P835" s="217"/>
      <c r="Q835" s="217"/>
    </row>
    <row r="836" spans="4:17" s="167" customFormat="1" hidden="1" outlineLevel="1">
      <c r="D836" s="282">
        <v>281</v>
      </c>
      <c r="E836" s="210">
        <v>0</v>
      </c>
      <c r="F836" s="217"/>
      <c r="G836" s="217"/>
      <c r="H836" s="217"/>
      <c r="I836" s="217"/>
      <c r="J836" s="217"/>
      <c r="K836" s="217"/>
      <c r="L836" s="217"/>
      <c r="M836" s="217"/>
      <c r="N836" s="217"/>
      <c r="O836" s="217"/>
      <c r="P836" s="217"/>
      <c r="Q836" s="217"/>
    </row>
    <row r="837" spans="4:17" s="167" customFormat="1" hidden="1" outlineLevel="1">
      <c r="D837" s="282">
        <v>282</v>
      </c>
      <c r="E837" s="210">
        <v>0</v>
      </c>
      <c r="F837" s="217"/>
      <c r="G837" s="217"/>
      <c r="H837" s="217"/>
      <c r="I837" s="217"/>
      <c r="J837" s="217"/>
      <c r="K837" s="217"/>
      <c r="L837" s="217"/>
      <c r="M837" s="217"/>
      <c r="N837" s="217"/>
      <c r="O837" s="217"/>
      <c r="P837" s="217"/>
      <c r="Q837" s="217"/>
    </row>
    <row r="838" spans="4:17" s="167" customFormat="1" hidden="1" outlineLevel="1">
      <c r="D838" s="282">
        <v>283</v>
      </c>
      <c r="E838" s="210">
        <v>0</v>
      </c>
      <c r="F838" s="217"/>
      <c r="G838" s="217"/>
      <c r="H838" s="217"/>
      <c r="I838" s="217"/>
      <c r="J838" s="217"/>
      <c r="K838" s="217"/>
      <c r="L838" s="217"/>
      <c r="M838" s="217"/>
      <c r="N838" s="217"/>
      <c r="O838" s="217"/>
      <c r="P838" s="217"/>
      <c r="Q838" s="217"/>
    </row>
    <row r="839" spans="4:17" s="167" customFormat="1" hidden="1" outlineLevel="1">
      <c r="D839" s="282">
        <v>284</v>
      </c>
      <c r="E839" s="210">
        <v>0</v>
      </c>
      <c r="F839" s="217"/>
      <c r="G839" s="217"/>
      <c r="H839" s="217"/>
      <c r="I839" s="217"/>
      <c r="J839" s="217"/>
      <c r="K839" s="217"/>
      <c r="L839" s="217"/>
      <c r="M839" s="217"/>
      <c r="N839" s="217"/>
      <c r="O839" s="217"/>
      <c r="P839" s="217"/>
      <c r="Q839" s="217"/>
    </row>
    <row r="840" spans="4:17" s="167" customFormat="1" hidden="1" outlineLevel="1">
      <c r="D840" s="282">
        <v>285</v>
      </c>
      <c r="E840" s="210">
        <v>0</v>
      </c>
      <c r="F840" s="217"/>
      <c r="G840" s="217"/>
      <c r="H840" s="217"/>
      <c r="I840" s="217"/>
      <c r="J840" s="217"/>
      <c r="K840" s="217"/>
      <c r="L840" s="217"/>
      <c r="M840" s="217"/>
      <c r="N840" s="217"/>
      <c r="O840" s="217"/>
      <c r="P840" s="217"/>
      <c r="Q840" s="217"/>
    </row>
    <row r="841" spans="4:17" s="167" customFormat="1" hidden="1" outlineLevel="1">
      <c r="D841" s="282">
        <v>286</v>
      </c>
      <c r="E841" s="210">
        <v>0</v>
      </c>
      <c r="F841" s="217"/>
      <c r="G841" s="217"/>
      <c r="H841" s="217"/>
      <c r="I841" s="217"/>
      <c r="J841" s="217"/>
      <c r="K841" s="217"/>
      <c r="L841" s="217"/>
      <c r="M841" s="217"/>
      <c r="N841" s="217"/>
      <c r="O841" s="217"/>
      <c r="P841" s="217"/>
      <c r="Q841" s="217"/>
    </row>
    <row r="842" spans="4:17" s="167" customFormat="1" hidden="1" outlineLevel="1">
      <c r="D842" s="282">
        <v>287</v>
      </c>
      <c r="E842" s="210">
        <v>0</v>
      </c>
      <c r="F842" s="217"/>
      <c r="G842" s="217"/>
      <c r="H842" s="217"/>
      <c r="I842" s="217"/>
      <c r="J842" s="217"/>
      <c r="K842" s="217"/>
      <c r="L842" s="217"/>
      <c r="M842" s="217"/>
      <c r="N842" s="217"/>
      <c r="O842" s="217"/>
      <c r="P842" s="217"/>
      <c r="Q842" s="217"/>
    </row>
    <row r="843" spans="4:17" s="167" customFormat="1" hidden="1" outlineLevel="1">
      <c r="D843" s="282">
        <v>288</v>
      </c>
      <c r="E843" s="210">
        <v>0</v>
      </c>
      <c r="F843" s="217"/>
      <c r="G843" s="217"/>
      <c r="H843" s="217"/>
      <c r="I843" s="217"/>
      <c r="J843" s="217"/>
      <c r="K843" s="217"/>
      <c r="L843" s="217"/>
      <c r="M843" s="217"/>
      <c r="N843" s="217"/>
      <c r="O843" s="217"/>
      <c r="P843" s="217"/>
      <c r="Q843" s="217"/>
    </row>
    <row r="844" spans="4:17" s="167" customFormat="1" hidden="1" outlineLevel="1">
      <c r="D844" s="282">
        <v>289</v>
      </c>
      <c r="E844" s="210">
        <v>0</v>
      </c>
      <c r="F844" s="217"/>
      <c r="G844" s="217"/>
      <c r="H844" s="217"/>
      <c r="I844" s="217"/>
      <c r="J844" s="217"/>
      <c r="K844" s="217"/>
      <c r="L844" s="217"/>
      <c r="M844" s="217"/>
      <c r="N844" s="217"/>
      <c r="O844" s="217"/>
      <c r="P844" s="217"/>
      <c r="Q844" s="217"/>
    </row>
    <row r="845" spans="4:17" s="167" customFormat="1" hidden="1" outlineLevel="1">
      <c r="D845" s="282">
        <v>290</v>
      </c>
      <c r="E845" s="210">
        <v>0</v>
      </c>
      <c r="F845" s="217"/>
      <c r="G845" s="217"/>
      <c r="H845" s="217"/>
      <c r="I845" s="217"/>
      <c r="J845" s="217"/>
      <c r="K845" s="217"/>
      <c r="L845" s="217"/>
      <c r="M845" s="217"/>
      <c r="N845" s="217"/>
      <c r="O845" s="217"/>
      <c r="P845" s="217"/>
      <c r="Q845" s="217"/>
    </row>
    <row r="846" spans="4:17" s="167" customFormat="1" hidden="1" outlineLevel="1">
      <c r="D846" s="282">
        <v>291</v>
      </c>
      <c r="E846" s="210">
        <v>0</v>
      </c>
      <c r="F846" s="217"/>
      <c r="G846" s="217"/>
      <c r="H846" s="217"/>
      <c r="I846" s="217"/>
      <c r="J846" s="217"/>
      <c r="K846" s="217"/>
      <c r="L846" s="217"/>
      <c r="M846" s="217"/>
      <c r="N846" s="217"/>
      <c r="O846" s="217"/>
      <c r="P846" s="217"/>
      <c r="Q846" s="217"/>
    </row>
    <row r="847" spans="4:17" s="167" customFormat="1" hidden="1" outlineLevel="1">
      <c r="D847" s="282">
        <v>292</v>
      </c>
      <c r="E847" s="210">
        <v>0</v>
      </c>
      <c r="F847" s="217"/>
      <c r="G847" s="217"/>
      <c r="H847" s="217"/>
      <c r="I847" s="217"/>
      <c r="J847" s="217"/>
      <c r="K847" s="217"/>
      <c r="L847" s="217"/>
      <c r="M847" s="217"/>
      <c r="N847" s="217"/>
      <c r="O847" s="217"/>
      <c r="P847" s="217"/>
      <c r="Q847" s="217"/>
    </row>
    <row r="848" spans="4:17" s="167" customFormat="1" hidden="1" outlineLevel="1">
      <c r="D848" s="282">
        <v>293</v>
      </c>
      <c r="E848" s="210">
        <v>0</v>
      </c>
      <c r="F848" s="217"/>
      <c r="G848" s="217"/>
      <c r="H848" s="217"/>
      <c r="I848" s="217"/>
      <c r="J848" s="217"/>
      <c r="K848" s="217"/>
      <c r="L848" s="217"/>
      <c r="M848" s="217"/>
      <c r="N848" s="217"/>
      <c r="O848" s="217"/>
      <c r="P848" s="217"/>
      <c r="Q848" s="217"/>
    </row>
    <row r="849" spans="4:17" s="167" customFormat="1" hidden="1" outlineLevel="1">
      <c r="D849" s="282">
        <v>294</v>
      </c>
      <c r="E849" s="210">
        <v>0</v>
      </c>
      <c r="F849" s="217"/>
      <c r="G849" s="217"/>
      <c r="H849" s="217"/>
      <c r="I849" s="217"/>
      <c r="J849" s="217"/>
      <c r="K849" s="217"/>
      <c r="L849" s="217"/>
      <c r="M849" s="217"/>
      <c r="N849" s="217"/>
      <c r="O849" s="217"/>
      <c r="P849" s="217"/>
      <c r="Q849" s="217"/>
    </row>
    <row r="850" spans="4:17" s="167" customFormat="1" hidden="1" outlineLevel="1">
      <c r="D850" s="282">
        <v>295</v>
      </c>
      <c r="E850" s="210">
        <v>0</v>
      </c>
      <c r="F850" s="217"/>
      <c r="G850" s="217"/>
      <c r="H850" s="217"/>
      <c r="I850" s="217"/>
      <c r="J850" s="217"/>
      <c r="K850" s="217"/>
      <c r="L850" s="217"/>
      <c r="M850" s="217"/>
      <c r="N850" s="217"/>
      <c r="O850" s="217"/>
      <c r="P850" s="217"/>
      <c r="Q850" s="217"/>
    </row>
    <row r="851" spans="4:17" s="167" customFormat="1" hidden="1" outlineLevel="1">
      <c r="D851" s="282">
        <v>296</v>
      </c>
      <c r="E851" s="210">
        <v>0</v>
      </c>
      <c r="F851" s="217"/>
      <c r="G851" s="217"/>
      <c r="H851" s="217"/>
      <c r="I851" s="217"/>
      <c r="J851" s="217"/>
      <c r="K851" s="217"/>
      <c r="L851" s="217"/>
      <c r="M851" s="217"/>
      <c r="N851" s="217"/>
      <c r="O851" s="217"/>
      <c r="P851" s="217"/>
      <c r="Q851" s="217"/>
    </row>
    <row r="852" spans="4:17" s="167" customFormat="1" hidden="1" outlineLevel="1">
      <c r="D852" s="282">
        <v>297</v>
      </c>
      <c r="E852" s="210">
        <v>0</v>
      </c>
      <c r="F852" s="217"/>
      <c r="G852" s="217"/>
      <c r="H852" s="217"/>
      <c r="I852" s="217"/>
      <c r="J852" s="217"/>
      <c r="K852" s="217"/>
      <c r="L852" s="217"/>
      <c r="M852" s="217"/>
      <c r="N852" s="217"/>
      <c r="O852" s="217"/>
      <c r="P852" s="217"/>
      <c r="Q852" s="217"/>
    </row>
    <row r="853" spans="4:17" s="167" customFormat="1" hidden="1" outlineLevel="1">
      <c r="D853" s="282">
        <v>298</v>
      </c>
      <c r="E853" s="210">
        <v>0</v>
      </c>
      <c r="F853" s="217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</row>
    <row r="854" spans="4:17" s="167" customFormat="1" hidden="1" outlineLevel="1">
      <c r="D854" s="282">
        <v>299</v>
      </c>
      <c r="E854" s="210">
        <v>0</v>
      </c>
      <c r="F854" s="217"/>
      <c r="G854" s="217"/>
      <c r="H854" s="217"/>
      <c r="I854" s="217"/>
      <c r="J854" s="217"/>
      <c r="K854" s="217"/>
      <c r="L854" s="217"/>
      <c r="M854" s="217"/>
      <c r="N854" s="217"/>
      <c r="O854" s="217"/>
      <c r="P854" s="217"/>
      <c r="Q854" s="217"/>
    </row>
    <row r="855" spans="4:17" s="167" customFormat="1" hidden="1" outlineLevel="1">
      <c r="D855" s="282">
        <v>300</v>
      </c>
      <c r="E855" s="210">
        <v>0</v>
      </c>
      <c r="F855" s="217"/>
      <c r="G855" s="217"/>
      <c r="H855" s="217"/>
      <c r="I855" s="217"/>
      <c r="J855" s="217"/>
      <c r="K855" s="217"/>
      <c r="L855" s="217"/>
      <c r="M855" s="217"/>
      <c r="N855" s="217"/>
      <c r="O855" s="217"/>
      <c r="P855" s="217"/>
      <c r="Q855" s="217"/>
    </row>
    <row r="856" spans="4:17" s="167" customFormat="1" hidden="1" outlineLevel="1">
      <c r="D856" s="282">
        <v>301</v>
      </c>
      <c r="E856" s="210">
        <v>0</v>
      </c>
      <c r="F856" s="217"/>
      <c r="G856" s="217"/>
      <c r="H856" s="217"/>
      <c r="I856" s="217"/>
      <c r="J856" s="217"/>
      <c r="K856" s="217"/>
      <c r="L856" s="217"/>
      <c r="M856" s="217"/>
      <c r="N856" s="217"/>
      <c r="O856" s="217"/>
      <c r="P856" s="217"/>
      <c r="Q856" s="217"/>
    </row>
    <row r="857" spans="4:17" s="167" customFormat="1" hidden="1" outlineLevel="1">
      <c r="D857" s="282">
        <v>302</v>
      </c>
      <c r="E857" s="210">
        <v>0</v>
      </c>
      <c r="F857" s="217"/>
      <c r="G857" s="217"/>
      <c r="H857" s="217"/>
      <c r="I857" s="217"/>
      <c r="J857" s="217"/>
      <c r="K857" s="217"/>
      <c r="L857" s="217"/>
      <c r="M857" s="217"/>
      <c r="N857" s="217"/>
      <c r="O857" s="217"/>
      <c r="P857" s="217"/>
      <c r="Q857" s="217"/>
    </row>
    <row r="858" spans="4:17" s="167" customFormat="1" hidden="1" outlineLevel="1">
      <c r="D858" s="282">
        <v>303</v>
      </c>
      <c r="E858" s="210">
        <v>0</v>
      </c>
      <c r="F858" s="217"/>
      <c r="G858" s="217"/>
      <c r="H858" s="217"/>
      <c r="I858" s="217"/>
      <c r="J858" s="217"/>
      <c r="K858" s="217"/>
      <c r="L858" s="217"/>
      <c r="M858" s="217"/>
      <c r="N858" s="217"/>
      <c r="O858" s="217"/>
      <c r="P858" s="217"/>
      <c r="Q858" s="217"/>
    </row>
    <row r="859" spans="4:17" s="167" customFormat="1" hidden="1" outlineLevel="1">
      <c r="D859" s="282">
        <v>304</v>
      </c>
      <c r="E859" s="210">
        <v>0</v>
      </c>
      <c r="F859" s="217"/>
      <c r="G859" s="217"/>
      <c r="H859" s="217"/>
      <c r="I859" s="217"/>
      <c r="J859" s="217"/>
      <c r="K859" s="217"/>
      <c r="L859" s="217"/>
      <c r="M859" s="217"/>
      <c r="N859" s="217"/>
      <c r="O859" s="217"/>
      <c r="P859" s="217"/>
      <c r="Q859" s="217"/>
    </row>
    <row r="860" spans="4:17" s="167" customFormat="1" hidden="1" outlineLevel="1">
      <c r="D860" s="282">
        <v>305</v>
      </c>
      <c r="E860" s="210">
        <v>0</v>
      </c>
      <c r="F860" s="217"/>
      <c r="G860" s="217"/>
      <c r="H860" s="217"/>
      <c r="I860" s="217"/>
      <c r="J860" s="217"/>
      <c r="K860" s="217"/>
      <c r="L860" s="217"/>
      <c r="M860" s="217"/>
      <c r="N860" s="217"/>
      <c r="O860" s="217"/>
      <c r="P860" s="217"/>
      <c r="Q860" s="217"/>
    </row>
    <row r="861" spans="4:17" s="167" customFormat="1" hidden="1" outlineLevel="1">
      <c r="D861" s="282">
        <v>306</v>
      </c>
      <c r="E861" s="210">
        <v>0</v>
      </c>
      <c r="F861" s="217"/>
      <c r="G861" s="217"/>
      <c r="H861" s="217"/>
      <c r="I861" s="217"/>
      <c r="J861" s="217"/>
      <c r="K861" s="217"/>
      <c r="L861" s="217"/>
      <c r="M861" s="217"/>
      <c r="N861" s="217"/>
      <c r="O861" s="217"/>
      <c r="P861" s="217"/>
      <c r="Q861" s="217"/>
    </row>
    <row r="862" spans="4:17" s="167" customFormat="1" hidden="1" outlineLevel="1">
      <c r="D862" s="282">
        <v>307</v>
      </c>
      <c r="E862" s="210">
        <v>0</v>
      </c>
      <c r="F862" s="217"/>
      <c r="G862" s="217"/>
      <c r="H862" s="217"/>
      <c r="I862" s="217"/>
      <c r="J862" s="217"/>
      <c r="K862" s="217"/>
      <c r="L862" s="217"/>
      <c r="M862" s="217"/>
      <c r="N862" s="217"/>
      <c r="O862" s="217"/>
      <c r="P862" s="217"/>
      <c r="Q862" s="217"/>
    </row>
    <row r="863" spans="4:17" s="167" customFormat="1" hidden="1" outlineLevel="1">
      <c r="D863" s="282">
        <v>308</v>
      </c>
      <c r="E863" s="210">
        <v>0</v>
      </c>
      <c r="F863" s="217"/>
      <c r="G863" s="217"/>
      <c r="H863" s="217"/>
      <c r="I863" s="217"/>
      <c r="J863" s="217"/>
      <c r="K863" s="217"/>
      <c r="L863" s="217"/>
      <c r="M863" s="217"/>
      <c r="N863" s="217"/>
      <c r="O863" s="217"/>
      <c r="P863" s="217"/>
      <c r="Q863" s="217"/>
    </row>
    <row r="864" spans="4:17" s="167" customFormat="1" hidden="1" outlineLevel="1">
      <c r="D864" s="282">
        <v>309</v>
      </c>
      <c r="E864" s="210">
        <v>0</v>
      </c>
      <c r="F864" s="217"/>
      <c r="G864" s="217"/>
      <c r="H864" s="217"/>
      <c r="I864" s="217"/>
      <c r="J864" s="217"/>
      <c r="K864" s="217"/>
      <c r="L864" s="217"/>
      <c r="M864" s="217"/>
      <c r="N864" s="217"/>
      <c r="O864" s="217"/>
      <c r="P864" s="217"/>
      <c r="Q864" s="217"/>
    </row>
    <row r="865" spans="4:17" s="167" customFormat="1" hidden="1" outlineLevel="1">
      <c r="D865" s="282">
        <v>310</v>
      </c>
      <c r="E865" s="210">
        <v>0</v>
      </c>
      <c r="F865" s="217"/>
      <c r="G865" s="217"/>
      <c r="H865" s="217"/>
      <c r="I865" s="217"/>
      <c r="J865" s="217"/>
      <c r="K865" s="217"/>
      <c r="L865" s="217"/>
      <c r="M865" s="217"/>
      <c r="N865" s="217"/>
      <c r="O865" s="217"/>
      <c r="P865" s="217"/>
      <c r="Q865" s="217"/>
    </row>
    <row r="866" spans="4:17" s="167" customFormat="1" hidden="1" outlineLevel="1">
      <c r="D866" s="282">
        <v>311</v>
      </c>
      <c r="E866" s="210">
        <v>0</v>
      </c>
      <c r="F866" s="217"/>
      <c r="G866" s="217"/>
      <c r="H866" s="217"/>
      <c r="I866" s="217"/>
      <c r="J866" s="217"/>
      <c r="K866" s="217"/>
      <c r="L866" s="217"/>
      <c r="M866" s="217"/>
      <c r="N866" s="217"/>
      <c r="O866" s="217"/>
      <c r="P866" s="217"/>
      <c r="Q866" s="217"/>
    </row>
    <row r="867" spans="4:17" s="167" customFormat="1" hidden="1" outlineLevel="1">
      <c r="D867" s="282">
        <v>312</v>
      </c>
      <c r="E867" s="210">
        <v>0</v>
      </c>
      <c r="F867" s="217"/>
      <c r="G867" s="217"/>
      <c r="H867" s="217"/>
      <c r="I867" s="217"/>
      <c r="J867" s="217"/>
      <c r="K867" s="217"/>
      <c r="L867" s="217"/>
      <c r="M867" s="217"/>
      <c r="N867" s="217"/>
      <c r="O867" s="217"/>
      <c r="P867" s="217"/>
      <c r="Q867" s="217"/>
    </row>
    <row r="868" spans="4:17" s="167" customFormat="1" hidden="1" outlineLevel="1">
      <c r="D868" s="282">
        <v>313</v>
      </c>
      <c r="E868" s="210">
        <v>0</v>
      </c>
      <c r="F868" s="217"/>
      <c r="G868" s="217"/>
      <c r="H868" s="217"/>
      <c r="I868" s="217"/>
      <c r="J868" s="217"/>
      <c r="K868" s="217"/>
      <c r="L868" s="217"/>
      <c r="M868" s="217"/>
      <c r="N868" s="217"/>
      <c r="O868" s="217"/>
      <c r="P868" s="217"/>
      <c r="Q868" s="217"/>
    </row>
    <row r="869" spans="4:17" s="167" customFormat="1" hidden="1" outlineLevel="1">
      <c r="D869" s="282">
        <v>314</v>
      </c>
      <c r="E869" s="210">
        <v>0</v>
      </c>
      <c r="F869" s="217"/>
      <c r="G869" s="217"/>
      <c r="H869" s="217"/>
      <c r="I869" s="217"/>
      <c r="J869" s="217"/>
      <c r="K869" s="217"/>
      <c r="L869" s="217"/>
      <c r="M869" s="217"/>
      <c r="N869" s="217"/>
      <c r="O869" s="217"/>
      <c r="P869" s="217"/>
      <c r="Q869" s="217"/>
    </row>
    <row r="870" spans="4:17" s="167" customFormat="1" hidden="1" outlineLevel="1">
      <c r="D870" s="282">
        <v>315</v>
      </c>
      <c r="E870" s="210">
        <v>0</v>
      </c>
      <c r="F870" s="217"/>
      <c r="G870" s="217"/>
      <c r="H870" s="217"/>
      <c r="I870" s="217"/>
      <c r="J870" s="217"/>
      <c r="K870" s="217"/>
      <c r="L870" s="217"/>
      <c r="M870" s="217"/>
      <c r="N870" s="217"/>
      <c r="O870" s="217"/>
      <c r="P870" s="217"/>
      <c r="Q870" s="217"/>
    </row>
    <row r="871" spans="4:17" s="167" customFormat="1" hidden="1" outlineLevel="1">
      <c r="D871" s="282">
        <v>316</v>
      </c>
      <c r="E871" s="210">
        <v>0</v>
      </c>
      <c r="F871" s="217"/>
      <c r="G871" s="217"/>
      <c r="H871" s="217"/>
      <c r="I871" s="217"/>
      <c r="J871" s="217"/>
      <c r="K871" s="217"/>
      <c r="L871" s="217"/>
      <c r="M871" s="217"/>
      <c r="N871" s="217"/>
      <c r="O871" s="217"/>
      <c r="P871" s="217"/>
      <c r="Q871" s="217"/>
    </row>
    <row r="872" spans="4:17" s="167" customFormat="1" hidden="1" outlineLevel="1">
      <c r="D872" s="282">
        <v>317</v>
      </c>
      <c r="E872" s="210">
        <v>0</v>
      </c>
      <c r="F872" s="217"/>
      <c r="G872" s="217"/>
      <c r="H872" s="217"/>
      <c r="I872" s="217"/>
      <c r="J872" s="217"/>
      <c r="K872" s="217"/>
      <c r="L872" s="217"/>
      <c r="M872" s="217"/>
      <c r="N872" s="217"/>
      <c r="O872" s="217"/>
      <c r="P872" s="217"/>
      <c r="Q872" s="217"/>
    </row>
    <row r="873" spans="4:17" s="167" customFormat="1" hidden="1" outlineLevel="1">
      <c r="D873" s="282">
        <v>318</v>
      </c>
      <c r="E873" s="210">
        <v>0</v>
      </c>
      <c r="F873" s="217"/>
      <c r="G873" s="217"/>
      <c r="H873" s="217"/>
      <c r="I873" s="217"/>
      <c r="J873" s="217"/>
      <c r="K873" s="217"/>
      <c r="L873" s="217"/>
      <c r="M873" s="217"/>
      <c r="N873" s="217"/>
      <c r="O873" s="217"/>
      <c r="P873" s="217"/>
      <c r="Q873" s="217"/>
    </row>
    <row r="874" spans="4:17" s="167" customFormat="1" hidden="1" outlineLevel="1">
      <c r="D874" s="282">
        <v>319</v>
      </c>
      <c r="E874" s="210">
        <v>0</v>
      </c>
      <c r="F874" s="217"/>
      <c r="G874" s="217"/>
      <c r="H874" s="217"/>
      <c r="I874" s="217"/>
      <c r="J874" s="217"/>
      <c r="K874" s="217"/>
      <c r="L874" s="217"/>
      <c r="M874" s="217"/>
      <c r="N874" s="217"/>
      <c r="O874" s="217"/>
      <c r="P874" s="217"/>
      <c r="Q874" s="217"/>
    </row>
    <row r="875" spans="4:17" s="167" customFormat="1" hidden="1" outlineLevel="1">
      <c r="D875" s="282">
        <v>320</v>
      </c>
      <c r="E875" s="210">
        <v>0</v>
      </c>
      <c r="F875" s="217"/>
      <c r="G875" s="217"/>
      <c r="H875" s="217"/>
      <c r="I875" s="217"/>
      <c r="J875" s="217"/>
      <c r="K875" s="217"/>
      <c r="L875" s="217"/>
      <c r="M875" s="217"/>
      <c r="N875" s="217"/>
      <c r="O875" s="217"/>
      <c r="P875" s="217"/>
      <c r="Q875" s="217"/>
    </row>
    <row r="876" spans="4:17" s="167" customFormat="1" hidden="1" outlineLevel="1">
      <c r="D876" s="282">
        <v>321</v>
      </c>
      <c r="E876" s="210">
        <v>0</v>
      </c>
      <c r="F876" s="217"/>
      <c r="G876" s="217"/>
      <c r="H876" s="217"/>
      <c r="I876" s="217"/>
      <c r="J876" s="217"/>
      <c r="K876" s="217"/>
      <c r="L876" s="217"/>
      <c r="M876" s="217"/>
      <c r="N876" s="217"/>
      <c r="O876" s="217"/>
      <c r="P876" s="217"/>
      <c r="Q876" s="217"/>
    </row>
    <row r="877" spans="4:17" s="167" customFormat="1" hidden="1" outlineLevel="1">
      <c r="D877" s="282">
        <v>322</v>
      </c>
      <c r="E877" s="210">
        <v>0</v>
      </c>
      <c r="F877" s="217"/>
      <c r="G877" s="217"/>
      <c r="H877" s="217"/>
      <c r="I877" s="217"/>
      <c r="J877" s="217"/>
      <c r="K877" s="217"/>
      <c r="L877" s="217"/>
      <c r="M877" s="217"/>
      <c r="N877" s="217"/>
      <c r="O877" s="217"/>
      <c r="P877" s="217"/>
      <c r="Q877" s="217"/>
    </row>
    <row r="878" spans="4:17" s="167" customFormat="1" hidden="1" outlineLevel="1">
      <c r="D878" s="282">
        <v>323</v>
      </c>
      <c r="E878" s="210">
        <v>0</v>
      </c>
      <c r="F878" s="217"/>
      <c r="G878" s="217"/>
      <c r="H878" s="217"/>
      <c r="I878" s="217"/>
      <c r="J878" s="217"/>
      <c r="K878" s="217"/>
      <c r="L878" s="217"/>
      <c r="M878" s="217"/>
      <c r="N878" s="217"/>
      <c r="O878" s="217"/>
      <c r="P878" s="217"/>
      <c r="Q878" s="217"/>
    </row>
    <row r="879" spans="4:17" s="167" customFormat="1" hidden="1" outlineLevel="1">
      <c r="D879" s="282">
        <v>324</v>
      </c>
      <c r="E879" s="210">
        <v>0</v>
      </c>
      <c r="F879" s="217"/>
      <c r="G879" s="217"/>
      <c r="H879" s="217"/>
      <c r="I879" s="217"/>
      <c r="J879" s="217"/>
      <c r="K879" s="217"/>
      <c r="L879" s="217"/>
      <c r="M879" s="217"/>
      <c r="N879" s="217"/>
      <c r="O879" s="217"/>
      <c r="P879" s="217"/>
      <c r="Q879" s="217"/>
    </row>
    <row r="880" spans="4:17" s="167" customFormat="1" hidden="1" outlineLevel="1">
      <c r="D880" s="282">
        <v>325</v>
      </c>
      <c r="E880" s="210">
        <v>0</v>
      </c>
      <c r="F880" s="217"/>
      <c r="G880" s="217"/>
      <c r="H880" s="217"/>
      <c r="I880" s="217"/>
      <c r="J880" s="217"/>
      <c r="K880" s="217"/>
      <c r="L880" s="217"/>
      <c r="M880" s="217"/>
      <c r="N880" s="217"/>
      <c r="O880" s="217"/>
      <c r="P880" s="217"/>
      <c r="Q880" s="217"/>
    </row>
    <row r="881" spans="4:17" s="167" customFormat="1" hidden="1" outlineLevel="1">
      <c r="D881" s="282">
        <v>326</v>
      </c>
      <c r="E881" s="210">
        <v>0</v>
      </c>
      <c r="F881" s="217"/>
      <c r="G881" s="217"/>
      <c r="H881" s="217"/>
      <c r="I881" s="217"/>
      <c r="J881" s="217"/>
      <c r="K881" s="217"/>
      <c r="L881" s="217"/>
      <c r="M881" s="217"/>
      <c r="N881" s="217"/>
      <c r="O881" s="217"/>
      <c r="P881" s="217"/>
      <c r="Q881" s="217"/>
    </row>
    <row r="882" spans="4:17" s="167" customFormat="1" hidden="1" outlineLevel="1">
      <c r="D882" s="282">
        <v>327</v>
      </c>
      <c r="E882" s="210">
        <v>0</v>
      </c>
      <c r="F882" s="217"/>
      <c r="G882" s="217"/>
      <c r="H882" s="217"/>
      <c r="I882" s="217"/>
      <c r="J882" s="217"/>
      <c r="K882" s="217"/>
      <c r="L882" s="217"/>
      <c r="M882" s="217"/>
      <c r="N882" s="217"/>
      <c r="O882" s="217"/>
      <c r="P882" s="217"/>
      <c r="Q882" s="217"/>
    </row>
    <row r="883" spans="4:17" s="167" customFormat="1" hidden="1" outlineLevel="1">
      <c r="D883" s="282">
        <v>328</v>
      </c>
      <c r="E883" s="210">
        <v>0</v>
      </c>
      <c r="F883" s="217"/>
      <c r="G883" s="217"/>
      <c r="H883" s="217"/>
      <c r="I883" s="217"/>
      <c r="J883" s="217"/>
      <c r="K883" s="217"/>
      <c r="L883" s="217"/>
      <c r="M883" s="217"/>
      <c r="N883" s="217"/>
      <c r="O883" s="217"/>
      <c r="P883" s="217"/>
      <c r="Q883" s="217"/>
    </row>
    <row r="884" spans="4:17" s="167" customFormat="1" hidden="1" outlineLevel="1">
      <c r="D884" s="282">
        <v>329</v>
      </c>
      <c r="E884" s="210">
        <v>0</v>
      </c>
      <c r="F884" s="217"/>
      <c r="G884" s="217"/>
      <c r="H884" s="217"/>
      <c r="I884" s="217"/>
      <c r="J884" s="217"/>
      <c r="K884" s="217"/>
      <c r="L884" s="217"/>
      <c r="M884" s="217"/>
      <c r="N884" s="217"/>
      <c r="O884" s="217"/>
      <c r="P884" s="217"/>
      <c r="Q884" s="217"/>
    </row>
    <row r="885" spans="4:17" s="167" customFormat="1" hidden="1" outlineLevel="1">
      <c r="D885" s="282">
        <v>330</v>
      </c>
      <c r="E885" s="210">
        <v>0</v>
      </c>
      <c r="F885" s="217"/>
      <c r="G885" s="217"/>
      <c r="H885" s="217"/>
      <c r="I885" s="217"/>
      <c r="J885" s="217"/>
      <c r="K885" s="217"/>
      <c r="L885" s="217"/>
      <c r="M885" s="217"/>
      <c r="N885" s="217"/>
      <c r="O885" s="217"/>
      <c r="P885" s="217"/>
      <c r="Q885" s="217"/>
    </row>
    <row r="886" spans="4:17" s="167" customFormat="1" hidden="1" outlineLevel="1">
      <c r="D886" s="282">
        <v>331</v>
      </c>
      <c r="E886" s="210">
        <v>0</v>
      </c>
      <c r="F886" s="217"/>
      <c r="G886" s="217"/>
      <c r="H886" s="217"/>
      <c r="I886" s="217"/>
      <c r="J886" s="217"/>
      <c r="K886" s="217"/>
      <c r="L886" s="217"/>
      <c r="M886" s="217"/>
      <c r="N886" s="217"/>
      <c r="O886" s="217"/>
      <c r="P886" s="217"/>
      <c r="Q886" s="217"/>
    </row>
    <row r="887" spans="4:17" s="167" customFormat="1" hidden="1" outlineLevel="1">
      <c r="D887" s="282">
        <v>332</v>
      </c>
      <c r="E887" s="210">
        <v>0</v>
      </c>
      <c r="F887" s="217"/>
      <c r="G887" s="217"/>
      <c r="H887" s="217"/>
      <c r="I887" s="217"/>
      <c r="J887" s="217"/>
      <c r="K887" s="217"/>
      <c r="L887" s="217"/>
      <c r="M887" s="217"/>
      <c r="N887" s="217"/>
      <c r="O887" s="217"/>
      <c r="P887" s="217"/>
      <c r="Q887" s="217"/>
    </row>
    <row r="888" spans="4:17" s="167" customFormat="1" hidden="1" outlineLevel="1">
      <c r="D888" s="282">
        <v>333</v>
      </c>
      <c r="E888" s="210">
        <v>0</v>
      </c>
      <c r="F888" s="217"/>
      <c r="G888" s="217"/>
      <c r="H888" s="217"/>
      <c r="I888" s="217"/>
      <c r="J888" s="217"/>
      <c r="K888" s="217"/>
      <c r="L888" s="217"/>
      <c r="M888" s="217"/>
      <c r="N888" s="217"/>
      <c r="O888" s="217"/>
      <c r="P888" s="217"/>
      <c r="Q888" s="217"/>
    </row>
    <row r="889" spans="4:17" s="167" customFormat="1" hidden="1" outlineLevel="1">
      <c r="D889" s="282">
        <v>334</v>
      </c>
      <c r="E889" s="210">
        <v>0</v>
      </c>
      <c r="F889" s="217"/>
      <c r="G889" s="217"/>
      <c r="H889" s="217"/>
      <c r="I889" s="217"/>
      <c r="J889" s="217"/>
      <c r="K889" s="217"/>
      <c r="L889" s="217"/>
      <c r="M889" s="217"/>
      <c r="N889" s="217"/>
      <c r="O889" s="217"/>
      <c r="P889" s="217"/>
      <c r="Q889" s="217"/>
    </row>
    <row r="890" spans="4:17" s="167" customFormat="1" hidden="1" outlineLevel="1">
      <c r="D890" s="282">
        <v>335</v>
      </c>
      <c r="E890" s="210">
        <v>0</v>
      </c>
      <c r="F890" s="217"/>
      <c r="G890" s="217"/>
      <c r="H890" s="217"/>
      <c r="I890" s="217"/>
      <c r="J890" s="217"/>
      <c r="K890" s="217"/>
      <c r="L890" s="217"/>
      <c r="M890" s="217"/>
      <c r="N890" s="217"/>
      <c r="O890" s="217"/>
      <c r="P890" s="217"/>
      <c r="Q890" s="217"/>
    </row>
    <row r="891" spans="4:17" s="167" customFormat="1" hidden="1" outlineLevel="1">
      <c r="D891" s="282">
        <v>336</v>
      </c>
      <c r="E891" s="210">
        <v>0</v>
      </c>
      <c r="F891" s="217"/>
      <c r="G891" s="217"/>
      <c r="H891" s="217"/>
      <c r="I891" s="217"/>
      <c r="J891" s="217"/>
      <c r="K891" s="217"/>
      <c r="L891" s="217"/>
      <c r="M891" s="217"/>
      <c r="N891" s="217"/>
      <c r="O891" s="217"/>
      <c r="P891" s="217"/>
      <c r="Q891" s="217"/>
    </row>
    <row r="892" spans="4:17" s="167" customFormat="1" hidden="1" outlineLevel="1">
      <c r="D892" s="282">
        <v>337</v>
      </c>
      <c r="E892" s="210">
        <v>0</v>
      </c>
      <c r="F892" s="217"/>
      <c r="G892" s="217"/>
      <c r="H892" s="217"/>
      <c r="I892" s="217"/>
      <c r="J892" s="217"/>
      <c r="K892" s="217"/>
      <c r="L892" s="217"/>
      <c r="M892" s="217"/>
      <c r="N892" s="217"/>
      <c r="O892" s="217"/>
      <c r="P892" s="217"/>
      <c r="Q892" s="217"/>
    </row>
    <row r="893" spans="4:17" s="167" customFormat="1" hidden="1" outlineLevel="1">
      <c r="D893" s="282">
        <v>338</v>
      </c>
      <c r="E893" s="210">
        <v>0</v>
      </c>
      <c r="F893" s="217"/>
      <c r="G893" s="217"/>
      <c r="H893" s="217"/>
      <c r="I893" s="217"/>
      <c r="J893" s="217"/>
      <c r="K893" s="217"/>
      <c r="L893" s="217"/>
      <c r="M893" s="217"/>
      <c r="N893" s="217"/>
      <c r="O893" s="217"/>
      <c r="P893" s="217"/>
      <c r="Q893" s="217"/>
    </row>
    <row r="894" spans="4:17" s="167" customFormat="1" hidden="1" outlineLevel="1">
      <c r="D894" s="282">
        <v>339</v>
      </c>
      <c r="E894" s="210">
        <v>0</v>
      </c>
      <c r="F894" s="217"/>
      <c r="G894" s="217"/>
      <c r="H894" s="217"/>
      <c r="I894" s="217"/>
      <c r="J894" s="217"/>
      <c r="K894" s="217"/>
      <c r="L894" s="217"/>
      <c r="M894" s="217"/>
      <c r="N894" s="217"/>
      <c r="O894" s="217"/>
      <c r="P894" s="217"/>
      <c r="Q894" s="217"/>
    </row>
    <row r="895" spans="4:17" s="167" customFormat="1" hidden="1" outlineLevel="1">
      <c r="D895" s="282">
        <v>340</v>
      </c>
      <c r="E895" s="210">
        <v>0</v>
      </c>
      <c r="F895" s="217"/>
      <c r="G895" s="217"/>
      <c r="H895" s="217"/>
      <c r="I895" s="217"/>
      <c r="J895" s="217"/>
      <c r="K895" s="217"/>
      <c r="L895" s="217"/>
      <c r="M895" s="217"/>
      <c r="N895" s="217"/>
      <c r="O895" s="217"/>
      <c r="P895" s="217"/>
      <c r="Q895" s="217"/>
    </row>
    <row r="896" spans="4:17" s="167" customFormat="1" hidden="1" outlineLevel="1">
      <c r="D896" s="282">
        <v>341</v>
      </c>
      <c r="E896" s="210">
        <v>0</v>
      </c>
      <c r="F896" s="217"/>
      <c r="G896" s="217"/>
      <c r="H896" s="217"/>
      <c r="I896" s="217"/>
      <c r="J896" s="217"/>
      <c r="K896" s="217"/>
      <c r="L896" s="217"/>
      <c r="M896" s="217"/>
      <c r="N896" s="217"/>
      <c r="O896" s="217"/>
      <c r="P896" s="217"/>
      <c r="Q896" s="217"/>
    </row>
    <row r="897" spans="4:17" s="167" customFormat="1" hidden="1" outlineLevel="1">
      <c r="D897" s="282">
        <v>342</v>
      </c>
      <c r="E897" s="210">
        <v>0</v>
      </c>
      <c r="F897" s="217"/>
      <c r="G897" s="217"/>
      <c r="H897" s="217"/>
      <c r="I897" s="217"/>
      <c r="J897" s="217"/>
      <c r="K897" s="217"/>
      <c r="L897" s="217"/>
      <c r="M897" s="217"/>
      <c r="N897" s="217"/>
      <c r="O897" s="217"/>
      <c r="P897" s="217"/>
      <c r="Q897" s="217"/>
    </row>
    <row r="898" spans="4:17" s="167" customFormat="1" hidden="1" outlineLevel="1">
      <c r="D898" s="282">
        <v>343</v>
      </c>
      <c r="E898" s="210">
        <v>0</v>
      </c>
      <c r="F898" s="217"/>
      <c r="G898" s="217"/>
      <c r="H898" s="217"/>
      <c r="I898" s="217"/>
      <c r="J898" s="217"/>
      <c r="K898" s="217"/>
      <c r="L898" s="217"/>
      <c r="M898" s="217"/>
      <c r="N898" s="217"/>
      <c r="O898" s="217"/>
      <c r="P898" s="217"/>
      <c r="Q898" s="217"/>
    </row>
    <row r="899" spans="4:17" s="167" customFormat="1" hidden="1" outlineLevel="1">
      <c r="D899" s="282">
        <v>344</v>
      </c>
      <c r="E899" s="210">
        <v>0</v>
      </c>
      <c r="F899" s="217"/>
      <c r="G899" s="217"/>
      <c r="H899" s="217"/>
      <c r="I899" s="217"/>
      <c r="J899" s="217"/>
      <c r="K899" s="217"/>
      <c r="L899" s="217"/>
      <c r="M899" s="217"/>
      <c r="N899" s="217"/>
      <c r="O899" s="217"/>
      <c r="P899" s="217"/>
      <c r="Q899" s="217"/>
    </row>
    <row r="900" spans="4:17" s="167" customFormat="1" hidden="1" outlineLevel="1">
      <c r="D900" s="282">
        <v>345</v>
      </c>
      <c r="E900" s="210">
        <v>0</v>
      </c>
      <c r="F900" s="217"/>
      <c r="G900" s="217"/>
      <c r="H900" s="217"/>
      <c r="I900" s="217"/>
      <c r="J900" s="217"/>
      <c r="K900" s="217"/>
      <c r="L900" s="217"/>
      <c r="M900" s="217"/>
      <c r="N900" s="217"/>
      <c r="O900" s="217"/>
      <c r="P900" s="217"/>
      <c r="Q900" s="217"/>
    </row>
    <row r="901" spans="4:17" s="167" customFormat="1" hidden="1" outlineLevel="1">
      <c r="D901" s="282">
        <v>346</v>
      </c>
      <c r="E901" s="210">
        <v>0</v>
      </c>
      <c r="F901" s="217"/>
      <c r="G901" s="217"/>
      <c r="H901" s="217"/>
      <c r="I901" s="217"/>
      <c r="J901" s="217"/>
      <c r="K901" s="217"/>
      <c r="L901" s="217"/>
      <c r="M901" s="217"/>
      <c r="N901" s="217"/>
      <c r="O901" s="217"/>
      <c r="P901" s="217"/>
      <c r="Q901" s="217"/>
    </row>
    <row r="902" spans="4:17" s="167" customFormat="1" hidden="1" outlineLevel="1">
      <c r="D902" s="282">
        <v>347</v>
      </c>
      <c r="E902" s="210">
        <v>0</v>
      </c>
      <c r="F902" s="217"/>
      <c r="G902" s="217"/>
      <c r="H902" s="217"/>
      <c r="I902" s="217"/>
      <c r="J902" s="217"/>
      <c r="K902" s="217"/>
      <c r="L902" s="217"/>
      <c r="M902" s="217"/>
      <c r="N902" s="217"/>
      <c r="O902" s="217"/>
      <c r="P902" s="217"/>
      <c r="Q902" s="217"/>
    </row>
    <row r="903" spans="4:17" s="167" customFormat="1" hidden="1" outlineLevel="1">
      <c r="D903" s="282">
        <v>348</v>
      </c>
      <c r="E903" s="210">
        <v>0</v>
      </c>
      <c r="F903" s="217"/>
      <c r="G903" s="217"/>
      <c r="H903" s="217"/>
      <c r="I903" s="217"/>
      <c r="J903" s="217"/>
      <c r="K903" s="217"/>
      <c r="L903" s="217"/>
      <c r="M903" s="217"/>
      <c r="N903" s="217"/>
      <c r="O903" s="217"/>
      <c r="P903" s="217"/>
      <c r="Q903" s="217"/>
    </row>
    <row r="904" spans="4:17" s="167" customFormat="1" hidden="1" outlineLevel="1">
      <c r="D904" s="282">
        <v>349</v>
      </c>
      <c r="E904" s="210">
        <v>0</v>
      </c>
      <c r="F904" s="217"/>
      <c r="G904" s="217"/>
      <c r="H904" s="217"/>
      <c r="I904" s="217"/>
      <c r="J904" s="217"/>
      <c r="K904" s="217"/>
      <c r="L904" s="217"/>
      <c r="M904" s="217"/>
      <c r="N904" s="217"/>
      <c r="O904" s="217"/>
      <c r="P904" s="217"/>
      <c r="Q904" s="217"/>
    </row>
    <row r="905" spans="4:17" s="167" customFormat="1" hidden="1" outlineLevel="1">
      <c r="D905" s="282">
        <v>350</v>
      </c>
      <c r="E905" s="210">
        <v>0</v>
      </c>
      <c r="F905" s="217"/>
      <c r="G905" s="217"/>
      <c r="H905" s="217"/>
      <c r="I905" s="217"/>
      <c r="J905" s="217"/>
      <c r="K905" s="217"/>
      <c r="L905" s="217"/>
      <c r="M905" s="217"/>
      <c r="N905" s="217"/>
      <c r="O905" s="217"/>
      <c r="P905" s="217"/>
      <c r="Q905" s="217"/>
    </row>
    <row r="906" spans="4:17" s="167" customFormat="1" hidden="1" outlineLevel="1">
      <c r="D906" s="282">
        <v>351</v>
      </c>
      <c r="E906" s="210">
        <v>0</v>
      </c>
      <c r="F906" s="217"/>
      <c r="G906" s="217"/>
      <c r="H906" s="217"/>
      <c r="I906" s="217"/>
      <c r="J906" s="217"/>
      <c r="K906" s="217"/>
      <c r="L906" s="217"/>
      <c r="M906" s="217"/>
      <c r="N906" s="217"/>
      <c r="O906" s="217"/>
      <c r="P906" s="217"/>
      <c r="Q906" s="217"/>
    </row>
    <row r="907" spans="4:17" s="167" customFormat="1" hidden="1" outlineLevel="1">
      <c r="D907" s="282">
        <v>352</v>
      </c>
      <c r="E907" s="210">
        <v>0</v>
      </c>
      <c r="F907" s="217"/>
      <c r="G907" s="217"/>
      <c r="H907" s="217"/>
      <c r="I907" s="217"/>
      <c r="J907" s="217"/>
      <c r="K907" s="217"/>
      <c r="L907" s="217"/>
      <c r="M907" s="217"/>
      <c r="N907" s="217"/>
      <c r="O907" s="217"/>
      <c r="P907" s="217"/>
      <c r="Q907" s="217"/>
    </row>
    <row r="908" spans="4:17" s="167" customFormat="1" hidden="1" outlineLevel="1">
      <c r="D908" s="282">
        <v>353</v>
      </c>
      <c r="E908" s="210">
        <v>0</v>
      </c>
      <c r="F908" s="217"/>
      <c r="G908" s="217"/>
      <c r="H908" s="217"/>
      <c r="I908" s="217"/>
      <c r="J908" s="217"/>
      <c r="K908" s="217"/>
      <c r="L908" s="217"/>
      <c r="M908" s="217"/>
      <c r="N908" s="217"/>
      <c r="O908" s="217"/>
      <c r="P908" s="217"/>
      <c r="Q908" s="217"/>
    </row>
    <row r="909" spans="4:17" s="167" customFormat="1" hidden="1" outlineLevel="1">
      <c r="D909" s="282">
        <v>354</v>
      </c>
      <c r="E909" s="210">
        <v>0</v>
      </c>
      <c r="F909" s="217"/>
      <c r="G909" s="217"/>
      <c r="H909" s="217"/>
      <c r="I909" s="217"/>
      <c r="J909" s="217"/>
      <c r="K909" s="217"/>
      <c r="L909" s="217"/>
      <c r="M909" s="217"/>
      <c r="N909" s="217"/>
      <c r="O909" s="217"/>
      <c r="P909" s="217"/>
      <c r="Q909" s="217"/>
    </row>
    <row r="910" spans="4:17" s="167" customFormat="1" hidden="1" outlineLevel="1">
      <c r="D910" s="282">
        <v>355</v>
      </c>
      <c r="E910" s="210">
        <v>0</v>
      </c>
      <c r="F910" s="217"/>
      <c r="G910" s="217"/>
      <c r="H910" s="217"/>
      <c r="I910" s="217"/>
      <c r="J910" s="217"/>
      <c r="K910" s="217"/>
      <c r="L910" s="217"/>
      <c r="M910" s="217"/>
      <c r="N910" s="217"/>
      <c r="O910" s="217"/>
      <c r="P910" s="217"/>
      <c r="Q910" s="217"/>
    </row>
    <row r="911" spans="4:17" s="167" customFormat="1" hidden="1" outlineLevel="1">
      <c r="D911" s="282">
        <v>356</v>
      </c>
      <c r="E911" s="210">
        <v>0</v>
      </c>
      <c r="F911" s="217"/>
      <c r="G911" s="217"/>
      <c r="H911" s="217"/>
      <c r="I911" s="217"/>
      <c r="J911" s="217"/>
      <c r="K911" s="217"/>
      <c r="L911" s="217"/>
      <c r="M911" s="217"/>
      <c r="N911" s="217"/>
      <c r="O911" s="217"/>
      <c r="P911" s="217"/>
      <c r="Q911" s="217"/>
    </row>
    <row r="912" spans="4:17" s="167" customFormat="1" hidden="1" outlineLevel="1">
      <c r="D912" s="282">
        <v>357</v>
      </c>
      <c r="E912" s="210">
        <v>0</v>
      </c>
      <c r="F912" s="217"/>
      <c r="G912" s="217"/>
      <c r="H912" s="217"/>
      <c r="I912" s="217"/>
      <c r="J912" s="217"/>
      <c r="K912" s="217"/>
      <c r="L912" s="217"/>
      <c r="M912" s="217"/>
      <c r="N912" s="217"/>
      <c r="O912" s="217"/>
      <c r="P912" s="217"/>
      <c r="Q912" s="217"/>
    </row>
    <row r="913" spans="4:17" s="167" customFormat="1" hidden="1" outlineLevel="1">
      <c r="D913" s="282">
        <v>358</v>
      </c>
      <c r="E913" s="210">
        <v>0</v>
      </c>
      <c r="F913" s="217"/>
      <c r="G913" s="217"/>
      <c r="H913" s="217"/>
      <c r="I913" s="217"/>
      <c r="J913" s="217"/>
      <c r="K913" s="217"/>
      <c r="L913" s="217"/>
      <c r="M913" s="217"/>
      <c r="N913" s="217"/>
      <c r="O913" s="217"/>
      <c r="P913" s="217"/>
      <c r="Q913" s="217"/>
    </row>
    <row r="914" spans="4:17" s="167" customFormat="1" hidden="1" outlineLevel="1">
      <c r="D914" s="282">
        <v>359</v>
      </c>
      <c r="E914" s="210">
        <v>0</v>
      </c>
      <c r="F914" s="217"/>
      <c r="G914" s="217"/>
      <c r="H914" s="217"/>
      <c r="I914" s="217"/>
      <c r="J914" s="217"/>
      <c r="K914" s="217"/>
      <c r="L914" s="217"/>
      <c r="M914" s="217"/>
      <c r="N914" s="217"/>
      <c r="O914" s="217"/>
      <c r="P914" s="217"/>
      <c r="Q914" s="217"/>
    </row>
    <row r="915" spans="4:17" s="167" customFormat="1" hidden="1" outlineLevel="1">
      <c r="D915" s="282">
        <v>360</v>
      </c>
      <c r="E915" s="210">
        <v>0</v>
      </c>
      <c r="F915" s="217"/>
      <c r="G915" s="217"/>
      <c r="H915" s="217"/>
      <c r="I915" s="217"/>
      <c r="J915" s="217"/>
      <c r="K915" s="217"/>
      <c r="L915" s="217"/>
      <c r="M915" s="217"/>
      <c r="N915" s="217"/>
      <c r="O915" s="217"/>
      <c r="P915" s="217"/>
      <c r="Q915" s="217"/>
    </row>
    <row r="916" spans="4:17" s="167" customFormat="1" hidden="1" outlineLevel="1">
      <c r="D916" s="282">
        <v>361</v>
      </c>
      <c r="E916" s="210">
        <v>0</v>
      </c>
      <c r="F916" s="217"/>
      <c r="G916" s="217"/>
      <c r="H916" s="217"/>
      <c r="I916" s="217"/>
      <c r="J916" s="217"/>
      <c r="K916" s="217"/>
      <c r="L916" s="217"/>
      <c r="M916" s="217"/>
      <c r="N916" s="217"/>
      <c r="O916" s="217"/>
      <c r="P916" s="217"/>
      <c r="Q916" s="217"/>
    </row>
    <row r="917" spans="4:17" s="167" customFormat="1" hidden="1" outlineLevel="1">
      <c r="D917" s="282">
        <v>362</v>
      </c>
      <c r="E917" s="210">
        <v>0</v>
      </c>
      <c r="F917" s="217"/>
      <c r="G917" s="217"/>
      <c r="H917" s="217"/>
      <c r="I917" s="217"/>
      <c r="J917" s="217"/>
      <c r="K917" s="217"/>
      <c r="L917" s="217"/>
      <c r="M917" s="217"/>
      <c r="N917" s="217"/>
      <c r="O917" s="217"/>
      <c r="P917" s="217"/>
      <c r="Q917" s="217"/>
    </row>
    <row r="918" spans="4:17" s="167" customFormat="1" hidden="1" outlineLevel="1">
      <c r="D918" s="282">
        <v>363</v>
      </c>
      <c r="E918" s="210">
        <v>0</v>
      </c>
      <c r="F918" s="217"/>
      <c r="G918" s="217"/>
      <c r="H918" s="217"/>
      <c r="I918" s="217"/>
      <c r="J918" s="217"/>
      <c r="K918" s="217"/>
      <c r="L918" s="217"/>
      <c r="M918" s="217"/>
      <c r="N918" s="217"/>
      <c r="O918" s="217"/>
      <c r="P918" s="217"/>
      <c r="Q918" s="217"/>
    </row>
    <row r="919" spans="4:17" s="167" customFormat="1" hidden="1" outlineLevel="1">
      <c r="D919" s="282">
        <v>364</v>
      </c>
      <c r="E919" s="210">
        <v>0</v>
      </c>
      <c r="F919" s="217"/>
      <c r="G919" s="217"/>
      <c r="H919" s="217"/>
      <c r="I919" s="217"/>
      <c r="J919" s="217"/>
      <c r="K919" s="217"/>
      <c r="L919" s="217"/>
      <c r="M919" s="217"/>
      <c r="N919" s="217"/>
      <c r="O919" s="217"/>
      <c r="P919" s="217"/>
      <c r="Q919" s="217"/>
    </row>
    <row r="920" spans="4:17" s="167" customFormat="1" hidden="1" outlineLevel="1">
      <c r="D920" s="282">
        <v>365</v>
      </c>
      <c r="E920" s="210">
        <v>0</v>
      </c>
      <c r="F920" s="217"/>
      <c r="G920" s="217"/>
      <c r="H920" s="217"/>
      <c r="I920" s="217"/>
      <c r="J920" s="217"/>
      <c r="K920" s="217"/>
      <c r="L920" s="217"/>
      <c r="M920" s="217"/>
      <c r="N920" s="217"/>
      <c r="O920" s="217"/>
      <c r="P920" s="217"/>
      <c r="Q920" s="217"/>
    </row>
    <row r="921" spans="4:17" s="167" customFormat="1" hidden="1" outlineLevel="1">
      <c r="D921" s="282">
        <v>366</v>
      </c>
      <c r="E921" s="210">
        <v>0</v>
      </c>
      <c r="F921" s="217"/>
      <c r="G921" s="217"/>
      <c r="H921" s="217"/>
      <c r="I921" s="217"/>
      <c r="J921" s="217"/>
      <c r="K921" s="217"/>
      <c r="L921" s="217"/>
      <c r="M921" s="217"/>
      <c r="N921" s="217"/>
      <c r="O921" s="217"/>
      <c r="P921" s="217"/>
      <c r="Q921" s="217"/>
    </row>
    <row r="922" spans="4:17" s="167" customFormat="1" hidden="1" outlineLevel="1">
      <c r="D922" s="282">
        <v>367</v>
      </c>
      <c r="E922" s="210">
        <v>0</v>
      </c>
      <c r="F922" s="217"/>
      <c r="G922" s="217"/>
      <c r="H922" s="217"/>
      <c r="I922" s="217"/>
      <c r="J922" s="217"/>
      <c r="K922" s="217"/>
      <c r="L922" s="217"/>
      <c r="M922" s="217"/>
      <c r="N922" s="217"/>
      <c r="O922" s="217"/>
      <c r="P922" s="217"/>
      <c r="Q922" s="217"/>
    </row>
    <row r="923" spans="4:17" s="167" customFormat="1" hidden="1" outlineLevel="1">
      <c r="D923" s="282">
        <v>368</v>
      </c>
      <c r="E923" s="210">
        <v>0</v>
      </c>
      <c r="F923" s="217"/>
      <c r="G923" s="217"/>
      <c r="H923" s="217"/>
      <c r="I923" s="217"/>
      <c r="J923" s="217"/>
      <c r="K923" s="217"/>
      <c r="L923" s="217"/>
      <c r="M923" s="217"/>
      <c r="N923" s="217"/>
      <c r="O923" s="217"/>
      <c r="P923" s="217"/>
      <c r="Q923" s="217"/>
    </row>
    <row r="924" spans="4:17" s="167" customFormat="1" hidden="1" outlineLevel="1">
      <c r="D924" s="282">
        <v>369</v>
      </c>
      <c r="E924" s="210">
        <v>0</v>
      </c>
      <c r="F924" s="217"/>
      <c r="G924" s="217"/>
      <c r="H924" s="217"/>
      <c r="I924" s="217"/>
      <c r="J924" s="217"/>
      <c r="K924" s="217"/>
      <c r="L924" s="217"/>
      <c r="M924" s="217"/>
      <c r="N924" s="217"/>
      <c r="O924" s="217"/>
      <c r="P924" s="217"/>
      <c r="Q924" s="217"/>
    </row>
    <row r="925" spans="4:17" s="167" customFormat="1" hidden="1" outlineLevel="1">
      <c r="D925" s="282">
        <v>370</v>
      </c>
      <c r="E925" s="210">
        <v>0</v>
      </c>
      <c r="F925" s="217"/>
      <c r="G925" s="217"/>
      <c r="H925" s="217"/>
      <c r="I925" s="217"/>
      <c r="J925" s="217"/>
      <c r="K925" s="217"/>
      <c r="L925" s="217"/>
      <c r="M925" s="217"/>
      <c r="N925" s="217"/>
      <c r="O925" s="217"/>
      <c r="P925" s="217"/>
      <c r="Q925" s="217"/>
    </row>
    <row r="926" spans="4:17" s="167" customFormat="1" hidden="1" outlineLevel="1">
      <c r="D926" s="282">
        <v>371</v>
      </c>
      <c r="E926" s="210">
        <v>0</v>
      </c>
      <c r="F926" s="217"/>
      <c r="G926" s="217"/>
      <c r="H926" s="217"/>
      <c r="I926" s="217"/>
      <c r="J926" s="217"/>
      <c r="K926" s="217"/>
      <c r="L926" s="217"/>
      <c r="M926" s="217"/>
      <c r="N926" s="217"/>
      <c r="O926" s="217"/>
      <c r="P926" s="217"/>
      <c r="Q926" s="217"/>
    </row>
    <row r="927" spans="4:17" s="167" customFormat="1" hidden="1" outlineLevel="1">
      <c r="D927" s="282">
        <v>372</v>
      </c>
      <c r="E927" s="210">
        <v>0</v>
      </c>
      <c r="F927" s="217"/>
      <c r="G927" s="217"/>
      <c r="H927" s="217"/>
      <c r="I927" s="217"/>
      <c r="J927" s="217"/>
      <c r="K927" s="217"/>
      <c r="L927" s="217"/>
      <c r="M927" s="217"/>
      <c r="N927" s="217"/>
      <c r="O927" s="217"/>
      <c r="P927" s="217"/>
      <c r="Q927" s="217"/>
    </row>
    <row r="928" spans="4:17" s="167" customFormat="1" hidden="1" outlineLevel="1">
      <c r="D928" s="282">
        <v>373</v>
      </c>
      <c r="E928" s="210">
        <v>0</v>
      </c>
      <c r="F928" s="217"/>
      <c r="G928" s="217"/>
      <c r="H928" s="217"/>
      <c r="I928" s="217"/>
      <c r="J928" s="217"/>
      <c r="K928" s="217"/>
      <c r="L928" s="217"/>
      <c r="M928" s="217"/>
      <c r="N928" s="217"/>
      <c r="O928" s="217"/>
      <c r="P928" s="217"/>
      <c r="Q928" s="217"/>
    </row>
    <row r="929" spans="4:17" s="167" customFormat="1" hidden="1" outlineLevel="1">
      <c r="D929" s="282">
        <v>374</v>
      </c>
      <c r="E929" s="210">
        <v>0</v>
      </c>
      <c r="F929" s="217"/>
      <c r="G929" s="217"/>
      <c r="H929" s="217"/>
      <c r="I929" s="217"/>
      <c r="J929" s="217"/>
      <c r="K929" s="217"/>
      <c r="L929" s="217"/>
      <c r="M929" s="217"/>
      <c r="N929" s="217"/>
      <c r="O929" s="217"/>
      <c r="P929" s="217"/>
      <c r="Q929" s="217"/>
    </row>
    <row r="930" spans="4:17" s="167" customFormat="1" hidden="1" outlineLevel="1">
      <c r="D930" s="282">
        <v>375</v>
      </c>
      <c r="E930" s="210">
        <v>0</v>
      </c>
      <c r="F930" s="217"/>
      <c r="G930" s="217"/>
      <c r="H930" s="217"/>
      <c r="I930" s="217"/>
      <c r="J930" s="217"/>
      <c r="K930" s="217"/>
      <c r="L930" s="217"/>
      <c r="M930" s="217"/>
      <c r="N930" s="217"/>
      <c r="O930" s="217"/>
      <c r="P930" s="217"/>
      <c r="Q930" s="217"/>
    </row>
    <row r="931" spans="4:17" s="167" customFormat="1" hidden="1" outlineLevel="1">
      <c r="D931" s="282">
        <v>376</v>
      </c>
      <c r="E931" s="210">
        <v>0</v>
      </c>
      <c r="F931" s="217"/>
      <c r="G931" s="217"/>
      <c r="H931" s="217"/>
      <c r="I931" s="217"/>
      <c r="J931" s="217"/>
      <c r="K931" s="217"/>
      <c r="L931" s="217"/>
      <c r="M931" s="217"/>
      <c r="N931" s="217"/>
      <c r="O931" s="217"/>
      <c r="P931" s="217"/>
      <c r="Q931" s="217"/>
    </row>
    <row r="932" spans="4:17" s="167" customFormat="1" hidden="1" outlineLevel="1">
      <c r="D932" s="282">
        <v>377</v>
      </c>
      <c r="E932" s="210">
        <v>0</v>
      </c>
      <c r="F932" s="217"/>
      <c r="G932" s="217"/>
      <c r="H932" s="217"/>
      <c r="I932" s="217"/>
      <c r="J932" s="217"/>
      <c r="K932" s="217"/>
      <c r="L932" s="217"/>
      <c r="M932" s="217"/>
      <c r="N932" s="217"/>
      <c r="O932" s="217"/>
      <c r="P932" s="217"/>
      <c r="Q932" s="217"/>
    </row>
    <row r="933" spans="4:17" s="167" customFormat="1" hidden="1" outlineLevel="1">
      <c r="D933" s="282">
        <v>378</v>
      </c>
      <c r="E933" s="210">
        <v>0</v>
      </c>
      <c r="F933" s="217"/>
      <c r="G933" s="217"/>
      <c r="H933" s="217"/>
      <c r="I933" s="217"/>
      <c r="J933" s="217"/>
      <c r="K933" s="217"/>
      <c r="L933" s="217"/>
      <c r="M933" s="217"/>
      <c r="N933" s="217"/>
      <c r="O933" s="217"/>
      <c r="P933" s="217"/>
      <c r="Q933" s="217"/>
    </row>
    <row r="934" spans="4:17" s="167" customFormat="1" hidden="1" outlineLevel="1">
      <c r="D934" s="282">
        <v>379</v>
      </c>
      <c r="E934" s="210">
        <v>0</v>
      </c>
      <c r="F934" s="217"/>
      <c r="G934" s="217"/>
      <c r="H934" s="217"/>
      <c r="I934" s="217"/>
      <c r="J934" s="217"/>
      <c r="K934" s="217"/>
      <c r="L934" s="217"/>
      <c r="M934" s="217"/>
      <c r="N934" s="217"/>
      <c r="O934" s="217"/>
      <c r="P934" s="217"/>
      <c r="Q934" s="217"/>
    </row>
    <row r="935" spans="4:17" s="167" customFormat="1" hidden="1" outlineLevel="1">
      <c r="D935" s="282">
        <v>380</v>
      </c>
      <c r="E935" s="210">
        <v>0</v>
      </c>
      <c r="F935" s="217"/>
      <c r="G935" s="217"/>
      <c r="H935" s="217"/>
      <c r="I935" s="217"/>
      <c r="J935" s="217"/>
      <c r="K935" s="217"/>
      <c r="L935" s="217"/>
      <c r="M935" s="217"/>
      <c r="N935" s="217"/>
      <c r="O935" s="217"/>
      <c r="P935" s="217"/>
      <c r="Q935" s="217"/>
    </row>
    <row r="936" spans="4:17" s="167" customFormat="1" hidden="1" outlineLevel="1">
      <c r="D936" s="282">
        <v>381</v>
      </c>
      <c r="E936" s="210">
        <v>0</v>
      </c>
      <c r="F936" s="217"/>
      <c r="G936" s="217"/>
      <c r="H936" s="217"/>
      <c r="I936" s="217"/>
      <c r="J936" s="217"/>
      <c r="K936" s="217"/>
      <c r="L936" s="217"/>
      <c r="M936" s="217"/>
      <c r="N936" s="217"/>
      <c r="O936" s="217"/>
      <c r="P936" s="217"/>
      <c r="Q936" s="217"/>
    </row>
    <row r="937" spans="4:17" s="167" customFormat="1" hidden="1" outlineLevel="1">
      <c r="D937" s="282">
        <v>382</v>
      </c>
      <c r="E937" s="210">
        <v>0</v>
      </c>
      <c r="F937" s="217"/>
      <c r="G937" s="217"/>
      <c r="H937" s="217"/>
      <c r="I937" s="217"/>
      <c r="J937" s="217"/>
      <c r="K937" s="217"/>
      <c r="L937" s="217"/>
      <c r="M937" s="217"/>
      <c r="N937" s="217"/>
      <c r="O937" s="217"/>
      <c r="P937" s="217"/>
      <c r="Q937" s="217"/>
    </row>
    <row r="938" spans="4:17" s="167" customFormat="1" hidden="1" outlineLevel="1">
      <c r="D938" s="282">
        <v>383</v>
      </c>
      <c r="E938" s="210">
        <v>0</v>
      </c>
      <c r="F938" s="217"/>
      <c r="G938" s="217"/>
      <c r="H938" s="217"/>
      <c r="I938" s="217"/>
      <c r="J938" s="217"/>
      <c r="K938" s="217"/>
      <c r="L938" s="217"/>
      <c r="M938" s="217"/>
      <c r="N938" s="217"/>
      <c r="O938" s="217"/>
      <c r="P938" s="217"/>
      <c r="Q938" s="217"/>
    </row>
    <row r="939" spans="4:17" s="167" customFormat="1" hidden="1" outlineLevel="1">
      <c r="D939" s="282">
        <v>384</v>
      </c>
      <c r="E939" s="210">
        <v>0</v>
      </c>
      <c r="F939" s="217"/>
      <c r="G939" s="217"/>
      <c r="H939" s="217"/>
      <c r="I939" s="217"/>
      <c r="J939" s="217"/>
      <c r="K939" s="217"/>
      <c r="L939" s="217"/>
      <c r="M939" s="217"/>
      <c r="N939" s="217"/>
      <c r="O939" s="217"/>
      <c r="P939" s="217"/>
      <c r="Q939" s="217"/>
    </row>
    <row r="940" spans="4:17" s="167" customFormat="1" hidden="1" outlineLevel="1">
      <c r="D940" s="282">
        <v>385</v>
      </c>
      <c r="E940" s="210">
        <v>0</v>
      </c>
      <c r="F940" s="217"/>
      <c r="G940" s="217"/>
      <c r="H940" s="217"/>
      <c r="I940" s="217"/>
      <c r="J940" s="217"/>
      <c r="K940" s="217"/>
      <c r="L940" s="217"/>
      <c r="M940" s="217"/>
      <c r="N940" s="217"/>
      <c r="O940" s="217"/>
      <c r="P940" s="217"/>
      <c r="Q940" s="217"/>
    </row>
    <row r="941" spans="4:17" s="167" customFormat="1" hidden="1" outlineLevel="1">
      <c r="D941" s="282">
        <v>386</v>
      </c>
      <c r="E941" s="210">
        <v>0</v>
      </c>
      <c r="F941" s="217"/>
      <c r="G941" s="217"/>
      <c r="H941" s="217"/>
      <c r="I941" s="217"/>
      <c r="J941" s="217"/>
      <c r="K941" s="217"/>
      <c r="L941" s="217"/>
      <c r="M941" s="217"/>
      <c r="N941" s="217"/>
      <c r="O941" s="217"/>
      <c r="P941" s="217"/>
      <c r="Q941" s="217"/>
    </row>
    <row r="942" spans="4:17" s="167" customFormat="1" hidden="1" outlineLevel="1">
      <c r="D942" s="282">
        <v>387</v>
      </c>
      <c r="E942" s="210">
        <v>0</v>
      </c>
      <c r="F942" s="217"/>
      <c r="G942" s="217"/>
      <c r="H942" s="217"/>
      <c r="I942" s="217"/>
      <c r="J942" s="217"/>
      <c r="K942" s="217"/>
      <c r="L942" s="217"/>
      <c r="M942" s="217"/>
      <c r="N942" s="217"/>
      <c r="O942" s="217"/>
      <c r="P942" s="217"/>
      <c r="Q942" s="217"/>
    </row>
    <row r="943" spans="4:17" s="167" customFormat="1" hidden="1" outlineLevel="1">
      <c r="D943" s="282">
        <v>388</v>
      </c>
      <c r="E943" s="210">
        <v>0</v>
      </c>
      <c r="F943" s="217"/>
      <c r="G943" s="217"/>
      <c r="H943" s="217"/>
      <c r="I943" s="217"/>
      <c r="J943" s="217"/>
      <c r="K943" s="217"/>
      <c r="L943" s="217"/>
      <c r="M943" s="217"/>
      <c r="N943" s="217"/>
      <c r="O943" s="217"/>
      <c r="P943" s="217"/>
      <c r="Q943" s="217"/>
    </row>
    <row r="944" spans="4:17" s="167" customFormat="1" hidden="1" outlineLevel="1">
      <c r="D944" s="282">
        <v>389</v>
      </c>
      <c r="E944" s="210">
        <v>0</v>
      </c>
      <c r="F944" s="217"/>
      <c r="G944" s="217"/>
      <c r="H944" s="217"/>
      <c r="I944" s="217"/>
      <c r="J944" s="217"/>
      <c r="K944" s="217"/>
      <c r="L944" s="217"/>
      <c r="M944" s="217"/>
      <c r="N944" s="217"/>
      <c r="O944" s="217"/>
      <c r="P944" s="217"/>
      <c r="Q944" s="217"/>
    </row>
    <row r="945" spans="4:17" s="167" customFormat="1" hidden="1" outlineLevel="1">
      <c r="D945" s="282">
        <v>390</v>
      </c>
      <c r="E945" s="210">
        <v>0</v>
      </c>
      <c r="F945" s="217"/>
      <c r="G945" s="217"/>
      <c r="H945" s="217"/>
      <c r="I945" s="217"/>
      <c r="J945" s="217"/>
      <c r="K945" s="217"/>
      <c r="L945" s="217"/>
      <c r="M945" s="217"/>
      <c r="N945" s="217"/>
      <c r="O945" s="217"/>
      <c r="P945" s="217"/>
      <c r="Q945" s="217"/>
    </row>
    <row r="946" spans="4:17" s="167" customFormat="1" hidden="1" outlineLevel="1">
      <c r="D946" s="282">
        <v>391</v>
      </c>
      <c r="E946" s="210">
        <v>0</v>
      </c>
      <c r="F946" s="217"/>
      <c r="G946" s="217"/>
      <c r="H946" s="217"/>
      <c r="I946" s="217"/>
      <c r="J946" s="217"/>
      <c r="K946" s="217"/>
      <c r="L946" s="217"/>
      <c r="M946" s="217"/>
      <c r="N946" s="217"/>
      <c r="O946" s="217"/>
      <c r="P946" s="217"/>
      <c r="Q946" s="217"/>
    </row>
    <row r="947" spans="4:17" s="167" customFormat="1" hidden="1" outlineLevel="1">
      <c r="D947" s="282">
        <v>392</v>
      </c>
      <c r="E947" s="210">
        <v>0</v>
      </c>
      <c r="F947" s="217"/>
      <c r="G947" s="217"/>
      <c r="H947" s="217"/>
      <c r="I947" s="217"/>
      <c r="J947" s="217"/>
      <c r="K947" s="217"/>
      <c r="L947" s="217"/>
      <c r="M947" s="217"/>
      <c r="N947" s="217"/>
      <c r="O947" s="217"/>
      <c r="P947" s="217"/>
      <c r="Q947" s="217"/>
    </row>
    <row r="948" spans="4:17" s="167" customFormat="1" hidden="1" outlineLevel="1">
      <c r="D948" s="282">
        <v>393</v>
      </c>
      <c r="E948" s="210">
        <v>0</v>
      </c>
      <c r="F948" s="217"/>
      <c r="G948" s="217"/>
      <c r="H948" s="217"/>
      <c r="I948" s="217"/>
      <c r="J948" s="217"/>
      <c r="K948" s="217"/>
      <c r="L948" s="217"/>
      <c r="M948" s="217"/>
      <c r="N948" s="217"/>
      <c r="O948" s="217"/>
      <c r="P948" s="217"/>
      <c r="Q948" s="217"/>
    </row>
    <row r="949" spans="4:17" s="167" customFormat="1" hidden="1" outlineLevel="1">
      <c r="D949" s="282">
        <v>394</v>
      </c>
      <c r="E949" s="210">
        <v>0</v>
      </c>
      <c r="F949" s="217"/>
      <c r="G949" s="217"/>
      <c r="H949" s="217"/>
      <c r="I949" s="217"/>
      <c r="J949" s="217"/>
      <c r="K949" s="217"/>
      <c r="L949" s="217"/>
      <c r="M949" s="217"/>
      <c r="N949" s="217"/>
      <c r="O949" s="217"/>
      <c r="P949" s="217"/>
      <c r="Q949" s="217"/>
    </row>
    <row r="950" spans="4:17" s="167" customFormat="1" hidden="1" outlineLevel="1">
      <c r="D950" s="282">
        <v>395</v>
      </c>
      <c r="E950" s="210">
        <v>0</v>
      </c>
      <c r="F950" s="217"/>
      <c r="G950" s="217"/>
      <c r="H950" s="217"/>
      <c r="I950" s="217"/>
      <c r="J950" s="217"/>
      <c r="K950" s="217"/>
      <c r="L950" s="217"/>
      <c r="M950" s="217"/>
      <c r="N950" s="217"/>
      <c r="O950" s="217"/>
      <c r="P950" s="217"/>
      <c r="Q950" s="217"/>
    </row>
    <row r="951" spans="4:17" s="167" customFormat="1" hidden="1" outlineLevel="1">
      <c r="D951" s="282">
        <v>396</v>
      </c>
      <c r="E951" s="210">
        <v>0</v>
      </c>
      <c r="F951" s="217"/>
      <c r="G951" s="217"/>
      <c r="H951" s="217"/>
      <c r="I951" s="217"/>
      <c r="J951" s="217"/>
      <c r="K951" s="217"/>
      <c r="L951" s="217"/>
      <c r="M951" s="217"/>
      <c r="N951" s="217"/>
      <c r="O951" s="217"/>
      <c r="P951" s="217"/>
      <c r="Q951" s="217"/>
    </row>
    <row r="952" spans="4:17" s="167" customFormat="1" hidden="1" outlineLevel="1">
      <c r="D952" s="282">
        <v>397</v>
      </c>
      <c r="E952" s="210">
        <v>0</v>
      </c>
      <c r="F952" s="217"/>
      <c r="G952" s="217"/>
      <c r="H952" s="217"/>
      <c r="I952" s="217"/>
      <c r="J952" s="217"/>
      <c r="K952" s="217"/>
      <c r="L952" s="217"/>
      <c r="M952" s="217"/>
      <c r="N952" s="217"/>
      <c r="O952" s="217"/>
      <c r="P952" s="217"/>
      <c r="Q952" s="217"/>
    </row>
    <row r="953" spans="4:17" s="167" customFormat="1" hidden="1" outlineLevel="1">
      <c r="D953" s="282">
        <v>398</v>
      </c>
      <c r="E953" s="210">
        <v>0</v>
      </c>
      <c r="F953" s="217"/>
      <c r="G953" s="217"/>
      <c r="H953" s="217"/>
      <c r="I953" s="217"/>
      <c r="J953" s="217"/>
      <c r="K953" s="217"/>
      <c r="L953" s="217"/>
      <c r="M953" s="217"/>
      <c r="N953" s="217"/>
      <c r="O953" s="217"/>
      <c r="P953" s="217"/>
      <c r="Q953" s="217"/>
    </row>
    <row r="954" spans="4:17" s="167" customFormat="1" hidden="1" outlineLevel="1">
      <c r="D954" s="282">
        <v>399</v>
      </c>
      <c r="E954" s="210">
        <v>0</v>
      </c>
      <c r="F954" s="217"/>
      <c r="G954" s="217"/>
      <c r="H954" s="217"/>
      <c r="I954" s="217"/>
      <c r="J954" s="217"/>
      <c r="K954" s="217"/>
      <c r="L954" s="217"/>
      <c r="M954" s="217"/>
      <c r="N954" s="217"/>
      <c r="O954" s="217"/>
      <c r="P954" s="217"/>
      <c r="Q954" s="217"/>
    </row>
    <row r="955" spans="4:17" s="167" customFormat="1" hidden="1" outlineLevel="1">
      <c r="D955" s="282">
        <v>400</v>
      </c>
      <c r="E955" s="210">
        <v>0</v>
      </c>
      <c r="F955" s="217"/>
      <c r="G955" s="217"/>
      <c r="H955" s="217"/>
      <c r="I955" s="217"/>
      <c r="J955" s="217"/>
      <c r="K955" s="217"/>
      <c r="L955" s="217"/>
      <c r="M955" s="217"/>
      <c r="N955" s="217"/>
      <c r="O955" s="217"/>
      <c r="P955" s="217"/>
      <c r="Q955" s="217"/>
    </row>
    <row r="956" spans="4:17" s="167" customFormat="1" hidden="1" outlineLevel="1">
      <c r="D956" s="282">
        <v>401</v>
      </c>
      <c r="E956" s="210">
        <v>0</v>
      </c>
      <c r="F956" s="217"/>
      <c r="G956" s="217"/>
      <c r="H956" s="217"/>
      <c r="I956" s="217"/>
      <c r="J956" s="217"/>
      <c r="K956" s="217"/>
      <c r="L956" s="217"/>
      <c r="M956" s="217"/>
      <c r="N956" s="217"/>
      <c r="O956" s="217"/>
      <c r="P956" s="217"/>
      <c r="Q956" s="217"/>
    </row>
    <row r="957" spans="4:17" s="167" customFormat="1" hidden="1" outlineLevel="1">
      <c r="D957" s="282">
        <v>402</v>
      </c>
      <c r="E957" s="210">
        <v>0</v>
      </c>
      <c r="F957" s="217"/>
      <c r="G957" s="217"/>
      <c r="H957" s="217"/>
      <c r="I957" s="217"/>
      <c r="J957" s="217"/>
      <c r="K957" s="217"/>
      <c r="L957" s="217"/>
      <c r="M957" s="217"/>
      <c r="N957" s="217"/>
      <c r="O957" s="217"/>
      <c r="P957" s="217"/>
      <c r="Q957" s="217"/>
    </row>
    <row r="958" spans="4:17" s="167" customFormat="1" hidden="1" outlineLevel="1">
      <c r="D958" s="282">
        <v>403</v>
      </c>
      <c r="E958" s="210">
        <v>0</v>
      </c>
      <c r="F958" s="217"/>
      <c r="G958" s="217"/>
      <c r="H958" s="217"/>
      <c r="I958" s="217"/>
      <c r="J958" s="217"/>
      <c r="K958" s="217"/>
      <c r="L958" s="217"/>
      <c r="M958" s="217"/>
      <c r="N958" s="217"/>
      <c r="O958" s="217"/>
      <c r="P958" s="217"/>
      <c r="Q958" s="217"/>
    </row>
    <row r="959" spans="4:17" s="167" customFormat="1" hidden="1" outlineLevel="1">
      <c r="D959" s="282">
        <v>404</v>
      </c>
      <c r="E959" s="210">
        <v>0</v>
      </c>
      <c r="F959" s="217"/>
      <c r="G959" s="217"/>
      <c r="H959" s="217"/>
      <c r="I959" s="217"/>
      <c r="J959" s="217"/>
      <c r="K959" s="217"/>
      <c r="L959" s="217"/>
      <c r="M959" s="217"/>
      <c r="N959" s="217"/>
      <c r="O959" s="217"/>
      <c r="P959" s="217"/>
      <c r="Q959" s="217"/>
    </row>
    <row r="960" spans="4:17" s="167" customFormat="1" hidden="1" outlineLevel="1">
      <c r="D960" s="282">
        <v>405</v>
      </c>
      <c r="E960" s="210">
        <v>0</v>
      </c>
      <c r="F960" s="217"/>
      <c r="G960" s="217"/>
      <c r="H960" s="217"/>
      <c r="I960" s="217"/>
      <c r="J960" s="217"/>
      <c r="K960" s="217"/>
      <c r="L960" s="217"/>
      <c r="M960" s="217"/>
      <c r="N960" s="217"/>
      <c r="O960" s="217"/>
      <c r="P960" s="217"/>
      <c r="Q960" s="217"/>
    </row>
    <row r="961" spans="4:17" s="167" customFormat="1" hidden="1" outlineLevel="1">
      <c r="D961" s="282">
        <v>406</v>
      </c>
      <c r="E961" s="210">
        <v>0</v>
      </c>
      <c r="F961" s="217"/>
      <c r="G961" s="217"/>
      <c r="H961" s="217"/>
      <c r="I961" s="217"/>
      <c r="J961" s="217"/>
      <c r="K961" s="217"/>
      <c r="L961" s="217"/>
      <c r="M961" s="217"/>
      <c r="N961" s="217"/>
      <c r="O961" s="217"/>
      <c r="P961" s="217"/>
      <c r="Q961" s="217"/>
    </row>
    <row r="962" spans="4:17" s="167" customFormat="1" hidden="1" outlineLevel="1">
      <c r="D962" s="282">
        <v>407</v>
      </c>
      <c r="E962" s="210">
        <v>0</v>
      </c>
      <c r="F962" s="217"/>
      <c r="G962" s="217"/>
      <c r="H962" s="217"/>
      <c r="I962" s="217"/>
      <c r="J962" s="217"/>
      <c r="K962" s="217"/>
      <c r="L962" s="217"/>
      <c r="M962" s="217"/>
      <c r="N962" s="217"/>
      <c r="O962" s="217"/>
      <c r="P962" s="217"/>
      <c r="Q962" s="217"/>
    </row>
    <row r="963" spans="4:17" s="167" customFormat="1" hidden="1" outlineLevel="1">
      <c r="D963" s="282">
        <v>408</v>
      </c>
      <c r="E963" s="210">
        <v>0</v>
      </c>
      <c r="F963" s="217"/>
      <c r="G963" s="217"/>
      <c r="H963" s="217"/>
      <c r="I963" s="217"/>
      <c r="J963" s="217"/>
      <c r="K963" s="217"/>
      <c r="L963" s="217"/>
      <c r="M963" s="217"/>
      <c r="N963" s="217"/>
      <c r="O963" s="217"/>
      <c r="P963" s="217"/>
      <c r="Q963" s="217"/>
    </row>
    <row r="964" spans="4:17" s="167" customFormat="1" hidden="1" outlineLevel="1">
      <c r="D964" s="282">
        <v>409</v>
      </c>
      <c r="E964" s="210">
        <v>0</v>
      </c>
      <c r="F964" s="217"/>
      <c r="G964" s="217"/>
      <c r="H964" s="217"/>
      <c r="I964" s="217"/>
      <c r="J964" s="217"/>
      <c r="K964" s="217"/>
      <c r="L964" s="217"/>
      <c r="M964" s="217"/>
      <c r="N964" s="217"/>
      <c r="O964" s="217"/>
      <c r="P964" s="217"/>
      <c r="Q964" s="217"/>
    </row>
    <row r="965" spans="4:17" s="167" customFormat="1" hidden="1" outlineLevel="1">
      <c r="D965" s="282">
        <v>410</v>
      </c>
      <c r="E965" s="210">
        <v>0</v>
      </c>
      <c r="F965" s="217"/>
      <c r="G965" s="217"/>
      <c r="H965" s="217"/>
      <c r="I965" s="217"/>
      <c r="J965" s="217"/>
      <c r="K965" s="217"/>
      <c r="L965" s="217"/>
      <c r="M965" s="217"/>
      <c r="N965" s="217"/>
      <c r="O965" s="217"/>
      <c r="P965" s="217"/>
      <c r="Q965" s="217"/>
    </row>
    <row r="966" spans="4:17" s="167" customFormat="1" hidden="1" outlineLevel="1">
      <c r="D966" s="282">
        <v>411</v>
      </c>
      <c r="E966" s="210">
        <v>0</v>
      </c>
      <c r="F966" s="217"/>
      <c r="G966" s="217"/>
      <c r="H966" s="217"/>
      <c r="I966" s="217"/>
      <c r="J966" s="217"/>
      <c r="K966" s="217"/>
      <c r="L966" s="217"/>
      <c r="M966" s="217"/>
      <c r="N966" s="217"/>
      <c r="O966" s="217"/>
      <c r="P966" s="217"/>
      <c r="Q966" s="217"/>
    </row>
    <row r="967" spans="4:17" s="167" customFormat="1" hidden="1" outlineLevel="1">
      <c r="D967" s="282">
        <v>412</v>
      </c>
      <c r="E967" s="210">
        <v>0</v>
      </c>
      <c r="F967" s="217"/>
      <c r="G967" s="217"/>
      <c r="H967" s="217"/>
      <c r="I967" s="217"/>
      <c r="J967" s="217"/>
      <c r="K967" s="217"/>
      <c r="L967" s="217"/>
      <c r="M967" s="217"/>
      <c r="N967" s="217"/>
      <c r="O967" s="217"/>
      <c r="P967" s="217"/>
      <c r="Q967" s="217"/>
    </row>
    <row r="968" spans="4:17" s="167" customFormat="1" hidden="1" outlineLevel="1">
      <c r="D968" s="282">
        <v>413</v>
      </c>
      <c r="E968" s="210">
        <v>0</v>
      </c>
      <c r="F968" s="217"/>
      <c r="G968" s="217"/>
      <c r="H968" s="217"/>
      <c r="I968" s="217"/>
      <c r="J968" s="217"/>
      <c r="K968" s="217"/>
      <c r="L968" s="217"/>
      <c r="M968" s="217"/>
      <c r="N968" s="217"/>
      <c r="O968" s="217"/>
      <c r="P968" s="217"/>
      <c r="Q968" s="217"/>
    </row>
    <row r="969" spans="4:17" s="167" customFormat="1" hidden="1" outlineLevel="1">
      <c r="D969" s="282">
        <v>414</v>
      </c>
      <c r="E969" s="210">
        <v>0</v>
      </c>
      <c r="F969" s="217"/>
      <c r="G969" s="217"/>
      <c r="H969" s="217"/>
      <c r="I969" s="217"/>
      <c r="J969" s="217"/>
      <c r="K969" s="217"/>
      <c r="L969" s="217"/>
      <c r="M969" s="217"/>
      <c r="N969" s="217"/>
      <c r="O969" s="217"/>
      <c r="P969" s="217"/>
      <c r="Q969" s="217"/>
    </row>
    <row r="970" spans="4:17" s="167" customFormat="1" hidden="1" outlineLevel="1">
      <c r="D970" s="282">
        <v>415</v>
      </c>
      <c r="E970" s="210">
        <v>0</v>
      </c>
      <c r="F970" s="217"/>
      <c r="G970" s="217"/>
      <c r="H970" s="217"/>
      <c r="I970" s="217"/>
      <c r="J970" s="217"/>
      <c r="K970" s="217"/>
      <c r="L970" s="217"/>
      <c r="M970" s="217"/>
      <c r="N970" s="217"/>
      <c r="O970" s="217"/>
      <c r="P970" s="217"/>
      <c r="Q970" s="217"/>
    </row>
    <row r="971" spans="4:17" s="167" customFormat="1" hidden="1" outlineLevel="1">
      <c r="D971" s="282">
        <v>416</v>
      </c>
      <c r="E971" s="210">
        <v>0</v>
      </c>
      <c r="F971" s="217"/>
      <c r="G971" s="217"/>
      <c r="H971" s="217"/>
      <c r="I971" s="217"/>
      <c r="J971" s="217"/>
      <c r="K971" s="217"/>
      <c r="L971" s="217"/>
      <c r="M971" s="217"/>
      <c r="N971" s="217"/>
      <c r="O971" s="217"/>
      <c r="P971" s="217"/>
      <c r="Q971" s="217"/>
    </row>
    <row r="972" spans="4:17" s="167" customFormat="1" hidden="1" outlineLevel="1">
      <c r="D972" s="282">
        <v>417</v>
      </c>
      <c r="E972" s="210">
        <v>0</v>
      </c>
      <c r="F972" s="217"/>
      <c r="G972" s="217"/>
      <c r="H972" s="217"/>
      <c r="I972" s="217"/>
      <c r="J972" s="217"/>
      <c r="K972" s="217"/>
      <c r="L972" s="217"/>
      <c r="M972" s="217"/>
      <c r="N972" s="217"/>
      <c r="O972" s="217"/>
      <c r="P972" s="217"/>
      <c r="Q972" s="217"/>
    </row>
    <row r="973" spans="4:17" s="167" customFormat="1" hidden="1" outlineLevel="1">
      <c r="D973" s="282">
        <v>418</v>
      </c>
      <c r="E973" s="210">
        <v>0</v>
      </c>
      <c r="F973" s="217"/>
      <c r="G973" s="217"/>
      <c r="H973" s="217"/>
      <c r="I973" s="217"/>
      <c r="J973" s="217"/>
      <c r="K973" s="217"/>
      <c r="L973" s="217"/>
      <c r="M973" s="217"/>
      <c r="N973" s="217"/>
      <c r="O973" s="217"/>
      <c r="P973" s="217"/>
      <c r="Q973" s="217"/>
    </row>
    <row r="974" spans="4:17" s="167" customFormat="1" hidden="1" outlineLevel="1">
      <c r="D974" s="282">
        <v>419</v>
      </c>
      <c r="E974" s="210">
        <v>0</v>
      </c>
      <c r="F974" s="217"/>
      <c r="G974" s="217"/>
      <c r="H974" s="217"/>
      <c r="I974" s="217"/>
      <c r="J974" s="217"/>
      <c r="K974" s="217"/>
      <c r="L974" s="217"/>
      <c r="M974" s="217"/>
      <c r="N974" s="217"/>
      <c r="O974" s="217"/>
      <c r="P974" s="217"/>
      <c r="Q974" s="217"/>
    </row>
    <row r="975" spans="4:17" s="167" customFormat="1" hidden="1" outlineLevel="1">
      <c r="D975" s="282">
        <v>420</v>
      </c>
      <c r="E975" s="210">
        <v>0</v>
      </c>
      <c r="F975" s="217"/>
      <c r="G975" s="217"/>
      <c r="H975" s="217"/>
      <c r="I975" s="217"/>
      <c r="J975" s="217"/>
      <c r="K975" s="217"/>
      <c r="L975" s="217"/>
      <c r="M975" s="217"/>
      <c r="N975" s="217"/>
      <c r="O975" s="217"/>
      <c r="P975" s="217"/>
      <c r="Q975" s="217"/>
    </row>
    <row r="976" spans="4:17" s="167" customFormat="1" hidden="1" outlineLevel="1">
      <c r="D976" s="282">
        <v>421</v>
      </c>
      <c r="E976" s="210">
        <v>0</v>
      </c>
      <c r="F976" s="217"/>
      <c r="G976" s="217"/>
      <c r="H976" s="217"/>
      <c r="I976" s="217"/>
      <c r="J976" s="217"/>
      <c r="K976" s="217"/>
      <c r="L976" s="217"/>
      <c r="M976" s="217"/>
      <c r="N976" s="217"/>
      <c r="O976" s="217"/>
      <c r="P976" s="217"/>
      <c r="Q976" s="217"/>
    </row>
    <row r="977" spans="4:17" s="167" customFormat="1" hidden="1" outlineLevel="1">
      <c r="D977" s="282">
        <v>422</v>
      </c>
      <c r="E977" s="210">
        <v>0</v>
      </c>
      <c r="F977" s="217"/>
      <c r="G977" s="217"/>
      <c r="H977" s="217"/>
      <c r="I977" s="217"/>
      <c r="J977" s="217"/>
      <c r="K977" s="217"/>
      <c r="L977" s="217"/>
      <c r="M977" s="217"/>
      <c r="N977" s="217"/>
      <c r="O977" s="217"/>
      <c r="P977" s="217"/>
      <c r="Q977" s="217"/>
    </row>
    <row r="978" spans="4:17" s="167" customFormat="1" hidden="1" outlineLevel="1">
      <c r="D978" s="282">
        <v>423</v>
      </c>
      <c r="E978" s="210">
        <v>0</v>
      </c>
      <c r="F978" s="217"/>
      <c r="G978" s="217"/>
      <c r="H978" s="217"/>
      <c r="I978" s="217"/>
      <c r="J978" s="217"/>
      <c r="K978" s="217"/>
      <c r="L978" s="217"/>
      <c r="M978" s="217"/>
      <c r="N978" s="217"/>
      <c r="O978" s="217"/>
      <c r="P978" s="217"/>
      <c r="Q978" s="217"/>
    </row>
    <row r="979" spans="4:17" s="167" customFormat="1" hidden="1" outlineLevel="1">
      <c r="D979" s="282">
        <v>424</v>
      </c>
      <c r="E979" s="210">
        <v>0</v>
      </c>
      <c r="F979" s="217"/>
      <c r="G979" s="217"/>
      <c r="H979" s="217"/>
      <c r="I979" s="217"/>
      <c r="J979" s="217"/>
      <c r="K979" s="217"/>
      <c r="L979" s="217"/>
      <c r="M979" s="217"/>
      <c r="N979" s="217"/>
      <c r="O979" s="217"/>
      <c r="P979" s="217"/>
      <c r="Q979" s="217"/>
    </row>
    <row r="980" spans="4:17" s="167" customFormat="1" hidden="1" outlineLevel="1">
      <c r="D980" s="282">
        <v>425</v>
      </c>
      <c r="E980" s="210">
        <v>0</v>
      </c>
      <c r="F980" s="217"/>
      <c r="G980" s="217"/>
      <c r="H980" s="217"/>
      <c r="I980" s="217"/>
      <c r="J980" s="217"/>
      <c r="K980" s="217"/>
      <c r="L980" s="217"/>
      <c r="M980" s="217"/>
      <c r="N980" s="217"/>
      <c r="O980" s="217"/>
      <c r="P980" s="217"/>
      <c r="Q980" s="217"/>
    </row>
    <row r="981" spans="4:17" s="167" customFormat="1" hidden="1" outlineLevel="1">
      <c r="D981" s="282">
        <v>426</v>
      </c>
      <c r="E981" s="210">
        <v>0</v>
      </c>
      <c r="F981" s="217"/>
      <c r="G981" s="217"/>
      <c r="H981" s="217"/>
      <c r="I981" s="217"/>
      <c r="J981" s="217"/>
      <c r="K981" s="217"/>
      <c r="L981" s="217"/>
      <c r="M981" s="217"/>
      <c r="N981" s="217"/>
      <c r="O981" s="217"/>
      <c r="P981" s="217"/>
      <c r="Q981" s="217"/>
    </row>
    <row r="982" spans="4:17" s="167" customFormat="1" hidden="1" outlineLevel="1">
      <c r="D982" s="282">
        <v>427</v>
      </c>
      <c r="E982" s="210">
        <v>0</v>
      </c>
      <c r="F982" s="217"/>
      <c r="G982" s="217"/>
      <c r="H982" s="217"/>
      <c r="I982" s="217"/>
      <c r="J982" s="217"/>
      <c r="K982" s="217"/>
      <c r="L982" s="217"/>
      <c r="M982" s="217"/>
      <c r="N982" s="217"/>
      <c r="O982" s="217"/>
      <c r="P982" s="217"/>
      <c r="Q982" s="217"/>
    </row>
    <row r="983" spans="4:17" s="167" customFormat="1" hidden="1" outlineLevel="1">
      <c r="D983" s="282">
        <v>428</v>
      </c>
      <c r="E983" s="210">
        <v>0</v>
      </c>
      <c r="F983" s="217"/>
      <c r="G983" s="217"/>
      <c r="H983" s="217"/>
      <c r="I983" s="217"/>
      <c r="J983" s="217"/>
      <c r="K983" s="217"/>
      <c r="L983" s="217"/>
      <c r="M983" s="217"/>
      <c r="N983" s="217"/>
      <c r="O983" s="217"/>
      <c r="P983" s="217"/>
      <c r="Q983" s="217"/>
    </row>
    <row r="984" spans="4:17" s="167" customFormat="1" hidden="1" outlineLevel="1">
      <c r="D984" s="282">
        <v>429</v>
      </c>
      <c r="E984" s="210">
        <v>0</v>
      </c>
      <c r="F984" s="217"/>
      <c r="G984" s="217"/>
      <c r="H984" s="217"/>
      <c r="I984" s="217"/>
      <c r="J984" s="217"/>
      <c r="K984" s="217"/>
      <c r="L984" s="217"/>
      <c r="M984" s="217"/>
      <c r="N984" s="217"/>
      <c r="O984" s="217"/>
      <c r="P984" s="217"/>
      <c r="Q984" s="217"/>
    </row>
    <row r="985" spans="4:17" s="167" customFormat="1" hidden="1" outlineLevel="1">
      <c r="D985" s="282">
        <v>430</v>
      </c>
      <c r="E985" s="210">
        <v>0</v>
      </c>
      <c r="F985" s="217"/>
      <c r="G985" s="217"/>
      <c r="H985" s="217"/>
      <c r="I985" s="217"/>
      <c r="J985" s="217"/>
      <c r="K985" s="217"/>
      <c r="L985" s="217"/>
      <c r="M985" s="217"/>
      <c r="N985" s="217"/>
      <c r="O985" s="217"/>
      <c r="P985" s="217"/>
      <c r="Q985" s="217"/>
    </row>
    <row r="986" spans="4:17" s="167" customFormat="1" hidden="1" outlineLevel="1">
      <c r="D986" s="282">
        <v>431</v>
      </c>
      <c r="E986" s="210">
        <v>0</v>
      </c>
      <c r="F986" s="217"/>
      <c r="G986" s="217"/>
      <c r="H986" s="217"/>
      <c r="I986" s="217"/>
      <c r="J986" s="217"/>
      <c r="K986" s="217"/>
      <c r="L986" s="217"/>
      <c r="M986" s="217"/>
      <c r="N986" s="217"/>
      <c r="O986" s="217"/>
      <c r="P986" s="217"/>
      <c r="Q986" s="217"/>
    </row>
    <row r="987" spans="4:17" s="167" customFormat="1" hidden="1" outlineLevel="1">
      <c r="D987" s="282">
        <v>432</v>
      </c>
      <c r="E987" s="210">
        <v>0</v>
      </c>
      <c r="F987" s="217"/>
      <c r="G987" s="217"/>
      <c r="H987" s="217"/>
      <c r="I987" s="217"/>
      <c r="J987" s="217"/>
      <c r="K987" s="217"/>
      <c r="L987" s="217"/>
      <c r="M987" s="217"/>
      <c r="N987" s="217"/>
      <c r="O987" s="217"/>
      <c r="P987" s="217"/>
      <c r="Q987" s="217"/>
    </row>
    <row r="988" spans="4:17" s="167" customFormat="1" hidden="1" outlineLevel="1">
      <c r="D988" s="282">
        <v>433</v>
      </c>
      <c r="E988" s="210">
        <v>0</v>
      </c>
      <c r="F988" s="217"/>
      <c r="G988" s="217"/>
      <c r="H988" s="217"/>
      <c r="I988" s="217"/>
      <c r="J988" s="217"/>
      <c r="K988" s="217"/>
      <c r="L988" s="217"/>
      <c r="M988" s="217"/>
      <c r="N988" s="217"/>
      <c r="O988" s="217"/>
      <c r="P988" s="217"/>
      <c r="Q988" s="217"/>
    </row>
    <row r="989" spans="4:17" s="167" customFormat="1" hidden="1" outlineLevel="1">
      <c r="D989" s="282">
        <v>434</v>
      </c>
      <c r="E989" s="210">
        <v>0</v>
      </c>
      <c r="F989" s="217"/>
      <c r="G989" s="217"/>
      <c r="H989" s="217"/>
      <c r="I989" s="217"/>
      <c r="J989" s="217"/>
      <c r="K989" s="217"/>
      <c r="L989" s="217"/>
      <c r="M989" s="217"/>
      <c r="N989" s="217"/>
      <c r="O989" s="217"/>
      <c r="P989" s="217"/>
      <c r="Q989" s="217"/>
    </row>
    <row r="990" spans="4:17" s="167" customFormat="1" hidden="1" outlineLevel="1">
      <c r="D990" s="282">
        <v>435</v>
      </c>
      <c r="E990" s="210">
        <v>0</v>
      </c>
      <c r="F990" s="217"/>
      <c r="G990" s="217"/>
      <c r="H990" s="217"/>
      <c r="I990" s="217"/>
      <c r="J990" s="217"/>
      <c r="K990" s="217"/>
      <c r="L990" s="217"/>
      <c r="M990" s="217"/>
      <c r="N990" s="217"/>
      <c r="O990" s="217"/>
      <c r="P990" s="217"/>
      <c r="Q990" s="217"/>
    </row>
    <row r="991" spans="4:17" s="167" customFormat="1" hidden="1" outlineLevel="1">
      <c r="D991" s="282">
        <v>436</v>
      </c>
      <c r="E991" s="210">
        <v>0</v>
      </c>
      <c r="F991" s="217"/>
      <c r="G991" s="217"/>
      <c r="H991" s="217"/>
      <c r="I991" s="217"/>
      <c r="J991" s="217"/>
      <c r="K991" s="217"/>
      <c r="L991" s="217"/>
      <c r="M991" s="217"/>
      <c r="N991" s="217"/>
      <c r="O991" s="217"/>
      <c r="P991" s="217"/>
      <c r="Q991" s="217"/>
    </row>
    <row r="992" spans="4:17" s="167" customFormat="1" hidden="1" outlineLevel="1">
      <c r="D992" s="282">
        <v>437</v>
      </c>
      <c r="E992" s="210">
        <v>0</v>
      </c>
      <c r="F992" s="217"/>
      <c r="G992" s="217"/>
      <c r="H992" s="217"/>
      <c r="I992" s="217"/>
      <c r="J992" s="217"/>
      <c r="K992" s="217"/>
      <c r="L992" s="217"/>
      <c r="M992" s="217"/>
      <c r="N992" s="217"/>
      <c r="O992" s="217"/>
      <c r="P992" s="217"/>
      <c r="Q992" s="217"/>
    </row>
    <row r="993" spans="4:17" s="167" customFormat="1" hidden="1" outlineLevel="1">
      <c r="D993" s="282">
        <v>438</v>
      </c>
      <c r="E993" s="210">
        <v>0</v>
      </c>
      <c r="F993" s="217"/>
      <c r="G993" s="217"/>
      <c r="H993" s="217"/>
      <c r="I993" s="217"/>
      <c r="J993" s="217"/>
      <c r="K993" s="217"/>
      <c r="L993" s="217"/>
      <c r="M993" s="217"/>
      <c r="N993" s="217"/>
      <c r="O993" s="217"/>
      <c r="P993" s="217"/>
      <c r="Q993" s="217"/>
    </row>
    <row r="994" spans="4:17" s="167" customFormat="1" hidden="1" outlineLevel="1">
      <c r="D994" s="282">
        <v>439</v>
      </c>
      <c r="E994" s="210">
        <v>0</v>
      </c>
      <c r="F994" s="217"/>
      <c r="G994" s="217"/>
      <c r="H994" s="217"/>
      <c r="I994" s="217"/>
      <c r="J994" s="217"/>
      <c r="K994" s="217"/>
      <c r="L994" s="217"/>
      <c r="M994" s="217"/>
      <c r="N994" s="217"/>
      <c r="O994" s="217"/>
      <c r="P994" s="217"/>
      <c r="Q994" s="217"/>
    </row>
    <row r="995" spans="4:17" s="167" customFormat="1" hidden="1" outlineLevel="1">
      <c r="D995" s="282">
        <v>440</v>
      </c>
      <c r="E995" s="210">
        <v>0</v>
      </c>
      <c r="F995" s="217"/>
      <c r="G995" s="217"/>
      <c r="H995" s="217"/>
      <c r="I995" s="217"/>
      <c r="J995" s="217"/>
      <c r="K995" s="217"/>
      <c r="L995" s="217"/>
      <c r="M995" s="217"/>
      <c r="N995" s="217"/>
      <c r="O995" s="217"/>
      <c r="P995" s="217"/>
      <c r="Q995" s="217"/>
    </row>
    <row r="996" spans="4:17" s="167" customFormat="1" hidden="1" outlineLevel="1">
      <c r="D996" s="282">
        <v>441</v>
      </c>
      <c r="E996" s="210">
        <v>0</v>
      </c>
      <c r="F996" s="217"/>
      <c r="G996" s="217"/>
      <c r="H996" s="217"/>
      <c r="I996" s="217"/>
      <c r="J996" s="217"/>
      <c r="K996" s="217"/>
      <c r="L996" s="217"/>
      <c r="M996" s="217"/>
      <c r="N996" s="217"/>
      <c r="O996" s="217"/>
      <c r="P996" s="217"/>
      <c r="Q996" s="217"/>
    </row>
    <row r="997" spans="4:17" s="167" customFormat="1" hidden="1" outlineLevel="1">
      <c r="D997" s="282">
        <v>442</v>
      </c>
      <c r="E997" s="210">
        <v>0</v>
      </c>
      <c r="F997" s="217"/>
      <c r="G997" s="217"/>
      <c r="H997" s="217"/>
      <c r="I997" s="217"/>
      <c r="J997" s="217"/>
      <c r="K997" s="217"/>
      <c r="L997" s="217"/>
      <c r="M997" s="217"/>
      <c r="N997" s="217"/>
      <c r="O997" s="217"/>
      <c r="P997" s="217"/>
      <c r="Q997" s="217"/>
    </row>
    <row r="998" spans="4:17" s="167" customFormat="1" hidden="1" outlineLevel="1">
      <c r="D998" s="282">
        <v>443</v>
      </c>
      <c r="E998" s="210">
        <v>0</v>
      </c>
      <c r="F998" s="217"/>
      <c r="G998" s="217"/>
      <c r="H998" s="217"/>
      <c r="I998" s="217"/>
      <c r="J998" s="217"/>
      <c r="K998" s="217"/>
      <c r="L998" s="217"/>
      <c r="M998" s="217"/>
      <c r="N998" s="217"/>
      <c r="O998" s="217"/>
      <c r="P998" s="217"/>
      <c r="Q998" s="217"/>
    </row>
    <row r="999" spans="4:17" s="167" customFormat="1" hidden="1" outlineLevel="1">
      <c r="D999" s="282">
        <v>444</v>
      </c>
      <c r="E999" s="210">
        <v>0</v>
      </c>
      <c r="F999" s="217"/>
      <c r="G999" s="217"/>
      <c r="H999" s="217"/>
      <c r="I999" s="217"/>
      <c r="J999" s="217"/>
      <c r="K999" s="217"/>
      <c r="L999" s="217"/>
      <c r="M999" s="217"/>
      <c r="N999" s="217"/>
      <c r="O999" s="217"/>
      <c r="P999" s="217"/>
      <c r="Q999" s="217"/>
    </row>
    <row r="1000" spans="4:17" s="167" customFormat="1" hidden="1" outlineLevel="1">
      <c r="D1000" s="282">
        <v>445</v>
      </c>
      <c r="E1000" s="210">
        <v>0</v>
      </c>
      <c r="F1000" s="217"/>
      <c r="G1000" s="217"/>
      <c r="H1000" s="217"/>
      <c r="I1000" s="217"/>
      <c r="J1000" s="217"/>
      <c r="K1000" s="217"/>
      <c r="L1000" s="217"/>
      <c r="M1000" s="217"/>
      <c r="N1000" s="217"/>
      <c r="O1000" s="217"/>
      <c r="P1000" s="217"/>
      <c r="Q1000" s="217"/>
    </row>
    <row r="1001" spans="4:17" s="167" customFormat="1" hidden="1" outlineLevel="1">
      <c r="D1001" s="282">
        <v>446</v>
      </c>
      <c r="E1001" s="210">
        <v>0</v>
      </c>
      <c r="F1001" s="217"/>
      <c r="G1001" s="217"/>
      <c r="H1001" s="217"/>
      <c r="I1001" s="217"/>
      <c r="J1001" s="217"/>
      <c r="K1001" s="217"/>
      <c r="L1001" s="217"/>
      <c r="M1001" s="217"/>
      <c r="N1001" s="217"/>
      <c r="O1001" s="217"/>
      <c r="P1001" s="217"/>
      <c r="Q1001" s="217"/>
    </row>
    <row r="1002" spans="4:17" s="167" customFormat="1" hidden="1" outlineLevel="1">
      <c r="D1002" s="282">
        <v>447</v>
      </c>
      <c r="E1002" s="210">
        <v>0</v>
      </c>
      <c r="F1002" s="217"/>
      <c r="G1002" s="217"/>
      <c r="H1002" s="217"/>
      <c r="I1002" s="217"/>
      <c r="J1002" s="217"/>
      <c r="K1002" s="217"/>
      <c r="L1002" s="217"/>
      <c r="M1002" s="217"/>
      <c r="N1002" s="217"/>
      <c r="O1002" s="217"/>
      <c r="P1002" s="217"/>
      <c r="Q1002" s="217"/>
    </row>
    <row r="1003" spans="4:17" s="167" customFormat="1" hidden="1" outlineLevel="1">
      <c r="D1003" s="282">
        <v>448</v>
      </c>
      <c r="E1003" s="210">
        <v>0</v>
      </c>
      <c r="F1003" s="217"/>
      <c r="G1003" s="217"/>
      <c r="H1003" s="217"/>
      <c r="I1003" s="217"/>
      <c r="J1003" s="217"/>
      <c r="K1003" s="217"/>
      <c r="L1003" s="217"/>
      <c r="M1003" s="217"/>
      <c r="N1003" s="217"/>
      <c r="O1003" s="217"/>
      <c r="P1003" s="217"/>
      <c r="Q1003" s="217"/>
    </row>
    <row r="1004" spans="4:17" s="167" customFormat="1" hidden="1" outlineLevel="1">
      <c r="D1004" s="282">
        <v>449</v>
      </c>
      <c r="E1004" s="210">
        <v>0</v>
      </c>
      <c r="F1004" s="217"/>
      <c r="G1004" s="217"/>
      <c r="H1004" s="217"/>
      <c r="I1004" s="217"/>
      <c r="J1004" s="217"/>
      <c r="K1004" s="217"/>
      <c r="L1004" s="217"/>
      <c r="M1004" s="217"/>
      <c r="N1004" s="217"/>
      <c r="O1004" s="217"/>
      <c r="P1004" s="217"/>
      <c r="Q1004" s="217"/>
    </row>
    <row r="1005" spans="4:17" s="167" customFormat="1" hidden="1" outlineLevel="1">
      <c r="D1005" s="282">
        <v>450</v>
      </c>
      <c r="E1005" s="210">
        <v>0</v>
      </c>
      <c r="F1005" s="217"/>
      <c r="G1005" s="217"/>
      <c r="H1005" s="217"/>
      <c r="I1005" s="217"/>
      <c r="J1005" s="217"/>
      <c r="K1005" s="217"/>
      <c r="L1005" s="217"/>
      <c r="M1005" s="217"/>
      <c r="N1005" s="217"/>
      <c r="O1005" s="217"/>
      <c r="P1005" s="217"/>
      <c r="Q1005" s="217"/>
    </row>
    <row r="1006" spans="4:17" s="167" customFormat="1" hidden="1" outlineLevel="1">
      <c r="D1006" s="282">
        <v>451</v>
      </c>
      <c r="E1006" s="210">
        <v>0</v>
      </c>
      <c r="F1006" s="217"/>
      <c r="G1006" s="217"/>
      <c r="H1006" s="217"/>
      <c r="I1006" s="217"/>
      <c r="J1006" s="217"/>
      <c r="K1006" s="217"/>
      <c r="L1006" s="217"/>
      <c r="M1006" s="217"/>
      <c r="N1006" s="217"/>
      <c r="O1006" s="217"/>
      <c r="P1006" s="217"/>
      <c r="Q1006" s="217"/>
    </row>
    <row r="1007" spans="4:17" s="167" customFormat="1" hidden="1" outlineLevel="1">
      <c r="D1007" s="282">
        <v>452</v>
      </c>
      <c r="E1007" s="210">
        <v>0</v>
      </c>
      <c r="F1007" s="217"/>
      <c r="G1007" s="217"/>
      <c r="H1007" s="217"/>
      <c r="I1007" s="217"/>
      <c r="J1007" s="217"/>
      <c r="K1007" s="217"/>
      <c r="L1007" s="217"/>
      <c r="M1007" s="217"/>
      <c r="N1007" s="217"/>
      <c r="O1007" s="217"/>
      <c r="P1007" s="217"/>
      <c r="Q1007" s="217"/>
    </row>
    <row r="1008" spans="4:17" s="167" customFormat="1" hidden="1" outlineLevel="1">
      <c r="D1008" s="282">
        <v>453</v>
      </c>
      <c r="E1008" s="210">
        <v>0</v>
      </c>
      <c r="F1008" s="217"/>
      <c r="G1008" s="217"/>
      <c r="H1008" s="217"/>
      <c r="I1008" s="217"/>
      <c r="J1008" s="217"/>
      <c r="K1008" s="217"/>
      <c r="L1008" s="217"/>
      <c r="M1008" s="217"/>
      <c r="N1008" s="217"/>
      <c r="O1008" s="217"/>
      <c r="P1008" s="217"/>
      <c r="Q1008" s="217"/>
    </row>
    <row r="1009" spans="4:17" s="167" customFormat="1" hidden="1" outlineLevel="1">
      <c r="D1009" s="282">
        <v>454</v>
      </c>
      <c r="E1009" s="210">
        <v>0</v>
      </c>
      <c r="F1009" s="217"/>
      <c r="G1009" s="217"/>
      <c r="H1009" s="217"/>
      <c r="I1009" s="217"/>
      <c r="J1009" s="217"/>
      <c r="K1009" s="217"/>
      <c r="L1009" s="217"/>
      <c r="M1009" s="217"/>
      <c r="N1009" s="217"/>
      <c r="O1009" s="217"/>
      <c r="P1009" s="217"/>
      <c r="Q1009" s="217"/>
    </row>
    <row r="1010" spans="4:17" s="167" customFormat="1" hidden="1" outlineLevel="1">
      <c r="D1010" s="282">
        <v>455</v>
      </c>
      <c r="E1010" s="210">
        <v>0</v>
      </c>
      <c r="F1010" s="217"/>
      <c r="G1010" s="217"/>
      <c r="H1010" s="217"/>
      <c r="I1010" s="217"/>
      <c r="J1010" s="217"/>
      <c r="K1010" s="217"/>
      <c r="L1010" s="217"/>
      <c r="M1010" s="217"/>
      <c r="N1010" s="217"/>
      <c r="O1010" s="217"/>
      <c r="P1010" s="217"/>
      <c r="Q1010" s="217"/>
    </row>
    <row r="1011" spans="4:17" s="167" customFormat="1" hidden="1" outlineLevel="1">
      <c r="D1011" s="282">
        <v>456</v>
      </c>
      <c r="E1011" s="210">
        <v>0</v>
      </c>
      <c r="F1011" s="217"/>
      <c r="G1011" s="217"/>
      <c r="H1011" s="217"/>
      <c r="I1011" s="217"/>
      <c r="J1011" s="217"/>
      <c r="K1011" s="217"/>
      <c r="L1011" s="217"/>
      <c r="M1011" s="217"/>
      <c r="N1011" s="217"/>
      <c r="O1011" s="217"/>
      <c r="P1011" s="217"/>
      <c r="Q1011" s="217"/>
    </row>
    <row r="1012" spans="4:17" s="167" customFormat="1" hidden="1" outlineLevel="1">
      <c r="D1012" s="282">
        <v>457</v>
      </c>
      <c r="E1012" s="210">
        <v>0</v>
      </c>
      <c r="F1012" s="217"/>
      <c r="G1012" s="217"/>
      <c r="H1012" s="217"/>
      <c r="I1012" s="217"/>
      <c r="J1012" s="217"/>
      <c r="K1012" s="217"/>
      <c r="L1012" s="217"/>
      <c r="M1012" s="217"/>
      <c r="N1012" s="217"/>
      <c r="O1012" s="217"/>
      <c r="P1012" s="217"/>
      <c r="Q1012" s="217"/>
    </row>
    <row r="1013" spans="4:17" s="167" customFormat="1" hidden="1" outlineLevel="1">
      <c r="D1013" s="282">
        <v>458</v>
      </c>
      <c r="E1013" s="210">
        <v>0</v>
      </c>
      <c r="F1013" s="217"/>
      <c r="G1013" s="217"/>
      <c r="H1013" s="217"/>
      <c r="I1013" s="217"/>
      <c r="J1013" s="217"/>
      <c r="K1013" s="217"/>
      <c r="L1013" s="217"/>
      <c r="M1013" s="217"/>
      <c r="N1013" s="217"/>
      <c r="O1013" s="217"/>
      <c r="P1013" s="217"/>
      <c r="Q1013" s="217"/>
    </row>
    <row r="1014" spans="4:17" s="167" customFormat="1" hidden="1" outlineLevel="1">
      <c r="D1014" s="282">
        <v>459</v>
      </c>
      <c r="E1014" s="210">
        <v>0</v>
      </c>
      <c r="F1014" s="217"/>
      <c r="G1014" s="217"/>
      <c r="H1014" s="217"/>
      <c r="I1014" s="217"/>
      <c r="J1014" s="217"/>
      <c r="K1014" s="217"/>
      <c r="L1014" s="217"/>
      <c r="M1014" s="217"/>
      <c r="N1014" s="217"/>
      <c r="O1014" s="217"/>
      <c r="P1014" s="217"/>
      <c r="Q1014" s="217"/>
    </row>
    <row r="1015" spans="4:17" s="167" customFormat="1" hidden="1" outlineLevel="1">
      <c r="D1015" s="282">
        <v>460</v>
      </c>
      <c r="E1015" s="210">
        <v>0</v>
      </c>
      <c r="F1015" s="217"/>
      <c r="G1015" s="217"/>
      <c r="H1015" s="217"/>
      <c r="I1015" s="217"/>
      <c r="J1015" s="217"/>
      <c r="K1015" s="217"/>
      <c r="L1015" s="217"/>
      <c r="M1015" s="217"/>
      <c r="N1015" s="217"/>
      <c r="O1015" s="217"/>
      <c r="P1015" s="217"/>
      <c r="Q1015" s="217"/>
    </row>
    <row r="1016" spans="4:17" s="167" customFormat="1" hidden="1" outlineLevel="1">
      <c r="D1016" s="282">
        <v>461</v>
      </c>
      <c r="E1016" s="210">
        <v>0</v>
      </c>
      <c r="F1016" s="217"/>
      <c r="G1016" s="217"/>
      <c r="H1016" s="217"/>
      <c r="I1016" s="217"/>
      <c r="J1016" s="217"/>
      <c r="K1016" s="217"/>
      <c r="L1016" s="217"/>
      <c r="M1016" s="217"/>
      <c r="N1016" s="217"/>
      <c r="O1016" s="217"/>
      <c r="P1016" s="217"/>
      <c r="Q1016" s="217"/>
    </row>
    <row r="1017" spans="4:17" s="167" customFormat="1" hidden="1" outlineLevel="1">
      <c r="D1017" s="282">
        <v>462</v>
      </c>
      <c r="E1017" s="210">
        <v>0</v>
      </c>
      <c r="F1017" s="217"/>
      <c r="G1017" s="217"/>
      <c r="H1017" s="217"/>
      <c r="I1017" s="217"/>
      <c r="J1017" s="217"/>
      <c r="K1017" s="217"/>
      <c r="L1017" s="217"/>
      <c r="M1017" s="217"/>
      <c r="N1017" s="217"/>
      <c r="O1017" s="217"/>
      <c r="P1017" s="217"/>
      <c r="Q1017" s="217"/>
    </row>
    <row r="1018" spans="4:17" s="167" customFormat="1" hidden="1" outlineLevel="1">
      <c r="D1018" s="282">
        <v>463</v>
      </c>
      <c r="E1018" s="210">
        <v>0</v>
      </c>
      <c r="F1018" s="217"/>
      <c r="G1018" s="217"/>
      <c r="H1018" s="217"/>
      <c r="I1018" s="217"/>
      <c r="J1018" s="217"/>
      <c r="K1018" s="217"/>
      <c r="L1018" s="217"/>
      <c r="M1018" s="217"/>
      <c r="N1018" s="217"/>
      <c r="O1018" s="217"/>
      <c r="P1018" s="217"/>
      <c r="Q1018" s="217"/>
    </row>
    <row r="1019" spans="4:17" s="167" customFormat="1" hidden="1" outlineLevel="1">
      <c r="D1019" s="282">
        <v>464</v>
      </c>
      <c r="E1019" s="210">
        <v>0</v>
      </c>
      <c r="F1019" s="217"/>
      <c r="G1019" s="217"/>
      <c r="H1019" s="217"/>
      <c r="I1019" s="217"/>
      <c r="J1019" s="217"/>
      <c r="K1019" s="217"/>
      <c r="L1019" s="217"/>
      <c r="M1019" s="217"/>
      <c r="N1019" s="217"/>
      <c r="O1019" s="217"/>
      <c r="P1019" s="217"/>
      <c r="Q1019" s="217"/>
    </row>
    <row r="1020" spans="4:17" s="167" customFormat="1" hidden="1" outlineLevel="1">
      <c r="D1020" s="282">
        <v>465</v>
      </c>
      <c r="E1020" s="210">
        <v>0</v>
      </c>
      <c r="F1020" s="217"/>
      <c r="G1020" s="217"/>
      <c r="H1020" s="217"/>
      <c r="I1020" s="217"/>
      <c r="J1020" s="217"/>
      <c r="K1020" s="217"/>
      <c r="L1020" s="217"/>
      <c r="M1020" s="217"/>
      <c r="N1020" s="217"/>
      <c r="O1020" s="217"/>
      <c r="P1020" s="217"/>
      <c r="Q1020" s="217"/>
    </row>
    <row r="1021" spans="4:17" s="167" customFormat="1" hidden="1" outlineLevel="1">
      <c r="D1021" s="282">
        <v>466</v>
      </c>
      <c r="E1021" s="210">
        <v>0</v>
      </c>
      <c r="F1021" s="217"/>
      <c r="G1021" s="217"/>
      <c r="H1021" s="217"/>
      <c r="I1021" s="217"/>
      <c r="J1021" s="217"/>
      <c r="K1021" s="217"/>
      <c r="L1021" s="217"/>
      <c r="M1021" s="217"/>
      <c r="N1021" s="217"/>
      <c r="O1021" s="217"/>
      <c r="P1021" s="217"/>
      <c r="Q1021" s="217"/>
    </row>
    <row r="1022" spans="4:17" s="167" customFormat="1" hidden="1" outlineLevel="1">
      <c r="D1022" s="282">
        <v>467</v>
      </c>
      <c r="E1022" s="210">
        <v>0</v>
      </c>
      <c r="F1022" s="217"/>
      <c r="G1022" s="217"/>
      <c r="H1022" s="217"/>
      <c r="I1022" s="217"/>
      <c r="J1022" s="217"/>
      <c r="K1022" s="217"/>
      <c r="L1022" s="217"/>
      <c r="M1022" s="217"/>
      <c r="N1022" s="217"/>
      <c r="O1022" s="217"/>
      <c r="P1022" s="217"/>
      <c r="Q1022" s="217"/>
    </row>
    <row r="1023" spans="4:17" s="167" customFormat="1" hidden="1" outlineLevel="1">
      <c r="D1023" s="282">
        <v>468</v>
      </c>
      <c r="E1023" s="210">
        <v>0</v>
      </c>
      <c r="F1023" s="217"/>
      <c r="G1023" s="217"/>
      <c r="H1023" s="217"/>
      <c r="I1023" s="217"/>
      <c r="J1023" s="217"/>
      <c r="K1023" s="217"/>
      <c r="L1023" s="217"/>
      <c r="M1023" s="217"/>
      <c r="N1023" s="217"/>
      <c r="O1023" s="217"/>
      <c r="P1023" s="217"/>
      <c r="Q1023" s="217"/>
    </row>
    <row r="1024" spans="4:17" s="167" customFormat="1" hidden="1" outlineLevel="1">
      <c r="D1024" s="282">
        <v>469</v>
      </c>
      <c r="E1024" s="210">
        <v>0</v>
      </c>
      <c r="F1024" s="217"/>
      <c r="G1024" s="217"/>
      <c r="H1024" s="217"/>
      <c r="I1024" s="217"/>
      <c r="J1024" s="217"/>
      <c r="K1024" s="217"/>
      <c r="L1024" s="217"/>
      <c r="M1024" s="217"/>
      <c r="N1024" s="217"/>
      <c r="O1024" s="217"/>
      <c r="P1024" s="217"/>
      <c r="Q1024" s="217"/>
    </row>
    <row r="1025" spans="4:17" s="167" customFormat="1" hidden="1" outlineLevel="1">
      <c r="D1025" s="282">
        <v>470</v>
      </c>
      <c r="E1025" s="210">
        <v>0</v>
      </c>
      <c r="F1025" s="217"/>
      <c r="G1025" s="217"/>
      <c r="H1025" s="217"/>
      <c r="I1025" s="217"/>
      <c r="J1025" s="217"/>
      <c r="K1025" s="217"/>
      <c r="L1025" s="217"/>
      <c r="M1025" s="217"/>
      <c r="N1025" s="217"/>
      <c r="O1025" s="217"/>
      <c r="P1025" s="217"/>
      <c r="Q1025" s="217"/>
    </row>
    <row r="1026" spans="4:17" s="167" customFormat="1" hidden="1" outlineLevel="1">
      <c r="D1026" s="282">
        <v>471</v>
      </c>
      <c r="E1026" s="210">
        <v>0</v>
      </c>
      <c r="F1026" s="217"/>
      <c r="G1026" s="217"/>
      <c r="H1026" s="217"/>
      <c r="I1026" s="217"/>
      <c r="J1026" s="217"/>
      <c r="K1026" s="217"/>
      <c r="L1026" s="217"/>
      <c r="M1026" s="217"/>
      <c r="N1026" s="217"/>
      <c r="O1026" s="217"/>
      <c r="P1026" s="217"/>
      <c r="Q1026" s="217"/>
    </row>
    <row r="1027" spans="4:17" s="167" customFormat="1" hidden="1" outlineLevel="1">
      <c r="D1027" s="282">
        <v>472</v>
      </c>
      <c r="E1027" s="210">
        <v>0</v>
      </c>
      <c r="F1027" s="217"/>
      <c r="G1027" s="217"/>
      <c r="H1027" s="217"/>
      <c r="I1027" s="217"/>
      <c r="J1027" s="217"/>
      <c r="K1027" s="217"/>
      <c r="L1027" s="217"/>
      <c r="M1027" s="217"/>
      <c r="N1027" s="217"/>
      <c r="O1027" s="217"/>
      <c r="P1027" s="217"/>
      <c r="Q1027" s="217"/>
    </row>
    <row r="1028" spans="4:17" s="167" customFormat="1" hidden="1" outlineLevel="1">
      <c r="D1028" s="282">
        <v>473</v>
      </c>
      <c r="E1028" s="210">
        <v>0</v>
      </c>
      <c r="F1028" s="217"/>
      <c r="G1028" s="217"/>
      <c r="H1028" s="217"/>
      <c r="I1028" s="217"/>
      <c r="J1028" s="217"/>
      <c r="K1028" s="217"/>
      <c r="L1028" s="217"/>
      <c r="M1028" s="217"/>
      <c r="N1028" s="217"/>
      <c r="O1028" s="217"/>
      <c r="P1028" s="217"/>
      <c r="Q1028" s="217"/>
    </row>
    <row r="1029" spans="4:17" s="167" customFormat="1" hidden="1" outlineLevel="1">
      <c r="D1029" s="282">
        <v>474</v>
      </c>
      <c r="E1029" s="210">
        <v>0</v>
      </c>
      <c r="F1029" s="217"/>
      <c r="G1029" s="217"/>
      <c r="H1029" s="217"/>
      <c r="I1029" s="217"/>
      <c r="J1029" s="217"/>
      <c r="K1029" s="217"/>
      <c r="L1029" s="217"/>
      <c r="M1029" s="217"/>
      <c r="N1029" s="217"/>
      <c r="O1029" s="217"/>
      <c r="P1029" s="217"/>
      <c r="Q1029" s="217"/>
    </row>
    <row r="1030" spans="4:17" s="167" customFormat="1" hidden="1" outlineLevel="1">
      <c r="D1030" s="282">
        <v>475</v>
      </c>
      <c r="E1030" s="210">
        <v>0</v>
      </c>
      <c r="F1030" s="217"/>
      <c r="G1030" s="217"/>
      <c r="H1030" s="217"/>
      <c r="I1030" s="217"/>
      <c r="J1030" s="217"/>
      <c r="K1030" s="217"/>
      <c r="L1030" s="217"/>
      <c r="M1030" s="217"/>
      <c r="N1030" s="217"/>
      <c r="O1030" s="217"/>
      <c r="P1030" s="217"/>
      <c r="Q1030" s="217"/>
    </row>
    <row r="1031" spans="4:17" s="167" customFormat="1" hidden="1" outlineLevel="1">
      <c r="D1031" s="282">
        <v>476</v>
      </c>
      <c r="E1031" s="210">
        <v>0</v>
      </c>
      <c r="F1031" s="217"/>
      <c r="G1031" s="217"/>
      <c r="H1031" s="217"/>
      <c r="I1031" s="217"/>
      <c r="J1031" s="217"/>
      <c r="K1031" s="217"/>
      <c r="L1031" s="217"/>
      <c r="M1031" s="217"/>
      <c r="N1031" s="217"/>
      <c r="O1031" s="217"/>
      <c r="P1031" s="217"/>
      <c r="Q1031" s="217"/>
    </row>
    <row r="1032" spans="4:17" s="167" customFormat="1" hidden="1" outlineLevel="1">
      <c r="D1032" s="282">
        <v>477</v>
      </c>
      <c r="E1032" s="210">
        <v>0</v>
      </c>
      <c r="F1032" s="217"/>
      <c r="G1032" s="217"/>
      <c r="H1032" s="217"/>
      <c r="I1032" s="217"/>
      <c r="J1032" s="217"/>
      <c r="K1032" s="217"/>
      <c r="L1032" s="217"/>
      <c r="M1032" s="217"/>
      <c r="N1032" s="217"/>
      <c r="O1032" s="217"/>
      <c r="P1032" s="217"/>
      <c r="Q1032" s="217"/>
    </row>
    <row r="1033" spans="4:17" s="167" customFormat="1" hidden="1" outlineLevel="1">
      <c r="D1033" s="282">
        <v>478</v>
      </c>
      <c r="E1033" s="210">
        <v>0</v>
      </c>
      <c r="F1033" s="217"/>
      <c r="G1033" s="217"/>
      <c r="H1033" s="217"/>
      <c r="I1033" s="217"/>
      <c r="J1033" s="217"/>
      <c r="K1033" s="217"/>
      <c r="L1033" s="217"/>
      <c r="M1033" s="217"/>
      <c r="N1033" s="217"/>
      <c r="O1033" s="217"/>
      <c r="P1033" s="217"/>
      <c r="Q1033" s="217"/>
    </row>
    <row r="1034" spans="4:17" s="167" customFormat="1" hidden="1" outlineLevel="1">
      <c r="D1034" s="282">
        <v>479</v>
      </c>
      <c r="E1034" s="210">
        <v>0</v>
      </c>
      <c r="F1034" s="217"/>
      <c r="G1034" s="217"/>
      <c r="H1034" s="217"/>
      <c r="I1034" s="217"/>
      <c r="J1034" s="217"/>
      <c r="K1034" s="217"/>
      <c r="L1034" s="217"/>
      <c r="M1034" s="217"/>
      <c r="N1034" s="217"/>
      <c r="O1034" s="217"/>
      <c r="P1034" s="217"/>
      <c r="Q1034" s="217"/>
    </row>
    <row r="1035" spans="4:17" s="167" customFormat="1" hidden="1" outlineLevel="1">
      <c r="D1035" s="282">
        <v>480</v>
      </c>
      <c r="E1035" s="210">
        <v>0</v>
      </c>
      <c r="F1035" s="217"/>
      <c r="G1035" s="217"/>
      <c r="H1035" s="217"/>
      <c r="I1035" s="217"/>
      <c r="J1035" s="217"/>
      <c r="K1035" s="217"/>
      <c r="L1035" s="217"/>
      <c r="M1035" s="217"/>
      <c r="N1035" s="217"/>
      <c r="O1035" s="217"/>
      <c r="P1035" s="217"/>
      <c r="Q1035" s="217"/>
    </row>
    <row r="1036" spans="4:17" s="167" customFormat="1" hidden="1" outlineLevel="1">
      <c r="D1036" s="282">
        <v>481</v>
      </c>
      <c r="E1036" s="210">
        <v>0</v>
      </c>
      <c r="F1036" s="217"/>
      <c r="G1036" s="217"/>
      <c r="H1036" s="217"/>
      <c r="I1036" s="217"/>
      <c r="J1036" s="217"/>
      <c r="K1036" s="217"/>
      <c r="L1036" s="217"/>
      <c r="M1036" s="217"/>
      <c r="N1036" s="217"/>
      <c r="O1036" s="217"/>
      <c r="P1036" s="217"/>
      <c r="Q1036" s="217"/>
    </row>
    <row r="1037" spans="4:17" s="167" customFormat="1" hidden="1" outlineLevel="1">
      <c r="D1037" s="282">
        <v>482</v>
      </c>
      <c r="E1037" s="210">
        <v>0</v>
      </c>
      <c r="F1037" s="217"/>
      <c r="G1037" s="217"/>
      <c r="H1037" s="217"/>
      <c r="I1037" s="217"/>
      <c r="J1037" s="217"/>
      <c r="K1037" s="217"/>
      <c r="L1037" s="217"/>
      <c r="M1037" s="217"/>
      <c r="N1037" s="217"/>
      <c r="O1037" s="217"/>
      <c r="P1037" s="217"/>
      <c r="Q1037" s="217"/>
    </row>
    <row r="1038" spans="4:17" s="167" customFormat="1" hidden="1" outlineLevel="1">
      <c r="D1038" s="282">
        <v>483</v>
      </c>
      <c r="E1038" s="210">
        <v>0</v>
      </c>
      <c r="F1038" s="217"/>
      <c r="G1038" s="217"/>
      <c r="H1038" s="217"/>
      <c r="I1038" s="217"/>
      <c r="J1038" s="217"/>
      <c r="K1038" s="217"/>
      <c r="L1038" s="217"/>
      <c r="M1038" s="217"/>
      <c r="N1038" s="217"/>
      <c r="O1038" s="217"/>
      <c r="P1038" s="217"/>
      <c r="Q1038" s="217"/>
    </row>
    <row r="1039" spans="4:17" s="167" customFormat="1" hidden="1" outlineLevel="1">
      <c r="D1039" s="282">
        <v>484</v>
      </c>
      <c r="E1039" s="210">
        <v>0</v>
      </c>
      <c r="F1039" s="217"/>
      <c r="G1039" s="217"/>
      <c r="H1039" s="217"/>
      <c r="I1039" s="217"/>
      <c r="J1039" s="217"/>
      <c r="K1039" s="217"/>
      <c r="L1039" s="217"/>
      <c r="M1039" s="217"/>
      <c r="N1039" s="217"/>
      <c r="O1039" s="217"/>
      <c r="P1039" s="217"/>
      <c r="Q1039" s="217"/>
    </row>
    <row r="1040" spans="4:17" s="167" customFormat="1" hidden="1" outlineLevel="1">
      <c r="D1040" s="282">
        <v>485</v>
      </c>
      <c r="E1040" s="210">
        <v>0</v>
      </c>
      <c r="F1040" s="217"/>
      <c r="G1040" s="217"/>
      <c r="H1040" s="217"/>
      <c r="I1040" s="217"/>
      <c r="J1040" s="217"/>
      <c r="K1040" s="217"/>
      <c r="L1040" s="217"/>
      <c r="M1040" s="217"/>
      <c r="N1040" s="217"/>
      <c r="O1040" s="217"/>
      <c r="P1040" s="217"/>
      <c r="Q1040" s="217"/>
    </row>
    <row r="1041" spans="4:17" s="167" customFormat="1" hidden="1" outlineLevel="1">
      <c r="D1041" s="282">
        <v>486</v>
      </c>
      <c r="E1041" s="210">
        <v>0</v>
      </c>
      <c r="F1041" s="217"/>
      <c r="G1041" s="217"/>
      <c r="H1041" s="217"/>
      <c r="I1041" s="217"/>
      <c r="J1041" s="217"/>
      <c r="K1041" s="217"/>
      <c r="L1041" s="217"/>
      <c r="M1041" s="217"/>
      <c r="N1041" s="217"/>
      <c r="O1041" s="217"/>
      <c r="P1041" s="217"/>
      <c r="Q1041" s="217"/>
    </row>
    <row r="1042" spans="4:17" s="167" customFormat="1" hidden="1" outlineLevel="1">
      <c r="D1042" s="282">
        <v>487</v>
      </c>
      <c r="E1042" s="210">
        <v>0</v>
      </c>
      <c r="F1042" s="217"/>
      <c r="G1042" s="217"/>
      <c r="H1042" s="217"/>
      <c r="I1042" s="217"/>
      <c r="J1042" s="217"/>
      <c r="K1042" s="217"/>
      <c r="L1042" s="217"/>
      <c r="M1042" s="217"/>
      <c r="N1042" s="217"/>
      <c r="O1042" s="217"/>
      <c r="P1042" s="217"/>
      <c r="Q1042" s="217"/>
    </row>
    <row r="1043" spans="4:17" s="167" customFormat="1" hidden="1" outlineLevel="1">
      <c r="D1043" s="282">
        <v>488</v>
      </c>
      <c r="E1043" s="210">
        <v>0</v>
      </c>
      <c r="F1043" s="217"/>
      <c r="G1043" s="217"/>
      <c r="H1043" s="217"/>
      <c r="I1043" s="217"/>
      <c r="J1043" s="217"/>
      <c r="K1043" s="217"/>
      <c r="L1043" s="217"/>
      <c r="M1043" s="217"/>
      <c r="N1043" s="217"/>
      <c r="O1043" s="217"/>
      <c r="P1043" s="217"/>
      <c r="Q1043" s="217"/>
    </row>
    <row r="1044" spans="4:17" s="167" customFormat="1" hidden="1" outlineLevel="1">
      <c r="D1044" s="282">
        <v>489</v>
      </c>
      <c r="E1044" s="210">
        <v>0</v>
      </c>
      <c r="F1044" s="217"/>
      <c r="G1044" s="217"/>
      <c r="H1044" s="217"/>
      <c r="I1044" s="217"/>
      <c r="J1044" s="217"/>
      <c r="K1044" s="217"/>
      <c r="L1044" s="217"/>
      <c r="M1044" s="217"/>
      <c r="N1044" s="217"/>
      <c r="O1044" s="217"/>
      <c r="P1044" s="217"/>
      <c r="Q1044" s="217"/>
    </row>
    <row r="1045" spans="4:17" s="167" customFormat="1" hidden="1" outlineLevel="1">
      <c r="D1045" s="282">
        <v>490</v>
      </c>
      <c r="E1045" s="210">
        <v>0</v>
      </c>
      <c r="F1045" s="217"/>
      <c r="G1045" s="217"/>
      <c r="H1045" s="217"/>
      <c r="I1045" s="217"/>
      <c r="J1045" s="217"/>
      <c r="K1045" s="217"/>
      <c r="L1045" s="217"/>
      <c r="M1045" s="217"/>
      <c r="N1045" s="217"/>
      <c r="O1045" s="217"/>
      <c r="P1045" s="217"/>
      <c r="Q1045" s="217"/>
    </row>
    <row r="1046" spans="4:17" s="167" customFormat="1" hidden="1" outlineLevel="1">
      <c r="D1046" s="282">
        <v>491</v>
      </c>
      <c r="E1046" s="210">
        <v>0</v>
      </c>
      <c r="F1046" s="217"/>
      <c r="G1046" s="217"/>
      <c r="H1046" s="217"/>
      <c r="I1046" s="217"/>
      <c r="J1046" s="217"/>
      <c r="K1046" s="217"/>
      <c r="L1046" s="217"/>
      <c r="M1046" s="217"/>
      <c r="N1046" s="217"/>
      <c r="O1046" s="217"/>
      <c r="P1046" s="217"/>
      <c r="Q1046" s="217"/>
    </row>
    <row r="1047" spans="4:17" s="167" customFormat="1" hidden="1" outlineLevel="1">
      <c r="D1047" s="282">
        <v>492</v>
      </c>
      <c r="E1047" s="210">
        <v>0</v>
      </c>
      <c r="F1047" s="217"/>
      <c r="G1047" s="217"/>
      <c r="H1047" s="217"/>
      <c r="I1047" s="217"/>
      <c r="J1047" s="217"/>
      <c r="K1047" s="217"/>
      <c r="L1047" s="217"/>
      <c r="M1047" s="217"/>
      <c r="N1047" s="217"/>
      <c r="O1047" s="217"/>
      <c r="P1047" s="217"/>
      <c r="Q1047" s="217"/>
    </row>
    <row r="1048" spans="4:17" s="167" customFormat="1" hidden="1" outlineLevel="1">
      <c r="D1048" s="282">
        <v>493</v>
      </c>
      <c r="E1048" s="210">
        <v>0</v>
      </c>
      <c r="F1048" s="217"/>
      <c r="G1048" s="217"/>
      <c r="H1048" s="217"/>
      <c r="I1048" s="217"/>
      <c r="J1048" s="217"/>
      <c r="K1048" s="217"/>
      <c r="L1048" s="217"/>
      <c r="M1048" s="217"/>
      <c r="N1048" s="217"/>
      <c r="O1048" s="217"/>
      <c r="P1048" s="217"/>
      <c r="Q1048" s="217"/>
    </row>
    <row r="1049" spans="4:17" s="167" customFormat="1" hidden="1" outlineLevel="1">
      <c r="D1049" s="282">
        <v>494</v>
      </c>
      <c r="E1049" s="210">
        <v>0</v>
      </c>
      <c r="F1049" s="217"/>
      <c r="G1049" s="217"/>
      <c r="H1049" s="217"/>
      <c r="I1049" s="217"/>
      <c r="J1049" s="217"/>
      <c r="K1049" s="217"/>
      <c r="L1049" s="217"/>
      <c r="M1049" s="217"/>
      <c r="N1049" s="217"/>
      <c r="O1049" s="217"/>
      <c r="P1049" s="217"/>
      <c r="Q1049" s="217"/>
    </row>
    <row r="1050" spans="4:17" s="167" customFormat="1" hidden="1" outlineLevel="1">
      <c r="D1050" s="282">
        <v>495</v>
      </c>
      <c r="E1050" s="210">
        <v>0</v>
      </c>
      <c r="F1050" s="217"/>
      <c r="G1050" s="217"/>
      <c r="H1050" s="217"/>
      <c r="I1050" s="217"/>
      <c r="J1050" s="217"/>
      <c r="K1050" s="217"/>
      <c r="L1050" s="217"/>
      <c r="M1050" s="217"/>
      <c r="N1050" s="217"/>
      <c r="O1050" s="217"/>
      <c r="P1050" s="217"/>
      <c r="Q1050" s="217"/>
    </row>
    <row r="1051" spans="4:17" s="167" customFormat="1" hidden="1" outlineLevel="1">
      <c r="D1051" s="282">
        <v>496</v>
      </c>
      <c r="E1051" s="210">
        <v>0</v>
      </c>
      <c r="F1051" s="217"/>
      <c r="G1051" s="217"/>
      <c r="H1051" s="217"/>
      <c r="I1051" s="217"/>
      <c r="J1051" s="217"/>
      <c r="K1051" s="217"/>
      <c r="L1051" s="217"/>
      <c r="M1051" s="217"/>
      <c r="N1051" s="217"/>
      <c r="O1051" s="217"/>
      <c r="P1051" s="217"/>
      <c r="Q1051" s="217"/>
    </row>
    <row r="1052" spans="4:17" s="167" customFormat="1" hidden="1" outlineLevel="1">
      <c r="D1052" s="282">
        <v>497</v>
      </c>
      <c r="E1052" s="210">
        <v>0</v>
      </c>
      <c r="F1052" s="217"/>
      <c r="G1052" s="217"/>
      <c r="H1052" s="217"/>
      <c r="I1052" s="217"/>
      <c r="J1052" s="217"/>
      <c r="K1052" s="217"/>
      <c r="L1052" s="217"/>
      <c r="M1052" s="217"/>
      <c r="N1052" s="217"/>
      <c r="O1052" s="217"/>
      <c r="P1052" s="217"/>
      <c r="Q1052" s="217"/>
    </row>
    <row r="1053" spans="4:17" s="167" customFormat="1" hidden="1" outlineLevel="1">
      <c r="D1053" s="282">
        <v>498</v>
      </c>
      <c r="E1053" s="210">
        <v>0</v>
      </c>
      <c r="F1053" s="217"/>
      <c r="G1053" s="217"/>
      <c r="H1053" s="217"/>
      <c r="I1053" s="217"/>
      <c r="J1053" s="217"/>
      <c r="K1053" s="217"/>
      <c r="L1053" s="217"/>
      <c r="M1053" s="217"/>
      <c r="N1053" s="217"/>
      <c r="O1053" s="217"/>
      <c r="P1053" s="217"/>
      <c r="Q1053" s="217"/>
    </row>
    <row r="1054" spans="4:17" s="167" customFormat="1" hidden="1" outlineLevel="1">
      <c r="D1054" s="282">
        <v>499</v>
      </c>
      <c r="E1054" s="210">
        <v>0</v>
      </c>
      <c r="F1054" s="217"/>
      <c r="G1054" s="217"/>
      <c r="H1054" s="217"/>
      <c r="I1054" s="217"/>
      <c r="J1054" s="217"/>
      <c r="K1054" s="217"/>
      <c r="L1054" s="217"/>
      <c r="M1054" s="217"/>
      <c r="N1054" s="217"/>
      <c r="O1054" s="217"/>
      <c r="P1054" s="217"/>
      <c r="Q1054" s="217"/>
    </row>
    <row r="1055" spans="4:17" s="167" customFormat="1" hidden="1" outlineLevel="1">
      <c r="D1055" s="282">
        <v>500</v>
      </c>
      <c r="E1055" s="210">
        <v>0</v>
      </c>
      <c r="F1055" s="217"/>
      <c r="G1055" s="217"/>
      <c r="H1055" s="217"/>
      <c r="I1055" s="217"/>
      <c r="J1055" s="217"/>
      <c r="K1055" s="217"/>
      <c r="L1055" s="217"/>
      <c r="M1055" s="217"/>
      <c r="N1055" s="217"/>
      <c r="O1055" s="217"/>
      <c r="P1055" s="217"/>
      <c r="Q1055" s="217"/>
    </row>
    <row r="1056" spans="4:17" collapsed="1">
      <c r="F1056" s="61">
        <f>SUM(F556:F1055)</f>
        <v>0</v>
      </c>
      <c r="G1056" s="61">
        <f t="shared" ref="G1056:Q1056" si="566">SUM(G556:G1055)</f>
        <v>0</v>
      </c>
      <c r="H1056" s="61">
        <f t="shared" si="566"/>
        <v>0</v>
      </c>
      <c r="I1056" s="61">
        <f t="shared" si="566"/>
        <v>0</v>
      </c>
      <c r="J1056" s="61">
        <f t="shared" si="566"/>
        <v>0</v>
      </c>
      <c r="K1056" s="61">
        <f t="shared" si="566"/>
        <v>0</v>
      </c>
      <c r="L1056" s="61">
        <f t="shared" si="566"/>
        <v>0</v>
      </c>
      <c r="M1056" s="61">
        <f t="shared" si="566"/>
        <v>0</v>
      </c>
      <c r="N1056" s="61">
        <f t="shared" si="566"/>
        <v>1.0000000000000002</v>
      </c>
      <c r="O1056" s="61">
        <f t="shared" si="566"/>
        <v>0.99999999999999989</v>
      </c>
      <c r="P1056" s="61">
        <f t="shared" si="566"/>
        <v>0</v>
      </c>
      <c r="Q1056" s="61">
        <f t="shared" si="566"/>
        <v>0</v>
      </c>
    </row>
    <row r="1059" spans="1:18" ht="17.25" thickBot="1">
      <c r="B1059" s="25" t="s">
        <v>96</v>
      </c>
      <c r="C1059" s="25"/>
      <c r="D1059" s="25"/>
      <c r="E1059" s="25"/>
      <c r="F1059" s="25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</row>
    <row r="1060" spans="1:18" ht="12.75" thickTop="1"/>
    <row r="1061" spans="1:18" s="88" customFormat="1"/>
    <row r="1062" spans="1:18">
      <c r="C1062" s="101" t="s">
        <v>97</v>
      </c>
      <c r="F1062" s="1">
        <v>2008</v>
      </c>
      <c r="G1062" s="1">
        <v>2009</v>
      </c>
      <c r="H1062" s="1">
        <v>2010</v>
      </c>
      <c r="I1062" s="1">
        <v>2011</v>
      </c>
      <c r="J1062" s="1">
        <v>2012</v>
      </c>
      <c r="K1062" s="1">
        <v>2013</v>
      </c>
      <c r="L1062" s="1">
        <v>2014</v>
      </c>
      <c r="M1062" s="1">
        <v>2015</v>
      </c>
      <c r="N1062" s="1">
        <v>2016</v>
      </c>
      <c r="O1062" s="1">
        <v>2017</v>
      </c>
      <c r="P1062" s="1">
        <v>2018</v>
      </c>
      <c r="Q1062" s="1">
        <v>2019</v>
      </c>
    </row>
    <row r="1063" spans="1:18">
      <c r="F1063"/>
      <c r="G1063"/>
      <c r="O1063" s="167"/>
    </row>
    <row r="1064" spans="1:18">
      <c r="E1064" s="373" t="s">
        <v>76</v>
      </c>
      <c r="F1064" s="200"/>
      <c r="G1064" s="200"/>
      <c r="H1064" s="200"/>
      <c r="I1064" s="200"/>
      <c r="J1064" s="200"/>
      <c r="K1064" s="200"/>
      <c r="L1064" s="200"/>
      <c r="M1064" s="200"/>
      <c r="N1064" s="512">
        <f>INDEX(PSTN.lines.2008.2019,MATCH(N1062,Years))</f>
        <v>19607383</v>
      </c>
      <c r="O1064" s="512">
        <f>INDEX(PSTN.lines.2008.2019,MATCH(O1062,Years))</f>
        <v>20069260</v>
      </c>
      <c r="P1064" s="202"/>
      <c r="Q1064" s="202"/>
      <c r="R1064" s="13" t="s">
        <v>21</v>
      </c>
    </row>
    <row r="1065" spans="1:18">
      <c r="A1065" s="100"/>
      <c r="B1065" s="100"/>
      <c r="C1065" s="100"/>
      <c r="E1065" s="175"/>
      <c r="F1065"/>
      <c r="G1065"/>
      <c r="N1065" s="167"/>
      <c r="O1065" s="167"/>
    </row>
    <row r="1066" spans="1:18">
      <c r="E1066" s="373" t="s">
        <v>80</v>
      </c>
      <c r="F1066" s="200"/>
      <c r="G1066" s="200"/>
      <c r="H1066" s="200"/>
      <c r="I1066" s="200"/>
      <c r="J1066" s="200"/>
      <c r="K1066" s="200"/>
      <c r="L1066" s="200"/>
      <c r="M1066" s="200"/>
      <c r="N1066" s="202"/>
      <c r="O1066" s="485">
        <f t="shared" ref="O1066" si="567">IF(OR(O1064=0,N1064=0),0,O1064/N1064-1)</f>
        <v>2.3556279795218016E-2</v>
      </c>
      <c r="P1066" s="202"/>
      <c r="Q1066" s="202"/>
    </row>
    <row r="1067" spans="1:18">
      <c r="E1067" s="521"/>
      <c r="N1067" s="167"/>
      <c r="O1067" s="167"/>
    </row>
    <row r="1068" spans="1:18" s="100" customFormat="1">
      <c r="E1068" s="175"/>
      <c r="N1068" s="167"/>
      <c r="O1068" s="167"/>
      <c r="R1068" s="167"/>
    </row>
    <row r="1069" spans="1:18" s="45" customFormat="1">
      <c r="E1069" s="373" t="s">
        <v>98</v>
      </c>
      <c r="F1069" s="200"/>
      <c r="G1069" s="200"/>
      <c r="H1069" s="200"/>
      <c r="I1069" s="200"/>
      <c r="J1069" s="200"/>
      <c r="K1069" s="200"/>
      <c r="L1069" s="200"/>
      <c r="M1069" s="200"/>
      <c r="N1069" s="512">
        <f>INDEX(PSTN.residential.lines.2008.2019,MATCH(N1062,Years))</f>
        <v>14703556</v>
      </c>
      <c r="O1069" s="512">
        <f>INDEX(PSTN.residential.lines.2008.2019,MATCH(O1062,Years))</f>
        <v>15067230</v>
      </c>
      <c r="P1069" s="202"/>
      <c r="Q1069" s="202"/>
      <c r="R1069" s="167"/>
    </row>
    <row r="1070" spans="1:18">
      <c r="A1070" s="100"/>
      <c r="B1070" s="100"/>
      <c r="C1070" s="100"/>
      <c r="E1070" s="175"/>
      <c r="F1070"/>
      <c r="G1070"/>
      <c r="N1070" s="167"/>
      <c r="O1070" s="167"/>
    </row>
    <row r="1071" spans="1:18" s="45" customFormat="1">
      <c r="E1071" s="373" t="s">
        <v>80</v>
      </c>
      <c r="F1071" s="200"/>
      <c r="G1071" s="200"/>
      <c r="H1071" s="200"/>
      <c r="I1071" s="200"/>
      <c r="J1071" s="200"/>
      <c r="K1071" s="200"/>
      <c r="L1071" s="200"/>
      <c r="M1071" s="200"/>
      <c r="N1071" s="485">
        <f>IF(OR(N1069=0,M1069=0),0,N1069/M1069-1)</f>
        <v>0</v>
      </c>
      <c r="O1071" s="485">
        <f t="shared" ref="O1071" si="568">IF(OR(O1069=0,N1069=0),0,O1069/N1069-1)</f>
        <v>2.4733744680538461E-2</v>
      </c>
      <c r="P1071" s="202"/>
      <c r="Q1071" s="202"/>
    </row>
    <row r="1072" spans="1:18" s="45" customFormat="1">
      <c r="E1072" s="521"/>
      <c r="N1072" s="167"/>
      <c r="O1072" s="167"/>
    </row>
    <row r="1073" spans="1:20" s="100" customFormat="1">
      <c r="E1073" s="175"/>
      <c r="N1073" s="167"/>
      <c r="O1073" s="167"/>
      <c r="R1073" s="167"/>
    </row>
    <row r="1074" spans="1:20" s="45" customFormat="1">
      <c r="E1074" s="373" t="s">
        <v>99</v>
      </c>
      <c r="F1074" s="200"/>
      <c r="G1074" s="200"/>
      <c r="H1074" s="200"/>
      <c r="I1074" s="200"/>
      <c r="J1074" s="200"/>
      <c r="K1074" s="200"/>
      <c r="L1074" s="200"/>
      <c r="M1074" s="200"/>
      <c r="N1074" s="512">
        <f>INDEX(PSTN.non.residential.lines.2008.2019,MATCH(N1062,Years))</f>
        <v>4903827</v>
      </c>
      <c r="O1074" s="512">
        <f>INDEX(PSTN.non.residential.lines.2008.2019,MATCH(O1062,Years))</f>
        <v>5002030</v>
      </c>
      <c r="P1074" s="202"/>
      <c r="Q1074" s="202"/>
      <c r="R1074" s="167"/>
    </row>
    <row r="1075" spans="1:20">
      <c r="A1075" s="100"/>
      <c r="B1075" s="100"/>
      <c r="C1075" s="100"/>
      <c r="E1075" s="175"/>
      <c r="F1075"/>
      <c r="G1075"/>
      <c r="N1075" s="167"/>
      <c r="O1075" s="167"/>
    </row>
    <row r="1076" spans="1:20" s="45" customFormat="1">
      <c r="E1076" s="373" t="s">
        <v>80</v>
      </c>
      <c r="F1076" s="200"/>
      <c r="G1076" s="200"/>
      <c r="H1076" s="200"/>
      <c r="I1076" s="200"/>
      <c r="J1076" s="200"/>
      <c r="K1076" s="200"/>
      <c r="L1076" s="200"/>
      <c r="M1076" s="200"/>
      <c r="N1076" s="202"/>
      <c r="O1076" s="485">
        <f t="shared" ref="O1076" si="569">IF(OR(O1074=0,N1074=0),0,O1074/N1074-1)</f>
        <v>2.00257880222936E-2</v>
      </c>
      <c r="P1076" s="202"/>
      <c r="Q1076" s="202"/>
    </row>
    <row r="1077" spans="1:20" s="45" customFormat="1">
      <c r="E1077" s="521"/>
      <c r="N1077" s="167"/>
      <c r="O1077" s="167"/>
    </row>
    <row r="1078" spans="1:20" s="100" customFormat="1">
      <c r="E1078" s="175"/>
      <c r="J1078" s="173"/>
      <c r="K1078" s="173"/>
      <c r="N1078" s="167"/>
      <c r="O1078" s="167"/>
      <c r="S1078" s="70" t="s">
        <v>11</v>
      </c>
      <c r="T1078" s="70" t="s">
        <v>212</v>
      </c>
    </row>
    <row r="1079" spans="1:20">
      <c r="E1079" s="373" t="s">
        <v>978</v>
      </c>
      <c r="F1079" s="200"/>
      <c r="G1079" s="200"/>
      <c r="H1079" s="200"/>
      <c r="I1079" s="200"/>
      <c r="J1079" s="200"/>
      <c r="K1079" s="200"/>
      <c r="L1079" s="200"/>
      <c r="M1079" s="200"/>
      <c r="N1079" s="512">
        <f>INDEX(PSTN.Telmex.lines.2008.2019,MATCH(N1062,Years))</f>
        <v>12381232</v>
      </c>
      <c r="O1079" s="512">
        <f>INDEX(PSTN.Telmex.lines.2008.2019,MATCH(O1062,Years))</f>
        <v>12764049.359999999</v>
      </c>
      <c r="P1079" s="202"/>
      <c r="Q1079" s="202"/>
      <c r="R1079" s="13" t="s">
        <v>35</v>
      </c>
      <c r="S1079" s="207">
        <f>INDEX($F1079:$Q1079,MATCH(year.selected,$F$2:$Q$2,0))</f>
        <v>12764049.359999999</v>
      </c>
      <c r="T1079" s="208">
        <f>INDEX($F1079:$Q1079,MATCH(year.selected-1,$F$2:$Q$2,0))</f>
        <v>12381232</v>
      </c>
    </row>
    <row r="1080" spans="1:20">
      <c r="A1080" s="100"/>
      <c r="B1080" s="100"/>
      <c r="C1080" s="100"/>
      <c r="E1080" s="175"/>
      <c r="F1080"/>
      <c r="G1080"/>
      <c r="N1080" s="167"/>
      <c r="O1080" s="167"/>
      <c r="R1080" s="167"/>
      <c r="S1080" s="173" t="s">
        <v>194</v>
      </c>
      <c r="T1080" s="173" t="s">
        <v>195</v>
      </c>
    </row>
    <row r="1081" spans="1:20">
      <c r="E1081" s="373" t="s">
        <v>979</v>
      </c>
      <c r="F1081" s="200"/>
      <c r="G1081" s="200"/>
      <c r="H1081" s="200"/>
      <c r="I1081" s="200"/>
      <c r="J1081" s="200"/>
      <c r="K1081" s="200"/>
      <c r="L1081" s="200"/>
      <c r="M1081" s="200"/>
      <c r="N1081" s="485">
        <f t="shared" ref="N1081:O1081" si="570">N1079/N1064</f>
        <v>0.63145765041668234</v>
      </c>
      <c r="O1081" s="485">
        <f t="shared" si="570"/>
        <v>0.63600000000000001</v>
      </c>
      <c r="P1081" s="202"/>
      <c r="Q1081" s="202"/>
      <c r="R1081" s="167"/>
    </row>
    <row r="1082" spans="1:20">
      <c r="E1082" s="521"/>
      <c r="N1082" s="167"/>
      <c r="O1082" s="167"/>
    </row>
    <row r="1083" spans="1:20" s="100" customFormat="1">
      <c r="E1083" s="175"/>
      <c r="N1083" s="167"/>
      <c r="O1083" s="167"/>
    </row>
    <row r="1084" spans="1:20">
      <c r="E1084" s="373" t="s">
        <v>980</v>
      </c>
      <c r="F1084" s="200"/>
      <c r="G1084" s="200"/>
      <c r="H1084" s="200"/>
      <c r="I1084" s="200"/>
      <c r="J1084" s="200"/>
      <c r="K1084" s="200"/>
      <c r="L1084" s="200"/>
      <c r="M1084" s="200"/>
      <c r="N1084" s="512">
        <f t="shared" ref="N1084:O1084" si="571">N1069*N1081</f>
        <v>9284672.9245301113</v>
      </c>
      <c r="O1084" s="512">
        <f t="shared" si="571"/>
        <v>9582758.2799999993</v>
      </c>
      <c r="P1084" s="202"/>
      <c r="Q1084" s="202"/>
      <c r="R1084" s="13" t="s">
        <v>51</v>
      </c>
    </row>
    <row r="1085" spans="1:20">
      <c r="A1085" s="100"/>
      <c r="B1085" s="100"/>
      <c r="C1085" s="100"/>
      <c r="E1085" s="175"/>
      <c r="F1085"/>
      <c r="G1085"/>
      <c r="L1085" s="478"/>
      <c r="M1085" s="478"/>
      <c r="N1085" s="167"/>
      <c r="O1085" s="167"/>
    </row>
    <row r="1086" spans="1:20">
      <c r="E1086" s="373" t="s">
        <v>981</v>
      </c>
      <c r="F1086" s="200"/>
      <c r="G1086" s="200"/>
      <c r="H1086" s="200"/>
      <c r="I1086" s="200"/>
      <c r="J1086" s="200"/>
      <c r="K1086" s="200"/>
      <c r="L1086" s="200"/>
      <c r="M1086" s="200"/>
      <c r="N1086" s="512">
        <f>N1079-N1084</f>
        <v>3096559.0754698887</v>
      </c>
      <c r="O1086" s="512">
        <f>O1079-O1084</f>
        <v>3181291.08</v>
      </c>
      <c r="P1086" s="202"/>
      <c r="Q1086" s="202"/>
      <c r="R1086" s="13" t="s">
        <v>52</v>
      </c>
    </row>
    <row r="1087" spans="1:20">
      <c r="E1087" s="373"/>
      <c r="N1087" s="167"/>
      <c r="O1087" s="167"/>
    </row>
    <row r="1088" spans="1:20" s="167" customFormat="1">
      <c r="E1088" s="175"/>
      <c r="S1088" s="70" t="s">
        <v>11</v>
      </c>
      <c r="T1088" s="70" t="s">
        <v>212</v>
      </c>
    </row>
    <row r="1089" spans="2:20" s="167" customFormat="1">
      <c r="E1089" s="373" t="s">
        <v>982</v>
      </c>
      <c r="F1089" s="200"/>
      <c r="G1089" s="200"/>
      <c r="H1089" s="200"/>
      <c r="I1089" s="200"/>
      <c r="J1089" s="200"/>
      <c r="K1089" s="200"/>
      <c r="L1089" s="200"/>
      <c r="M1089" s="200"/>
      <c r="N1089" s="512">
        <f>N1124*N1097</f>
        <v>1661350.0848050427</v>
      </c>
      <c r="O1089" s="512">
        <f>O1124*O1097</f>
        <v>2622384.4121773429</v>
      </c>
      <c r="P1089" s="202"/>
      <c r="Q1089" s="202"/>
      <c r="R1089" s="173" t="s">
        <v>182</v>
      </c>
      <c r="S1089" s="207">
        <f>INDEX($F1089:$Q1089,MATCH(year.selected,$F$2:$Q$2,0))</f>
        <v>2622384.4121773429</v>
      </c>
      <c r="T1089" s="208">
        <f>INDEX($F1089:$Q1089,MATCH(year.selected-1,$F$2:$Q$2,0))</f>
        <v>1661350.0848050427</v>
      </c>
    </row>
    <row r="1090" spans="2:20" s="167" customFormat="1">
      <c r="E1090" s="175"/>
      <c r="J1090" s="173"/>
      <c r="K1090" s="173"/>
      <c r="M1090" s="212"/>
      <c r="N1090" s="212"/>
      <c r="O1090" s="212"/>
      <c r="S1090" s="173" t="s">
        <v>190</v>
      </c>
      <c r="T1090" s="173" t="s">
        <v>191</v>
      </c>
    </row>
    <row r="1091" spans="2:20" s="167" customFormat="1">
      <c r="E1091" s="373" t="s">
        <v>983</v>
      </c>
      <c r="F1091" s="200"/>
      <c r="G1091" s="200"/>
      <c r="H1091" s="200"/>
      <c r="I1091" s="200"/>
      <c r="J1091" s="200"/>
      <c r="K1091" s="200"/>
      <c r="L1091" s="200"/>
      <c r="M1091" s="200"/>
      <c r="N1091" s="512">
        <f t="shared" ref="N1091:O1091" si="572">N1124*N1098</f>
        <v>1785755.3054817824</v>
      </c>
      <c r="O1091" s="512">
        <f t="shared" si="572"/>
        <v>2474367.7966540968</v>
      </c>
      <c r="P1091" s="202"/>
      <c r="Q1091" s="202"/>
      <c r="R1091" s="173" t="s">
        <v>183</v>
      </c>
      <c r="S1091" s="207">
        <f>INDEX($F1091:$Q1091,MATCH(year.selected,$F$2:$Q$2,0))</f>
        <v>2474367.7966540968</v>
      </c>
      <c r="T1091" s="208">
        <f>INDEX($F1091:$Q1091,MATCH(year.selected-1,$F$2:$Q$2,0))</f>
        <v>1785755.3054817824</v>
      </c>
    </row>
    <row r="1092" spans="2:20" s="167" customFormat="1" ht="15">
      <c r="J1092" s="173"/>
      <c r="K1092" s="173"/>
      <c r="M1092" s="234"/>
      <c r="S1092" s="173" t="s">
        <v>192</v>
      </c>
      <c r="T1092" s="173" t="s">
        <v>193</v>
      </c>
    </row>
    <row r="1093" spans="2:20" s="167" customFormat="1">
      <c r="L1093" s="212"/>
      <c r="M1093" s="204"/>
    </row>
    <row r="1094" spans="2:20" s="167" customFormat="1"/>
    <row r="1095" spans="2:20" s="167" customFormat="1"/>
    <row r="1096" spans="2:20" s="167" customFormat="1">
      <c r="C1096" s="310" t="s">
        <v>263</v>
      </c>
      <c r="D1096" s="310" t="s">
        <v>264</v>
      </c>
      <c r="E1096" s="310" t="s">
        <v>265</v>
      </c>
      <c r="F1096" s="310" t="s">
        <v>585</v>
      </c>
      <c r="G1096" s="310" t="s">
        <v>518</v>
      </c>
      <c r="H1096" s="310" t="s">
        <v>519</v>
      </c>
      <c r="I1096" s="310" t="s">
        <v>520</v>
      </c>
      <c r="J1096" s="310" t="s">
        <v>521</v>
      </c>
      <c r="K1096" s="310" t="s">
        <v>522</v>
      </c>
      <c r="L1096" s="310" t="s">
        <v>523</v>
      </c>
      <c r="M1096" s="310" t="s">
        <v>524</v>
      </c>
      <c r="N1096" s="310" t="s">
        <v>525</v>
      </c>
      <c r="O1096" s="310">
        <v>2017</v>
      </c>
      <c r="P1096" s="310">
        <v>2018</v>
      </c>
      <c r="Q1096" s="310">
        <v>2019</v>
      </c>
    </row>
    <row r="1097" spans="2:20" s="167" customFormat="1">
      <c r="C1097" s="285" t="s">
        <v>319</v>
      </c>
      <c r="D1097" s="341" t="s">
        <v>269</v>
      </c>
      <c r="E1097" s="343" t="s">
        <v>270</v>
      </c>
      <c r="F1097" s="483">
        <v>0.79703412828881992</v>
      </c>
      <c r="G1097" s="484">
        <v>0.49905412269330401</v>
      </c>
      <c r="H1097" s="484">
        <v>0.69998283706816744</v>
      </c>
      <c r="I1097" s="484">
        <v>0.6253513095359382</v>
      </c>
      <c r="J1097" s="484">
        <v>0.54818903651194228</v>
      </c>
      <c r="K1097" s="484">
        <v>0.60142870266142323</v>
      </c>
      <c r="L1097" s="484">
        <v>0.62539382550200961</v>
      </c>
      <c r="M1097" s="484">
        <v>0.45987933567391487</v>
      </c>
      <c r="N1097" s="485">
        <v>0.45518959656179664</v>
      </c>
      <c r="O1097" s="485">
        <v>0.48481178157273641</v>
      </c>
      <c r="P1097" s="200" t="e">
        <f>NA()</f>
        <v>#N/A</v>
      </c>
      <c r="Q1097" s="200" t="e">
        <f>NA()</f>
        <v>#N/A</v>
      </c>
      <c r="R1097" s="173" t="s">
        <v>966</v>
      </c>
    </row>
    <row r="1098" spans="2:20" s="167" customFormat="1" ht="12.75" thickBot="1">
      <c r="C1098" s="187" t="s">
        <v>318</v>
      </c>
      <c r="D1098" s="341" t="s">
        <v>272</v>
      </c>
      <c r="E1098" s="342" t="s">
        <v>270</v>
      </c>
      <c r="F1098" s="483">
        <v>0.38204096134426041</v>
      </c>
      <c r="G1098" s="484">
        <v>0.33776042069908929</v>
      </c>
      <c r="H1098" s="484">
        <v>0.44317893146886783</v>
      </c>
      <c r="I1098" s="484">
        <v>0.45921734035199036</v>
      </c>
      <c r="J1098" s="484">
        <v>0.31723484652807349</v>
      </c>
      <c r="K1098" s="484">
        <v>0.497987856722164</v>
      </c>
      <c r="L1098" s="484">
        <v>0.5566963415272087</v>
      </c>
      <c r="M1098" s="484">
        <v>0.39539063144145664</v>
      </c>
      <c r="N1098" s="485">
        <v>0.48927510492511772</v>
      </c>
      <c r="O1098" s="485">
        <v>0.45744729651060556</v>
      </c>
      <c r="P1098" s="200" t="e">
        <f>NA()</f>
        <v>#N/A</v>
      </c>
      <c r="Q1098" s="200" t="e">
        <f>NA()</f>
        <v>#N/A</v>
      </c>
      <c r="R1098" s="173" t="s">
        <v>966</v>
      </c>
    </row>
    <row r="1099" spans="2:20" s="167" customFormat="1">
      <c r="C1099" s="11"/>
      <c r="D1099" s="11"/>
      <c r="E1099" s="11"/>
      <c r="F1099" s="444">
        <f t="shared" ref="F1099:N1099" si="573">SUM(F1097:F1098)</f>
        <v>1.1790750896330804</v>
      </c>
      <c r="G1099" s="444">
        <f t="shared" si="573"/>
        <v>0.83681454339239325</v>
      </c>
      <c r="H1099" s="444">
        <f t="shared" si="573"/>
        <v>1.1431617685370352</v>
      </c>
      <c r="I1099" s="444">
        <f t="shared" si="573"/>
        <v>1.0845686498879286</v>
      </c>
      <c r="J1099" s="444">
        <f t="shared" si="573"/>
        <v>0.86542388304001583</v>
      </c>
      <c r="K1099" s="444">
        <f t="shared" si="573"/>
        <v>1.0994165593835872</v>
      </c>
      <c r="L1099" s="444">
        <f t="shared" si="573"/>
        <v>1.1820901670292183</v>
      </c>
      <c r="M1099" s="444">
        <f t="shared" si="573"/>
        <v>0.85526996711537151</v>
      </c>
      <c r="N1099" s="444">
        <f t="shared" si="573"/>
        <v>0.9444647014869143</v>
      </c>
      <c r="O1099" s="444">
        <f>SUM(O1097:O1098)</f>
        <v>0.94225907808334197</v>
      </c>
      <c r="P1099" s="11"/>
      <c r="Q1099" s="11"/>
    </row>
    <row r="1100" spans="2:20" s="167" customFormat="1"/>
    <row r="1101" spans="2:20" s="167" customFormat="1">
      <c r="C1101" s="310" t="s">
        <v>263</v>
      </c>
      <c r="D1101" s="310" t="s">
        <v>264</v>
      </c>
      <c r="E1101" s="310" t="s">
        <v>265</v>
      </c>
      <c r="F1101" s="310">
        <v>2008</v>
      </c>
      <c r="G1101" s="310">
        <v>2009</v>
      </c>
      <c r="H1101" s="310">
        <v>2010</v>
      </c>
      <c r="I1101" s="310">
        <v>2011</v>
      </c>
      <c r="J1101" s="310">
        <v>2012</v>
      </c>
      <c r="K1101" s="310">
        <v>2013</v>
      </c>
      <c r="L1101" s="310">
        <v>2014</v>
      </c>
      <c r="M1101" s="310">
        <v>2015</v>
      </c>
      <c r="N1101" s="310">
        <v>2016</v>
      </c>
      <c r="O1101" s="310">
        <v>2017</v>
      </c>
      <c r="P1101" s="310">
        <v>2018</v>
      </c>
      <c r="Q1101" s="310">
        <v>2019</v>
      </c>
    </row>
    <row r="1102" spans="2:20" s="167" customFormat="1">
      <c r="C1102" s="250" t="s">
        <v>552</v>
      </c>
      <c r="D1102" s="341" t="s">
        <v>272</v>
      </c>
      <c r="E1102" s="342" t="s">
        <v>270</v>
      </c>
      <c r="F1102" s="200"/>
      <c r="G1102" s="200"/>
      <c r="H1102" s="200"/>
      <c r="I1102" s="200"/>
      <c r="J1102" s="200"/>
      <c r="K1102" s="200"/>
      <c r="L1102" s="200"/>
      <c r="M1102" s="200"/>
      <c r="N1102" s="485">
        <v>0.96374137373645852</v>
      </c>
      <c r="O1102" s="485">
        <v>0.96374137373645852</v>
      </c>
      <c r="P1102" s="200" t="e">
        <f>NA()</f>
        <v>#N/A</v>
      </c>
      <c r="Q1102" s="200" t="e">
        <f>NA()</f>
        <v>#N/A</v>
      </c>
    </row>
    <row r="1103" spans="2:20" ht="12.75" thickBot="1">
      <c r="C1103" s="250" t="s">
        <v>755</v>
      </c>
      <c r="D1103" s="183" t="s">
        <v>272</v>
      </c>
      <c r="E1103" s="183" t="s">
        <v>270</v>
      </c>
      <c r="F1103" s="200"/>
      <c r="G1103" s="200"/>
      <c r="H1103" s="200"/>
      <c r="I1103" s="200"/>
      <c r="J1103" s="200"/>
      <c r="K1103" s="200"/>
      <c r="L1103" s="200"/>
      <c r="M1103" s="200"/>
      <c r="N1103" s="485">
        <v>3.625862626354151E-2</v>
      </c>
      <c r="O1103" s="485">
        <v>3.625862626354151E-2</v>
      </c>
      <c r="P1103" s="200" t="e">
        <f>NA()</f>
        <v>#N/A</v>
      </c>
      <c r="Q1103" s="200" t="e">
        <f>NA()</f>
        <v>#N/A</v>
      </c>
    </row>
    <row r="1104" spans="2:20" s="167" customFormat="1" ht="17.25" thickBot="1">
      <c r="B1104" s="99" t="s">
        <v>181</v>
      </c>
      <c r="C1104" s="11"/>
      <c r="D1104" s="99"/>
      <c r="E1104" s="99"/>
      <c r="F1104" s="99"/>
      <c r="G1104" s="99"/>
      <c r="H1104" s="99"/>
      <c r="I1104" s="99"/>
      <c r="J1104" s="99"/>
      <c r="K1104" s="99"/>
      <c r="L1104" s="99"/>
      <c r="M1104" s="99"/>
      <c r="N1104" s="99"/>
      <c r="O1104" s="99"/>
      <c r="P1104" s="99"/>
      <c r="Q1104" s="99"/>
      <c r="R1104" s="99"/>
    </row>
    <row r="1105" spans="5:20" ht="12.75" thickTop="1">
      <c r="P1105" s="167"/>
      <c r="Q1105" s="167"/>
    </row>
    <row r="1106" spans="5:20">
      <c r="E1106" s="373" t="s">
        <v>186</v>
      </c>
      <c r="K1106" s="167"/>
      <c r="L1106" s="167"/>
      <c r="M1106" s="167"/>
      <c r="N1106" s="167"/>
      <c r="O1106" s="167"/>
      <c r="P1106" s="167"/>
      <c r="Q1106" s="167"/>
    </row>
    <row r="1107" spans="5:20">
      <c r="E1107" s="373"/>
      <c r="J1107" s="167"/>
      <c r="K1107" s="167"/>
      <c r="L1107" s="167"/>
      <c r="M1107" s="167"/>
      <c r="N1107" s="167"/>
      <c r="O1107" s="167"/>
      <c r="P1107" s="167"/>
      <c r="Q1107" s="167"/>
      <c r="S1107" s="167"/>
      <c r="T1107" s="167"/>
    </row>
    <row r="1108" spans="5:20">
      <c r="E1108" s="373" t="s">
        <v>185</v>
      </c>
      <c r="J1108" s="167"/>
      <c r="K1108" s="167"/>
      <c r="L1108" s="167"/>
      <c r="M1108" s="167"/>
      <c r="N1108" s="167"/>
      <c r="O1108" s="167"/>
      <c r="P1108" s="167"/>
      <c r="Q1108" s="167"/>
      <c r="T1108" s="167"/>
    </row>
    <row r="1109" spans="5:20">
      <c r="E1109" s="373"/>
      <c r="J1109" s="167"/>
      <c r="K1109" s="167"/>
      <c r="L1109" s="167"/>
      <c r="M1109" s="167"/>
      <c r="N1109" s="167"/>
      <c r="O1109" s="167"/>
      <c r="P1109" s="167"/>
      <c r="S1109" s="167"/>
      <c r="T1109" s="167"/>
    </row>
    <row r="1110" spans="5:20">
      <c r="E1110" s="373"/>
      <c r="N1110" t="s">
        <v>12</v>
      </c>
      <c r="S1110" s="167"/>
      <c r="T1110" s="167"/>
    </row>
    <row r="1111" spans="5:20">
      <c r="E1111" s="175"/>
      <c r="O1111" s="167"/>
      <c r="S1111" s="167"/>
      <c r="T1111" s="167"/>
    </row>
    <row r="1112" spans="5:20">
      <c r="E1112" s="373" t="s">
        <v>93</v>
      </c>
      <c r="F1112" s="185"/>
      <c r="G1112" s="185"/>
      <c r="H1112" s="185"/>
      <c r="I1112" s="185"/>
      <c r="J1112" s="185"/>
      <c r="K1112" s="185"/>
      <c r="L1112" s="185"/>
      <c r="M1112" s="185"/>
      <c r="N1112" s="517">
        <f>INDEX(Telmex.DSL.subs,MATCH(N1062,Years))</f>
        <v>8821350.1453286633</v>
      </c>
      <c r="O1112" s="517">
        <f>INDEX(Telmex.DSL.subs,MATCH(O1062,Years))</f>
        <v>8805446.1159466393</v>
      </c>
      <c r="P1112" s="200"/>
      <c r="Q1112" s="200"/>
      <c r="S1112" s="167"/>
      <c r="T1112" s="167"/>
    </row>
    <row r="1113" spans="5:20">
      <c r="E1113" s="373"/>
      <c r="J1113" s="184"/>
      <c r="K1113" s="76"/>
      <c r="N1113" s="167"/>
      <c r="O1113" s="167"/>
      <c r="S1113" s="167"/>
      <c r="T1113" s="167"/>
    </row>
    <row r="1114" spans="5:20">
      <c r="E1114" s="175"/>
      <c r="F1114" s="167"/>
      <c r="G1114" s="167"/>
      <c r="H1114" s="167"/>
      <c r="I1114" s="167"/>
      <c r="J1114" s="167"/>
      <c r="K1114" s="167"/>
      <c r="L1114" s="167"/>
      <c r="M1114" s="167"/>
      <c r="N1114" s="167"/>
      <c r="O1114" s="167"/>
      <c r="P1114" s="167"/>
      <c r="Q1114" s="167"/>
      <c r="R1114" s="167"/>
      <c r="S1114" s="167"/>
      <c r="T1114" s="167"/>
    </row>
    <row r="1115" spans="5:20">
      <c r="E1115" s="373" t="s">
        <v>985</v>
      </c>
      <c r="F1115" s="172"/>
      <c r="G1115" s="172"/>
      <c r="H1115" s="172"/>
      <c r="I1115" s="172"/>
      <c r="J1115" s="172"/>
      <c r="K1115" s="172"/>
      <c r="L1115" s="172"/>
      <c r="M1115" s="172"/>
      <c r="N1115" s="512">
        <f>INDEX(Telmex.PSTN.lines,MATCH(N1062,Years))</f>
        <v>12381232</v>
      </c>
      <c r="O1115" s="512">
        <f>INDEX(Telmex.PSTN.lines,MATCH(O1062,Years))</f>
        <v>12764049.359999999</v>
      </c>
      <c r="P1115" s="200"/>
      <c r="Q1115" s="200"/>
      <c r="S1115" s="167"/>
      <c r="T1115" s="167"/>
    </row>
    <row r="1116" spans="5:20">
      <c r="E1116" s="373"/>
      <c r="M1116" s="38"/>
      <c r="N1116" s="38"/>
      <c r="O1116" s="38"/>
      <c r="S1116" s="167"/>
      <c r="T1116" s="167"/>
    </row>
    <row r="1117" spans="5:20">
      <c r="E1117" s="175"/>
      <c r="N1117" s="38"/>
      <c r="O1117" s="167"/>
      <c r="S1117" s="167"/>
      <c r="T1117" s="167"/>
    </row>
    <row r="1118" spans="5:20" s="167" customFormat="1">
      <c r="E1118" s="373" t="s">
        <v>179</v>
      </c>
      <c r="F1118" s="203">
        <f t="shared" ref="F1118:K1118" si="574">F1112*F1121</f>
        <v>0</v>
      </c>
      <c r="G1118" s="203">
        <f t="shared" si="574"/>
        <v>0</v>
      </c>
      <c r="H1118" s="203">
        <f t="shared" si="574"/>
        <v>0</v>
      </c>
      <c r="I1118" s="203">
        <f t="shared" si="574"/>
        <v>0</v>
      </c>
      <c r="J1118" s="203">
        <f>J1112*J1121</f>
        <v>0</v>
      </c>
      <c r="K1118" s="203">
        <f t="shared" si="574"/>
        <v>0</v>
      </c>
      <c r="L1118" s="186">
        <f>SUMIFS(L41:L540,$C$41:$C$540,"Internet fijo")</f>
        <v>0</v>
      </c>
      <c r="M1118" s="186">
        <f>SUMIFS(M41:M540,$C$41:$C$540,"Internet fijo")</f>
        <v>0</v>
      </c>
      <c r="N1118" s="517">
        <f>N549</f>
        <v>89916.157747643025</v>
      </c>
      <c r="O1118" s="517">
        <f>O549</f>
        <v>1450474.0759537779</v>
      </c>
      <c r="P1118" s="200" t="e">
        <f>NA()</f>
        <v>#N/A</v>
      </c>
      <c r="Q1118" s="200" t="e">
        <f>NA()</f>
        <v>#N/A</v>
      </c>
    </row>
    <row r="1119" spans="5:20" s="167" customFormat="1">
      <c r="E1119" s="373"/>
      <c r="M1119" s="204"/>
      <c r="N1119" s="204"/>
      <c r="O1119" s="204"/>
    </row>
    <row r="1120" spans="5:20" s="167" customFormat="1">
      <c r="E1120" s="175"/>
      <c r="M1120" s="38"/>
      <c r="N1120" s="38"/>
      <c r="O1120" s="38"/>
    </row>
    <row r="1121" spans="5:19" s="167" customFormat="1">
      <c r="E1121" s="373" t="s">
        <v>180</v>
      </c>
      <c r="F1121" s="32"/>
      <c r="G1121" s="32"/>
      <c r="H1121" s="32"/>
      <c r="I1121" s="32"/>
      <c r="J1121" s="32"/>
      <c r="K1121" s="32"/>
      <c r="L1121" s="32"/>
      <c r="M1121" s="32"/>
      <c r="N1121" s="485">
        <f t="shared" ref="N1121:O1121" si="575">N1118/N1112</f>
        <v>1.0193015384981406E-2</v>
      </c>
      <c r="O1121" s="485">
        <f t="shared" si="575"/>
        <v>0.16472465527067087</v>
      </c>
      <c r="P1121" s="200" t="e">
        <f>NA()</f>
        <v>#N/A</v>
      </c>
      <c r="Q1121" s="200" t="e">
        <f>NA()</f>
        <v>#N/A</v>
      </c>
    </row>
    <row r="1122" spans="5:19" s="167" customFormat="1">
      <c r="E1122" s="373"/>
    </row>
    <row r="1123" spans="5:19">
      <c r="E1123" s="175"/>
      <c r="L1123" s="212"/>
      <c r="M1123" s="212"/>
      <c r="N1123" s="212"/>
      <c r="O1123" s="212"/>
    </row>
    <row r="1124" spans="5:19">
      <c r="E1124" s="373" t="s">
        <v>178</v>
      </c>
      <c r="F1124" s="509">
        <f t="shared" ref="F1124:K1124" si="576">F1115-(F1112-F1118)</f>
        <v>0</v>
      </c>
      <c r="G1124" s="509">
        <f t="shared" si="576"/>
        <v>0</v>
      </c>
      <c r="H1124" s="509">
        <f t="shared" si="576"/>
        <v>0</v>
      </c>
      <c r="I1124" s="509">
        <f t="shared" si="576"/>
        <v>0</v>
      </c>
      <c r="J1124" s="509">
        <f t="shared" si="576"/>
        <v>0</v>
      </c>
      <c r="K1124" s="509">
        <f t="shared" si="576"/>
        <v>0</v>
      </c>
      <c r="L1124" s="509">
        <f>L1115-(L1112-L1118)</f>
        <v>0</v>
      </c>
      <c r="M1124" s="509">
        <f>M1115-(M1112-M1118)</f>
        <v>0</v>
      </c>
      <c r="N1124" s="509">
        <f>N1115-(N1112-N1118)</f>
        <v>3649798.0124189798</v>
      </c>
      <c r="O1124" s="509">
        <f>O1115-(O1112-O1118)</f>
        <v>5409077.320007138</v>
      </c>
      <c r="P1124" s="200" t="e">
        <f>NA()</f>
        <v>#N/A</v>
      </c>
      <c r="Q1124" s="200" t="e">
        <f>NA()</f>
        <v>#N/A</v>
      </c>
    </row>
    <row r="1125" spans="5:19">
      <c r="F1125" s="21"/>
      <c r="G1125" s="21"/>
      <c r="H1125" s="21"/>
      <c r="I1125" s="21"/>
      <c r="J1125" s="21"/>
      <c r="K1125" s="21"/>
      <c r="L1125" s="288"/>
      <c r="M1125" s="288"/>
    </row>
    <row r="1126" spans="5:19">
      <c r="E1126" s="229"/>
      <c r="F1126" s="286"/>
      <c r="G1126" s="286"/>
      <c r="H1126" s="286"/>
      <c r="I1126" s="286"/>
      <c r="J1126" s="286"/>
      <c r="K1126" s="286"/>
      <c r="L1126" s="286"/>
      <c r="M1126" s="286"/>
      <c r="N1126" s="68"/>
      <c r="O1126" s="68"/>
      <c r="P1126" s="68" t="str">
        <f>IFERROR(P1115&gt;=P1124,"")</f>
        <v/>
      </c>
      <c r="Q1126" s="68" t="str">
        <f>IFERROR(Q1115&gt;=Q1124,"")</f>
        <v/>
      </c>
    </row>
    <row r="1127" spans="5:19">
      <c r="I1127" s="167"/>
      <c r="J1127" s="167"/>
      <c r="K1127" s="167"/>
      <c r="L1127" s="167"/>
      <c r="M1127" s="167"/>
      <c r="N1127" s="167"/>
      <c r="O1127" s="167"/>
      <c r="P1127" s="167"/>
      <c r="Q1127" s="167"/>
      <c r="R1127" s="167"/>
      <c r="S1127" s="167"/>
    </row>
    <row r="1128" spans="5:19">
      <c r="H1128" s="167"/>
      <c r="I1128" s="167"/>
      <c r="J1128" s="167"/>
      <c r="K1128" s="167"/>
      <c r="L1128" s="167"/>
      <c r="M1128" s="167"/>
      <c r="N1128" s="167"/>
      <c r="O1128" s="167"/>
      <c r="P1128" s="167"/>
      <c r="Q1128" s="167"/>
      <c r="R1128" s="167"/>
      <c r="S1128" s="167"/>
    </row>
    <row r="1129" spans="5:19">
      <c r="H1129" s="167"/>
      <c r="I1129" s="167"/>
      <c r="J1129" s="167"/>
      <c r="K1129" s="167"/>
      <c r="L1129" s="167"/>
      <c r="M1129" s="167"/>
      <c r="N1129" s="167"/>
      <c r="O1129" s="167"/>
      <c r="P1129" s="167"/>
      <c r="Q1129" s="167"/>
      <c r="R1129" s="167"/>
      <c r="S1129" s="167"/>
    </row>
    <row r="1131" spans="5:19">
      <c r="N1131" s="167"/>
      <c r="O1131" s="167"/>
    </row>
    <row r="1132" spans="5:19">
      <c r="M1132" s="167"/>
      <c r="N1132" s="167"/>
      <c r="O1132" s="167"/>
    </row>
    <row r="1133" spans="5:19">
      <c r="M1133" s="167"/>
      <c r="N1133" s="167"/>
      <c r="O1133" s="167"/>
    </row>
    <row r="1134" spans="5:19">
      <c r="M1134" s="167"/>
      <c r="N1134" s="167"/>
      <c r="O1134" s="167"/>
    </row>
  </sheetData>
  <dataValidations disablePrompts="1" count="2">
    <dataValidation type="list" allowBlank="1" showInputMessage="1" showErrorMessage="1" sqref="D1097:D1098 D1102:D1103">
      <formula1>Modalidad</formula1>
    </dataValidation>
    <dataValidation type="list" allowBlank="1" showInputMessage="1" showErrorMessage="1" sqref="E1097:E1098 E1102:E1103">
      <formula1>Tipo.Servicio</formula1>
    </dataValidation>
  </dataValidations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&amp;D&amp;RCommercial in confidence © Analysys Mason </oddFooter>
  </headerFooter>
  <ignoredErrors>
    <ignoredError sqref="L1090 O53:O56 O57 O41:O42 O43:O51 O60" formula="1"/>
  </ignoredErrors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autoPageBreaks="0"/>
  </sheetPr>
  <dimension ref="A1:Z322"/>
  <sheetViews>
    <sheetView showGridLines="0" defaultGridColor="0" colorId="22" zoomScale="85" zoomScaleNormal="85" workbookViewId="0">
      <pane xSplit="4" ySplit="6" topLeftCell="E7" activePane="bottomRight" state="frozen"/>
      <selection activeCell="I107" sqref="I107"/>
      <selection pane="topRight" activeCell="I107" sqref="I107"/>
      <selection pane="bottomLeft" activeCell="I107" sqref="I107"/>
      <selection pane="bottomRight"/>
    </sheetView>
  </sheetViews>
  <sheetFormatPr baseColWidth="10" defaultColWidth="12.7109375" defaultRowHeight="12"/>
  <cols>
    <col min="1" max="1" width="6.5703125" customWidth="1"/>
    <col min="3" max="3" width="62" customWidth="1"/>
    <col min="6" max="6" width="16.5703125" customWidth="1"/>
    <col min="7" max="7" width="17.28515625" style="45" customWidth="1"/>
    <col min="8" max="8" width="12.7109375" style="45"/>
    <col min="10" max="10" width="23.42578125" style="167" customWidth="1"/>
    <col min="12" max="12" width="22" customWidth="1"/>
    <col min="15" max="15" width="23.5703125" customWidth="1"/>
    <col min="16" max="16" width="19.85546875" customWidth="1"/>
  </cols>
  <sheetData>
    <row r="1" spans="1:17" s="23" customFormat="1" ht="33.75" customHeight="1">
      <c r="D1" s="103" t="s">
        <v>100</v>
      </c>
      <c r="G1" s="46"/>
      <c r="H1" s="46"/>
      <c r="J1" s="77"/>
      <c r="M1" s="23" t="s">
        <v>2</v>
      </c>
    </row>
    <row r="2" spans="1:17" s="102" customFormat="1" ht="20.25" thickBot="1">
      <c r="A2" s="105"/>
      <c r="B2" s="105"/>
      <c r="C2" s="105"/>
      <c r="J2" s="167"/>
    </row>
    <row r="3" spans="1:17" ht="21" thickTop="1" thickBot="1">
      <c r="A3" s="26" t="s">
        <v>617</v>
      </c>
      <c r="B3" s="26"/>
      <c r="C3" s="26"/>
      <c r="D3" s="26"/>
      <c r="E3" s="26"/>
      <c r="F3" s="26"/>
      <c r="G3" s="26"/>
      <c r="H3" s="26"/>
      <c r="I3" s="26"/>
      <c r="J3" s="105"/>
      <c r="K3" s="26"/>
      <c r="L3" s="26"/>
      <c r="M3" s="26"/>
      <c r="N3" s="26"/>
      <c r="O3" s="26"/>
      <c r="P3" s="26"/>
      <c r="Q3" s="26"/>
    </row>
    <row r="4" spans="1:17" ht="12.75" thickTop="1"/>
    <row r="5" spans="1:17" s="104" customFormat="1">
      <c r="A5" s="106"/>
      <c r="B5" s="106"/>
      <c r="C5" s="106"/>
      <c r="D5" s="106"/>
      <c r="H5" s="106"/>
      <c r="Q5" s="106"/>
    </row>
    <row r="6" spans="1:17" s="45" customFormat="1" ht="24">
      <c r="E6" s="107" t="s">
        <v>101</v>
      </c>
      <c r="F6" s="107" t="s">
        <v>104</v>
      </c>
      <c r="G6" s="107" t="s">
        <v>102</v>
      </c>
      <c r="I6" s="107"/>
      <c r="J6" s="178" t="s">
        <v>104</v>
      </c>
      <c r="K6" s="109" t="s">
        <v>104</v>
      </c>
      <c r="L6" s="107" t="s">
        <v>102</v>
      </c>
      <c r="M6" s="106"/>
      <c r="N6" s="107" t="s">
        <v>74</v>
      </c>
      <c r="O6" s="109" t="s">
        <v>104</v>
      </c>
      <c r="P6" s="107" t="s">
        <v>102</v>
      </c>
    </row>
    <row r="7" spans="1:17" s="106" customFormat="1">
      <c r="D7"/>
      <c r="E7"/>
      <c r="F7"/>
      <c r="G7"/>
      <c r="H7"/>
      <c r="I7"/>
      <c r="J7" s="167"/>
      <c r="K7"/>
      <c r="L7"/>
      <c r="M7"/>
      <c r="N7"/>
      <c r="O7"/>
      <c r="P7"/>
      <c r="Q7"/>
    </row>
    <row r="8" spans="1:17">
      <c r="B8" s="111" t="s">
        <v>103</v>
      </c>
    </row>
    <row r="10" spans="1:17">
      <c r="C10" s="112" t="s">
        <v>105</v>
      </c>
    </row>
    <row r="11" spans="1:17" s="108" customFormat="1">
      <c r="G11"/>
      <c r="I11" s="167"/>
      <c r="J11" s="167"/>
      <c r="K11" s="167"/>
    </row>
    <row r="12" spans="1:17">
      <c r="C12" s="113" t="s">
        <v>106</v>
      </c>
      <c r="G12"/>
      <c r="H12" s="167"/>
      <c r="I12" s="167"/>
      <c r="K12" s="167"/>
      <c r="L12" s="74"/>
    </row>
    <row r="13" spans="1:17" s="108" customFormat="1">
      <c r="G13"/>
      <c r="H13" s="167"/>
      <c r="I13" s="167"/>
      <c r="J13" s="167"/>
      <c r="K13" s="167"/>
    </row>
    <row r="14" spans="1:17">
      <c r="C14" s="114" t="s">
        <v>107</v>
      </c>
      <c r="G14"/>
      <c r="H14" s="167"/>
      <c r="I14" s="167"/>
      <c r="L14" s="124"/>
    </row>
    <row r="15" spans="1:17" s="108" customFormat="1">
      <c r="G15"/>
      <c r="H15" s="167"/>
      <c r="I15" s="167"/>
      <c r="J15" s="167"/>
    </row>
    <row r="16" spans="1:17">
      <c r="C16" s="115" t="s">
        <v>526</v>
      </c>
      <c r="G16"/>
      <c r="H16" s="167"/>
      <c r="I16" s="167"/>
      <c r="L16" s="124"/>
    </row>
    <row r="17" spans="3:16" s="108" customFormat="1">
      <c r="G17"/>
      <c r="I17" s="167"/>
      <c r="J17" s="167"/>
    </row>
    <row r="18" spans="3:16">
      <c r="C18" s="116" t="s">
        <v>573</v>
      </c>
      <c r="G18"/>
      <c r="I18" s="167"/>
    </row>
    <row r="19" spans="3:16">
      <c r="G19"/>
      <c r="I19" s="167"/>
    </row>
    <row r="20" spans="3:16" s="108" customFormat="1">
      <c r="G20"/>
      <c r="I20" s="167"/>
      <c r="J20" s="167"/>
    </row>
    <row r="21" spans="3:16">
      <c r="C21" s="117" t="s">
        <v>108</v>
      </c>
      <c r="G21"/>
      <c r="I21" s="167"/>
    </row>
    <row r="22" spans="3:16" s="108" customFormat="1">
      <c r="G22"/>
      <c r="I22" s="167"/>
      <c r="J22" s="167"/>
      <c r="L22" s="74"/>
    </row>
    <row r="23" spans="3:16">
      <c r="C23" s="118" t="s">
        <v>109</v>
      </c>
      <c r="G23"/>
      <c r="I23" s="167"/>
      <c r="L23" s="74"/>
    </row>
    <row r="24" spans="3:16" s="108" customFormat="1">
      <c r="G24"/>
      <c r="I24" s="167"/>
      <c r="J24" s="167"/>
      <c r="K24" s="110"/>
      <c r="L24" s="110"/>
    </row>
    <row r="25" spans="3:16">
      <c r="C25" s="119" t="s">
        <v>110</v>
      </c>
      <c r="E25" s="56">
        <v>4.4999999999999998E-2</v>
      </c>
      <c r="F25" s="13" t="s">
        <v>22</v>
      </c>
      <c r="G25" s="13" t="s">
        <v>865</v>
      </c>
      <c r="H25"/>
      <c r="I25" s="167"/>
      <c r="L25" s="13"/>
    </row>
    <row r="26" spans="3:16">
      <c r="E26" s="173"/>
      <c r="G26" s="141" t="s">
        <v>864</v>
      </c>
      <c r="H26"/>
    </row>
    <row r="27" spans="3:16" s="108" customFormat="1">
      <c r="I27"/>
      <c r="J27" s="167"/>
      <c r="L27" s="13"/>
      <c r="O27" s="110"/>
      <c r="P27" s="13"/>
    </row>
    <row r="28" spans="3:16">
      <c r="C28" s="120" t="s">
        <v>111</v>
      </c>
      <c r="D28" s="108"/>
      <c r="E28" s="108"/>
      <c r="F28" s="108"/>
      <c r="G28" s="74"/>
      <c r="H28" s="13"/>
    </row>
    <row r="30" spans="3:16" s="108" customFormat="1">
      <c r="C30" s="121" t="s">
        <v>112</v>
      </c>
      <c r="J30" s="167"/>
    </row>
    <row r="31" spans="3:16">
      <c r="C31" s="68"/>
    </row>
    <row r="32" spans="3:16" s="108" customFormat="1">
      <c r="J32" s="167"/>
    </row>
    <row r="33" spans="2:10">
      <c r="C33" s="122" t="s">
        <v>113</v>
      </c>
      <c r="D33" s="108"/>
      <c r="E33" s="108"/>
      <c r="F33" s="108"/>
      <c r="G33" s="74"/>
      <c r="H33" s="13"/>
    </row>
    <row r="34" spans="2:10" s="108" customFormat="1">
      <c r="H34" s="110"/>
      <c r="J34" s="167"/>
    </row>
    <row r="35" spans="2:10">
      <c r="C35" s="123" t="s">
        <v>114</v>
      </c>
      <c r="D35" s="108"/>
      <c r="E35" s="110"/>
      <c r="F35" s="108"/>
      <c r="G35" s="74"/>
      <c r="H35" s="13"/>
    </row>
    <row r="37" spans="2:10" s="167" customFormat="1"/>
    <row r="38" spans="2:10" s="124" customFormat="1">
      <c r="J38" s="167"/>
    </row>
    <row r="39" spans="2:10">
      <c r="B39" s="125" t="s">
        <v>115</v>
      </c>
      <c r="E39" s="65">
        <v>0.05</v>
      </c>
      <c r="F39" s="13" t="s">
        <v>14</v>
      </c>
      <c r="G39" s="74"/>
      <c r="H39" s="13"/>
    </row>
    <row r="42" spans="2:10" s="126" customFormat="1">
      <c r="J42" s="167"/>
    </row>
    <row r="43" spans="2:10">
      <c r="B43" s="129" t="s">
        <v>116</v>
      </c>
      <c r="E43" s="241">
        <v>0.02</v>
      </c>
      <c r="F43" s="13" t="s">
        <v>15</v>
      </c>
      <c r="G43" s="74"/>
      <c r="H43"/>
    </row>
    <row r="44" spans="2:10">
      <c r="B44" s="44"/>
    </row>
    <row r="46" spans="2:10" s="127" customFormat="1">
      <c r="J46" s="167"/>
    </row>
    <row r="47" spans="2:10">
      <c r="B47" s="130" t="s">
        <v>117</v>
      </c>
    </row>
    <row r="48" spans="2:10" s="127" customFormat="1">
      <c r="B48" s="129"/>
      <c r="J48" s="167"/>
    </row>
    <row r="49" spans="1:16" s="127" customFormat="1">
      <c r="G49"/>
      <c r="I49" s="167"/>
      <c r="J49" s="167"/>
      <c r="K49" s="167"/>
      <c r="L49" s="167"/>
    </row>
    <row r="50" spans="1:16">
      <c r="C50" s="131" t="s">
        <v>118</v>
      </c>
      <c r="G50"/>
      <c r="I50" s="167"/>
      <c r="K50" s="167"/>
      <c r="L50" s="167"/>
      <c r="N50" s="3">
        <v>0</v>
      </c>
      <c r="O50" s="13" t="s">
        <v>23</v>
      </c>
      <c r="P50" s="74" t="s">
        <v>119</v>
      </c>
    </row>
    <row r="51" spans="1:16" s="127" customFormat="1">
      <c r="G51"/>
      <c r="I51" s="167"/>
      <c r="J51" s="167"/>
      <c r="K51" s="167"/>
      <c r="L51" s="167"/>
      <c r="N51"/>
      <c r="O51" s="128"/>
    </row>
    <row r="52" spans="1:16">
      <c r="C52" s="132" t="s">
        <v>527</v>
      </c>
      <c r="G52"/>
      <c r="I52" s="167"/>
      <c r="K52" s="167"/>
      <c r="L52" s="167"/>
      <c r="N52" s="65">
        <v>0</v>
      </c>
      <c r="O52" s="13" t="s">
        <v>24</v>
      </c>
      <c r="P52" s="74" t="s">
        <v>119</v>
      </c>
    </row>
    <row r="53" spans="1:16">
      <c r="G53"/>
    </row>
    <row r="55" spans="1:16" s="133" customFormat="1">
      <c r="J55" s="167"/>
    </row>
    <row r="56" spans="1:16">
      <c r="B56" s="142" t="s">
        <v>122</v>
      </c>
    </row>
    <row r="57" spans="1:16" s="133" customFormat="1">
      <c r="B57" s="135"/>
      <c r="J57" s="167"/>
    </row>
    <row r="58" spans="1:16" s="133" customFormat="1">
      <c r="G58" s="173"/>
      <c r="J58" s="167"/>
      <c r="L58" s="74"/>
      <c r="P58" s="140"/>
    </row>
    <row r="59" spans="1:16">
      <c r="C59" s="136" t="s">
        <v>120</v>
      </c>
      <c r="G59" s="173"/>
      <c r="I59" s="3">
        <v>800</v>
      </c>
      <c r="J59" s="13" t="s">
        <v>65</v>
      </c>
      <c r="L59" s="13"/>
      <c r="N59" s="4">
        <f>Customer.care.broadbandsubscriber.per.staff*5</f>
        <v>4000</v>
      </c>
      <c r="O59" s="13" t="s">
        <v>66</v>
      </c>
      <c r="P59" s="173"/>
    </row>
    <row r="60" spans="1:16" s="133" customFormat="1">
      <c r="G60" s="74"/>
      <c r="H60" s="138"/>
      <c r="I60"/>
      <c r="J60"/>
      <c r="K60"/>
      <c r="L60" s="134"/>
      <c r="N60" s="167"/>
      <c r="O60" s="134"/>
      <c r="P60" s="134"/>
    </row>
    <row r="61" spans="1:16" s="45" customFormat="1">
      <c r="C61" s="137" t="s">
        <v>121</v>
      </c>
      <c r="E61" s="5">
        <v>12000</v>
      </c>
      <c r="F61" s="13" t="s">
        <v>16</v>
      </c>
      <c r="G61" s="469" t="s">
        <v>572</v>
      </c>
      <c r="H61" s="470"/>
      <c r="J61" s="167"/>
      <c r="N61"/>
    </row>
    <row r="62" spans="1:16" s="45" customFormat="1">
      <c r="J62" s="167"/>
      <c r="K62"/>
    </row>
    <row r="63" spans="1:16" s="45" customFormat="1">
      <c r="J63" s="167"/>
    </row>
    <row r="64" spans="1:16" s="133" customFormat="1">
      <c r="A64"/>
      <c r="H64" s="167"/>
      <c r="I64" s="167"/>
      <c r="J64" s="167"/>
    </row>
    <row r="65" spans="2:12">
      <c r="B65" s="175" t="s">
        <v>139</v>
      </c>
    </row>
    <row r="66" spans="2:12">
      <c r="K66" s="167"/>
    </row>
    <row r="67" spans="2:12" s="139" customFormat="1">
      <c r="J67" s="167"/>
      <c r="K67" s="167"/>
    </row>
    <row r="68" spans="2:12">
      <c r="C68" s="143" t="s">
        <v>143</v>
      </c>
      <c r="K68" s="167"/>
    </row>
    <row r="69" spans="2:12" s="139" customFormat="1">
      <c r="G69" s="74"/>
      <c r="J69" s="167"/>
      <c r="K69" s="167"/>
    </row>
    <row r="70" spans="2:12">
      <c r="C70" s="144" t="s">
        <v>144</v>
      </c>
      <c r="E70" s="3">
        <v>10</v>
      </c>
      <c r="F70" s="13" t="s">
        <v>18</v>
      </c>
      <c r="G70" s="13"/>
      <c r="I70" s="167"/>
      <c r="K70" s="167"/>
    </row>
    <row r="71" spans="2:12" s="139" customFormat="1">
      <c r="E71"/>
      <c r="F71" s="140"/>
      <c r="G71" s="140"/>
      <c r="J71" s="167"/>
      <c r="K71" s="167"/>
    </row>
    <row r="72" spans="2:12">
      <c r="C72" s="145" t="s">
        <v>123</v>
      </c>
      <c r="E72" s="231">
        <v>395.85</v>
      </c>
      <c r="F72" s="13" t="s">
        <v>19</v>
      </c>
      <c r="G72" s="167"/>
      <c r="H72" s="167"/>
      <c r="I72" s="167"/>
      <c r="K72" s="167"/>
    </row>
    <row r="73" spans="2:12">
      <c r="H73" s="167"/>
      <c r="I73" s="167"/>
      <c r="K73" s="167"/>
    </row>
    <row r="74" spans="2:12" s="139" customFormat="1">
      <c r="J74" s="167"/>
      <c r="K74" s="167"/>
    </row>
    <row r="75" spans="2:12" s="45" customFormat="1">
      <c r="C75" s="146" t="s">
        <v>124</v>
      </c>
      <c r="E75" s="66">
        <v>0.1</v>
      </c>
      <c r="F75" s="13" t="s">
        <v>17</v>
      </c>
      <c r="G75" s="74"/>
      <c r="J75" s="167"/>
      <c r="K75" s="167"/>
      <c r="L75"/>
    </row>
    <row r="76" spans="2:12" s="45" customFormat="1">
      <c r="J76" s="167"/>
    </row>
    <row r="77" spans="2:12" s="139" customFormat="1">
      <c r="J77" s="167"/>
    </row>
    <row r="78" spans="2:12">
      <c r="C78" s="147" t="s">
        <v>125</v>
      </c>
      <c r="E78" s="65">
        <v>0.02</v>
      </c>
      <c r="F78" s="13" t="s">
        <v>20</v>
      </c>
      <c r="G78" s="74"/>
    </row>
    <row r="79" spans="2:12">
      <c r="E79" s="13"/>
    </row>
    <row r="80" spans="2:12">
      <c r="G80"/>
    </row>
    <row r="81" spans="2:7">
      <c r="B81" s="175" t="s">
        <v>161</v>
      </c>
      <c r="E81" s="179">
        <v>0.1</v>
      </c>
      <c r="F81" s="173" t="s">
        <v>162</v>
      </c>
      <c r="G81" s="74"/>
    </row>
    <row r="299" s="167" customFormat="1"/>
    <row r="300" s="167" customFormat="1"/>
    <row r="306" spans="3:26">
      <c r="C306" s="167"/>
      <c r="D306" s="167"/>
      <c r="E306" s="167"/>
      <c r="F306" s="167"/>
      <c r="G306" s="167"/>
      <c r="H306" s="167"/>
      <c r="I306" s="167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  <c r="U306" s="167"/>
      <c r="V306" s="167"/>
      <c r="W306" s="167"/>
      <c r="X306" s="167"/>
      <c r="Y306" s="167"/>
      <c r="Z306" s="167"/>
    </row>
    <row r="307" spans="3:26">
      <c r="C307" s="167"/>
      <c r="D307" s="167"/>
      <c r="E307" s="167"/>
      <c r="F307" s="167"/>
      <c r="G307" s="167"/>
      <c r="H307" s="167"/>
      <c r="I307" s="167"/>
      <c r="K307" s="167"/>
      <c r="L307" s="167"/>
      <c r="M307" s="167"/>
      <c r="N307" s="167"/>
      <c r="O307" s="167"/>
      <c r="P307" s="167"/>
      <c r="Q307" s="167"/>
      <c r="R307" s="167"/>
      <c r="S307" s="167"/>
      <c r="T307" s="167"/>
      <c r="U307" s="167"/>
      <c r="V307" s="167"/>
      <c r="W307" s="167"/>
      <c r="X307" s="167"/>
      <c r="Y307" s="167"/>
      <c r="Z307" s="167"/>
    </row>
    <row r="308" spans="3:26">
      <c r="C308" s="167"/>
      <c r="D308" s="167"/>
      <c r="E308" s="167"/>
      <c r="F308" s="167"/>
      <c r="G308" s="167"/>
      <c r="H308" s="167"/>
      <c r="I308" s="167"/>
      <c r="K308" s="167"/>
      <c r="L308" s="167"/>
      <c r="M308" s="167"/>
      <c r="N308" s="167"/>
      <c r="O308" s="167"/>
      <c r="P308" s="167"/>
      <c r="Q308" s="167"/>
      <c r="R308" s="167"/>
      <c r="S308" s="167"/>
      <c r="T308" s="167"/>
      <c r="U308" s="167"/>
      <c r="V308" s="167"/>
      <c r="W308" s="167"/>
      <c r="X308" s="167"/>
      <c r="Y308" s="167"/>
      <c r="Z308" s="167"/>
    </row>
    <row r="309" spans="3:26">
      <c r="C309" s="167"/>
      <c r="D309" s="167"/>
      <c r="E309" s="167"/>
      <c r="F309" s="167"/>
      <c r="G309" s="167"/>
      <c r="H309" s="167"/>
      <c r="I309" s="167"/>
      <c r="K309" s="167"/>
      <c r="L309" s="167"/>
      <c r="M309" s="167"/>
      <c r="N309" s="167"/>
      <c r="O309" s="167"/>
      <c r="P309" s="167"/>
      <c r="Q309" s="167"/>
      <c r="R309" s="167"/>
      <c r="S309" s="167"/>
      <c r="T309" s="167"/>
      <c r="U309" s="167"/>
      <c r="V309" s="167"/>
      <c r="W309" s="167"/>
      <c r="X309" s="167"/>
      <c r="Y309" s="167"/>
      <c r="Z309" s="167"/>
    </row>
    <row r="310" spans="3:26">
      <c r="C310" s="167"/>
      <c r="D310" s="167"/>
      <c r="E310" s="167"/>
      <c r="F310" s="167"/>
      <c r="G310" s="167"/>
      <c r="H310" s="167"/>
      <c r="I310" s="167"/>
      <c r="K310" s="167"/>
      <c r="L310" s="167"/>
      <c r="M310" s="167"/>
      <c r="N310" s="167"/>
      <c r="O310" s="167"/>
      <c r="P310" s="167"/>
      <c r="Q310" s="167"/>
      <c r="R310" s="167"/>
      <c r="S310" s="167"/>
      <c r="T310" s="167"/>
      <c r="U310" s="167"/>
      <c r="V310" s="167"/>
      <c r="W310" s="167"/>
      <c r="X310" s="167"/>
      <c r="Y310" s="167"/>
      <c r="Z310" s="167"/>
    </row>
    <row r="311" spans="3:26">
      <c r="C311" s="167"/>
      <c r="D311" s="167"/>
      <c r="E311" s="167"/>
      <c r="F311" s="167"/>
      <c r="G311" s="167"/>
      <c r="H311" s="167"/>
      <c r="I311" s="167"/>
      <c r="K311" s="167"/>
      <c r="L311" s="167"/>
      <c r="M311" s="167"/>
      <c r="N311" s="167"/>
      <c r="O311" s="167"/>
      <c r="P311" s="167"/>
      <c r="Q311" s="167"/>
      <c r="R311" s="167"/>
      <c r="S311" s="167"/>
      <c r="T311" s="167"/>
      <c r="U311" s="167"/>
      <c r="V311" s="167"/>
      <c r="W311" s="167"/>
      <c r="X311" s="167"/>
      <c r="Y311" s="167"/>
      <c r="Z311" s="167"/>
    </row>
    <row r="312" spans="3:26">
      <c r="C312" s="167"/>
      <c r="D312" s="167"/>
      <c r="E312" s="167"/>
      <c r="F312" s="167"/>
      <c r="G312" s="167"/>
      <c r="H312" s="167"/>
      <c r="I312" s="167"/>
      <c r="K312" s="167"/>
      <c r="L312" s="167"/>
      <c r="M312" s="167"/>
      <c r="N312" s="167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  <c r="Z312" s="167"/>
    </row>
    <row r="313" spans="3:26">
      <c r="C313" s="167"/>
      <c r="D313" s="167"/>
      <c r="E313" s="167"/>
      <c r="F313" s="167"/>
      <c r="G313" s="167"/>
      <c r="H313" s="167"/>
      <c r="I313" s="167"/>
      <c r="K313" s="167"/>
      <c r="L313" s="167"/>
      <c r="M313" s="167"/>
      <c r="N313" s="167"/>
      <c r="O313" s="167"/>
      <c r="P313" s="167"/>
      <c r="Q313" s="167"/>
      <c r="R313" s="167"/>
      <c r="S313" s="167"/>
      <c r="T313" s="167"/>
      <c r="U313" s="167"/>
      <c r="V313" s="167"/>
      <c r="W313" s="167"/>
      <c r="X313" s="167"/>
      <c r="Y313" s="167"/>
      <c r="Z313" s="167"/>
    </row>
    <row r="314" spans="3:26">
      <c r="C314" s="167"/>
      <c r="D314" s="167"/>
      <c r="E314" s="167"/>
      <c r="F314" s="167"/>
      <c r="G314" s="167"/>
      <c r="H314" s="167"/>
      <c r="I314" s="167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  <c r="U314" s="167"/>
      <c r="V314" s="167"/>
      <c r="W314" s="167"/>
      <c r="X314" s="167"/>
      <c r="Y314" s="167"/>
      <c r="Z314" s="167"/>
    </row>
    <row r="315" spans="3:26">
      <c r="C315" s="167"/>
      <c r="D315" s="167"/>
      <c r="E315" s="167"/>
      <c r="F315" s="167"/>
      <c r="G315" s="167"/>
      <c r="H315" s="167"/>
      <c r="I315" s="167"/>
      <c r="K315" s="167"/>
      <c r="L315" s="167"/>
      <c r="M315" s="167"/>
      <c r="N315" s="167"/>
      <c r="O315" s="167"/>
      <c r="P315" s="167"/>
      <c r="Q315" s="167"/>
      <c r="R315" s="167"/>
      <c r="S315" s="167"/>
      <c r="T315" s="167"/>
      <c r="U315" s="167"/>
      <c r="V315" s="167"/>
      <c r="W315" s="167"/>
      <c r="X315" s="167"/>
      <c r="Y315" s="167"/>
      <c r="Z315" s="167"/>
    </row>
    <row r="316" spans="3:26">
      <c r="C316" s="167"/>
      <c r="D316" s="167"/>
      <c r="E316" s="167"/>
      <c r="F316" s="167"/>
      <c r="G316" s="167"/>
      <c r="H316" s="167"/>
      <c r="I316" s="167"/>
      <c r="K316" s="167"/>
      <c r="L316" s="167"/>
      <c r="M316" s="167"/>
      <c r="N316" s="167"/>
      <c r="O316" s="167"/>
      <c r="P316" s="167"/>
      <c r="Q316" s="167"/>
      <c r="R316" s="167"/>
      <c r="S316" s="167"/>
      <c r="T316" s="167"/>
      <c r="U316" s="167"/>
      <c r="V316" s="167"/>
      <c r="W316" s="167"/>
      <c r="X316" s="167"/>
      <c r="Y316" s="167"/>
      <c r="Z316" s="167"/>
    </row>
    <row r="317" spans="3:26">
      <c r="C317" s="167"/>
      <c r="D317" s="167"/>
      <c r="E317" s="167"/>
      <c r="F317" s="167"/>
      <c r="G317" s="167"/>
      <c r="H317" s="167"/>
      <c r="I317" s="167"/>
      <c r="K317" s="167"/>
      <c r="L317" s="167"/>
      <c r="M317" s="167"/>
      <c r="N317" s="167"/>
      <c r="O317" s="167"/>
      <c r="P317" s="167"/>
      <c r="Q317" s="167"/>
      <c r="R317" s="167"/>
      <c r="S317" s="167"/>
      <c r="T317" s="167"/>
      <c r="U317" s="167"/>
      <c r="V317" s="167"/>
      <c r="W317" s="167"/>
      <c r="X317" s="167"/>
      <c r="Y317" s="167"/>
      <c r="Z317" s="167"/>
    </row>
    <row r="318" spans="3:26">
      <c r="C318" s="167"/>
      <c r="D318" s="167"/>
      <c r="E318" s="167"/>
      <c r="F318" s="167"/>
      <c r="G318" s="167"/>
      <c r="H318" s="167"/>
      <c r="I318" s="167"/>
      <c r="K318" s="167"/>
      <c r="L318" s="167"/>
      <c r="M318" s="167"/>
      <c r="N318" s="167"/>
      <c r="O318" s="167"/>
      <c r="P318" s="167"/>
      <c r="Q318" s="167"/>
      <c r="R318" s="167"/>
      <c r="S318" s="167"/>
      <c r="T318" s="167"/>
      <c r="U318" s="167"/>
      <c r="V318" s="167"/>
      <c r="W318" s="167"/>
      <c r="X318" s="167"/>
      <c r="Y318" s="167"/>
      <c r="Z318" s="167"/>
    </row>
    <row r="319" spans="3:26">
      <c r="C319" s="167"/>
      <c r="D319" s="167"/>
      <c r="E319" s="167"/>
      <c r="F319" s="167"/>
      <c r="G319" s="167"/>
      <c r="H319" s="167"/>
      <c r="I319" s="167"/>
      <c r="K319" s="167"/>
      <c r="L319" s="167"/>
      <c r="M319" s="167"/>
      <c r="N319" s="167"/>
      <c r="O319" s="167"/>
      <c r="P319" s="167"/>
      <c r="Q319" s="167"/>
      <c r="R319" s="167"/>
      <c r="S319" s="167"/>
      <c r="T319" s="167"/>
      <c r="U319" s="167"/>
      <c r="V319" s="167"/>
      <c r="W319" s="167"/>
      <c r="X319" s="167"/>
      <c r="Y319" s="167"/>
      <c r="Z319" s="167"/>
    </row>
    <row r="320" spans="3:26">
      <c r="C320" s="167"/>
      <c r="D320" s="167"/>
      <c r="E320" s="167"/>
      <c r="F320" s="167"/>
      <c r="G320" s="167"/>
      <c r="H320" s="167"/>
      <c r="I320" s="167"/>
      <c r="K320" s="167"/>
      <c r="L320" s="167"/>
      <c r="M320" s="167"/>
      <c r="N320" s="167"/>
      <c r="O320" s="167"/>
      <c r="P320" s="167"/>
      <c r="Q320" s="167"/>
      <c r="R320" s="167"/>
      <c r="S320" s="167"/>
      <c r="T320" s="167"/>
      <c r="U320" s="167"/>
      <c r="V320" s="167"/>
      <c r="W320" s="167"/>
      <c r="X320" s="167"/>
      <c r="Y320" s="167"/>
    </row>
    <row r="321" spans="3:25">
      <c r="C321" s="167"/>
      <c r="D321" s="167"/>
      <c r="E321" s="167"/>
      <c r="F321" s="167"/>
      <c r="G321" s="167"/>
      <c r="H321" s="167"/>
      <c r="I321" s="167"/>
      <c r="K321" s="167"/>
      <c r="L321" s="167"/>
      <c r="M321" s="167"/>
      <c r="N321" s="167"/>
      <c r="O321" s="167"/>
      <c r="P321" s="167"/>
      <c r="Q321" s="167"/>
      <c r="R321" s="167"/>
      <c r="S321" s="167"/>
      <c r="T321" s="167"/>
      <c r="U321" s="167"/>
      <c r="V321" s="167"/>
      <c r="W321" s="167"/>
      <c r="X321" s="167"/>
      <c r="Y321" s="167"/>
    </row>
    <row r="322" spans="3:25">
      <c r="C322" s="167"/>
      <c r="D322" s="167"/>
      <c r="E322" s="167"/>
      <c r="F322" s="167"/>
      <c r="G322" s="167"/>
      <c r="H322" s="167"/>
      <c r="I322" s="167"/>
      <c r="K322" s="167"/>
      <c r="L322" s="167"/>
      <c r="M322" s="167"/>
      <c r="N322" s="167"/>
      <c r="O322" s="167"/>
      <c r="P322" s="167"/>
      <c r="Q322" s="167"/>
      <c r="R322" s="167"/>
      <c r="S322" s="167"/>
      <c r="T322" s="167"/>
      <c r="U322" s="167"/>
      <c r="V322" s="167"/>
      <c r="W322" s="167"/>
      <c r="X322" s="167"/>
      <c r="Y322" s="167"/>
    </row>
  </sheetData>
  <hyperlinks>
    <hyperlink ref="G26" r:id="rId1"/>
  </hyperlinks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2"/>
  <headerFooter alignWithMargins="0">
    <oddFooter xml:space="preserve">&amp;L&amp;F : &amp;A&amp;CPrinted at &amp;T on &amp;D&amp;RCommercial in confidence © Analysys Mason 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5">
    <pageSetUpPr autoPageBreaks="0"/>
  </sheetPr>
  <dimension ref="A1:XFD212"/>
  <sheetViews>
    <sheetView showGridLines="0" defaultGridColor="0" colorId="22" zoomScale="70" zoomScaleNormal="70" workbookViewId="0">
      <pane ySplit="1" topLeftCell="A2" activePane="bottomLeft" state="frozen"/>
      <selection activeCell="I107" sqref="I107"/>
      <selection pane="bottomLeft"/>
    </sheetView>
  </sheetViews>
  <sheetFormatPr baseColWidth="10" defaultColWidth="12.7109375" defaultRowHeight="12" outlineLevelRow="1" outlineLevelCol="1"/>
  <cols>
    <col min="1" max="1" width="6.7109375" style="167" customWidth="1"/>
    <col min="2" max="2" width="8.5703125" style="167" customWidth="1"/>
    <col min="3" max="3" width="87.7109375" style="167" customWidth="1"/>
    <col min="4" max="4" width="29.5703125" style="167" customWidth="1"/>
    <col min="5" max="5" width="35" style="167" customWidth="1"/>
    <col min="6" max="6" width="17.28515625" style="167" customWidth="1"/>
    <col min="7" max="7" width="18.85546875" style="167" customWidth="1"/>
    <col min="8" max="8" width="30" style="167" customWidth="1"/>
    <col min="9" max="9" width="18.85546875" style="167" customWidth="1"/>
    <col min="10" max="10" width="18.5703125" style="167" customWidth="1"/>
    <col min="11" max="18" width="18.85546875" style="167" customWidth="1"/>
    <col min="19" max="19" width="20.28515625" style="167" customWidth="1"/>
    <col min="20" max="21" width="18.5703125" style="167" customWidth="1"/>
    <col min="22" max="25" width="18.5703125" style="167" hidden="1" customWidth="1" outlineLevel="1"/>
    <col min="26" max="504" width="12.7109375" style="167" hidden="1" customWidth="1" outlineLevel="1"/>
    <col min="505" max="505" width="15.140625" style="167" customWidth="1" collapsed="1"/>
    <col min="506" max="506" width="20.140625" style="167" customWidth="1"/>
    <col min="507" max="507" width="22.5703125" style="167" customWidth="1"/>
    <col min="508" max="16384" width="12.7109375" style="167"/>
  </cols>
  <sheetData>
    <row r="1" spans="1:505" s="77" customFormat="1" ht="33.75" customHeight="1">
      <c r="D1" s="149" t="s">
        <v>960</v>
      </c>
      <c r="L1" s="77" t="s">
        <v>2</v>
      </c>
    </row>
    <row r="2" spans="1:505" ht="20.25" thickBot="1">
      <c r="A2" s="105" t="s">
        <v>958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5"/>
      <c r="CV2" s="105"/>
      <c r="CW2" s="105"/>
      <c r="CX2" s="105"/>
      <c r="CY2" s="105"/>
      <c r="CZ2" s="105"/>
      <c r="DA2" s="105"/>
      <c r="DB2" s="105"/>
      <c r="DC2" s="105"/>
      <c r="DD2" s="105"/>
      <c r="DE2" s="105"/>
      <c r="DF2" s="105"/>
      <c r="DG2" s="105"/>
      <c r="DH2" s="105"/>
      <c r="DI2" s="105"/>
      <c r="DJ2" s="105"/>
      <c r="DK2" s="105"/>
      <c r="DL2" s="105"/>
      <c r="DM2" s="105"/>
      <c r="DN2" s="105"/>
      <c r="DO2" s="105"/>
      <c r="DP2" s="105"/>
      <c r="DQ2" s="105"/>
      <c r="DR2" s="105"/>
      <c r="DS2" s="105"/>
      <c r="DT2" s="105"/>
      <c r="DU2" s="105"/>
      <c r="DV2" s="105"/>
      <c r="DW2" s="105"/>
      <c r="DX2" s="105"/>
      <c r="DY2" s="105"/>
      <c r="DZ2" s="105"/>
      <c r="EA2" s="105"/>
      <c r="EB2" s="105"/>
      <c r="EC2" s="105"/>
      <c r="ED2" s="105"/>
      <c r="EE2" s="105"/>
      <c r="EF2" s="105"/>
      <c r="EG2" s="105"/>
      <c r="EH2" s="105"/>
      <c r="EI2" s="105"/>
      <c r="EJ2" s="105"/>
      <c r="EK2" s="105"/>
      <c r="EL2" s="105"/>
      <c r="EM2" s="105"/>
      <c r="EN2" s="105"/>
      <c r="EO2" s="105"/>
      <c r="EP2" s="105"/>
      <c r="EQ2" s="105"/>
      <c r="ER2" s="105"/>
      <c r="ES2" s="105"/>
      <c r="ET2" s="105"/>
      <c r="EU2" s="105"/>
      <c r="EV2" s="105"/>
      <c r="EW2" s="105"/>
      <c r="EX2" s="105"/>
      <c r="EY2" s="105"/>
      <c r="EZ2" s="105"/>
      <c r="FA2" s="105"/>
      <c r="FB2" s="105"/>
      <c r="FC2" s="105"/>
      <c r="FD2" s="105"/>
      <c r="FE2" s="105"/>
      <c r="FF2" s="105"/>
      <c r="FG2" s="105"/>
      <c r="FH2" s="105"/>
      <c r="FI2" s="105"/>
      <c r="FJ2" s="105"/>
      <c r="FK2" s="105"/>
      <c r="FL2" s="105"/>
      <c r="FM2" s="105"/>
      <c r="FN2" s="105"/>
      <c r="FO2" s="105"/>
      <c r="FP2" s="105"/>
      <c r="FQ2" s="105"/>
      <c r="FR2" s="105"/>
      <c r="FS2" s="105"/>
      <c r="FT2" s="105"/>
      <c r="FU2" s="105"/>
      <c r="FV2" s="105"/>
      <c r="FW2" s="105"/>
      <c r="FX2" s="105"/>
      <c r="FY2" s="105"/>
      <c r="FZ2" s="105"/>
      <c r="GA2" s="105"/>
      <c r="GB2" s="105"/>
      <c r="GC2" s="105"/>
      <c r="GD2" s="105"/>
      <c r="GE2" s="105"/>
      <c r="GF2" s="105"/>
      <c r="GG2" s="105"/>
      <c r="GH2" s="105"/>
      <c r="GI2" s="105"/>
      <c r="GJ2" s="105"/>
      <c r="GK2" s="105"/>
      <c r="GL2" s="105"/>
      <c r="GM2" s="105"/>
      <c r="GN2" s="105"/>
      <c r="GO2" s="105"/>
      <c r="GP2" s="105"/>
      <c r="GQ2" s="105"/>
      <c r="GR2" s="105"/>
      <c r="GS2" s="105"/>
      <c r="GT2" s="105"/>
      <c r="GU2" s="105"/>
      <c r="GV2" s="105"/>
      <c r="GW2" s="105"/>
      <c r="GX2" s="105"/>
      <c r="GY2" s="105"/>
      <c r="GZ2" s="105"/>
      <c r="HA2" s="105"/>
      <c r="HB2" s="105"/>
      <c r="HC2" s="105"/>
      <c r="HD2" s="105"/>
      <c r="HE2" s="105"/>
      <c r="HF2" s="105"/>
      <c r="HG2" s="105"/>
      <c r="HH2" s="105"/>
      <c r="HI2" s="105"/>
      <c r="HJ2" s="105"/>
      <c r="HK2" s="105"/>
      <c r="HL2" s="105"/>
      <c r="HM2" s="105"/>
      <c r="HN2" s="105"/>
      <c r="HO2" s="105"/>
      <c r="HP2" s="105"/>
      <c r="HQ2" s="105"/>
      <c r="HR2" s="105"/>
      <c r="HS2" s="105"/>
      <c r="HT2" s="105"/>
      <c r="HU2" s="105"/>
      <c r="HV2" s="105"/>
      <c r="HW2" s="105"/>
      <c r="HX2" s="105"/>
      <c r="HY2" s="105"/>
      <c r="HZ2" s="105"/>
      <c r="IA2" s="105"/>
      <c r="IB2" s="105"/>
      <c r="IC2" s="105"/>
      <c r="ID2" s="105"/>
      <c r="IE2" s="105"/>
      <c r="IF2" s="105"/>
      <c r="IG2" s="105"/>
      <c r="IH2" s="105"/>
      <c r="II2" s="105"/>
      <c r="IJ2" s="105"/>
      <c r="IK2" s="105"/>
      <c r="IL2" s="105"/>
      <c r="IM2" s="105"/>
      <c r="IN2" s="105"/>
      <c r="IO2" s="105"/>
      <c r="IP2" s="105"/>
      <c r="IQ2" s="105"/>
      <c r="IR2" s="105"/>
      <c r="IS2" s="105"/>
      <c r="IT2" s="105"/>
      <c r="IU2" s="105"/>
      <c r="IV2" s="105"/>
      <c r="IW2" s="105"/>
      <c r="IX2" s="105"/>
      <c r="IY2" s="105"/>
      <c r="IZ2" s="105"/>
      <c r="JA2" s="105"/>
      <c r="JB2" s="105"/>
      <c r="JC2" s="105"/>
      <c r="JD2" s="105"/>
      <c r="JE2" s="105"/>
      <c r="JF2" s="105"/>
      <c r="JG2" s="105"/>
      <c r="JH2" s="105"/>
      <c r="JI2" s="105"/>
      <c r="JJ2" s="105"/>
      <c r="JK2" s="105"/>
      <c r="JL2" s="105"/>
      <c r="JM2" s="105"/>
      <c r="JN2" s="105"/>
      <c r="JO2" s="105"/>
      <c r="JP2" s="105"/>
      <c r="JQ2" s="105"/>
      <c r="JR2" s="105"/>
      <c r="JS2" s="105"/>
      <c r="JT2" s="105"/>
      <c r="JU2" s="105"/>
      <c r="JV2" s="105"/>
      <c r="JW2" s="105"/>
      <c r="JX2" s="105"/>
      <c r="JY2" s="105"/>
      <c r="JZ2" s="105"/>
      <c r="KA2" s="105"/>
      <c r="KB2" s="105"/>
      <c r="KC2" s="105"/>
      <c r="KD2" s="105"/>
      <c r="KE2" s="105"/>
      <c r="KF2" s="105"/>
      <c r="KG2" s="105"/>
      <c r="KH2" s="105"/>
      <c r="KI2" s="105"/>
      <c r="KJ2" s="105"/>
      <c r="KK2" s="105"/>
      <c r="KL2" s="105"/>
      <c r="KM2" s="105"/>
      <c r="KN2" s="105"/>
      <c r="KO2" s="105"/>
      <c r="KP2" s="105"/>
      <c r="KQ2" s="105"/>
      <c r="KR2" s="105"/>
      <c r="KS2" s="105"/>
      <c r="KT2" s="105"/>
      <c r="KU2" s="105"/>
      <c r="KV2" s="105"/>
      <c r="KW2" s="105"/>
      <c r="KX2" s="105"/>
      <c r="KY2" s="105"/>
      <c r="KZ2" s="105"/>
      <c r="LA2" s="105"/>
      <c r="LB2" s="105"/>
      <c r="LC2" s="105"/>
      <c r="LD2" s="105"/>
      <c r="LE2" s="105"/>
      <c r="LF2" s="105"/>
      <c r="LG2" s="105"/>
      <c r="LH2" s="105"/>
      <c r="LI2" s="105"/>
      <c r="LJ2" s="105"/>
      <c r="LK2" s="105"/>
      <c r="LL2" s="105"/>
      <c r="LM2" s="105"/>
      <c r="LN2" s="105"/>
      <c r="LO2" s="105"/>
      <c r="LP2" s="105"/>
      <c r="LQ2" s="105"/>
      <c r="LR2" s="105"/>
      <c r="LS2" s="105"/>
      <c r="LT2" s="105"/>
      <c r="LU2" s="105"/>
      <c r="LV2" s="105"/>
      <c r="LW2" s="105"/>
      <c r="LX2" s="105"/>
      <c r="LY2" s="105"/>
      <c r="LZ2" s="105"/>
      <c r="MA2" s="105"/>
      <c r="MB2" s="105"/>
      <c r="MC2" s="105"/>
      <c r="MD2" s="105"/>
      <c r="ME2" s="105"/>
      <c r="MF2" s="105"/>
      <c r="MG2" s="105"/>
      <c r="MH2" s="105"/>
      <c r="MI2" s="105"/>
      <c r="MJ2" s="105"/>
      <c r="MK2" s="105"/>
      <c r="ML2" s="105"/>
      <c r="MM2" s="105"/>
      <c r="MN2" s="105"/>
      <c r="MO2" s="105"/>
      <c r="MP2" s="105"/>
      <c r="MQ2" s="105"/>
      <c r="MR2" s="105"/>
      <c r="MS2" s="105"/>
      <c r="MT2" s="105"/>
      <c r="MU2" s="105"/>
      <c r="MV2" s="105"/>
      <c r="MW2" s="105"/>
      <c r="MX2" s="105"/>
      <c r="MY2" s="105"/>
      <c r="MZ2" s="105"/>
      <c r="NA2" s="105"/>
      <c r="NB2" s="105"/>
      <c r="NC2" s="105"/>
      <c r="ND2" s="105"/>
      <c r="NE2" s="105"/>
      <c r="NF2" s="105"/>
      <c r="NG2" s="105"/>
      <c r="NH2" s="105"/>
      <c r="NI2" s="105"/>
      <c r="NJ2" s="105"/>
      <c r="NK2" s="105"/>
      <c r="NL2" s="105"/>
      <c r="NM2" s="105"/>
      <c r="NN2" s="105"/>
      <c r="NO2" s="105"/>
      <c r="NP2" s="105"/>
      <c r="NQ2" s="105"/>
      <c r="NR2" s="105"/>
      <c r="NS2" s="105"/>
      <c r="NT2" s="105"/>
      <c r="NU2" s="105"/>
      <c r="NV2" s="105"/>
      <c r="NW2" s="105"/>
      <c r="NX2" s="105"/>
      <c r="NY2" s="105"/>
      <c r="NZ2" s="105"/>
      <c r="OA2" s="105"/>
      <c r="OB2" s="105"/>
      <c r="OC2" s="105"/>
      <c r="OD2" s="105"/>
      <c r="OE2" s="105"/>
      <c r="OF2" s="105"/>
      <c r="OG2" s="105"/>
      <c r="OH2" s="105"/>
      <c r="OI2" s="105"/>
      <c r="OJ2" s="105"/>
      <c r="OK2" s="105"/>
      <c r="OL2" s="105"/>
      <c r="OM2" s="105"/>
      <c r="ON2" s="105"/>
      <c r="OO2" s="105"/>
      <c r="OP2" s="105"/>
      <c r="OQ2" s="105"/>
      <c r="OR2" s="105"/>
      <c r="OS2" s="105"/>
      <c r="OT2" s="105"/>
      <c r="OU2" s="105"/>
      <c r="OV2" s="105"/>
      <c r="OW2" s="105"/>
      <c r="OX2" s="105"/>
      <c r="OY2" s="105"/>
      <c r="OZ2" s="105"/>
      <c r="PA2" s="105"/>
      <c r="PB2" s="105"/>
      <c r="PC2" s="105"/>
      <c r="PD2" s="105"/>
      <c r="PE2" s="105"/>
      <c r="PF2" s="105"/>
      <c r="PG2" s="105"/>
      <c r="PH2" s="105"/>
      <c r="PI2" s="105"/>
      <c r="PJ2" s="105"/>
      <c r="PK2" s="105"/>
      <c r="PL2" s="105"/>
      <c r="PM2" s="105"/>
      <c r="PN2" s="105"/>
      <c r="PO2" s="105"/>
      <c r="PP2" s="105"/>
      <c r="PQ2" s="105"/>
      <c r="PR2" s="105"/>
      <c r="PS2" s="105"/>
      <c r="PT2" s="105"/>
      <c r="PU2" s="105"/>
      <c r="PV2" s="105"/>
      <c r="PW2" s="105"/>
      <c r="PX2" s="105"/>
      <c r="PY2" s="105"/>
      <c r="PZ2" s="105"/>
      <c r="QA2" s="105"/>
      <c r="QB2" s="105"/>
      <c r="QC2" s="105"/>
      <c r="QD2" s="105"/>
      <c r="QE2" s="105"/>
      <c r="QF2" s="105"/>
      <c r="QG2" s="105"/>
      <c r="QH2" s="105"/>
      <c r="QI2" s="105"/>
      <c r="QJ2" s="105"/>
      <c r="QK2" s="105"/>
      <c r="QL2" s="105"/>
      <c r="QM2" s="105"/>
      <c r="QN2" s="105"/>
      <c r="QO2" s="105"/>
      <c r="QP2" s="105"/>
      <c r="QQ2" s="105"/>
      <c r="QR2" s="105"/>
      <c r="QS2" s="105"/>
      <c r="QT2" s="105"/>
      <c r="QU2" s="105"/>
      <c r="QV2" s="105"/>
      <c r="QW2" s="105"/>
      <c r="QX2" s="105"/>
      <c r="QY2" s="105"/>
      <c r="QZ2" s="105"/>
      <c r="RA2" s="105"/>
      <c r="RB2" s="105"/>
      <c r="RC2" s="105"/>
      <c r="RD2" s="105"/>
      <c r="RE2" s="105"/>
      <c r="RF2" s="105"/>
      <c r="RG2" s="105"/>
      <c r="RH2" s="105"/>
      <c r="RI2" s="105"/>
      <c r="RJ2" s="105"/>
      <c r="RK2" s="105"/>
      <c r="RL2" s="105"/>
      <c r="RM2" s="105"/>
      <c r="RN2" s="105"/>
      <c r="RO2" s="105"/>
      <c r="RP2" s="105"/>
      <c r="RQ2" s="105"/>
      <c r="RR2" s="105"/>
      <c r="RS2" s="105"/>
      <c r="RT2" s="105"/>
      <c r="RU2" s="105"/>
      <c r="RV2" s="105"/>
      <c r="RW2" s="105"/>
      <c r="RX2" s="105"/>
      <c r="RY2" s="105"/>
      <c r="RZ2" s="105"/>
      <c r="SA2" s="105"/>
      <c r="SB2" s="105"/>
      <c r="SC2" s="105"/>
      <c r="SD2" s="105"/>
      <c r="SE2" s="105"/>
      <c r="SF2" s="105"/>
      <c r="SG2" s="105"/>
      <c r="SH2" s="105"/>
      <c r="SI2" s="105"/>
      <c r="SJ2" s="105"/>
      <c r="SK2" s="105"/>
    </row>
    <row r="3" spans="1:505" ht="12.75" thickTop="1">
      <c r="A3" s="379"/>
      <c r="B3" s="381" t="s">
        <v>207</v>
      </c>
      <c r="C3" s="381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380"/>
      <c r="AG3" s="380"/>
      <c r="AH3" s="380"/>
      <c r="AI3" s="380"/>
      <c r="AJ3" s="380"/>
      <c r="AK3" s="380"/>
      <c r="AL3" s="380"/>
      <c r="AM3" s="380"/>
      <c r="AN3" s="380"/>
      <c r="AO3" s="380"/>
      <c r="AP3" s="380"/>
      <c r="AQ3" s="380"/>
      <c r="AR3" s="380"/>
      <c r="AS3" s="380"/>
      <c r="AT3" s="380"/>
      <c r="AU3" s="380"/>
      <c r="AV3" s="380"/>
      <c r="AW3" s="380"/>
      <c r="AX3" s="380"/>
      <c r="AY3" s="380"/>
      <c r="AZ3" s="380"/>
      <c r="BA3" s="380"/>
      <c r="BB3" s="380"/>
      <c r="BC3" s="380"/>
      <c r="BD3" s="380"/>
      <c r="BE3" s="380"/>
      <c r="BF3" s="380"/>
      <c r="BG3" s="380"/>
      <c r="BH3" s="380"/>
      <c r="BI3" s="380"/>
      <c r="BJ3" s="380"/>
      <c r="BK3" s="380"/>
      <c r="BL3" s="380"/>
      <c r="BM3" s="380"/>
      <c r="BN3" s="380"/>
      <c r="BO3" s="380"/>
      <c r="BP3" s="380"/>
      <c r="BQ3" s="380"/>
      <c r="BR3" s="380"/>
      <c r="BS3" s="380"/>
      <c r="BT3" s="380"/>
      <c r="BU3" s="380"/>
      <c r="BV3" s="380"/>
      <c r="BW3" s="380"/>
      <c r="BX3" s="380"/>
      <c r="BY3" s="380"/>
      <c r="BZ3" s="380"/>
      <c r="CA3" s="380"/>
      <c r="CB3" s="380"/>
      <c r="CC3" s="380"/>
      <c r="CD3" s="380"/>
      <c r="CE3" s="380"/>
      <c r="CF3" s="380"/>
      <c r="CG3" s="380"/>
      <c r="CH3" s="380"/>
      <c r="CI3" s="380"/>
      <c r="CJ3" s="380"/>
      <c r="CK3" s="380"/>
      <c r="CL3" s="380"/>
      <c r="CM3" s="380"/>
      <c r="CN3" s="380"/>
      <c r="CO3" s="380"/>
      <c r="CP3" s="380"/>
      <c r="CQ3" s="380"/>
      <c r="CR3" s="380"/>
      <c r="CS3" s="380"/>
      <c r="CT3" s="380"/>
      <c r="CU3" s="380"/>
      <c r="CV3" s="380"/>
      <c r="CW3" s="380"/>
      <c r="CX3" s="380"/>
      <c r="CY3" s="380"/>
      <c r="CZ3" s="380"/>
      <c r="DA3" s="380"/>
      <c r="DB3" s="380"/>
      <c r="DC3" s="380"/>
      <c r="DD3" s="380"/>
      <c r="DE3" s="380"/>
      <c r="DF3" s="380"/>
      <c r="DG3" s="380"/>
      <c r="DH3" s="380"/>
      <c r="DI3" s="380"/>
      <c r="DJ3" s="380"/>
      <c r="DK3" s="380"/>
      <c r="DL3" s="380"/>
      <c r="DM3" s="380"/>
      <c r="DN3" s="380"/>
      <c r="DO3" s="380"/>
      <c r="DP3" s="380"/>
      <c r="DQ3" s="380"/>
      <c r="DR3" s="380"/>
      <c r="DS3" s="380"/>
      <c r="DT3" s="380"/>
      <c r="DU3" s="380"/>
      <c r="DV3" s="380"/>
      <c r="DW3" s="380"/>
      <c r="DX3" s="380"/>
      <c r="DY3" s="380"/>
      <c r="DZ3" s="380"/>
      <c r="EA3" s="380"/>
      <c r="EB3" s="380"/>
      <c r="EC3" s="380"/>
      <c r="ED3" s="380"/>
      <c r="EE3" s="380"/>
      <c r="EF3" s="380"/>
      <c r="EG3" s="380"/>
      <c r="EH3" s="380"/>
      <c r="EI3" s="380"/>
      <c r="EJ3" s="380"/>
      <c r="EK3" s="380"/>
      <c r="EL3" s="380"/>
      <c r="EM3" s="380"/>
      <c r="EN3" s="380"/>
      <c r="EO3" s="380"/>
      <c r="EP3" s="380"/>
      <c r="EQ3" s="380"/>
      <c r="ER3" s="380"/>
      <c r="ES3" s="380"/>
      <c r="ET3" s="380"/>
      <c r="EU3" s="380"/>
      <c r="EV3" s="380"/>
      <c r="EW3" s="380"/>
      <c r="EX3" s="380"/>
      <c r="EY3" s="380"/>
      <c r="EZ3" s="380"/>
      <c r="FA3" s="380"/>
      <c r="FB3" s="380"/>
      <c r="FC3" s="380"/>
      <c r="FD3" s="380"/>
      <c r="FE3" s="380"/>
      <c r="FF3" s="380"/>
      <c r="FG3" s="380"/>
      <c r="FH3" s="380"/>
      <c r="FI3" s="380"/>
      <c r="FJ3" s="380"/>
      <c r="FK3" s="380"/>
      <c r="FL3" s="380"/>
      <c r="FM3" s="380"/>
      <c r="FN3" s="380"/>
      <c r="FO3" s="380"/>
      <c r="FP3" s="380"/>
      <c r="FQ3" s="380"/>
      <c r="FR3" s="380"/>
      <c r="FS3" s="380"/>
      <c r="FT3" s="380"/>
      <c r="FU3" s="380"/>
      <c r="FV3" s="380"/>
      <c r="FW3" s="380"/>
      <c r="FX3" s="380"/>
      <c r="FY3" s="380"/>
      <c r="FZ3" s="380"/>
      <c r="GA3" s="380"/>
      <c r="GB3" s="380"/>
      <c r="GC3" s="380"/>
      <c r="GD3" s="380"/>
      <c r="GE3" s="380"/>
      <c r="GF3" s="380"/>
      <c r="GG3" s="380"/>
      <c r="GH3" s="380"/>
      <c r="GI3" s="380"/>
      <c r="GJ3" s="380"/>
      <c r="GK3" s="380"/>
      <c r="GL3" s="380"/>
      <c r="GM3" s="380"/>
      <c r="GN3" s="380"/>
      <c r="GO3" s="380"/>
      <c r="GP3" s="380"/>
      <c r="GQ3" s="380"/>
      <c r="GR3" s="380"/>
      <c r="GS3" s="380"/>
      <c r="GT3" s="380"/>
      <c r="GU3" s="380"/>
      <c r="GV3" s="380"/>
      <c r="GW3" s="380"/>
      <c r="GX3" s="380"/>
      <c r="GY3" s="380"/>
      <c r="GZ3" s="380"/>
      <c r="HA3" s="380"/>
      <c r="HB3" s="380"/>
      <c r="HC3" s="380"/>
      <c r="HD3" s="380"/>
      <c r="HE3" s="380"/>
      <c r="HF3" s="380"/>
      <c r="HG3" s="380"/>
      <c r="HH3" s="380"/>
      <c r="HI3" s="380"/>
      <c r="HJ3" s="380"/>
      <c r="HK3" s="380"/>
      <c r="HL3" s="380"/>
      <c r="HM3" s="380"/>
      <c r="HN3" s="380"/>
      <c r="HO3" s="380"/>
      <c r="HP3" s="380"/>
      <c r="HQ3" s="380"/>
      <c r="HR3" s="380"/>
      <c r="HS3" s="380"/>
      <c r="HT3" s="380"/>
      <c r="HU3" s="380"/>
      <c r="HV3" s="380"/>
      <c r="HW3" s="380"/>
      <c r="HX3" s="380"/>
      <c r="HY3" s="380"/>
      <c r="HZ3" s="380"/>
      <c r="IA3" s="380"/>
      <c r="IB3" s="380"/>
      <c r="IC3" s="380"/>
      <c r="ID3" s="380"/>
      <c r="IE3" s="380"/>
      <c r="IF3" s="380"/>
      <c r="IG3" s="380"/>
      <c r="IH3" s="380"/>
      <c r="II3" s="380"/>
      <c r="IJ3" s="380"/>
      <c r="IK3" s="380"/>
      <c r="IL3" s="380"/>
      <c r="IM3" s="380"/>
      <c r="IN3" s="380"/>
      <c r="IO3" s="380"/>
      <c r="IP3" s="380"/>
      <c r="IQ3" s="380"/>
      <c r="IR3" s="380"/>
      <c r="IS3" s="380"/>
      <c r="IT3" s="380"/>
      <c r="IU3" s="380"/>
      <c r="IV3" s="380"/>
      <c r="IW3" s="380"/>
      <c r="IX3" s="380"/>
      <c r="IY3" s="380"/>
      <c r="IZ3" s="380"/>
      <c r="JA3" s="380"/>
      <c r="JB3" s="380"/>
      <c r="JC3" s="380"/>
      <c r="JD3" s="380"/>
      <c r="JE3" s="380"/>
      <c r="JF3" s="380"/>
      <c r="JG3" s="380"/>
      <c r="JH3" s="380"/>
      <c r="JI3" s="380"/>
      <c r="JJ3" s="380"/>
      <c r="JK3" s="380"/>
      <c r="JL3" s="380"/>
      <c r="JM3" s="380"/>
      <c r="JN3" s="380"/>
      <c r="JO3" s="380"/>
      <c r="JP3" s="380"/>
      <c r="JQ3" s="380"/>
      <c r="JR3" s="380"/>
      <c r="JS3" s="380"/>
      <c r="JT3" s="380"/>
      <c r="JU3" s="380"/>
      <c r="JV3" s="380"/>
      <c r="JW3" s="380"/>
      <c r="JX3" s="380"/>
      <c r="JY3" s="380"/>
      <c r="JZ3" s="380"/>
      <c r="KA3" s="380"/>
      <c r="KB3" s="380"/>
      <c r="KC3" s="380"/>
      <c r="KD3" s="380"/>
      <c r="KE3" s="380"/>
      <c r="KF3" s="380"/>
      <c r="KG3" s="380"/>
      <c r="KH3" s="380"/>
      <c r="KI3" s="380"/>
      <c r="KJ3" s="380"/>
      <c r="KK3" s="380"/>
      <c r="KL3" s="380"/>
      <c r="KM3" s="380"/>
      <c r="KN3" s="380"/>
      <c r="KO3" s="380"/>
      <c r="KP3" s="380"/>
      <c r="KQ3" s="380"/>
      <c r="KR3" s="380"/>
      <c r="KS3" s="380"/>
      <c r="KT3" s="380"/>
      <c r="KU3" s="380"/>
      <c r="KV3" s="380"/>
      <c r="KW3" s="380"/>
      <c r="KX3" s="380"/>
      <c r="KY3" s="380"/>
      <c r="KZ3" s="380"/>
      <c r="LA3" s="380"/>
      <c r="LB3" s="380"/>
      <c r="LC3" s="380"/>
      <c r="LD3" s="380"/>
      <c r="LE3" s="380"/>
      <c r="LF3" s="380"/>
      <c r="LG3" s="380"/>
      <c r="LH3" s="380"/>
      <c r="LI3" s="380"/>
      <c r="LJ3" s="380"/>
      <c r="LK3" s="380"/>
      <c r="LL3" s="380"/>
      <c r="LM3" s="380"/>
      <c r="LN3" s="380"/>
      <c r="LO3" s="380"/>
      <c r="LP3" s="380"/>
      <c r="LQ3" s="380"/>
      <c r="LR3" s="380"/>
      <c r="LS3" s="380"/>
      <c r="LT3" s="380"/>
      <c r="LU3" s="380"/>
      <c r="LV3" s="380"/>
      <c r="LW3" s="380"/>
      <c r="LX3" s="380"/>
      <c r="LY3" s="380"/>
      <c r="LZ3" s="380"/>
      <c r="MA3" s="380"/>
      <c r="MB3" s="380"/>
      <c r="MC3" s="380"/>
      <c r="MD3" s="380"/>
      <c r="ME3" s="380"/>
      <c r="MF3" s="380"/>
      <c r="MG3" s="380"/>
      <c r="MH3" s="380"/>
      <c r="MI3" s="380"/>
      <c r="MJ3" s="380"/>
      <c r="MK3" s="380"/>
      <c r="ML3" s="380"/>
      <c r="MM3" s="380"/>
      <c r="MN3" s="380"/>
      <c r="MO3" s="380"/>
      <c r="MP3" s="380"/>
      <c r="MQ3" s="380"/>
      <c r="MR3" s="380"/>
      <c r="MS3" s="380"/>
      <c r="MT3" s="380"/>
      <c r="MU3" s="380"/>
      <c r="MV3" s="380"/>
      <c r="MW3" s="380"/>
      <c r="MX3" s="380"/>
      <c r="MY3" s="380"/>
      <c r="MZ3" s="380"/>
      <c r="NA3" s="380"/>
      <c r="NB3" s="380"/>
      <c r="NC3" s="380"/>
      <c r="ND3" s="380"/>
      <c r="NE3" s="380"/>
      <c r="NF3" s="380"/>
      <c r="NG3" s="380"/>
      <c r="NH3" s="380"/>
      <c r="NI3" s="380"/>
      <c r="NJ3" s="380"/>
      <c r="NK3" s="380"/>
      <c r="NL3" s="380"/>
      <c r="NM3" s="380"/>
      <c r="NN3" s="380"/>
      <c r="NO3" s="380"/>
      <c r="NP3" s="380"/>
      <c r="NQ3" s="380"/>
      <c r="NR3" s="380"/>
      <c r="NS3" s="380"/>
      <c r="NT3" s="380"/>
      <c r="NU3" s="380"/>
      <c r="NV3" s="380"/>
      <c r="NW3" s="380"/>
      <c r="NX3" s="380"/>
      <c r="NY3" s="380"/>
      <c r="NZ3" s="380"/>
      <c r="OA3" s="380"/>
      <c r="OB3" s="380"/>
      <c r="OC3" s="380"/>
      <c r="OD3" s="380"/>
      <c r="OE3" s="380"/>
      <c r="OF3" s="380"/>
      <c r="OG3" s="380"/>
      <c r="OH3" s="380"/>
      <c r="OI3" s="380"/>
      <c r="OJ3" s="380"/>
      <c r="OK3" s="380"/>
      <c r="OL3" s="380"/>
      <c r="OM3" s="380"/>
      <c r="ON3" s="380"/>
      <c r="OO3" s="380"/>
      <c r="OP3" s="380"/>
      <c r="OQ3" s="380"/>
      <c r="OR3" s="380"/>
      <c r="OS3" s="380"/>
      <c r="OT3" s="380"/>
      <c r="OU3" s="380"/>
      <c r="OV3" s="380"/>
      <c r="OW3" s="380"/>
      <c r="OX3" s="380"/>
      <c r="OY3" s="380"/>
      <c r="OZ3" s="380"/>
      <c r="PA3" s="380"/>
      <c r="PB3" s="380"/>
      <c r="PC3" s="380"/>
      <c r="PD3" s="380"/>
      <c r="PE3" s="380"/>
      <c r="PF3" s="380"/>
      <c r="PG3" s="380"/>
      <c r="PH3" s="380"/>
      <c r="PI3" s="380"/>
      <c r="PJ3" s="380"/>
      <c r="PK3" s="380"/>
      <c r="PL3" s="380"/>
      <c r="PM3" s="380"/>
      <c r="PN3" s="380"/>
      <c r="PO3" s="380"/>
      <c r="PP3" s="380"/>
      <c r="PQ3" s="380"/>
      <c r="PR3" s="380"/>
      <c r="PS3" s="380"/>
      <c r="PT3" s="380"/>
      <c r="PU3" s="380"/>
      <c r="PV3" s="380"/>
      <c r="PW3" s="380"/>
      <c r="PX3" s="380"/>
      <c r="PY3" s="380"/>
      <c r="PZ3" s="380"/>
      <c r="QA3" s="380"/>
      <c r="QB3" s="380"/>
      <c r="QC3" s="380"/>
      <c r="QD3" s="380"/>
      <c r="QE3" s="380"/>
      <c r="QF3" s="380"/>
      <c r="QG3" s="380"/>
      <c r="QH3" s="380"/>
      <c r="QI3" s="380"/>
      <c r="QJ3" s="380"/>
      <c r="QK3" s="380"/>
      <c r="QL3" s="380"/>
      <c r="QM3" s="380"/>
      <c r="QN3" s="380"/>
      <c r="QO3" s="380"/>
      <c r="QP3" s="380"/>
      <c r="QQ3" s="380"/>
      <c r="QR3" s="380"/>
      <c r="QS3" s="380"/>
      <c r="QT3" s="380"/>
      <c r="QU3" s="380"/>
      <c r="QV3" s="380"/>
      <c r="QW3" s="380"/>
      <c r="QX3" s="380"/>
      <c r="QY3" s="380"/>
      <c r="QZ3" s="380"/>
      <c r="RA3" s="380"/>
      <c r="RB3" s="380"/>
      <c r="RC3" s="380"/>
      <c r="RD3" s="380"/>
      <c r="RE3" s="380"/>
      <c r="RF3" s="380"/>
      <c r="RG3" s="380"/>
      <c r="RH3" s="380"/>
      <c r="RI3" s="380"/>
      <c r="RJ3" s="380"/>
      <c r="RK3" s="380"/>
      <c r="RL3" s="380"/>
      <c r="RM3" s="380"/>
      <c r="RN3" s="380"/>
      <c r="RO3" s="380"/>
      <c r="RP3" s="380"/>
      <c r="RQ3" s="380"/>
      <c r="RR3" s="380"/>
      <c r="RS3" s="380"/>
      <c r="RT3" s="380"/>
      <c r="RU3" s="380"/>
      <c r="RV3" s="380"/>
      <c r="RW3" s="380"/>
      <c r="RX3" s="380"/>
      <c r="RY3" s="380"/>
      <c r="RZ3" s="380"/>
      <c r="SA3" s="380"/>
      <c r="SB3" s="380"/>
      <c r="SC3" s="380"/>
      <c r="SD3" s="380"/>
      <c r="SE3" s="380"/>
      <c r="SF3" s="380"/>
      <c r="SG3" s="380"/>
      <c r="SH3" s="380"/>
      <c r="SI3" s="380"/>
      <c r="SJ3" s="380"/>
      <c r="SK3" s="380"/>
    </row>
    <row r="5" spans="1:505">
      <c r="C5" s="443" t="s">
        <v>229</v>
      </c>
      <c r="E5" s="310" t="s">
        <v>160</v>
      </c>
      <c r="F5" s="310" t="s">
        <v>620</v>
      </c>
      <c r="G5" s="310" t="s">
        <v>253</v>
      </c>
      <c r="H5" s="310" t="s">
        <v>626</v>
      </c>
      <c r="I5" s="310" t="s">
        <v>71</v>
      </c>
      <c r="J5" s="310" t="s">
        <v>72</v>
      </c>
      <c r="K5" s="310"/>
      <c r="L5" s="310"/>
    </row>
    <row r="6" spans="1:505">
      <c r="B6" s="169">
        <v>1</v>
      </c>
      <c r="C6" s="442" t="s">
        <v>555</v>
      </c>
      <c r="E6" s="378" t="s">
        <v>563</v>
      </c>
      <c r="F6" s="476">
        <v>20</v>
      </c>
      <c r="G6" s="471">
        <f>F6</f>
        <v>20</v>
      </c>
      <c r="I6" s="141" t="s">
        <v>554</v>
      </c>
      <c r="J6" s="167" t="s">
        <v>561</v>
      </c>
    </row>
    <row r="7" spans="1:505">
      <c r="B7" s="29">
        <f t="shared" ref="B7:B10" si="0">B6+1</f>
        <v>2</v>
      </c>
      <c r="C7" s="442" t="s">
        <v>556</v>
      </c>
      <c r="E7" s="378" t="s">
        <v>560</v>
      </c>
      <c r="F7" s="476">
        <v>25</v>
      </c>
      <c r="G7" s="471">
        <f>F7</f>
        <v>25</v>
      </c>
      <c r="H7" s="237" t="s">
        <v>564</v>
      </c>
      <c r="I7" s="141" t="s">
        <v>554</v>
      </c>
      <c r="J7" s="167" t="s">
        <v>562</v>
      </c>
      <c r="N7" s="395"/>
    </row>
    <row r="8" spans="1:505">
      <c r="B8" s="29">
        <f t="shared" si="0"/>
        <v>3</v>
      </c>
      <c r="C8" s="442" t="s">
        <v>557</v>
      </c>
      <c r="E8" s="378" t="s">
        <v>560</v>
      </c>
      <c r="F8" s="476">
        <v>50</v>
      </c>
      <c r="G8" s="471">
        <f>F8/3</f>
        <v>16.666666666666668</v>
      </c>
      <c r="H8" s="237" t="s">
        <v>565</v>
      </c>
      <c r="I8" s="141" t="s">
        <v>554</v>
      </c>
      <c r="J8" s="167" t="str">
        <f>J7</f>
        <v>1) Paquete de SD incluyen como base: Identificador de llamadas + los otros SD, según paquete contratado.
2) *Por promoción 3 meses de renta gratis, al momento de contratar una línea nueva. El 4º mes, inicia el cobro de esta.
3) Identificador de llamadas requiere aparato. telefónico c/ Caller ID.</v>
      </c>
      <c r="N8" s="395"/>
    </row>
    <row r="9" spans="1:505">
      <c r="B9" s="29">
        <f t="shared" si="0"/>
        <v>4</v>
      </c>
      <c r="C9" s="442" t="s">
        <v>558</v>
      </c>
      <c r="E9" s="378" t="s">
        <v>560</v>
      </c>
      <c r="F9" s="476">
        <v>65</v>
      </c>
      <c r="G9" s="471">
        <f>F9/4</f>
        <v>16.25</v>
      </c>
      <c r="H9" s="237" t="s">
        <v>566</v>
      </c>
      <c r="I9" s="141" t="s">
        <v>554</v>
      </c>
      <c r="J9" s="167" t="str">
        <f>J8</f>
        <v>1) Paquete de SD incluyen como base: Identificador de llamadas + los otros SD, según paquete contratado.
2) *Por promoción 3 meses de renta gratis, al momento de contratar una línea nueva. El 4º mes, inicia el cobro de esta.
3) Identificador de llamadas requiere aparato. telefónico c/ Caller ID.</v>
      </c>
      <c r="N9" s="395"/>
    </row>
    <row r="10" spans="1:505">
      <c r="B10" s="29">
        <f t="shared" si="0"/>
        <v>5</v>
      </c>
      <c r="C10" s="442" t="s">
        <v>559</v>
      </c>
      <c r="E10" s="378" t="s">
        <v>560</v>
      </c>
      <c r="F10" s="476">
        <v>80</v>
      </c>
      <c r="G10" s="471">
        <f>F10/5</f>
        <v>16</v>
      </c>
      <c r="H10" s="237" t="s">
        <v>567</v>
      </c>
      <c r="I10" s="141" t="s">
        <v>554</v>
      </c>
      <c r="J10" s="167" t="str">
        <f>J9</f>
        <v>1) Paquete de SD incluyen como base: Identificador de llamadas + los otros SD, según paquete contratado.
2) *Por promoción 3 meses de renta gratis, al momento de contratar una línea nueva. El 4º mes, inicia el cobro de esta.
3) Identificador de llamadas requiere aparato. telefónico c/ Caller ID.</v>
      </c>
    </row>
    <row r="11" spans="1:505">
      <c r="F11" s="238"/>
    </row>
    <row r="12" spans="1:505">
      <c r="C12" s="150"/>
    </row>
    <row r="13" spans="1:505">
      <c r="A13" s="379"/>
      <c r="B13" s="381" t="s">
        <v>634</v>
      </c>
      <c r="C13" s="381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380"/>
      <c r="O13" s="380"/>
      <c r="P13" s="380"/>
      <c r="Q13" s="380"/>
      <c r="R13" s="380"/>
      <c r="S13" s="380"/>
      <c r="T13" s="380"/>
      <c r="U13" s="380"/>
      <c r="V13" s="380"/>
      <c r="W13" s="380"/>
      <c r="X13" s="380"/>
      <c r="Y13" s="380"/>
      <c r="Z13" s="380"/>
      <c r="AA13" s="380"/>
      <c r="AB13" s="380"/>
      <c r="AC13" s="380"/>
      <c r="AD13" s="380"/>
      <c r="AE13" s="380"/>
      <c r="AF13" s="380"/>
      <c r="AG13" s="380"/>
      <c r="AH13" s="380"/>
      <c r="AI13" s="380"/>
      <c r="AJ13" s="380"/>
      <c r="AK13" s="380"/>
      <c r="AL13" s="380"/>
      <c r="AM13" s="380"/>
      <c r="AN13" s="380"/>
      <c r="AO13" s="380"/>
      <c r="AP13" s="380"/>
      <c r="AQ13" s="380"/>
      <c r="AR13" s="380"/>
      <c r="AS13" s="380"/>
      <c r="AT13" s="380"/>
      <c r="AU13" s="380"/>
      <c r="AV13" s="380"/>
      <c r="AW13" s="380"/>
      <c r="AX13" s="380"/>
      <c r="AY13" s="380"/>
      <c r="AZ13" s="380"/>
      <c r="BA13" s="380"/>
      <c r="BB13" s="380"/>
      <c r="BC13" s="380"/>
      <c r="BD13" s="380"/>
      <c r="BE13" s="380"/>
      <c r="BF13" s="380"/>
      <c r="BG13" s="380"/>
      <c r="BH13" s="380"/>
      <c r="BI13" s="380"/>
      <c r="BJ13" s="380"/>
      <c r="BK13" s="380"/>
      <c r="BL13" s="380"/>
      <c r="BM13" s="380"/>
      <c r="BN13" s="380"/>
      <c r="BO13" s="380"/>
      <c r="BP13" s="380"/>
      <c r="BQ13" s="380"/>
      <c r="BR13" s="380"/>
      <c r="BS13" s="380"/>
      <c r="BT13" s="380"/>
      <c r="BU13" s="380"/>
      <c r="BV13" s="380"/>
      <c r="BW13" s="380"/>
      <c r="BX13" s="380"/>
      <c r="BY13" s="380"/>
      <c r="BZ13" s="380"/>
      <c r="CA13" s="380"/>
      <c r="CB13" s="380"/>
      <c r="CC13" s="380"/>
      <c r="CD13" s="380"/>
      <c r="CE13" s="380"/>
      <c r="CF13" s="380"/>
      <c r="CG13" s="380"/>
      <c r="CH13" s="380"/>
      <c r="CI13" s="380"/>
      <c r="CJ13" s="380"/>
      <c r="CK13" s="380"/>
      <c r="CL13" s="380"/>
      <c r="CM13" s="380"/>
      <c r="CN13" s="380"/>
      <c r="CO13" s="380"/>
      <c r="CP13" s="380"/>
      <c r="CQ13" s="380"/>
      <c r="CR13" s="380"/>
      <c r="CS13" s="380"/>
      <c r="CT13" s="380"/>
      <c r="CU13" s="380"/>
      <c r="CV13" s="380"/>
      <c r="CW13" s="380"/>
      <c r="CX13" s="380"/>
      <c r="CY13" s="380"/>
      <c r="CZ13" s="380"/>
      <c r="DA13" s="380"/>
      <c r="DB13" s="380"/>
      <c r="DC13" s="380"/>
      <c r="DD13" s="380"/>
      <c r="DE13" s="380"/>
      <c r="DF13" s="380"/>
      <c r="DG13" s="380"/>
      <c r="DH13" s="380"/>
      <c r="DI13" s="380"/>
      <c r="DJ13" s="380"/>
      <c r="DK13" s="380"/>
      <c r="DL13" s="380"/>
      <c r="DM13" s="380"/>
      <c r="DN13" s="380"/>
      <c r="DO13" s="380"/>
      <c r="DP13" s="380"/>
      <c r="DQ13" s="380"/>
      <c r="DR13" s="380"/>
      <c r="DS13" s="380"/>
      <c r="DT13" s="380"/>
      <c r="DU13" s="380"/>
      <c r="DV13" s="380"/>
      <c r="DW13" s="380"/>
      <c r="DX13" s="380"/>
      <c r="DY13" s="380"/>
      <c r="DZ13" s="380"/>
      <c r="EA13" s="380"/>
      <c r="EB13" s="380"/>
      <c r="EC13" s="380"/>
      <c r="ED13" s="380"/>
      <c r="EE13" s="380"/>
      <c r="EF13" s="380"/>
      <c r="EG13" s="380"/>
      <c r="EH13" s="380"/>
      <c r="EI13" s="380"/>
      <c r="EJ13" s="380"/>
      <c r="EK13" s="380"/>
      <c r="EL13" s="380"/>
      <c r="EM13" s="380"/>
      <c r="EN13" s="380"/>
      <c r="EO13" s="380"/>
      <c r="EP13" s="380"/>
      <c r="EQ13" s="380"/>
      <c r="ER13" s="380"/>
      <c r="ES13" s="380"/>
      <c r="ET13" s="380"/>
      <c r="EU13" s="380"/>
      <c r="EV13" s="380"/>
      <c r="EW13" s="380"/>
      <c r="EX13" s="380"/>
      <c r="EY13" s="380"/>
      <c r="EZ13" s="380"/>
      <c r="FA13" s="380"/>
      <c r="FB13" s="380"/>
      <c r="FC13" s="380"/>
      <c r="FD13" s="380"/>
      <c r="FE13" s="380"/>
      <c r="FF13" s="380"/>
      <c r="FG13" s="380"/>
      <c r="FH13" s="380"/>
      <c r="FI13" s="380"/>
      <c r="FJ13" s="380"/>
      <c r="FK13" s="380"/>
      <c r="FL13" s="380"/>
      <c r="FM13" s="380"/>
      <c r="FN13" s="380"/>
      <c r="FO13" s="380"/>
      <c r="FP13" s="380"/>
      <c r="FQ13" s="380"/>
      <c r="FR13" s="380"/>
      <c r="FS13" s="380"/>
      <c r="FT13" s="380"/>
      <c r="FU13" s="380"/>
      <c r="FV13" s="380"/>
      <c r="FW13" s="380"/>
      <c r="FX13" s="380"/>
      <c r="FY13" s="380"/>
      <c r="FZ13" s="380"/>
      <c r="GA13" s="380"/>
      <c r="GB13" s="380"/>
      <c r="GC13" s="380"/>
      <c r="GD13" s="380"/>
      <c r="GE13" s="380"/>
      <c r="GF13" s="380"/>
      <c r="GG13" s="380"/>
      <c r="GH13" s="380"/>
      <c r="GI13" s="380"/>
      <c r="GJ13" s="380"/>
      <c r="GK13" s="380"/>
      <c r="GL13" s="380"/>
      <c r="GM13" s="380"/>
      <c r="GN13" s="380"/>
      <c r="GO13" s="380"/>
      <c r="GP13" s="380"/>
      <c r="GQ13" s="380"/>
      <c r="GR13" s="380"/>
      <c r="GS13" s="380"/>
      <c r="GT13" s="380"/>
      <c r="GU13" s="380"/>
      <c r="GV13" s="380"/>
      <c r="GW13" s="380"/>
      <c r="GX13" s="380"/>
      <c r="GY13" s="380"/>
      <c r="GZ13" s="380"/>
      <c r="HA13" s="380"/>
      <c r="HB13" s="380"/>
      <c r="HC13" s="380"/>
      <c r="HD13" s="380"/>
      <c r="HE13" s="380"/>
      <c r="HF13" s="380"/>
      <c r="HG13" s="380"/>
      <c r="HH13" s="380"/>
      <c r="HI13" s="380"/>
      <c r="HJ13" s="380"/>
      <c r="HK13" s="380"/>
      <c r="HL13" s="380"/>
      <c r="HM13" s="380"/>
      <c r="HN13" s="380"/>
      <c r="HO13" s="380"/>
      <c r="HP13" s="380"/>
      <c r="HQ13" s="380"/>
      <c r="HR13" s="380"/>
      <c r="HS13" s="380"/>
      <c r="HT13" s="380"/>
      <c r="HU13" s="380"/>
      <c r="HV13" s="380"/>
      <c r="HW13" s="380"/>
      <c r="HX13" s="380"/>
      <c r="HY13" s="380"/>
      <c r="HZ13" s="380"/>
      <c r="IA13" s="380"/>
      <c r="IB13" s="380"/>
      <c r="IC13" s="380"/>
      <c r="ID13" s="380"/>
      <c r="IE13" s="380"/>
      <c r="IF13" s="380"/>
      <c r="IG13" s="380"/>
      <c r="IH13" s="380"/>
      <c r="II13" s="380"/>
      <c r="IJ13" s="380"/>
      <c r="IK13" s="380"/>
      <c r="IL13" s="380"/>
      <c r="IM13" s="380"/>
      <c r="IN13" s="380"/>
      <c r="IO13" s="380"/>
      <c r="IP13" s="380"/>
      <c r="IQ13" s="380"/>
      <c r="IR13" s="380"/>
      <c r="IS13" s="380"/>
      <c r="IT13" s="380"/>
      <c r="IU13" s="380"/>
      <c r="IV13" s="380"/>
      <c r="IW13" s="380"/>
      <c r="IX13" s="380"/>
      <c r="IY13" s="380"/>
      <c r="IZ13" s="380"/>
      <c r="JA13" s="380"/>
      <c r="JB13" s="380"/>
      <c r="JC13" s="380"/>
      <c r="JD13" s="380"/>
      <c r="JE13" s="380"/>
      <c r="JF13" s="380"/>
      <c r="JG13" s="380"/>
      <c r="JH13" s="380"/>
      <c r="JI13" s="380"/>
      <c r="JJ13" s="380"/>
      <c r="JK13" s="380"/>
      <c r="JL13" s="380"/>
      <c r="JM13" s="380"/>
      <c r="JN13" s="380"/>
      <c r="JO13" s="380"/>
      <c r="JP13" s="380"/>
      <c r="JQ13" s="380"/>
      <c r="JR13" s="380"/>
      <c r="JS13" s="380"/>
      <c r="JT13" s="380"/>
      <c r="JU13" s="380"/>
      <c r="JV13" s="380"/>
      <c r="JW13" s="380"/>
      <c r="JX13" s="380"/>
      <c r="JY13" s="380"/>
      <c r="JZ13" s="380"/>
      <c r="KA13" s="380"/>
      <c r="KB13" s="380"/>
      <c r="KC13" s="380"/>
      <c r="KD13" s="380"/>
      <c r="KE13" s="380"/>
      <c r="KF13" s="380"/>
      <c r="KG13" s="380"/>
      <c r="KH13" s="380"/>
      <c r="KI13" s="380"/>
      <c r="KJ13" s="380"/>
      <c r="KK13" s="380"/>
      <c r="KL13" s="380"/>
      <c r="KM13" s="380"/>
      <c r="KN13" s="380"/>
      <c r="KO13" s="380"/>
      <c r="KP13" s="380"/>
      <c r="KQ13" s="380"/>
      <c r="KR13" s="380"/>
      <c r="KS13" s="380"/>
      <c r="KT13" s="380"/>
      <c r="KU13" s="380"/>
      <c r="KV13" s="380"/>
      <c r="KW13" s="380"/>
      <c r="KX13" s="380"/>
      <c r="KY13" s="380"/>
      <c r="KZ13" s="380"/>
      <c r="LA13" s="380"/>
      <c r="LB13" s="380"/>
      <c r="LC13" s="380"/>
      <c r="LD13" s="380"/>
      <c r="LE13" s="380"/>
      <c r="LF13" s="380"/>
      <c r="LG13" s="380"/>
      <c r="LH13" s="380"/>
      <c r="LI13" s="380"/>
      <c r="LJ13" s="380"/>
      <c r="LK13" s="380"/>
      <c r="LL13" s="380"/>
      <c r="LM13" s="380"/>
      <c r="LN13" s="380"/>
      <c r="LO13" s="380"/>
      <c r="LP13" s="380"/>
      <c r="LQ13" s="380"/>
      <c r="LR13" s="380"/>
      <c r="LS13" s="380"/>
      <c r="LT13" s="380"/>
      <c r="LU13" s="380"/>
      <c r="LV13" s="380"/>
      <c r="LW13" s="380"/>
      <c r="LX13" s="380"/>
      <c r="LY13" s="380"/>
      <c r="LZ13" s="380"/>
      <c r="MA13" s="380"/>
      <c r="MB13" s="380"/>
      <c r="MC13" s="380"/>
      <c r="MD13" s="380"/>
      <c r="ME13" s="380"/>
      <c r="MF13" s="380"/>
      <c r="MG13" s="380"/>
      <c r="MH13" s="380"/>
      <c r="MI13" s="380"/>
      <c r="MJ13" s="380"/>
      <c r="MK13" s="380"/>
      <c r="ML13" s="380"/>
      <c r="MM13" s="380"/>
      <c r="MN13" s="380"/>
      <c r="MO13" s="380"/>
      <c r="MP13" s="380"/>
      <c r="MQ13" s="380"/>
      <c r="MR13" s="380"/>
      <c r="MS13" s="380"/>
      <c r="MT13" s="380"/>
      <c r="MU13" s="380"/>
      <c r="MV13" s="380"/>
      <c r="MW13" s="380"/>
      <c r="MX13" s="380"/>
      <c r="MY13" s="380"/>
      <c r="MZ13" s="380"/>
      <c r="NA13" s="380"/>
      <c r="NB13" s="380"/>
      <c r="NC13" s="380"/>
      <c r="ND13" s="380"/>
      <c r="NE13" s="380"/>
      <c r="NF13" s="380"/>
      <c r="NG13" s="380"/>
      <c r="NH13" s="380"/>
      <c r="NI13" s="380"/>
      <c r="NJ13" s="380"/>
      <c r="NK13" s="380"/>
      <c r="NL13" s="380"/>
      <c r="NM13" s="380"/>
      <c r="NN13" s="380"/>
      <c r="NO13" s="380"/>
      <c r="NP13" s="380"/>
      <c r="NQ13" s="380"/>
      <c r="NR13" s="380"/>
      <c r="NS13" s="380"/>
      <c r="NT13" s="380"/>
      <c r="NU13" s="380"/>
      <c r="NV13" s="380"/>
      <c r="NW13" s="380"/>
      <c r="NX13" s="380"/>
      <c r="NY13" s="380"/>
      <c r="NZ13" s="380"/>
      <c r="OA13" s="380"/>
      <c r="OB13" s="380"/>
      <c r="OC13" s="380"/>
      <c r="OD13" s="380"/>
      <c r="OE13" s="380"/>
      <c r="OF13" s="380"/>
      <c r="OG13" s="380"/>
      <c r="OH13" s="380"/>
      <c r="OI13" s="380"/>
      <c r="OJ13" s="380"/>
      <c r="OK13" s="380"/>
      <c r="OL13" s="380"/>
      <c r="OM13" s="380"/>
      <c r="ON13" s="380"/>
      <c r="OO13" s="380"/>
      <c r="OP13" s="380"/>
      <c r="OQ13" s="380"/>
      <c r="OR13" s="380"/>
      <c r="OS13" s="380"/>
      <c r="OT13" s="380"/>
      <c r="OU13" s="380"/>
      <c r="OV13" s="380"/>
      <c r="OW13" s="380"/>
      <c r="OX13" s="380"/>
      <c r="OY13" s="380"/>
      <c r="OZ13" s="380"/>
      <c r="PA13" s="380"/>
      <c r="PB13" s="380"/>
      <c r="PC13" s="380"/>
      <c r="PD13" s="380"/>
      <c r="PE13" s="380"/>
      <c r="PF13" s="380"/>
      <c r="PG13" s="380"/>
      <c r="PH13" s="380"/>
      <c r="PI13" s="380"/>
      <c r="PJ13" s="380"/>
      <c r="PK13" s="380"/>
      <c r="PL13" s="380"/>
      <c r="PM13" s="380"/>
      <c r="PN13" s="380"/>
      <c r="PO13" s="380"/>
      <c r="PP13" s="380"/>
      <c r="PQ13" s="380"/>
      <c r="PR13" s="380"/>
      <c r="PS13" s="380"/>
      <c r="PT13" s="380"/>
      <c r="PU13" s="380"/>
      <c r="PV13" s="380"/>
      <c r="PW13" s="380"/>
      <c r="PX13" s="380"/>
      <c r="PY13" s="380"/>
      <c r="PZ13" s="380"/>
      <c r="QA13" s="380"/>
      <c r="QB13" s="380"/>
      <c r="QC13" s="380"/>
      <c r="QD13" s="380"/>
      <c r="QE13" s="380"/>
      <c r="QF13" s="380"/>
      <c r="QG13" s="380"/>
      <c r="QH13" s="380"/>
      <c r="QI13" s="380"/>
      <c r="QJ13" s="380"/>
      <c r="QK13" s="380"/>
      <c r="QL13" s="380"/>
      <c r="QM13" s="380"/>
      <c r="QN13" s="380"/>
      <c r="QO13" s="380"/>
      <c r="QP13" s="380"/>
      <c r="QQ13" s="380"/>
      <c r="QR13" s="380"/>
      <c r="QS13" s="380"/>
      <c r="QT13" s="380"/>
      <c r="QU13" s="380"/>
      <c r="QV13" s="380"/>
      <c r="QW13" s="380"/>
      <c r="QX13" s="380"/>
      <c r="QY13" s="380"/>
      <c r="QZ13" s="380"/>
      <c r="RA13" s="380"/>
      <c r="RB13" s="380"/>
      <c r="RC13" s="380"/>
      <c r="RD13" s="380"/>
      <c r="RE13" s="380"/>
      <c r="RF13" s="380"/>
      <c r="RG13" s="380"/>
      <c r="RH13" s="380"/>
      <c r="RI13" s="380"/>
      <c r="RJ13" s="380"/>
      <c r="RK13" s="380"/>
      <c r="RL13" s="380"/>
      <c r="RM13" s="380"/>
      <c r="RN13" s="380"/>
      <c r="RO13" s="380"/>
      <c r="RP13" s="380"/>
      <c r="RQ13" s="380"/>
      <c r="RR13" s="380"/>
      <c r="RS13" s="380"/>
      <c r="RT13" s="380"/>
      <c r="RU13" s="380"/>
      <c r="RV13" s="380"/>
      <c r="RW13" s="380"/>
      <c r="RX13" s="380"/>
      <c r="RY13" s="380"/>
      <c r="RZ13" s="380"/>
      <c r="SA13" s="380"/>
      <c r="SB13" s="380"/>
      <c r="SC13" s="380"/>
      <c r="SD13" s="380"/>
      <c r="SE13" s="380"/>
      <c r="SF13" s="380"/>
      <c r="SG13" s="380"/>
      <c r="SH13" s="380"/>
      <c r="SI13" s="380"/>
      <c r="SJ13" s="380"/>
      <c r="SK13" s="380"/>
    </row>
    <row r="14" spans="1:505">
      <c r="C14" s="150"/>
    </row>
    <row r="15" spans="1:505">
      <c r="C15" s="382" t="s">
        <v>887</v>
      </c>
      <c r="D15" s="383"/>
      <c r="E15" s="310" t="s">
        <v>160</v>
      </c>
      <c r="F15" s="310" t="s">
        <v>620</v>
      </c>
      <c r="G15" s="310" t="s">
        <v>626</v>
      </c>
      <c r="H15" s="310" t="s">
        <v>71</v>
      </c>
    </row>
    <row r="16" spans="1:505">
      <c r="B16" s="169">
        <v>1</v>
      </c>
      <c r="C16" s="443" t="s">
        <v>888</v>
      </c>
      <c r="D16" s="214" t="s">
        <v>878</v>
      </c>
      <c r="E16" s="378" t="s">
        <v>627</v>
      </c>
      <c r="F16" s="494">
        <f>VLOOKUP(year.selected,$D$17:$F$20,3,FALSE)</f>
        <v>4.2464214019340334</v>
      </c>
      <c r="G16" s="173" t="s">
        <v>628</v>
      </c>
      <c r="H16" s="167" t="s">
        <v>854</v>
      </c>
    </row>
    <row r="17" spans="2:8">
      <c r="B17" s="29">
        <f t="shared" ref="B17:B26" si="1">B16+1</f>
        <v>2</v>
      </c>
      <c r="C17" s="442" t="s">
        <v>855</v>
      </c>
      <c r="D17" s="214">
        <v>2015</v>
      </c>
      <c r="E17" s="378" t="s">
        <v>627</v>
      </c>
      <c r="F17" s="495">
        <f>'P. 3- 7'!C1051</f>
        <v>0</v>
      </c>
      <c r="G17" s="173"/>
      <c r="H17" s="167" t="s">
        <v>184</v>
      </c>
    </row>
    <row r="18" spans="2:8">
      <c r="B18" s="29">
        <f t="shared" si="1"/>
        <v>3</v>
      </c>
      <c r="C18" s="442" t="s">
        <v>856</v>
      </c>
      <c r="D18" s="214">
        <v>2016</v>
      </c>
      <c r="E18" s="378" t="s">
        <v>627</v>
      </c>
      <c r="F18" s="495">
        <f>'P. 3- 7'!C1133</f>
        <v>4.2760273259432919</v>
      </c>
      <c r="G18" s="173"/>
      <c r="H18" s="167" t="s">
        <v>184</v>
      </c>
    </row>
    <row r="19" spans="2:8">
      <c r="B19" s="29">
        <f t="shared" si="1"/>
        <v>4</v>
      </c>
      <c r="C19" s="442" t="s">
        <v>857</v>
      </c>
      <c r="D19" s="214">
        <v>2017</v>
      </c>
      <c r="E19" s="378" t="s">
        <v>627</v>
      </c>
      <c r="F19" s="495">
        <f>'P. 3- 7'!C1215</f>
        <v>4.2464214019340334</v>
      </c>
      <c r="G19" s="173"/>
      <c r="H19" s="167" t="s">
        <v>184</v>
      </c>
    </row>
    <row r="20" spans="2:8">
      <c r="B20" s="29">
        <f t="shared" si="1"/>
        <v>5</v>
      </c>
      <c r="C20" s="442" t="s">
        <v>858</v>
      </c>
      <c r="D20" s="214">
        <v>2018</v>
      </c>
      <c r="E20" s="378" t="s">
        <v>627</v>
      </c>
      <c r="F20" s="200"/>
      <c r="G20" s="173"/>
      <c r="H20" s="167" t="s">
        <v>184</v>
      </c>
    </row>
    <row r="22" spans="2:8">
      <c r="B22" s="29">
        <f>1+B20</f>
        <v>6</v>
      </c>
      <c r="C22" s="443" t="s">
        <v>868</v>
      </c>
      <c r="D22" s="214" t="s">
        <v>878</v>
      </c>
      <c r="E22" s="378" t="s">
        <v>627</v>
      </c>
      <c r="F22" s="494">
        <f>VLOOKUP(year.selected,$D$23:$F$26,3,FALSE)</f>
        <v>5.9617083250121823</v>
      </c>
      <c r="G22" s="173" t="s">
        <v>886</v>
      </c>
      <c r="H22" s="167" t="s">
        <v>854</v>
      </c>
    </row>
    <row r="23" spans="2:8">
      <c r="B23" s="29">
        <f t="shared" si="1"/>
        <v>7</v>
      </c>
      <c r="C23" s="442" t="s">
        <v>869</v>
      </c>
      <c r="D23" s="214">
        <v>2015</v>
      </c>
      <c r="E23" s="378" t="s">
        <v>627</v>
      </c>
      <c r="F23" s="495">
        <f>'P. 3- 7'!C1052</f>
        <v>0</v>
      </c>
      <c r="G23" s="173"/>
      <c r="H23" s="167" t="s">
        <v>184</v>
      </c>
    </row>
    <row r="24" spans="2:8">
      <c r="B24" s="29">
        <f t="shared" si="1"/>
        <v>8</v>
      </c>
      <c r="C24" s="442" t="s">
        <v>870</v>
      </c>
      <c r="D24" s="214">
        <v>2016</v>
      </c>
      <c r="E24" s="378" t="s">
        <v>627</v>
      </c>
      <c r="F24" s="495">
        <f>'P. 3- 7'!C1134</f>
        <v>4.7646457254276884</v>
      </c>
      <c r="G24" s="173"/>
      <c r="H24" s="167" t="s">
        <v>184</v>
      </c>
    </row>
    <row r="25" spans="2:8">
      <c r="B25" s="29">
        <f t="shared" si="1"/>
        <v>9</v>
      </c>
      <c r="C25" s="442" t="s">
        <v>871</v>
      </c>
      <c r="D25" s="214">
        <v>2017</v>
      </c>
      <c r="E25" s="378" t="s">
        <v>627</v>
      </c>
      <c r="F25" s="495">
        <f>'P. 3- 7'!C1216</f>
        <v>5.9617083250121823</v>
      </c>
      <c r="G25" s="173"/>
      <c r="H25" s="167" t="s">
        <v>184</v>
      </c>
    </row>
    <row r="26" spans="2:8">
      <c r="B26" s="29">
        <f t="shared" si="1"/>
        <v>10</v>
      </c>
      <c r="C26" s="442" t="s">
        <v>872</v>
      </c>
      <c r="D26" s="214">
        <v>2018</v>
      </c>
      <c r="E26" s="378" t="s">
        <v>627</v>
      </c>
      <c r="F26" s="200"/>
      <c r="G26" s="173"/>
      <c r="H26" s="167" t="s">
        <v>184</v>
      </c>
    </row>
    <row r="27" spans="2:8">
      <c r="C27" s="443"/>
    </row>
    <row r="28" spans="2:8">
      <c r="B28" s="29">
        <f>1+B26</f>
        <v>11</v>
      </c>
      <c r="C28" s="443" t="s">
        <v>873</v>
      </c>
      <c r="D28" s="214" t="s">
        <v>878</v>
      </c>
      <c r="E28" s="378" t="s">
        <v>627</v>
      </c>
      <c r="F28" s="494">
        <f>VLOOKUP(year.selected,$D$29:$F$32,3,FALSE)</f>
        <v>8.1493995185113839</v>
      </c>
      <c r="G28" s="173" t="s">
        <v>885</v>
      </c>
      <c r="H28" s="167" t="s">
        <v>854</v>
      </c>
    </row>
    <row r="29" spans="2:8">
      <c r="B29" s="29">
        <f t="shared" ref="B29:B32" si="2">B28+1</f>
        <v>12</v>
      </c>
      <c r="C29" s="442" t="s">
        <v>874</v>
      </c>
      <c r="D29" s="214">
        <v>2015</v>
      </c>
      <c r="E29" s="378" t="s">
        <v>627</v>
      </c>
      <c r="F29" s="495">
        <f>'P. 3- 7'!C1053</f>
        <v>0</v>
      </c>
      <c r="G29" s="173"/>
      <c r="H29" s="167" t="s">
        <v>184</v>
      </c>
    </row>
    <row r="30" spans="2:8">
      <c r="B30" s="29">
        <f t="shared" si="2"/>
        <v>13</v>
      </c>
      <c r="C30" s="442" t="s">
        <v>875</v>
      </c>
      <c r="D30" s="214">
        <v>2016</v>
      </c>
      <c r="E30" s="378" t="s">
        <v>627</v>
      </c>
      <c r="F30" s="495">
        <f>'P. 3- 7'!C1135</f>
        <v>8.4856985323993346</v>
      </c>
      <c r="G30" s="173"/>
      <c r="H30" s="167" t="s">
        <v>184</v>
      </c>
    </row>
    <row r="31" spans="2:8">
      <c r="B31" s="29">
        <f t="shared" si="2"/>
        <v>14</v>
      </c>
      <c r="C31" s="442" t="s">
        <v>876</v>
      </c>
      <c r="D31" s="214">
        <v>2017</v>
      </c>
      <c r="E31" s="378" t="s">
        <v>627</v>
      </c>
      <c r="F31" s="495">
        <f>'P. 3- 7'!C1217</f>
        <v>8.1493995185113839</v>
      </c>
      <c r="G31" s="173"/>
      <c r="H31" s="167" t="s">
        <v>184</v>
      </c>
    </row>
    <row r="32" spans="2:8">
      <c r="B32" s="29">
        <f t="shared" si="2"/>
        <v>15</v>
      </c>
      <c r="C32" s="442" t="s">
        <v>877</v>
      </c>
      <c r="D32" s="214">
        <v>2018</v>
      </c>
      <c r="E32" s="378" t="s">
        <v>627</v>
      </c>
      <c r="F32" s="200"/>
      <c r="G32" s="173"/>
      <c r="H32" s="167" t="s">
        <v>184</v>
      </c>
    </row>
    <row r="34" spans="1:505">
      <c r="B34" s="29">
        <f>1+B32</f>
        <v>16</v>
      </c>
      <c r="C34" s="443" t="s">
        <v>879</v>
      </c>
      <c r="D34" s="214" t="s">
        <v>878</v>
      </c>
      <c r="E34" s="378" t="s">
        <v>627</v>
      </c>
      <c r="F34" s="494">
        <f>VLOOKUP(year.selected,$D$35:$F$38,3,FALSE)</f>
        <v>3.0561620227061796</v>
      </c>
      <c r="G34" s="173" t="s">
        <v>884</v>
      </c>
      <c r="H34" s="167" t="s">
        <v>854</v>
      </c>
    </row>
    <row r="35" spans="1:505">
      <c r="B35" s="29">
        <f t="shared" ref="B35:B38" si="3">B34+1</f>
        <v>17</v>
      </c>
      <c r="C35" s="442" t="s">
        <v>880</v>
      </c>
      <c r="D35" s="214">
        <v>2015</v>
      </c>
      <c r="E35" s="378" t="s">
        <v>627</v>
      </c>
      <c r="F35" s="495">
        <f>'P. 3- 7'!C1054</f>
        <v>0</v>
      </c>
      <c r="G35" s="173"/>
      <c r="H35" s="167" t="s">
        <v>184</v>
      </c>
    </row>
    <row r="36" spans="1:505">
      <c r="B36" s="29">
        <f t="shared" si="3"/>
        <v>18</v>
      </c>
      <c r="C36" s="442" t="s">
        <v>881</v>
      </c>
      <c r="D36" s="214">
        <v>2016</v>
      </c>
      <c r="E36" s="378" t="s">
        <v>627</v>
      </c>
      <c r="F36" s="495">
        <f>'P. 3- 7'!C1136</f>
        <v>1.7829013884452725</v>
      </c>
      <c r="G36" s="173"/>
      <c r="H36" s="167" t="s">
        <v>184</v>
      </c>
    </row>
    <row r="37" spans="1:505">
      <c r="B37" s="29">
        <f t="shared" si="3"/>
        <v>19</v>
      </c>
      <c r="C37" s="442" t="s">
        <v>882</v>
      </c>
      <c r="D37" s="214">
        <v>2017</v>
      </c>
      <c r="E37" s="378" t="s">
        <v>627</v>
      </c>
      <c r="F37" s="495">
        <f>'P. 3- 7'!C1218</f>
        <v>3.0561620227061796</v>
      </c>
      <c r="G37" s="173"/>
      <c r="H37" s="167" t="s">
        <v>184</v>
      </c>
    </row>
    <row r="38" spans="1:505" ht="12.75" thickBot="1">
      <c r="B38" s="29">
        <f t="shared" si="3"/>
        <v>20</v>
      </c>
      <c r="C38" s="442" t="s">
        <v>883</v>
      </c>
      <c r="D38" s="214">
        <v>2018</v>
      </c>
      <c r="E38" s="378" t="s">
        <v>627</v>
      </c>
      <c r="F38" s="200"/>
      <c r="G38" s="173"/>
      <c r="H38" s="167" t="s">
        <v>184</v>
      </c>
    </row>
    <row r="39" spans="1:505" ht="12.75" customHeight="1">
      <c r="E39" s="11"/>
      <c r="F39" s="11"/>
      <c r="G39" s="11"/>
      <c r="H39" s="11"/>
    </row>
    <row r="40" spans="1:505" ht="12.75" customHeight="1"/>
    <row r="41" spans="1:505">
      <c r="A41" s="379"/>
      <c r="B41" s="381" t="s">
        <v>963</v>
      </c>
      <c r="C41" s="381"/>
      <c r="D41" s="380"/>
      <c r="E41" s="380"/>
      <c r="F41" s="380"/>
      <c r="G41" s="380"/>
      <c r="H41" s="380"/>
      <c r="I41" s="380"/>
      <c r="J41" s="380"/>
      <c r="K41" s="380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  <c r="X41" s="380"/>
      <c r="Y41" s="380"/>
      <c r="Z41" s="380"/>
      <c r="AA41" s="380"/>
      <c r="AB41" s="380"/>
      <c r="AC41" s="380"/>
      <c r="AD41" s="380"/>
      <c r="AE41" s="380"/>
      <c r="AF41" s="380"/>
      <c r="AG41" s="380"/>
      <c r="AH41" s="380"/>
      <c r="AI41" s="380"/>
      <c r="AJ41" s="380"/>
      <c r="AK41" s="380"/>
      <c r="AL41" s="380"/>
      <c r="AM41" s="380"/>
      <c r="AN41" s="380"/>
      <c r="AO41" s="380"/>
      <c r="AP41" s="380"/>
      <c r="AQ41" s="380"/>
      <c r="AR41" s="380"/>
      <c r="AS41" s="380"/>
      <c r="AT41" s="380"/>
      <c r="AU41" s="380"/>
      <c r="AV41" s="380"/>
      <c r="AW41" s="380"/>
      <c r="AX41" s="380"/>
      <c r="AY41" s="380"/>
      <c r="AZ41" s="380"/>
      <c r="BA41" s="380"/>
      <c r="BB41" s="380"/>
      <c r="BC41" s="380"/>
      <c r="BD41" s="380"/>
      <c r="BE41" s="380"/>
      <c r="BF41" s="380"/>
      <c r="BG41" s="380"/>
      <c r="BH41" s="380"/>
      <c r="BI41" s="380"/>
      <c r="BJ41" s="380"/>
      <c r="BK41" s="380"/>
      <c r="BL41" s="380"/>
      <c r="BM41" s="380"/>
      <c r="BN41" s="380"/>
      <c r="BO41" s="380"/>
      <c r="BP41" s="380"/>
      <c r="BQ41" s="380"/>
      <c r="BR41" s="380"/>
      <c r="BS41" s="380"/>
      <c r="BT41" s="380"/>
      <c r="BU41" s="380"/>
      <c r="BV41" s="380"/>
      <c r="BW41" s="380"/>
      <c r="BX41" s="380"/>
      <c r="BY41" s="380"/>
      <c r="BZ41" s="380"/>
      <c r="CA41" s="380"/>
      <c r="CB41" s="380"/>
      <c r="CC41" s="380"/>
      <c r="CD41" s="380"/>
      <c r="CE41" s="380"/>
      <c r="CF41" s="380"/>
      <c r="CG41" s="380"/>
      <c r="CH41" s="380"/>
      <c r="CI41" s="380"/>
      <c r="CJ41" s="380"/>
      <c r="CK41" s="380"/>
      <c r="CL41" s="380"/>
      <c r="CM41" s="380"/>
      <c r="CN41" s="380"/>
      <c r="CO41" s="380"/>
      <c r="CP41" s="380"/>
      <c r="CQ41" s="380"/>
      <c r="CR41" s="380"/>
      <c r="CS41" s="380"/>
      <c r="CT41" s="380"/>
      <c r="CU41" s="380"/>
      <c r="CV41" s="380"/>
      <c r="CW41" s="380"/>
      <c r="CX41" s="380"/>
      <c r="CY41" s="380"/>
      <c r="CZ41" s="380"/>
      <c r="DA41" s="380"/>
      <c r="DB41" s="380"/>
      <c r="DC41" s="380"/>
      <c r="DD41" s="380"/>
      <c r="DE41" s="380"/>
      <c r="DF41" s="380"/>
      <c r="DG41" s="380"/>
      <c r="DH41" s="380"/>
      <c r="DI41" s="380"/>
      <c r="DJ41" s="380"/>
      <c r="DK41" s="380"/>
      <c r="DL41" s="380"/>
      <c r="DM41" s="380"/>
      <c r="DN41" s="380"/>
      <c r="DO41" s="380"/>
      <c r="DP41" s="380"/>
      <c r="DQ41" s="380"/>
      <c r="DR41" s="380"/>
      <c r="DS41" s="380"/>
      <c r="DT41" s="380"/>
      <c r="DU41" s="380"/>
      <c r="DV41" s="380"/>
      <c r="DW41" s="380"/>
      <c r="DX41" s="380"/>
      <c r="DY41" s="380"/>
      <c r="DZ41" s="380"/>
      <c r="EA41" s="380"/>
      <c r="EB41" s="380"/>
      <c r="EC41" s="380"/>
      <c r="ED41" s="380"/>
      <c r="EE41" s="380"/>
      <c r="EF41" s="380"/>
      <c r="EG41" s="380"/>
      <c r="EH41" s="380"/>
      <c r="EI41" s="380"/>
      <c r="EJ41" s="380"/>
      <c r="EK41" s="380"/>
      <c r="EL41" s="380"/>
      <c r="EM41" s="380"/>
      <c r="EN41" s="380"/>
      <c r="EO41" s="380"/>
      <c r="EP41" s="380"/>
      <c r="EQ41" s="380"/>
      <c r="ER41" s="380"/>
      <c r="ES41" s="380"/>
      <c r="ET41" s="380"/>
      <c r="EU41" s="380"/>
      <c r="EV41" s="380"/>
      <c r="EW41" s="380"/>
      <c r="EX41" s="380"/>
      <c r="EY41" s="380"/>
      <c r="EZ41" s="380"/>
      <c r="FA41" s="380"/>
      <c r="FB41" s="380"/>
      <c r="FC41" s="380"/>
      <c r="FD41" s="380"/>
      <c r="FE41" s="380"/>
      <c r="FF41" s="380"/>
      <c r="FG41" s="380"/>
      <c r="FH41" s="380"/>
      <c r="FI41" s="380"/>
      <c r="FJ41" s="380"/>
      <c r="FK41" s="380"/>
      <c r="FL41" s="380"/>
      <c r="FM41" s="380"/>
      <c r="FN41" s="380"/>
      <c r="FO41" s="380"/>
      <c r="FP41" s="380"/>
      <c r="FQ41" s="380"/>
      <c r="FR41" s="380"/>
      <c r="FS41" s="380"/>
      <c r="FT41" s="380"/>
      <c r="FU41" s="380"/>
      <c r="FV41" s="380"/>
      <c r="FW41" s="380"/>
      <c r="FX41" s="380"/>
      <c r="FY41" s="380"/>
      <c r="FZ41" s="380"/>
      <c r="GA41" s="380"/>
      <c r="GB41" s="380"/>
      <c r="GC41" s="380"/>
      <c r="GD41" s="380"/>
      <c r="GE41" s="380"/>
      <c r="GF41" s="380"/>
      <c r="GG41" s="380"/>
      <c r="GH41" s="380"/>
      <c r="GI41" s="380"/>
      <c r="GJ41" s="380"/>
      <c r="GK41" s="380"/>
      <c r="GL41" s="380"/>
      <c r="GM41" s="380"/>
      <c r="GN41" s="380"/>
      <c r="GO41" s="380"/>
      <c r="GP41" s="380"/>
      <c r="GQ41" s="380"/>
      <c r="GR41" s="380"/>
      <c r="GS41" s="380"/>
      <c r="GT41" s="380"/>
      <c r="GU41" s="380"/>
      <c r="GV41" s="380"/>
      <c r="GW41" s="380"/>
      <c r="GX41" s="380"/>
      <c r="GY41" s="380"/>
      <c r="GZ41" s="380"/>
      <c r="HA41" s="380"/>
      <c r="HB41" s="380"/>
      <c r="HC41" s="380"/>
      <c r="HD41" s="380"/>
      <c r="HE41" s="380"/>
      <c r="HF41" s="380"/>
      <c r="HG41" s="380"/>
      <c r="HH41" s="380"/>
      <c r="HI41" s="380"/>
      <c r="HJ41" s="380"/>
      <c r="HK41" s="380"/>
      <c r="HL41" s="380"/>
      <c r="HM41" s="380"/>
      <c r="HN41" s="380"/>
      <c r="HO41" s="380"/>
      <c r="HP41" s="380"/>
      <c r="HQ41" s="380"/>
      <c r="HR41" s="380"/>
      <c r="HS41" s="380"/>
      <c r="HT41" s="380"/>
      <c r="HU41" s="380"/>
      <c r="HV41" s="380"/>
      <c r="HW41" s="380"/>
      <c r="HX41" s="380"/>
      <c r="HY41" s="380"/>
      <c r="HZ41" s="380"/>
      <c r="IA41" s="380"/>
      <c r="IB41" s="380"/>
      <c r="IC41" s="380"/>
      <c r="ID41" s="380"/>
      <c r="IE41" s="380"/>
      <c r="IF41" s="380"/>
      <c r="IG41" s="380"/>
      <c r="IH41" s="380"/>
      <c r="II41" s="380"/>
      <c r="IJ41" s="380"/>
      <c r="IK41" s="380"/>
      <c r="IL41" s="380"/>
      <c r="IM41" s="380"/>
      <c r="IN41" s="380"/>
      <c r="IO41" s="380"/>
      <c r="IP41" s="380"/>
      <c r="IQ41" s="380"/>
      <c r="IR41" s="380"/>
      <c r="IS41" s="380"/>
      <c r="IT41" s="380"/>
      <c r="IU41" s="380"/>
      <c r="IV41" s="380"/>
      <c r="IW41" s="380"/>
      <c r="IX41" s="380"/>
      <c r="IY41" s="380"/>
      <c r="IZ41" s="380"/>
      <c r="JA41" s="380"/>
      <c r="JB41" s="380"/>
      <c r="JC41" s="380"/>
      <c r="JD41" s="380"/>
      <c r="JE41" s="380"/>
      <c r="JF41" s="380"/>
      <c r="JG41" s="380"/>
      <c r="JH41" s="380"/>
      <c r="JI41" s="380"/>
      <c r="JJ41" s="380"/>
      <c r="JK41" s="380"/>
      <c r="JL41" s="380"/>
      <c r="JM41" s="380"/>
      <c r="JN41" s="380"/>
      <c r="JO41" s="380"/>
      <c r="JP41" s="380"/>
      <c r="JQ41" s="380"/>
      <c r="JR41" s="380"/>
      <c r="JS41" s="380"/>
      <c r="JT41" s="380"/>
      <c r="JU41" s="380"/>
      <c r="JV41" s="380"/>
      <c r="JW41" s="380"/>
      <c r="JX41" s="380"/>
      <c r="JY41" s="380"/>
      <c r="JZ41" s="380"/>
      <c r="KA41" s="380"/>
      <c r="KB41" s="380"/>
      <c r="KC41" s="380"/>
      <c r="KD41" s="380"/>
      <c r="KE41" s="380"/>
      <c r="KF41" s="380"/>
      <c r="KG41" s="380"/>
      <c r="KH41" s="380"/>
      <c r="KI41" s="380"/>
      <c r="KJ41" s="380"/>
      <c r="KK41" s="380"/>
      <c r="KL41" s="380"/>
      <c r="KM41" s="380"/>
      <c r="KN41" s="380"/>
      <c r="KO41" s="380"/>
      <c r="KP41" s="380"/>
      <c r="KQ41" s="380"/>
      <c r="KR41" s="380"/>
      <c r="KS41" s="380"/>
      <c r="KT41" s="380"/>
      <c r="KU41" s="380"/>
      <c r="KV41" s="380"/>
      <c r="KW41" s="380"/>
      <c r="KX41" s="380"/>
      <c r="KY41" s="380"/>
      <c r="KZ41" s="380"/>
      <c r="LA41" s="380"/>
      <c r="LB41" s="380"/>
      <c r="LC41" s="380"/>
      <c r="LD41" s="380"/>
      <c r="LE41" s="380"/>
      <c r="LF41" s="380"/>
      <c r="LG41" s="380"/>
      <c r="LH41" s="380"/>
      <c r="LI41" s="380"/>
      <c r="LJ41" s="380"/>
      <c r="LK41" s="380"/>
      <c r="LL41" s="380"/>
      <c r="LM41" s="380"/>
      <c r="LN41" s="380"/>
      <c r="LO41" s="380"/>
      <c r="LP41" s="380"/>
      <c r="LQ41" s="380"/>
      <c r="LR41" s="380"/>
      <c r="LS41" s="380"/>
      <c r="LT41" s="380"/>
      <c r="LU41" s="380"/>
      <c r="LV41" s="380"/>
      <c r="LW41" s="380"/>
      <c r="LX41" s="380"/>
      <c r="LY41" s="380"/>
      <c r="LZ41" s="380"/>
      <c r="MA41" s="380"/>
      <c r="MB41" s="380"/>
      <c r="MC41" s="380"/>
      <c r="MD41" s="380"/>
      <c r="ME41" s="380"/>
      <c r="MF41" s="380"/>
      <c r="MG41" s="380"/>
      <c r="MH41" s="380"/>
      <c r="MI41" s="380"/>
      <c r="MJ41" s="380"/>
      <c r="MK41" s="380"/>
      <c r="ML41" s="380"/>
      <c r="MM41" s="380"/>
      <c r="MN41" s="380"/>
      <c r="MO41" s="380"/>
      <c r="MP41" s="380"/>
      <c r="MQ41" s="380"/>
      <c r="MR41" s="380"/>
      <c r="MS41" s="380"/>
      <c r="MT41" s="380"/>
      <c r="MU41" s="380"/>
      <c r="MV41" s="380"/>
      <c r="MW41" s="380"/>
      <c r="MX41" s="380"/>
      <c r="MY41" s="380"/>
      <c r="MZ41" s="380"/>
      <c r="NA41" s="380"/>
      <c r="NB41" s="380"/>
      <c r="NC41" s="380"/>
      <c r="ND41" s="380"/>
      <c r="NE41" s="380"/>
      <c r="NF41" s="380"/>
      <c r="NG41" s="380"/>
      <c r="NH41" s="380"/>
      <c r="NI41" s="380"/>
      <c r="NJ41" s="380"/>
      <c r="NK41" s="380"/>
      <c r="NL41" s="380"/>
      <c r="NM41" s="380"/>
      <c r="NN41" s="380"/>
      <c r="NO41" s="380"/>
      <c r="NP41" s="380"/>
      <c r="NQ41" s="380"/>
      <c r="NR41" s="380"/>
      <c r="NS41" s="380"/>
      <c r="NT41" s="380"/>
      <c r="NU41" s="380"/>
      <c r="NV41" s="380"/>
      <c r="NW41" s="380"/>
      <c r="NX41" s="380"/>
      <c r="NY41" s="380"/>
      <c r="NZ41" s="380"/>
      <c r="OA41" s="380"/>
      <c r="OB41" s="380"/>
      <c r="OC41" s="380"/>
      <c r="OD41" s="380"/>
      <c r="OE41" s="380"/>
      <c r="OF41" s="380"/>
      <c r="OG41" s="380"/>
      <c r="OH41" s="380"/>
      <c r="OI41" s="380"/>
      <c r="OJ41" s="380"/>
      <c r="OK41" s="380"/>
      <c r="OL41" s="380"/>
      <c r="OM41" s="380"/>
      <c r="ON41" s="380"/>
      <c r="OO41" s="380"/>
      <c r="OP41" s="380"/>
      <c r="OQ41" s="380"/>
      <c r="OR41" s="380"/>
      <c r="OS41" s="380"/>
      <c r="OT41" s="380"/>
      <c r="OU41" s="380"/>
      <c r="OV41" s="380"/>
      <c r="OW41" s="380"/>
      <c r="OX41" s="380"/>
      <c r="OY41" s="380"/>
      <c r="OZ41" s="380"/>
      <c r="PA41" s="380"/>
      <c r="PB41" s="380"/>
      <c r="PC41" s="380"/>
      <c r="PD41" s="380"/>
      <c r="PE41" s="380"/>
      <c r="PF41" s="380"/>
      <c r="PG41" s="380"/>
      <c r="PH41" s="380"/>
      <c r="PI41" s="380"/>
      <c r="PJ41" s="380"/>
      <c r="PK41" s="380"/>
      <c r="PL41" s="380"/>
      <c r="PM41" s="380"/>
      <c r="PN41" s="380"/>
      <c r="PO41" s="380"/>
      <c r="PP41" s="380"/>
      <c r="PQ41" s="380"/>
      <c r="PR41" s="380"/>
      <c r="PS41" s="380"/>
      <c r="PT41" s="380"/>
      <c r="PU41" s="380"/>
      <c r="PV41" s="380"/>
      <c r="PW41" s="380"/>
      <c r="PX41" s="380"/>
      <c r="PY41" s="380"/>
      <c r="PZ41" s="380"/>
      <c r="QA41" s="380"/>
      <c r="QB41" s="380"/>
      <c r="QC41" s="380"/>
      <c r="QD41" s="380"/>
      <c r="QE41" s="380"/>
      <c r="QF41" s="380"/>
      <c r="QG41" s="380"/>
      <c r="QH41" s="380"/>
      <c r="QI41" s="380"/>
      <c r="QJ41" s="380"/>
      <c r="QK41" s="380"/>
      <c r="QL41" s="380"/>
      <c r="QM41" s="380"/>
      <c r="QN41" s="380"/>
      <c r="QO41" s="380"/>
      <c r="QP41" s="380"/>
      <c r="QQ41" s="380"/>
      <c r="QR41" s="380"/>
      <c r="QS41" s="380"/>
      <c r="QT41" s="380"/>
      <c r="QU41" s="380"/>
      <c r="QV41" s="380"/>
      <c r="QW41" s="380"/>
      <c r="QX41" s="380"/>
      <c r="QY41" s="380"/>
      <c r="QZ41" s="380"/>
      <c r="RA41" s="380"/>
      <c r="RB41" s="380"/>
      <c r="RC41" s="380"/>
      <c r="RD41" s="380"/>
      <c r="RE41" s="380"/>
      <c r="RF41" s="380"/>
      <c r="RG41" s="380"/>
      <c r="RH41" s="380"/>
      <c r="RI41" s="380"/>
      <c r="RJ41" s="380"/>
      <c r="RK41" s="380"/>
      <c r="RL41" s="380"/>
      <c r="RM41" s="380"/>
      <c r="RN41" s="380"/>
      <c r="RO41" s="380"/>
      <c r="RP41" s="380"/>
      <c r="RQ41" s="380"/>
      <c r="RR41" s="380"/>
      <c r="RS41" s="380"/>
      <c r="RT41" s="380"/>
      <c r="RU41" s="380"/>
      <c r="RV41" s="380"/>
      <c r="RW41" s="380"/>
      <c r="RX41" s="380"/>
      <c r="RY41" s="380"/>
      <c r="RZ41" s="380"/>
      <c r="SA41" s="380"/>
      <c r="SB41" s="380"/>
      <c r="SC41" s="380"/>
      <c r="SD41" s="380"/>
      <c r="SE41" s="380"/>
      <c r="SF41" s="380"/>
      <c r="SG41" s="380"/>
      <c r="SH41" s="380"/>
      <c r="SI41" s="380"/>
      <c r="SJ41" s="380"/>
      <c r="SK41" s="380"/>
    </row>
    <row r="42" spans="1:505">
      <c r="C42" s="150"/>
    </row>
    <row r="43" spans="1:505">
      <c r="E43" s="373" t="s">
        <v>250</v>
      </c>
      <c r="F43" s="472">
        <f>year.selected</f>
        <v>2017</v>
      </c>
    </row>
    <row r="44" spans="1:505">
      <c r="C44" s="150"/>
    </row>
    <row r="45" spans="1:505" ht="24">
      <c r="C45" s="150"/>
      <c r="E45" s="310" t="s">
        <v>264</v>
      </c>
      <c r="F45" s="310" t="s">
        <v>265</v>
      </c>
      <c r="G45" s="310" t="s">
        <v>390</v>
      </c>
      <c r="H45" s="310" t="s">
        <v>393</v>
      </c>
      <c r="I45" s="310" t="s">
        <v>943</v>
      </c>
      <c r="J45" s="310" t="s">
        <v>944</v>
      </c>
      <c r="K45" s="310" t="s">
        <v>267</v>
      </c>
    </row>
    <row r="46" spans="1:505">
      <c r="C46" s="382" t="s">
        <v>635</v>
      </c>
      <c r="D46" s="373" t="s">
        <v>921</v>
      </c>
      <c r="G46" s="232" t="s">
        <v>568</v>
      </c>
      <c r="H46" s="21" t="s">
        <v>211</v>
      </c>
      <c r="I46" s="232" t="s">
        <v>643</v>
      </c>
      <c r="J46" s="232" t="s">
        <v>910</v>
      </c>
    </row>
    <row r="47" spans="1:505">
      <c r="B47" s="169">
        <v>1</v>
      </c>
      <c r="C47" s="252" t="s">
        <v>362</v>
      </c>
      <c r="E47" s="384" t="str">
        <f>IFERROR(VLOOKUP($C47,'P. 3- 7'!$B$664:$I$723,2,FALSE),"")</f>
        <v>Residencial</v>
      </c>
      <c r="F47" s="384" t="str">
        <f>IFERROR(VLOOKUP($C47,'P. 3- 7'!$B$664:$I$723,3,FALSE),"")</f>
        <v>Telefonía fija</v>
      </c>
      <c r="G47" s="448">
        <f>IFERROR(VLOOKUP($C47,'P. 3- 7'!$B$459:$V$501,4,FALSE),"")</f>
        <v>125.54</v>
      </c>
      <c r="H47" s="384">
        <f>IFERROR(VLOOKUP($C47,'P. 3- 7'!$B$459:$V$501,7,FALSE),"")</f>
        <v>1000</v>
      </c>
      <c r="I47" s="467">
        <f>IFERROR(G47/H47,0)</f>
        <v>0.12554000000000001</v>
      </c>
      <c r="J47" s="467">
        <f>IFERROR(I47/loading.call.durations.to.local.fixed.numbers,"")</f>
        <v>2.956371686117228E-2</v>
      </c>
      <c r="K47" s="36"/>
    </row>
    <row r="48" spans="1:505" ht="12.75" thickBot="1">
      <c r="B48" s="29">
        <f>B47+1</f>
        <v>2</v>
      </c>
      <c r="C48" s="252" t="s">
        <v>743</v>
      </c>
      <c r="E48" s="384" t="str">
        <f>IFERROR(VLOOKUP($C48,'P. 3- 7'!$B$664:$I$723,2,FALSE),"")</f>
        <v>No Residencial</v>
      </c>
      <c r="F48" s="384" t="str">
        <f>IFERROR(VLOOKUP($C48,'P. 3- 7'!$B$664:$I$723,3,FALSE),"")</f>
        <v>Telefonía fija</v>
      </c>
      <c r="G48" s="448">
        <f>IFERROR(VLOOKUP($C48,'P. 3- 7'!$B$459:$V$501,4,FALSE),"")</f>
        <v>400000</v>
      </c>
      <c r="H48" s="384">
        <f>IFERROR(VLOOKUP($C48,'P. 3- 7'!$B$459:$V$501,7,FALSE),"")</f>
        <v>500000</v>
      </c>
      <c r="I48" s="467">
        <f>IFERROR(G48/H48,0)</f>
        <v>0.8</v>
      </c>
      <c r="J48" s="467">
        <f>IFERROR(I48/loading.call.durations.to.local.fixed.numbers,"")</f>
        <v>0.18839392615053227</v>
      </c>
      <c r="K48" s="36"/>
    </row>
    <row r="49" spans="1:506">
      <c r="E49" s="11"/>
      <c r="F49" s="11"/>
      <c r="G49" s="11"/>
      <c r="H49" s="11"/>
      <c r="I49" s="11"/>
      <c r="J49" s="11"/>
      <c r="K49" s="11"/>
    </row>
    <row r="50" spans="1:506">
      <c r="C50" s="150"/>
      <c r="E50" s="310" t="s">
        <v>264</v>
      </c>
      <c r="F50" s="310" t="s">
        <v>620</v>
      </c>
      <c r="G50" s="310" t="s">
        <v>158</v>
      </c>
      <c r="H50" s="310" t="s">
        <v>267</v>
      </c>
      <c r="L50" s="373"/>
    </row>
    <row r="51" spans="1:506">
      <c r="C51" s="382" t="s">
        <v>928</v>
      </c>
      <c r="F51" s="232" t="s">
        <v>200</v>
      </c>
      <c r="G51" s="373"/>
      <c r="H51" s="373"/>
      <c r="L51" s="373"/>
    </row>
    <row r="52" spans="1:506">
      <c r="B52" s="169">
        <v>1</v>
      </c>
      <c r="C52" s="150" t="s">
        <v>929</v>
      </c>
      <c r="E52" s="378" t="s">
        <v>269</v>
      </c>
      <c r="F52" s="224">
        <f>(SUMPRODUCT(F84:SK84,$F$125:$SK$125,vector.users.telephone.wlr)/SUMPRODUCT($F$125:$SK$125,vector.users.telephone.wlr))/100</f>
        <v>0.79903403071584511</v>
      </c>
      <c r="G52" s="173" t="s">
        <v>932</v>
      </c>
      <c r="H52" s="180" t="s">
        <v>931</v>
      </c>
      <c r="L52" s="373"/>
    </row>
    <row r="53" spans="1:506" ht="12.75" thickBot="1">
      <c r="B53" s="29">
        <f>B52+1</f>
        <v>2</v>
      </c>
      <c r="C53" s="150" t="s">
        <v>930</v>
      </c>
      <c r="E53" s="378" t="s">
        <v>272</v>
      </c>
      <c r="F53" s="224">
        <f>I84/I83</f>
        <v>0.21</v>
      </c>
      <c r="G53" s="173" t="s">
        <v>933</v>
      </c>
      <c r="H53" s="180" t="s">
        <v>934</v>
      </c>
      <c r="L53" s="373"/>
    </row>
    <row r="54" spans="1:506">
      <c r="E54" s="11"/>
      <c r="F54" s="11"/>
      <c r="G54" s="11"/>
      <c r="H54" s="11"/>
      <c r="K54" s="373"/>
      <c r="L54" s="373"/>
    </row>
    <row r="55" spans="1:506">
      <c r="C55" s="382" t="s">
        <v>945</v>
      </c>
      <c r="E55" s="310" t="s">
        <v>160</v>
      </c>
      <c r="F55" s="310" t="s">
        <v>878</v>
      </c>
      <c r="G55" s="310" t="s">
        <v>158</v>
      </c>
      <c r="H55" s="310" t="s">
        <v>267</v>
      </c>
      <c r="K55" s="373"/>
      <c r="L55" s="373"/>
    </row>
    <row r="56" spans="1:506">
      <c r="B56" s="169">
        <v>1</v>
      </c>
      <c r="C56" s="150" t="s">
        <v>908</v>
      </c>
      <c r="E56" s="378" t="s">
        <v>910</v>
      </c>
      <c r="F56" s="458">
        <f>J47/index.use.residential</f>
        <v>3.6999321336397273E-2</v>
      </c>
      <c r="G56" s="173" t="s">
        <v>919</v>
      </c>
      <c r="H56" s="167" t="s">
        <v>935</v>
      </c>
      <c r="K56" s="373"/>
      <c r="L56" s="373"/>
    </row>
    <row r="57" spans="1:506" ht="12.75" thickBot="1">
      <c r="B57" s="29">
        <f t="shared" ref="B57" si="4">B56+1</f>
        <v>2</v>
      </c>
      <c r="C57" s="150" t="s">
        <v>909</v>
      </c>
      <c r="E57" s="378" t="s">
        <v>910</v>
      </c>
      <c r="F57" s="458">
        <f>J48/index.use.no.residential</f>
        <v>0.89711393405015372</v>
      </c>
      <c r="G57" s="173" t="s">
        <v>920</v>
      </c>
      <c r="H57" s="167" t="s">
        <v>936</v>
      </c>
      <c r="K57" s="373"/>
      <c r="L57" s="373"/>
    </row>
    <row r="58" spans="1:506" ht="14.25" customHeight="1" thickBot="1">
      <c r="E58" s="11"/>
      <c r="F58" s="11"/>
      <c r="G58" s="11"/>
      <c r="H58" s="11"/>
      <c r="K58" s="373"/>
      <c r="L58" s="373"/>
    </row>
    <row r="59" spans="1:506" ht="14.25" customHeight="1">
      <c r="E59" s="11"/>
      <c r="F59" s="11"/>
      <c r="G59" s="11"/>
      <c r="H59" s="11"/>
      <c r="K59" s="373"/>
      <c r="L59" s="373"/>
    </row>
    <row r="60" spans="1:506" ht="14.25" customHeight="1" thickBot="1">
      <c r="A60" s="105" t="s">
        <v>948</v>
      </c>
      <c r="B60" s="105"/>
      <c r="C60" s="105"/>
      <c r="D60" s="105"/>
      <c r="E60" s="105"/>
      <c r="F60" s="459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5"/>
      <c r="R60" s="105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5"/>
      <c r="AD60" s="105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5"/>
      <c r="AP60" s="105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5"/>
      <c r="BB60" s="105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5"/>
      <c r="BN60" s="105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T60" s="105"/>
      <c r="CU60" s="105"/>
      <c r="CV60" s="105"/>
      <c r="CW60" s="105"/>
      <c r="CX60" s="105"/>
      <c r="CY60" s="105"/>
      <c r="CZ60" s="105"/>
      <c r="DA60" s="105"/>
      <c r="DB60" s="105"/>
      <c r="DC60" s="105"/>
      <c r="DD60" s="105"/>
      <c r="DE60" s="105"/>
      <c r="DF60" s="105"/>
      <c r="DG60" s="105"/>
      <c r="DH60" s="105"/>
      <c r="DI60" s="105"/>
      <c r="DJ60" s="105"/>
      <c r="DK60" s="105"/>
      <c r="DL60" s="105"/>
      <c r="DM60" s="105"/>
      <c r="DN60" s="105"/>
      <c r="DO60" s="105"/>
      <c r="DP60" s="105"/>
      <c r="DQ60" s="105"/>
      <c r="DR60" s="105"/>
      <c r="DS60" s="105"/>
      <c r="DT60" s="105"/>
      <c r="DU60" s="105"/>
      <c r="DV60" s="105"/>
      <c r="DW60" s="105"/>
      <c r="DX60" s="105"/>
      <c r="DY60" s="105"/>
      <c r="DZ60" s="105"/>
      <c r="EA60" s="105"/>
      <c r="EB60" s="105"/>
      <c r="EC60" s="105"/>
      <c r="ED60" s="105"/>
      <c r="EE60" s="105"/>
      <c r="EF60" s="105"/>
      <c r="EG60" s="105"/>
      <c r="EH60" s="105"/>
      <c r="EI60" s="105"/>
      <c r="EJ60" s="105"/>
      <c r="EK60" s="105"/>
      <c r="EL60" s="105"/>
      <c r="EM60" s="105"/>
      <c r="EN60" s="105"/>
      <c r="EO60" s="105"/>
      <c r="EP60" s="105"/>
      <c r="EQ60" s="105"/>
      <c r="ER60" s="105"/>
      <c r="ES60" s="105"/>
      <c r="ET60" s="105"/>
      <c r="EU60" s="105"/>
      <c r="EV60" s="105"/>
      <c r="EW60" s="105"/>
      <c r="EX60" s="105"/>
      <c r="EY60" s="105"/>
      <c r="EZ60" s="105"/>
      <c r="FA60" s="105"/>
      <c r="FB60" s="105"/>
      <c r="FC60" s="105"/>
      <c r="FD60" s="105"/>
      <c r="FE60" s="105"/>
      <c r="FF60" s="105"/>
      <c r="FG60" s="105"/>
      <c r="FH60" s="105"/>
      <c r="FI60" s="105"/>
      <c r="FJ60" s="105"/>
      <c r="FK60" s="105"/>
      <c r="FL60" s="105"/>
      <c r="FM60" s="105"/>
      <c r="FN60" s="105"/>
      <c r="FO60" s="105"/>
      <c r="FP60" s="105"/>
      <c r="FQ60" s="105"/>
      <c r="FR60" s="105"/>
      <c r="FS60" s="105"/>
      <c r="FT60" s="105"/>
      <c r="FU60" s="105"/>
      <c r="FV60" s="105"/>
      <c r="FW60" s="105"/>
      <c r="FX60" s="105"/>
      <c r="FY60" s="105"/>
      <c r="FZ60" s="105"/>
      <c r="GA60" s="105"/>
      <c r="GB60" s="105"/>
      <c r="GC60" s="105"/>
      <c r="GD60" s="105"/>
      <c r="GE60" s="105"/>
      <c r="GF60" s="105"/>
      <c r="GG60" s="105"/>
      <c r="GH60" s="105"/>
      <c r="GI60" s="105"/>
      <c r="GJ60" s="105"/>
      <c r="GK60" s="105"/>
      <c r="GL60" s="105"/>
      <c r="GM60" s="105"/>
      <c r="GN60" s="105"/>
      <c r="GO60" s="105"/>
      <c r="GP60" s="105"/>
      <c r="GQ60" s="105"/>
      <c r="GR60" s="105"/>
      <c r="GS60" s="105"/>
      <c r="GT60" s="105"/>
      <c r="GU60" s="105"/>
      <c r="GV60" s="105"/>
      <c r="GW60" s="105"/>
      <c r="GX60" s="105"/>
      <c r="GY60" s="105"/>
      <c r="GZ60" s="105"/>
      <c r="HA60" s="105"/>
      <c r="HB60" s="105"/>
      <c r="HC60" s="105"/>
      <c r="HD60" s="105"/>
      <c r="HE60" s="105"/>
      <c r="HF60" s="105"/>
      <c r="HG60" s="105"/>
      <c r="HH60" s="105"/>
      <c r="HI60" s="105"/>
      <c r="HJ60" s="105"/>
      <c r="HK60" s="105"/>
      <c r="HL60" s="105"/>
      <c r="HM60" s="105"/>
      <c r="HN60" s="105"/>
      <c r="HO60" s="105"/>
      <c r="HP60" s="105"/>
      <c r="HQ60" s="105"/>
      <c r="HR60" s="105"/>
      <c r="HS60" s="105"/>
      <c r="HT60" s="105"/>
      <c r="HU60" s="105"/>
      <c r="HV60" s="105"/>
      <c r="HW60" s="105"/>
      <c r="HX60" s="105"/>
      <c r="HY60" s="105"/>
      <c r="HZ60" s="105"/>
      <c r="IA60" s="105"/>
      <c r="IB60" s="105"/>
      <c r="IC60" s="105"/>
      <c r="ID60" s="105"/>
      <c r="IE60" s="105"/>
      <c r="IF60" s="105"/>
      <c r="IG60" s="105"/>
      <c r="IH60" s="105"/>
      <c r="II60" s="105"/>
      <c r="IJ60" s="105"/>
      <c r="IK60" s="105"/>
      <c r="IL60" s="105"/>
      <c r="IM60" s="105"/>
      <c r="IN60" s="105"/>
      <c r="IO60" s="105"/>
      <c r="IP60" s="105"/>
      <c r="IQ60" s="105"/>
      <c r="IR60" s="105"/>
      <c r="IS60" s="105"/>
      <c r="IT60" s="105"/>
      <c r="IU60" s="105"/>
      <c r="IV60" s="105"/>
      <c r="IW60" s="105"/>
      <c r="IX60" s="105"/>
      <c r="IY60" s="105"/>
      <c r="IZ60" s="105"/>
      <c r="JA60" s="105"/>
      <c r="JB60" s="105"/>
      <c r="JC60" s="105"/>
      <c r="JD60" s="105"/>
      <c r="JE60" s="105"/>
      <c r="JF60" s="105"/>
      <c r="JG60" s="105"/>
      <c r="JH60" s="105"/>
      <c r="JI60" s="105"/>
      <c r="JJ60" s="105"/>
      <c r="JK60" s="105"/>
      <c r="JL60" s="105"/>
      <c r="JM60" s="105"/>
      <c r="JN60" s="105"/>
      <c r="JO60" s="105"/>
      <c r="JP60" s="105"/>
      <c r="JQ60" s="105"/>
      <c r="JR60" s="105"/>
      <c r="JS60" s="105"/>
      <c r="JT60" s="105"/>
      <c r="JU60" s="105"/>
      <c r="JV60" s="105"/>
      <c r="JW60" s="105"/>
      <c r="JX60" s="105"/>
      <c r="JY60" s="105"/>
      <c r="JZ60" s="105"/>
      <c r="KA60" s="105"/>
      <c r="KB60" s="105"/>
      <c r="KC60" s="105"/>
      <c r="KD60" s="105"/>
      <c r="KE60" s="105"/>
      <c r="KF60" s="105"/>
      <c r="KG60" s="105"/>
      <c r="KH60" s="105"/>
      <c r="KI60" s="105"/>
      <c r="KJ60" s="105"/>
      <c r="KK60" s="105"/>
      <c r="KL60" s="105"/>
      <c r="KM60" s="105"/>
      <c r="KN60" s="105"/>
      <c r="KO60" s="105"/>
      <c r="KP60" s="105"/>
      <c r="KQ60" s="105"/>
      <c r="KR60" s="105"/>
      <c r="KS60" s="105"/>
      <c r="KT60" s="105"/>
      <c r="KU60" s="105"/>
      <c r="KV60" s="105"/>
      <c r="KW60" s="105"/>
      <c r="KX60" s="105"/>
      <c r="KY60" s="105"/>
      <c r="KZ60" s="105"/>
      <c r="LA60" s="105"/>
      <c r="LB60" s="105"/>
      <c r="LC60" s="105"/>
      <c r="LD60" s="105"/>
      <c r="LE60" s="105"/>
      <c r="LF60" s="105"/>
      <c r="LG60" s="105"/>
      <c r="LH60" s="105"/>
      <c r="LI60" s="105"/>
      <c r="LJ60" s="105"/>
      <c r="LK60" s="105"/>
      <c r="LL60" s="105"/>
      <c r="LM60" s="105"/>
      <c r="LN60" s="105"/>
      <c r="LO60" s="105"/>
      <c r="LP60" s="105"/>
      <c r="LQ60" s="105"/>
      <c r="LR60" s="105"/>
      <c r="LS60" s="105"/>
      <c r="LT60" s="105"/>
      <c r="LU60" s="105"/>
      <c r="LV60" s="105"/>
      <c r="LW60" s="105"/>
      <c r="LX60" s="105"/>
      <c r="LY60" s="105"/>
      <c r="LZ60" s="105"/>
      <c r="MA60" s="105"/>
      <c r="MB60" s="105"/>
      <c r="MC60" s="105"/>
      <c r="MD60" s="105"/>
      <c r="ME60" s="105"/>
      <c r="MF60" s="105"/>
      <c r="MG60" s="105"/>
      <c r="MH60" s="105"/>
      <c r="MI60" s="105"/>
      <c r="MJ60" s="105"/>
      <c r="MK60" s="105"/>
      <c r="ML60" s="105"/>
      <c r="MM60" s="105"/>
      <c r="MN60" s="105"/>
      <c r="MO60" s="105"/>
      <c r="MP60" s="105"/>
      <c r="MQ60" s="105"/>
      <c r="MR60" s="105"/>
      <c r="MS60" s="105"/>
      <c r="MT60" s="105"/>
      <c r="MU60" s="105"/>
      <c r="MV60" s="105"/>
      <c r="MW60" s="105"/>
      <c r="MX60" s="105"/>
      <c r="MY60" s="105"/>
      <c r="MZ60" s="105"/>
      <c r="NA60" s="105"/>
      <c r="NB60" s="105"/>
      <c r="NC60" s="105"/>
      <c r="ND60" s="105"/>
      <c r="NE60" s="105"/>
      <c r="NF60" s="105"/>
      <c r="NG60" s="105"/>
      <c r="NH60" s="105"/>
      <c r="NI60" s="105"/>
      <c r="NJ60" s="105"/>
      <c r="NK60" s="105"/>
      <c r="NL60" s="105"/>
      <c r="NM60" s="105"/>
      <c r="NN60" s="105"/>
      <c r="NO60" s="105"/>
      <c r="NP60" s="105"/>
      <c r="NQ60" s="105"/>
      <c r="NR60" s="105"/>
      <c r="NS60" s="105"/>
      <c r="NT60" s="105"/>
      <c r="NU60" s="105"/>
      <c r="NV60" s="105"/>
      <c r="NW60" s="105"/>
      <c r="NX60" s="105"/>
      <c r="NY60" s="105"/>
      <c r="NZ60" s="105"/>
      <c r="OA60" s="105"/>
      <c r="OB60" s="105"/>
      <c r="OC60" s="105"/>
      <c r="OD60" s="105"/>
      <c r="OE60" s="105"/>
      <c r="OF60" s="105"/>
      <c r="OG60" s="105"/>
      <c r="OH60" s="105"/>
      <c r="OI60" s="105"/>
      <c r="OJ60" s="105"/>
      <c r="OK60" s="105"/>
      <c r="OL60" s="105"/>
      <c r="OM60" s="105"/>
      <c r="ON60" s="105"/>
      <c r="OO60" s="105"/>
      <c r="OP60" s="105"/>
      <c r="OQ60" s="105"/>
      <c r="OR60" s="105"/>
      <c r="OS60" s="105"/>
      <c r="OT60" s="105"/>
      <c r="OU60" s="105"/>
      <c r="OV60" s="105"/>
      <c r="OW60" s="105"/>
      <c r="OX60" s="105"/>
      <c r="OY60" s="105"/>
      <c r="OZ60" s="105"/>
      <c r="PA60" s="105"/>
      <c r="PB60" s="105"/>
      <c r="PC60" s="105"/>
      <c r="PD60" s="105"/>
      <c r="PE60" s="105"/>
      <c r="PF60" s="105"/>
      <c r="PG60" s="105"/>
      <c r="PH60" s="105"/>
      <c r="PI60" s="105"/>
      <c r="PJ60" s="105"/>
      <c r="PK60" s="105"/>
      <c r="PL60" s="105"/>
      <c r="PM60" s="105"/>
      <c r="PN60" s="105"/>
      <c r="PO60" s="105"/>
      <c r="PP60" s="105"/>
      <c r="PQ60" s="105"/>
      <c r="PR60" s="105"/>
      <c r="PS60" s="105"/>
      <c r="PT60" s="105"/>
      <c r="PU60" s="105"/>
      <c r="PV60" s="105"/>
      <c r="PW60" s="105"/>
      <c r="PX60" s="105"/>
      <c r="PY60" s="105"/>
      <c r="PZ60" s="105"/>
      <c r="QA60" s="105"/>
      <c r="QB60" s="105"/>
      <c r="QC60" s="105"/>
      <c r="QD60" s="105"/>
      <c r="QE60" s="105"/>
      <c r="QF60" s="105"/>
      <c r="QG60" s="105"/>
      <c r="QH60" s="105"/>
      <c r="QI60" s="105"/>
      <c r="QJ60" s="105"/>
      <c r="QK60" s="105"/>
      <c r="QL60" s="105"/>
      <c r="QM60" s="105"/>
      <c r="QN60" s="105"/>
      <c r="QO60" s="105"/>
      <c r="QP60" s="105"/>
      <c r="QQ60" s="105"/>
      <c r="QR60" s="105"/>
      <c r="QS60" s="105"/>
      <c r="QT60" s="105"/>
      <c r="QU60" s="105"/>
      <c r="QV60" s="105"/>
      <c r="QW60" s="105"/>
      <c r="QX60" s="105"/>
      <c r="QY60" s="105"/>
      <c r="QZ60" s="105"/>
      <c r="RA60" s="105"/>
      <c r="RB60" s="105"/>
      <c r="RC60" s="105"/>
      <c r="RD60" s="105"/>
      <c r="RE60" s="105"/>
      <c r="RF60" s="105"/>
      <c r="RG60" s="105"/>
      <c r="RH60" s="105"/>
      <c r="RI60" s="105"/>
      <c r="RJ60" s="105"/>
      <c r="RK60" s="105"/>
      <c r="RL60" s="105"/>
      <c r="RM60" s="105"/>
      <c r="RN60" s="105"/>
      <c r="RO60" s="105"/>
      <c r="RP60" s="105"/>
      <c r="RQ60" s="105"/>
      <c r="RR60" s="105"/>
      <c r="RS60" s="105"/>
      <c r="RT60" s="105"/>
      <c r="RU60" s="105"/>
      <c r="RV60" s="105"/>
      <c r="RW60" s="105"/>
      <c r="RX60" s="105"/>
      <c r="RY60" s="105"/>
      <c r="RZ60" s="105"/>
      <c r="SA60" s="105"/>
      <c r="SB60" s="105"/>
      <c r="SC60" s="105"/>
      <c r="SD60" s="105"/>
      <c r="SE60" s="105"/>
      <c r="SF60" s="105"/>
      <c r="SG60" s="105"/>
      <c r="SH60" s="105"/>
      <c r="SI60" s="105"/>
      <c r="SJ60" s="105"/>
      <c r="SK60" s="105"/>
    </row>
    <row r="61" spans="1:506" ht="12.75" thickTop="1"/>
    <row r="62" spans="1:506">
      <c r="F62" s="304"/>
      <c r="G62" s="303"/>
      <c r="H62" s="303"/>
      <c r="I62" s="303"/>
      <c r="J62" s="303"/>
      <c r="K62" s="303"/>
      <c r="L62" s="303"/>
      <c r="M62" s="303"/>
      <c r="N62" s="303"/>
      <c r="O62" s="303"/>
      <c r="P62" s="303"/>
      <c r="Q62" s="303"/>
      <c r="R62" s="303"/>
      <c r="S62" s="303"/>
      <c r="T62" s="303"/>
      <c r="U62" s="303"/>
      <c r="V62" s="303"/>
      <c r="W62" s="303"/>
      <c r="X62" s="303"/>
      <c r="Y62" s="303"/>
      <c r="Z62" s="303"/>
      <c r="AA62" s="303">
        <v>22</v>
      </c>
      <c r="AB62" s="303">
        <v>23</v>
      </c>
      <c r="AC62" s="303">
        <v>24</v>
      </c>
      <c r="AD62" s="303">
        <v>25</v>
      </c>
      <c r="AE62" s="303">
        <v>26</v>
      </c>
      <c r="AF62" s="303">
        <v>27</v>
      </c>
      <c r="AG62" s="303">
        <v>28</v>
      </c>
      <c r="AH62" s="303">
        <v>29</v>
      </c>
      <c r="AI62" s="303">
        <v>30</v>
      </c>
      <c r="AJ62" s="303">
        <v>31</v>
      </c>
      <c r="AK62" s="303">
        <v>32</v>
      </c>
      <c r="AL62" s="303">
        <v>33</v>
      </c>
      <c r="AM62" s="303">
        <v>34</v>
      </c>
      <c r="AN62" s="303">
        <v>35</v>
      </c>
      <c r="AO62" s="303">
        <v>36</v>
      </c>
      <c r="AP62" s="303">
        <v>37</v>
      </c>
      <c r="AQ62" s="303">
        <v>38</v>
      </c>
      <c r="AR62" s="303">
        <v>39</v>
      </c>
      <c r="AS62" s="303">
        <v>40</v>
      </c>
      <c r="AT62" s="303">
        <v>41</v>
      </c>
      <c r="AU62" s="303">
        <v>42</v>
      </c>
      <c r="AV62" s="303">
        <v>43</v>
      </c>
      <c r="AW62" s="303">
        <v>44</v>
      </c>
      <c r="AX62" s="303">
        <v>45</v>
      </c>
      <c r="AY62" s="303">
        <v>46</v>
      </c>
      <c r="AZ62" s="303">
        <v>47</v>
      </c>
      <c r="BA62" s="303">
        <v>48</v>
      </c>
      <c r="BB62" s="303">
        <v>49</v>
      </c>
      <c r="BC62" s="303">
        <v>50</v>
      </c>
      <c r="BD62" s="303">
        <v>51</v>
      </c>
      <c r="BE62" s="303">
        <v>52</v>
      </c>
      <c r="BF62" s="303">
        <v>53</v>
      </c>
      <c r="BG62" s="303">
        <v>54</v>
      </c>
      <c r="BH62" s="303">
        <v>55</v>
      </c>
      <c r="BI62" s="303">
        <v>56</v>
      </c>
      <c r="BJ62" s="303">
        <v>57</v>
      </c>
      <c r="BK62" s="303">
        <v>58</v>
      </c>
      <c r="BL62" s="303">
        <v>59</v>
      </c>
      <c r="BM62" s="303">
        <v>60</v>
      </c>
      <c r="BN62" s="303">
        <v>61</v>
      </c>
      <c r="BO62" s="303">
        <v>62</v>
      </c>
      <c r="BP62" s="303">
        <v>63</v>
      </c>
      <c r="BQ62" s="303">
        <v>64</v>
      </c>
      <c r="BR62" s="303">
        <v>65</v>
      </c>
      <c r="BS62" s="303">
        <v>66</v>
      </c>
      <c r="BT62" s="303">
        <v>67</v>
      </c>
      <c r="BU62" s="303">
        <v>68</v>
      </c>
      <c r="BV62" s="303">
        <v>69</v>
      </c>
      <c r="BW62" s="303">
        <v>70</v>
      </c>
      <c r="BX62" s="303">
        <v>71</v>
      </c>
      <c r="BY62" s="303">
        <v>72</v>
      </c>
      <c r="BZ62" s="303">
        <v>73</v>
      </c>
      <c r="CA62" s="303">
        <v>74</v>
      </c>
      <c r="CB62" s="303">
        <v>75</v>
      </c>
      <c r="CC62" s="303">
        <v>76</v>
      </c>
      <c r="CD62" s="303">
        <v>77</v>
      </c>
      <c r="CE62" s="303">
        <v>78</v>
      </c>
      <c r="CF62" s="303">
        <v>79</v>
      </c>
      <c r="CG62" s="303">
        <v>80</v>
      </c>
      <c r="CH62" s="303">
        <v>81</v>
      </c>
      <c r="CI62" s="303">
        <v>82</v>
      </c>
      <c r="CJ62" s="303">
        <v>83</v>
      </c>
      <c r="CK62" s="303">
        <v>84</v>
      </c>
      <c r="CL62" s="303">
        <v>85</v>
      </c>
      <c r="CM62" s="303">
        <v>86</v>
      </c>
      <c r="CN62" s="303">
        <v>87</v>
      </c>
      <c r="CO62" s="303">
        <v>88</v>
      </c>
      <c r="CP62" s="303">
        <v>89</v>
      </c>
      <c r="CQ62" s="303">
        <v>90</v>
      </c>
      <c r="CR62" s="303">
        <v>91</v>
      </c>
      <c r="CS62" s="303">
        <v>92</v>
      </c>
      <c r="CT62" s="303">
        <v>93</v>
      </c>
      <c r="CU62" s="303">
        <v>94</v>
      </c>
      <c r="CV62" s="303">
        <v>95</v>
      </c>
      <c r="CW62" s="303">
        <v>96</v>
      </c>
      <c r="CX62" s="303">
        <v>97</v>
      </c>
      <c r="CY62" s="303">
        <v>98</v>
      </c>
      <c r="CZ62" s="303">
        <v>99</v>
      </c>
      <c r="DA62" s="303">
        <v>100</v>
      </c>
      <c r="DB62" s="303">
        <v>101</v>
      </c>
      <c r="DC62" s="303">
        <v>102</v>
      </c>
      <c r="DD62" s="303">
        <v>103</v>
      </c>
      <c r="DE62" s="303">
        <v>104</v>
      </c>
      <c r="DF62" s="303">
        <v>105</v>
      </c>
      <c r="DG62" s="303">
        <v>106</v>
      </c>
      <c r="DH62" s="303">
        <v>107</v>
      </c>
      <c r="DI62" s="303">
        <v>108</v>
      </c>
      <c r="DJ62" s="303">
        <v>109</v>
      </c>
      <c r="DK62" s="303">
        <v>110</v>
      </c>
      <c r="DL62" s="303">
        <v>111</v>
      </c>
      <c r="DM62" s="303">
        <v>112</v>
      </c>
      <c r="DN62" s="303">
        <v>113</v>
      </c>
      <c r="DO62" s="303">
        <v>114</v>
      </c>
      <c r="DP62" s="303">
        <v>115</v>
      </c>
      <c r="DQ62" s="303">
        <v>116</v>
      </c>
      <c r="DR62" s="303">
        <v>117</v>
      </c>
      <c r="DS62" s="303">
        <v>118</v>
      </c>
      <c r="DT62" s="303">
        <v>119</v>
      </c>
      <c r="DU62" s="303">
        <v>120</v>
      </c>
      <c r="DV62" s="303">
        <v>121</v>
      </c>
      <c r="DW62" s="303">
        <v>122</v>
      </c>
      <c r="DX62" s="303">
        <v>123</v>
      </c>
      <c r="DY62" s="303">
        <v>124</v>
      </c>
      <c r="DZ62" s="303">
        <v>125</v>
      </c>
      <c r="EA62" s="303">
        <v>126</v>
      </c>
      <c r="EB62" s="303">
        <v>127</v>
      </c>
      <c r="EC62" s="303">
        <v>128</v>
      </c>
      <c r="ED62" s="303">
        <v>129</v>
      </c>
      <c r="EE62" s="303">
        <v>130</v>
      </c>
      <c r="EF62" s="303">
        <v>131</v>
      </c>
      <c r="EG62" s="303">
        <v>132</v>
      </c>
      <c r="EH62" s="303">
        <v>133</v>
      </c>
      <c r="EI62" s="303">
        <v>134</v>
      </c>
      <c r="EJ62" s="303">
        <v>135</v>
      </c>
      <c r="EK62" s="303">
        <v>136</v>
      </c>
      <c r="EL62" s="303">
        <v>137</v>
      </c>
      <c r="EM62" s="303">
        <v>138</v>
      </c>
      <c r="EN62" s="303">
        <v>139</v>
      </c>
      <c r="EO62" s="303">
        <v>140</v>
      </c>
      <c r="EP62" s="303">
        <v>141</v>
      </c>
      <c r="EQ62" s="303">
        <v>142</v>
      </c>
      <c r="ER62" s="303">
        <v>143</v>
      </c>
      <c r="ES62" s="303">
        <v>144</v>
      </c>
      <c r="ET62" s="303">
        <v>145</v>
      </c>
      <c r="EU62" s="303">
        <v>146</v>
      </c>
      <c r="EV62" s="303">
        <v>147</v>
      </c>
      <c r="EW62" s="303">
        <v>148</v>
      </c>
      <c r="EX62" s="303">
        <v>149</v>
      </c>
      <c r="EY62" s="303">
        <v>150</v>
      </c>
      <c r="EZ62" s="303">
        <v>151</v>
      </c>
      <c r="FA62" s="303">
        <v>152</v>
      </c>
      <c r="FB62" s="303">
        <v>153</v>
      </c>
      <c r="FC62" s="303">
        <v>154</v>
      </c>
      <c r="FD62" s="303">
        <v>155</v>
      </c>
      <c r="FE62" s="303">
        <v>156</v>
      </c>
      <c r="FF62" s="303">
        <v>157</v>
      </c>
      <c r="FG62" s="303">
        <v>158</v>
      </c>
      <c r="FH62" s="303">
        <v>159</v>
      </c>
      <c r="FI62" s="303">
        <v>160</v>
      </c>
      <c r="FJ62" s="303">
        <v>161</v>
      </c>
      <c r="FK62" s="303">
        <v>162</v>
      </c>
      <c r="FL62" s="303">
        <v>163</v>
      </c>
      <c r="FM62" s="303">
        <v>164</v>
      </c>
      <c r="FN62" s="303">
        <v>165</v>
      </c>
      <c r="FO62" s="303">
        <v>166</v>
      </c>
      <c r="FP62" s="303">
        <v>167</v>
      </c>
      <c r="FQ62" s="303">
        <v>168</v>
      </c>
      <c r="FR62" s="303">
        <v>169</v>
      </c>
      <c r="FS62" s="303">
        <v>170</v>
      </c>
      <c r="FT62" s="303">
        <v>171</v>
      </c>
      <c r="FU62" s="303">
        <v>172</v>
      </c>
      <c r="FV62" s="303">
        <v>173</v>
      </c>
      <c r="FW62" s="303">
        <v>174</v>
      </c>
      <c r="FX62" s="303">
        <v>175</v>
      </c>
      <c r="FY62" s="303">
        <v>176</v>
      </c>
      <c r="FZ62" s="303">
        <v>177</v>
      </c>
      <c r="GA62" s="303">
        <v>178</v>
      </c>
      <c r="GB62" s="303">
        <v>179</v>
      </c>
      <c r="GC62" s="303">
        <v>180</v>
      </c>
      <c r="GD62" s="303">
        <v>181</v>
      </c>
      <c r="GE62" s="303">
        <v>182</v>
      </c>
      <c r="GF62" s="303">
        <v>183</v>
      </c>
      <c r="GG62" s="303">
        <v>184</v>
      </c>
      <c r="GH62" s="303">
        <v>185</v>
      </c>
      <c r="GI62" s="303">
        <v>186</v>
      </c>
      <c r="GJ62" s="303">
        <v>187</v>
      </c>
      <c r="GK62" s="303">
        <v>188</v>
      </c>
      <c r="GL62" s="303">
        <v>189</v>
      </c>
      <c r="GM62" s="303">
        <v>190</v>
      </c>
      <c r="GN62" s="303">
        <v>191</v>
      </c>
      <c r="GO62" s="303">
        <v>192</v>
      </c>
      <c r="GP62" s="303">
        <v>193</v>
      </c>
      <c r="GQ62" s="303">
        <v>194</v>
      </c>
      <c r="GR62" s="303">
        <v>195</v>
      </c>
      <c r="GS62" s="303">
        <v>196</v>
      </c>
      <c r="GT62" s="303">
        <v>197</v>
      </c>
      <c r="GU62" s="303">
        <v>198</v>
      </c>
      <c r="GV62" s="303">
        <v>199</v>
      </c>
      <c r="GW62" s="303">
        <v>200</v>
      </c>
      <c r="GX62" s="303">
        <v>201</v>
      </c>
      <c r="GY62" s="303">
        <v>202</v>
      </c>
      <c r="GZ62" s="303">
        <v>203</v>
      </c>
      <c r="HA62" s="303">
        <v>204</v>
      </c>
      <c r="HB62" s="303">
        <v>205</v>
      </c>
      <c r="HC62" s="303">
        <v>206</v>
      </c>
      <c r="HD62" s="303">
        <v>207</v>
      </c>
      <c r="HE62" s="303">
        <v>208</v>
      </c>
      <c r="HF62" s="303">
        <v>209</v>
      </c>
      <c r="HG62" s="303">
        <v>210</v>
      </c>
      <c r="HH62" s="303">
        <v>211</v>
      </c>
      <c r="HI62" s="303">
        <v>212</v>
      </c>
      <c r="HJ62" s="303">
        <v>213</v>
      </c>
      <c r="HK62" s="303">
        <v>214</v>
      </c>
      <c r="HL62" s="303">
        <v>215</v>
      </c>
      <c r="HM62" s="303">
        <v>216</v>
      </c>
      <c r="HN62" s="303">
        <v>217</v>
      </c>
      <c r="HO62" s="303">
        <v>218</v>
      </c>
      <c r="HP62" s="303">
        <v>219</v>
      </c>
      <c r="HQ62" s="303">
        <v>220</v>
      </c>
      <c r="HR62" s="303">
        <v>221</v>
      </c>
      <c r="HS62" s="303">
        <v>222</v>
      </c>
      <c r="HT62" s="303">
        <v>223</v>
      </c>
      <c r="HU62" s="303">
        <v>224</v>
      </c>
      <c r="HV62" s="303">
        <v>225</v>
      </c>
      <c r="HW62" s="303">
        <v>226</v>
      </c>
      <c r="HX62" s="303">
        <v>227</v>
      </c>
      <c r="HY62" s="303">
        <v>228</v>
      </c>
      <c r="HZ62" s="303">
        <v>229</v>
      </c>
      <c r="IA62" s="303">
        <v>230</v>
      </c>
      <c r="IB62" s="303">
        <v>231</v>
      </c>
      <c r="IC62" s="303">
        <v>232</v>
      </c>
      <c r="ID62" s="303">
        <v>233</v>
      </c>
      <c r="IE62" s="303">
        <v>234</v>
      </c>
      <c r="IF62" s="303">
        <v>235</v>
      </c>
      <c r="IG62" s="303">
        <v>236</v>
      </c>
      <c r="IH62" s="303">
        <v>237</v>
      </c>
      <c r="II62" s="303">
        <v>238</v>
      </c>
      <c r="IJ62" s="303">
        <v>239</v>
      </c>
      <c r="IK62" s="303">
        <v>240</v>
      </c>
      <c r="IL62" s="303">
        <v>241</v>
      </c>
      <c r="IM62" s="303">
        <v>242</v>
      </c>
      <c r="IN62" s="303">
        <v>243</v>
      </c>
      <c r="IO62" s="303">
        <v>244</v>
      </c>
      <c r="IP62" s="303">
        <v>245</v>
      </c>
      <c r="IQ62" s="303">
        <v>246</v>
      </c>
      <c r="IR62" s="303">
        <v>247</v>
      </c>
      <c r="IS62" s="303">
        <v>248</v>
      </c>
      <c r="IT62" s="303">
        <v>249</v>
      </c>
      <c r="IU62" s="303">
        <v>250</v>
      </c>
      <c r="IV62" s="303">
        <v>251</v>
      </c>
      <c r="IW62" s="303">
        <v>252</v>
      </c>
      <c r="IX62" s="303">
        <v>253</v>
      </c>
      <c r="IY62" s="303">
        <v>254</v>
      </c>
      <c r="IZ62" s="303">
        <v>255</v>
      </c>
      <c r="JA62" s="303">
        <v>256</v>
      </c>
      <c r="JB62" s="303">
        <v>257</v>
      </c>
      <c r="JC62" s="303">
        <v>258</v>
      </c>
      <c r="JD62" s="303">
        <v>259</v>
      </c>
      <c r="JE62" s="303">
        <v>260</v>
      </c>
      <c r="JF62" s="303">
        <v>261</v>
      </c>
      <c r="JG62" s="303">
        <v>262</v>
      </c>
      <c r="JH62" s="303">
        <v>263</v>
      </c>
      <c r="JI62" s="303">
        <v>264</v>
      </c>
      <c r="JJ62" s="303">
        <v>265</v>
      </c>
      <c r="JK62" s="303">
        <v>266</v>
      </c>
      <c r="JL62" s="303">
        <v>267</v>
      </c>
      <c r="JM62" s="303">
        <v>268</v>
      </c>
      <c r="JN62" s="303">
        <v>269</v>
      </c>
      <c r="JO62" s="303">
        <v>270</v>
      </c>
      <c r="JP62" s="303">
        <v>271</v>
      </c>
      <c r="JQ62" s="303">
        <v>272</v>
      </c>
      <c r="JR62" s="303">
        <v>273</v>
      </c>
      <c r="JS62" s="303">
        <v>274</v>
      </c>
      <c r="JT62" s="303">
        <v>275</v>
      </c>
      <c r="JU62" s="303">
        <v>276</v>
      </c>
      <c r="JV62" s="303">
        <v>277</v>
      </c>
      <c r="JW62" s="303">
        <v>278</v>
      </c>
      <c r="JX62" s="303">
        <v>279</v>
      </c>
      <c r="JY62" s="303">
        <v>280</v>
      </c>
      <c r="JZ62" s="303">
        <v>281</v>
      </c>
      <c r="KA62" s="303">
        <v>282</v>
      </c>
      <c r="KB62" s="303">
        <v>283</v>
      </c>
      <c r="KC62" s="303">
        <v>284</v>
      </c>
      <c r="KD62" s="303">
        <v>285</v>
      </c>
      <c r="KE62" s="303">
        <v>286</v>
      </c>
      <c r="KF62" s="303">
        <v>287</v>
      </c>
      <c r="KG62" s="303">
        <v>288</v>
      </c>
      <c r="KH62" s="303">
        <v>289</v>
      </c>
      <c r="KI62" s="303">
        <v>290</v>
      </c>
      <c r="KJ62" s="303">
        <v>291</v>
      </c>
      <c r="KK62" s="303">
        <v>292</v>
      </c>
      <c r="KL62" s="303">
        <v>293</v>
      </c>
      <c r="KM62" s="303">
        <v>294</v>
      </c>
      <c r="KN62" s="303">
        <v>295</v>
      </c>
      <c r="KO62" s="303">
        <v>296</v>
      </c>
      <c r="KP62" s="303">
        <v>297</v>
      </c>
      <c r="KQ62" s="303">
        <v>298</v>
      </c>
      <c r="KR62" s="303">
        <v>299</v>
      </c>
      <c r="KS62" s="303">
        <v>300</v>
      </c>
      <c r="KT62" s="303">
        <v>301</v>
      </c>
      <c r="KU62" s="303">
        <v>302</v>
      </c>
      <c r="KV62" s="303">
        <v>303</v>
      </c>
      <c r="KW62" s="303">
        <v>304</v>
      </c>
      <c r="KX62" s="303">
        <v>305</v>
      </c>
      <c r="KY62" s="303">
        <v>306</v>
      </c>
      <c r="KZ62" s="303">
        <v>307</v>
      </c>
      <c r="LA62" s="303">
        <v>308</v>
      </c>
      <c r="LB62" s="303">
        <v>309</v>
      </c>
      <c r="LC62" s="303">
        <v>310</v>
      </c>
      <c r="LD62" s="303">
        <v>311</v>
      </c>
      <c r="LE62" s="303">
        <v>312</v>
      </c>
      <c r="LF62" s="303">
        <v>313</v>
      </c>
      <c r="LG62" s="303">
        <v>314</v>
      </c>
      <c r="LH62" s="303">
        <v>315</v>
      </c>
      <c r="LI62" s="303">
        <v>316</v>
      </c>
      <c r="LJ62" s="303">
        <v>317</v>
      </c>
      <c r="LK62" s="303">
        <v>318</v>
      </c>
      <c r="LL62" s="303">
        <v>319</v>
      </c>
      <c r="LM62" s="303">
        <v>320</v>
      </c>
      <c r="LN62" s="303">
        <v>321</v>
      </c>
      <c r="LO62" s="303">
        <v>322</v>
      </c>
      <c r="LP62" s="303">
        <v>323</v>
      </c>
      <c r="LQ62" s="303">
        <v>324</v>
      </c>
      <c r="LR62" s="303">
        <v>325</v>
      </c>
      <c r="LS62" s="303">
        <v>326</v>
      </c>
      <c r="LT62" s="303">
        <v>327</v>
      </c>
      <c r="LU62" s="303">
        <v>328</v>
      </c>
      <c r="LV62" s="303">
        <v>329</v>
      </c>
      <c r="LW62" s="303">
        <v>330</v>
      </c>
      <c r="LX62" s="303">
        <v>331</v>
      </c>
      <c r="LY62" s="303">
        <v>332</v>
      </c>
      <c r="LZ62" s="303">
        <v>333</v>
      </c>
      <c r="MA62" s="303">
        <v>334</v>
      </c>
      <c r="MB62" s="303">
        <v>335</v>
      </c>
      <c r="MC62" s="303">
        <v>336</v>
      </c>
      <c r="MD62" s="303">
        <v>337</v>
      </c>
      <c r="ME62" s="303">
        <v>338</v>
      </c>
      <c r="MF62" s="303">
        <v>339</v>
      </c>
      <c r="MG62" s="303">
        <v>340</v>
      </c>
      <c r="MH62" s="303">
        <v>341</v>
      </c>
      <c r="MI62" s="303">
        <v>342</v>
      </c>
      <c r="MJ62" s="303">
        <v>343</v>
      </c>
      <c r="MK62" s="303">
        <v>344</v>
      </c>
      <c r="ML62" s="303">
        <v>345</v>
      </c>
      <c r="MM62" s="303">
        <v>346</v>
      </c>
      <c r="MN62" s="303">
        <v>347</v>
      </c>
      <c r="MO62" s="303">
        <v>348</v>
      </c>
      <c r="MP62" s="303">
        <v>349</v>
      </c>
      <c r="MQ62" s="303">
        <v>350</v>
      </c>
      <c r="MR62" s="303">
        <v>351</v>
      </c>
      <c r="MS62" s="303">
        <v>352</v>
      </c>
      <c r="MT62" s="303">
        <v>353</v>
      </c>
      <c r="MU62" s="303">
        <v>354</v>
      </c>
      <c r="MV62" s="303">
        <v>355</v>
      </c>
      <c r="MW62" s="303">
        <v>356</v>
      </c>
      <c r="MX62" s="303">
        <v>357</v>
      </c>
      <c r="MY62" s="303">
        <v>358</v>
      </c>
      <c r="MZ62" s="303">
        <v>359</v>
      </c>
      <c r="NA62" s="303">
        <v>360</v>
      </c>
      <c r="NB62" s="303">
        <v>361</v>
      </c>
      <c r="NC62" s="303">
        <v>362</v>
      </c>
      <c r="ND62" s="303">
        <v>363</v>
      </c>
      <c r="NE62" s="303">
        <v>364</v>
      </c>
      <c r="NF62" s="303">
        <v>365</v>
      </c>
      <c r="NG62" s="303">
        <v>366</v>
      </c>
      <c r="NH62" s="303">
        <v>367</v>
      </c>
      <c r="NI62" s="303">
        <v>368</v>
      </c>
      <c r="NJ62" s="303">
        <v>369</v>
      </c>
      <c r="NK62" s="303">
        <v>370</v>
      </c>
      <c r="NL62" s="303">
        <v>371</v>
      </c>
      <c r="NM62" s="303">
        <v>372</v>
      </c>
      <c r="NN62" s="303">
        <v>373</v>
      </c>
      <c r="NO62" s="303">
        <v>374</v>
      </c>
      <c r="NP62" s="303">
        <v>375</v>
      </c>
      <c r="NQ62" s="303">
        <v>376</v>
      </c>
      <c r="NR62" s="303">
        <v>377</v>
      </c>
      <c r="NS62" s="303">
        <v>378</v>
      </c>
      <c r="NT62" s="303">
        <v>379</v>
      </c>
      <c r="NU62" s="303">
        <v>380</v>
      </c>
      <c r="NV62" s="303">
        <v>381</v>
      </c>
      <c r="NW62" s="303">
        <v>382</v>
      </c>
      <c r="NX62" s="303">
        <v>383</v>
      </c>
      <c r="NY62" s="303">
        <v>384</v>
      </c>
      <c r="NZ62" s="303">
        <v>385</v>
      </c>
      <c r="OA62" s="303">
        <v>386</v>
      </c>
      <c r="OB62" s="303">
        <v>387</v>
      </c>
      <c r="OC62" s="303">
        <v>388</v>
      </c>
      <c r="OD62" s="303">
        <v>389</v>
      </c>
      <c r="OE62" s="303">
        <v>390</v>
      </c>
      <c r="OF62" s="303">
        <v>391</v>
      </c>
      <c r="OG62" s="303">
        <v>392</v>
      </c>
      <c r="OH62" s="303">
        <v>393</v>
      </c>
      <c r="OI62" s="303">
        <v>394</v>
      </c>
      <c r="OJ62" s="303">
        <v>395</v>
      </c>
      <c r="OK62" s="303">
        <v>396</v>
      </c>
      <c r="OL62" s="303">
        <v>397</v>
      </c>
      <c r="OM62" s="303">
        <v>398</v>
      </c>
      <c r="ON62" s="303">
        <v>399</v>
      </c>
      <c r="OO62" s="303">
        <v>400</v>
      </c>
      <c r="OP62" s="303">
        <v>401</v>
      </c>
      <c r="OQ62" s="303">
        <v>402</v>
      </c>
      <c r="OR62" s="303">
        <v>403</v>
      </c>
      <c r="OS62" s="303">
        <v>404</v>
      </c>
      <c r="OT62" s="303">
        <v>405</v>
      </c>
      <c r="OU62" s="303">
        <v>406</v>
      </c>
      <c r="OV62" s="303">
        <v>407</v>
      </c>
      <c r="OW62" s="303">
        <v>408</v>
      </c>
      <c r="OX62" s="303">
        <v>409</v>
      </c>
      <c r="OY62" s="303">
        <v>410</v>
      </c>
      <c r="OZ62" s="303">
        <v>411</v>
      </c>
      <c r="PA62" s="303">
        <v>412</v>
      </c>
      <c r="PB62" s="303">
        <v>413</v>
      </c>
      <c r="PC62" s="303">
        <v>414</v>
      </c>
      <c r="PD62" s="303">
        <v>415</v>
      </c>
      <c r="PE62" s="303">
        <v>416</v>
      </c>
      <c r="PF62" s="303">
        <v>417</v>
      </c>
      <c r="PG62" s="303">
        <v>418</v>
      </c>
      <c r="PH62" s="303">
        <v>419</v>
      </c>
      <c r="PI62" s="303">
        <v>420</v>
      </c>
      <c r="PJ62" s="303">
        <v>421</v>
      </c>
      <c r="PK62" s="303">
        <v>422</v>
      </c>
      <c r="PL62" s="303">
        <v>423</v>
      </c>
      <c r="PM62" s="303">
        <v>424</v>
      </c>
      <c r="PN62" s="303">
        <v>425</v>
      </c>
      <c r="PO62" s="303">
        <v>426</v>
      </c>
      <c r="PP62" s="303">
        <v>427</v>
      </c>
      <c r="PQ62" s="303">
        <v>428</v>
      </c>
      <c r="PR62" s="303">
        <v>429</v>
      </c>
      <c r="PS62" s="303">
        <v>430</v>
      </c>
      <c r="PT62" s="303">
        <v>431</v>
      </c>
      <c r="PU62" s="303">
        <v>432</v>
      </c>
      <c r="PV62" s="303">
        <v>433</v>
      </c>
      <c r="PW62" s="303">
        <v>434</v>
      </c>
      <c r="PX62" s="303">
        <v>435</v>
      </c>
      <c r="PY62" s="303">
        <v>436</v>
      </c>
      <c r="PZ62" s="303">
        <v>437</v>
      </c>
      <c r="QA62" s="303">
        <v>438</v>
      </c>
      <c r="QB62" s="303">
        <v>439</v>
      </c>
      <c r="QC62" s="303">
        <v>440</v>
      </c>
      <c r="QD62" s="303">
        <v>441</v>
      </c>
      <c r="QE62" s="303">
        <v>442</v>
      </c>
      <c r="QF62" s="303">
        <v>443</v>
      </c>
      <c r="QG62" s="303">
        <v>444</v>
      </c>
      <c r="QH62" s="303">
        <v>445</v>
      </c>
      <c r="QI62" s="303">
        <v>446</v>
      </c>
      <c r="QJ62" s="303">
        <v>447</v>
      </c>
      <c r="QK62" s="303">
        <v>448</v>
      </c>
      <c r="QL62" s="303">
        <v>449</v>
      </c>
      <c r="QM62" s="303">
        <v>450</v>
      </c>
      <c r="QN62" s="303">
        <v>451</v>
      </c>
      <c r="QO62" s="303">
        <v>452</v>
      </c>
      <c r="QP62" s="303">
        <v>453</v>
      </c>
      <c r="QQ62" s="303">
        <v>454</v>
      </c>
      <c r="QR62" s="303">
        <v>455</v>
      </c>
      <c r="QS62" s="303">
        <v>456</v>
      </c>
      <c r="QT62" s="303">
        <v>457</v>
      </c>
      <c r="QU62" s="303">
        <v>458</v>
      </c>
      <c r="QV62" s="303">
        <v>459</v>
      </c>
      <c r="QW62" s="303">
        <v>460</v>
      </c>
      <c r="QX62" s="303">
        <v>461</v>
      </c>
      <c r="QY62" s="303">
        <v>462</v>
      </c>
      <c r="QZ62" s="303">
        <v>463</v>
      </c>
      <c r="RA62" s="303">
        <v>464</v>
      </c>
      <c r="RB62" s="303">
        <v>465</v>
      </c>
      <c r="RC62" s="303">
        <v>466</v>
      </c>
      <c r="RD62" s="303">
        <v>467</v>
      </c>
      <c r="RE62" s="303">
        <v>468</v>
      </c>
      <c r="RF62" s="303">
        <v>469</v>
      </c>
      <c r="RG62" s="303">
        <v>470</v>
      </c>
      <c r="RH62" s="303">
        <v>471</v>
      </c>
      <c r="RI62" s="303">
        <v>472</v>
      </c>
      <c r="RJ62" s="303">
        <v>473</v>
      </c>
      <c r="RK62" s="303">
        <v>474</v>
      </c>
      <c r="RL62" s="303">
        <v>475</v>
      </c>
      <c r="RM62" s="303">
        <v>476</v>
      </c>
      <c r="RN62" s="303">
        <v>477</v>
      </c>
      <c r="RO62" s="303">
        <v>478</v>
      </c>
      <c r="RP62" s="303">
        <v>479</v>
      </c>
      <c r="RQ62" s="303">
        <v>480</v>
      </c>
      <c r="RR62" s="303">
        <v>481</v>
      </c>
      <c r="RS62" s="303">
        <v>482</v>
      </c>
      <c r="RT62" s="303">
        <v>483</v>
      </c>
      <c r="RU62" s="303">
        <v>484</v>
      </c>
      <c r="RV62" s="303">
        <v>485</v>
      </c>
      <c r="RW62" s="303">
        <v>486</v>
      </c>
      <c r="RX62" s="303">
        <v>487</v>
      </c>
      <c r="RY62" s="303">
        <v>488</v>
      </c>
      <c r="RZ62" s="303">
        <v>489</v>
      </c>
      <c r="SA62" s="303">
        <v>490</v>
      </c>
      <c r="SB62" s="303">
        <v>491</v>
      </c>
      <c r="SC62" s="303">
        <v>492</v>
      </c>
      <c r="SD62" s="303">
        <v>493</v>
      </c>
      <c r="SE62" s="303">
        <v>494</v>
      </c>
      <c r="SF62" s="303">
        <v>495</v>
      </c>
      <c r="SG62" s="303">
        <v>496</v>
      </c>
      <c r="SH62" s="303">
        <v>497</v>
      </c>
      <c r="SI62" s="303">
        <v>498</v>
      </c>
      <c r="SJ62" s="303">
        <v>499</v>
      </c>
      <c r="SK62" s="303"/>
    </row>
    <row r="63" spans="1:506" ht="36.75" customHeight="1">
      <c r="C63" s="175"/>
      <c r="D63" s="232"/>
      <c r="F63" s="396" t="str">
        <f t="array" ref="F63:SK63">TRANSPOSE(wrl.plans)</f>
        <v>Paquete Acerques/Paquete 599 **</v>
      </c>
      <c r="G63" s="310" t="str">
        <v>Paquete Conectes</v>
      </c>
      <c r="H63" s="310" t="str">
        <v>Paquete Conectes Frontera</v>
      </c>
      <c r="I63" s="310" t="str">
        <v>Paquete Conectes Negocio</v>
      </c>
      <c r="J63" s="310" t="str">
        <v>Paquete 289</v>
      </c>
      <c r="K63" s="310" t="str">
        <v>Paquete Infinitum 1499</v>
      </c>
      <c r="L63" s="310" t="str">
        <v>Paquete Infinitum 333</v>
      </c>
      <c r="M63" s="310" t="str">
        <v>Paquete Mi Negocio</v>
      </c>
      <c r="N63" s="310" t="str">
        <v>Paquete Supernegocio</v>
      </c>
      <c r="O63" s="310" t="str">
        <v>Paquete Telmex Todo México Sin Límites/Paquete 999 ***</v>
      </c>
      <c r="P63" s="310" t="str">
        <v>Paquete Telmex Negocio</v>
      </c>
      <c r="Q63" s="310" t="str">
        <v>Paquete Telmex Negocio Sin Límites 1</v>
      </c>
      <c r="R63" s="310" t="str">
        <v>Paquete Telmex Negocio Sin Límites 2</v>
      </c>
      <c r="S63" s="310" t="str">
        <v>Paquete Telmex Negocio Sin Límites 3</v>
      </c>
      <c r="T63" s="310" t="str">
        <v>Línea Residencial</v>
      </c>
      <c r="U63" s="310" t="str">
        <v>Línea Comercial</v>
      </c>
      <c r="V63" s="310" t="str">
        <v xml:space="preserve"> Plan/Paquete 17</v>
      </c>
      <c r="W63" s="310" t="str">
        <v xml:space="preserve"> Plan/Paquete 18</v>
      </c>
      <c r="X63" s="310" t="str">
        <v xml:space="preserve"> Plan/Paquete 19</v>
      </c>
      <c r="Y63" s="20" t="str">
        <v xml:space="preserve"> Plan/Paquete 20</v>
      </c>
      <c r="Z63" s="20" t="str">
        <v xml:space="preserve"> Plan/Paquete 21</v>
      </c>
      <c r="AA63" s="20" t="str">
        <v xml:space="preserve"> Plan/Paquete 22</v>
      </c>
      <c r="AB63" s="20" t="str">
        <v xml:space="preserve"> Plan/Paquete 23</v>
      </c>
      <c r="AC63" s="20" t="str">
        <v xml:space="preserve"> Plan/Paquete 24</v>
      </c>
      <c r="AD63" s="20" t="str">
        <v xml:space="preserve"> Plan/Paquete 25</v>
      </c>
      <c r="AE63" s="20" t="str">
        <v xml:space="preserve"> Plan/Paquete 26</v>
      </c>
      <c r="AF63" s="20" t="str">
        <v xml:space="preserve"> Plan/Paquete 27</v>
      </c>
      <c r="AG63" s="20" t="str">
        <v xml:space="preserve"> Plan/Paquete 28</v>
      </c>
      <c r="AH63" s="20" t="str">
        <v xml:space="preserve"> Plan/Paquete 29</v>
      </c>
      <c r="AI63" s="20" t="str">
        <v xml:space="preserve"> Plan/Paquete 30</v>
      </c>
      <c r="AJ63" s="20" t="str">
        <v xml:space="preserve"> Plan/Paquete 31</v>
      </c>
      <c r="AK63" s="20" t="str">
        <v xml:space="preserve"> Plan/Paquete 32</v>
      </c>
      <c r="AL63" s="20" t="str">
        <v xml:space="preserve"> Plan/Paquete 33</v>
      </c>
      <c r="AM63" s="20" t="str">
        <v xml:space="preserve"> Plan/Paquete 34</v>
      </c>
      <c r="AN63" s="20" t="str">
        <v xml:space="preserve"> Plan/Paquete 35</v>
      </c>
      <c r="AO63" s="20" t="str">
        <v xml:space="preserve"> Plan/Paquete 36</v>
      </c>
      <c r="AP63" s="20" t="str">
        <v xml:space="preserve"> Plan/Paquete 37</v>
      </c>
      <c r="AQ63" s="20" t="str">
        <v xml:space="preserve"> Plan/Paquete 38</v>
      </c>
      <c r="AR63" s="20" t="str">
        <v xml:space="preserve"> Plan/Paquete 39</v>
      </c>
      <c r="AS63" s="20" t="str">
        <v xml:space="preserve"> Plan/Paquete 40</v>
      </c>
      <c r="AT63" s="20" t="str">
        <v xml:space="preserve"> Plan/Paquete 41</v>
      </c>
      <c r="AU63" s="20" t="str">
        <v xml:space="preserve"> Plan/Paquete 42</v>
      </c>
      <c r="AV63" s="20" t="str">
        <v xml:space="preserve"> Plan/Paquete 43</v>
      </c>
      <c r="AW63" s="20" t="str">
        <v xml:space="preserve"> Plan/Paquete 44</v>
      </c>
      <c r="AX63" s="20" t="str">
        <v xml:space="preserve"> Plan/Paquete 45</v>
      </c>
      <c r="AY63" s="20" t="str">
        <v xml:space="preserve"> Plan/Paquete 46</v>
      </c>
      <c r="AZ63" s="20" t="str">
        <v xml:space="preserve"> Plan/Paquete 47</v>
      </c>
      <c r="BA63" s="20" t="str">
        <v xml:space="preserve"> Plan/Paquete 48</v>
      </c>
      <c r="BB63" s="20" t="str">
        <v xml:space="preserve"> Plan/Paquete 49</v>
      </c>
      <c r="BC63" s="20" t="str">
        <v xml:space="preserve"> Plan/Paquete 50</v>
      </c>
      <c r="BD63" s="20" t="str">
        <v xml:space="preserve"> Plan/Paquete 51</v>
      </c>
      <c r="BE63" s="20" t="str">
        <v xml:space="preserve"> Plan/Paquete 52</v>
      </c>
      <c r="BF63" s="20" t="str">
        <v xml:space="preserve"> Plan/Paquete 53</v>
      </c>
      <c r="BG63" s="20" t="str">
        <v xml:space="preserve"> Plan/Paquete 54</v>
      </c>
      <c r="BH63" s="20" t="str">
        <v xml:space="preserve"> Plan/Paquete 55</v>
      </c>
      <c r="BI63" s="20" t="str">
        <v xml:space="preserve"> Plan/Paquete 56</v>
      </c>
      <c r="BJ63" s="20" t="str">
        <v xml:space="preserve"> Plan/Paquete 57</v>
      </c>
      <c r="BK63" s="20" t="str">
        <v xml:space="preserve"> Plan/Paquete 58</v>
      </c>
      <c r="BL63" s="20" t="str">
        <v xml:space="preserve"> Plan/Paquete 59</v>
      </c>
      <c r="BM63" s="20" t="str">
        <v xml:space="preserve"> Plan/Paquete 60</v>
      </c>
      <c r="BN63" s="20" t="str">
        <v xml:space="preserve"> Plan/Paquete 61</v>
      </c>
      <c r="BO63" s="20" t="str">
        <v xml:space="preserve"> Plan/Paquete 62</v>
      </c>
      <c r="BP63" s="20" t="str">
        <v xml:space="preserve"> Plan/Paquete 63</v>
      </c>
      <c r="BQ63" s="20" t="str">
        <v xml:space="preserve"> Plan/Paquete 64</v>
      </c>
      <c r="BR63" s="20" t="str">
        <v xml:space="preserve"> Plan/Paquete 65</v>
      </c>
      <c r="BS63" s="20" t="str">
        <v xml:space="preserve"> Plan/Paquete 66</v>
      </c>
      <c r="BT63" s="20" t="str">
        <v xml:space="preserve"> Plan/Paquete 67</v>
      </c>
      <c r="BU63" s="20" t="str">
        <v xml:space="preserve"> Plan/Paquete 68</v>
      </c>
      <c r="BV63" s="20" t="str">
        <v xml:space="preserve"> Plan/Paquete 69</v>
      </c>
      <c r="BW63" s="20" t="str">
        <v xml:space="preserve"> Plan/Paquete 70</v>
      </c>
      <c r="BX63" s="20" t="str">
        <v xml:space="preserve"> Plan/Paquete 71</v>
      </c>
      <c r="BY63" s="20" t="str">
        <v xml:space="preserve"> Plan/Paquete 72</v>
      </c>
      <c r="BZ63" s="20" t="str">
        <v xml:space="preserve"> Plan/Paquete 73</v>
      </c>
      <c r="CA63" s="20" t="str">
        <v xml:space="preserve"> Plan/Paquete 74</v>
      </c>
      <c r="CB63" s="20" t="str">
        <v xml:space="preserve"> Plan/Paquete 75</v>
      </c>
      <c r="CC63" s="20" t="str">
        <v xml:space="preserve"> Plan/Paquete 76</v>
      </c>
      <c r="CD63" s="20" t="str">
        <v xml:space="preserve"> Plan/Paquete 77</v>
      </c>
      <c r="CE63" s="20" t="str">
        <v xml:space="preserve"> Plan/Paquete 78</v>
      </c>
      <c r="CF63" s="20" t="str">
        <v xml:space="preserve"> Plan/Paquete 79</v>
      </c>
      <c r="CG63" s="20" t="str">
        <v xml:space="preserve"> Plan/Paquete 80</v>
      </c>
      <c r="CH63" s="20" t="str">
        <v xml:space="preserve"> Plan/Paquete 81</v>
      </c>
      <c r="CI63" s="20" t="str">
        <v xml:space="preserve"> Plan/Paquete 82</v>
      </c>
      <c r="CJ63" s="20" t="str">
        <v xml:space="preserve"> Plan/Paquete 83</v>
      </c>
      <c r="CK63" s="20" t="str">
        <v xml:space="preserve"> Plan/Paquete 84</v>
      </c>
      <c r="CL63" s="20" t="str">
        <v xml:space="preserve"> Plan/Paquete 85</v>
      </c>
      <c r="CM63" s="20" t="str">
        <v xml:space="preserve"> Plan/Paquete 86</v>
      </c>
      <c r="CN63" s="20" t="str">
        <v xml:space="preserve"> Plan/Paquete 87</v>
      </c>
      <c r="CO63" s="20" t="str">
        <v xml:space="preserve"> Plan/Paquete 88</v>
      </c>
      <c r="CP63" s="20" t="str">
        <v xml:space="preserve"> Plan/Paquete 89</v>
      </c>
      <c r="CQ63" s="20" t="str">
        <v xml:space="preserve"> Plan/Paquete 90</v>
      </c>
      <c r="CR63" s="20" t="str">
        <v xml:space="preserve"> Plan/Paquete 91</v>
      </c>
      <c r="CS63" s="20" t="str">
        <v xml:space="preserve"> Plan/Paquete 92</v>
      </c>
      <c r="CT63" s="20" t="str">
        <v xml:space="preserve"> Plan/Paquete 93</v>
      </c>
      <c r="CU63" s="20" t="str">
        <v xml:space="preserve"> Plan/Paquete 94</v>
      </c>
      <c r="CV63" s="20" t="str">
        <v xml:space="preserve"> Plan/Paquete 95</v>
      </c>
      <c r="CW63" s="20" t="str">
        <v xml:space="preserve"> Plan/Paquete 96</v>
      </c>
      <c r="CX63" s="20" t="str">
        <v xml:space="preserve"> Plan/Paquete 97</v>
      </c>
      <c r="CY63" s="20" t="str">
        <v xml:space="preserve"> Plan/Paquete 98</v>
      </c>
      <c r="CZ63" s="20" t="str">
        <v xml:space="preserve"> Plan/Paquete 99</v>
      </c>
      <c r="DA63" s="20" t="str">
        <v xml:space="preserve"> Plan/Paquete 100</v>
      </c>
      <c r="DB63" s="20" t="str">
        <v xml:space="preserve"> Plan/Paquete 101</v>
      </c>
      <c r="DC63" s="20" t="str">
        <v xml:space="preserve"> Plan/Paquete 102</v>
      </c>
      <c r="DD63" s="20" t="str">
        <v xml:space="preserve"> Plan/Paquete 103</v>
      </c>
      <c r="DE63" s="20" t="str">
        <v xml:space="preserve"> Plan/Paquete 104</v>
      </c>
      <c r="DF63" s="20" t="str">
        <v xml:space="preserve"> Plan/Paquete 105</v>
      </c>
      <c r="DG63" s="20" t="str">
        <v xml:space="preserve"> Plan/Paquete 106</v>
      </c>
      <c r="DH63" s="20" t="str">
        <v xml:space="preserve"> Plan/Paquete 107</v>
      </c>
      <c r="DI63" s="20" t="str">
        <v xml:space="preserve"> Plan/Paquete 108</v>
      </c>
      <c r="DJ63" s="20" t="str">
        <v xml:space="preserve"> Plan/Paquete 109</v>
      </c>
      <c r="DK63" s="20" t="str">
        <v xml:space="preserve"> Plan/Paquete 110</v>
      </c>
      <c r="DL63" s="20" t="str">
        <v xml:space="preserve"> Plan/Paquete 111</v>
      </c>
      <c r="DM63" s="20" t="str">
        <v xml:space="preserve"> Plan/Paquete 112</v>
      </c>
      <c r="DN63" s="20" t="str">
        <v xml:space="preserve"> Plan/Paquete 113</v>
      </c>
      <c r="DO63" s="20" t="str">
        <v xml:space="preserve"> Plan/Paquete 114</v>
      </c>
      <c r="DP63" s="20" t="str">
        <v xml:space="preserve"> Plan/Paquete 115</v>
      </c>
      <c r="DQ63" s="20" t="str">
        <v xml:space="preserve"> Plan/Paquete 116</v>
      </c>
      <c r="DR63" s="20" t="str">
        <v xml:space="preserve"> Plan/Paquete 117</v>
      </c>
      <c r="DS63" s="20" t="str">
        <v xml:space="preserve"> Plan/Paquete 118</v>
      </c>
      <c r="DT63" s="20" t="str">
        <v xml:space="preserve"> Plan/Paquete 119</v>
      </c>
      <c r="DU63" s="20" t="str">
        <v xml:space="preserve"> Plan/Paquete 120</v>
      </c>
      <c r="DV63" s="20" t="str">
        <v xml:space="preserve"> Plan/Paquete 121</v>
      </c>
      <c r="DW63" s="20" t="str">
        <v xml:space="preserve"> Plan/Paquete 122</v>
      </c>
      <c r="DX63" s="20" t="str">
        <v xml:space="preserve"> Plan/Paquete 123</v>
      </c>
      <c r="DY63" s="20" t="str">
        <v xml:space="preserve"> Plan/Paquete 124</v>
      </c>
      <c r="DZ63" s="20" t="str">
        <v xml:space="preserve"> Plan/Paquete 125</v>
      </c>
      <c r="EA63" s="20" t="str">
        <v xml:space="preserve"> Plan/Paquete 126</v>
      </c>
      <c r="EB63" s="20" t="str">
        <v xml:space="preserve"> Plan/Paquete 127</v>
      </c>
      <c r="EC63" s="20" t="str">
        <v xml:space="preserve"> Plan/Paquete 128</v>
      </c>
      <c r="ED63" s="20" t="str">
        <v xml:space="preserve"> Plan/Paquete 129</v>
      </c>
      <c r="EE63" s="20" t="str">
        <v xml:space="preserve"> Plan/Paquete 130</v>
      </c>
      <c r="EF63" s="20" t="str">
        <v xml:space="preserve"> Plan/Paquete 131</v>
      </c>
      <c r="EG63" s="20" t="str">
        <v xml:space="preserve"> Plan/Paquete 132</v>
      </c>
      <c r="EH63" s="20" t="str">
        <v xml:space="preserve"> Plan/Paquete 133</v>
      </c>
      <c r="EI63" s="20" t="str">
        <v xml:space="preserve"> Plan/Paquete 134</v>
      </c>
      <c r="EJ63" s="20" t="str">
        <v xml:space="preserve"> Plan/Paquete 135</v>
      </c>
      <c r="EK63" s="20" t="str">
        <v xml:space="preserve"> Plan/Paquete 136</v>
      </c>
      <c r="EL63" s="20" t="str">
        <v xml:space="preserve"> Plan/Paquete 137</v>
      </c>
      <c r="EM63" s="20" t="str">
        <v xml:space="preserve"> Plan/Paquete 138</v>
      </c>
      <c r="EN63" s="20" t="str">
        <v xml:space="preserve"> Plan/Paquete 139</v>
      </c>
      <c r="EO63" s="20" t="str">
        <v xml:space="preserve"> Plan/Paquete 140</v>
      </c>
      <c r="EP63" s="20" t="str">
        <v xml:space="preserve"> Plan/Paquete 141</v>
      </c>
      <c r="EQ63" s="20" t="str">
        <v xml:space="preserve"> Plan/Paquete 142</v>
      </c>
      <c r="ER63" s="20" t="str">
        <v xml:space="preserve"> Plan/Paquete 143</v>
      </c>
      <c r="ES63" s="20" t="str">
        <v xml:space="preserve"> Plan/Paquete 144</v>
      </c>
      <c r="ET63" s="20" t="str">
        <v xml:space="preserve"> Plan/Paquete 145</v>
      </c>
      <c r="EU63" s="20" t="str">
        <v xml:space="preserve"> Plan/Paquete 146</v>
      </c>
      <c r="EV63" s="20" t="str">
        <v xml:space="preserve"> Plan/Paquete 147</v>
      </c>
      <c r="EW63" s="20" t="str">
        <v xml:space="preserve"> Plan/Paquete 148</v>
      </c>
      <c r="EX63" s="20" t="str">
        <v xml:space="preserve"> Plan/Paquete 149</v>
      </c>
      <c r="EY63" s="20" t="str">
        <v xml:space="preserve"> Plan/Paquete 150</v>
      </c>
      <c r="EZ63" s="20" t="str">
        <v xml:space="preserve"> Plan/Paquete 151</v>
      </c>
      <c r="FA63" s="20" t="str">
        <v xml:space="preserve"> Plan/Paquete 152</v>
      </c>
      <c r="FB63" s="20" t="str">
        <v xml:space="preserve"> Plan/Paquete 153</v>
      </c>
      <c r="FC63" s="20" t="str">
        <v xml:space="preserve"> Plan/Paquete 154</v>
      </c>
      <c r="FD63" s="20" t="str">
        <v xml:space="preserve"> Plan/Paquete 155</v>
      </c>
      <c r="FE63" s="20" t="str">
        <v xml:space="preserve"> Plan/Paquete 156</v>
      </c>
      <c r="FF63" s="20" t="str">
        <v xml:space="preserve"> Plan/Paquete 157</v>
      </c>
      <c r="FG63" s="20" t="str">
        <v xml:space="preserve"> Plan/Paquete 158</v>
      </c>
      <c r="FH63" s="20" t="str">
        <v xml:space="preserve"> Plan/Paquete 159</v>
      </c>
      <c r="FI63" s="20" t="str">
        <v xml:space="preserve"> Plan/Paquete 160</v>
      </c>
      <c r="FJ63" s="20" t="str">
        <v xml:space="preserve"> Plan/Paquete 161</v>
      </c>
      <c r="FK63" s="20" t="str">
        <v xml:space="preserve"> Plan/Paquete 162</v>
      </c>
      <c r="FL63" s="20" t="str">
        <v xml:space="preserve"> Plan/Paquete 163</v>
      </c>
      <c r="FM63" s="20" t="str">
        <v xml:space="preserve"> Plan/Paquete 164</v>
      </c>
      <c r="FN63" s="20" t="str">
        <v xml:space="preserve"> Plan/Paquete 165</v>
      </c>
      <c r="FO63" s="20" t="str">
        <v xml:space="preserve"> Plan/Paquete 166</v>
      </c>
      <c r="FP63" s="20" t="str">
        <v xml:space="preserve"> Plan/Paquete 167</v>
      </c>
      <c r="FQ63" s="20" t="str">
        <v xml:space="preserve"> Plan/Paquete 168</v>
      </c>
      <c r="FR63" s="20" t="str">
        <v xml:space="preserve"> Plan/Paquete 169</v>
      </c>
      <c r="FS63" s="20" t="str">
        <v xml:space="preserve"> Plan/Paquete 170</v>
      </c>
      <c r="FT63" s="20" t="str">
        <v xml:space="preserve"> Plan/Paquete 171</v>
      </c>
      <c r="FU63" s="20" t="str">
        <v xml:space="preserve"> Plan/Paquete 172</v>
      </c>
      <c r="FV63" s="20" t="str">
        <v xml:space="preserve"> Plan/Paquete 173</v>
      </c>
      <c r="FW63" s="20" t="str">
        <v xml:space="preserve"> Plan/Paquete 174</v>
      </c>
      <c r="FX63" s="20" t="str">
        <v xml:space="preserve"> Plan/Paquete 175</v>
      </c>
      <c r="FY63" s="20" t="str">
        <v xml:space="preserve"> Plan/Paquete 176</v>
      </c>
      <c r="FZ63" s="20" t="str">
        <v xml:space="preserve"> Plan/Paquete 177</v>
      </c>
      <c r="GA63" s="20" t="str">
        <v xml:space="preserve"> Plan/Paquete 178</v>
      </c>
      <c r="GB63" s="20" t="str">
        <v xml:space="preserve"> Plan/Paquete 179</v>
      </c>
      <c r="GC63" s="20" t="str">
        <v xml:space="preserve"> Plan/Paquete 180</v>
      </c>
      <c r="GD63" s="20" t="str">
        <v xml:space="preserve"> Plan/Paquete 181</v>
      </c>
      <c r="GE63" s="20" t="str">
        <v xml:space="preserve"> Plan/Paquete 182</v>
      </c>
      <c r="GF63" s="20" t="str">
        <v xml:space="preserve"> Plan/Paquete 183</v>
      </c>
      <c r="GG63" s="20" t="str">
        <v xml:space="preserve"> Plan/Paquete 184</v>
      </c>
      <c r="GH63" s="20" t="str">
        <v xml:space="preserve"> Plan/Paquete 185</v>
      </c>
      <c r="GI63" s="20" t="str">
        <v xml:space="preserve"> Plan/Paquete 186</v>
      </c>
      <c r="GJ63" s="20" t="str">
        <v xml:space="preserve"> Plan/Paquete 187</v>
      </c>
      <c r="GK63" s="20" t="str">
        <v xml:space="preserve"> Plan/Paquete 188</v>
      </c>
      <c r="GL63" s="20" t="str">
        <v xml:space="preserve"> Plan/Paquete 189</v>
      </c>
      <c r="GM63" s="20" t="str">
        <v xml:space="preserve"> Plan/Paquete 190</v>
      </c>
      <c r="GN63" s="20" t="str">
        <v xml:space="preserve"> Plan/Paquete 191</v>
      </c>
      <c r="GO63" s="20" t="str">
        <v xml:space="preserve"> Plan/Paquete 192</v>
      </c>
      <c r="GP63" s="20" t="str">
        <v xml:space="preserve"> Plan/Paquete 193</v>
      </c>
      <c r="GQ63" s="20" t="str">
        <v xml:space="preserve"> Plan/Paquete 194</v>
      </c>
      <c r="GR63" s="20" t="str">
        <v xml:space="preserve"> Plan/Paquete 195</v>
      </c>
      <c r="GS63" s="20" t="str">
        <v xml:space="preserve"> Plan/Paquete 196</v>
      </c>
      <c r="GT63" s="20" t="str">
        <v xml:space="preserve"> Plan/Paquete 197</v>
      </c>
      <c r="GU63" s="20" t="str">
        <v xml:space="preserve"> Plan/Paquete 198</v>
      </c>
      <c r="GV63" s="20" t="str">
        <v xml:space="preserve"> Plan/Paquete 199</v>
      </c>
      <c r="GW63" s="20" t="str">
        <v xml:space="preserve"> Plan/Paquete 200</v>
      </c>
      <c r="GX63" s="20" t="str">
        <v xml:space="preserve"> Plan/Paquete 201</v>
      </c>
      <c r="GY63" s="20" t="str">
        <v xml:space="preserve"> Plan/Paquete 202</v>
      </c>
      <c r="GZ63" s="20" t="str">
        <v xml:space="preserve"> Plan/Paquete 203</v>
      </c>
      <c r="HA63" s="20" t="str">
        <v xml:space="preserve"> Plan/Paquete 204</v>
      </c>
      <c r="HB63" s="20" t="str">
        <v xml:space="preserve"> Plan/Paquete 205</v>
      </c>
      <c r="HC63" s="20" t="str">
        <v xml:space="preserve"> Plan/Paquete 206</v>
      </c>
      <c r="HD63" s="20" t="str">
        <v xml:space="preserve"> Plan/Paquete 207</v>
      </c>
      <c r="HE63" s="20" t="str">
        <v xml:space="preserve"> Plan/Paquete 208</v>
      </c>
      <c r="HF63" s="20" t="str">
        <v xml:space="preserve"> Plan/Paquete 209</v>
      </c>
      <c r="HG63" s="20" t="str">
        <v xml:space="preserve"> Plan/Paquete 210</v>
      </c>
      <c r="HH63" s="20" t="str">
        <v xml:space="preserve"> Plan/Paquete 211</v>
      </c>
      <c r="HI63" s="20" t="str">
        <v xml:space="preserve"> Plan/Paquete 212</v>
      </c>
      <c r="HJ63" s="20" t="str">
        <v xml:space="preserve"> Plan/Paquete 213</v>
      </c>
      <c r="HK63" s="20" t="str">
        <v xml:space="preserve"> Plan/Paquete 214</v>
      </c>
      <c r="HL63" s="20" t="str">
        <v xml:space="preserve"> Plan/Paquete 215</v>
      </c>
      <c r="HM63" s="20" t="str">
        <v xml:space="preserve"> Plan/Paquete 216</v>
      </c>
      <c r="HN63" s="20" t="str">
        <v xml:space="preserve"> Plan/Paquete 217</v>
      </c>
      <c r="HO63" s="20" t="str">
        <v xml:space="preserve"> Plan/Paquete 218</v>
      </c>
      <c r="HP63" s="20" t="str">
        <v xml:space="preserve"> Plan/Paquete 219</v>
      </c>
      <c r="HQ63" s="20" t="str">
        <v xml:space="preserve"> Plan/Paquete 220</v>
      </c>
      <c r="HR63" s="20" t="str">
        <v xml:space="preserve"> Plan/Paquete 221</v>
      </c>
      <c r="HS63" s="20" t="str">
        <v xml:space="preserve"> Plan/Paquete 222</v>
      </c>
      <c r="HT63" s="20" t="str">
        <v xml:space="preserve"> Plan/Paquete 223</v>
      </c>
      <c r="HU63" s="20" t="str">
        <v xml:space="preserve"> Plan/Paquete 224</v>
      </c>
      <c r="HV63" s="20" t="str">
        <v xml:space="preserve"> Plan/Paquete 225</v>
      </c>
      <c r="HW63" s="20" t="str">
        <v xml:space="preserve"> Plan/Paquete 226</v>
      </c>
      <c r="HX63" s="20" t="str">
        <v xml:space="preserve"> Plan/Paquete 227</v>
      </c>
      <c r="HY63" s="20" t="str">
        <v xml:space="preserve"> Plan/Paquete 228</v>
      </c>
      <c r="HZ63" s="20" t="str">
        <v xml:space="preserve"> Plan/Paquete 229</v>
      </c>
      <c r="IA63" s="20" t="str">
        <v xml:space="preserve"> Plan/Paquete 230</v>
      </c>
      <c r="IB63" s="20" t="str">
        <v xml:space="preserve"> Plan/Paquete 231</v>
      </c>
      <c r="IC63" s="20" t="str">
        <v xml:space="preserve"> Plan/Paquete 232</v>
      </c>
      <c r="ID63" s="20" t="str">
        <v xml:space="preserve"> Plan/Paquete 233</v>
      </c>
      <c r="IE63" s="20" t="str">
        <v xml:space="preserve"> Plan/Paquete 234</v>
      </c>
      <c r="IF63" s="20" t="str">
        <v xml:space="preserve"> Plan/Paquete 235</v>
      </c>
      <c r="IG63" s="20" t="str">
        <v xml:space="preserve"> Plan/Paquete 236</v>
      </c>
      <c r="IH63" s="20" t="str">
        <v xml:space="preserve"> Plan/Paquete 237</v>
      </c>
      <c r="II63" s="20" t="str">
        <v xml:space="preserve"> Plan/Paquete 238</v>
      </c>
      <c r="IJ63" s="20" t="str">
        <v xml:space="preserve"> Plan/Paquete 239</v>
      </c>
      <c r="IK63" s="20" t="str">
        <v xml:space="preserve"> Plan/Paquete 240</v>
      </c>
      <c r="IL63" s="20" t="str">
        <v xml:space="preserve"> Plan/Paquete 241</v>
      </c>
      <c r="IM63" s="20" t="str">
        <v xml:space="preserve"> Plan/Paquete 242</v>
      </c>
      <c r="IN63" s="20" t="str">
        <v xml:space="preserve"> Plan/Paquete 243</v>
      </c>
      <c r="IO63" s="20" t="str">
        <v xml:space="preserve"> Plan/Paquete 244</v>
      </c>
      <c r="IP63" s="20" t="str">
        <v xml:space="preserve"> Plan/Paquete 245</v>
      </c>
      <c r="IQ63" s="20" t="str">
        <v xml:space="preserve"> Plan/Paquete 246</v>
      </c>
      <c r="IR63" s="20" t="str">
        <v xml:space="preserve"> Plan/Paquete 247</v>
      </c>
      <c r="IS63" s="20" t="str">
        <v xml:space="preserve"> Plan/Paquete 248</v>
      </c>
      <c r="IT63" s="20" t="str">
        <v xml:space="preserve"> Plan/Paquete 249</v>
      </c>
      <c r="IU63" s="20" t="str">
        <v xml:space="preserve"> Plan/Paquete 250</v>
      </c>
      <c r="IV63" s="20" t="str">
        <v xml:space="preserve"> Plan/Paquete 251</v>
      </c>
      <c r="IW63" s="20" t="str">
        <v xml:space="preserve"> Plan/Paquete 252</v>
      </c>
      <c r="IX63" s="20" t="str">
        <v xml:space="preserve"> Plan/Paquete 253</v>
      </c>
      <c r="IY63" s="20" t="str">
        <v xml:space="preserve"> Plan/Paquete 254</v>
      </c>
      <c r="IZ63" s="20" t="str">
        <v xml:space="preserve"> Plan/Paquete 255</v>
      </c>
      <c r="JA63" s="20" t="str">
        <v xml:space="preserve"> Plan/Paquete 256</v>
      </c>
      <c r="JB63" s="20" t="str">
        <v xml:space="preserve"> Plan/Paquete 257</v>
      </c>
      <c r="JC63" s="20" t="str">
        <v xml:space="preserve"> Plan/Paquete 258</v>
      </c>
      <c r="JD63" s="20" t="str">
        <v xml:space="preserve"> Plan/Paquete 259</v>
      </c>
      <c r="JE63" s="20" t="str">
        <v xml:space="preserve"> Plan/Paquete 260</v>
      </c>
      <c r="JF63" s="20" t="str">
        <v xml:space="preserve"> Plan/Paquete 261</v>
      </c>
      <c r="JG63" s="20" t="str">
        <v xml:space="preserve"> Plan/Paquete 262</v>
      </c>
      <c r="JH63" s="20" t="str">
        <v xml:space="preserve"> Plan/Paquete 263</v>
      </c>
      <c r="JI63" s="20" t="str">
        <v xml:space="preserve"> Plan/Paquete 264</v>
      </c>
      <c r="JJ63" s="20" t="str">
        <v xml:space="preserve"> Plan/Paquete 265</v>
      </c>
      <c r="JK63" s="20" t="str">
        <v xml:space="preserve"> Plan/Paquete 266</v>
      </c>
      <c r="JL63" s="20" t="str">
        <v xml:space="preserve"> Plan/Paquete 267</v>
      </c>
      <c r="JM63" s="20" t="str">
        <v xml:space="preserve"> Plan/Paquete 268</v>
      </c>
      <c r="JN63" s="20" t="str">
        <v xml:space="preserve"> Plan/Paquete 269</v>
      </c>
      <c r="JO63" s="20" t="str">
        <v xml:space="preserve"> Plan/Paquete 270</v>
      </c>
      <c r="JP63" s="20" t="str">
        <v xml:space="preserve"> Plan/Paquete 271</v>
      </c>
      <c r="JQ63" s="20" t="str">
        <v xml:space="preserve"> Plan/Paquete 272</v>
      </c>
      <c r="JR63" s="20" t="str">
        <v xml:space="preserve"> Plan/Paquete 273</v>
      </c>
      <c r="JS63" s="20" t="str">
        <v xml:space="preserve"> Plan/Paquete 274</v>
      </c>
      <c r="JT63" s="20" t="str">
        <v xml:space="preserve"> Plan/Paquete 275</v>
      </c>
      <c r="JU63" s="20" t="str">
        <v xml:space="preserve"> Plan/Paquete 276</v>
      </c>
      <c r="JV63" s="20" t="str">
        <v xml:space="preserve"> Plan/Paquete 277</v>
      </c>
      <c r="JW63" s="20" t="str">
        <v xml:space="preserve"> Plan/Paquete 278</v>
      </c>
      <c r="JX63" s="20" t="str">
        <v xml:space="preserve"> Plan/Paquete 279</v>
      </c>
      <c r="JY63" s="20" t="str">
        <v xml:space="preserve"> Plan/Paquete 280</v>
      </c>
      <c r="JZ63" s="20" t="str">
        <v xml:space="preserve"> Plan/Paquete 281</v>
      </c>
      <c r="KA63" s="20" t="str">
        <v xml:space="preserve"> Plan/Paquete 282</v>
      </c>
      <c r="KB63" s="20" t="str">
        <v xml:space="preserve"> Plan/Paquete 283</v>
      </c>
      <c r="KC63" s="20" t="str">
        <v xml:space="preserve"> Plan/Paquete 284</v>
      </c>
      <c r="KD63" s="20" t="str">
        <v xml:space="preserve"> Plan/Paquete 285</v>
      </c>
      <c r="KE63" s="20" t="str">
        <v xml:space="preserve"> Plan/Paquete 286</v>
      </c>
      <c r="KF63" s="20" t="str">
        <v xml:space="preserve"> Plan/Paquete 287</v>
      </c>
      <c r="KG63" s="20" t="str">
        <v xml:space="preserve"> Plan/Paquete 288</v>
      </c>
      <c r="KH63" s="20" t="str">
        <v xml:space="preserve"> Plan/Paquete 289</v>
      </c>
      <c r="KI63" s="20" t="str">
        <v xml:space="preserve"> Plan/Paquete 290</v>
      </c>
      <c r="KJ63" s="20" t="str">
        <v xml:space="preserve"> Plan/Paquete 291</v>
      </c>
      <c r="KK63" s="20" t="str">
        <v xml:space="preserve"> Plan/Paquete 292</v>
      </c>
      <c r="KL63" s="20" t="str">
        <v xml:space="preserve"> Plan/Paquete 293</v>
      </c>
      <c r="KM63" s="20" t="str">
        <v xml:space="preserve"> Plan/Paquete 294</v>
      </c>
      <c r="KN63" s="20" t="str">
        <v xml:space="preserve"> Plan/Paquete 295</v>
      </c>
      <c r="KO63" s="20" t="str">
        <v xml:space="preserve"> Plan/Paquete 296</v>
      </c>
      <c r="KP63" s="20" t="str">
        <v xml:space="preserve"> Plan/Paquete 297</v>
      </c>
      <c r="KQ63" s="20" t="str">
        <v xml:space="preserve"> Plan/Paquete 298</v>
      </c>
      <c r="KR63" s="20" t="str">
        <v xml:space="preserve"> Plan/Paquete 299</v>
      </c>
      <c r="KS63" s="20" t="str">
        <v xml:space="preserve"> Plan/Paquete 300</v>
      </c>
      <c r="KT63" s="20" t="str">
        <v xml:space="preserve"> Plan/Paquete 301</v>
      </c>
      <c r="KU63" s="20" t="str">
        <v xml:space="preserve"> Plan/Paquete 302</v>
      </c>
      <c r="KV63" s="20" t="str">
        <v xml:space="preserve"> Plan/Paquete 303</v>
      </c>
      <c r="KW63" s="20" t="str">
        <v xml:space="preserve"> Plan/Paquete 304</v>
      </c>
      <c r="KX63" s="20" t="str">
        <v xml:space="preserve"> Plan/Paquete 305</v>
      </c>
      <c r="KY63" s="20" t="str">
        <v xml:space="preserve"> Plan/Paquete 306</v>
      </c>
      <c r="KZ63" s="20" t="str">
        <v xml:space="preserve"> Plan/Paquete 307</v>
      </c>
      <c r="LA63" s="20" t="str">
        <v xml:space="preserve"> Plan/Paquete 308</v>
      </c>
      <c r="LB63" s="20" t="str">
        <v xml:space="preserve"> Plan/Paquete 309</v>
      </c>
      <c r="LC63" s="20" t="str">
        <v xml:space="preserve"> Plan/Paquete 310</v>
      </c>
      <c r="LD63" s="20" t="str">
        <v xml:space="preserve"> Plan/Paquete 311</v>
      </c>
      <c r="LE63" s="20" t="str">
        <v xml:space="preserve"> Plan/Paquete 312</v>
      </c>
      <c r="LF63" s="20" t="str">
        <v xml:space="preserve"> Plan/Paquete 313</v>
      </c>
      <c r="LG63" s="20" t="str">
        <v xml:space="preserve"> Plan/Paquete 314</v>
      </c>
      <c r="LH63" s="20" t="str">
        <v xml:space="preserve"> Plan/Paquete 315</v>
      </c>
      <c r="LI63" s="20" t="str">
        <v xml:space="preserve"> Plan/Paquete 316</v>
      </c>
      <c r="LJ63" s="20" t="str">
        <v xml:space="preserve"> Plan/Paquete 317</v>
      </c>
      <c r="LK63" s="20" t="str">
        <v xml:space="preserve"> Plan/Paquete 318</v>
      </c>
      <c r="LL63" s="20" t="str">
        <v xml:space="preserve"> Plan/Paquete 319</v>
      </c>
      <c r="LM63" s="20" t="str">
        <v xml:space="preserve"> Plan/Paquete 320</v>
      </c>
      <c r="LN63" s="20" t="str">
        <v xml:space="preserve"> Plan/Paquete 321</v>
      </c>
      <c r="LO63" s="20" t="str">
        <v xml:space="preserve"> Plan/Paquete 322</v>
      </c>
      <c r="LP63" s="20" t="str">
        <v xml:space="preserve"> Plan/Paquete 323</v>
      </c>
      <c r="LQ63" s="20" t="str">
        <v xml:space="preserve"> Plan/Paquete 324</v>
      </c>
      <c r="LR63" s="20" t="str">
        <v xml:space="preserve"> Plan/Paquete 325</v>
      </c>
      <c r="LS63" s="20" t="str">
        <v xml:space="preserve"> Plan/Paquete 326</v>
      </c>
      <c r="LT63" s="20" t="str">
        <v xml:space="preserve"> Plan/Paquete 327</v>
      </c>
      <c r="LU63" s="20" t="str">
        <v xml:space="preserve"> Plan/Paquete 328</v>
      </c>
      <c r="LV63" s="20" t="str">
        <v xml:space="preserve"> Plan/Paquete 329</v>
      </c>
      <c r="LW63" s="20" t="str">
        <v xml:space="preserve"> Plan/Paquete 330</v>
      </c>
      <c r="LX63" s="20" t="str">
        <v xml:space="preserve"> Plan/Paquete 331</v>
      </c>
      <c r="LY63" s="20" t="str">
        <v xml:space="preserve"> Plan/Paquete 332</v>
      </c>
      <c r="LZ63" s="20" t="str">
        <v xml:space="preserve"> Plan/Paquete 333</v>
      </c>
      <c r="MA63" s="20" t="str">
        <v xml:space="preserve"> Plan/Paquete 334</v>
      </c>
      <c r="MB63" s="20" t="str">
        <v xml:space="preserve"> Plan/Paquete 335</v>
      </c>
      <c r="MC63" s="20" t="str">
        <v xml:space="preserve"> Plan/Paquete 336</v>
      </c>
      <c r="MD63" s="20" t="str">
        <v xml:space="preserve"> Plan/Paquete 337</v>
      </c>
      <c r="ME63" s="20" t="str">
        <v xml:space="preserve"> Plan/Paquete 338</v>
      </c>
      <c r="MF63" s="20" t="str">
        <v xml:space="preserve"> Plan/Paquete 339</v>
      </c>
      <c r="MG63" s="20" t="str">
        <v xml:space="preserve"> Plan/Paquete 340</v>
      </c>
      <c r="MH63" s="20" t="str">
        <v xml:space="preserve"> Plan/Paquete 341</v>
      </c>
      <c r="MI63" s="20" t="str">
        <v xml:space="preserve"> Plan/Paquete 342</v>
      </c>
      <c r="MJ63" s="20" t="str">
        <v xml:space="preserve"> Plan/Paquete 343</v>
      </c>
      <c r="MK63" s="20" t="str">
        <v xml:space="preserve"> Plan/Paquete 344</v>
      </c>
      <c r="ML63" s="20" t="str">
        <v xml:space="preserve"> Plan/Paquete 345</v>
      </c>
      <c r="MM63" s="20" t="str">
        <v xml:space="preserve"> Plan/Paquete 346</v>
      </c>
      <c r="MN63" s="20" t="str">
        <v xml:space="preserve"> Plan/Paquete 347</v>
      </c>
      <c r="MO63" s="20" t="str">
        <v xml:space="preserve"> Plan/Paquete 348</v>
      </c>
      <c r="MP63" s="20" t="str">
        <v xml:space="preserve"> Plan/Paquete 349</v>
      </c>
      <c r="MQ63" s="20" t="str">
        <v xml:space="preserve"> Plan/Paquete 350</v>
      </c>
      <c r="MR63" s="20" t="str">
        <v xml:space="preserve"> Plan/Paquete 351</v>
      </c>
      <c r="MS63" s="20" t="str">
        <v xml:space="preserve"> Plan/Paquete 352</v>
      </c>
      <c r="MT63" s="20" t="str">
        <v xml:space="preserve"> Plan/Paquete 353</v>
      </c>
      <c r="MU63" s="20" t="str">
        <v xml:space="preserve"> Plan/Paquete 354</v>
      </c>
      <c r="MV63" s="20" t="str">
        <v xml:space="preserve"> Plan/Paquete 355</v>
      </c>
      <c r="MW63" s="20" t="str">
        <v xml:space="preserve"> Plan/Paquete 356</v>
      </c>
      <c r="MX63" s="20" t="str">
        <v xml:space="preserve"> Plan/Paquete 357</v>
      </c>
      <c r="MY63" s="20" t="str">
        <v xml:space="preserve"> Plan/Paquete 358</v>
      </c>
      <c r="MZ63" s="20" t="str">
        <v xml:space="preserve"> Plan/Paquete 359</v>
      </c>
      <c r="NA63" s="20" t="str">
        <v xml:space="preserve"> Plan/Paquete 360</v>
      </c>
      <c r="NB63" s="20" t="str">
        <v xml:space="preserve"> Plan/Paquete 361</v>
      </c>
      <c r="NC63" s="20" t="str">
        <v xml:space="preserve"> Plan/Paquete 362</v>
      </c>
      <c r="ND63" s="20" t="str">
        <v xml:space="preserve"> Plan/Paquete 363</v>
      </c>
      <c r="NE63" s="20" t="str">
        <v xml:space="preserve"> Plan/Paquete 364</v>
      </c>
      <c r="NF63" s="20" t="str">
        <v xml:space="preserve"> Plan/Paquete 365</v>
      </c>
      <c r="NG63" s="20" t="str">
        <v xml:space="preserve"> Plan/Paquete 366</v>
      </c>
      <c r="NH63" s="20" t="str">
        <v xml:space="preserve"> Plan/Paquete 367</v>
      </c>
      <c r="NI63" s="20" t="str">
        <v xml:space="preserve"> Plan/Paquete 368</v>
      </c>
      <c r="NJ63" s="20" t="str">
        <v xml:space="preserve"> Plan/Paquete 369</v>
      </c>
      <c r="NK63" s="20" t="str">
        <v xml:space="preserve"> Plan/Paquete 370</v>
      </c>
      <c r="NL63" s="20" t="str">
        <v xml:space="preserve"> Plan/Paquete 371</v>
      </c>
      <c r="NM63" s="20" t="str">
        <v xml:space="preserve"> Plan/Paquete 372</v>
      </c>
      <c r="NN63" s="20" t="str">
        <v xml:space="preserve"> Plan/Paquete 373</v>
      </c>
      <c r="NO63" s="20" t="str">
        <v xml:space="preserve"> Plan/Paquete 374</v>
      </c>
      <c r="NP63" s="20" t="str">
        <v xml:space="preserve"> Plan/Paquete 375</v>
      </c>
      <c r="NQ63" s="20" t="str">
        <v xml:space="preserve"> Plan/Paquete 376</v>
      </c>
      <c r="NR63" s="20" t="str">
        <v xml:space="preserve"> Plan/Paquete 377</v>
      </c>
      <c r="NS63" s="20" t="str">
        <v xml:space="preserve"> Plan/Paquete 378</v>
      </c>
      <c r="NT63" s="20" t="str">
        <v xml:space="preserve"> Plan/Paquete 379</v>
      </c>
      <c r="NU63" s="20" t="str">
        <v xml:space="preserve"> Plan/Paquete 380</v>
      </c>
      <c r="NV63" s="20" t="str">
        <v xml:space="preserve"> Plan/Paquete 381</v>
      </c>
      <c r="NW63" s="20" t="str">
        <v xml:space="preserve"> Plan/Paquete 382</v>
      </c>
      <c r="NX63" s="20" t="str">
        <v xml:space="preserve"> Plan/Paquete 383</v>
      </c>
      <c r="NY63" s="20" t="str">
        <v xml:space="preserve"> Plan/Paquete 384</v>
      </c>
      <c r="NZ63" s="20" t="str">
        <v xml:space="preserve"> Plan/Paquete 385</v>
      </c>
      <c r="OA63" s="20" t="str">
        <v xml:space="preserve"> Plan/Paquete 386</v>
      </c>
      <c r="OB63" s="20" t="str">
        <v xml:space="preserve"> Plan/Paquete 387</v>
      </c>
      <c r="OC63" s="20" t="str">
        <v xml:space="preserve"> Plan/Paquete 388</v>
      </c>
      <c r="OD63" s="20" t="str">
        <v xml:space="preserve"> Plan/Paquete 389</v>
      </c>
      <c r="OE63" s="20" t="str">
        <v xml:space="preserve"> Plan/Paquete 390</v>
      </c>
      <c r="OF63" s="20" t="str">
        <v xml:space="preserve"> Plan/Paquete 391</v>
      </c>
      <c r="OG63" s="20" t="str">
        <v xml:space="preserve"> Plan/Paquete 392</v>
      </c>
      <c r="OH63" s="20" t="str">
        <v xml:space="preserve"> Plan/Paquete 393</v>
      </c>
      <c r="OI63" s="20" t="str">
        <v xml:space="preserve"> Plan/Paquete 394</v>
      </c>
      <c r="OJ63" s="20" t="str">
        <v xml:space="preserve"> Plan/Paquete 395</v>
      </c>
      <c r="OK63" s="20" t="str">
        <v xml:space="preserve"> Plan/Paquete 396</v>
      </c>
      <c r="OL63" s="20" t="str">
        <v xml:space="preserve"> Plan/Paquete 397</v>
      </c>
      <c r="OM63" s="20" t="str">
        <v xml:space="preserve"> Plan/Paquete 398</v>
      </c>
      <c r="ON63" s="20" t="str">
        <v xml:space="preserve"> Plan/Paquete 399</v>
      </c>
      <c r="OO63" s="20" t="str">
        <v xml:space="preserve"> Plan/Paquete 400</v>
      </c>
      <c r="OP63" s="20" t="str">
        <v xml:space="preserve"> Plan/Paquete 401</v>
      </c>
      <c r="OQ63" s="20" t="str">
        <v xml:space="preserve"> Plan/Paquete 402</v>
      </c>
      <c r="OR63" s="20" t="str">
        <v xml:space="preserve"> Plan/Paquete 403</v>
      </c>
      <c r="OS63" s="20" t="str">
        <v xml:space="preserve"> Plan/Paquete 404</v>
      </c>
      <c r="OT63" s="20" t="str">
        <v xml:space="preserve"> Plan/Paquete 405</v>
      </c>
      <c r="OU63" s="20" t="str">
        <v xml:space="preserve"> Plan/Paquete 406</v>
      </c>
      <c r="OV63" s="20" t="str">
        <v xml:space="preserve"> Plan/Paquete 407</v>
      </c>
      <c r="OW63" s="20" t="str">
        <v xml:space="preserve"> Plan/Paquete 408</v>
      </c>
      <c r="OX63" s="20" t="str">
        <v xml:space="preserve"> Plan/Paquete 409</v>
      </c>
      <c r="OY63" s="20" t="str">
        <v xml:space="preserve"> Plan/Paquete 410</v>
      </c>
      <c r="OZ63" s="20" t="str">
        <v xml:space="preserve"> Plan/Paquete 411</v>
      </c>
      <c r="PA63" s="20" t="str">
        <v xml:space="preserve"> Plan/Paquete 412</v>
      </c>
      <c r="PB63" s="20" t="str">
        <v xml:space="preserve"> Plan/Paquete 413</v>
      </c>
      <c r="PC63" s="20" t="str">
        <v xml:space="preserve"> Plan/Paquete 414</v>
      </c>
      <c r="PD63" s="20" t="str">
        <v xml:space="preserve"> Plan/Paquete 415</v>
      </c>
      <c r="PE63" s="20" t="str">
        <v xml:space="preserve"> Plan/Paquete 416</v>
      </c>
      <c r="PF63" s="20" t="str">
        <v xml:space="preserve"> Plan/Paquete 417</v>
      </c>
      <c r="PG63" s="20" t="str">
        <v xml:space="preserve"> Plan/Paquete 418</v>
      </c>
      <c r="PH63" s="20" t="str">
        <v xml:space="preserve"> Plan/Paquete 419</v>
      </c>
      <c r="PI63" s="20" t="str">
        <v xml:space="preserve"> Plan/Paquete 420</v>
      </c>
      <c r="PJ63" s="20" t="str">
        <v xml:space="preserve"> Plan/Paquete 421</v>
      </c>
      <c r="PK63" s="20" t="str">
        <v xml:space="preserve"> Plan/Paquete 422</v>
      </c>
      <c r="PL63" s="20" t="str">
        <v xml:space="preserve"> Plan/Paquete 423</v>
      </c>
      <c r="PM63" s="20" t="str">
        <v xml:space="preserve"> Plan/Paquete 424</v>
      </c>
      <c r="PN63" s="20" t="str">
        <v xml:space="preserve"> Plan/Paquete 425</v>
      </c>
      <c r="PO63" s="20" t="str">
        <v xml:space="preserve"> Plan/Paquete 426</v>
      </c>
      <c r="PP63" s="20" t="str">
        <v xml:space="preserve"> Plan/Paquete 427</v>
      </c>
      <c r="PQ63" s="20" t="str">
        <v xml:space="preserve"> Plan/Paquete 428</v>
      </c>
      <c r="PR63" s="20" t="str">
        <v xml:space="preserve"> Plan/Paquete 429</v>
      </c>
      <c r="PS63" s="20" t="str">
        <v xml:space="preserve"> Plan/Paquete 430</v>
      </c>
      <c r="PT63" s="20" t="str">
        <v xml:space="preserve"> Plan/Paquete 431</v>
      </c>
      <c r="PU63" s="20" t="str">
        <v xml:space="preserve"> Plan/Paquete 432</v>
      </c>
      <c r="PV63" s="20" t="str">
        <v xml:space="preserve"> Plan/Paquete 433</v>
      </c>
      <c r="PW63" s="20" t="str">
        <v xml:space="preserve"> Plan/Paquete 434</v>
      </c>
      <c r="PX63" s="20" t="str">
        <v xml:space="preserve"> Plan/Paquete 435</v>
      </c>
      <c r="PY63" s="20" t="str">
        <v xml:space="preserve"> Plan/Paquete 436</v>
      </c>
      <c r="PZ63" s="20" t="str">
        <v xml:space="preserve"> Plan/Paquete 437</v>
      </c>
      <c r="QA63" s="20" t="str">
        <v xml:space="preserve"> Plan/Paquete 438</v>
      </c>
      <c r="QB63" s="20" t="str">
        <v xml:space="preserve"> Plan/Paquete 439</v>
      </c>
      <c r="QC63" s="20" t="str">
        <v xml:space="preserve"> Plan/Paquete 440</v>
      </c>
      <c r="QD63" s="20" t="str">
        <v xml:space="preserve"> Plan/Paquete 441</v>
      </c>
      <c r="QE63" s="20" t="str">
        <v xml:space="preserve"> Plan/Paquete 442</v>
      </c>
      <c r="QF63" s="20" t="str">
        <v xml:space="preserve"> Plan/Paquete 443</v>
      </c>
      <c r="QG63" s="20" t="str">
        <v xml:space="preserve"> Plan/Paquete 444</v>
      </c>
      <c r="QH63" s="20" t="str">
        <v xml:space="preserve"> Plan/Paquete 445</v>
      </c>
      <c r="QI63" s="20" t="str">
        <v xml:space="preserve"> Plan/Paquete 446</v>
      </c>
      <c r="QJ63" s="20" t="str">
        <v xml:space="preserve"> Plan/Paquete 447</v>
      </c>
      <c r="QK63" s="20" t="str">
        <v xml:space="preserve"> Plan/Paquete 448</v>
      </c>
      <c r="QL63" s="20" t="str">
        <v xml:space="preserve"> Plan/Paquete 449</v>
      </c>
      <c r="QM63" s="20" t="str">
        <v xml:space="preserve"> Plan/Paquete 450</v>
      </c>
      <c r="QN63" s="20" t="str">
        <v xml:space="preserve"> Plan/Paquete 451</v>
      </c>
      <c r="QO63" s="20" t="str">
        <v xml:space="preserve"> Plan/Paquete 452</v>
      </c>
      <c r="QP63" s="20" t="str">
        <v xml:space="preserve"> Plan/Paquete 453</v>
      </c>
      <c r="QQ63" s="20" t="str">
        <v xml:space="preserve"> Plan/Paquete 454</v>
      </c>
      <c r="QR63" s="20" t="str">
        <v xml:space="preserve"> Plan/Paquete 455</v>
      </c>
      <c r="QS63" s="20" t="str">
        <v xml:space="preserve"> Plan/Paquete 456</v>
      </c>
      <c r="QT63" s="20" t="str">
        <v xml:space="preserve"> Plan/Paquete 457</v>
      </c>
      <c r="QU63" s="20" t="str">
        <v xml:space="preserve"> Plan/Paquete 458</v>
      </c>
      <c r="QV63" s="20" t="str">
        <v xml:space="preserve"> Plan/Paquete 459</v>
      </c>
      <c r="QW63" s="20" t="str">
        <v xml:space="preserve"> Plan/Paquete 460</v>
      </c>
      <c r="QX63" s="20" t="str">
        <v xml:space="preserve"> Plan/Paquete 461</v>
      </c>
      <c r="QY63" s="20" t="str">
        <v xml:space="preserve"> Plan/Paquete 462</v>
      </c>
      <c r="QZ63" s="20" t="str">
        <v xml:space="preserve"> Plan/Paquete 463</v>
      </c>
      <c r="RA63" s="20" t="str">
        <v xml:space="preserve"> Plan/Paquete 464</v>
      </c>
      <c r="RB63" s="20" t="str">
        <v xml:space="preserve"> Plan/Paquete 465</v>
      </c>
      <c r="RC63" s="20" t="str">
        <v xml:space="preserve"> Plan/Paquete 466</v>
      </c>
      <c r="RD63" s="20" t="str">
        <v xml:space="preserve"> Plan/Paquete 467</v>
      </c>
      <c r="RE63" s="20" t="str">
        <v xml:space="preserve"> Plan/Paquete 468</v>
      </c>
      <c r="RF63" s="20" t="str">
        <v xml:space="preserve"> Plan/Paquete 469</v>
      </c>
      <c r="RG63" s="20" t="str">
        <v xml:space="preserve"> Plan/Paquete 470</v>
      </c>
      <c r="RH63" s="20" t="str">
        <v xml:space="preserve"> Plan/Paquete 471</v>
      </c>
      <c r="RI63" s="20" t="str">
        <v xml:space="preserve"> Plan/Paquete 472</v>
      </c>
      <c r="RJ63" s="20" t="str">
        <v xml:space="preserve"> Plan/Paquete 473</v>
      </c>
      <c r="RK63" s="20" t="str">
        <v xml:space="preserve"> Plan/Paquete 474</v>
      </c>
      <c r="RL63" s="20" t="str">
        <v xml:space="preserve"> Plan/Paquete 475</v>
      </c>
      <c r="RM63" s="20" t="str">
        <v xml:space="preserve"> Plan/Paquete 476</v>
      </c>
      <c r="RN63" s="20" t="str">
        <v xml:space="preserve"> Plan/Paquete 477</v>
      </c>
      <c r="RO63" s="20" t="str">
        <v xml:space="preserve"> Plan/Paquete 478</v>
      </c>
      <c r="RP63" s="20" t="str">
        <v xml:space="preserve"> Plan/Paquete 479</v>
      </c>
      <c r="RQ63" s="20" t="str">
        <v xml:space="preserve"> Plan/Paquete 480</v>
      </c>
      <c r="RR63" s="20" t="str">
        <v xml:space="preserve"> Plan/Paquete 481</v>
      </c>
      <c r="RS63" s="20" t="str">
        <v xml:space="preserve"> Plan/Paquete 482</v>
      </c>
      <c r="RT63" s="20" t="str">
        <v xml:space="preserve"> Plan/Paquete 483</v>
      </c>
      <c r="RU63" s="20" t="str">
        <v xml:space="preserve"> Plan/Paquete 484</v>
      </c>
      <c r="RV63" s="20" t="str">
        <v xml:space="preserve"> Plan/Paquete 485</v>
      </c>
      <c r="RW63" s="20" t="str">
        <v xml:space="preserve"> Plan/Paquete 486</v>
      </c>
      <c r="RX63" s="20" t="str">
        <v xml:space="preserve"> Plan/Paquete 487</v>
      </c>
      <c r="RY63" s="20" t="str">
        <v xml:space="preserve"> Plan/Paquete 488</v>
      </c>
      <c r="RZ63" s="20" t="str">
        <v xml:space="preserve"> Plan/Paquete 489</v>
      </c>
      <c r="SA63" s="20" t="str">
        <v xml:space="preserve"> Plan/Paquete 490</v>
      </c>
      <c r="SB63" s="20" t="str">
        <v xml:space="preserve"> Plan/Paquete 491</v>
      </c>
      <c r="SC63" s="20" t="str">
        <v xml:space="preserve"> Plan/Paquete 492</v>
      </c>
      <c r="SD63" s="20" t="str">
        <v xml:space="preserve"> Plan/Paquete 493</v>
      </c>
      <c r="SE63" s="20" t="str">
        <v xml:space="preserve"> Plan/Paquete 494</v>
      </c>
      <c r="SF63" s="20" t="str">
        <v xml:space="preserve"> Plan/Paquete 495</v>
      </c>
      <c r="SG63" s="20" t="str">
        <v xml:space="preserve"> Plan/Paquete 496</v>
      </c>
      <c r="SH63" s="20" t="str">
        <v xml:space="preserve"> Plan/Paquete 497</v>
      </c>
      <c r="SI63" s="20" t="str">
        <v xml:space="preserve"> Plan/Paquete 498</v>
      </c>
      <c r="SJ63" s="20" t="str">
        <v xml:space="preserve"> Plan/Paquete 499</v>
      </c>
      <c r="SK63" s="20" t="str">
        <v xml:space="preserve"> Plan/Paquete 500</v>
      </c>
      <c r="SL63" s="173" t="s">
        <v>637</v>
      </c>
    </row>
    <row r="64" spans="1:506">
      <c r="A64" s="372" t="s">
        <v>603</v>
      </c>
      <c r="B64" s="372"/>
      <c r="C64" s="236"/>
      <c r="D64" s="236" t="s">
        <v>160</v>
      </c>
      <c r="E64" s="236" t="s">
        <v>72</v>
      </c>
    </row>
    <row r="65" spans="2:508">
      <c r="E65" s="373" t="s">
        <v>940</v>
      </c>
      <c r="F65" s="384">
        <f>VLOOKUP(F$63,'P. 3- 7'!$B$614:$V$627,6,FALSE)</f>
        <v>1</v>
      </c>
      <c r="G65" s="384">
        <f>VLOOKUP(G$63,'P. 3- 7'!$B$614:$V$627,6,FALSE)</f>
        <v>1</v>
      </c>
      <c r="H65" s="384">
        <f>VLOOKUP(H$63,'P. 3- 7'!$B$614:$V$627,6,FALSE)</f>
        <v>1</v>
      </c>
      <c r="I65" s="384">
        <f>VLOOKUP(I$63,'P. 3- 7'!$B$614:$V$627,6,FALSE)</f>
        <v>1</v>
      </c>
      <c r="J65" s="384">
        <f>VLOOKUP(J$63,'P. 3- 7'!$B$614:$V$627,6,FALSE)</f>
        <v>1</v>
      </c>
      <c r="K65" s="384">
        <f>VLOOKUP(K$63,'P. 3- 7'!$B$614:$V$627,6,FALSE)</f>
        <v>1</v>
      </c>
      <c r="L65" s="384">
        <f>VLOOKUP(L$63,'P. 3- 7'!$B$614:$V$627,6,FALSE)</f>
        <v>1</v>
      </c>
      <c r="M65" s="384">
        <f>VLOOKUP(M$63,'P. 3- 7'!$B$614:$V$627,6,FALSE)</f>
        <v>1</v>
      </c>
      <c r="N65" s="384">
        <f>VLOOKUP(N$63,'P. 3- 7'!$B$614:$V$627,6,FALSE)</f>
        <v>1</v>
      </c>
      <c r="O65" s="384">
        <f>VLOOKUP(O$63,'P. 3- 7'!$B$614:$V$627,6,FALSE)</f>
        <v>1</v>
      </c>
      <c r="P65" s="384">
        <f>VLOOKUP(P$63,'P. 3- 7'!$B$614:$V$627,6,FALSE)</f>
        <v>1</v>
      </c>
      <c r="Q65" s="384">
        <f>VLOOKUP(Q$63,'P. 3- 7'!$B$614:$V$627,6,FALSE)</f>
        <v>2</v>
      </c>
      <c r="R65" s="384">
        <f>VLOOKUP(R$63,'P. 3- 7'!$B$614:$V$627,6,FALSE)</f>
        <v>4</v>
      </c>
      <c r="S65" s="384">
        <f>VLOOKUP(S$63,'P. 3- 7'!$B$614:$V$627,6,FALSE)</f>
        <v>6</v>
      </c>
      <c r="T65" s="14">
        <v>1</v>
      </c>
      <c r="U65" s="14">
        <v>1</v>
      </c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  <c r="AQ65" s="374"/>
      <c r="AR65" s="374"/>
      <c r="AS65" s="374"/>
      <c r="AT65" s="374"/>
      <c r="AU65" s="374"/>
      <c r="AV65" s="374"/>
      <c r="AW65" s="374"/>
      <c r="AX65" s="374"/>
      <c r="AY65" s="374"/>
      <c r="AZ65" s="374"/>
      <c r="BA65" s="374"/>
      <c r="BB65" s="374"/>
      <c r="BC65" s="374"/>
      <c r="BD65" s="374"/>
      <c r="BE65" s="374"/>
      <c r="BF65" s="374"/>
      <c r="BG65" s="374"/>
      <c r="BH65" s="374"/>
      <c r="BI65" s="374"/>
      <c r="BJ65" s="374"/>
      <c r="BK65" s="374"/>
      <c r="BL65" s="374"/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374"/>
      <c r="CL65" s="374"/>
      <c r="CM65" s="374"/>
      <c r="CN65" s="374"/>
      <c r="CO65" s="374"/>
      <c r="CP65" s="374"/>
      <c r="CQ65" s="374"/>
      <c r="CR65" s="374"/>
      <c r="CS65" s="374"/>
      <c r="CT65" s="374"/>
      <c r="CU65" s="374"/>
      <c r="CV65" s="374"/>
      <c r="CW65" s="374"/>
      <c r="CX65" s="374"/>
      <c r="CY65" s="374"/>
      <c r="CZ65" s="374"/>
      <c r="DA65" s="374"/>
      <c r="DB65" s="374"/>
      <c r="DC65" s="374"/>
      <c r="DD65" s="374"/>
      <c r="DE65" s="374"/>
      <c r="DF65" s="374"/>
      <c r="DG65" s="374"/>
      <c r="DH65" s="374"/>
      <c r="DI65" s="374"/>
      <c r="DJ65" s="374"/>
      <c r="DK65" s="374"/>
      <c r="DL65" s="374"/>
      <c r="DM65" s="374"/>
      <c r="DN65" s="374"/>
      <c r="DO65" s="374"/>
      <c r="DP65" s="374"/>
      <c r="DQ65" s="374"/>
      <c r="DR65" s="374"/>
      <c r="DS65" s="374"/>
      <c r="DT65" s="374"/>
      <c r="DU65" s="374"/>
      <c r="DV65" s="374"/>
      <c r="DW65" s="374"/>
      <c r="DX65" s="374"/>
      <c r="DY65" s="374"/>
      <c r="DZ65" s="374"/>
      <c r="EA65" s="374"/>
      <c r="EB65" s="374"/>
      <c r="EC65" s="374"/>
      <c r="ED65" s="374"/>
      <c r="EE65" s="374"/>
      <c r="EF65" s="374"/>
      <c r="EG65" s="374"/>
      <c r="EH65" s="374"/>
      <c r="EI65" s="374"/>
      <c r="EJ65" s="374"/>
      <c r="EK65" s="374"/>
      <c r="EL65" s="374"/>
      <c r="EM65" s="374"/>
      <c r="EN65" s="374"/>
      <c r="EO65" s="374"/>
      <c r="EP65" s="374"/>
      <c r="EQ65" s="374"/>
      <c r="ER65" s="374"/>
      <c r="ES65" s="374"/>
      <c r="ET65" s="374"/>
      <c r="EU65" s="374"/>
      <c r="EV65" s="374"/>
      <c r="EW65" s="374"/>
      <c r="EX65" s="374"/>
      <c r="EY65" s="374"/>
      <c r="EZ65" s="374"/>
      <c r="FA65" s="374"/>
      <c r="FB65" s="374"/>
      <c r="FC65" s="374"/>
      <c r="FD65" s="374"/>
      <c r="FE65" s="374"/>
      <c r="FF65" s="374"/>
      <c r="FG65" s="374"/>
      <c r="FH65" s="374"/>
      <c r="FI65" s="374"/>
      <c r="FJ65" s="374"/>
      <c r="FK65" s="374"/>
      <c r="FL65" s="374"/>
      <c r="FM65" s="374"/>
      <c r="FN65" s="374"/>
      <c r="FO65" s="374"/>
      <c r="FP65" s="374"/>
      <c r="FQ65" s="374"/>
      <c r="FR65" s="374"/>
      <c r="FS65" s="374"/>
      <c r="FT65" s="374"/>
      <c r="FU65" s="374"/>
      <c r="FV65" s="374"/>
      <c r="FW65" s="374"/>
      <c r="FX65" s="374"/>
      <c r="FY65" s="374"/>
      <c r="FZ65" s="374"/>
      <c r="GA65" s="374"/>
      <c r="GB65" s="374"/>
      <c r="GC65" s="374"/>
      <c r="GD65" s="374"/>
      <c r="GE65" s="374"/>
      <c r="GF65" s="374"/>
      <c r="GG65" s="374"/>
      <c r="GH65" s="374"/>
      <c r="GI65" s="374"/>
      <c r="GJ65" s="374"/>
      <c r="GK65" s="374"/>
      <c r="GL65" s="374"/>
      <c r="GM65" s="374"/>
      <c r="GN65" s="374"/>
      <c r="GO65" s="374"/>
      <c r="GP65" s="374"/>
      <c r="GQ65" s="374"/>
      <c r="GR65" s="374"/>
      <c r="GS65" s="374"/>
      <c r="GT65" s="374"/>
      <c r="GU65" s="374"/>
      <c r="GV65" s="374"/>
      <c r="GW65" s="374"/>
      <c r="GX65" s="374"/>
      <c r="GY65" s="374"/>
      <c r="GZ65" s="374"/>
      <c r="HA65" s="374"/>
      <c r="HB65" s="374"/>
      <c r="HC65" s="374"/>
      <c r="HD65" s="374"/>
      <c r="HE65" s="374"/>
      <c r="HF65" s="374"/>
      <c r="HG65" s="374"/>
      <c r="HH65" s="374"/>
      <c r="HI65" s="374"/>
      <c r="HJ65" s="374"/>
      <c r="HK65" s="374"/>
      <c r="HL65" s="374"/>
      <c r="HM65" s="374"/>
      <c r="HN65" s="374"/>
      <c r="HO65" s="374"/>
      <c r="HP65" s="374"/>
      <c r="HQ65" s="374"/>
      <c r="HR65" s="374"/>
      <c r="HS65" s="374"/>
      <c r="HT65" s="374"/>
      <c r="HU65" s="374"/>
      <c r="HV65" s="374"/>
      <c r="HW65" s="374"/>
      <c r="HX65" s="374"/>
      <c r="HY65" s="374"/>
      <c r="HZ65" s="374"/>
      <c r="IA65" s="374"/>
      <c r="IB65" s="374"/>
      <c r="IC65" s="374"/>
      <c r="ID65" s="374"/>
      <c r="IE65" s="374"/>
      <c r="IF65" s="374"/>
      <c r="IG65" s="374"/>
      <c r="IH65" s="374"/>
      <c r="II65" s="374"/>
      <c r="IJ65" s="374"/>
      <c r="IK65" s="374"/>
      <c r="IL65" s="374"/>
      <c r="IM65" s="374"/>
      <c r="IN65" s="374"/>
      <c r="IO65" s="374"/>
      <c r="IP65" s="374"/>
      <c r="IQ65" s="374"/>
      <c r="IR65" s="374"/>
      <c r="IS65" s="374"/>
      <c r="IT65" s="374"/>
      <c r="IU65" s="374"/>
      <c r="IV65" s="374"/>
      <c r="IW65" s="374"/>
      <c r="IX65" s="374"/>
      <c r="IY65" s="374"/>
      <c r="IZ65" s="374"/>
      <c r="JA65" s="374"/>
      <c r="JB65" s="374"/>
      <c r="JC65" s="374"/>
      <c r="JD65" s="374"/>
      <c r="JE65" s="374"/>
      <c r="JF65" s="374"/>
      <c r="JG65" s="374"/>
      <c r="JH65" s="374"/>
      <c r="JI65" s="374"/>
      <c r="JJ65" s="374"/>
      <c r="JK65" s="374"/>
      <c r="JL65" s="374"/>
      <c r="JM65" s="374"/>
      <c r="JN65" s="374"/>
      <c r="JO65" s="374"/>
      <c r="JP65" s="374"/>
      <c r="JQ65" s="374"/>
      <c r="JR65" s="374"/>
      <c r="JS65" s="374"/>
      <c r="JT65" s="374"/>
      <c r="JU65" s="374"/>
      <c r="JV65" s="374"/>
      <c r="JW65" s="374"/>
      <c r="JX65" s="374"/>
      <c r="JY65" s="374"/>
      <c r="JZ65" s="374"/>
      <c r="KA65" s="374"/>
      <c r="KB65" s="374"/>
      <c r="KC65" s="374"/>
      <c r="KD65" s="374"/>
      <c r="KE65" s="374"/>
      <c r="KF65" s="374"/>
      <c r="KG65" s="374"/>
      <c r="KH65" s="374"/>
      <c r="KI65" s="374"/>
      <c r="KJ65" s="374"/>
      <c r="KK65" s="374"/>
      <c r="KL65" s="374"/>
      <c r="KM65" s="374"/>
      <c r="KN65" s="374"/>
      <c r="KO65" s="374"/>
      <c r="KP65" s="374"/>
      <c r="KQ65" s="374"/>
      <c r="KR65" s="374"/>
      <c r="KS65" s="374"/>
      <c r="KT65" s="374"/>
      <c r="KU65" s="374"/>
      <c r="KV65" s="374"/>
      <c r="KW65" s="374"/>
      <c r="KX65" s="374"/>
      <c r="KY65" s="374"/>
      <c r="KZ65" s="374"/>
      <c r="LA65" s="374"/>
      <c r="LB65" s="374"/>
      <c r="LC65" s="374"/>
      <c r="LD65" s="374"/>
      <c r="LE65" s="374"/>
      <c r="LF65" s="374"/>
      <c r="LG65" s="374"/>
      <c r="LH65" s="374"/>
      <c r="LI65" s="374"/>
      <c r="LJ65" s="374"/>
      <c r="LK65" s="374"/>
      <c r="LL65" s="374"/>
      <c r="LM65" s="374"/>
      <c r="LN65" s="374"/>
      <c r="LO65" s="374"/>
      <c r="LP65" s="374"/>
      <c r="LQ65" s="374"/>
      <c r="LR65" s="374"/>
      <c r="LS65" s="374"/>
      <c r="LT65" s="374"/>
      <c r="LU65" s="374"/>
      <c r="LV65" s="374"/>
      <c r="LW65" s="374"/>
      <c r="LX65" s="374"/>
      <c r="LY65" s="374"/>
      <c r="LZ65" s="374"/>
      <c r="MA65" s="374"/>
      <c r="MB65" s="374"/>
      <c r="MC65" s="374"/>
      <c r="MD65" s="374"/>
      <c r="ME65" s="374"/>
      <c r="MF65" s="374"/>
      <c r="MG65" s="374"/>
      <c r="MH65" s="374"/>
      <c r="MI65" s="374"/>
      <c r="MJ65" s="374"/>
      <c r="MK65" s="374"/>
      <c r="ML65" s="374"/>
      <c r="MM65" s="374"/>
      <c r="MN65" s="374"/>
      <c r="MO65" s="374"/>
      <c r="MP65" s="374"/>
      <c r="MQ65" s="374"/>
      <c r="MR65" s="374"/>
      <c r="MS65" s="374"/>
      <c r="MT65" s="374"/>
      <c r="MU65" s="374"/>
      <c r="MV65" s="374"/>
      <c r="MW65" s="374"/>
      <c r="MX65" s="374"/>
      <c r="MY65" s="374"/>
      <c r="MZ65" s="374"/>
      <c r="NA65" s="374"/>
      <c r="NB65" s="374"/>
      <c r="NC65" s="374"/>
      <c r="ND65" s="374"/>
      <c r="NE65" s="374"/>
      <c r="NF65" s="374"/>
      <c r="NG65" s="374"/>
      <c r="NH65" s="374"/>
      <c r="NI65" s="374"/>
      <c r="NJ65" s="374"/>
      <c r="NK65" s="374"/>
      <c r="NL65" s="374"/>
      <c r="NM65" s="374"/>
      <c r="NN65" s="374"/>
      <c r="NO65" s="374"/>
      <c r="NP65" s="374"/>
      <c r="NQ65" s="374"/>
      <c r="NR65" s="374"/>
      <c r="NS65" s="374"/>
      <c r="NT65" s="374"/>
      <c r="NU65" s="374"/>
      <c r="NV65" s="374"/>
      <c r="NW65" s="374"/>
      <c r="NX65" s="374"/>
      <c r="NY65" s="374"/>
      <c r="NZ65" s="374"/>
      <c r="OA65" s="374"/>
      <c r="OB65" s="374"/>
      <c r="OC65" s="374"/>
      <c r="OD65" s="374"/>
      <c r="OE65" s="374"/>
      <c r="OF65" s="374"/>
      <c r="OG65" s="374"/>
      <c r="OH65" s="374"/>
      <c r="OI65" s="374"/>
      <c r="OJ65" s="374"/>
      <c r="OK65" s="374"/>
      <c r="OL65" s="374"/>
      <c r="OM65" s="374"/>
      <c r="ON65" s="374"/>
      <c r="OO65" s="374"/>
      <c r="OP65" s="374"/>
      <c r="OQ65" s="374"/>
      <c r="OR65" s="374"/>
      <c r="OS65" s="374"/>
      <c r="OT65" s="374"/>
      <c r="OU65" s="374"/>
      <c r="OV65" s="374"/>
      <c r="OW65" s="374"/>
      <c r="OX65" s="374"/>
      <c r="OY65" s="374"/>
      <c r="OZ65" s="374"/>
      <c r="PA65" s="374"/>
      <c r="PB65" s="374"/>
      <c r="PC65" s="374"/>
      <c r="PD65" s="374"/>
      <c r="PE65" s="374"/>
      <c r="PF65" s="374"/>
      <c r="PG65" s="374"/>
      <c r="PH65" s="374"/>
      <c r="PI65" s="374"/>
      <c r="PJ65" s="374"/>
      <c r="PK65" s="374"/>
      <c r="PL65" s="374"/>
      <c r="PM65" s="374"/>
      <c r="PN65" s="374"/>
      <c r="PO65" s="374"/>
      <c r="PP65" s="374"/>
      <c r="PQ65" s="374"/>
      <c r="PR65" s="374"/>
      <c r="PS65" s="374"/>
      <c r="PT65" s="374"/>
      <c r="PU65" s="374"/>
      <c r="PV65" s="374"/>
      <c r="PW65" s="374"/>
      <c r="PX65" s="374"/>
      <c r="PY65" s="374"/>
      <c r="PZ65" s="374"/>
      <c r="QA65" s="374"/>
      <c r="QB65" s="374"/>
      <c r="QC65" s="374"/>
      <c r="QD65" s="374"/>
      <c r="QE65" s="374"/>
      <c r="QF65" s="374"/>
      <c r="QG65" s="374"/>
      <c r="QH65" s="374"/>
      <c r="QI65" s="374"/>
      <c r="QJ65" s="374"/>
      <c r="QK65" s="374"/>
      <c r="QL65" s="374"/>
      <c r="QM65" s="374"/>
      <c r="QN65" s="374"/>
      <c r="QO65" s="374"/>
      <c r="QP65" s="374"/>
      <c r="QQ65" s="374"/>
      <c r="QR65" s="374"/>
      <c r="QS65" s="374"/>
      <c r="QT65" s="374"/>
      <c r="QU65" s="374"/>
      <c r="QV65" s="374"/>
      <c r="QW65" s="374"/>
      <c r="QX65" s="374"/>
      <c r="QY65" s="374"/>
      <c r="QZ65" s="374"/>
      <c r="RA65" s="374"/>
      <c r="RB65" s="374"/>
      <c r="RC65" s="374"/>
      <c r="RD65" s="374"/>
      <c r="RE65" s="374"/>
      <c r="RF65" s="374"/>
      <c r="RG65" s="374"/>
      <c r="RH65" s="374"/>
      <c r="RI65" s="374"/>
      <c r="RJ65" s="374"/>
      <c r="RK65" s="374"/>
      <c r="RL65" s="374"/>
      <c r="RM65" s="374"/>
      <c r="RN65" s="374"/>
      <c r="RO65" s="374"/>
      <c r="RP65" s="374"/>
      <c r="RQ65" s="374"/>
      <c r="RR65" s="374"/>
      <c r="RS65" s="374"/>
      <c r="RT65" s="374"/>
      <c r="RU65" s="374"/>
      <c r="RV65" s="374"/>
      <c r="RW65" s="374"/>
      <c r="RX65" s="374"/>
      <c r="RY65" s="374"/>
      <c r="RZ65" s="374"/>
      <c r="SA65" s="374"/>
      <c r="SB65" s="374"/>
      <c r="SC65" s="374"/>
      <c r="SD65" s="374"/>
      <c r="SE65" s="374"/>
      <c r="SF65" s="374"/>
      <c r="SG65" s="374"/>
      <c r="SH65" s="374"/>
      <c r="SI65" s="374"/>
      <c r="SJ65" s="374"/>
      <c r="SK65" s="374"/>
    </row>
    <row r="67" spans="2:508">
      <c r="B67" s="352" t="s">
        <v>937</v>
      </c>
      <c r="C67" s="310"/>
      <c r="D67" s="310" t="s">
        <v>175</v>
      </c>
      <c r="E67" s="310" t="s">
        <v>1</v>
      </c>
      <c r="F67" s="351">
        <f t="shared" ref="F67:U67" si="5">IFERROR(SUM(F77,F97,F143),"")</f>
        <v>409.56320585700371</v>
      </c>
      <c r="G67" s="351">
        <f t="shared" si="5"/>
        <v>365.63748576150056</v>
      </c>
      <c r="H67" s="351">
        <f t="shared" si="5"/>
        <v>438.57097170255338</v>
      </c>
      <c r="I67" s="351">
        <f t="shared" si="5"/>
        <v>284.1747662704467</v>
      </c>
      <c r="J67" s="351">
        <f t="shared" si="5"/>
        <v>285.63748576150056</v>
      </c>
      <c r="K67" s="351">
        <f t="shared" si="5"/>
        <v>465.61490469798207</v>
      </c>
      <c r="L67" s="351">
        <f t="shared" si="5"/>
        <v>164.81692087246975</v>
      </c>
      <c r="M67" s="351">
        <f t="shared" si="5"/>
        <v>347.42710266216932</v>
      </c>
      <c r="N67" s="351">
        <f t="shared" si="5"/>
        <v>374.77751234463852</v>
      </c>
      <c r="O67" s="351">
        <f t="shared" si="5"/>
        <v>5114.8880829729169</v>
      </c>
      <c r="P67" s="351">
        <f t="shared" si="5"/>
        <v>941.98261503719721</v>
      </c>
      <c r="Q67" s="351">
        <f t="shared" si="5"/>
        <v>1674.2842828767598</v>
      </c>
      <c r="R67" s="351">
        <f t="shared" si="5"/>
        <v>4323.5399490840864</v>
      </c>
      <c r="S67" s="351">
        <f t="shared" si="5"/>
        <v>3930.4288745246222</v>
      </c>
      <c r="T67" s="351">
        <f t="shared" si="5"/>
        <v>156.55000000000001</v>
      </c>
      <c r="U67" s="351">
        <f t="shared" si="5"/>
        <v>198</v>
      </c>
      <c r="V67" s="351"/>
      <c r="W67" s="351"/>
      <c r="X67" s="351"/>
      <c r="Y67" s="351"/>
      <c r="Z67" s="351"/>
      <c r="AA67" s="351"/>
      <c r="AB67" s="351"/>
      <c r="AC67" s="351"/>
      <c r="AD67" s="351"/>
      <c r="AE67" s="351"/>
      <c r="AF67" s="351"/>
      <c r="AG67" s="351"/>
      <c r="AH67" s="351"/>
      <c r="AI67" s="351"/>
      <c r="AJ67" s="351"/>
      <c r="AK67" s="351"/>
      <c r="AL67" s="351"/>
      <c r="AM67" s="351"/>
      <c r="AN67" s="351"/>
      <c r="AO67" s="351"/>
      <c r="AP67" s="351"/>
      <c r="AQ67" s="351"/>
      <c r="AR67" s="351"/>
      <c r="AS67" s="351"/>
      <c r="AT67" s="351"/>
      <c r="AU67" s="351"/>
      <c r="AV67" s="351"/>
      <c r="AW67" s="351"/>
      <c r="AX67" s="351"/>
      <c r="AY67" s="351"/>
      <c r="AZ67" s="351"/>
      <c r="BA67" s="351"/>
      <c r="BB67" s="351"/>
      <c r="BC67" s="351"/>
      <c r="BD67" s="351"/>
      <c r="BE67" s="351"/>
      <c r="BF67" s="351"/>
      <c r="BG67" s="351"/>
      <c r="BH67" s="351"/>
      <c r="BI67" s="351"/>
      <c r="BJ67" s="351"/>
      <c r="BK67" s="351"/>
      <c r="BL67" s="351"/>
      <c r="BM67" s="351"/>
      <c r="BN67" s="351"/>
      <c r="BO67" s="351"/>
      <c r="BP67" s="351"/>
      <c r="BQ67" s="351"/>
      <c r="BR67" s="351"/>
      <c r="BS67" s="351"/>
      <c r="BT67" s="351"/>
      <c r="BU67" s="351"/>
      <c r="BV67" s="351"/>
      <c r="BW67" s="351"/>
      <c r="BX67" s="351"/>
      <c r="BY67" s="351"/>
      <c r="BZ67" s="351"/>
      <c r="CA67" s="351"/>
      <c r="CB67" s="351"/>
      <c r="CC67" s="351"/>
      <c r="CD67" s="351"/>
      <c r="CE67" s="351"/>
      <c r="CF67" s="351"/>
      <c r="CG67" s="351"/>
      <c r="CH67" s="351"/>
      <c r="CI67" s="351"/>
      <c r="CJ67" s="351"/>
      <c r="CK67" s="351"/>
      <c r="CL67" s="351"/>
      <c r="CM67" s="351"/>
      <c r="CN67" s="351"/>
      <c r="CO67" s="351"/>
      <c r="CP67" s="351"/>
      <c r="CQ67" s="351"/>
      <c r="CR67" s="351"/>
      <c r="CS67" s="351"/>
      <c r="CT67" s="351"/>
      <c r="CU67" s="351"/>
      <c r="CV67" s="351"/>
      <c r="CW67" s="351"/>
      <c r="CX67" s="351"/>
      <c r="CY67" s="351"/>
      <c r="CZ67" s="351"/>
      <c r="DA67" s="351"/>
      <c r="DB67" s="351"/>
      <c r="DC67" s="351"/>
      <c r="DD67" s="351"/>
      <c r="DE67" s="351"/>
      <c r="DF67" s="351"/>
      <c r="DG67" s="351"/>
      <c r="DH67" s="351"/>
      <c r="DI67" s="351"/>
      <c r="DJ67" s="351"/>
      <c r="DK67" s="351"/>
      <c r="DL67" s="351"/>
      <c r="DM67" s="351"/>
      <c r="DN67" s="351"/>
      <c r="DO67" s="351"/>
      <c r="DP67" s="351"/>
      <c r="DQ67" s="351"/>
      <c r="DR67" s="351"/>
      <c r="DS67" s="351"/>
      <c r="DT67" s="351"/>
      <c r="DU67" s="351"/>
      <c r="DV67" s="351"/>
      <c r="DW67" s="351"/>
      <c r="DX67" s="351"/>
      <c r="DY67" s="351"/>
      <c r="DZ67" s="351"/>
      <c r="EA67" s="351"/>
      <c r="EB67" s="351"/>
      <c r="EC67" s="351"/>
      <c r="ED67" s="351"/>
      <c r="EE67" s="351"/>
      <c r="EF67" s="351"/>
      <c r="EG67" s="351"/>
      <c r="EH67" s="351"/>
      <c r="EI67" s="351"/>
      <c r="EJ67" s="351"/>
      <c r="EK67" s="351"/>
      <c r="EL67" s="351"/>
      <c r="EM67" s="351"/>
      <c r="EN67" s="351"/>
      <c r="EO67" s="351"/>
      <c r="EP67" s="351"/>
      <c r="EQ67" s="351"/>
      <c r="ER67" s="351"/>
      <c r="ES67" s="351"/>
      <c r="ET67" s="351"/>
      <c r="EU67" s="351"/>
      <c r="EV67" s="351"/>
      <c r="EW67" s="351"/>
      <c r="EX67" s="351"/>
      <c r="EY67" s="351"/>
      <c r="EZ67" s="351"/>
      <c r="FA67" s="351"/>
      <c r="FB67" s="351"/>
      <c r="FC67" s="351"/>
      <c r="FD67" s="351"/>
      <c r="FE67" s="351"/>
      <c r="FF67" s="351"/>
      <c r="FG67" s="351"/>
      <c r="FH67" s="351"/>
      <c r="FI67" s="351"/>
      <c r="FJ67" s="351"/>
      <c r="FK67" s="351"/>
      <c r="FL67" s="351"/>
      <c r="FM67" s="351"/>
      <c r="FN67" s="351"/>
      <c r="FO67" s="351"/>
      <c r="FP67" s="351"/>
      <c r="FQ67" s="351"/>
      <c r="FR67" s="351"/>
      <c r="FS67" s="351"/>
      <c r="FT67" s="351"/>
      <c r="FU67" s="351"/>
      <c r="FV67" s="351"/>
      <c r="FW67" s="351"/>
      <c r="FX67" s="351"/>
      <c r="FY67" s="351"/>
      <c r="FZ67" s="351"/>
      <c r="GA67" s="351"/>
      <c r="GB67" s="351"/>
      <c r="GC67" s="351"/>
      <c r="GD67" s="351"/>
      <c r="GE67" s="351"/>
      <c r="GF67" s="351"/>
      <c r="GG67" s="351"/>
      <c r="GH67" s="351"/>
      <c r="GI67" s="351"/>
      <c r="GJ67" s="351"/>
      <c r="GK67" s="351"/>
      <c r="GL67" s="351"/>
      <c r="GM67" s="351"/>
      <c r="GN67" s="351"/>
      <c r="GO67" s="351"/>
      <c r="GP67" s="351"/>
      <c r="GQ67" s="351"/>
      <c r="GR67" s="351"/>
      <c r="GS67" s="351"/>
      <c r="GT67" s="351"/>
      <c r="GU67" s="351"/>
      <c r="GV67" s="351"/>
      <c r="GW67" s="351"/>
      <c r="GX67" s="351"/>
      <c r="GY67" s="351"/>
      <c r="GZ67" s="351"/>
      <c r="HA67" s="351"/>
      <c r="HB67" s="351"/>
      <c r="HC67" s="351"/>
      <c r="HD67" s="351"/>
      <c r="HE67" s="351"/>
      <c r="HF67" s="351"/>
      <c r="HG67" s="351"/>
      <c r="HH67" s="351"/>
      <c r="HI67" s="351"/>
      <c r="HJ67" s="351"/>
      <c r="HK67" s="351"/>
      <c r="HL67" s="351"/>
      <c r="HM67" s="351"/>
      <c r="HN67" s="351"/>
      <c r="HO67" s="351"/>
      <c r="HP67" s="351"/>
      <c r="HQ67" s="351"/>
      <c r="HR67" s="351"/>
      <c r="HS67" s="351"/>
      <c r="HT67" s="351"/>
      <c r="HU67" s="351"/>
      <c r="HV67" s="351"/>
      <c r="HW67" s="351"/>
      <c r="HX67" s="351"/>
      <c r="HY67" s="351"/>
      <c r="HZ67" s="351"/>
      <c r="IA67" s="351"/>
      <c r="IB67" s="351"/>
      <c r="IC67" s="351"/>
      <c r="ID67" s="351"/>
      <c r="IE67" s="351"/>
      <c r="IF67" s="351"/>
      <c r="IG67" s="351"/>
      <c r="IH67" s="351"/>
      <c r="II67" s="351"/>
      <c r="IJ67" s="351"/>
      <c r="IK67" s="351"/>
      <c r="IL67" s="351"/>
      <c r="IM67" s="351"/>
      <c r="IN67" s="351"/>
      <c r="IO67" s="351"/>
      <c r="IP67" s="351"/>
      <c r="IQ67" s="351"/>
      <c r="IR67" s="351"/>
      <c r="IS67" s="351"/>
      <c r="IT67" s="351"/>
      <c r="IU67" s="351"/>
      <c r="IV67" s="351"/>
      <c r="IW67" s="351"/>
      <c r="IX67" s="351"/>
      <c r="IY67" s="351"/>
      <c r="IZ67" s="351"/>
      <c r="JA67" s="351"/>
      <c r="JB67" s="351"/>
      <c r="JC67" s="351"/>
      <c r="JD67" s="351"/>
      <c r="JE67" s="351"/>
      <c r="JF67" s="351"/>
      <c r="JG67" s="351"/>
      <c r="JH67" s="351"/>
      <c r="JI67" s="351"/>
      <c r="JJ67" s="351"/>
      <c r="JK67" s="351"/>
      <c r="JL67" s="351"/>
      <c r="JM67" s="351"/>
      <c r="JN67" s="351"/>
      <c r="JO67" s="351"/>
      <c r="JP67" s="351"/>
      <c r="JQ67" s="351"/>
      <c r="JR67" s="351"/>
      <c r="JS67" s="351"/>
      <c r="JT67" s="351"/>
      <c r="JU67" s="351"/>
      <c r="JV67" s="351"/>
      <c r="JW67" s="351"/>
      <c r="JX67" s="351"/>
      <c r="JY67" s="351"/>
      <c r="JZ67" s="351"/>
      <c r="KA67" s="351"/>
      <c r="KB67" s="351"/>
      <c r="KC67" s="351"/>
      <c r="KD67" s="351"/>
      <c r="KE67" s="351"/>
      <c r="KF67" s="351"/>
      <c r="KG67" s="351"/>
      <c r="KH67" s="351"/>
      <c r="KI67" s="351"/>
      <c r="KJ67" s="351"/>
      <c r="KK67" s="351"/>
      <c r="KL67" s="351"/>
      <c r="KM67" s="351"/>
      <c r="KN67" s="351"/>
      <c r="KO67" s="351"/>
      <c r="KP67" s="351"/>
      <c r="KQ67" s="351"/>
      <c r="KR67" s="351"/>
      <c r="KS67" s="351"/>
      <c r="KT67" s="351"/>
      <c r="KU67" s="351"/>
      <c r="KV67" s="351"/>
      <c r="KW67" s="351"/>
      <c r="KX67" s="351"/>
      <c r="KY67" s="351"/>
      <c r="KZ67" s="351"/>
      <c r="LA67" s="351"/>
      <c r="LB67" s="351"/>
      <c r="LC67" s="351"/>
      <c r="LD67" s="351"/>
      <c r="LE67" s="351"/>
      <c r="LF67" s="351"/>
      <c r="LG67" s="351"/>
      <c r="LH67" s="351"/>
      <c r="LI67" s="351"/>
      <c r="LJ67" s="351"/>
      <c r="LK67" s="351"/>
      <c r="LL67" s="351"/>
      <c r="LM67" s="351"/>
      <c r="LN67" s="351"/>
      <c r="LO67" s="351"/>
      <c r="LP67" s="351"/>
      <c r="LQ67" s="351"/>
      <c r="LR67" s="351"/>
      <c r="LS67" s="351"/>
      <c r="LT67" s="351"/>
      <c r="LU67" s="351"/>
      <c r="LV67" s="351"/>
      <c r="LW67" s="351"/>
      <c r="LX67" s="351"/>
      <c r="LY67" s="351"/>
      <c r="LZ67" s="351"/>
      <c r="MA67" s="351"/>
      <c r="MB67" s="351"/>
      <c r="MC67" s="351"/>
      <c r="MD67" s="351"/>
      <c r="ME67" s="351"/>
      <c r="MF67" s="351"/>
      <c r="MG67" s="351"/>
      <c r="MH67" s="351"/>
      <c r="MI67" s="351"/>
      <c r="MJ67" s="351"/>
      <c r="MK67" s="351"/>
      <c r="ML67" s="351"/>
      <c r="MM67" s="351"/>
      <c r="MN67" s="351"/>
      <c r="MO67" s="351"/>
      <c r="MP67" s="351"/>
      <c r="MQ67" s="351"/>
      <c r="MR67" s="351"/>
      <c r="MS67" s="351"/>
      <c r="MT67" s="351"/>
      <c r="MU67" s="351"/>
      <c r="MV67" s="351"/>
      <c r="MW67" s="351"/>
      <c r="MX67" s="351"/>
      <c r="MY67" s="351"/>
      <c r="MZ67" s="351"/>
      <c r="NA67" s="351"/>
      <c r="NB67" s="351"/>
      <c r="NC67" s="351"/>
      <c r="ND67" s="351"/>
      <c r="NE67" s="351"/>
      <c r="NF67" s="351"/>
      <c r="NG67" s="351"/>
      <c r="NH67" s="351"/>
      <c r="NI67" s="351"/>
      <c r="NJ67" s="351"/>
      <c r="NK67" s="351"/>
      <c r="NL67" s="351"/>
      <c r="NM67" s="351"/>
      <c r="NN67" s="351"/>
      <c r="NO67" s="351"/>
      <c r="NP67" s="351"/>
      <c r="NQ67" s="351"/>
      <c r="NR67" s="351"/>
      <c r="NS67" s="351"/>
      <c r="NT67" s="351"/>
      <c r="NU67" s="351"/>
      <c r="NV67" s="351"/>
      <c r="NW67" s="351"/>
      <c r="NX67" s="351"/>
      <c r="NY67" s="351"/>
      <c r="NZ67" s="351"/>
      <c r="OA67" s="351"/>
      <c r="OB67" s="351"/>
      <c r="OC67" s="351"/>
      <c r="OD67" s="351"/>
      <c r="OE67" s="351"/>
      <c r="OF67" s="351"/>
      <c r="OG67" s="351"/>
      <c r="OH67" s="351"/>
      <c r="OI67" s="351"/>
      <c r="OJ67" s="351"/>
      <c r="OK67" s="351"/>
      <c r="OL67" s="351"/>
      <c r="OM67" s="351"/>
      <c r="ON67" s="351"/>
      <c r="OO67" s="351"/>
      <c r="OP67" s="351"/>
      <c r="OQ67" s="351"/>
      <c r="OR67" s="351"/>
      <c r="OS67" s="351"/>
      <c r="OT67" s="351"/>
      <c r="OU67" s="351"/>
      <c r="OV67" s="351"/>
      <c r="OW67" s="351"/>
      <c r="OX67" s="351"/>
      <c r="OY67" s="351"/>
      <c r="OZ67" s="351"/>
      <c r="PA67" s="351"/>
      <c r="PB67" s="351"/>
      <c r="PC67" s="351"/>
      <c r="PD67" s="351"/>
      <c r="PE67" s="351"/>
      <c r="PF67" s="351"/>
      <c r="PG67" s="351"/>
      <c r="PH67" s="351"/>
      <c r="PI67" s="351"/>
      <c r="PJ67" s="351"/>
      <c r="PK67" s="351"/>
      <c r="PL67" s="351"/>
      <c r="PM67" s="351"/>
      <c r="PN67" s="351"/>
      <c r="PO67" s="351"/>
      <c r="PP67" s="351"/>
      <c r="PQ67" s="351"/>
      <c r="PR67" s="351"/>
      <c r="PS67" s="351"/>
      <c r="PT67" s="351"/>
      <c r="PU67" s="351"/>
      <c r="PV67" s="351"/>
      <c r="PW67" s="351"/>
      <c r="PX67" s="351"/>
      <c r="PY67" s="351"/>
      <c r="PZ67" s="351"/>
      <c r="QA67" s="351"/>
      <c r="QB67" s="351"/>
      <c r="QC67" s="351"/>
      <c r="QD67" s="351"/>
      <c r="QE67" s="351"/>
      <c r="QF67" s="351"/>
      <c r="QG67" s="351"/>
      <c r="QH67" s="351"/>
      <c r="QI67" s="351"/>
      <c r="QJ67" s="351"/>
      <c r="QK67" s="351"/>
      <c r="QL67" s="351"/>
      <c r="QM67" s="351"/>
      <c r="QN67" s="351"/>
      <c r="QO67" s="351"/>
      <c r="QP67" s="351"/>
      <c r="QQ67" s="351"/>
      <c r="QR67" s="351"/>
      <c r="QS67" s="351"/>
      <c r="QT67" s="351"/>
      <c r="QU67" s="351"/>
      <c r="QV67" s="351"/>
      <c r="QW67" s="351"/>
      <c r="QX67" s="351"/>
      <c r="QY67" s="351"/>
      <c r="QZ67" s="351"/>
      <c r="RA67" s="351"/>
      <c r="RB67" s="351"/>
      <c r="RC67" s="351"/>
      <c r="RD67" s="351"/>
      <c r="RE67" s="351"/>
      <c r="RF67" s="351"/>
      <c r="RG67" s="351"/>
      <c r="RH67" s="351"/>
      <c r="RI67" s="351"/>
      <c r="RJ67" s="351"/>
      <c r="RK67" s="351"/>
      <c r="RL67" s="351"/>
      <c r="RM67" s="351"/>
      <c r="RN67" s="351"/>
      <c r="RO67" s="351"/>
      <c r="RP67" s="351"/>
      <c r="RQ67" s="351"/>
      <c r="RR67" s="351"/>
      <c r="RS67" s="351"/>
      <c r="RT67" s="351"/>
      <c r="RU67" s="351"/>
      <c r="RV67" s="351"/>
      <c r="RW67" s="351"/>
      <c r="RX67" s="351"/>
      <c r="RY67" s="351"/>
      <c r="RZ67" s="351"/>
      <c r="SA67" s="351"/>
      <c r="SB67" s="351"/>
      <c r="SC67" s="351"/>
      <c r="SD67" s="351"/>
      <c r="SE67" s="351"/>
      <c r="SF67" s="351"/>
      <c r="SG67" s="351"/>
      <c r="SH67" s="351"/>
      <c r="SI67" s="351"/>
      <c r="SJ67" s="351"/>
      <c r="SK67" s="351"/>
    </row>
    <row r="68" spans="2:508">
      <c r="C68" s="388" t="s">
        <v>96</v>
      </c>
      <c r="D68" s="232" t="s">
        <v>175</v>
      </c>
      <c r="E68" s="132"/>
      <c r="F68" s="299">
        <f>F77</f>
        <v>156.55000000000001</v>
      </c>
      <c r="G68" s="299">
        <f t="shared" ref="G68:BR68" si="6">G77</f>
        <v>156.55000000000001</v>
      </c>
      <c r="H68" s="299">
        <f t="shared" si="6"/>
        <v>156.55000000000001</v>
      </c>
      <c r="I68" s="299">
        <f t="shared" si="6"/>
        <v>198</v>
      </c>
      <c r="J68" s="299">
        <f t="shared" si="6"/>
        <v>155.88129930505357</v>
      </c>
      <c r="K68" s="299">
        <f t="shared" si="6"/>
        <v>156.55000000000001</v>
      </c>
      <c r="L68" s="299">
        <f t="shared" si="6"/>
        <v>155.88129930505357</v>
      </c>
      <c r="M68" s="299">
        <f t="shared" si="6"/>
        <v>198</v>
      </c>
      <c r="N68" s="299">
        <f t="shared" si="6"/>
        <v>198</v>
      </c>
      <c r="O68" s="299">
        <f t="shared" si="6"/>
        <v>156.55000000000001</v>
      </c>
      <c r="P68" s="299">
        <f t="shared" si="6"/>
        <v>198</v>
      </c>
      <c r="Q68" s="299">
        <f t="shared" si="6"/>
        <v>396</v>
      </c>
      <c r="R68" s="299">
        <f t="shared" si="6"/>
        <v>792</v>
      </c>
      <c r="S68" s="299">
        <f t="shared" si="6"/>
        <v>1188</v>
      </c>
      <c r="T68" s="299">
        <f t="shared" si="6"/>
        <v>156.55000000000001</v>
      </c>
      <c r="U68" s="299">
        <f t="shared" si="6"/>
        <v>198</v>
      </c>
      <c r="V68" s="299">
        <f t="shared" si="6"/>
        <v>0</v>
      </c>
      <c r="W68" s="299">
        <f t="shared" si="6"/>
        <v>0</v>
      </c>
      <c r="X68" s="299">
        <f t="shared" si="6"/>
        <v>0</v>
      </c>
      <c r="Y68" s="299">
        <f t="shared" si="6"/>
        <v>0</v>
      </c>
      <c r="Z68" s="299">
        <f t="shared" si="6"/>
        <v>0</v>
      </c>
      <c r="AA68" s="299">
        <f t="shared" si="6"/>
        <v>0</v>
      </c>
      <c r="AB68" s="299">
        <f t="shared" si="6"/>
        <v>0</v>
      </c>
      <c r="AC68" s="299">
        <f t="shared" si="6"/>
        <v>0</v>
      </c>
      <c r="AD68" s="299">
        <f t="shared" si="6"/>
        <v>0</v>
      </c>
      <c r="AE68" s="299">
        <f t="shared" si="6"/>
        <v>0</v>
      </c>
      <c r="AF68" s="299">
        <f t="shared" si="6"/>
        <v>0</v>
      </c>
      <c r="AG68" s="299">
        <f t="shared" si="6"/>
        <v>0</v>
      </c>
      <c r="AH68" s="299">
        <f t="shared" si="6"/>
        <v>0</v>
      </c>
      <c r="AI68" s="299">
        <f t="shared" si="6"/>
        <v>0</v>
      </c>
      <c r="AJ68" s="299">
        <f t="shared" si="6"/>
        <v>0</v>
      </c>
      <c r="AK68" s="299">
        <f t="shared" si="6"/>
        <v>0</v>
      </c>
      <c r="AL68" s="299">
        <f t="shared" si="6"/>
        <v>0</v>
      </c>
      <c r="AM68" s="299">
        <f t="shared" si="6"/>
        <v>0</v>
      </c>
      <c r="AN68" s="299">
        <f t="shared" si="6"/>
        <v>0</v>
      </c>
      <c r="AO68" s="299">
        <f t="shared" si="6"/>
        <v>0</v>
      </c>
      <c r="AP68" s="299">
        <f t="shared" si="6"/>
        <v>0</v>
      </c>
      <c r="AQ68" s="299">
        <f t="shared" si="6"/>
        <v>0</v>
      </c>
      <c r="AR68" s="299">
        <f t="shared" si="6"/>
        <v>0</v>
      </c>
      <c r="AS68" s="299">
        <f t="shared" si="6"/>
        <v>0</v>
      </c>
      <c r="AT68" s="299">
        <f t="shared" si="6"/>
        <v>0</v>
      </c>
      <c r="AU68" s="299">
        <f t="shared" si="6"/>
        <v>0</v>
      </c>
      <c r="AV68" s="299">
        <f t="shared" si="6"/>
        <v>0</v>
      </c>
      <c r="AW68" s="299">
        <f t="shared" si="6"/>
        <v>0</v>
      </c>
      <c r="AX68" s="299">
        <f t="shared" si="6"/>
        <v>0</v>
      </c>
      <c r="AY68" s="299">
        <f t="shared" si="6"/>
        <v>0</v>
      </c>
      <c r="AZ68" s="299">
        <f t="shared" si="6"/>
        <v>0</v>
      </c>
      <c r="BA68" s="299">
        <f t="shared" si="6"/>
        <v>0</v>
      </c>
      <c r="BB68" s="299">
        <f t="shared" si="6"/>
        <v>0</v>
      </c>
      <c r="BC68" s="299">
        <f t="shared" si="6"/>
        <v>0</v>
      </c>
      <c r="BD68" s="299">
        <f t="shared" si="6"/>
        <v>0</v>
      </c>
      <c r="BE68" s="299">
        <f t="shared" si="6"/>
        <v>0</v>
      </c>
      <c r="BF68" s="299">
        <f t="shared" si="6"/>
        <v>0</v>
      </c>
      <c r="BG68" s="299">
        <f t="shared" si="6"/>
        <v>0</v>
      </c>
      <c r="BH68" s="299">
        <f t="shared" si="6"/>
        <v>0</v>
      </c>
      <c r="BI68" s="299">
        <f t="shared" si="6"/>
        <v>0</v>
      </c>
      <c r="BJ68" s="299">
        <f t="shared" si="6"/>
        <v>0</v>
      </c>
      <c r="BK68" s="299">
        <f t="shared" si="6"/>
        <v>0</v>
      </c>
      <c r="BL68" s="299">
        <f t="shared" si="6"/>
        <v>0</v>
      </c>
      <c r="BM68" s="299">
        <f t="shared" si="6"/>
        <v>0</v>
      </c>
      <c r="BN68" s="299">
        <f t="shared" si="6"/>
        <v>0</v>
      </c>
      <c r="BO68" s="299">
        <f t="shared" si="6"/>
        <v>0</v>
      </c>
      <c r="BP68" s="299">
        <f t="shared" si="6"/>
        <v>0</v>
      </c>
      <c r="BQ68" s="299">
        <f t="shared" si="6"/>
        <v>0</v>
      </c>
      <c r="BR68" s="299">
        <f t="shared" si="6"/>
        <v>0</v>
      </c>
      <c r="BS68" s="299">
        <f t="shared" ref="BS68:ED68" si="7">BS77</f>
        <v>0</v>
      </c>
      <c r="BT68" s="299">
        <f t="shared" si="7"/>
        <v>0</v>
      </c>
      <c r="BU68" s="299">
        <f t="shared" si="7"/>
        <v>0</v>
      </c>
      <c r="BV68" s="299">
        <f t="shared" si="7"/>
        <v>0</v>
      </c>
      <c r="BW68" s="299">
        <f t="shared" si="7"/>
        <v>0</v>
      </c>
      <c r="BX68" s="299">
        <f t="shared" si="7"/>
        <v>0</v>
      </c>
      <c r="BY68" s="299">
        <f t="shared" si="7"/>
        <v>0</v>
      </c>
      <c r="BZ68" s="299">
        <f t="shared" si="7"/>
        <v>0</v>
      </c>
      <c r="CA68" s="299">
        <f t="shared" si="7"/>
        <v>0</v>
      </c>
      <c r="CB68" s="299">
        <f t="shared" si="7"/>
        <v>0</v>
      </c>
      <c r="CC68" s="299">
        <f t="shared" si="7"/>
        <v>0</v>
      </c>
      <c r="CD68" s="299">
        <f t="shared" si="7"/>
        <v>0</v>
      </c>
      <c r="CE68" s="299">
        <f t="shared" si="7"/>
        <v>0</v>
      </c>
      <c r="CF68" s="299">
        <f t="shared" si="7"/>
        <v>0</v>
      </c>
      <c r="CG68" s="299">
        <f t="shared" si="7"/>
        <v>0</v>
      </c>
      <c r="CH68" s="299">
        <f t="shared" si="7"/>
        <v>0</v>
      </c>
      <c r="CI68" s="299">
        <f t="shared" si="7"/>
        <v>0</v>
      </c>
      <c r="CJ68" s="299">
        <f t="shared" si="7"/>
        <v>0</v>
      </c>
      <c r="CK68" s="299">
        <f t="shared" si="7"/>
        <v>0</v>
      </c>
      <c r="CL68" s="299">
        <f t="shared" si="7"/>
        <v>0</v>
      </c>
      <c r="CM68" s="299">
        <f t="shared" si="7"/>
        <v>0</v>
      </c>
      <c r="CN68" s="299">
        <f t="shared" si="7"/>
        <v>0</v>
      </c>
      <c r="CO68" s="299">
        <f t="shared" si="7"/>
        <v>0</v>
      </c>
      <c r="CP68" s="299">
        <f t="shared" si="7"/>
        <v>0</v>
      </c>
      <c r="CQ68" s="299">
        <f t="shared" si="7"/>
        <v>0</v>
      </c>
      <c r="CR68" s="299">
        <f t="shared" si="7"/>
        <v>0</v>
      </c>
      <c r="CS68" s="299">
        <f t="shared" si="7"/>
        <v>0</v>
      </c>
      <c r="CT68" s="299">
        <f t="shared" si="7"/>
        <v>0</v>
      </c>
      <c r="CU68" s="299">
        <f t="shared" si="7"/>
        <v>0</v>
      </c>
      <c r="CV68" s="299">
        <f t="shared" si="7"/>
        <v>0</v>
      </c>
      <c r="CW68" s="299">
        <f t="shared" si="7"/>
        <v>0</v>
      </c>
      <c r="CX68" s="299">
        <f t="shared" si="7"/>
        <v>0</v>
      </c>
      <c r="CY68" s="299">
        <f t="shared" si="7"/>
        <v>0</v>
      </c>
      <c r="CZ68" s="299">
        <f t="shared" si="7"/>
        <v>0</v>
      </c>
      <c r="DA68" s="299">
        <f t="shared" si="7"/>
        <v>0</v>
      </c>
      <c r="DB68" s="299">
        <f t="shared" si="7"/>
        <v>0</v>
      </c>
      <c r="DC68" s="299">
        <f t="shared" si="7"/>
        <v>0</v>
      </c>
      <c r="DD68" s="299">
        <f t="shared" si="7"/>
        <v>0</v>
      </c>
      <c r="DE68" s="299">
        <f t="shared" si="7"/>
        <v>0</v>
      </c>
      <c r="DF68" s="299">
        <f t="shared" si="7"/>
        <v>0</v>
      </c>
      <c r="DG68" s="299">
        <f t="shared" si="7"/>
        <v>0</v>
      </c>
      <c r="DH68" s="299">
        <f t="shared" si="7"/>
        <v>0</v>
      </c>
      <c r="DI68" s="299">
        <f t="shared" si="7"/>
        <v>0</v>
      </c>
      <c r="DJ68" s="299">
        <f t="shared" si="7"/>
        <v>0</v>
      </c>
      <c r="DK68" s="299">
        <f t="shared" si="7"/>
        <v>0</v>
      </c>
      <c r="DL68" s="299">
        <f t="shared" si="7"/>
        <v>0</v>
      </c>
      <c r="DM68" s="299">
        <f t="shared" si="7"/>
        <v>0</v>
      </c>
      <c r="DN68" s="299">
        <f t="shared" si="7"/>
        <v>0</v>
      </c>
      <c r="DO68" s="299">
        <f t="shared" si="7"/>
        <v>0</v>
      </c>
      <c r="DP68" s="299">
        <f t="shared" si="7"/>
        <v>0</v>
      </c>
      <c r="DQ68" s="299">
        <f t="shared" si="7"/>
        <v>0</v>
      </c>
      <c r="DR68" s="299">
        <f t="shared" si="7"/>
        <v>0</v>
      </c>
      <c r="DS68" s="299">
        <f t="shared" si="7"/>
        <v>0</v>
      </c>
      <c r="DT68" s="299">
        <f t="shared" si="7"/>
        <v>0</v>
      </c>
      <c r="DU68" s="299">
        <f t="shared" si="7"/>
        <v>0</v>
      </c>
      <c r="DV68" s="299">
        <f t="shared" si="7"/>
        <v>0</v>
      </c>
      <c r="DW68" s="299">
        <f t="shared" si="7"/>
        <v>0</v>
      </c>
      <c r="DX68" s="299">
        <f t="shared" si="7"/>
        <v>0</v>
      </c>
      <c r="DY68" s="299">
        <f t="shared" si="7"/>
        <v>0</v>
      </c>
      <c r="DZ68" s="299">
        <f t="shared" si="7"/>
        <v>0</v>
      </c>
      <c r="EA68" s="299">
        <f t="shared" si="7"/>
        <v>0</v>
      </c>
      <c r="EB68" s="299">
        <f t="shared" si="7"/>
        <v>0</v>
      </c>
      <c r="EC68" s="299">
        <f t="shared" si="7"/>
        <v>0</v>
      </c>
      <c r="ED68" s="299">
        <f t="shared" si="7"/>
        <v>0</v>
      </c>
      <c r="EE68" s="299">
        <f t="shared" ref="EE68:GP68" si="8">EE77</f>
        <v>0</v>
      </c>
      <c r="EF68" s="299">
        <f t="shared" si="8"/>
        <v>0</v>
      </c>
      <c r="EG68" s="299">
        <f t="shared" si="8"/>
        <v>0</v>
      </c>
      <c r="EH68" s="299">
        <f t="shared" si="8"/>
        <v>0</v>
      </c>
      <c r="EI68" s="299">
        <f t="shared" si="8"/>
        <v>0</v>
      </c>
      <c r="EJ68" s="299">
        <f t="shared" si="8"/>
        <v>0</v>
      </c>
      <c r="EK68" s="299">
        <f t="shared" si="8"/>
        <v>0</v>
      </c>
      <c r="EL68" s="299">
        <f t="shared" si="8"/>
        <v>0</v>
      </c>
      <c r="EM68" s="299">
        <f t="shared" si="8"/>
        <v>0</v>
      </c>
      <c r="EN68" s="299">
        <f t="shared" si="8"/>
        <v>0</v>
      </c>
      <c r="EO68" s="299">
        <f t="shared" si="8"/>
        <v>0</v>
      </c>
      <c r="EP68" s="299">
        <f t="shared" si="8"/>
        <v>0</v>
      </c>
      <c r="EQ68" s="299">
        <f t="shared" si="8"/>
        <v>0</v>
      </c>
      <c r="ER68" s="299">
        <f t="shared" si="8"/>
        <v>0</v>
      </c>
      <c r="ES68" s="299">
        <f t="shared" si="8"/>
        <v>0</v>
      </c>
      <c r="ET68" s="299">
        <f t="shared" si="8"/>
        <v>0</v>
      </c>
      <c r="EU68" s="299">
        <f t="shared" si="8"/>
        <v>0</v>
      </c>
      <c r="EV68" s="299">
        <f t="shared" si="8"/>
        <v>0</v>
      </c>
      <c r="EW68" s="299">
        <f t="shared" si="8"/>
        <v>0</v>
      </c>
      <c r="EX68" s="299">
        <f t="shared" si="8"/>
        <v>0</v>
      </c>
      <c r="EY68" s="299">
        <f t="shared" si="8"/>
        <v>0</v>
      </c>
      <c r="EZ68" s="299">
        <f t="shared" si="8"/>
        <v>0</v>
      </c>
      <c r="FA68" s="299">
        <f t="shared" si="8"/>
        <v>0</v>
      </c>
      <c r="FB68" s="299">
        <f t="shared" si="8"/>
        <v>0</v>
      </c>
      <c r="FC68" s="299">
        <f t="shared" si="8"/>
        <v>0</v>
      </c>
      <c r="FD68" s="299">
        <f t="shared" si="8"/>
        <v>0</v>
      </c>
      <c r="FE68" s="299">
        <f t="shared" si="8"/>
        <v>0</v>
      </c>
      <c r="FF68" s="299">
        <f t="shared" si="8"/>
        <v>0</v>
      </c>
      <c r="FG68" s="299">
        <f t="shared" si="8"/>
        <v>0</v>
      </c>
      <c r="FH68" s="299">
        <f t="shared" si="8"/>
        <v>0</v>
      </c>
      <c r="FI68" s="299">
        <f t="shared" si="8"/>
        <v>0</v>
      </c>
      <c r="FJ68" s="299">
        <f t="shared" si="8"/>
        <v>0</v>
      </c>
      <c r="FK68" s="299">
        <f t="shared" si="8"/>
        <v>0</v>
      </c>
      <c r="FL68" s="299">
        <f t="shared" si="8"/>
        <v>0</v>
      </c>
      <c r="FM68" s="299">
        <f t="shared" si="8"/>
        <v>0</v>
      </c>
      <c r="FN68" s="299">
        <f t="shared" si="8"/>
        <v>0</v>
      </c>
      <c r="FO68" s="299">
        <f t="shared" si="8"/>
        <v>0</v>
      </c>
      <c r="FP68" s="299">
        <f t="shared" si="8"/>
        <v>0</v>
      </c>
      <c r="FQ68" s="299">
        <f t="shared" si="8"/>
        <v>0</v>
      </c>
      <c r="FR68" s="299">
        <f t="shared" si="8"/>
        <v>0</v>
      </c>
      <c r="FS68" s="299">
        <f t="shared" si="8"/>
        <v>0</v>
      </c>
      <c r="FT68" s="299">
        <f t="shared" si="8"/>
        <v>0</v>
      </c>
      <c r="FU68" s="299">
        <f t="shared" si="8"/>
        <v>0</v>
      </c>
      <c r="FV68" s="299">
        <f t="shared" si="8"/>
        <v>0</v>
      </c>
      <c r="FW68" s="299">
        <f t="shared" si="8"/>
        <v>0</v>
      </c>
      <c r="FX68" s="299">
        <f t="shared" si="8"/>
        <v>0</v>
      </c>
      <c r="FY68" s="299">
        <f t="shared" si="8"/>
        <v>0</v>
      </c>
      <c r="FZ68" s="299">
        <f t="shared" si="8"/>
        <v>0</v>
      </c>
      <c r="GA68" s="299">
        <f t="shared" si="8"/>
        <v>0</v>
      </c>
      <c r="GB68" s="299">
        <f t="shared" si="8"/>
        <v>0</v>
      </c>
      <c r="GC68" s="299">
        <f t="shared" si="8"/>
        <v>0</v>
      </c>
      <c r="GD68" s="299">
        <f t="shared" si="8"/>
        <v>0</v>
      </c>
      <c r="GE68" s="299">
        <f t="shared" si="8"/>
        <v>0</v>
      </c>
      <c r="GF68" s="299">
        <f t="shared" si="8"/>
        <v>0</v>
      </c>
      <c r="GG68" s="299">
        <f t="shared" si="8"/>
        <v>0</v>
      </c>
      <c r="GH68" s="299">
        <f t="shared" si="8"/>
        <v>0</v>
      </c>
      <c r="GI68" s="299">
        <f t="shared" si="8"/>
        <v>0</v>
      </c>
      <c r="GJ68" s="299">
        <f t="shared" si="8"/>
        <v>0</v>
      </c>
      <c r="GK68" s="299">
        <f t="shared" si="8"/>
        <v>0</v>
      </c>
      <c r="GL68" s="299">
        <f t="shared" si="8"/>
        <v>0</v>
      </c>
      <c r="GM68" s="299">
        <f t="shared" si="8"/>
        <v>0</v>
      </c>
      <c r="GN68" s="299">
        <f t="shared" si="8"/>
        <v>0</v>
      </c>
      <c r="GO68" s="299">
        <f t="shared" si="8"/>
        <v>0</v>
      </c>
      <c r="GP68" s="299">
        <f t="shared" si="8"/>
        <v>0</v>
      </c>
      <c r="GQ68" s="299">
        <f t="shared" ref="GQ68:JB68" si="9">GQ77</f>
        <v>0</v>
      </c>
      <c r="GR68" s="299">
        <f t="shared" si="9"/>
        <v>0</v>
      </c>
      <c r="GS68" s="299">
        <f t="shared" si="9"/>
        <v>0</v>
      </c>
      <c r="GT68" s="299">
        <f t="shared" si="9"/>
        <v>0</v>
      </c>
      <c r="GU68" s="299">
        <f t="shared" si="9"/>
        <v>0</v>
      </c>
      <c r="GV68" s="299">
        <f t="shared" si="9"/>
        <v>0</v>
      </c>
      <c r="GW68" s="299">
        <f t="shared" si="9"/>
        <v>0</v>
      </c>
      <c r="GX68" s="299">
        <f t="shared" si="9"/>
        <v>0</v>
      </c>
      <c r="GY68" s="299">
        <f t="shared" si="9"/>
        <v>0</v>
      </c>
      <c r="GZ68" s="299">
        <f t="shared" si="9"/>
        <v>0</v>
      </c>
      <c r="HA68" s="299">
        <f t="shared" si="9"/>
        <v>0</v>
      </c>
      <c r="HB68" s="299">
        <f t="shared" si="9"/>
        <v>0</v>
      </c>
      <c r="HC68" s="299">
        <f t="shared" si="9"/>
        <v>0</v>
      </c>
      <c r="HD68" s="299">
        <f t="shared" si="9"/>
        <v>0</v>
      </c>
      <c r="HE68" s="299">
        <f t="shared" si="9"/>
        <v>0</v>
      </c>
      <c r="HF68" s="299">
        <f t="shared" si="9"/>
        <v>0</v>
      </c>
      <c r="HG68" s="299">
        <f t="shared" si="9"/>
        <v>0</v>
      </c>
      <c r="HH68" s="299">
        <f t="shared" si="9"/>
        <v>0</v>
      </c>
      <c r="HI68" s="299">
        <f t="shared" si="9"/>
        <v>0</v>
      </c>
      <c r="HJ68" s="299">
        <f t="shared" si="9"/>
        <v>0</v>
      </c>
      <c r="HK68" s="299">
        <f t="shared" si="9"/>
        <v>0</v>
      </c>
      <c r="HL68" s="299">
        <f t="shared" si="9"/>
        <v>0</v>
      </c>
      <c r="HM68" s="299">
        <f t="shared" si="9"/>
        <v>0</v>
      </c>
      <c r="HN68" s="299">
        <f t="shared" si="9"/>
        <v>0</v>
      </c>
      <c r="HO68" s="299">
        <f t="shared" si="9"/>
        <v>0</v>
      </c>
      <c r="HP68" s="299">
        <f t="shared" si="9"/>
        <v>0</v>
      </c>
      <c r="HQ68" s="299">
        <f t="shared" si="9"/>
        <v>0</v>
      </c>
      <c r="HR68" s="299">
        <f t="shared" si="9"/>
        <v>0</v>
      </c>
      <c r="HS68" s="299">
        <f t="shared" si="9"/>
        <v>0</v>
      </c>
      <c r="HT68" s="299">
        <f t="shared" si="9"/>
        <v>0</v>
      </c>
      <c r="HU68" s="299">
        <f t="shared" si="9"/>
        <v>0</v>
      </c>
      <c r="HV68" s="299">
        <f t="shared" si="9"/>
        <v>0</v>
      </c>
      <c r="HW68" s="299">
        <f t="shared" si="9"/>
        <v>0</v>
      </c>
      <c r="HX68" s="299">
        <f t="shared" si="9"/>
        <v>0</v>
      </c>
      <c r="HY68" s="299">
        <f t="shared" si="9"/>
        <v>0</v>
      </c>
      <c r="HZ68" s="299">
        <f t="shared" si="9"/>
        <v>0</v>
      </c>
      <c r="IA68" s="299">
        <f t="shared" si="9"/>
        <v>0</v>
      </c>
      <c r="IB68" s="299">
        <f t="shared" si="9"/>
        <v>0</v>
      </c>
      <c r="IC68" s="299">
        <f t="shared" si="9"/>
        <v>0</v>
      </c>
      <c r="ID68" s="299">
        <f t="shared" si="9"/>
        <v>0</v>
      </c>
      <c r="IE68" s="299">
        <f t="shared" si="9"/>
        <v>0</v>
      </c>
      <c r="IF68" s="299">
        <f t="shared" si="9"/>
        <v>0</v>
      </c>
      <c r="IG68" s="299">
        <f t="shared" si="9"/>
        <v>0</v>
      </c>
      <c r="IH68" s="299">
        <f t="shared" si="9"/>
        <v>0</v>
      </c>
      <c r="II68" s="299">
        <f t="shared" si="9"/>
        <v>0</v>
      </c>
      <c r="IJ68" s="299">
        <f t="shared" si="9"/>
        <v>0</v>
      </c>
      <c r="IK68" s="299">
        <f t="shared" si="9"/>
        <v>0</v>
      </c>
      <c r="IL68" s="299">
        <f t="shared" si="9"/>
        <v>0</v>
      </c>
      <c r="IM68" s="299">
        <f t="shared" si="9"/>
        <v>0</v>
      </c>
      <c r="IN68" s="299">
        <f t="shared" si="9"/>
        <v>0</v>
      </c>
      <c r="IO68" s="299">
        <f t="shared" si="9"/>
        <v>0</v>
      </c>
      <c r="IP68" s="299">
        <f t="shared" si="9"/>
        <v>0</v>
      </c>
      <c r="IQ68" s="299">
        <f t="shared" si="9"/>
        <v>0</v>
      </c>
      <c r="IR68" s="299">
        <f t="shared" si="9"/>
        <v>0</v>
      </c>
      <c r="IS68" s="299">
        <f t="shared" si="9"/>
        <v>0</v>
      </c>
      <c r="IT68" s="299">
        <f t="shared" si="9"/>
        <v>0</v>
      </c>
      <c r="IU68" s="299">
        <f t="shared" si="9"/>
        <v>0</v>
      </c>
      <c r="IV68" s="299">
        <f t="shared" si="9"/>
        <v>0</v>
      </c>
      <c r="IW68" s="299">
        <f t="shared" si="9"/>
        <v>0</v>
      </c>
      <c r="IX68" s="299">
        <f t="shared" si="9"/>
        <v>0</v>
      </c>
      <c r="IY68" s="299">
        <f t="shared" si="9"/>
        <v>0</v>
      </c>
      <c r="IZ68" s="299">
        <f t="shared" si="9"/>
        <v>0</v>
      </c>
      <c r="JA68" s="299">
        <f t="shared" si="9"/>
        <v>0</v>
      </c>
      <c r="JB68" s="299">
        <f t="shared" si="9"/>
        <v>0</v>
      </c>
      <c r="JC68" s="299">
        <f t="shared" ref="JC68:LN68" si="10">JC77</f>
        <v>0</v>
      </c>
      <c r="JD68" s="299">
        <f t="shared" si="10"/>
        <v>0</v>
      </c>
      <c r="JE68" s="299">
        <f t="shared" si="10"/>
        <v>0</v>
      </c>
      <c r="JF68" s="299">
        <f t="shared" si="10"/>
        <v>0</v>
      </c>
      <c r="JG68" s="299">
        <f t="shared" si="10"/>
        <v>0</v>
      </c>
      <c r="JH68" s="299">
        <f t="shared" si="10"/>
        <v>0</v>
      </c>
      <c r="JI68" s="299">
        <f t="shared" si="10"/>
        <v>0</v>
      </c>
      <c r="JJ68" s="299">
        <f t="shared" si="10"/>
        <v>0</v>
      </c>
      <c r="JK68" s="299">
        <f t="shared" si="10"/>
        <v>0</v>
      </c>
      <c r="JL68" s="299">
        <f t="shared" si="10"/>
        <v>0</v>
      </c>
      <c r="JM68" s="299">
        <f t="shared" si="10"/>
        <v>0</v>
      </c>
      <c r="JN68" s="299">
        <f t="shared" si="10"/>
        <v>0</v>
      </c>
      <c r="JO68" s="299">
        <f t="shared" si="10"/>
        <v>0</v>
      </c>
      <c r="JP68" s="299">
        <f t="shared" si="10"/>
        <v>0</v>
      </c>
      <c r="JQ68" s="299">
        <f t="shared" si="10"/>
        <v>0</v>
      </c>
      <c r="JR68" s="299">
        <f t="shared" si="10"/>
        <v>0</v>
      </c>
      <c r="JS68" s="299">
        <f t="shared" si="10"/>
        <v>0</v>
      </c>
      <c r="JT68" s="299">
        <f t="shared" si="10"/>
        <v>0</v>
      </c>
      <c r="JU68" s="299">
        <f t="shared" si="10"/>
        <v>0</v>
      </c>
      <c r="JV68" s="299">
        <f t="shared" si="10"/>
        <v>0</v>
      </c>
      <c r="JW68" s="299">
        <f t="shared" si="10"/>
        <v>0</v>
      </c>
      <c r="JX68" s="299">
        <f t="shared" si="10"/>
        <v>0</v>
      </c>
      <c r="JY68" s="299">
        <f t="shared" si="10"/>
        <v>0</v>
      </c>
      <c r="JZ68" s="299">
        <f t="shared" si="10"/>
        <v>0</v>
      </c>
      <c r="KA68" s="299">
        <f t="shared" si="10"/>
        <v>0</v>
      </c>
      <c r="KB68" s="299">
        <f t="shared" si="10"/>
        <v>0</v>
      </c>
      <c r="KC68" s="299">
        <f t="shared" si="10"/>
        <v>0</v>
      </c>
      <c r="KD68" s="299">
        <f t="shared" si="10"/>
        <v>0</v>
      </c>
      <c r="KE68" s="299">
        <f t="shared" si="10"/>
        <v>0</v>
      </c>
      <c r="KF68" s="299">
        <f t="shared" si="10"/>
        <v>0</v>
      </c>
      <c r="KG68" s="299">
        <f t="shared" si="10"/>
        <v>0</v>
      </c>
      <c r="KH68" s="299">
        <f t="shared" si="10"/>
        <v>0</v>
      </c>
      <c r="KI68" s="299">
        <f t="shared" si="10"/>
        <v>0</v>
      </c>
      <c r="KJ68" s="299">
        <f t="shared" si="10"/>
        <v>0</v>
      </c>
      <c r="KK68" s="299">
        <f t="shared" si="10"/>
        <v>0</v>
      </c>
      <c r="KL68" s="299">
        <f t="shared" si="10"/>
        <v>0</v>
      </c>
      <c r="KM68" s="299">
        <f t="shared" si="10"/>
        <v>0</v>
      </c>
      <c r="KN68" s="299">
        <f t="shared" si="10"/>
        <v>0</v>
      </c>
      <c r="KO68" s="299">
        <f t="shared" si="10"/>
        <v>0</v>
      </c>
      <c r="KP68" s="299">
        <f t="shared" si="10"/>
        <v>0</v>
      </c>
      <c r="KQ68" s="299">
        <f t="shared" si="10"/>
        <v>0</v>
      </c>
      <c r="KR68" s="299">
        <f t="shared" si="10"/>
        <v>0</v>
      </c>
      <c r="KS68" s="299">
        <f t="shared" si="10"/>
        <v>0</v>
      </c>
      <c r="KT68" s="299">
        <f t="shared" si="10"/>
        <v>0</v>
      </c>
      <c r="KU68" s="299">
        <f t="shared" si="10"/>
        <v>0</v>
      </c>
      <c r="KV68" s="299">
        <f t="shared" si="10"/>
        <v>0</v>
      </c>
      <c r="KW68" s="299">
        <f t="shared" si="10"/>
        <v>0</v>
      </c>
      <c r="KX68" s="299">
        <f t="shared" si="10"/>
        <v>0</v>
      </c>
      <c r="KY68" s="299">
        <f t="shared" si="10"/>
        <v>0</v>
      </c>
      <c r="KZ68" s="299">
        <f t="shared" si="10"/>
        <v>0</v>
      </c>
      <c r="LA68" s="299">
        <f t="shared" si="10"/>
        <v>0</v>
      </c>
      <c r="LB68" s="299">
        <f t="shared" si="10"/>
        <v>0</v>
      </c>
      <c r="LC68" s="299">
        <f t="shared" si="10"/>
        <v>0</v>
      </c>
      <c r="LD68" s="299">
        <f t="shared" si="10"/>
        <v>0</v>
      </c>
      <c r="LE68" s="299">
        <f t="shared" si="10"/>
        <v>0</v>
      </c>
      <c r="LF68" s="299">
        <f t="shared" si="10"/>
        <v>0</v>
      </c>
      <c r="LG68" s="299">
        <f t="shared" si="10"/>
        <v>0</v>
      </c>
      <c r="LH68" s="299">
        <f t="shared" si="10"/>
        <v>0</v>
      </c>
      <c r="LI68" s="299">
        <f t="shared" si="10"/>
        <v>0</v>
      </c>
      <c r="LJ68" s="299">
        <f t="shared" si="10"/>
        <v>0</v>
      </c>
      <c r="LK68" s="299">
        <f t="shared" si="10"/>
        <v>0</v>
      </c>
      <c r="LL68" s="299">
        <f t="shared" si="10"/>
        <v>0</v>
      </c>
      <c r="LM68" s="299">
        <f t="shared" si="10"/>
        <v>0</v>
      </c>
      <c r="LN68" s="299">
        <f t="shared" si="10"/>
        <v>0</v>
      </c>
      <c r="LO68" s="299">
        <f t="shared" ref="LO68:NZ68" si="11">LO77</f>
        <v>0</v>
      </c>
      <c r="LP68" s="299">
        <f t="shared" si="11"/>
        <v>0</v>
      </c>
      <c r="LQ68" s="299">
        <f t="shared" si="11"/>
        <v>0</v>
      </c>
      <c r="LR68" s="299">
        <f t="shared" si="11"/>
        <v>0</v>
      </c>
      <c r="LS68" s="299">
        <f t="shared" si="11"/>
        <v>0</v>
      </c>
      <c r="LT68" s="299">
        <f t="shared" si="11"/>
        <v>0</v>
      </c>
      <c r="LU68" s="299">
        <f t="shared" si="11"/>
        <v>0</v>
      </c>
      <c r="LV68" s="299">
        <f t="shared" si="11"/>
        <v>0</v>
      </c>
      <c r="LW68" s="299">
        <f t="shared" si="11"/>
        <v>0</v>
      </c>
      <c r="LX68" s="299">
        <f t="shared" si="11"/>
        <v>0</v>
      </c>
      <c r="LY68" s="299">
        <f t="shared" si="11"/>
        <v>0</v>
      </c>
      <c r="LZ68" s="299">
        <f t="shared" si="11"/>
        <v>0</v>
      </c>
      <c r="MA68" s="299">
        <f t="shared" si="11"/>
        <v>0</v>
      </c>
      <c r="MB68" s="299">
        <f t="shared" si="11"/>
        <v>0</v>
      </c>
      <c r="MC68" s="299">
        <f t="shared" si="11"/>
        <v>0</v>
      </c>
      <c r="MD68" s="299">
        <f t="shared" si="11"/>
        <v>0</v>
      </c>
      <c r="ME68" s="299">
        <f t="shared" si="11"/>
        <v>0</v>
      </c>
      <c r="MF68" s="299">
        <f t="shared" si="11"/>
        <v>0</v>
      </c>
      <c r="MG68" s="299">
        <f t="shared" si="11"/>
        <v>0</v>
      </c>
      <c r="MH68" s="299">
        <f t="shared" si="11"/>
        <v>0</v>
      </c>
      <c r="MI68" s="299">
        <f t="shared" si="11"/>
        <v>0</v>
      </c>
      <c r="MJ68" s="299">
        <f t="shared" si="11"/>
        <v>0</v>
      </c>
      <c r="MK68" s="299">
        <f t="shared" si="11"/>
        <v>0</v>
      </c>
      <c r="ML68" s="299">
        <f t="shared" si="11"/>
        <v>0</v>
      </c>
      <c r="MM68" s="299">
        <f t="shared" si="11"/>
        <v>0</v>
      </c>
      <c r="MN68" s="299">
        <f t="shared" si="11"/>
        <v>0</v>
      </c>
      <c r="MO68" s="299">
        <f t="shared" si="11"/>
        <v>0</v>
      </c>
      <c r="MP68" s="299">
        <f t="shared" si="11"/>
        <v>0</v>
      </c>
      <c r="MQ68" s="299">
        <f t="shared" si="11"/>
        <v>0</v>
      </c>
      <c r="MR68" s="299">
        <f t="shared" si="11"/>
        <v>0</v>
      </c>
      <c r="MS68" s="299">
        <f t="shared" si="11"/>
        <v>0</v>
      </c>
      <c r="MT68" s="299">
        <f t="shared" si="11"/>
        <v>0</v>
      </c>
      <c r="MU68" s="299">
        <f t="shared" si="11"/>
        <v>0</v>
      </c>
      <c r="MV68" s="299">
        <f t="shared" si="11"/>
        <v>0</v>
      </c>
      <c r="MW68" s="299">
        <f t="shared" si="11"/>
        <v>0</v>
      </c>
      <c r="MX68" s="299">
        <f t="shared" si="11"/>
        <v>0</v>
      </c>
      <c r="MY68" s="299">
        <f t="shared" si="11"/>
        <v>0</v>
      </c>
      <c r="MZ68" s="299">
        <f t="shared" si="11"/>
        <v>0</v>
      </c>
      <c r="NA68" s="299">
        <f t="shared" si="11"/>
        <v>0</v>
      </c>
      <c r="NB68" s="299">
        <f t="shared" si="11"/>
        <v>0</v>
      </c>
      <c r="NC68" s="299">
        <f t="shared" si="11"/>
        <v>0</v>
      </c>
      <c r="ND68" s="299">
        <f t="shared" si="11"/>
        <v>0</v>
      </c>
      <c r="NE68" s="299">
        <f t="shared" si="11"/>
        <v>0</v>
      </c>
      <c r="NF68" s="299">
        <f t="shared" si="11"/>
        <v>0</v>
      </c>
      <c r="NG68" s="299">
        <f t="shared" si="11"/>
        <v>0</v>
      </c>
      <c r="NH68" s="299">
        <f t="shared" si="11"/>
        <v>0</v>
      </c>
      <c r="NI68" s="299">
        <f t="shared" si="11"/>
        <v>0</v>
      </c>
      <c r="NJ68" s="299">
        <f t="shared" si="11"/>
        <v>0</v>
      </c>
      <c r="NK68" s="299">
        <f t="shared" si="11"/>
        <v>0</v>
      </c>
      <c r="NL68" s="299">
        <f t="shared" si="11"/>
        <v>0</v>
      </c>
      <c r="NM68" s="299">
        <f t="shared" si="11"/>
        <v>0</v>
      </c>
      <c r="NN68" s="299">
        <f t="shared" si="11"/>
        <v>0</v>
      </c>
      <c r="NO68" s="299">
        <f t="shared" si="11"/>
        <v>0</v>
      </c>
      <c r="NP68" s="299">
        <f t="shared" si="11"/>
        <v>0</v>
      </c>
      <c r="NQ68" s="299">
        <f t="shared" si="11"/>
        <v>0</v>
      </c>
      <c r="NR68" s="299">
        <f t="shared" si="11"/>
        <v>0</v>
      </c>
      <c r="NS68" s="299">
        <f t="shared" si="11"/>
        <v>0</v>
      </c>
      <c r="NT68" s="299">
        <f t="shared" si="11"/>
        <v>0</v>
      </c>
      <c r="NU68" s="299">
        <f t="shared" si="11"/>
        <v>0</v>
      </c>
      <c r="NV68" s="299">
        <f t="shared" si="11"/>
        <v>0</v>
      </c>
      <c r="NW68" s="299">
        <f t="shared" si="11"/>
        <v>0</v>
      </c>
      <c r="NX68" s="299">
        <f t="shared" si="11"/>
        <v>0</v>
      </c>
      <c r="NY68" s="299">
        <f t="shared" si="11"/>
        <v>0</v>
      </c>
      <c r="NZ68" s="299">
        <f t="shared" si="11"/>
        <v>0</v>
      </c>
      <c r="OA68" s="299">
        <f t="shared" ref="OA68:QL68" si="12">OA77</f>
        <v>0</v>
      </c>
      <c r="OB68" s="299">
        <f t="shared" si="12"/>
        <v>0</v>
      </c>
      <c r="OC68" s="299">
        <f t="shared" si="12"/>
        <v>0</v>
      </c>
      <c r="OD68" s="299">
        <f t="shared" si="12"/>
        <v>0</v>
      </c>
      <c r="OE68" s="299">
        <f t="shared" si="12"/>
        <v>0</v>
      </c>
      <c r="OF68" s="299">
        <f t="shared" si="12"/>
        <v>0</v>
      </c>
      <c r="OG68" s="299">
        <f t="shared" si="12"/>
        <v>0</v>
      </c>
      <c r="OH68" s="299">
        <f t="shared" si="12"/>
        <v>0</v>
      </c>
      <c r="OI68" s="299">
        <f t="shared" si="12"/>
        <v>0</v>
      </c>
      <c r="OJ68" s="299">
        <f t="shared" si="12"/>
        <v>0</v>
      </c>
      <c r="OK68" s="299">
        <f t="shared" si="12"/>
        <v>0</v>
      </c>
      <c r="OL68" s="299">
        <f t="shared" si="12"/>
        <v>0</v>
      </c>
      <c r="OM68" s="299">
        <f t="shared" si="12"/>
        <v>0</v>
      </c>
      <c r="ON68" s="299">
        <f t="shared" si="12"/>
        <v>0</v>
      </c>
      <c r="OO68" s="299">
        <f t="shared" si="12"/>
        <v>0</v>
      </c>
      <c r="OP68" s="299">
        <f t="shared" si="12"/>
        <v>0</v>
      </c>
      <c r="OQ68" s="299">
        <f t="shared" si="12"/>
        <v>0</v>
      </c>
      <c r="OR68" s="299">
        <f t="shared" si="12"/>
        <v>0</v>
      </c>
      <c r="OS68" s="299">
        <f t="shared" si="12"/>
        <v>0</v>
      </c>
      <c r="OT68" s="299">
        <f t="shared" si="12"/>
        <v>0</v>
      </c>
      <c r="OU68" s="299">
        <f t="shared" si="12"/>
        <v>0</v>
      </c>
      <c r="OV68" s="299">
        <f t="shared" si="12"/>
        <v>0</v>
      </c>
      <c r="OW68" s="299">
        <f t="shared" si="12"/>
        <v>0</v>
      </c>
      <c r="OX68" s="299">
        <f t="shared" si="12"/>
        <v>0</v>
      </c>
      <c r="OY68" s="299">
        <f t="shared" si="12"/>
        <v>0</v>
      </c>
      <c r="OZ68" s="299">
        <f t="shared" si="12"/>
        <v>0</v>
      </c>
      <c r="PA68" s="299">
        <f t="shared" si="12"/>
        <v>0</v>
      </c>
      <c r="PB68" s="299">
        <f t="shared" si="12"/>
        <v>0</v>
      </c>
      <c r="PC68" s="299">
        <f t="shared" si="12"/>
        <v>0</v>
      </c>
      <c r="PD68" s="299">
        <f t="shared" si="12"/>
        <v>0</v>
      </c>
      <c r="PE68" s="299">
        <f t="shared" si="12"/>
        <v>0</v>
      </c>
      <c r="PF68" s="299">
        <f t="shared" si="12"/>
        <v>0</v>
      </c>
      <c r="PG68" s="299">
        <f t="shared" si="12"/>
        <v>0</v>
      </c>
      <c r="PH68" s="299">
        <f t="shared" si="12"/>
        <v>0</v>
      </c>
      <c r="PI68" s="299">
        <f t="shared" si="12"/>
        <v>0</v>
      </c>
      <c r="PJ68" s="299">
        <f t="shared" si="12"/>
        <v>0</v>
      </c>
      <c r="PK68" s="299">
        <f t="shared" si="12"/>
        <v>0</v>
      </c>
      <c r="PL68" s="299">
        <f t="shared" si="12"/>
        <v>0</v>
      </c>
      <c r="PM68" s="299">
        <f t="shared" si="12"/>
        <v>0</v>
      </c>
      <c r="PN68" s="299">
        <f t="shared" si="12"/>
        <v>0</v>
      </c>
      <c r="PO68" s="299">
        <f t="shared" si="12"/>
        <v>0</v>
      </c>
      <c r="PP68" s="299">
        <f t="shared" si="12"/>
        <v>0</v>
      </c>
      <c r="PQ68" s="299">
        <f t="shared" si="12"/>
        <v>0</v>
      </c>
      <c r="PR68" s="299">
        <f t="shared" si="12"/>
        <v>0</v>
      </c>
      <c r="PS68" s="299">
        <f t="shared" si="12"/>
        <v>0</v>
      </c>
      <c r="PT68" s="299">
        <f t="shared" si="12"/>
        <v>0</v>
      </c>
      <c r="PU68" s="299">
        <f t="shared" si="12"/>
        <v>0</v>
      </c>
      <c r="PV68" s="299">
        <f t="shared" si="12"/>
        <v>0</v>
      </c>
      <c r="PW68" s="299">
        <f t="shared" si="12"/>
        <v>0</v>
      </c>
      <c r="PX68" s="299">
        <f t="shared" si="12"/>
        <v>0</v>
      </c>
      <c r="PY68" s="299">
        <f t="shared" si="12"/>
        <v>0</v>
      </c>
      <c r="PZ68" s="299">
        <f t="shared" si="12"/>
        <v>0</v>
      </c>
      <c r="QA68" s="299">
        <f t="shared" si="12"/>
        <v>0</v>
      </c>
      <c r="QB68" s="299">
        <f t="shared" si="12"/>
        <v>0</v>
      </c>
      <c r="QC68" s="299">
        <f t="shared" si="12"/>
        <v>0</v>
      </c>
      <c r="QD68" s="299">
        <f t="shared" si="12"/>
        <v>0</v>
      </c>
      <c r="QE68" s="299">
        <f t="shared" si="12"/>
        <v>0</v>
      </c>
      <c r="QF68" s="299">
        <f t="shared" si="12"/>
        <v>0</v>
      </c>
      <c r="QG68" s="299">
        <f t="shared" si="12"/>
        <v>0</v>
      </c>
      <c r="QH68" s="299">
        <f t="shared" si="12"/>
        <v>0</v>
      </c>
      <c r="QI68" s="299">
        <f t="shared" si="12"/>
        <v>0</v>
      </c>
      <c r="QJ68" s="299">
        <f t="shared" si="12"/>
        <v>0</v>
      </c>
      <c r="QK68" s="299">
        <f t="shared" si="12"/>
        <v>0</v>
      </c>
      <c r="QL68" s="299">
        <f t="shared" si="12"/>
        <v>0</v>
      </c>
      <c r="QM68" s="299">
        <f t="shared" ref="QM68:SK68" si="13">QM77</f>
        <v>0</v>
      </c>
      <c r="QN68" s="299">
        <f t="shared" si="13"/>
        <v>0</v>
      </c>
      <c r="QO68" s="299">
        <f t="shared" si="13"/>
        <v>0</v>
      </c>
      <c r="QP68" s="299">
        <f t="shared" si="13"/>
        <v>0</v>
      </c>
      <c r="QQ68" s="299">
        <f t="shared" si="13"/>
        <v>0</v>
      </c>
      <c r="QR68" s="299">
        <f t="shared" si="13"/>
        <v>0</v>
      </c>
      <c r="QS68" s="299">
        <f t="shared" si="13"/>
        <v>0</v>
      </c>
      <c r="QT68" s="299">
        <f t="shared" si="13"/>
        <v>0</v>
      </c>
      <c r="QU68" s="299">
        <f t="shared" si="13"/>
        <v>0</v>
      </c>
      <c r="QV68" s="299">
        <f t="shared" si="13"/>
        <v>0</v>
      </c>
      <c r="QW68" s="299">
        <f t="shared" si="13"/>
        <v>0</v>
      </c>
      <c r="QX68" s="299">
        <f t="shared" si="13"/>
        <v>0</v>
      </c>
      <c r="QY68" s="299">
        <f t="shared" si="13"/>
        <v>0</v>
      </c>
      <c r="QZ68" s="299">
        <f t="shared" si="13"/>
        <v>0</v>
      </c>
      <c r="RA68" s="299">
        <f t="shared" si="13"/>
        <v>0</v>
      </c>
      <c r="RB68" s="299">
        <f t="shared" si="13"/>
        <v>0</v>
      </c>
      <c r="RC68" s="299">
        <f t="shared" si="13"/>
        <v>0</v>
      </c>
      <c r="RD68" s="299">
        <f t="shared" si="13"/>
        <v>0</v>
      </c>
      <c r="RE68" s="299">
        <f t="shared" si="13"/>
        <v>0</v>
      </c>
      <c r="RF68" s="299">
        <f t="shared" si="13"/>
        <v>0</v>
      </c>
      <c r="RG68" s="299">
        <f t="shared" si="13"/>
        <v>0</v>
      </c>
      <c r="RH68" s="299">
        <f t="shared" si="13"/>
        <v>0</v>
      </c>
      <c r="RI68" s="299">
        <f t="shared" si="13"/>
        <v>0</v>
      </c>
      <c r="RJ68" s="299">
        <f t="shared" si="13"/>
        <v>0</v>
      </c>
      <c r="RK68" s="299">
        <f t="shared" si="13"/>
        <v>0</v>
      </c>
      <c r="RL68" s="299">
        <f t="shared" si="13"/>
        <v>0</v>
      </c>
      <c r="RM68" s="299">
        <f t="shared" si="13"/>
        <v>0</v>
      </c>
      <c r="RN68" s="299">
        <f t="shared" si="13"/>
        <v>0</v>
      </c>
      <c r="RO68" s="299">
        <f t="shared" si="13"/>
        <v>0</v>
      </c>
      <c r="RP68" s="299">
        <f t="shared" si="13"/>
        <v>0</v>
      </c>
      <c r="RQ68" s="299">
        <f t="shared" si="13"/>
        <v>0</v>
      </c>
      <c r="RR68" s="299">
        <f t="shared" si="13"/>
        <v>0</v>
      </c>
      <c r="RS68" s="299">
        <f t="shared" si="13"/>
        <v>0</v>
      </c>
      <c r="RT68" s="299">
        <f t="shared" si="13"/>
        <v>0</v>
      </c>
      <c r="RU68" s="299">
        <f t="shared" si="13"/>
        <v>0</v>
      </c>
      <c r="RV68" s="299">
        <f t="shared" si="13"/>
        <v>0</v>
      </c>
      <c r="RW68" s="299">
        <f t="shared" si="13"/>
        <v>0</v>
      </c>
      <c r="RX68" s="299">
        <f t="shared" si="13"/>
        <v>0</v>
      </c>
      <c r="RY68" s="299">
        <f t="shared" si="13"/>
        <v>0</v>
      </c>
      <c r="RZ68" s="299">
        <f t="shared" si="13"/>
        <v>0</v>
      </c>
      <c r="SA68" s="299">
        <f t="shared" si="13"/>
        <v>0</v>
      </c>
      <c r="SB68" s="299">
        <f t="shared" si="13"/>
        <v>0</v>
      </c>
      <c r="SC68" s="299">
        <f t="shared" si="13"/>
        <v>0</v>
      </c>
      <c r="SD68" s="299">
        <f t="shared" si="13"/>
        <v>0</v>
      </c>
      <c r="SE68" s="299">
        <f t="shared" si="13"/>
        <v>0</v>
      </c>
      <c r="SF68" s="299">
        <f t="shared" si="13"/>
        <v>0</v>
      </c>
      <c r="SG68" s="299">
        <f t="shared" si="13"/>
        <v>0</v>
      </c>
      <c r="SH68" s="299">
        <f t="shared" si="13"/>
        <v>0</v>
      </c>
      <c r="SI68" s="299">
        <f t="shared" si="13"/>
        <v>0</v>
      </c>
      <c r="SJ68" s="299">
        <f t="shared" si="13"/>
        <v>0</v>
      </c>
      <c r="SK68" s="299">
        <f t="shared" si="13"/>
        <v>0</v>
      </c>
      <c r="SL68" s="302"/>
    </row>
    <row r="69" spans="2:508">
      <c r="C69" s="474" t="s">
        <v>942</v>
      </c>
      <c r="D69" s="21" t="s">
        <v>175</v>
      </c>
      <c r="E69" s="132"/>
      <c r="F69" s="300">
        <f t="shared" ref="F69:U69" si="14">F157*F65</f>
        <v>140.1698283070624</v>
      </c>
      <c r="G69" s="300">
        <f t="shared" si="14"/>
        <v>145.19749902641959</v>
      </c>
      <c r="H69" s="300">
        <f t="shared" si="14"/>
        <v>140.16982830706237</v>
      </c>
      <c r="I69" s="300">
        <f t="shared" si="14"/>
        <v>117.33129930505356</v>
      </c>
      <c r="J69" s="300">
        <f t="shared" si="14"/>
        <v>145.19749902641959</v>
      </c>
      <c r="K69" s="300">
        <f t="shared" si="14"/>
        <v>140.16982830706235</v>
      </c>
      <c r="L69" s="300">
        <f t="shared" si="14"/>
        <v>152.42477568549552</v>
      </c>
      <c r="M69" s="300">
        <f t="shared" si="14"/>
        <v>197.33129930505359</v>
      </c>
      <c r="N69" s="300">
        <f t="shared" si="14"/>
        <v>197.33129930505356</v>
      </c>
      <c r="O69" s="300">
        <f t="shared" si="14"/>
        <v>140.16982830706391</v>
      </c>
      <c r="P69" s="300">
        <f t="shared" si="14"/>
        <v>197.33129930505353</v>
      </c>
      <c r="Q69" s="300">
        <f t="shared" si="14"/>
        <v>394.66259861010712</v>
      </c>
      <c r="R69" s="300">
        <f t="shared" si="14"/>
        <v>789.32519722021482</v>
      </c>
      <c r="S69" s="300">
        <f t="shared" si="14"/>
        <v>1183.9877958303216</v>
      </c>
      <c r="T69" s="300">
        <f t="shared" si="14"/>
        <v>140.16982830706237</v>
      </c>
      <c r="U69" s="300">
        <f t="shared" si="14"/>
        <v>198</v>
      </c>
      <c r="V69" s="300">
        <f t="shared" ref="V69:BA69" si="15">V157</f>
        <v>0</v>
      </c>
      <c r="W69" s="300">
        <f t="shared" si="15"/>
        <v>0</v>
      </c>
      <c r="X69" s="300">
        <f t="shared" si="15"/>
        <v>0</v>
      </c>
      <c r="Y69" s="300">
        <f t="shared" si="15"/>
        <v>0</v>
      </c>
      <c r="Z69" s="300">
        <f t="shared" si="15"/>
        <v>0</v>
      </c>
      <c r="AA69" s="300">
        <f t="shared" si="15"/>
        <v>0</v>
      </c>
      <c r="AB69" s="300">
        <f t="shared" si="15"/>
        <v>0</v>
      </c>
      <c r="AC69" s="300">
        <f t="shared" si="15"/>
        <v>0</v>
      </c>
      <c r="AD69" s="300">
        <f t="shared" si="15"/>
        <v>0</v>
      </c>
      <c r="AE69" s="300">
        <f t="shared" si="15"/>
        <v>0</v>
      </c>
      <c r="AF69" s="300">
        <f t="shared" si="15"/>
        <v>0</v>
      </c>
      <c r="AG69" s="300">
        <f t="shared" si="15"/>
        <v>0</v>
      </c>
      <c r="AH69" s="300">
        <f t="shared" si="15"/>
        <v>0</v>
      </c>
      <c r="AI69" s="300">
        <f t="shared" si="15"/>
        <v>0</v>
      </c>
      <c r="AJ69" s="300">
        <f t="shared" si="15"/>
        <v>0</v>
      </c>
      <c r="AK69" s="300">
        <f t="shared" si="15"/>
        <v>0</v>
      </c>
      <c r="AL69" s="300">
        <f t="shared" si="15"/>
        <v>0</v>
      </c>
      <c r="AM69" s="300">
        <f t="shared" si="15"/>
        <v>0</v>
      </c>
      <c r="AN69" s="300">
        <f t="shared" si="15"/>
        <v>0</v>
      </c>
      <c r="AO69" s="300">
        <f t="shared" si="15"/>
        <v>0</v>
      </c>
      <c r="AP69" s="300">
        <f t="shared" si="15"/>
        <v>0</v>
      </c>
      <c r="AQ69" s="300">
        <f t="shared" si="15"/>
        <v>0</v>
      </c>
      <c r="AR69" s="300">
        <f t="shared" si="15"/>
        <v>0</v>
      </c>
      <c r="AS69" s="300">
        <f t="shared" si="15"/>
        <v>0</v>
      </c>
      <c r="AT69" s="300">
        <f t="shared" si="15"/>
        <v>0</v>
      </c>
      <c r="AU69" s="300">
        <f t="shared" si="15"/>
        <v>0</v>
      </c>
      <c r="AV69" s="300">
        <f t="shared" si="15"/>
        <v>0</v>
      </c>
      <c r="AW69" s="300">
        <f t="shared" si="15"/>
        <v>0</v>
      </c>
      <c r="AX69" s="300">
        <f t="shared" si="15"/>
        <v>0</v>
      </c>
      <c r="AY69" s="300">
        <f t="shared" si="15"/>
        <v>0</v>
      </c>
      <c r="AZ69" s="300">
        <f t="shared" si="15"/>
        <v>0</v>
      </c>
      <c r="BA69" s="300">
        <f t="shared" si="15"/>
        <v>0</v>
      </c>
      <c r="BB69" s="300">
        <f t="shared" ref="BB69:BR69" si="16">BB157</f>
        <v>0</v>
      </c>
      <c r="BC69" s="300">
        <f t="shared" si="16"/>
        <v>0</v>
      </c>
      <c r="BD69" s="300">
        <f t="shared" si="16"/>
        <v>0</v>
      </c>
      <c r="BE69" s="300">
        <f t="shared" si="16"/>
        <v>0</v>
      </c>
      <c r="BF69" s="300">
        <f t="shared" si="16"/>
        <v>0</v>
      </c>
      <c r="BG69" s="300">
        <f t="shared" si="16"/>
        <v>0</v>
      </c>
      <c r="BH69" s="300">
        <f t="shared" si="16"/>
        <v>0</v>
      </c>
      <c r="BI69" s="300">
        <f t="shared" si="16"/>
        <v>0</v>
      </c>
      <c r="BJ69" s="300">
        <f t="shared" si="16"/>
        <v>0</v>
      </c>
      <c r="BK69" s="300">
        <f t="shared" si="16"/>
        <v>0</v>
      </c>
      <c r="BL69" s="300">
        <f t="shared" si="16"/>
        <v>0</v>
      </c>
      <c r="BM69" s="300">
        <f t="shared" si="16"/>
        <v>0</v>
      </c>
      <c r="BN69" s="300">
        <f t="shared" si="16"/>
        <v>0</v>
      </c>
      <c r="BO69" s="300">
        <f t="shared" si="16"/>
        <v>0</v>
      </c>
      <c r="BP69" s="300">
        <f t="shared" si="16"/>
        <v>0</v>
      </c>
      <c r="BQ69" s="300">
        <f t="shared" si="16"/>
        <v>0</v>
      </c>
      <c r="BR69" s="300">
        <f t="shared" si="16"/>
        <v>0</v>
      </c>
      <c r="BS69" s="300">
        <f t="shared" ref="BS69:ED69" si="17">BS157</f>
        <v>0</v>
      </c>
      <c r="BT69" s="300">
        <f t="shared" si="17"/>
        <v>0</v>
      </c>
      <c r="BU69" s="300">
        <f t="shared" si="17"/>
        <v>0</v>
      </c>
      <c r="BV69" s="300">
        <f t="shared" si="17"/>
        <v>0</v>
      </c>
      <c r="BW69" s="300">
        <f t="shared" si="17"/>
        <v>0</v>
      </c>
      <c r="BX69" s="300">
        <f t="shared" si="17"/>
        <v>0</v>
      </c>
      <c r="BY69" s="300">
        <f t="shared" si="17"/>
        <v>0</v>
      </c>
      <c r="BZ69" s="300">
        <f t="shared" si="17"/>
        <v>0</v>
      </c>
      <c r="CA69" s="300">
        <f t="shared" si="17"/>
        <v>0</v>
      </c>
      <c r="CB69" s="300">
        <f t="shared" si="17"/>
        <v>0</v>
      </c>
      <c r="CC69" s="300">
        <f t="shared" si="17"/>
        <v>0</v>
      </c>
      <c r="CD69" s="300">
        <f t="shared" si="17"/>
        <v>0</v>
      </c>
      <c r="CE69" s="300">
        <f t="shared" si="17"/>
        <v>0</v>
      </c>
      <c r="CF69" s="300">
        <f t="shared" si="17"/>
        <v>0</v>
      </c>
      <c r="CG69" s="300">
        <f t="shared" si="17"/>
        <v>0</v>
      </c>
      <c r="CH69" s="300">
        <f t="shared" si="17"/>
        <v>0</v>
      </c>
      <c r="CI69" s="300">
        <f t="shared" si="17"/>
        <v>0</v>
      </c>
      <c r="CJ69" s="300">
        <f t="shared" si="17"/>
        <v>0</v>
      </c>
      <c r="CK69" s="300">
        <f t="shared" si="17"/>
        <v>0</v>
      </c>
      <c r="CL69" s="300">
        <f t="shared" si="17"/>
        <v>0</v>
      </c>
      <c r="CM69" s="300">
        <f t="shared" si="17"/>
        <v>0</v>
      </c>
      <c r="CN69" s="300">
        <f t="shared" si="17"/>
        <v>0</v>
      </c>
      <c r="CO69" s="300">
        <f t="shared" si="17"/>
        <v>0</v>
      </c>
      <c r="CP69" s="300">
        <f t="shared" si="17"/>
        <v>0</v>
      </c>
      <c r="CQ69" s="300">
        <f t="shared" si="17"/>
        <v>0</v>
      </c>
      <c r="CR69" s="300">
        <f t="shared" si="17"/>
        <v>0</v>
      </c>
      <c r="CS69" s="300">
        <f t="shared" si="17"/>
        <v>0</v>
      </c>
      <c r="CT69" s="300">
        <f t="shared" si="17"/>
        <v>0</v>
      </c>
      <c r="CU69" s="300">
        <f t="shared" si="17"/>
        <v>0</v>
      </c>
      <c r="CV69" s="300">
        <f t="shared" si="17"/>
        <v>0</v>
      </c>
      <c r="CW69" s="300">
        <f t="shared" si="17"/>
        <v>0</v>
      </c>
      <c r="CX69" s="300">
        <f t="shared" si="17"/>
        <v>0</v>
      </c>
      <c r="CY69" s="300">
        <f t="shared" si="17"/>
        <v>0</v>
      </c>
      <c r="CZ69" s="300">
        <f t="shared" si="17"/>
        <v>0</v>
      </c>
      <c r="DA69" s="300">
        <f t="shared" si="17"/>
        <v>0</v>
      </c>
      <c r="DB69" s="300">
        <f t="shared" si="17"/>
        <v>0</v>
      </c>
      <c r="DC69" s="300">
        <f t="shared" si="17"/>
        <v>0</v>
      </c>
      <c r="DD69" s="300">
        <f t="shared" si="17"/>
        <v>0</v>
      </c>
      <c r="DE69" s="300">
        <f t="shared" si="17"/>
        <v>0</v>
      </c>
      <c r="DF69" s="300">
        <f t="shared" si="17"/>
        <v>0</v>
      </c>
      <c r="DG69" s="300">
        <f t="shared" si="17"/>
        <v>0</v>
      </c>
      <c r="DH69" s="300">
        <f t="shared" si="17"/>
        <v>0</v>
      </c>
      <c r="DI69" s="300">
        <f t="shared" si="17"/>
        <v>0</v>
      </c>
      <c r="DJ69" s="300">
        <f t="shared" si="17"/>
        <v>0</v>
      </c>
      <c r="DK69" s="300">
        <f t="shared" si="17"/>
        <v>0</v>
      </c>
      <c r="DL69" s="300">
        <f t="shared" si="17"/>
        <v>0</v>
      </c>
      <c r="DM69" s="300">
        <f t="shared" si="17"/>
        <v>0</v>
      </c>
      <c r="DN69" s="300">
        <f t="shared" si="17"/>
        <v>0</v>
      </c>
      <c r="DO69" s="300">
        <f t="shared" si="17"/>
        <v>0</v>
      </c>
      <c r="DP69" s="300">
        <f t="shared" si="17"/>
        <v>0</v>
      </c>
      <c r="DQ69" s="300">
        <f t="shared" si="17"/>
        <v>0</v>
      </c>
      <c r="DR69" s="300">
        <f t="shared" si="17"/>
        <v>0</v>
      </c>
      <c r="DS69" s="300">
        <f t="shared" si="17"/>
        <v>0</v>
      </c>
      <c r="DT69" s="300">
        <f t="shared" si="17"/>
        <v>0</v>
      </c>
      <c r="DU69" s="300">
        <f t="shared" si="17"/>
        <v>0</v>
      </c>
      <c r="DV69" s="300">
        <f t="shared" si="17"/>
        <v>0</v>
      </c>
      <c r="DW69" s="300">
        <f t="shared" si="17"/>
        <v>0</v>
      </c>
      <c r="DX69" s="300">
        <f t="shared" si="17"/>
        <v>0</v>
      </c>
      <c r="DY69" s="300">
        <f t="shared" si="17"/>
        <v>0</v>
      </c>
      <c r="DZ69" s="300">
        <f t="shared" si="17"/>
        <v>0</v>
      </c>
      <c r="EA69" s="300">
        <f t="shared" si="17"/>
        <v>0</v>
      </c>
      <c r="EB69" s="300">
        <f t="shared" si="17"/>
        <v>0</v>
      </c>
      <c r="EC69" s="300">
        <f t="shared" si="17"/>
        <v>0</v>
      </c>
      <c r="ED69" s="300">
        <f t="shared" si="17"/>
        <v>0</v>
      </c>
      <c r="EE69" s="300">
        <f t="shared" ref="EE69:GP69" si="18">EE157</f>
        <v>0</v>
      </c>
      <c r="EF69" s="300">
        <f t="shared" si="18"/>
        <v>0</v>
      </c>
      <c r="EG69" s="300">
        <f t="shared" si="18"/>
        <v>0</v>
      </c>
      <c r="EH69" s="300">
        <f t="shared" si="18"/>
        <v>0</v>
      </c>
      <c r="EI69" s="300">
        <f t="shared" si="18"/>
        <v>0</v>
      </c>
      <c r="EJ69" s="300">
        <f t="shared" si="18"/>
        <v>0</v>
      </c>
      <c r="EK69" s="300">
        <f t="shared" si="18"/>
        <v>0</v>
      </c>
      <c r="EL69" s="300">
        <f t="shared" si="18"/>
        <v>0</v>
      </c>
      <c r="EM69" s="300">
        <f t="shared" si="18"/>
        <v>0</v>
      </c>
      <c r="EN69" s="300">
        <f t="shared" si="18"/>
        <v>0</v>
      </c>
      <c r="EO69" s="300">
        <f t="shared" si="18"/>
        <v>0</v>
      </c>
      <c r="EP69" s="300">
        <f t="shared" si="18"/>
        <v>0</v>
      </c>
      <c r="EQ69" s="300">
        <f t="shared" si="18"/>
        <v>0</v>
      </c>
      <c r="ER69" s="300">
        <f t="shared" si="18"/>
        <v>0</v>
      </c>
      <c r="ES69" s="300">
        <f t="shared" si="18"/>
        <v>0</v>
      </c>
      <c r="ET69" s="300">
        <f t="shared" si="18"/>
        <v>0</v>
      </c>
      <c r="EU69" s="300">
        <f t="shared" si="18"/>
        <v>0</v>
      </c>
      <c r="EV69" s="300">
        <f t="shared" si="18"/>
        <v>0</v>
      </c>
      <c r="EW69" s="300">
        <f t="shared" si="18"/>
        <v>0</v>
      </c>
      <c r="EX69" s="300">
        <f t="shared" si="18"/>
        <v>0</v>
      </c>
      <c r="EY69" s="300">
        <f t="shared" si="18"/>
        <v>0</v>
      </c>
      <c r="EZ69" s="300">
        <f t="shared" si="18"/>
        <v>0</v>
      </c>
      <c r="FA69" s="300">
        <f t="shared" si="18"/>
        <v>0</v>
      </c>
      <c r="FB69" s="300">
        <f t="shared" si="18"/>
        <v>0</v>
      </c>
      <c r="FC69" s="300">
        <f t="shared" si="18"/>
        <v>0</v>
      </c>
      <c r="FD69" s="300">
        <f t="shared" si="18"/>
        <v>0</v>
      </c>
      <c r="FE69" s="300">
        <f t="shared" si="18"/>
        <v>0</v>
      </c>
      <c r="FF69" s="300">
        <f t="shared" si="18"/>
        <v>0</v>
      </c>
      <c r="FG69" s="300">
        <f t="shared" si="18"/>
        <v>0</v>
      </c>
      <c r="FH69" s="300">
        <f t="shared" si="18"/>
        <v>0</v>
      </c>
      <c r="FI69" s="300">
        <f t="shared" si="18"/>
        <v>0</v>
      </c>
      <c r="FJ69" s="300">
        <f t="shared" si="18"/>
        <v>0</v>
      </c>
      <c r="FK69" s="300">
        <f t="shared" si="18"/>
        <v>0</v>
      </c>
      <c r="FL69" s="300">
        <f t="shared" si="18"/>
        <v>0</v>
      </c>
      <c r="FM69" s="300">
        <f t="shared" si="18"/>
        <v>0</v>
      </c>
      <c r="FN69" s="300">
        <f t="shared" si="18"/>
        <v>0</v>
      </c>
      <c r="FO69" s="300">
        <f t="shared" si="18"/>
        <v>0</v>
      </c>
      <c r="FP69" s="300">
        <f t="shared" si="18"/>
        <v>0</v>
      </c>
      <c r="FQ69" s="300">
        <f t="shared" si="18"/>
        <v>0</v>
      </c>
      <c r="FR69" s="300">
        <f t="shared" si="18"/>
        <v>0</v>
      </c>
      <c r="FS69" s="300">
        <f t="shared" si="18"/>
        <v>0</v>
      </c>
      <c r="FT69" s="300">
        <f t="shared" si="18"/>
        <v>0</v>
      </c>
      <c r="FU69" s="300">
        <f t="shared" si="18"/>
        <v>0</v>
      </c>
      <c r="FV69" s="300">
        <f t="shared" si="18"/>
        <v>0</v>
      </c>
      <c r="FW69" s="300">
        <f t="shared" si="18"/>
        <v>0</v>
      </c>
      <c r="FX69" s="300">
        <f t="shared" si="18"/>
        <v>0</v>
      </c>
      <c r="FY69" s="300">
        <f t="shared" si="18"/>
        <v>0</v>
      </c>
      <c r="FZ69" s="300">
        <f t="shared" si="18"/>
        <v>0</v>
      </c>
      <c r="GA69" s="300">
        <f t="shared" si="18"/>
        <v>0</v>
      </c>
      <c r="GB69" s="300">
        <f t="shared" si="18"/>
        <v>0</v>
      </c>
      <c r="GC69" s="300">
        <f t="shared" si="18"/>
        <v>0</v>
      </c>
      <c r="GD69" s="300">
        <f t="shared" si="18"/>
        <v>0</v>
      </c>
      <c r="GE69" s="300">
        <f t="shared" si="18"/>
        <v>0</v>
      </c>
      <c r="GF69" s="300">
        <f t="shared" si="18"/>
        <v>0</v>
      </c>
      <c r="GG69" s="300">
        <f t="shared" si="18"/>
        <v>0</v>
      </c>
      <c r="GH69" s="300">
        <f t="shared" si="18"/>
        <v>0</v>
      </c>
      <c r="GI69" s="300">
        <f t="shared" si="18"/>
        <v>0</v>
      </c>
      <c r="GJ69" s="300">
        <f t="shared" si="18"/>
        <v>0</v>
      </c>
      <c r="GK69" s="300">
        <f t="shared" si="18"/>
        <v>0</v>
      </c>
      <c r="GL69" s="300">
        <f t="shared" si="18"/>
        <v>0</v>
      </c>
      <c r="GM69" s="300">
        <f t="shared" si="18"/>
        <v>0</v>
      </c>
      <c r="GN69" s="300">
        <f t="shared" si="18"/>
        <v>0</v>
      </c>
      <c r="GO69" s="300">
        <f t="shared" si="18"/>
        <v>0</v>
      </c>
      <c r="GP69" s="300">
        <f t="shared" si="18"/>
        <v>0</v>
      </c>
      <c r="GQ69" s="300">
        <f t="shared" ref="GQ69:JB69" si="19">GQ157</f>
        <v>0</v>
      </c>
      <c r="GR69" s="300">
        <f t="shared" si="19"/>
        <v>0</v>
      </c>
      <c r="GS69" s="300">
        <f t="shared" si="19"/>
        <v>0</v>
      </c>
      <c r="GT69" s="300">
        <f t="shared" si="19"/>
        <v>0</v>
      </c>
      <c r="GU69" s="300">
        <f t="shared" si="19"/>
        <v>0</v>
      </c>
      <c r="GV69" s="300">
        <f t="shared" si="19"/>
        <v>0</v>
      </c>
      <c r="GW69" s="300">
        <f t="shared" si="19"/>
        <v>0</v>
      </c>
      <c r="GX69" s="300">
        <f t="shared" si="19"/>
        <v>0</v>
      </c>
      <c r="GY69" s="300">
        <f t="shared" si="19"/>
        <v>0</v>
      </c>
      <c r="GZ69" s="300">
        <f t="shared" si="19"/>
        <v>0</v>
      </c>
      <c r="HA69" s="300">
        <f t="shared" si="19"/>
        <v>0</v>
      </c>
      <c r="HB69" s="300">
        <f t="shared" si="19"/>
        <v>0</v>
      </c>
      <c r="HC69" s="300">
        <f t="shared" si="19"/>
        <v>0</v>
      </c>
      <c r="HD69" s="300">
        <f t="shared" si="19"/>
        <v>0</v>
      </c>
      <c r="HE69" s="300">
        <f t="shared" si="19"/>
        <v>0</v>
      </c>
      <c r="HF69" s="300">
        <f t="shared" si="19"/>
        <v>0</v>
      </c>
      <c r="HG69" s="300">
        <f t="shared" si="19"/>
        <v>0</v>
      </c>
      <c r="HH69" s="300">
        <f t="shared" si="19"/>
        <v>0</v>
      </c>
      <c r="HI69" s="300">
        <f t="shared" si="19"/>
        <v>0</v>
      </c>
      <c r="HJ69" s="300">
        <f t="shared" si="19"/>
        <v>0</v>
      </c>
      <c r="HK69" s="300">
        <f t="shared" si="19"/>
        <v>0</v>
      </c>
      <c r="HL69" s="300">
        <f t="shared" si="19"/>
        <v>0</v>
      </c>
      <c r="HM69" s="300">
        <f t="shared" si="19"/>
        <v>0</v>
      </c>
      <c r="HN69" s="300">
        <f t="shared" si="19"/>
        <v>0</v>
      </c>
      <c r="HO69" s="300">
        <f t="shared" si="19"/>
        <v>0</v>
      </c>
      <c r="HP69" s="300">
        <f t="shared" si="19"/>
        <v>0</v>
      </c>
      <c r="HQ69" s="300">
        <f t="shared" si="19"/>
        <v>0</v>
      </c>
      <c r="HR69" s="300">
        <f t="shared" si="19"/>
        <v>0</v>
      </c>
      <c r="HS69" s="300">
        <f t="shared" si="19"/>
        <v>0</v>
      </c>
      <c r="HT69" s="300">
        <f t="shared" si="19"/>
        <v>0</v>
      </c>
      <c r="HU69" s="300">
        <f t="shared" si="19"/>
        <v>0</v>
      </c>
      <c r="HV69" s="300">
        <f t="shared" si="19"/>
        <v>0</v>
      </c>
      <c r="HW69" s="300">
        <f t="shared" si="19"/>
        <v>0</v>
      </c>
      <c r="HX69" s="300">
        <f t="shared" si="19"/>
        <v>0</v>
      </c>
      <c r="HY69" s="300">
        <f t="shared" si="19"/>
        <v>0</v>
      </c>
      <c r="HZ69" s="300">
        <f t="shared" si="19"/>
        <v>0</v>
      </c>
      <c r="IA69" s="300">
        <f t="shared" si="19"/>
        <v>0</v>
      </c>
      <c r="IB69" s="300">
        <f t="shared" si="19"/>
        <v>0</v>
      </c>
      <c r="IC69" s="300">
        <f t="shared" si="19"/>
        <v>0</v>
      </c>
      <c r="ID69" s="300">
        <f t="shared" si="19"/>
        <v>0</v>
      </c>
      <c r="IE69" s="300">
        <f t="shared" si="19"/>
        <v>0</v>
      </c>
      <c r="IF69" s="300">
        <f t="shared" si="19"/>
        <v>0</v>
      </c>
      <c r="IG69" s="300">
        <f t="shared" si="19"/>
        <v>0</v>
      </c>
      <c r="IH69" s="300">
        <f t="shared" si="19"/>
        <v>0</v>
      </c>
      <c r="II69" s="300">
        <f t="shared" si="19"/>
        <v>0</v>
      </c>
      <c r="IJ69" s="300">
        <f t="shared" si="19"/>
        <v>0</v>
      </c>
      <c r="IK69" s="300">
        <f t="shared" si="19"/>
        <v>0</v>
      </c>
      <c r="IL69" s="300">
        <f t="shared" si="19"/>
        <v>0</v>
      </c>
      <c r="IM69" s="300">
        <f t="shared" si="19"/>
        <v>0</v>
      </c>
      <c r="IN69" s="300">
        <f t="shared" si="19"/>
        <v>0</v>
      </c>
      <c r="IO69" s="300">
        <f t="shared" si="19"/>
        <v>0</v>
      </c>
      <c r="IP69" s="300">
        <f t="shared" si="19"/>
        <v>0</v>
      </c>
      <c r="IQ69" s="300">
        <f t="shared" si="19"/>
        <v>0</v>
      </c>
      <c r="IR69" s="300">
        <f t="shared" si="19"/>
        <v>0</v>
      </c>
      <c r="IS69" s="300">
        <f t="shared" si="19"/>
        <v>0</v>
      </c>
      <c r="IT69" s="300">
        <f t="shared" si="19"/>
        <v>0</v>
      </c>
      <c r="IU69" s="300">
        <f t="shared" si="19"/>
        <v>0</v>
      </c>
      <c r="IV69" s="300">
        <f t="shared" si="19"/>
        <v>0</v>
      </c>
      <c r="IW69" s="300">
        <f t="shared" si="19"/>
        <v>0</v>
      </c>
      <c r="IX69" s="300">
        <f t="shared" si="19"/>
        <v>0</v>
      </c>
      <c r="IY69" s="300">
        <f t="shared" si="19"/>
        <v>0</v>
      </c>
      <c r="IZ69" s="300">
        <f t="shared" si="19"/>
        <v>0</v>
      </c>
      <c r="JA69" s="300">
        <f t="shared" si="19"/>
        <v>0</v>
      </c>
      <c r="JB69" s="300">
        <f t="shared" si="19"/>
        <v>0</v>
      </c>
      <c r="JC69" s="300">
        <f t="shared" ref="JC69:LN69" si="20">JC157</f>
        <v>0</v>
      </c>
      <c r="JD69" s="300">
        <f t="shared" si="20"/>
        <v>0</v>
      </c>
      <c r="JE69" s="300">
        <f t="shared" si="20"/>
        <v>0</v>
      </c>
      <c r="JF69" s="300">
        <f t="shared" si="20"/>
        <v>0</v>
      </c>
      <c r="JG69" s="300">
        <f t="shared" si="20"/>
        <v>0</v>
      </c>
      <c r="JH69" s="300">
        <f t="shared" si="20"/>
        <v>0</v>
      </c>
      <c r="JI69" s="300">
        <f t="shared" si="20"/>
        <v>0</v>
      </c>
      <c r="JJ69" s="300">
        <f t="shared" si="20"/>
        <v>0</v>
      </c>
      <c r="JK69" s="300">
        <f t="shared" si="20"/>
        <v>0</v>
      </c>
      <c r="JL69" s="300">
        <f t="shared" si="20"/>
        <v>0</v>
      </c>
      <c r="JM69" s="300">
        <f t="shared" si="20"/>
        <v>0</v>
      </c>
      <c r="JN69" s="300">
        <f t="shared" si="20"/>
        <v>0</v>
      </c>
      <c r="JO69" s="300">
        <f t="shared" si="20"/>
        <v>0</v>
      </c>
      <c r="JP69" s="300">
        <f t="shared" si="20"/>
        <v>0</v>
      </c>
      <c r="JQ69" s="300">
        <f t="shared" si="20"/>
        <v>0</v>
      </c>
      <c r="JR69" s="300">
        <f t="shared" si="20"/>
        <v>0</v>
      </c>
      <c r="JS69" s="300">
        <f t="shared" si="20"/>
        <v>0</v>
      </c>
      <c r="JT69" s="300">
        <f t="shared" si="20"/>
        <v>0</v>
      </c>
      <c r="JU69" s="300">
        <f t="shared" si="20"/>
        <v>0</v>
      </c>
      <c r="JV69" s="300">
        <f t="shared" si="20"/>
        <v>0</v>
      </c>
      <c r="JW69" s="300">
        <f t="shared" si="20"/>
        <v>0</v>
      </c>
      <c r="JX69" s="300">
        <f t="shared" si="20"/>
        <v>0</v>
      </c>
      <c r="JY69" s="300">
        <f t="shared" si="20"/>
        <v>0</v>
      </c>
      <c r="JZ69" s="300">
        <f t="shared" si="20"/>
        <v>0</v>
      </c>
      <c r="KA69" s="300">
        <f t="shared" si="20"/>
        <v>0</v>
      </c>
      <c r="KB69" s="300">
        <f t="shared" si="20"/>
        <v>0</v>
      </c>
      <c r="KC69" s="300">
        <f t="shared" si="20"/>
        <v>0</v>
      </c>
      <c r="KD69" s="300">
        <f t="shared" si="20"/>
        <v>0</v>
      </c>
      <c r="KE69" s="300">
        <f t="shared" si="20"/>
        <v>0</v>
      </c>
      <c r="KF69" s="300">
        <f t="shared" si="20"/>
        <v>0</v>
      </c>
      <c r="KG69" s="300">
        <f t="shared" si="20"/>
        <v>0</v>
      </c>
      <c r="KH69" s="300">
        <f t="shared" si="20"/>
        <v>0</v>
      </c>
      <c r="KI69" s="300">
        <f t="shared" si="20"/>
        <v>0</v>
      </c>
      <c r="KJ69" s="300">
        <f t="shared" si="20"/>
        <v>0</v>
      </c>
      <c r="KK69" s="300">
        <f t="shared" si="20"/>
        <v>0</v>
      </c>
      <c r="KL69" s="300">
        <f t="shared" si="20"/>
        <v>0</v>
      </c>
      <c r="KM69" s="300">
        <f t="shared" si="20"/>
        <v>0</v>
      </c>
      <c r="KN69" s="300">
        <f t="shared" si="20"/>
        <v>0</v>
      </c>
      <c r="KO69" s="300">
        <f t="shared" si="20"/>
        <v>0</v>
      </c>
      <c r="KP69" s="300">
        <f t="shared" si="20"/>
        <v>0</v>
      </c>
      <c r="KQ69" s="300">
        <f t="shared" si="20"/>
        <v>0</v>
      </c>
      <c r="KR69" s="300">
        <f t="shared" si="20"/>
        <v>0</v>
      </c>
      <c r="KS69" s="300">
        <f t="shared" si="20"/>
        <v>0</v>
      </c>
      <c r="KT69" s="300">
        <f t="shared" si="20"/>
        <v>0</v>
      </c>
      <c r="KU69" s="300">
        <f t="shared" si="20"/>
        <v>0</v>
      </c>
      <c r="KV69" s="300">
        <f t="shared" si="20"/>
        <v>0</v>
      </c>
      <c r="KW69" s="300">
        <f t="shared" si="20"/>
        <v>0</v>
      </c>
      <c r="KX69" s="300">
        <f t="shared" si="20"/>
        <v>0</v>
      </c>
      <c r="KY69" s="300">
        <f t="shared" si="20"/>
        <v>0</v>
      </c>
      <c r="KZ69" s="300">
        <f t="shared" si="20"/>
        <v>0</v>
      </c>
      <c r="LA69" s="300">
        <f t="shared" si="20"/>
        <v>0</v>
      </c>
      <c r="LB69" s="300">
        <f t="shared" si="20"/>
        <v>0</v>
      </c>
      <c r="LC69" s="300">
        <f t="shared" si="20"/>
        <v>0</v>
      </c>
      <c r="LD69" s="300">
        <f t="shared" si="20"/>
        <v>0</v>
      </c>
      <c r="LE69" s="300">
        <f t="shared" si="20"/>
        <v>0</v>
      </c>
      <c r="LF69" s="300">
        <f t="shared" si="20"/>
        <v>0</v>
      </c>
      <c r="LG69" s="300">
        <f t="shared" si="20"/>
        <v>0</v>
      </c>
      <c r="LH69" s="300">
        <f t="shared" si="20"/>
        <v>0</v>
      </c>
      <c r="LI69" s="300">
        <f t="shared" si="20"/>
        <v>0</v>
      </c>
      <c r="LJ69" s="300">
        <f t="shared" si="20"/>
        <v>0</v>
      </c>
      <c r="LK69" s="300">
        <f t="shared" si="20"/>
        <v>0</v>
      </c>
      <c r="LL69" s="300">
        <f t="shared" si="20"/>
        <v>0</v>
      </c>
      <c r="LM69" s="300">
        <f t="shared" si="20"/>
        <v>0</v>
      </c>
      <c r="LN69" s="300">
        <f t="shared" si="20"/>
        <v>0</v>
      </c>
      <c r="LO69" s="300">
        <f t="shared" ref="LO69:NZ69" si="21">LO157</f>
        <v>0</v>
      </c>
      <c r="LP69" s="300">
        <f t="shared" si="21"/>
        <v>0</v>
      </c>
      <c r="LQ69" s="300">
        <f t="shared" si="21"/>
        <v>0</v>
      </c>
      <c r="LR69" s="300">
        <f t="shared" si="21"/>
        <v>0</v>
      </c>
      <c r="LS69" s="300">
        <f t="shared" si="21"/>
        <v>0</v>
      </c>
      <c r="LT69" s="300">
        <f t="shared" si="21"/>
        <v>0</v>
      </c>
      <c r="LU69" s="300">
        <f t="shared" si="21"/>
        <v>0</v>
      </c>
      <c r="LV69" s="300">
        <f t="shared" si="21"/>
        <v>0</v>
      </c>
      <c r="LW69" s="300">
        <f t="shared" si="21"/>
        <v>0</v>
      </c>
      <c r="LX69" s="300">
        <f t="shared" si="21"/>
        <v>0</v>
      </c>
      <c r="LY69" s="300">
        <f t="shared" si="21"/>
        <v>0</v>
      </c>
      <c r="LZ69" s="300">
        <f t="shared" si="21"/>
        <v>0</v>
      </c>
      <c r="MA69" s="300">
        <f t="shared" si="21"/>
        <v>0</v>
      </c>
      <c r="MB69" s="300">
        <f t="shared" si="21"/>
        <v>0</v>
      </c>
      <c r="MC69" s="300">
        <f t="shared" si="21"/>
        <v>0</v>
      </c>
      <c r="MD69" s="300">
        <f t="shared" si="21"/>
        <v>0</v>
      </c>
      <c r="ME69" s="300">
        <f t="shared" si="21"/>
        <v>0</v>
      </c>
      <c r="MF69" s="300">
        <f t="shared" si="21"/>
        <v>0</v>
      </c>
      <c r="MG69" s="300">
        <f t="shared" si="21"/>
        <v>0</v>
      </c>
      <c r="MH69" s="300">
        <f t="shared" si="21"/>
        <v>0</v>
      </c>
      <c r="MI69" s="300">
        <f t="shared" si="21"/>
        <v>0</v>
      </c>
      <c r="MJ69" s="300">
        <f t="shared" si="21"/>
        <v>0</v>
      </c>
      <c r="MK69" s="300">
        <f t="shared" si="21"/>
        <v>0</v>
      </c>
      <c r="ML69" s="300">
        <f t="shared" si="21"/>
        <v>0</v>
      </c>
      <c r="MM69" s="300">
        <f t="shared" si="21"/>
        <v>0</v>
      </c>
      <c r="MN69" s="300">
        <f t="shared" si="21"/>
        <v>0</v>
      </c>
      <c r="MO69" s="300">
        <f t="shared" si="21"/>
        <v>0</v>
      </c>
      <c r="MP69" s="300">
        <f t="shared" si="21"/>
        <v>0</v>
      </c>
      <c r="MQ69" s="300">
        <f t="shared" si="21"/>
        <v>0</v>
      </c>
      <c r="MR69" s="300">
        <f t="shared" si="21"/>
        <v>0</v>
      </c>
      <c r="MS69" s="300">
        <f t="shared" si="21"/>
        <v>0</v>
      </c>
      <c r="MT69" s="300">
        <f t="shared" si="21"/>
        <v>0</v>
      </c>
      <c r="MU69" s="300">
        <f t="shared" si="21"/>
        <v>0</v>
      </c>
      <c r="MV69" s="300">
        <f t="shared" si="21"/>
        <v>0</v>
      </c>
      <c r="MW69" s="300">
        <f t="shared" si="21"/>
        <v>0</v>
      </c>
      <c r="MX69" s="300">
        <f t="shared" si="21"/>
        <v>0</v>
      </c>
      <c r="MY69" s="300">
        <f t="shared" si="21"/>
        <v>0</v>
      </c>
      <c r="MZ69" s="300">
        <f t="shared" si="21"/>
        <v>0</v>
      </c>
      <c r="NA69" s="300">
        <f t="shared" si="21"/>
        <v>0</v>
      </c>
      <c r="NB69" s="300">
        <f t="shared" si="21"/>
        <v>0</v>
      </c>
      <c r="NC69" s="300">
        <f t="shared" si="21"/>
        <v>0</v>
      </c>
      <c r="ND69" s="300">
        <f t="shared" si="21"/>
        <v>0</v>
      </c>
      <c r="NE69" s="300">
        <f t="shared" si="21"/>
        <v>0</v>
      </c>
      <c r="NF69" s="300">
        <f t="shared" si="21"/>
        <v>0</v>
      </c>
      <c r="NG69" s="300">
        <f t="shared" si="21"/>
        <v>0</v>
      </c>
      <c r="NH69" s="300">
        <f t="shared" si="21"/>
        <v>0</v>
      </c>
      <c r="NI69" s="300">
        <f t="shared" si="21"/>
        <v>0</v>
      </c>
      <c r="NJ69" s="300">
        <f t="shared" si="21"/>
        <v>0</v>
      </c>
      <c r="NK69" s="300">
        <f t="shared" si="21"/>
        <v>0</v>
      </c>
      <c r="NL69" s="300">
        <f t="shared" si="21"/>
        <v>0</v>
      </c>
      <c r="NM69" s="300">
        <f t="shared" si="21"/>
        <v>0</v>
      </c>
      <c r="NN69" s="300">
        <f t="shared" si="21"/>
        <v>0</v>
      </c>
      <c r="NO69" s="300">
        <f t="shared" si="21"/>
        <v>0</v>
      </c>
      <c r="NP69" s="300">
        <f t="shared" si="21"/>
        <v>0</v>
      </c>
      <c r="NQ69" s="300">
        <f t="shared" si="21"/>
        <v>0</v>
      </c>
      <c r="NR69" s="300">
        <f t="shared" si="21"/>
        <v>0</v>
      </c>
      <c r="NS69" s="300">
        <f t="shared" si="21"/>
        <v>0</v>
      </c>
      <c r="NT69" s="300">
        <f t="shared" si="21"/>
        <v>0</v>
      </c>
      <c r="NU69" s="300">
        <f t="shared" si="21"/>
        <v>0</v>
      </c>
      <c r="NV69" s="300">
        <f t="shared" si="21"/>
        <v>0</v>
      </c>
      <c r="NW69" s="300">
        <f t="shared" si="21"/>
        <v>0</v>
      </c>
      <c r="NX69" s="300">
        <f t="shared" si="21"/>
        <v>0</v>
      </c>
      <c r="NY69" s="300">
        <f t="shared" si="21"/>
        <v>0</v>
      </c>
      <c r="NZ69" s="300">
        <f t="shared" si="21"/>
        <v>0</v>
      </c>
      <c r="OA69" s="300">
        <f t="shared" ref="OA69:QL69" si="22">OA157</f>
        <v>0</v>
      </c>
      <c r="OB69" s="300">
        <f t="shared" si="22"/>
        <v>0</v>
      </c>
      <c r="OC69" s="300">
        <f t="shared" si="22"/>
        <v>0</v>
      </c>
      <c r="OD69" s="300">
        <f t="shared" si="22"/>
        <v>0</v>
      </c>
      <c r="OE69" s="300">
        <f t="shared" si="22"/>
        <v>0</v>
      </c>
      <c r="OF69" s="300">
        <f t="shared" si="22"/>
        <v>0</v>
      </c>
      <c r="OG69" s="300">
        <f t="shared" si="22"/>
        <v>0</v>
      </c>
      <c r="OH69" s="300">
        <f t="shared" si="22"/>
        <v>0</v>
      </c>
      <c r="OI69" s="300">
        <f t="shared" si="22"/>
        <v>0</v>
      </c>
      <c r="OJ69" s="300">
        <f t="shared" si="22"/>
        <v>0</v>
      </c>
      <c r="OK69" s="300">
        <f t="shared" si="22"/>
        <v>0</v>
      </c>
      <c r="OL69" s="300">
        <f t="shared" si="22"/>
        <v>0</v>
      </c>
      <c r="OM69" s="300">
        <f t="shared" si="22"/>
        <v>0</v>
      </c>
      <c r="ON69" s="300">
        <f t="shared" si="22"/>
        <v>0</v>
      </c>
      <c r="OO69" s="300">
        <f t="shared" si="22"/>
        <v>0</v>
      </c>
      <c r="OP69" s="300">
        <f t="shared" si="22"/>
        <v>0</v>
      </c>
      <c r="OQ69" s="300">
        <f t="shared" si="22"/>
        <v>0</v>
      </c>
      <c r="OR69" s="300">
        <f t="shared" si="22"/>
        <v>0</v>
      </c>
      <c r="OS69" s="300">
        <f t="shared" si="22"/>
        <v>0</v>
      </c>
      <c r="OT69" s="300">
        <f t="shared" si="22"/>
        <v>0</v>
      </c>
      <c r="OU69" s="300">
        <f t="shared" si="22"/>
        <v>0</v>
      </c>
      <c r="OV69" s="300">
        <f t="shared" si="22"/>
        <v>0</v>
      </c>
      <c r="OW69" s="300">
        <f t="shared" si="22"/>
        <v>0</v>
      </c>
      <c r="OX69" s="300">
        <f t="shared" si="22"/>
        <v>0</v>
      </c>
      <c r="OY69" s="300">
        <f t="shared" si="22"/>
        <v>0</v>
      </c>
      <c r="OZ69" s="300">
        <f t="shared" si="22"/>
        <v>0</v>
      </c>
      <c r="PA69" s="300">
        <f t="shared" si="22"/>
        <v>0</v>
      </c>
      <c r="PB69" s="300">
        <f t="shared" si="22"/>
        <v>0</v>
      </c>
      <c r="PC69" s="300">
        <f t="shared" si="22"/>
        <v>0</v>
      </c>
      <c r="PD69" s="300">
        <f t="shared" si="22"/>
        <v>0</v>
      </c>
      <c r="PE69" s="300">
        <f t="shared" si="22"/>
        <v>0</v>
      </c>
      <c r="PF69" s="300">
        <f t="shared" si="22"/>
        <v>0</v>
      </c>
      <c r="PG69" s="300">
        <f t="shared" si="22"/>
        <v>0</v>
      </c>
      <c r="PH69" s="300">
        <f t="shared" si="22"/>
        <v>0</v>
      </c>
      <c r="PI69" s="300">
        <f t="shared" si="22"/>
        <v>0</v>
      </c>
      <c r="PJ69" s="300">
        <f t="shared" si="22"/>
        <v>0</v>
      </c>
      <c r="PK69" s="300">
        <f t="shared" si="22"/>
        <v>0</v>
      </c>
      <c r="PL69" s="300">
        <f t="shared" si="22"/>
        <v>0</v>
      </c>
      <c r="PM69" s="300">
        <f t="shared" si="22"/>
        <v>0</v>
      </c>
      <c r="PN69" s="300">
        <f t="shared" si="22"/>
        <v>0</v>
      </c>
      <c r="PO69" s="300">
        <f t="shared" si="22"/>
        <v>0</v>
      </c>
      <c r="PP69" s="300">
        <f t="shared" si="22"/>
        <v>0</v>
      </c>
      <c r="PQ69" s="300">
        <f t="shared" si="22"/>
        <v>0</v>
      </c>
      <c r="PR69" s="300">
        <f t="shared" si="22"/>
        <v>0</v>
      </c>
      <c r="PS69" s="300">
        <f t="shared" si="22"/>
        <v>0</v>
      </c>
      <c r="PT69" s="300">
        <f t="shared" si="22"/>
        <v>0</v>
      </c>
      <c r="PU69" s="300">
        <f t="shared" si="22"/>
        <v>0</v>
      </c>
      <c r="PV69" s="300">
        <f t="shared" si="22"/>
        <v>0</v>
      </c>
      <c r="PW69" s="300">
        <f t="shared" si="22"/>
        <v>0</v>
      </c>
      <c r="PX69" s="300">
        <f t="shared" si="22"/>
        <v>0</v>
      </c>
      <c r="PY69" s="300">
        <f t="shared" si="22"/>
        <v>0</v>
      </c>
      <c r="PZ69" s="300">
        <f t="shared" si="22"/>
        <v>0</v>
      </c>
      <c r="QA69" s="300">
        <f t="shared" si="22"/>
        <v>0</v>
      </c>
      <c r="QB69" s="300">
        <f t="shared" si="22"/>
        <v>0</v>
      </c>
      <c r="QC69" s="300">
        <f t="shared" si="22"/>
        <v>0</v>
      </c>
      <c r="QD69" s="300">
        <f t="shared" si="22"/>
        <v>0</v>
      </c>
      <c r="QE69" s="300">
        <f t="shared" si="22"/>
        <v>0</v>
      </c>
      <c r="QF69" s="300">
        <f t="shared" si="22"/>
        <v>0</v>
      </c>
      <c r="QG69" s="300">
        <f t="shared" si="22"/>
        <v>0</v>
      </c>
      <c r="QH69" s="300">
        <f t="shared" si="22"/>
        <v>0</v>
      </c>
      <c r="QI69" s="300">
        <f t="shared" si="22"/>
        <v>0</v>
      </c>
      <c r="QJ69" s="300">
        <f t="shared" si="22"/>
        <v>0</v>
      </c>
      <c r="QK69" s="300">
        <f t="shared" si="22"/>
        <v>0</v>
      </c>
      <c r="QL69" s="300">
        <f t="shared" si="22"/>
        <v>0</v>
      </c>
      <c r="QM69" s="300">
        <f t="shared" ref="QM69:SK69" si="23">QM157</f>
        <v>0</v>
      </c>
      <c r="QN69" s="300">
        <f t="shared" si="23"/>
        <v>0</v>
      </c>
      <c r="QO69" s="300">
        <f t="shared" si="23"/>
        <v>0</v>
      </c>
      <c r="QP69" s="300">
        <f t="shared" si="23"/>
        <v>0</v>
      </c>
      <c r="QQ69" s="300">
        <f t="shared" si="23"/>
        <v>0</v>
      </c>
      <c r="QR69" s="300">
        <f t="shared" si="23"/>
        <v>0</v>
      </c>
      <c r="QS69" s="300">
        <f t="shared" si="23"/>
        <v>0</v>
      </c>
      <c r="QT69" s="300">
        <f t="shared" si="23"/>
        <v>0</v>
      </c>
      <c r="QU69" s="300">
        <f t="shared" si="23"/>
        <v>0</v>
      </c>
      <c r="QV69" s="300">
        <f t="shared" si="23"/>
        <v>0</v>
      </c>
      <c r="QW69" s="300">
        <f t="shared" si="23"/>
        <v>0</v>
      </c>
      <c r="QX69" s="300">
        <f t="shared" si="23"/>
        <v>0</v>
      </c>
      <c r="QY69" s="300">
        <f t="shared" si="23"/>
        <v>0</v>
      </c>
      <c r="QZ69" s="300">
        <f t="shared" si="23"/>
        <v>0</v>
      </c>
      <c r="RA69" s="300">
        <f t="shared" si="23"/>
        <v>0</v>
      </c>
      <c r="RB69" s="300">
        <f t="shared" si="23"/>
        <v>0</v>
      </c>
      <c r="RC69" s="300">
        <f t="shared" si="23"/>
        <v>0</v>
      </c>
      <c r="RD69" s="300">
        <f t="shared" si="23"/>
        <v>0</v>
      </c>
      <c r="RE69" s="300">
        <f t="shared" si="23"/>
        <v>0</v>
      </c>
      <c r="RF69" s="300">
        <f t="shared" si="23"/>
        <v>0</v>
      </c>
      <c r="RG69" s="300">
        <f t="shared" si="23"/>
        <v>0</v>
      </c>
      <c r="RH69" s="300">
        <f t="shared" si="23"/>
        <v>0</v>
      </c>
      <c r="RI69" s="300">
        <f t="shared" si="23"/>
        <v>0</v>
      </c>
      <c r="RJ69" s="300">
        <f t="shared" si="23"/>
        <v>0</v>
      </c>
      <c r="RK69" s="300">
        <f t="shared" si="23"/>
        <v>0</v>
      </c>
      <c r="RL69" s="300">
        <f t="shared" si="23"/>
        <v>0</v>
      </c>
      <c r="RM69" s="300">
        <f t="shared" si="23"/>
        <v>0</v>
      </c>
      <c r="RN69" s="300">
        <f t="shared" si="23"/>
        <v>0</v>
      </c>
      <c r="RO69" s="300">
        <f t="shared" si="23"/>
        <v>0</v>
      </c>
      <c r="RP69" s="300">
        <f t="shared" si="23"/>
        <v>0</v>
      </c>
      <c r="RQ69" s="300">
        <f t="shared" si="23"/>
        <v>0</v>
      </c>
      <c r="RR69" s="300">
        <f t="shared" si="23"/>
        <v>0</v>
      </c>
      <c r="RS69" s="300">
        <f t="shared" si="23"/>
        <v>0</v>
      </c>
      <c r="RT69" s="300">
        <f t="shared" si="23"/>
        <v>0</v>
      </c>
      <c r="RU69" s="300">
        <f t="shared" si="23"/>
        <v>0</v>
      </c>
      <c r="RV69" s="300">
        <f t="shared" si="23"/>
        <v>0</v>
      </c>
      <c r="RW69" s="300">
        <f t="shared" si="23"/>
        <v>0</v>
      </c>
      <c r="RX69" s="300">
        <f t="shared" si="23"/>
        <v>0</v>
      </c>
      <c r="RY69" s="300">
        <f t="shared" si="23"/>
        <v>0</v>
      </c>
      <c r="RZ69" s="300">
        <f t="shared" si="23"/>
        <v>0</v>
      </c>
      <c r="SA69" s="300">
        <f t="shared" si="23"/>
        <v>0</v>
      </c>
      <c r="SB69" s="300">
        <f t="shared" si="23"/>
        <v>0</v>
      </c>
      <c r="SC69" s="300">
        <f t="shared" si="23"/>
        <v>0</v>
      </c>
      <c r="SD69" s="300">
        <f t="shared" si="23"/>
        <v>0</v>
      </c>
      <c r="SE69" s="300">
        <f t="shared" si="23"/>
        <v>0</v>
      </c>
      <c r="SF69" s="300">
        <f t="shared" si="23"/>
        <v>0</v>
      </c>
      <c r="SG69" s="300">
        <f t="shared" si="23"/>
        <v>0</v>
      </c>
      <c r="SH69" s="300">
        <f t="shared" si="23"/>
        <v>0</v>
      </c>
      <c r="SI69" s="300">
        <f t="shared" si="23"/>
        <v>0</v>
      </c>
      <c r="SJ69" s="300">
        <f t="shared" si="23"/>
        <v>0</v>
      </c>
      <c r="SK69" s="300">
        <f t="shared" si="23"/>
        <v>0</v>
      </c>
      <c r="SL69" s="302"/>
    </row>
    <row r="70" spans="2:508">
      <c r="C70" s="474" t="s">
        <v>941</v>
      </c>
      <c r="D70" s="21" t="s">
        <v>175</v>
      </c>
      <c r="E70" s="132"/>
      <c r="F70" s="299">
        <f>F78</f>
        <v>15.71147099799119</v>
      </c>
      <c r="G70" s="299">
        <f t="shared" ref="G70:U70" si="24">G78</f>
        <v>10.683800278634008</v>
      </c>
      <c r="H70" s="299">
        <f t="shared" si="24"/>
        <v>15.71147099799119</v>
      </c>
      <c r="I70" s="299">
        <f t="shared" si="24"/>
        <v>80.000000000000014</v>
      </c>
      <c r="J70" s="299">
        <f t="shared" si="24"/>
        <v>10.683800278634008</v>
      </c>
      <c r="K70" s="299">
        <f t="shared" si="24"/>
        <v>15.71147099799119</v>
      </c>
      <c r="L70" s="299">
        <f t="shared" si="24"/>
        <v>3.456523619558062</v>
      </c>
      <c r="M70" s="299">
        <f t="shared" si="24"/>
        <v>0</v>
      </c>
      <c r="N70" s="299">
        <f t="shared" si="24"/>
        <v>0</v>
      </c>
      <c r="O70" s="299">
        <f t="shared" si="24"/>
        <v>15.71147099799119</v>
      </c>
      <c r="P70" s="299">
        <f t="shared" si="24"/>
        <v>0</v>
      </c>
      <c r="Q70" s="299">
        <f t="shared" si="24"/>
        <v>0</v>
      </c>
      <c r="R70" s="299">
        <f t="shared" si="24"/>
        <v>0</v>
      </c>
      <c r="S70" s="299">
        <f t="shared" si="24"/>
        <v>0</v>
      </c>
      <c r="T70" s="299">
        <f t="shared" si="24"/>
        <v>15.71147099799119</v>
      </c>
      <c r="U70" s="299">
        <f t="shared" si="24"/>
        <v>0</v>
      </c>
      <c r="V70" s="299"/>
      <c r="W70" s="299"/>
      <c r="X70" s="299"/>
      <c r="Y70" s="299"/>
      <c r="Z70" s="299"/>
      <c r="AA70" s="299"/>
      <c r="AB70" s="299"/>
      <c r="AC70" s="299"/>
      <c r="AD70" s="299"/>
      <c r="AE70" s="299"/>
      <c r="AF70" s="299"/>
      <c r="AG70" s="299"/>
      <c r="AH70" s="299"/>
      <c r="AI70" s="299"/>
      <c r="AJ70" s="299"/>
      <c r="AK70" s="299"/>
      <c r="AL70" s="299"/>
      <c r="AM70" s="299"/>
      <c r="AN70" s="299"/>
      <c r="AO70" s="299"/>
      <c r="AP70" s="299"/>
      <c r="AQ70" s="299"/>
      <c r="AR70" s="299"/>
      <c r="AS70" s="299"/>
      <c r="AT70" s="299"/>
      <c r="AU70" s="299"/>
      <c r="AV70" s="299"/>
      <c r="AW70" s="299"/>
      <c r="AX70" s="299"/>
      <c r="AY70" s="299"/>
      <c r="AZ70" s="299"/>
      <c r="BA70" s="299"/>
      <c r="BB70" s="299"/>
      <c r="BC70" s="299"/>
      <c r="BD70" s="299"/>
      <c r="BE70" s="299"/>
      <c r="BF70" s="299"/>
      <c r="BG70" s="299"/>
      <c r="BH70" s="299"/>
      <c r="BI70" s="299"/>
      <c r="BJ70" s="299"/>
      <c r="BK70" s="299"/>
      <c r="BL70" s="299"/>
      <c r="BM70" s="299"/>
      <c r="BN70" s="299"/>
      <c r="BO70" s="299"/>
      <c r="BP70" s="299"/>
      <c r="BQ70" s="299"/>
      <c r="BR70" s="299"/>
      <c r="BS70" s="299"/>
      <c r="BT70" s="299"/>
      <c r="BU70" s="299"/>
      <c r="BV70" s="299"/>
      <c r="BW70" s="299"/>
      <c r="BX70" s="299"/>
      <c r="BY70" s="299"/>
      <c r="BZ70" s="299"/>
      <c r="CA70" s="299"/>
      <c r="CB70" s="299"/>
      <c r="CC70" s="299"/>
      <c r="CD70" s="299"/>
      <c r="CE70" s="299"/>
      <c r="CF70" s="299"/>
      <c r="CG70" s="299"/>
      <c r="CH70" s="299"/>
      <c r="CI70" s="299"/>
      <c r="CJ70" s="299"/>
      <c r="CK70" s="299"/>
      <c r="CL70" s="299"/>
      <c r="CM70" s="299"/>
      <c r="CN70" s="299"/>
      <c r="CO70" s="299"/>
      <c r="CP70" s="299"/>
      <c r="CQ70" s="299"/>
      <c r="CR70" s="299"/>
      <c r="CS70" s="299"/>
      <c r="CT70" s="299"/>
      <c r="CU70" s="299"/>
      <c r="CV70" s="299"/>
      <c r="CW70" s="299"/>
      <c r="CX70" s="299"/>
      <c r="CY70" s="299"/>
      <c r="CZ70" s="299"/>
      <c r="DA70" s="299"/>
      <c r="DB70" s="299"/>
      <c r="DC70" s="299"/>
      <c r="DD70" s="299"/>
      <c r="DE70" s="299"/>
      <c r="DF70" s="299"/>
      <c r="DG70" s="299"/>
      <c r="DH70" s="299"/>
      <c r="DI70" s="299"/>
      <c r="DJ70" s="299"/>
      <c r="DK70" s="299"/>
      <c r="DL70" s="299"/>
      <c r="DM70" s="299"/>
      <c r="DN70" s="299"/>
      <c r="DO70" s="299"/>
      <c r="DP70" s="299"/>
      <c r="DQ70" s="299"/>
      <c r="DR70" s="299"/>
      <c r="DS70" s="299"/>
      <c r="DT70" s="299"/>
      <c r="DU70" s="299"/>
      <c r="DV70" s="299"/>
      <c r="DW70" s="299"/>
      <c r="DX70" s="299"/>
      <c r="DY70" s="299"/>
      <c r="DZ70" s="299"/>
      <c r="EA70" s="299"/>
      <c r="EB70" s="299"/>
      <c r="EC70" s="299"/>
      <c r="ED70" s="299"/>
      <c r="EE70" s="299"/>
      <c r="EF70" s="299"/>
      <c r="EG70" s="299"/>
      <c r="EH70" s="299"/>
      <c r="EI70" s="299"/>
      <c r="EJ70" s="299"/>
      <c r="EK70" s="299"/>
      <c r="EL70" s="299"/>
      <c r="EM70" s="299"/>
      <c r="EN70" s="299"/>
      <c r="EO70" s="299"/>
      <c r="EP70" s="299"/>
      <c r="EQ70" s="299"/>
      <c r="ER70" s="299"/>
      <c r="ES70" s="299"/>
      <c r="ET70" s="299"/>
      <c r="EU70" s="299"/>
      <c r="EV70" s="299"/>
      <c r="EW70" s="299"/>
      <c r="EX70" s="299"/>
      <c r="EY70" s="299"/>
      <c r="EZ70" s="299"/>
      <c r="FA70" s="299"/>
      <c r="FB70" s="299"/>
      <c r="FC70" s="299"/>
      <c r="FD70" s="299"/>
      <c r="FE70" s="299"/>
      <c r="FF70" s="299"/>
      <c r="FG70" s="299"/>
      <c r="FH70" s="299"/>
      <c r="FI70" s="299"/>
      <c r="FJ70" s="299"/>
      <c r="FK70" s="299"/>
      <c r="FL70" s="299"/>
      <c r="FM70" s="299"/>
      <c r="FN70" s="299"/>
      <c r="FO70" s="299"/>
      <c r="FP70" s="299"/>
      <c r="FQ70" s="299"/>
      <c r="FR70" s="299"/>
      <c r="FS70" s="299"/>
      <c r="FT70" s="299"/>
      <c r="FU70" s="299"/>
      <c r="FV70" s="299"/>
      <c r="FW70" s="299"/>
      <c r="FX70" s="299"/>
      <c r="FY70" s="299"/>
      <c r="FZ70" s="299"/>
      <c r="GA70" s="299"/>
      <c r="GB70" s="299"/>
      <c r="GC70" s="299"/>
      <c r="GD70" s="299"/>
      <c r="GE70" s="299"/>
      <c r="GF70" s="299"/>
      <c r="GG70" s="299"/>
      <c r="GH70" s="299"/>
      <c r="GI70" s="299"/>
      <c r="GJ70" s="299"/>
      <c r="GK70" s="299"/>
      <c r="GL70" s="299"/>
      <c r="GM70" s="299"/>
      <c r="GN70" s="299"/>
      <c r="GO70" s="299"/>
      <c r="GP70" s="299"/>
      <c r="GQ70" s="299"/>
      <c r="GR70" s="299"/>
      <c r="GS70" s="299"/>
      <c r="GT70" s="299"/>
      <c r="GU70" s="299"/>
      <c r="GV70" s="299"/>
      <c r="GW70" s="299"/>
      <c r="GX70" s="299"/>
      <c r="GY70" s="299"/>
      <c r="GZ70" s="299"/>
      <c r="HA70" s="299"/>
      <c r="HB70" s="299"/>
      <c r="HC70" s="299"/>
      <c r="HD70" s="299"/>
      <c r="HE70" s="299"/>
      <c r="HF70" s="299"/>
      <c r="HG70" s="299"/>
      <c r="HH70" s="299"/>
      <c r="HI70" s="299"/>
      <c r="HJ70" s="299"/>
      <c r="HK70" s="299"/>
      <c r="HL70" s="299"/>
      <c r="HM70" s="299"/>
      <c r="HN70" s="299"/>
      <c r="HO70" s="299"/>
      <c r="HP70" s="299"/>
      <c r="HQ70" s="299"/>
      <c r="HR70" s="299"/>
      <c r="HS70" s="299"/>
      <c r="HT70" s="299"/>
      <c r="HU70" s="299"/>
      <c r="HV70" s="299"/>
      <c r="HW70" s="299"/>
      <c r="HX70" s="299"/>
      <c r="HY70" s="299"/>
      <c r="HZ70" s="299"/>
      <c r="IA70" s="299"/>
      <c r="IB70" s="299"/>
      <c r="IC70" s="299"/>
      <c r="ID70" s="299"/>
      <c r="IE70" s="299"/>
      <c r="IF70" s="299"/>
      <c r="IG70" s="299"/>
      <c r="IH70" s="299"/>
      <c r="II70" s="299"/>
      <c r="IJ70" s="299"/>
      <c r="IK70" s="299"/>
      <c r="IL70" s="299"/>
      <c r="IM70" s="299"/>
      <c r="IN70" s="299"/>
      <c r="IO70" s="299"/>
      <c r="IP70" s="299"/>
      <c r="IQ70" s="299"/>
      <c r="IR70" s="299"/>
      <c r="IS70" s="299"/>
      <c r="IT70" s="299"/>
      <c r="IU70" s="299"/>
      <c r="IV70" s="299"/>
      <c r="IW70" s="299"/>
      <c r="IX70" s="299"/>
      <c r="IY70" s="299"/>
      <c r="IZ70" s="299"/>
      <c r="JA70" s="299"/>
      <c r="JB70" s="299"/>
      <c r="JC70" s="299"/>
      <c r="JD70" s="299"/>
      <c r="JE70" s="299"/>
      <c r="JF70" s="299"/>
      <c r="JG70" s="299"/>
      <c r="JH70" s="299"/>
      <c r="JI70" s="299"/>
      <c r="JJ70" s="299"/>
      <c r="JK70" s="299"/>
      <c r="JL70" s="299"/>
      <c r="JM70" s="299"/>
      <c r="JN70" s="299"/>
      <c r="JO70" s="299"/>
      <c r="JP70" s="299"/>
      <c r="JQ70" s="299"/>
      <c r="JR70" s="299"/>
      <c r="JS70" s="299"/>
      <c r="JT70" s="299"/>
      <c r="JU70" s="299"/>
      <c r="JV70" s="299"/>
      <c r="JW70" s="299"/>
      <c r="JX70" s="299"/>
      <c r="JY70" s="299"/>
      <c r="JZ70" s="299"/>
      <c r="KA70" s="299"/>
      <c r="KB70" s="299"/>
      <c r="KC70" s="299"/>
      <c r="KD70" s="299"/>
      <c r="KE70" s="299"/>
      <c r="KF70" s="299"/>
      <c r="KG70" s="299"/>
      <c r="KH70" s="299"/>
      <c r="KI70" s="299"/>
      <c r="KJ70" s="299"/>
      <c r="KK70" s="299"/>
      <c r="KL70" s="299"/>
      <c r="KM70" s="299"/>
      <c r="KN70" s="299"/>
      <c r="KO70" s="299"/>
      <c r="KP70" s="299"/>
      <c r="KQ70" s="299"/>
      <c r="KR70" s="299"/>
      <c r="KS70" s="299"/>
      <c r="KT70" s="299"/>
      <c r="KU70" s="299"/>
      <c r="KV70" s="299"/>
      <c r="KW70" s="299"/>
      <c r="KX70" s="299"/>
      <c r="KY70" s="299"/>
      <c r="KZ70" s="299"/>
      <c r="LA70" s="299"/>
      <c r="LB70" s="299"/>
      <c r="LC70" s="299"/>
      <c r="LD70" s="299"/>
      <c r="LE70" s="299"/>
      <c r="LF70" s="299"/>
      <c r="LG70" s="299"/>
      <c r="LH70" s="299"/>
      <c r="LI70" s="299"/>
      <c r="LJ70" s="299"/>
      <c r="LK70" s="299"/>
      <c r="LL70" s="299"/>
      <c r="LM70" s="299"/>
      <c r="LN70" s="299"/>
      <c r="LO70" s="299"/>
      <c r="LP70" s="299"/>
      <c r="LQ70" s="299"/>
      <c r="LR70" s="299"/>
      <c r="LS70" s="299"/>
      <c r="LT70" s="299"/>
      <c r="LU70" s="299"/>
      <c r="LV70" s="299"/>
      <c r="LW70" s="299"/>
      <c r="LX70" s="299"/>
      <c r="LY70" s="299"/>
      <c r="LZ70" s="299"/>
      <c r="MA70" s="299"/>
      <c r="MB70" s="299"/>
      <c r="MC70" s="299"/>
      <c r="MD70" s="299"/>
      <c r="ME70" s="299"/>
      <c r="MF70" s="299"/>
      <c r="MG70" s="299"/>
      <c r="MH70" s="299"/>
      <c r="MI70" s="299"/>
      <c r="MJ70" s="299"/>
      <c r="MK70" s="299"/>
      <c r="ML70" s="299"/>
      <c r="MM70" s="299"/>
      <c r="MN70" s="299"/>
      <c r="MO70" s="299"/>
      <c r="MP70" s="299"/>
      <c r="MQ70" s="299"/>
      <c r="MR70" s="299"/>
      <c r="MS70" s="299"/>
      <c r="MT70" s="299"/>
      <c r="MU70" s="299"/>
      <c r="MV70" s="299"/>
      <c r="MW70" s="299"/>
      <c r="MX70" s="299"/>
      <c r="MY70" s="299"/>
      <c r="MZ70" s="299"/>
      <c r="NA70" s="299"/>
      <c r="NB70" s="299"/>
      <c r="NC70" s="299"/>
      <c r="ND70" s="299"/>
      <c r="NE70" s="299"/>
      <c r="NF70" s="299"/>
      <c r="NG70" s="299"/>
      <c r="NH70" s="299"/>
      <c r="NI70" s="299"/>
      <c r="NJ70" s="299"/>
      <c r="NK70" s="299"/>
      <c r="NL70" s="299"/>
      <c r="NM70" s="299"/>
      <c r="NN70" s="299"/>
      <c r="NO70" s="299"/>
      <c r="NP70" s="299"/>
      <c r="NQ70" s="299"/>
      <c r="NR70" s="299"/>
      <c r="NS70" s="299"/>
      <c r="NT70" s="299"/>
      <c r="NU70" s="299"/>
      <c r="NV70" s="299"/>
      <c r="NW70" s="299"/>
      <c r="NX70" s="299"/>
      <c r="NY70" s="299"/>
      <c r="NZ70" s="299"/>
      <c r="OA70" s="299"/>
      <c r="OB70" s="299"/>
      <c r="OC70" s="299"/>
      <c r="OD70" s="299"/>
      <c r="OE70" s="299"/>
      <c r="OF70" s="299"/>
      <c r="OG70" s="299"/>
      <c r="OH70" s="299"/>
      <c r="OI70" s="299"/>
      <c r="OJ70" s="299"/>
      <c r="OK70" s="299"/>
      <c r="OL70" s="299"/>
      <c r="OM70" s="299"/>
      <c r="ON70" s="299"/>
      <c r="OO70" s="299"/>
      <c r="OP70" s="299"/>
      <c r="OQ70" s="299"/>
      <c r="OR70" s="299"/>
      <c r="OS70" s="299"/>
      <c r="OT70" s="299"/>
      <c r="OU70" s="299"/>
      <c r="OV70" s="299"/>
      <c r="OW70" s="299"/>
      <c r="OX70" s="299"/>
      <c r="OY70" s="299"/>
      <c r="OZ70" s="299"/>
      <c r="PA70" s="299"/>
      <c r="PB70" s="299"/>
      <c r="PC70" s="299"/>
      <c r="PD70" s="299"/>
      <c r="PE70" s="299"/>
      <c r="PF70" s="299"/>
      <c r="PG70" s="299"/>
      <c r="PH70" s="299"/>
      <c r="PI70" s="299"/>
      <c r="PJ70" s="299"/>
      <c r="PK70" s="299"/>
      <c r="PL70" s="299"/>
      <c r="PM70" s="299"/>
      <c r="PN70" s="299"/>
      <c r="PO70" s="299"/>
      <c r="PP70" s="299"/>
      <c r="PQ70" s="299"/>
      <c r="PR70" s="299"/>
      <c r="PS70" s="299"/>
      <c r="PT70" s="299"/>
      <c r="PU70" s="299"/>
      <c r="PV70" s="299"/>
      <c r="PW70" s="299"/>
      <c r="PX70" s="299"/>
      <c r="PY70" s="299"/>
      <c r="PZ70" s="299"/>
      <c r="QA70" s="299"/>
      <c r="QB70" s="299"/>
      <c r="QC70" s="299"/>
      <c r="QD70" s="299"/>
      <c r="QE70" s="299"/>
      <c r="QF70" s="299"/>
      <c r="QG70" s="299"/>
      <c r="QH70" s="299"/>
      <c r="QI70" s="299"/>
      <c r="QJ70" s="299"/>
      <c r="QK70" s="299"/>
      <c r="QL70" s="299"/>
      <c r="QM70" s="299"/>
      <c r="QN70" s="299"/>
      <c r="QO70" s="299"/>
      <c r="QP70" s="299"/>
      <c r="QQ70" s="299"/>
      <c r="QR70" s="299"/>
      <c r="QS70" s="299"/>
      <c r="QT70" s="299"/>
      <c r="QU70" s="299"/>
      <c r="QV70" s="299"/>
      <c r="QW70" s="299"/>
      <c r="QX70" s="299"/>
      <c r="QY70" s="299"/>
      <c r="QZ70" s="299"/>
      <c r="RA70" s="299"/>
      <c r="RB70" s="299"/>
      <c r="RC70" s="299"/>
      <c r="RD70" s="299"/>
      <c r="RE70" s="299"/>
      <c r="RF70" s="299"/>
      <c r="RG70" s="299"/>
      <c r="RH70" s="299"/>
      <c r="RI70" s="299"/>
      <c r="RJ70" s="299"/>
      <c r="RK70" s="299"/>
      <c r="RL70" s="299"/>
      <c r="RM70" s="299"/>
      <c r="RN70" s="299"/>
      <c r="RO70" s="299"/>
      <c r="RP70" s="299"/>
      <c r="RQ70" s="299"/>
      <c r="RR70" s="299"/>
      <c r="RS70" s="299"/>
      <c r="RT70" s="299"/>
      <c r="RU70" s="299"/>
      <c r="RV70" s="299"/>
      <c r="RW70" s="299"/>
      <c r="RX70" s="299"/>
      <c r="RY70" s="299"/>
      <c r="RZ70" s="299"/>
      <c r="SA70" s="299"/>
      <c r="SB70" s="299"/>
      <c r="SC70" s="299"/>
      <c r="SD70" s="299"/>
      <c r="SE70" s="299"/>
      <c r="SF70" s="299"/>
      <c r="SG70" s="299"/>
      <c r="SH70" s="299"/>
      <c r="SI70" s="299"/>
      <c r="SJ70" s="299"/>
      <c r="SK70" s="299"/>
      <c r="SL70" s="302"/>
    </row>
    <row r="71" spans="2:508">
      <c r="C71" s="474" t="s">
        <v>633</v>
      </c>
      <c r="D71" s="21" t="s">
        <v>175</v>
      </c>
      <c r="E71" s="132"/>
      <c r="F71" s="299">
        <f>F79</f>
        <v>0.66870069494644246</v>
      </c>
      <c r="G71" s="299">
        <f t="shared" ref="G71:U71" si="25">G79</f>
        <v>0.66870069494644246</v>
      </c>
      <c r="H71" s="299">
        <f t="shared" si="25"/>
        <v>0.66870069494644246</v>
      </c>
      <c r="I71" s="299">
        <f t="shared" si="25"/>
        <v>0.66870069494644246</v>
      </c>
      <c r="J71" s="299">
        <f t="shared" si="25"/>
        <v>0</v>
      </c>
      <c r="K71" s="299">
        <f t="shared" si="25"/>
        <v>0.66870069494644246</v>
      </c>
      <c r="L71" s="299">
        <f t="shared" si="25"/>
        <v>0</v>
      </c>
      <c r="M71" s="299">
        <f t="shared" si="25"/>
        <v>0.66870069494644246</v>
      </c>
      <c r="N71" s="299">
        <f t="shared" si="25"/>
        <v>0.66870069494644246</v>
      </c>
      <c r="O71" s="299">
        <f t="shared" si="25"/>
        <v>0.66870069494644246</v>
      </c>
      <c r="P71" s="299">
        <f t="shared" si="25"/>
        <v>0.66870069494644246</v>
      </c>
      <c r="Q71" s="299">
        <f t="shared" si="25"/>
        <v>1.3374013898928849</v>
      </c>
      <c r="R71" s="299">
        <f t="shared" si="25"/>
        <v>2.6748027797857699</v>
      </c>
      <c r="S71" s="299">
        <f t="shared" si="25"/>
        <v>4.0122041696786548</v>
      </c>
      <c r="T71" s="299">
        <f t="shared" si="25"/>
        <v>0.66870069494644246</v>
      </c>
      <c r="U71" s="299">
        <f t="shared" si="25"/>
        <v>0</v>
      </c>
      <c r="V71" s="299"/>
      <c r="W71" s="299"/>
      <c r="X71" s="299"/>
      <c r="Y71" s="299"/>
      <c r="Z71" s="299"/>
      <c r="AA71" s="299"/>
      <c r="AB71" s="299"/>
      <c r="AC71" s="299"/>
      <c r="AD71" s="299"/>
      <c r="AE71" s="299"/>
      <c r="AF71" s="299"/>
      <c r="AG71" s="299"/>
      <c r="AH71" s="299"/>
      <c r="AI71" s="299"/>
      <c r="AJ71" s="299"/>
      <c r="AK71" s="299"/>
      <c r="AL71" s="299"/>
      <c r="AM71" s="299"/>
      <c r="AN71" s="299"/>
      <c r="AO71" s="299"/>
      <c r="AP71" s="299"/>
      <c r="AQ71" s="299"/>
      <c r="AR71" s="299"/>
      <c r="AS71" s="299"/>
      <c r="AT71" s="299"/>
      <c r="AU71" s="299"/>
      <c r="AV71" s="299"/>
      <c r="AW71" s="299"/>
      <c r="AX71" s="299"/>
      <c r="AY71" s="299"/>
      <c r="AZ71" s="299"/>
      <c r="BA71" s="299"/>
      <c r="BB71" s="299"/>
      <c r="BC71" s="299"/>
      <c r="BD71" s="299"/>
      <c r="BE71" s="299"/>
      <c r="BF71" s="299"/>
      <c r="BG71" s="299"/>
      <c r="BH71" s="299"/>
      <c r="BI71" s="299"/>
      <c r="BJ71" s="299"/>
      <c r="BK71" s="299"/>
      <c r="BL71" s="299"/>
      <c r="BM71" s="299"/>
      <c r="BN71" s="299"/>
      <c r="BO71" s="299"/>
      <c r="BP71" s="299"/>
      <c r="BQ71" s="299"/>
      <c r="BR71" s="299"/>
      <c r="BS71" s="299"/>
      <c r="BT71" s="299"/>
      <c r="BU71" s="299"/>
      <c r="BV71" s="299"/>
      <c r="BW71" s="299"/>
      <c r="BX71" s="299"/>
      <c r="BY71" s="299"/>
      <c r="BZ71" s="299"/>
      <c r="CA71" s="299"/>
      <c r="CB71" s="299"/>
      <c r="CC71" s="299"/>
      <c r="CD71" s="299"/>
      <c r="CE71" s="299"/>
      <c r="CF71" s="299"/>
      <c r="CG71" s="299"/>
      <c r="CH71" s="299"/>
      <c r="CI71" s="299"/>
      <c r="CJ71" s="299"/>
      <c r="CK71" s="299"/>
      <c r="CL71" s="299"/>
      <c r="CM71" s="299"/>
      <c r="CN71" s="299"/>
      <c r="CO71" s="299"/>
      <c r="CP71" s="299"/>
      <c r="CQ71" s="299"/>
      <c r="CR71" s="299"/>
      <c r="CS71" s="299"/>
      <c r="CT71" s="299"/>
      <c r="CU71" s="299"/>
      <c r="CV71" s="299"/>
      <c r="CW71" s="299"/>
      <c r="CX71" s="299"/>
      <c r="CY71" s="299"/>
      <c r="CZ71" s="299"/>
      <c r="DA71" s="299"/>
      <c r="DB71" s="299"/>
      <c r="DC71" s="299"/>
      <c r="DD71" s="299"/>
      <c r="DE71" s="299"/>
      <c r="DF71" s="299"/>
      <c r="DG71" s="299"/>
      <c r="DH71" s="299"/>
      <c r="DI71" s="299"/>
      <c r="DJ71" s="299"/>
      <c r="DK71" s="299"/>
      <c r="DL71" s="299"/>
      <c r="DM71" s="299"/>
      <c r="DN71" s="299"/>
      <c r="DO71" s="299"/>
      <c r="DP71" s="299"/>
      <c r="DQ71" s="299"/>
      <c r="DR71" s="299"/>
      <c r="DS71" s="299"/>
      <c r="DT71" s="299"/>
      <c r="DU71" s="299"/>
      <c r="DV71" s="299"/>
      <c r="DW71" s="299"/>
      <c r="DX71" s="299"/>
      <c r="DY71" s="299"/>
      <c r="DZ71" s="299"/>
      <c r="EA71" s="299"/>
      <c r="EB71" s="299"/>
      <c r="EC71" s="299"/>
      <c r="ED71" s="299"/>
      <c r="EE71" s="299"/>
      <c r="EF71" s="299"/>
      <c r="EG71" s="299"/>
      <c r="EH71" s="299"/>
      <c r="EI71" s="299"/>
      <c r="EJ71" s="299"/>
      <c r="EK71" s="299"/>
      <c r="EL71" s="299"/>
      <c r="EM71" s="299"/>
      <c r="EN71" s="299"/>
      <c r="EO71" s="299"/>
      <c r="EP71" s="299"/>
      <c r="EQ71" s="299"/>
      <c r="ER71" s="299"/>
      <c r="ES71" s="299"/>
      <c r="ET71" s="299"/>
      <c r="EU71" s="299"/>
      <c r="EV71" s="299"/>
      <c r="EW71" s="299"/>
      <c r="EX71" s="299"/>
      <c r="EY71" s="299"/>
      <c r="EZ71" s="299"/>
      <c r="FA71" s="299"/>
      <c r="FB71" s="299"/>
      <c r="FC71" s="299"/>
      <c r="FD71" s="299"/>
      <c r="FE71" s="299"/>
      <c r="FF71" s="299"/>
      <c r="FG71" s="299"/>
      <c r="FH71" s="299"/>
      <c r="FI71" s="299"/>
      <c r="FJ71" s="299"/>
      <c r="FK71" s="299"/>
      <c r="FL71" s="299"/>
      <c r="FM71" s="299"/>
      <c r="FN71" s="299"/>
      <c r="FO71" s="299"/>
      <c r="FP71" s="299"/>
      <c r="FQ71" s="299"/>
      <c r="FR71" s="299"/>
      <c r="FS71" s="299"/>
      <c r="FT71" s="299"/>
      <c r="FU71" s="299"/>
      <c r="FV71" s="299"/>
      <c r="FW71" s="299"/>
      <c r="FX71" s="299"/>
      <c r="FY71" s="299"/>
      <c r="FZ71" s="299"/>
      <c r="GA71" s="299"/>
      <c r="GB71" s="299"/>
      <c r="GC71" s="299"/>
      <c r="GD71" s="299"/>
      <c r="GE71" s="299"/>
      <c r="GF71" s="299"/>
      <c r="GG71" s="299"/>
      <c r="GH71" s="299"/>
      <c r="GI71" s="299"/>
      <c r="GJ71" s="299"/>
      <c r="GK71" s="299"/>
      <c r="GL71" s="299"/>
      <c r="GM71" s="299"/>
      <c r="GN71" s="299"/>
      <c r="GO71" s="299"/>
      <c r="GP71" s="299"/>
      <c r="GQ71" s="299"/>
      <c r="GR71" s="299"/>
      <c r="GS71" s="299"/>
      <c r="GT71" s="299"/>
      <c r="GU71" s="299"/>
      <c r="GV71" s="299"/>
      <c r="GW71" s="299"/>
      <c r="GX71" s="299"/>
      <c r="GY71" s="299"/>
      <c r="GZ71" s="299"/>
      <c r="HA71" s="299"/>
      <c r="HB71" s="299"/>
      <c r="HC71" s="299"/>
      <c r="HD71" s="299"/>
      <c r="HE71" s="299"/>
      <c r="HF71" s="299"/>
      <c r="HG71" s="299"/>
      <c r="HH71" s="299"/>
      <c r="HI71" s="299"/>
      <c r="HJ71" s="299"/>
      <c r="HK71" s="299"/>
      <c r="HL71" s="299"/>
      <c r="HM71" s="299"/>
      <c r="HN71" s="299"/>
      <c r="HO71" s="299"/>
      <c r="HP71" s="299"/>
      <c r="HQ71" s="299"/>
      <c r="HR71" s="299"/>
      <c r="HS71" s="299"/>
      <c r="HT71" s="299"/>
      <c r="HU71" s="299"/>
      <c r="HV71" s="299"/>
      <c r="HW71" s="299"/>
      <c r="HX71" s="299"/>
      <c r="HY71" s="299"/>
      <c r="HZ71" s="299"/>
      <c r="IA71" s="299"/>
      <c r="IB71" s="299"/>
      <c r="IC71" s="299"/>
      <c r="ID71" s="299"/>
      <c r="IE71" s="299"/>
      <c r="IF71" s="299"/>
      <c r="IG71" s="299"/>
      <c r="IH71" s="299"/>
      <c r="II71" s="299"/>
      <c r="IJ71" s="299"/>
      <c r="IK71" s="299"/>
      <c r="IL71" s="299"/>
      <c r="IM71" s="299"/>
      <c r="IN71" s="299"/>
      <c r="IO71" s="299"/>
      <c r="IP71" s="299"/>
      <c r="IQ71" s="299"/>
      <c r="IR71" s="299"/>
      <c r="IS71" s="299"/>
      <c r="IT71" s="299"/>
      <c r="IU71" s="299"/>
      <c r="IV71" s="299"/>
      <c r="IW71" s="299"/>
      <c r="IX71" s="299"/>
      <c r="IY71" s="299"/>
      <c r="IZ71" s="299"/>
      <c r="JA71" s="299"/>
      <c r="JB71" s="299"/>
      <c r="JC71" s="299"/>
      <c r="JD71" s="299"/>
      <c r="JE71" s="299"/>
      <c r="JF71" s="299"/>
      <c r="JG71" s="299"/>
      <c r="JH71" s="299"/>
      <c r="JI71" s="299"/>
      <c r="JJ71" s="299"/>
      <c r="JK71" s="299"/>
      <c r="JL71" s="299"/>
      <c r="JM71" s="299"/>
      <c r="JN71" s="299"/>
      <c r="JO71" s="299"/>
      <c r="JP71" s="299"/>
      <c r="JQ71" s="299"/>
      <c r="JR71" s="299"/>
      <c r="JS71" s="299"/>
      <c r="JT71" s="299"/>
      <c r="JU71" s="299"/>
      <c r="JV71" s="299"/>
      <c r="JW71" s="299"/>
      <c r="JX71" s="299"/>
      <c r="JY71" s="299"/>
      <c r="JZ71" s="299"/>
      <c r="KA71" s="299"/>
      <c r="KB71" s="299"/>
      <c r="KC71" s="299"/>
      <c r="KD71" s="299"/>
      <c r="KE71" s="299"/>
      <c r="KF71" s="299"/>
      <c r="KG71" s="299"/>
      <c r="KH71" s="299"/>
      <c r="KI71" s="299"/>
      <c r="KJ71" s="299"/>
      <c r="KK71" s="299"/>
      <c r="KL71" s="299"/>
      <c r="KM71" s="299"/>
      <c r="KN71" s="299"/>
      <c r="KO71" s="299"/>
      <c r="KP71" s="299"/>
      <c r="KQ71" s="299"/>
      <c r="KR71" s="299"/>
      <c r="KS71" s="299"/>
      <c r="KT71" s="299"/>
      <c r="KU71" s="299"/>
      <c r="KV71" s="299"/>
      <c r="KW71" s="299"/>
      <c r="KX71" s="299"/>
      <c r="KY71" s="299"/>
      <c r="KZ71" s="299"/>
      <c r="LA71" s="299"/>
      <c r="LB71" s="299"/>
      <c r="LC71" s="299"/>
      <c r="LD71" s="299"/>
      <c r="LE71" s="299"/>
      <c r="LF71" s="299"/>
      <c r="LG71" s="299"/>
      <c r="LH71" s="299"/>
      <c r="LI71" s="299"/>
      <c r="LJ71" s="299"/>
      <c r="LK71" s="299"/>
      <c r="LL71" s="299"/>
      <c r="LM71" s="299"/>
      <c r="LN71" s="299"/>
      <c r="LO71" s="299"/>
      <c r="LP71" s="299"/>
      <c r="LQ71" s="299"/>
      <c r="LR71" s="299"/>
      <c r="LS71" s="299"/>
      <c r="LT71" s="299"/>
      <c r="LU71" s="299"/>
      <c r="LV71" s="299"/>
      <c r="LW71" s="299"/>
      <c r="LX71" s="299"/>
      <c r="LY71" s="299"/>
      <c r="LZ71" s="299"/>
      <c r="MA71" s="299"/>
      <c r="MB71" s="299"/>
      <c r="MC71" s="299"/>
      <c r="MD71" s="299"/>
      <c r="ME71" s="299"/>
      <c r="MF71" s="299"/>
      <c r="MG71" s="299"/>
      <c r="MH71" s="299"/>
      <c r="MI71" s="299"/>
      <c r="MJ71" s="299"/>
      <c r="MK71" s="299"/>
      <c r="ML71" s="299"/>
      <c r="MM71" s="299"/>
      <c r="MN71" s="299"/>
      <c r="MO71" s="299"/>
      <c r="MP71" s="299"/>
      <c r="MQ71" s="299"/>
      <c r="MR71" s="299"/>
      <c r="MS71" s="299"/>
      <c r="MT71" s="299"/>
      <c r="MU71" s="299"/>
      <c r="MV71" s="299"/>
      <c r="MW71" s="299"/>
      <c r="MX71" s="299"/>
      <c r="MY71" s="299"/>
      <c r="MZ71" s="299"/>
      <c r="NA71" s="299"/>
      <c r="NB71" s="299"/>
      <c r="NC71" s="299"/>
      <c r="ND71" s="299"/>
      <c r="NE71" s="299"/>
      <c r="NF71" s="299"/>
      <c r="NG71" s="299"/>
      <c r="NH71" s="299"/>
      <c r="NI71" s="299"/>
      <c r="NJ71" s="299"/>
      <c r="NK71" s="299"/>
      <c r="NL71" s="299"/>
      <c r="NM71" s="299"/>
      <c r="NN71" s="299"/>
      <c r="NO71" s="299"/>
      <c r="NP71" s="299"/>
      <c r="NQ71" s="299"/>
      <c r="NR71" s="299"/>
      <c r="NS71" s="299"/>
      <c r="NT71" s="299"/>
      <c r="NU71" s="299"/>
      <c r="NV71" s="299"/>
      <c r="NW71" s="299"/>
      <c r="NX71" s="299"/>
      <c r="NY71" s="299"/>
      <c r="NZ71" s="299"/>
      <c r="OA71" s="299"/>
      <c r="OB71" s="299"/>
      <c r="OC71" s="299"/>
      <c r="OD71" s="299"/>
      <c r="OE71" s="299"/>
      <c r="OF71" s="299"/>
      <c r="OG71" s="299"/>
      <c r="OH71" s="299"/>
      <c r="OI71" s="299"/>
      <c r="OJ71" s="299"/>
      <c r="OK71" s="299"/>
      <c r="OL71" s="299"/>
      <c r="OM71" s="299"/>
      <c r="ON71" s="299"/>
      <c r="OO71" s="299"/>
      <c r="OP71" s="299"/>
      <c r="OQ71" s="299"/>
      <c r="OR71" s="299"/>
      <c r="OS71" s="299"/>
      <c r="OT71" s="299"/>
      <c r="OU71" s="299"/>
      <c r="OV71" s="299"/>
      <c r="OW71" s="299"/>
      <c r="OX71" s="299"/>
      <c r="OY71" s="299"/>
      <c r="OZ71" s="299"/>
      <c r="PA71" s="299"/>
      <c r="PB71" s="299"/>
      <c r="PC71" s="299"/>
      <c r="PD71" s="299"/>
      <c r="PE71" s="299"/>
      <c r="PF71" s="299"/>
      <c r="PG71" s="299"/>
      <c r="PH71" s="299"/>
      <c r="PI71" s="299"/>
      <c r="PJ71" s="299"/>
      <c r="PK71" s="299"/>
      <c r="PL71" s="299"/>
      <c r="PM71" s="299"/>
      <c r="PN71" s="299"/>
      <c r="PO71" s="299"/>
      <c r="PP71" s="299"/>
      <c r="PQ71" s="299"/>
      <c r="PR71" s="299"/>
      <c r="PS71" s="299"/>
      <c r="PT71" s="299"/>
      <c r="PU71" s="299"/>
      <c r="PV71" s="299"/>
      <c r="PW71" s="299"/>
      <c r="PX71" s="299"/>
      <c r="PY71" s="299"/>
      <c r="PZ71" s="299"/>
      <c r="QA71" s="299"/>
      <c r="QB71" s="299"/>
      <c r="QC71" s="299"/>
      <c r="QD71" s="299"/>
      <c r="QE71" s="299"/>
      <c r="QF71" s="299"/>
      <c r="QG71" s="299"/>
      <c r="QH71" s="299"/>
      <c r="QI71" s="299"/>
      <c r="QJ71" s="299"/>
      <c r="QK71" s="299"/>
      <c r="QL71" s="299"/>
      <c r="QM71" s="299"/>
      <c r="QN71" s="299"/>
      <c r="QO71" s="299"/>
      <c r="QP71" s="299"/>
      <c r="QQ71" s="299"/>
      <c r="QR71" s="299"/>
      <c r="QS71" s="299"/>
      <c r="QT71" s="299"/>
      <c r="QU71" s="299"/>
      <c r="QV71" s="299"/>
      <c r="QW71" s="299"/>
      <c r="QX71" s="299"/>
      <c r="QY71" s="299"/>
      <c r="QZ71" s="299"/>
      <c r="RA71" s="299"/>
      <c r="RB71" s="299"/>
      <c r="RC71" s="299"/>
      <c r="RD71" s="299"/>
      <c r="RE71" s="299"/>
      <c r="RF71" s="299"/>
      <c r="RG71" s="299"/>
      <c r="RH71" s="299"/>
      <c r="RI71" s="299"/>
      <c r="RJ71" s="299"/>
      <c r="RK71" s="299"/>
      <c r="RL71" s="299"/>
      <c r="RM71" s="299"/>
      <c r="RN71" s="299"/>
      <c r="RO71" s="299"/>
      <c r="RP71" s="299"/>
      <c r="RQ71" s="299"/>
      <c r="RR71" s="299"/>
      <c r="RS71" s="299"/>
      <c r="RT71" s="299"/>
      <c r="RU71" s="299"/>
      <c r="RV71" s="299"/>
      <c r="RW71" s="299"/>
      <c r="RX71" s="299"/>
      <c r="RY71" s="299"/>
      <c r="RZ71" s="299"/>
      <c r="SA71" s="299"/>
      <c r="SB71" s="299"/>
      <c r="SC71" s="299"/>
      <c r="SD71" s="299"/>
      <c r="SE71" s="299"/>
      <c r="SF71" s="299"/>
      <c r="SG71" s="299"/>
      <c r="SH71" s="299"/>
      <c r="SI71" s="299"/>
      <c r="SJ71" s="299"/>
      <c r="SK71" s="299"/>
      <c r="SL71" s="302"/>
    </row>
    <row r="72" spans="2:508">
      <c r="C72" s="474"/>
      <c r="D72" s="21"/>
      <c r="F72" s="393"/>
      <c r="G72" s="393"/>
      <c r="H72" s="393"/>
      <c r="I72" s="393"/>
      <c r="J72" s="393"/>
      <c r="K72" s="393"/>
      <c r="L72" s="393"/>
      <c r="M72" s="393"/>
      <c r="N72" s="393"/>
      <c r="O72" s="393"/>
      <c r="P72" s="393"/>
      <c r="Q72" s="393"/>
      <c r="R72" s="393"/>
      <c r="S72" s="393"/>
      <c r="T72" s="393"/>
      <c r="U72" s="393"/>
      <c r="V72" s="393"/>
      <c r="W72" s="393"/>
      <c r="X72" s="393"/>
      <c r="Y72" s="393"/>
      <c r="Z72" s="393"/>
      <c r="AA72" s="393"/>
      <c r="AB72" s="393"/>
      <c r="AC72" s="393"/>
      <c r="AD72" s="393"/>
      <c r="AE72" s="393"/>
      <c r="AF72" s="393"/>
      <c r="AG72" s="393"/>
      <c r="AH72" s="393"/>
      <c r="AI72" s="393"/>
      <c r="AJ72" s="393"/>
      <c r="AK72" s="393"/>
      <c r="AL72" s="393"/>
      <c r="AM72" s="393"/>
      <c r="AN72" s="393"/>
      <c r="AO72" s="393"/>
      <c r="AP72" s="393"/>
      <c r="AQ72" s="393"/>
      <c r="AR72" s="393"/>
      <c r="AS72" s="393"/>
      <c r="AT72" s="393"/>
      <c r="AU72" s="393"/>
      <c r="AV72" s="393"/>
      <c r="AW72" s="393"/>
      <c r="AX72" s="393"/>
      <c r="AY72" s="393"/>
      <c r="AZ72" s="393"/>
      <c r="BA72" s="393"/>
      <c r="BB72" s="393"/>
      <c r="BC72" s="393"/>
      <c r="BD72" s="393"/>
      <c r="BE72" s="393"/>
      <c r="BF72" s="393"/>
      <c r="BG72" s="393"/>
      <c r="BH72" s="393"/>
      <c r="BI72" s="393"/>
      <c r="BJ72" s="393"/>
      <c r="BK72" s="393"/>
      <c r="BL72" s="393"/>
      <c r="BM72" s="393"/>
      <c r="BN72" s="393"/>
      <c r="BO72" s="393"/>
      <c r="BP72" s="393"/>
      <c r="BQ72" s="393"/>
      <c r="BR72" s="393"/>
      <c r="BS72" s="393"/>
      <c r="BT72" s="393"/>
      <c r="BU72" s="393"/>
      <c r="BV72" s="393"/>
      <c r="BW72" s="393"/>
      <c r="BX72" s="393"/>
      <c r="BY72" s="393"/>
      <c r="BZ72" s="393"/>
      <c r="CA72" s="393"/>
      <c r="CB72" s="393"/>
      <c r="CC72" s="393"/>
      <c r="CD72" s="393"/>
      <c r="CE72" s="393"/>
      <c r="CF72" s="393"/>
      <c r="CG72" s="393"/>
      <c r="CH72" s="393"/>
      <c r="CI72" s="393"/>
      <c r="CJ72" s="393"/>
      <c r="CK72" s="393"/>
      <c r="CL72" s="393"/>
      <c r="CM72" s="393"/>
      <c r="CN72" s="393"/>
      <c r="CO72" s="393"/>
      <c r="CP72" s="393"/>
      <c r="CQ72" s="393"/>
      <c r="CR72" s="393"/>
      <c r="CS72" s="393"/>
      <c r="CT72" s="393"/>
      <c r="CU72" s="393"/>
      <c r="CV72" s="393"/>
      <c r="CW72" s="393"/>
      <c r="CX72" s="393"/>
      <c r="CY72" s="393"/>
      <c r="CZ72" s="393"/>
      <c r="DA72" s="393"/>
      <c r="DB72" s="393"/>
      <c r="DC72" s="393"/>
      <c r="DD72" s="393"/>
      <c r="DE72" s="393"/>
      <c r="DF72" s="393"/>
      <c r="DG72" s="393"/>
      <c r="DH72" s="393"/>
      <c r="DI72" s="393"/>
      <c r="DJ72" s="393"/>
      <c r="DK72" s="393"/>
      <c r="DL72" s="393"/>
      <c r="DM72" s="393"/>
      <c r="DN72" s="393"/>
      <c r="DO72" s="393"/>
      <c r="DP72" s="393"/>
      <c r="DQ72" s="393"/>
      <c r="DR72" s="393"/>
      <c r="DS72" s="393"/>
      <c r="DT72" s="393"/>
      <c r="DU72" s="393"/>
      <c r="DV72" s="393"/>
      <c r="DW72" s="393"/>
      <c r="DX72" s="393"/>
      <c r="DY72" s="393"/>
      <c r="DZ72" s="393"/>
      <c r="EA72" s="393"/>
      <c r="EB72" s="393"/>
      <c r="EC72" s="393"/>
      <c r="ED72" s="393"/>
      <c r="EE72" s="393"/>
      <c r="EF72" s="393"/>
      <c r="EG72" s="393"/>
      <c r="EH72" s="393"/>
      <c r="EI72" s="393"/>
      <c r="EJ72" s="393"/>
      <c r="EK72" s="393"/>
      <c r="EL72" s="393"/>
      <c r="EM72" s="393"/>
      <c r="EN72" s="393"/>
      <c r="EO72" s="393"/>
      <c r="EP72" s="393"/>
      <c r="EQ72" s="393"/>
      <c r="ER72" s="393"/>
      <c r="ES72" s="393"/>
      <c r="ET72" s="393"/>
      <c r="EU72" s="393"/>
      <c r="EV72" s="393"/>
      <c r="EW72" s="393"/>
      <c r="EX72" s="393"/>
      <c r="EY72" s="393"/>
      <c r="EZ72" s="393"/>
      <c r="FA72" s="393"/>
      <c r="FB72" s="393"/>
      <c r="FC72" s="393"/>
      <c r="FD72" s="393"/>
      <c r="FE72" s="393"/>
      <c r="FF72" s="393"/>
      <c r="FG72" s="393"/>
      <c r="FH72" s="393"/>
      <c r="FI72" s="393"/>
      <c r="FJ72" s="393"/>
      <c r="FK72" s="393"/>
      <c r="FL72" s="393"/>
      <c r="FM72" s="393"/>
      <c r="FN72" s="393"/>
      <c r="FO72" s="393"/>
      <c r="FP72" s="393"/>
      <c r="FQ72" s="393"/>
      <c r="FR72" s="393"/>
      <c r="FS72" s="393"/>
      <c r="FT72" s="393"/>
      <c r="FU72" s="393"/>
      <c r="FV72" s="393"/>
      <c r="FW72" s="393"/>
      <c r="FX72" s="393"/>
      <c r="FY72" s="393"/>
      <c r="FZ72" s="393"/>
      <c r="GA72" s="393"/>
      <c r="GB72" s="393"/>
      <c r="GC72" s="393"/>
      <c r="GD72" s="393"/>
      <c r="GE72" s="393"/>
      <c r="GF72" s="393"/>
      <c r="GG72" s="393"/>
      <c r="GH72" s="393"/>
      <c r="GI72" s="393"/>
      <c r="GJ72" s="393"/>
      <c r="GK72" s="393"/>
      <c r="GL72" s="393"/>
      <c r="GM72" s="393"/>
      <c r="GN72" s="393"/>
      <c r="GO72" s="393"/>
      <c r="GP72" s="393"/>
      <c r="GQ72" s="393"/>
      <c r="GR72" s="393"/>
      <c r="GS72" s="393"/>
      <c r="GT72" s="393"/>
      <c r="GU72" s="393"/>
      <c r="GV72" s="393"/>
      <c r="GW72" s="393"/>
      <c r="GX72" s="393"/>
      <c r="GY72" s="393"/>
      <c r="GZ72" s="393"/>
      <c r="HA72" s="393"/>
      <c r="HB72" s="393"/>
      <c r="HC72" s="393"/>
      <c r="HD72" s="393"/>
      <c r="HE72" s="393"/>
      <c r="HF72" s="393"/>
      <c r="HG72" s="393"/>
      <c r="HH72" s="393"/>
      <c r="HI72" s="393"/>
      <c r="HJ72" s="393"/>
      <c r="HK72" s="393"/>
      <c r="HL72" s="393"/>
      <c r="HM72" s="393"/>
      <c r="HN72" s="393"/>
      <c r="HO72" s="393"/>
      <c r="HP72" s="393"/>
      <c r="HQ72" s="393"/>
      <c r="HR72" s="393"/>
      <c r="HS72" s="393"/>
      <c r="HT72" s="393"/>
      <c r="HU72" s="393"/>
      <c r="HV72" s="393"/>
      <c r="HW72" s="393"/>
      <c r="HX72" s="393"/>
      <c r="HY72" s="393"/>
      <c r="HZ72" s="393"/>
      <c r="IA72" s="393"/>
      <c r="IB72" s="393"/>
      <c r="IC72" s="393"/>
      <c r="ID72" s="393"/>
      <c r="IE72" s="393"/>
      <c r="IF72" s="393"/>
      <c r="IG72" s="393"/>
      <c r="IH72" s="393"/>
      <c r="II72" s="393"/>
      <c r="IJ72" s="393"/>
      <c r="IK72" s="393"/>
      <c r="IL72" s="393"/>
      <c r="IM72" s="393"/>
      <c r="IN72" s="393"/>
      <c r="IO72" s="393"/>
      <c r="IP72" s="393"/>
      <c r="IQ72" s="393"/>
      <c r="IR72" s="393"/>
      <c r="IS72" s="393"/>
      <c r="IT72" s="393"/>
      <c r="IU72" s="393"/>
      <c r="IV72" s="393"/>
      <c r="IW72" s="393"/>
      <c r="IX72" s="393"/>
      <c r="IY72" s="393"/>
      <c r="IZ72" s="393"/>
      <c r="JA72" s="393"/>
      <c r="JB72" s="393"/>
      <c r="JC72" s="393"/>
      <c r="JD72" s="393"/>
      <c r="JE72" s="393"/>
      <c r="JF72" s="393"/>
      <c r="JG72" s="393"/>
      <c r="JH72" s="393"/>
      <c r="JI72" s="393"/>
      <c r="JJ72" s="393"/>
      <c r="JK72" s="393"/>
      <c r="JL72" s="393"/>
      <c r="JM72" s="393"/>
      <c r="JN72" s="393"/>
      <c r="JO72" s="393"/>
      <c r="JP72" s="393"/>
      <c r="JQ72" s="393"/>
      <c r="JR72" s="393"/>
      <c r="JS72" s="393"/>
      <c r="JT72" s="393"/>
      <c r="JU72" s="393"/>
      <c r="JV72" s="393"/>
      <c r="JW72" s="393"/>
      <c r="JX72" s="393"/>
      <c r="JY72" s="393"/>
      <c r="JZ72" s="393"/>
      <c r="KA72" s="393"/>
      <c r="KB72" s="393"/>
      <c r="KC72" s="393"/>
      <c r="KD72" s="393"/>
      <c r="KE72" s="393"/>
      <c r="KF72" s="393"/>
      <c r="KG72" s="393"/>
      <c r="KH72" s="393"/>
      <c r="KI72" s="393"/>
      <c r="KJ72" s="393"/>
      <c r="KK72" s="393"/>
      <c r="KL72" s="393"/>
      <c r="KM72" s="393"/>
      <c r="KN72" s="393"/>
      <c r="KO72" s="393"/>
      <c r="KP72" s="393"/>
      <c r="KQ72" s="393"/>
      <c r="KR72" s="393"/>
      <c r="KS72" s="393"/>
      <c r="KT72" s="393"/>
      <c r="KU72" s="393"/>
      <c r="KV72" s="393"/>
      <c r="KW72" s="393"/>
      <c r="KX72" s="393"/>
      <c r="KY72" s="393"/>
      <c r="KZ72" s="393"/>
      <c r="LA72" s="393"/>
      <c r="LB72" s="393"/>
      <c r="LC72" s="393"/>
      <c r="LD72" s="393"/>
      <c r="LE72" s="393"/>
      <c r="LF72" s="393"/>
      <c r="LG72" s="393"/>
      <c r="LH72" s="393"/>
      <c r="LI72" s="393"/>
      <c r="LJ72" s="393"/>
      <c r="LK72" s="393"/>
      <c r="LL72" s="393"/>
      <c r="LM72" s="393"/>
      <c r="LN72" s="393"/>
      <c r="LO72" s="393"/>
      <c r="LP72" s="393"/>
      <c r="LQ72" s="393"/>
      <c r="LR72" s="393"/>
      <c r="LS72" s="393"/>
      <c r="LT72" s="393"/>
      <c r="LU72" s="393"/>
      <c r="LV72" s="393"/>
      <c r="LW72" s="393"/>
      <c r="LX72" s="393"/>
      <c r="LY72" s="393"/>
      <c r="LZ72" s="393"/>
      <c r="MA72" s="393"/>
      <c r="MB72" s="393"/>
      <c r="MC72" s="393"/>
      <c r="MD72" s="393"/>
      <c r="ME72" s="393"/>
      <c r="MF72" s="393"/>
      <c r="MG72" s="393"/>
      <c r="MH72" s="393"/>
      <c r="MI72" s="393"/>
      <c r="MJ72" s="393"/>
      <c r="MK72" s="393"/>
      <c r="ML72" s="393"/>
      <c r="MM72" s="393"/>
      <c r="MN72" s="393"/>
      <c r="MO72" s="393"/>
      <c r="MP72" s="393"/>
      <c r="MQ72" s="393"/>
      <c r="MR72" s="393"/>
      <c r="MS72" s="393"/>
      <c r="MT72" s="393"/>
      <c r="MU72" s="393"/>
      <c r="MV72" s="393"/>
      <c r="MW72" s="393"/>
      <c r="MX72" s="393"/>
      <c r="MY72" s="393"/>
      <c r="MZ72" s="393"/>
      <c r="NA72" s="393"/>
      <c r="NB72" s="393"/>
      <c r="NC72" s="393"/>
      <c r="ND72" s="393"/>
      <c r="NE72" s="393"/>
      <c r="NF72" s="393"/>
      <c r="NG72" s="393"/>
      <c r="NH72" s="393"/>
      <c r="NI72" s="393"/>
      <c r="NJ72" s="393"/>
      <c r="NK72" s="393"/>
      <c r="NL72" s="393"/>
      <c r="NM72" s="393"/>
      <c r="NN72" s="393"/>
      <c r="NO72" s="393"/>
      <c r="NP72" s="393"/>
      <c r="NQ72" s="393"/>
      <c r="NR72" s="393"/>
      <c r="NS72" s="393"/>
      <c r="NT72" s="393"/>
      <c r="NU72" s="393"/>
      <c r="NV72" s="393"/>
      <c r="NW72" s="393"/>
      <c r="NX72" s="393"/>
      <c r="NY72" s="393"/>
      <c r="NZ72" s="393"/>
      <c r="OA72" s="393"/>
      <c r="OB72" s="393"/>
      <c r="OC72" s="393"/>
      <c r="OD72" s="393"/>
      <c r="OE72" s="393"/>
      <c r="OF72" s="393"/>
      <c r="OG72" s="393"/>
      <c r="OH72" s="393"/>
      <c r="OI72" s="393"/>
      <c r="OJ72" s="393"/>
      <c r="OK72" s="393"/>
      <c r="OL72" s="393"/>
      <c r="OM72" s="393"/>
      <c r="ON72" s="393"/>
      <c r="OO72" s="393"/>
      <c r="OP72" s="393"/>
      <c r="OQ72" s="393"/>
      <c r="OR72" s="393"/>
      <c r="OS72" s="393"/>
      <c r="OT72" s="393"/>
      <c r="OU72" s="393"/>
      <c r="OV72" s="393"/>
      <c r="OW72" s="393"/>
      <c r="OX72" s="393"/>
      <c r="OY72" s="393"/>
      <c r="OZ72" s="393"/>
      <c r="PA72" s="393"/>
      <c r="PB72" s="393"/>
      <c r="PC72" s="393"/>
      <c r="PD72" s="393"/>
      <c r="PE72" s="393"/>
      <c r="PF72" s="393"/>
      <c r="PG72" s="393"/>
      <c r="PH72" s="393"/>
      <c r="PI72" s="393"/>
      <c r="PJ72" s="393"/>
      <c r="PK72" s="393"/>
      <c r="PL72" s="393"/>
      <c r="PM72" s="393"/>
      <c r="PN72" s="393"/>
      <c r="PO72" s="393"/>
      <c r="PP72" s="393"/>
      <c r="PQ72" s="393"/>
      <c r="PR72" s="393"/>
      <c r="PS72" s="393"/>
      <c r="PT72" s="393"/>
      <c r="PU72" s="393"/>
      <c r="PV72" s="393"/>
      <c r="PW72" s="393"/>
      <c r="PX72" s="393"/>
      <c r="PY72" s="393"/>
      <c r="PZ72" s="393"/>
      <c r="QA72" s="393"/>
      <c r="QB72" s="393"/>
      <c r="QC72" s="393"/>
      <c r="QD72" s="393"/>
      <c r="QE72" s="393"/>
      <c r="QF72" s="393"/>
      <c r="QG72" s="393"/>
      <c r="QH72" s="393"/>
      <c r="QI72" s="393"/>
      <c r="QJ72" s="393"/>
      <c r="QK72" s="393"/>
      <c r="QL72" s="393"/>
      <c r="QM72" s="393"/>
      <c r="QN72" s="393"/>
      <c r="QO72" s="393"/>
      <c r="QP72" s="393"/>
      <c r="QQ72" s="393"/>
      <c r="QR72" s="393"/>
      <c r="QS72" s="393"/>
      <c r="QT72" s="393"/>
      <c r="QU72" s="393"/>
      <c r="QV72" s="393"/>
      <c r="QW72" s="393"/>
      <c r="QX72" s="393"/>
      <c r="QY72" s="393"/>
      <c r="QZ72" s="393"/>
      <c r="RA72" s="393"/>
      <c r="RB72" s="393"/>
      <c r="RC72" s="393"/>
      <c r="RD72" s="393"/>
      <c r="RE72" s="393"/>
      <c r="RF72" s="393"/>
      <c r="RG72" s="393"/>
      <c r="RH72" s="393"/>
      <c r="RI72" s="393"/>
      <c r="RJ72" s="393"/>
      <c r="RK72" s="393"/>
      <c r="RL72" s="393"/>
      <c r="RM72" s="393"/>
      <c r="RN72" s="393"/>
      <c r="RO72" s="393"/>
      <c r="RP72" s="393"/>
      <c r="RQ72" s="393"/>
      <c r="RR72" s="393"/>
      <c r="RS72" s="393"/>
      <c r="RT72" s="393"/>
      <c r="RU72" s="393"/>
      <c r="RV72" s="393"/>
      <c r="RW72" s="393"/>
      <c r="RX72" s="393"/>
      <c r="RY72" s="393"/>
      <c r="RZ72" s="393"/>
      <c r="SA72" s="393"/>
      <c r="SB72" s="393"/>
      <c r="SC72" s="393"/>
      <c r="SD72" s="393"/>
      <c r="SE72" s="393"/>
      <c r="SF72" s="393"/>
      <c r="SG72" s="393"/>
      <c r="SH72" s="393"/>
      <c r="SI72" s="393"/>
      <c r="SJ72" s="393"/>
      <c r="SK72" s="393"/>
      <c r="SL72" s="475"/>
      <c r="SM72" s="21"/>
      <c r="SN72" s="21"/>
    </row>
    <row r="73" spans="2:508">
      <c r="C73" s="388" t="s">
        <v>169</v>
      </c>
      <c r="D73" s="232" t="s">
        <v>175</v>
      </c>
      <c r="E73" s="132"/>
      <c r="F73" s="299">
        <f>F97</f>
        <v>173.68190655195014</v>
      </c>
      <c r="G73" s="299">
        <f t="shared" ref="G73:BR73" si="26">G97</f>
        <v>129.75618645644695</v>
      </c>
      <c r="H73" s="299">
        <f t="shared" si="26"/>
        <v>202.68967239749978</v>
      </c>
      <c r="I73" s="299">
        <f t="shared" si="26"/>
        <v>6.8434669653931284</v>
      </c>
      <c r="J73" s="299">
        <f t="shared" si="26"/>
        <v>129.75618645644695</v>
      </c>
      <c r="K73" s="299">
        <f t="shared" si="26"/>
        <v>229.73360539292852</v>
      </c>
      <c r="L73" s="299">
        <f t="shared" si="26"/>
        <v>8.9356215674161792</v>
      </c>
      <c r="M73" s="299">
        <f t="shared" si="26"/>
        <v>70.095803357115727</v>
      </c>
      <c r="N73" s="299">
        <f t="shared" si="26"/>
        <v>97.446213039584961</v>
      </c>
      <c r="O73" s="299">
        <f t="shared" si="26"/>
        <v>4879.0067836678627</v>
      </c>
      <c r="P73" s="299">
        <f t="shared" si="26"/>
        <v>664.65131573214364</v>
      </c>
      <c r="Q73" s="299">
        <f t="shared" si="26"/>
        <v>1119.6216842666527</v>
      </c>
      <c r="R73" s="299">
        <f t="shared" si="26"/>
        <v>3214.2147518638717</v>
      </c>
      <c r="S73" s="299">
        <f t="shared" si="26"/>
        <v>2266.4410786943008</v>
      </c>
      <c r="T73" s="299">
        <f t="shared" si="26"/>
        <v>0</v>
      </c>
      <c r="U73" s="299">
        <f t="shared" si="26"/>
        <v>0</v>
      </c>
      <c r="V73" s="299">
        <f t="shared" si="26"/>
        <v>0</v>
      </c>
      <c r="W73" s="299">
        <f t="shared" si="26"/>
        <v>0</v>
      </c>
      <c r="X73" s="299">
        <f t="shared" si="26"/>
        <v>0</v>
      </c>
      <c r="Y73" s="299">
        <f t="shared" si="26"/>
        <v>0</v>
      </c>
      <c r="Z73" s="299">
        <f t="shared" si="26"/>
        <v>0</v>
      </c>
      <c r="AA73" s="299">
        <f t="shared" si="26"/>
        <v>0</v>
      </c>
      <c r="AB73" s="299">
        <f t="shared" si="26"/>
        <v>0</v>
      </c>
      <c r="AC73" s="299">
        <f t="shared" si="26"/>
        <v>0</v>
      </c>
      <c r="AD73" s="299">
        <f t="shared" si="26"/>
        <v>0</v>
      </c>
      <c r="AE73" s="299">
        <f t="shared" si="26"/>
        <v>0</v>
      </c>
      <c r="AF73" s="299">
        <f t="shared" si="26"/>
        <v>0</v>
      </c>
      <c r="AG73" s="299">
        <f t="shared" si="26"/>
        <v>0</v>
      </c>
      <c r="AH73" s="299">
        <f t="shared" si="26"/>
        <v>0</v>
      </c>
      <c r="AI73" s="299">
        <f t="shared" si="26"/>
        <v>0</v>
      </c>
      <c r="AJ73" s="299">
        <f t="shared" si="26"/>
        <v>0</v>
      </c>
      <c r="AK73" s="299">
        <f t="shared" si="26"/>
        <v>0</v>
      </c>
      <c r="AL73" s="299">
        <f t="shared" si="26"/>
        <v>0</v>
      </c>
      <c r="AM73" s="299">
        <f t="shared" si="26"/>
        <v>0</v>
      </c>
      <c r="AN73" s="299">
        <f t="shared" si="26"/>
        <v>0</v>
      </c>
      <c r="AO73" s="299">
        <f t="shared" si="26"/>
        <v>0</v>
      </c>
      <c r="AP73" s="299">
        <f t="shared" si="26"/>
        <v>0</v>
      </c>
      <c r="AQ73" s="299">
        <f t="shared" si="26"/>
        <v>0</v>
      </c>
      <c r="AR73" s="299">
        <f t="shared" si="26"/>
        <v>0</v>
      </c>
      <c r="AS73" s="299">
        <f t="shared" si="26"/>
        <v>0</v>
      </c>
      <c r="AT73" s="299">
        <f t="shared" si="26"/>
        <v>0</v>
      </c>
      <c r="AU73" s="299">
        <f t="shared" si="26"/>
        <v>0</v>
      </c>
      <c r="AV73" s="299">
        <f t="shared" si="26"/>
        <v>0</v>
      </c>
      <c r="AW73" s="299">
        <f t="shared" si="26"/>
        <v>0</v>
      </c>
      <c r="AX73" s="299">
        <f t="shared" si="26"/>
        <v>0</v>
      </c>
      <c r="AY73" s="299">
        <f t="shared" si="26"/>
        <v>0</v>
      </c>
      <c r="AZ73" s="299">
        <f t="shared" si="26"/>
        <v>0</v>
      </c>
      <c r="BA73" s="299">
        <f t="shared" si="26"/>
        <v>0</v>
      </c>
      <c r="BB73" s="299">
        <f t="shared" si="26"/>
        <v>0</v>
      </c>
      <c r="BC73" s="299">
        <f t="shared" si="26"/>
        <v>0</v>
      </c>
      <c r="BD73" s="299">
        <f t="shared" si="26"/>
        <v>0</v>
      </c>
      <c r="BE73" s="299">
        <f t="shared" si="26"/>
        <v>0</v>
      </c>
      <c r="BF73" s="299">
        <f t="shared" si="26"/>
        <v>0</v>
      </c>
      <c r="BG73" s="299">
        <f t="shared" si="26"/>
        <v>0</v>
      </c>
      <c r="BH73" s="299">
        <f t="shared" si="26"/>
        <v>0</v>
      </c>
      <c r="BI73" s="299">
        <f t="shared" si="26"/>
        <v>0</v>
      </c>
      <c r="BJ73" s="299">
        <f t="shared" si="26"/>
        <v>0</v>
      </c>
      <c r="BK73" s="299">
        <f t="shared" si="26"/>
        <v>0</v>
      </c>
      <c r="BL73" s="299">
        <f t="shared" si="26"/>
        <v>0</v>
      </c>
      <c r="BM73" s="299">
        <f t="shared" si="26"/>
        <v>0</v>
      </c>
      <c r="BN73" s="299">
        <f t="shared" si="26"/>
        <v>0</v>
      </c>
      <c r="BO73" s="299">
        <f t="shared" si="26"/>
        <v>0</v>
      </c>
      <c r="BP73" s="299">
        <f t="shared" si="26"/>
        <v>0</v>
      </c>
      <c r="BQ73" s="299">
        <f t="shared" si="26"/>
        <v>0</v>
      </c>
      <c r="BR73" s="299">
        <f t="shared" si="26"/>
        <v>0</v>
      </c>
      <c r="BS73" s="299">
        <f t="shared" ref="BS73:ED73" si="27">BS97</f>
        <v>0</v>
      </c>
      <c r="BT73" s="299">
        <f t="shared" si="27"/>
        <v>0</v>
      </c>
      <c r="BU73" s="299">
        <f t="shared" si="27"/>
        <v>0</v>
      </c>
      <c r="BV73" s="299">
        <f t="shared" si="27"/>
        <v>0</v>
      </c>
      <c r="BW73" s="299">
        <f t="shared" si="27"/>
        <v>0</v>
      </c>
      <c r="BX73" s="299">
        <f t="shared" si="27"/>
        <v>0</v>
      </c>
      <c r="BY73" s="299">
        <f t="shared" si="27"/>
        <v>0</v>
      </c>
      <c r="BZ73" s="299">
        <f t="shared" si="27"/>
        <v>0</v>
      </c>
      <c r="CA73" s="299">
        <f t="shared" si="27"/>
        <v>0</v>
      </c>
      <c r="CB73" s="299">
        <f t="shared" si="27"/>
        <v>0</v>
      </c>
      <c r="CC73" s="299">
        <f t="shared" si="27"/>
        <v>0</v>
      </c>
      <c r="CD73" s="299">
        <f t="shared" si="27"/>
        <v>0</v>
      </c>
      <c r="CE73" s="299">
        <f t="shared" si="27"/>
        <v>0</v>
      </c>
      <c r="CF73" s="299">
        <f t="shared" si="27"/>
        <v>0</v>
      </c>
      <c r="CG73" s="299">
        <f t="shared" si="27"/>
        <v>0</v>
      </c>
      <c r="CH73" s="299">
        <f t="shared" si="27"/>
        <v>0</v>
      </c>
      <c r="CI73" s="299">
        <f t="shared" si="27"/>
        <v>0</v>
      </c>
      <c r="CJ73" s="299">
        <f t="shared" si="27"/>
        <v>0</v>
      </c>
      <c r="CK73" s="299">
        <f t="shared" si="27"/>
        <v>0</v>
      </c>
      <c r="CL73" s="299">
        <f t="shared" si="27"/>
        <v>0</v>
      </c>
      <c r="CM73" s="299">
        <f t="shared" si="27"/>
        <v>0</v>
      </c>
      <c r="CN73" s="299">
        <f t="shared" si="27"/>
        <v>0</v>
      </c>
      <c r="CO73" s="299">
        <f t="shared" si="27"/>
        <v>0</v>
      </c>
      <c r="CP73" s="299">
        <f t="shared" si="27"/>
        <v>0</v>
      </c>
      <c r="CQ73" s="299">
        <f t="shared" si="27"/>
        <v>0</v>
      </c>
      <c r="CR73" s="299">
        <f t="shared" si="27"/>
        <v>0</v>
      </c>
      <c r="CS73" s="299">
        <f t="shared" si="27"/>
        <v>0</v>
      </c>
      <c r="CT73" s="299">
        <f t="shared" si="27"/>
        <v>0</v>
      </c>
      <c r="CU73" s="299">
        <f t="shared" si="27"/>
        <v>0</v>
      </c>
      <c r="CV73" s="299">
        <f t="shared" si="27"/>
        <v>0</v>
      </c>
      <c r="CW73" s="299">
        <f t="shared" si="27"/>
        <v>0</v>
      </c>
      <c r="CX73" s="299">
        <f t="shared" si="27"/>
        <v>0</v>
      </c>
      <c r="CY73" s="299">
        <f t="shared" si="27"/>
        <v>0</v>
      </c>
      <c r="CZ73" s="299">
        <f t="shared" si="27"/>
        <v>0</v>
      </c>
      <c r="DA73" s="299">
        <f t="shared" si="27"/>
        <v>0</v>
      </c>
      <c r="DB73" s="299">
        <f t="shared" si="27"/>
        <v>0</v>
      </c>
      <c r="DC73" s="299">
        <f t="shared" si="27"/>
        <v>0</v>
      </c>
      <c r="DD73" s="299">
        <f t="shared" si="27"/>
        <v>0</v>
      </c>
      <c r="DE73" s="299">
        <f t="shared" si="27"/>
        <v>0</v>
      </c>
      <c r="DF73" s="299">
        <f t="shared" si="27"/>
        <v>0</v>
      </c>
      <c r="DG73" s="299">
        <f t="shared" si="27"/>
        <v>0</v>
      </c>
      <c r="DH73" s="299">
        <f t="shared" si="27"/>
        <v>0</v>
      </c>
      <c r="DI73" s="299">
        <f t="shared" si="27"/>
        <v>0</v>
      </c>
      <c r="DJ73" s="299">
        <f t="shared" si="27"/>
        <v>0</v>
      </c>
      <c r="DK73" s="299">
        <f t="shared" si="27"/>
        <v>0</v>
      </c>
      <c r="DL73" s="299">
        <f t="shared" si="27"/>
        <v>0</v>
      </c>
      <c r="DM73" s="299">
        <f t="shared" si="27"/>
        <v>0</v>
      </c>
      <c r="DN73" s="299">
        <f t="shared" si="27"/>
        <v>0</v>
      </c>
      <c r="DO73" s="299">
        <f t="shared" si="27"/>
        <v>0</v>
      </c>
      <c r="DP73" s="299">
        <f t="shared" si="27"/>
        <v>0</v>
      </c>
      <c r="DQ73" s="299">
        <f t="shared" si="27"/>
        <v>0</v>
      </c>
      <c r="DR73" s="299">
        <f t="shared" si="27"/>
        <v>0</v>
      </c>
      <c r="DS73" s="299">
        <f t="shared" si="27"/>
        <v>0</v>
      </c>
      <c r="DT73" s="299">
        <f t="shared" si="27"/>
        <v>0</v>
      </c>
      <c r="DU73" s="299">
        <f t="shared" si="27"/>
        <v>0</v>
      </c>
      <c r="DV73" s="299">
        <f t="shared" si="27"/>
        <v>0</v>
      </c>
      <c r="DW73" s="299">
        <f t="shared" si="27"/>
        <v>0</v>
      </c>
      <c r="DX73" s="299">
        <f t="shared" si="27"/>
        <v>0</v>
      </c>
      <c r="DY73" s="299">
        <f t="shared" si="27"/>
        <v>0</v>
      </c>
      <c r="DZ73" s="299">
        <f t="shared" si="27"/>
        <v>0</v>
      </c>
      <c r="EA73" s="299">
        <f t="shared" si="27"/>
        <v>0</v>
      </c>
      <c r="EB73" s="299">
        <f t="shared" si="27"/>
        <v>0</v>
      </c>
      <c r="EC73" s="299">
        <f t="shared" si="27"/>
        <v>0</v>
      </c>
      <c r="ED73" s="299">
        <f t="shared" si="27"/>
        <v>0</v>
      </c>
      <c r="EE73" s="299">
        <f t="shared" ref="EE73:GP73" si="28">EE97</f>
        <v>0</v>
      </c>
      <c r="EF73" s="299">
        <f t="shared" si="28"/>
        <v>0</v>
      </c>
      <c r="EG73" s="299">
        <f t="shared" si="28"/>
        <v>0</v>
      </c>
      <c r="EH73" s="299">
        <f t="shared" si="28"/>
        <v>0</v>
      </c>
      <c r="EI73" s="299">
        <f t="shared" si="28"/>
        <v>0</v>
      </c>
      <c r="EJ73" s="299">
        <f t="shared" si="28"/>
        <v>0</v>
      </c>
      <c r="EK73" s="299">
        <f t="shared" si="28"/>
        <v>0</v>
      </c>
      <c r="EL73" s="299">
        <f t="shared" si="28"/>
        <v>0</v>
      </c>
      <c r="EM73" s="299">
        <f t="shared" si="28"/>
        <v>0</v>
      </c>
      <c r="EN73" s="299">
        <f t="shared" si="28"/>
        <v>0</v>
      </c>
      <c r="EO73" s="299">
        <f t="shared" si="28"/>
        <v>0</v>
      </c>
      <c r="EP73" s="299">
        <f t="shared" si="28"/>
        <v>0</v>
      </c>
      <c r="EQ73" s="299">
        <f t="shared" si="28"/>
        <v>0</v>
      </c>
      <c r="ER73" s="299">
        <f t="shared" si="28"/>
        <v>0</v>
      </c>
      <c r="ES73" s="299">
        <f t="shared" si="28"/>
        <v>0</v>
      </c>
      <c r="ET73" s="299">
        <f t="shared" si="28"/>
        <v>0</v>
      </c>
      <c r="EU73" s="299">
        <f t="shared" si="28"/>
        <v>0</v>
      </c>
      <c r="EV73" s="299">
        <f t="shared" si="28"/>
        <v>0</v>
      </c>
      <c r="EW73" s="299">
        <f t="shared" si="28"/>
        <v>0</v>
      </c>
      <c r="EX73" s="299">
        <f t="shared" si="28"/>
        <v>0</v>
      </c>
      <c r="EY73" s="299">
        <f t="shared" si="28"/>
        <v>0</v>
      </c>
      <c r="EZ73" s="299">
        <f t="shared" si="28"/>
        <v>0</v>
      </c>
      <c r="FA73" s="299">
        <f t="shared" si="28"/>
        <v>0</v>
      </c>
      <c r="FB73" s="299">
        <f t="shared" si="28"/>
        <v>0</v>
      </c>
      <c r="FC73" s="299">
        <f t="shared" si="28"/>
        <v>0</v>
      </c>
      <c r="FD73" s="299">
        <f t="shared" si="28"/>
        <v>0</v>
      </c>
      <c r="FE73" s="299">
        <f t="shared" si="28"/>
        <v>0</v>
      </c>
      <c r="FF73" s="299">
        <f t="shared" si="28"/>
        <v>0</v>
      </c>
      <c r="FG73" s="299">
        <f t="shared" si="28"/>
        <v>0</v>
      </c>
      <c r="FH73" s="299">
        <f t="shared" si="28"/>
        <v>0</v>
      </c>
      <c r="FI73" s="299">
        <f t="shared" si="28"/>
        <v>0</v>
      </c>
      <c r="FJ73" s="299">
        <f t="shared" si="28"/>
        <v>0</v>
      </c>
      <c r="FK73" s="299">
        <f t="shared" si="28"/>
        <v>0</v>
      </c>
      <c r="FL73" s="299">
        <f t="shared" si="28"/>
        <v>0</v>
      </c>
      <c r="FM73" s="299">
        <f t="shared" si="28"/>
        <v>0</v>
      </c>
      <c r="FN73" s="299">
        <f t="shared" si="28"/>
        <v>0</v>
      </c>
      <c r="FO73" s="299">
        <f t="shared" si="28"/>
        <v>0</v>
      </c>
      <c r="FP73" s="299">
        <f t="shared" si="28"/>
        <v>0</v>
      </c>
      <c r="FQ73" s="299">
        <f t="shared" si="28"/>
        <v>0</v>
      </c>
      <c r="FR73" s="299">
        <f t="shared" si="28"/>
        <v>0</v>
      </c>
      <c r="FS73" s="299">
        <f t="shared" si="28"/>
        <v>0</v>
      </c>
      <c r="FT73" s="299">
        <f t="shared" si="28"/>
        <v>0</v>
      </c>
      <c r="FU73" s="299">
        <f t="shared" si="28"/>
        <v>0</v>
      </c>
      <c r="FV73" s="299">
        <f t="shared" si="28"/>
        <v>0</v>
      </c>
      <c r="FW73" s="299">
        <f t="shared" si="28"/>
        <v>0</v>
      </c>
      <c r="FX73" s="299">
        <f t="shared" si="28"/>
        <v>0</v>
      </c>
      <c r="FY73" s="299">
        <f t="shared" si="28"/>
        <v>0</v>
      </c>
      <c r="FZ73" s="299">
        <f t="shared" si="28"/>
        <v>0</v>
      </c>
      <c r="GA73" s="299">
        <f t="shared" si="28"/>
        <v>0</v>
      </c>
      <c r="GB73" s="299">
        <f t="shared" si="28"/>
        <v>0</v>
      </c>
      <c r="GC73" s="299">
        <f t="shared" si="28"/>
        <v>0</v>
      </c>
      <c r="GD73" s="299">
        <f t="shared" si="28"/>
        <v>0</v>
      </c>
      <c r="GE73" s="299">
        <f t="shared" si="28"/>
        <v>0</v>
      </c>
      <c r="GF73" s="299">
        <f t="shared" si="28"/>
        <v>0</v>
      </c>
      <c r="GG73" s="299">
        <f t="shared" si="28"/>
        <v>0</v>
      </c>
      <c r="GH73" s="299">
        <f t="shared" si="28"/>
        <v>0</v>
      </c>
      <c r="GI73" s="299">
        <f t="shared" si="28"/>
        <v>0</v>
      </c>
      <c r="GJ73" s="299">
        <f t="shared" si="28"/>
        <v>0</v>
      </c>
      <c r="GK73" s="299">
        <f t="shared" si="28"/>
        <v>0</v>
      </c>
      <c r="GL73" s="299">
        <f t="shared" si="28"/>
        <v>0</v>
      </c>
      <c r="GM73" s="299">
        <f t="shared" si="28"/>
        <v>0</v>
      </c>
      <c r="GN73" s="299">
        <f t="shared" si="28"/>
        <v>0</v>
      </c>
      <c r="GO73" s="299">
        <f t="shared" si="28"/>
        <v>0</v>
      </c>
      <c r="GP73" s="299">
        <f t="shared" si="28"/>
        <v>0</v>
      </c>
      <c r="GQ73" s="299">
        <f t="shared" ref="GQ73:JB73" si="29">GQ97</f>
        <v>0</v>
      </c>
      <c r="GR73" s="299">
        <f t="shared" si="29"/>
        <v>0</v>
      </c>
      <c r="GS73" s="299">
        <f t="shared" si="29"/>
        <v>0</v>
      </c>
      <c r="GT73" s="299">
        <f t="shared" si="29"/>
        <v>0</v>
      </c>
      <c r="GU73" s="299">
        <f t="shared" si="29"/>
        <v>0</v>
      </c>
      <c r="GV73" s="299">
        <f t="shared" si="29"/>
        <v>0</v>
      </c>
      <c r="GW73" s="299">
        <f t="shared" si="29"/>
        <v>0</v>
      </c>
      <c r="GX73" s="299">
        <f t="shared" si="29"/>
        <v>0</v>
      </c>
      <c r="GY73" s="299">
        <f t="shared" si="29"/>
        <v>0</v>
      </c>
      <c r="GZ73" s="299">
        <f t="shared" si="29"/>
        <v>0</v>
      </c>
      <c r="HA73" s="299">
        <f t="shared" si="29"/>
        <v>0</v>
      </c>
      <c r="HB73" s="299">
        <f t="shared" si="29"/>
        <v>0</v>
      </c>
      <c r="HC73" s="299">
        <f t="shared" si="29"/>
        <v>0</v>
      </c>
      <c r="HD73" s="299">
        <f t="shared" si="29"/>
        <v>0</v>
      </c>
      <c r="HE73" s="299">
        <f t="shared" si="29"/>
        <v>0</v>
      </c>
      <c r="HF73" s="299">
        <f t="shared" si="29"/>
        <v>0</v>
      </c>
      <c r="HG73" s="299">
        <f t="shared" si="29"/>
        <v>0</v>
      </c>
      <c r="HH73" s="299">
        <f t="shared" si="29"/>
        <v>0</v>
      </c>
      <c r="HI73" s="299">
        <f t="shared" si="29"/>
        <v>0</v>
      </c>
      <c r="HJ73" s="299">
        <f t="shared" si="29"/>
        <v>0</v>
      </c>
      <c r="HK73" s="299">
        <f t="shared" si="29"/>
        <v>0</v>
      </c>
      <c r="HL73" s="299">
        <f t="shared" si="29"/>
        <v>0</v>
      </c>
      <c r="HM73" s="299">
        <f t="shared" si="29"/>
        <v>0</v>
      </c>
      <c r="HN73" s="299">
        <f t="shared" si="29"/>
        <v>0</v>
      </c>
      <c r="HO73" s="299">
        <f t="shared" si="29"/>
        <v>0</v>
      </c>
      <c r="HP73" s="299">
        <f t="shared" si="29"/>
        <v>0</v>
      </c>
      <c r="HQ73" s="299">
        <f t="shared" si="29"/>
        <v>0</v>
      </c>
      <c r="HR73" s="299">
        <f t="shared" si="29"/>
        <v>0</v>
      </c>
      <c r="HS73" s="299">
        <f t="shared" si="29"/>
        <v>0</v>
      </c>
      <c r="HT73" s="299">
        <f t="shared" si="29"/>
        <v>0</v>
      </c>
      <c r="HU73" s="299">
        <f t="shared" si="29"/>
        <v>0</v>
      </c>
      <c r="HV73" s="299">
        <f t="shared" si="29"/>
        <v>0</v>
      </c>
      <c r="HW73" s="299">
        <f t="shared" si="29"/>
        <v>0</v>
      </c>
      <c r="HX73" s="299">
        <f t="shared" si="29"/>
        <v>0</v>
      </c>
      <c r="HY73" s="299">
        <f t="shared" si="29"/>
        <v>0</v>
      </c>
      <c r="HZ73" s="299">
        <f t="shared" si="29"/>
        <v>0</v>
      </c>
      <c r="IA73" s="299">
        <f t="shared" si="29"/>
        <v>0</v>
      </c>
      <c r="IB73" s="299">
        <f t="shared" si="29"/>
        <v>0</v>
      </c>
      <c r="IC73" s="299">
        <f t="shared" si="29"/>
        <v>0</v>
      </c>
      <c r="ID73" s="299">
        <f t="shared" si="29"/>
        <v>0</v>
      </c>
      <c r="IE73" s="299">
        <f t="shared" si="29"/>
        <v>0</v>
      </c>
      <c r="IF73" s="299">
        <f t="shared" si="29"/>
        <v>0</v>
      </c>
      <c r="IG73" s="299">
        <f t="shared" si="29"/>
        <v>0</v>
      </c>
      <c r="IH73" s="299">
        <f t="shared" si="29"/>
        <v>0</v>
      </c>
      <c r="II73" s="299">
        <f t="shared" si="29"/>
        <v>0</v>
      </c>
      <c r="IJ73" s="299">
        <f t="shared" si="29"/>
        <v>0</v>
      </c>
      <c r="IK73" s="299">
        <f t="shared" si="29"/>
        <v>0</v>
      </c>
      <c r="IL73" s="299">
        <f t="shared" si="29"/>
        <v>0</v>
      </c>
      <c r="IM73" s="299">
        <f t="shared" si="29"/>
        <v>0</v>
      </c>
      <c r="IN73" s="299">
        <f t="shared" si="29"/>
        <v>0</v>
      </c>
      <c r="IO73" s="299">
        <f t="shared" si="29"/>
        <v>0</v>
      </c>
      <c r="IP73" s="299">
        <f t="shared" si="29"/>
        <v>0</v>
      </c>
      <c r="IQ73" s="299">
        <f t="shared" si="29"/>
        <v>0</v>
      </c>
      <c r="IR73" s="299">
        <f t="shared" si="29"/>
        <v>0</v>
      </c>
      <c r="IS73" s="299">
        <f t="shared" si="29"/>
        <v>0</v>
      </c>
      <c r="IT73" s="299">
        <f t="shared" si="29"/>
        <v>0</v>
      </c>
      <c r="IU73" s="299">
        <f t="shared" si="29"/>
        <v>0</v>
      </c>
      <c r="IV73" s="299">
        <f t="shared" si="29"/>
        <v>0</v>
      </c>
      <c r="IW73" s="299">
        <f t="shared" si="29"/>
        <v>0</v>
      </c>
      <c r="IX73" s="299">
        <f t="shared" si="29"/>
        <v>0</v>
      </c>
      <c r="IY73" s="299">
        <f t="shared" si="29"/>
        <v>0</v>
      </c>
      <c r="IZ73" s="299">
        <f t="shared" si="29"/>
        <v>0</v>
      </c>
      <c r="JA73" s="299">
        <f t="shared" si="29"/>
        <v>0</v>
      </c>
      <c r="JB73" s="299">
        <f t="shared" si="29"/>
        <v>0</v>
      </c>
      <c r="JC73" s="299">
        <f t="shared" ref="JC73:LN73" si="30">JC97</f>
        <v>0</v>
      </c>
      <c r="JD73" s="299">
        <f t="shared" si="30"/>
        <v>0</v>
      </c>
      <c r="JE73" s="299">
        <f t="shared" si="30"/>
        <v>0</v>
      </c>
      <c r="JF73" s="299">
        <f t="shared" si="30"/>
        <v>0</v>
      </c>
      <c r="JG73" s="299">
        <f t="shared" si="30"/>
        <v>0</v>
      </c>
      <c r="JH73" s="299">
        <f t="shared" si="30"/>
        <v>0</v>
      </c>
      <c r="JI73" s="299">
        <f t="shared" si="30"/>
        <v>0</v>
      </c>
      <c r="JJ73" s="299">
        <f t="shared" si="30"/>
        <v>0</v>
      </c>
      <c r="JK73" s="299">
        <f t="shared" si="30"/>
        <v>0</v>
      </c>
      <c r="JL73" s="299">
        <f t="shared" si="30"/>
        <v>0</v>
      </c>
      <c r="JM73" s="299">
        <f t="shared" si="30"/>
        <v>0</v>
      </c>
      <c r="JN73" s="299">
        <f t="shared" si="30"/>
        <v>0</v>
      </c>
      <c r="JO73" s="299">
        <f t="shared" si="30"/>
        <v>0</v>
      </c>
      <c r="JP73" s="299">
        <f t="shared" si="30"/>
        <v>0</v>
      </c>
      <c r="JQ73" s="299">
        <f t="shared" si="30"/>
        <v>0</v>
      </c>
      <c r="JR73" s="299">
        <f t="shared" si="30"/>
        <v>0</v>
      </c>
      <c r="JS73" s="299">
        <f t="shared" si="30"/>
        <v>0</v>
      </c>
      <c r="JT73" s="299">
        <f t="shared" si="30"/>
        <v>0</v>
      </c>
      <c r="JU73" s="299">
        <f t="shared" si="30"/>
        <v>0</v>
      </c>
      <c r="JV73" s="299">
        <f t="shared" si="30"/>
        <v>0</v>
      </c>
      <c r="JW73" s="299">
        <f t="shared" si="30"/>
        <v>0</v>
      </c>
      <c r="JX73" s="299">
        <f t="shared" si="30"/>
        <v>0</v>
      </c>
      <c r="JY73" s="299">
        <f t="shared" si="30"/>
        <v>0</v>
      </c>
      <c r="JZ73" s="299">
        <f t="shared" si="30"/>
        <v>0</v>
      </c>
      <c r="KA73" s="299">
        <f t="shared" si="30"/>
        <v>0</v>
      </c>
      <c r="KB73" s="299">
        <f t="shared" si="30"/>
        <v>0</v>
      </c>
      <c r="KC73" s="299">
        <f t="shared" si="30"/>
        <v>0</v>
      </c>
      <c r="KD73" s="299">
        <f t="shared" si="30"/>
        <v>0</v>
      </c>
      <c r="KE73" s="299">
        <f t="shared" si="30"/>
        <v>0</v>
      </c>
      <c r="KF73" s="299">
        <f t="shared" si="30"/>
        <v>0</v>
      </c>
      <c r="KG73" s="299">
        <f t="shared" si="30"/>
        <v>0</v>
      </c>
      <c r="KH73" s="299">
        <f t="shared" si="30"/>
        <v>0</v>
      </c>
      <c r="KI73" s="299">
        <f t="shared" si="30"/>
        <v>0</v>
      </c>
      <c r="KJ73" s="299">
        <f t="shared" si="30"/>
        <v>0</v>
      </c>
      <c r="KK73" s="299">
        <f t="shared" si="30"/>
        <v>0</v>
      </c>
      <c r="KL73" s="299">
        <f t="shared" si="30"/>
        <v>0</v>
      </c>
      <c r="KM73" s="299">
        <f t="shared" si="30"/>
        <v>0</v>
      </c>
      <c r="KN73" s="299">
        <f t="shared" si="30"/>
        <v>0</v>
      </c>
      <c r="KO73" s="299">
        <f t="shared" si="30"/>
        <v>0</v>
      </c>
      <c r="KP73" s="299">
        <f t="shared" si="30"/>
        <v>0</v>
      </c>
      <c r="KQ73" s="299">
        <f t="shared" si="30"/>
        <v>0</v>
      </c>
      <c r="KR73" s="299">
        <f t="shared" si="30"/>
        <v>0</v>
      </c>
      <c r="KS73" s="299">
        <f t="shared" si="30"/>
        <v>0</v>
      </c>
      <c r="KT73" s="299">
        <f t="shared" si="30"/>
        <v>0</v>
      </c>
      <c r="KU73" s="299">
        <f t="shared" si="30"/>
        <v>0</v>
      </c>
      <c r="KV73" s="299">
        <f t="shared" si="30"/>
        <v>0</v>
      </c>
      <c r="KW73" s="299">
        <f t="shared" si="30"/>
        <v>0</v>
      </c>
      <c r="KX73" s="299">
        <f t="shared" si="30"/>
        <v>0</v>
      </c>
      <c r="KY73" s="299">
        <f t="shared" si="30"/>
        <v>0</v>
      </c>
      <c r="KZ73" s="299">
        <f t="shared" si="30"/>
        <v>0</v>
      </c>
      <c r="LA73" s="299">
        <f t="shared" si="30"/>
        <v>0</v>
      </c>
      <c r="LB73" s="299">
        <f t="shared" si="30"/>
        <v>0</v>
      </c>
      <c r="LC73" s="299">
        <f t="shared" si="30"/>
        <v>0</v>
      </c>
      <c r="LD73" s="299">
        <f t="shared" si="30"/>
        <v>0</v>
      </c>
      <c r="LE73" s="299">
        <f t="shared" si="30"/>
        <v>0</v>
      </c>
      <c r="LF73" s="299">
        <f t="shared" si="30"/>
        <v>0</v>
      </c>
      <c r="LG73" s="299">
        <f t="shared" si="30"/>
        <v>0</v>
      </c>
      <c r="LH73" s="299">
        <f t="shared" si="30"/>
        <v>0</v>
      </c>
      <c r="LI73" s="299">
        <f t="shared" si="30"/>
        <v>0</v>
      </c>
      <c r="LJ73" s="299">
        <f t="shared" si="30"/>
        <v>0</v>
      </c>
      <c r="LK73" s="299">
        <f t="shared" si="30"/>
        <v>0</v>
      </c>
      <c r="LL73" s="299">
        <f t="shared" si="30"/>
        <v>0</v>
      </c>
      <c r="LM73" s="299">
        <f t="shared" si="30"/>
        <v>0</v>
      </c>
      <c r="LN73" s="299">
        <f t="shared" si="30"/>
        <v>0</v>
      </c>
      <c r="LO73" s="299">
        <f t="shared" ref="LO73:NZ73" si="31">LO97</f>
        <v>0</v>
      </c>
      <c r="LP73" s="299">
        <f t="shared" si="31"/>
        <v>0</v>
      </c>
      <c r="LQ73" s="299">
        <f t="shared" si="31"/>
        <v>0</v>
      </c>
      <c r="LR73" s="299">
        <f t="shared" si="31"/>
        <v>0</v>
      </c>
      <c r="LS73" s="299">
        <f t="shared" si="31"/>
        <v>0</v>
      </c>
      <c r="LT73" s="299">
        <f t="shared" si="31"/>
        <v>0</v>
      </c>
      <c r="LU73" s="299">
        <f t="shared" si="31"/>
        <v>0</v>
      </c>
      <c r="LV73" s="299">
        <f t="shared" si="31"/>
        <v>0</v>
      </c>
      <c r="LW73" s="299">
        <f t="shared" si="31"/>
        <v>0</v>
      </c>
      <c r="LX73" s="299">
        <f t="shared" si="31"/>
        <v>0</v>
      </c>
      <c r="LY73" s="299">
        <f t="shared" si="31"/>
        <v>0</v>
      </c>
      <c r="LZ73" s="299">
        <f t="shared" si="31"/>
        <v>0</v>
      </c>
      <c r="MA73" s="299">
        <f t="shared" si="31"/>
        <v>0</v>
      </c>
      <c r="MB73" s="299">
        <f t="shared" si="31"/>
        <v>0</v>
      </c>
      <c r="MC73" s="299">
        <f t="shared" si="31"/>
        <v>0</v>
      </c>
      <c r="MD73" s="299">
        <f t="shared" si="31"/>
        <v>0</v>
      </c>
      <c r="ME73" s="299">
        <f t="shared" si="31"/>
        <v>0</v>
      </c>
      <c r="MF73" s="299">
        <f t="shared" si="31"/>
        <v>0</v>
      </c>
      <c r="MG73" s="299">
        <f t="shared" si="31"/>
        <v>0</v>
      </c>
      <c r="MH73" s="299">
        <f t="shared" si="31"/>
        <v>0</v>
      </c>
      <c r="MI73" s="299">
        <f t="shared" si="31"/>
        <v>0</v>
      </c>
      <c r="MJ73" s="299">
        <f t="shared" si="31"/>
        <v>0</v>
      </c>
      <c r="MK73" s="299">
        <f t="shared" si="31"/>
        <v>0</v>
      </c>
      <c r="ML73" s="299">
        <f t="shared" si="31"/>
        <v>0</v>
      </c>
      <c r="MM73" s="299">
        <f t="shared" si="31"/>
        <v>0</v>
      </c>
      <c r="MN73" s="299">
        <f t="shared" si="31"/>
        <v>0</v>
      </c>
      <c r="MO73" s="299">
        <f t="shared" si="31"/>
        <v>0</v>
      </c>
      <c r="MP73" s="299">
        <f t="shared" si="31"/>
        <v>0</v>
      </c>
      <c r="MQ73" s="299">
        <f t="shared" si="31"/>
        <v>0</v>
      </c>
      <c r="MR73" s="299">
        <f t="shared" si="31"/>
        <v>0</v>
      </c>
      <c r="MS73" s="299">
        <f t="shared" si="31"/>
        <v>0</v>
      </c>
      <c r="MT73" s="299">
        <f t="shared" si="31"/>
        <v>0</v>
      </c>
      <c r="MU73" s="299">
        <f t="shared" si="31"/>
        <v>0</v>
      </c>
      <c r="MV73" s="299">
        <f t="shared" si="31"/>
        <v>0</v>
      </c>
      <c r="MW73" s="299">
        <f t="shared" si="31"/>
        <v>0</v>
      </c>
      <c r="MX73" s="299">
        <f t="shared" si="31"/>
        <v>0</v>
      </c>
      <c r="MY73" s="299">
        <f t="shared" si="31"/>
        <v>0</v>
      </c>
      <c r="MZ73" s="299">
        <f t="shared" si="31"/>
        <v>0</v>
      </c>
      <c r="NA73" s="299">
        <f t="shared" si="31"/>
        <v>0</v>
      </c>
      <c r="NB73" s="299">
        <f t="shared" si="31"/>
        <v>0</v>
      </c>
      <c r="NC73" s="299">
        <f t="shared" si="31"/>
        <v>0</v>
      </c>
      <c r="ND73" s="299">
        <f t="shared" si="31"/>
        <v>0</v>
      </c>
      <c r="NE73" s="299">
        <f t="shared" si="31"/>
        <v>0</v>
      </c>
      <c r="NF73" s="299">
        <f t="shared" si="31"/>
        <v>0</v>
      </c>
      <c r="NG73" s="299">
        <f t="shared" si="31"/>
        <v>0</v>
      </c>
      <c r="NH73" s="299">
        <f t="shared" si="31"/>
        <v>0</v>
      </c>
      <c r="NI73" s="299">
        <f t="shared" si="31"/>
        <v>0</v>
      </c>
      <c r="NJ73" s="299">
        <f t="shared" si="31"/>
        <v>0</v>
      </c>
      <c r="NK73" s="299">
        <f t="shared" si="31"/>
        <v>0</v>
      </c>
      <c r="NL73" s="299">
        <f t="shared" si="31"/>
        <v>0</v>
      </c>
      <c r="NM73" s="299">
        <f t="shared" si="31"/>
        <v>0</v>
      </c>
      <c r="NN73" s="299">
        <f t="shared" si="31"/>
        <v>0</v>
      </c>
      <c r="NO73" s="299">
        <f t="shared" si="31"/>
        <v>0</v>
      </c>
      <c r="NP73" s="299">
        <f t="shared" si="31"/>
        <v>0</v>
      </c>
      <c r="NQ73" s="299">
        <f t="shared" si="31"/>
        <v>0</v>
      </c>
      <c r="NR73" s="299">
        <f t="shared" si="31"/>
        <v>0</v>
      </c>
      <c r="NS73" s="299">
        <f t="shared" si="31"/>
        <v>0</v>
      </c>
      <c r="NT73" s="299">
        <f t="shared" si="31"/>
        <v>0</v>
      </c>
      <c r="NU73" s="299">
        <f t="shared" si="31"/>
        <v>0</v>
      </c>
      <c r="NV73" s="299">
        <f t="shared" si="31"/>
        <v>0</v>
      </c>
      <c r="NW73" s="299">
        <f t="shared" si="31"/>
        <v>0</v>
      </c>
      <c r="NX73" s="299">
        <f t="shared" si="31"/>
        <v>0</v>
      </c>
      <c r="NY73" s="299">
        <f t="shared" si="31"/>
        <v>0</v>
      </c>
      <c r="NZ73" s="299">
        <f t="shared" si="31"/>
        <v>0</v>
      </c>
      <c r="OA73" s="299">
        <f t="shared" ref="OA73:QL73" si="32">OA97</f>
        <v>0</v>
      </c>
      <c r="OB73" s="299">
        <f t="shared" si="32"/>
        <v>0</v>
      </c>
      <c r="OC73" s="299">
        <f t="shared" si="32"/>
        <v>0</v>
      </c>
      <c r="OD73" s="299">
        <f t="shared" si="32"/>
        <v>0</v>
      </c>
      <c r="OE73" s="299">
        <f t="shared" si="32"/>
        <v>0</v>
      </c>
      <c r="OF73" s="299">
        <f t="shared" si="32"/>
        <v>0</v>
      </c>
      <c r="OG73" s="299">
        <f t="shared" si="32"/>
        <v>0</v>
      </c>
      <c r="OH73" s="299">
        <f t="shared" si="32"/>
        <v>0</v>
      </c>
      <c r="OI73" s="299">
        <f t="shared" si="32"/>
        <v>0</v>
      </c>
      <c r="OJ73" s="299">
        <f t="shared" si="32"/>
        <v>0</v>
      </c>
      <c r="OK73" s="299">
        <f t="shared" si="32"/>
        <v>0</v>
      </c>
      <c r="OL73" s="299">
        <f t="shared" si="32"/>
        <v>0</v>
      </c>
      <c r="OM73" s="299">
        <f t="shared" si="32"/>
        <v>0</v>
      </c>
      <c r="ON73" s="299">
        <f t="shared" si="32"/>
        <v>0</v>
      </c>
      <c r="OO73" s="299">
        <f t="shared" si="32"/>
        <v>0</v>
      </c>
      <c r="OP73" s="299">
        <f t="shared" si="32"/>
        <v>0</v>
      </c>
      <c r="OQ73" s="299">
        <f t="shared" si="32"/>
        <v>0</v>
      </c>
      <c r="OR73" s="299">
        <f t="shared" si="32"/>
        <v>0</v>
      </c>
      <c r="OS73" s="299">
        <f t="shared" si="32"/>
        <v>0</v>
      </c>
      <c r="OT73" s="299">
        <f t="shared" si="32"/>
        <v>0</v>
      </c>
      <c r="OU73" s="299">
        <f t="shared" si="32"/>
        <v>0</v>
      </c>
      <c r="OV73" s="299">
        <f t="shared" si="32"/>
        <v>0</v>
      </c>
      <c r="OW73" s="299">
        <f t="shared" si="32"/>
        <v>0</v>
      </c>
      <c r="OX73" s="299">
        <f t="shared" si="32"/>
        <v>0</v>
      </c>
      <c r="OY73" s="299">
        <f t="shared" si="32"/>
        <v>0</v>
      </c>
      <c r="OZ73" s="299">
        <f t="shared" si="32"/>
        <v>0</v>
      </c>
      <c r="PA73" s="299">
        <f t="shared" si="32"/>
        <v>0</v>
      </c>
      <c r="PB73" s="299">
        <f t="shared" si="32"/>
        <v>0</v>
      </c>
      <c r="PC73" s="299">
        <f t="shared" si="32"/>
        <v>0</v>
      </c>
      <c r="PD73" s="299">
        <f t="shared" si="32"/>
        <v>0</v>
      </c>
      <c r="PE73" s="299">
        <f t="shared" si="32"/>
        <v>0</v>
      </c>
      <c r="PF73" s="299">
        <f t="shared" si="32"/>
        <v>0</v>
      </c>
      <c r="PG73" s="299">
        <f t="shared" si="32"/>
        <v>0</v>
      </c>
      <c r="PH73" s="299">
        <f t="shared" si="32"/>
        <v>0</v>
      </c>
      <c r="PI73" s="299">
        <f t="shared" si="32"/>
        <v>0</v>
      </c>
      <c r="PJ73" s="299">
        <f t="shared" si="32"/>
        <v>0</v>
      </c>
      <c r="PK73" s="299">
        <f t="shared" si="32"/>
        <v>0</v>
      </c>
      <c r="PL73" s="299">
        <f t="shared" si="32"/>
        <v>0</v>
      </c>
      <c r="PM73" s="299">
        <f t="shared" si="32"/>
        <v>0</v>
      </c>
      <c r="PN73" s="299">
        <f t="shared" si="32"/>
        <v>0</v>
      </c>
      <c r="PO73" s="299">
        <f t="shared" si="32"/>
        <v>0</v>
      </c>
      <c r="PP73" s="299">
        <f t="shared" si="32"/>
        <v>0</v>
      </c>
      <c r="PQ73" s="299">
        <f t="shared" si="32"/>
        <v>0</v>
      </c>
      <c r="PR73" s="299">
        <f t="shared" si="32"/>
        <v>0</v>
      </c>
      <c r="PS73" s="299">
        <f t="shared" si="32"/>
        <v>0</v>
      </c>
      <c r="PT73" s="299">
        <f t="shared" si="32"/>
        <v>0</v>
      </c>
      <c r="PU73" s="299">
        <f t="shared" si="32"/>
        <v>0</v>
      </c>
      <c r="PV73" s="299">
        <f t="shared" si="32"/>
        <v>0</v>
      </c>
      <c r="PW73" s="299">
        <f t="shared" si="32"/>
        <v>0</v>
      </c>
      <c r="PX73" s="299">
        <f t="shared" si="32"/>
        <v>0</v>
      </c>
      <c r="PY73" s="299">
        <f t="shared" si="32"/>
        <v>0</v>
      </c>
      <c r="PZ73" s="299">
        <f t="shared" si="32"/>
        <v>0</v>
      </c>
      <c r="QA73" s="299">
        <f t="shared" si="32"/>
        <v>0</v>
      </c>
      <c r="QB73" s="299">
        <f t="shared" si="32"/>
        <v>0</v>
      </c>
      <c r="QC73" s="299">
        <f t="shared" si="32"/>
        <v>0</v>
      </c>
      <c r="QD73" s="299">
        <f t="shared" si="32"/>
        <v>0</v>
      </c>
      <c r="QE73" s="299">
        <f t="shared" si="32"/>
        <v>0</v>
      </c>
      <c r="QF73" s="299">
        <f t="shared" si="32"/>
        <v>0</v>
      </c>
      <c r="QG73" s="299">
        <f t="shared" si="32"/>
        <v>0</v>
      </c>
      <c r="QH73" s="299">
        <f t="shared" si="32"/>
        <v>0</v>
      </c>
      <c r="QI73" s="299">
        <f t="shared" si="32"/>
        <v>0</v>
      </c>
      <c r="QJ73" s="299">
        <f t="shared" si="32"/>
        <v>0</v>
      </c>
      <c r="QK73" s="299">
        <f t="shared" si="32"/>
        <v>0</v>
      </c>
      <c r="QL73" s="299">
        <f t="shared" si="32"/>
        <v>0</v>
      </c>
      <c r="QM73" s="299">
        <f t="shared" ref="QM73:SK73" si="33">QM97</f>
        <v>0</v>
      </c>
      <c r="QN73" s="299">
        <f t="shared" si="33"/>
        <v>0</v>
      </c>
      <c r="QO73" s="299">
        <f t="shared" si="33"/>
        <v>0</v>
      </c>
      <c r="QP73" s="299">
        <f t="shared" si="33"/>
        <v>0</v>
      </c>
      <c r="QQ73" s="299">
        <f t="shared" si="33"/>
        <v>0</v>
      </c>
      <c r="QR73" s="299">
        <f t="shared" si="33"/>
        <v>0</v>
      </c>
      <c r="QS73" s="299">
        <f t="shared" si="33"/>
        <v>0</v>
      </c>
      <c r="QT73" s="299">
        <f t="shared" si="33"/>
        <v>0</v>
      </c>
      <c r="QU73" s="299">
        <f t="shared" si="33"/>
        <v>0</v>
      </c>
      <c r="QV73" s="299">
        <f t="shared" si="33"/>
        <v>0</v>
      </c>
      <c r="QW73" s="299">
        <f t="shared" si="33"/>
        <v>0</v>
      </c>
      <c r="QX73" s="299">
        <f t="shared" si="33"/>
        <v>0</v>
      </c>
      <c r="QY73" s="299">
        <f t="shared" si="33"/>
        <v>0</v>
      </c>
      <c r="QZ73" s="299">
        <f t="shared" si="33"/>
        <v>0</v>
      </c>
      <c r="RA73" s="299">
        <f t="shared" si="33"/>
        <v>0</v>
      </c>
      <c r="RB73" s="299">
        <f t="shared" si="33"/>
        <v>0</v>
      </c>
      <c r="RC73" s="299">
        <f t="shared" si="33"/>
        <v>0</v>
      </c>
      <c r="RD73" s="299">
        <f t="shared" si="33"/>
        <v>0</v>
      </c>
      <c r="RE73" s="299">
        <f t="shared" si="33"/>
        <v>0</v>
      </c>
      <c r="RF73" s="299">
        <f t="shared" si="33"/>
        <v>0</v>
      </c>
      <c r="RG73" s="299">
        <f t="shared" si="33"/>
        <v>0</v>
      </c>
      <c r="RH73" s="299">
        <f t="shared" si="33"/>
        <v>0</v>
      </c>
      <c r="RI73" s="299">
        <f t="shared" si="33"/>
        <v>0</v>
      </c>
      <c r="RJ73" s="299">
        <f t="shared" si="33"/>
        <v>0</v>
      </c>
      <c r="RK73" s="299">
        <f t="shared" si="33"/>
        <v>0</v>
      </c>
      <c r="RL73" s="299">
        <f t="shared" si="33"/>
        <v>0</v>
      </c>
      <c r="RM73" s="299">
        <f t="shared" si="33"/>
        <v>0</v>
      </c>
      <c r="RN73" s="299">
        <f t="shared" si="33"/>
        <v>0</v>
      </c>
      <c r="RO73" s="299">
        <f t="shared" si="33"/>
        <v>0</v>
      </c>
      <c r="RP73" s="299">
        <f t="shared" si="33"/>
        <v>0</v>
      </c>
      <c r="RQ73" s="299">
        <f t="shared" si="33"/>
        <v>0</v>
      </c>
      <c r="RR73" s="299">
        <f t="shared" si="33"/>
        <v>0</v>
      </c>
      <c r="RS73" s="299">
        <f t="shared" si="33"/>
        <v>0</v>
      </c>
      <c r="RT73" s="299">
        <f t="shared" si="33"/>
        <v>0</v>
      </c>
      <c r="RU73" s="299">
        <f t="shared" si="33"/>
        <v>0</v>
      </c>
      <c r="RV73" s="299">
        <f t="shared" si="33"/>
        <v>0</v>
      </c>
      <c r="RW73" s="299">
        <f t="shared" si="33"/>
        <v>0</v>
      </c>
      <c r="RX73" s="299">
        <f t="shared" si="33"/>
        <v>0</v>
      </c>
      <c r="RY73" s="299">
        <f t="shared" si="33"/>
        <v>0</v>
      </c>
      <c r="RZ73" s="299">
        <f t="shared" si="33"/>
        <v>0</v>
      </c>
      <c r="SA73" s="299">
        <f t="shared" si="33"/>
        <v>0</v>
      </c>
      <c r="SB73" s="299">
        <f t="shared" si="33"/>
        <v>0</v>
      </c>
      <c r="SC73" s="299">
        <f t="shared" si="33"/>
        <v>0</v>
      </c>
      <c r="SD73" s="299">
        <f t="shared" si="33"/>
        <v>0</v>
      </c>
      <c r="SE73" s="299">
        <f t="shared" si="33"/>
        <v>0</v>
      </c>
      <c r="SF73" s="299">
        <f t="shared" si="33"/>
        <v>0</v>
      </c>
      <c r="SG73" s="299">
        <f t="shared" si="33"/>
        <v>0</v>
      </c>
      <c r="SH73" s="299">
        <f t="shared" si="33"/>
        <v>0</v>
      </c>
      <c r="SI73" s="299">
        <f t="shared" si="33"/>
        <v>0</v>
      </c>
      <c r="SJ73" s="299">
        <f t="shared" si="33"/>
        <v>0</v>
      </c>
      <c r="SK73" s="299">
        <f t="shared" si="33"/>
        <v>0</v>
      </c>
      <c r="SL73" s="302"/>
    </row>
    <row r="74" spans="2:508">
      <c r="C74" s="388" t="s">
        <v>207</v>
      </c>
      <c r="D74" s="232" t="s">
        <v>175</v>
      </c>
      <c r="E74" s="132"/>
      <c r="F74" s="299">
        <f>F143</f>
        <v>79.331299305053562</v>
      </c>
      <c r="G74" s="299">
        <f t="shared" ref="G74:BR74" si="34">G143</f>
        <v>79.331299305053562</v>
      </c>
      <c r="H74" s="299">
        <f t="shared" si="34"/>
        <v>79.331299305053562</v>
      </c>
      <c r="I74" s="299">
        <f t="shared" si="34"/>
        <v>79.331299305053562</v>
      </c>
      <c r="J74" s="299">
        <f t="shared" si="34"/>
        <v>0</v>
      </c>
      <c r="K74" s="299">
        <f t="shared" si="34"/>
        <v>79.331299305053562</v>
      </c>
      <c r="L74" s="299">
        <f t="shared" si="34"/>
        <v>0</v>
      </c>
      <c r="M74" s="299">
        <f t="shared" si="34"/>
        <v>79.331299305053562</v>
      </c>
      <c r="N74" s="299">
        <f t="shared" si="34"/>
        <v>79.331299305053562</v>
      </c>
      <c r="O74" s="299">
        <f t="shared" si="34"/>
        <v>79.331299305053562</v>
      </c>
      <c r="P74" s="299">
        <f t="shared" si="34"/>
        <v>79.331299305053562</v>
      </c>
      <c r="Q74" s="299">
        <f t="shared" si="34"/>
        <v>158.66259861010712</v>
      </c>
      <c r="R74" s="299">
        <f t="shared" si="34"/>
        <v>317.32519722021425</v>
      </c>
      <c r="S74" s="299">
        <f t="shared" si="34"/>
        <v>475.98779583032137</v>
      </c>
      <c r="T74" s="299">
        <f t="shared" si="34"/>
        <v>0</v>
      </c>
      <c r="U74" s="299">
        <f t="shared" si="34"/>
        <v>0</v>
      </c>
      <c r="V74" s="299">
        <f t="shared" si="34"/>
        <v>0</v>
      </c>
      <c r="W74" s="299">
        <f t="shared" si="34"/>
        <v>0</v>
      </c>
      <c r="X74" s="299">
        <f t="shared" si="34"/>
        <v>0</v>
      </c>
      <c r="Y74" s="299">
        <f t="shared" si="34"/>
        <v>0</v>
      </c>
      <c r="Z74" s="299">
        <f t="shared" si="34"/>
        <v>0</v>
      </c>
      <c r="AA74" s="299">
        <f t="shared" si="34"/>
        <v>0</v>
      </c>
      <c r="AB74" s="299">
        <f t="shared" si="34"/>
        <v>0</v>
      </c>
      <c r="AC74" s="299">
        <f t="shared" si="34"/>
        <v>0</v>
      </c>
      <c r="AD74" s="299">
        <f t="shared" si="34"/>
        <v>0</v>
      </c>
      <c r="AE74" s="299">
        <f t="shared" si="34"/>
        <v>0</v>
      </c>
      <c r="AF74" s="299">
        <f t="shared" si="34"/>
        <v>0</v>
      </c>
      <c r="AG74" s="299">
        <f t="shared" si="34"/>
        <v>0</v>
      </c>
      <c r="AH74" s="299">
        <f t="shared" si="34"/>
        <v>0</v>
      </c>
      <c r="AI74" s="299">
        <f t="shared" si="34"/>
        <v>0</v>
      </c>
      <c r="AJ74" s="299">
        <f t="shared" si="34"/>
        <v>0</v>
      </c>
      <c r="AK74" s="299">
        <f t="shared" si="34"/>
        <v>0</v>
      </c>
      <c r="AL74" s="299">
        <f t="shared" si="34"/>
        <v>0</v>
      </c>
      <c r="AM74" s="299">
        <f t="shared" si="34"/>
        <v>0</v>
      </c>
      <c r="AN74" s="299">
        <f t="shared" si="34"/>
        <v>0</v>
      </c>
      <c r="AO74" s="299">
        <f t="shared" si="34"/>
        <v>0</v>
      </c>
      <c r="AP74" s="299">
        <f t="shared" si="34"/>
        <v>0</v>
      </c>
      <c r="AQ74" s="299">
        <f t="shared" si="34"/>
        <v>0</v>
      </c>
      <c r="AR74" s="299">
        <f t="shared" si="34"/>
        <v>0</v>
      </c>
      <c r="AS74" s="299">
        <f t="shared" si="34"/>
        <v>0</v>
      </c>
      <c r="AT74" s="299">
        <f t="shared" si="34"/>
        <v>0</v>
      </c>
      <c r="AU74" s="299">
        <f t="shared" si="34"/>
        <v>0</v>
      </c>
      <c r="AV74" s="299">
        <f t="shared" si="34"/>
        <v>0</v>
      </c>
      <c r="AW74" s="299">
        <f t="shared" si="34"/>
        <v>0</v>
      </c>
      <c r="AX74" s="299">
        <f t="shared" si="34"/>
        <v>0</v>
      </c>
      <c r="AY74" s="299">
        <f t="shared" si="34"/>
        <v>0</v>
      </c>
      <c r="AZ74" s="299">
        <f t="shared" si="34"/>
        <v>0</v>
      </c>
      <c r="BA74" s="299">
        <f t="shared" si="34"/>
        <v>0</v>
      </c>
      <c r="BB74" s="299">
        <f t="shared" si="34"/>
        <v>0</v>
      </c>
      <c r="BC74" s="299">
        <f t="shared" si="34"/>
        <v>0</v>
      </c>
      <c r="BD74" s="299">
        <f t="shared" si="34"/>
        <v>0</v>
      </c>
      <c r="BE74" s="299">
        <f t="shared" si="34"/>
        <v>0</v>
      </c>
      <c r="BF74" s="299">
        <f t="shared" si="34"/>
        <v>0</v>
      </c>
      <c r="BG74" s="299">
        <f t="shared" si="34"/>
        <v>0</v>
      </c>
      <c r="BH74" s="299">
        <f t="shared" si="34"/>
        <v>0</v>
      </c>
      <c r="BI74" s="299">
        <f t="shared" si="34"/>
        <v>0</v>
      </c>
      <c r="BJ74" s="299">
        <f t="shared" si="34"/>
        <v>0</v>
      </c>
      <c r="BK74" s="299">
        <f t="shared" si="34"/>
        <v>0</v>
      </c>
      <c r="BL74" s="299">
        <f t="shared" si="34"/>
        <v>0</v>
      </c>
      <c r="BM74" s="299">
        <f t="shared" si="34"/>
        <v>0</v>
      </c>
      <c r="BN74" s="299">
        <f t="shared" si="34"/>
        <v>0</v>
      </c>
      <c r="BO74" s="299">
        <f t="shared" si="34"/>
        <v>0</v>
      </c>
      <c r="BP74" s="299">
        <f t="shared" si="34"/>
        <v>0</v>
      </c>
      <c r="BQ74" s="299">
        <f t="shared" si="34"/>
        <v>0</v>
      </c>
      <c r="BR74" s="299">
        <f t="shared" si="34"/>
        <v>0</v>
      </c>
      <c r="BS74" s="299">
        <f t="shared" ref="BS74:ED74" si="35">BS143</f>
        <v>0</v>
      </c>
      <c r="BT74" s="299">
        <f t="shared" si="35"/>
        <v>0</v>
      </c>
      <c r="BU74" s="299">
        <f t="shared" si="35"/>
        <v>0</v>
      </c>
      <c r="BV74" s="299">
        <f t="shared" si="35"/>
        <v>0</v>
      </c>
      <c r="BW74" s="299">
        <f t="shared" si="35"/>
        <v>0</v>
      </c>
      <c r="BX74" s="299">
        <f t="shared" si="35"/>
        <v>0</v>
      </c>
      <c r="BY74" s="299">
        <f t="shared" si="35"/>
        <v>0</v>
      </c>
      <c r="BZ74" s="299">
        <f t="shared" si="35"/>
        <v>0</v>
      </c>
      <c r="CA74" s="299">
        <f t="shared" si="35"/>
        <v>0</v>
      </c>
      <c r="CB74" s="299">
        <f t="shared" si="35"/>
        <v>0</v>
      </c>
      <c r="CC74" s="299">
        <f t="shared" si="35"/>
        <v>0</v>
      </c>
      <c r="CD74" s="299">
        <f t="shared" si="35"/>
        <v>0</v>
      </c>
      <c r="CE74" s="299">
        <f t="shared" si="35"/>
        <v>0</v>
      </c>
      <c r="CF74" s="299">
        <f t="shared" si="35"/>
        <v>0</v>
      </c>
      <c r="CG74" s="299">
        <f t="shared" si="35"/>
        <v>0</v>
      </c>
      <c r="CH74" s="299">
        <f t="shared" si="35"/>
        <v>0</v>
      </c>
      <c r="CI74" s="299">
        <f t="shared" si="35"/>
        <v>0</v>
      </c>
      <c r="CJ74" s="299">
        <f t="shared" si="35"/>
        <v>0</v>
      </c>
      <c r="CK74" s="299">
        <f t="shared" si="35"/>
        <v>0</v>
      </c>
      <c r="CL74" s="299">
        <f t="shared" si="35"/>
        <v>0</v>
      </c>
      <c r="CM74" s="299">
        <f t="shared" si="35"/>
        <v>0</v>
      </c>
      <c r="CN74" s="299">
        <f t="shared" si="35"/>
        <v>0</v>
      </c>
      <c r="CO74" s="299">
        <f t="shared" si="35"/>
        <v>0</v>
      </c>
      <c r="CP74" s="299">
        <f t="shared" si="35"/>
        <v>0</v>
      </c>
      <c r="CQ74" s="299">
        <f t="shared" si="35"/>
        <v>0</v>
      </c>
      <c r="CR74" s="299">
        <f t="shared" si="35"/>
        <v>0</v>
      </c>
      <c r="CS74" s="299">
        <f t="shared" si="35"/>
        <v>0</v>
      </c>
      <c r="CT74" s="299">
        <f t="shared" si="35"/>
        <v>0</v>
      </c>
      <c r="CU74" s="299">
        <f t="shared" si="35"/>
        <v>0</v>
      </c>
      <c r="CV74" s="299">
        <f t="shared" si="35"/>
        <v>0</v>
      </c>
      <c r="CW74" s="299">
        <f t="shared" si="35"/>
        <v>0</v>
      </c>
      <c r="CX74" s="299">
        <f t="shared" si="35"/>
        <v>0</v>
      </c>
      <c r="CY74" s="299">
        <f t="shared" si="35"/>
        <v>0</v>
      </c>
      <c r="CZ74" s="299">
        <f t="shared" si="35"/>
        <v>0</v>
      </c>
      <c r="DA74" s="299">
        <f t="shared" si="35"/>
        <v>0</v>
      </c>
      <c r="DB74" s="299">
        <f t="shared" si="35"/>
        <v>0</v>
      </c>
      <c r="DC74" s="299">
        <f t="shared" si="35"/>
        <v>0</v>
      </c>
      <c r="DD74" s="299">
        <f t="shared" si="35"/>
        <v>0</v>
      </c>
      <c r="DE74" s="299">
        <f t="shared" si="35"/>
        <v>0</v>
      </c>
      <c r="DF74" s="299">
        <f t="shared" si="35"/>
        <v>0</v>
      </c>
      <c r="DG74" s="299">
        <f t="shared" si="35"/>
        <v>0</v>
      </c>
      <c r="DH74" s="299">
        <f t="shared" si="35"/>
        <v>0</v>
      </c>
      <c r="DI74" s="299">
        <f t="shared" si="35"/>
        <v>0</v>
      </c>
      <c r="DJ74" s="299">
        <f t="shared" si="35"/>
        <v>0</v>
      </c>
      <c r="DK74" s="299">
        <f t="shared" si="35"/>
        <v>0</v>
      </c>
      <c r="DL74" s="299">
        <f t="shared" si="35"/>
        <v>0</v>
      </c>
      <c r="DM74" s="299">
        <f t="shared" si="35"/>
        <v>0</v>
      </c>
      <c r="DN74" s="299">
        <f t="shared" si="35"/>
        <v>0</v>
      </c>
      <c r="DO74" s="299">
        <f t="shared" si="35"/>
        <v>0</v>
      </c>
      <c r="DP74" s="299">
        <f t="shared" si="35"/>
        <v>0</v>
      </c>
      <c r="DQ74" s="299">
        <f t="shared" si="35"/>
        <v>0</v>
      </c>
      <c r="DR74" s="299">
        <f t="shared" si="35"/>
        <v>0</v>
      </c>
      <c r="DS74" s="299">
        <f t="shared" si="35"/>
        <v>0</v>
      </c>
      <c r="DT74" s="299">
        <f t="shared" si="35"/>
        <v>0</v>
      </c>
      <c r="DU74" s="299">
        <f t="shared" si="35"/>
        <v>0</v>
      </c>
      <c r="DV74" s="299">
        <f t="shared" si="35"/>
        <v>0</v>
      </c>
      <c r="DW74" s="299">
        <f t="shared" si="35"/>
        <v>0</v>
      </c>
      <c r="DX74" s="299">
        <f t="shared" si="35"/>
        <v>0</v>
      </c>
      <c r="DY74" s="299">
        <f t="shared" si="35"/>
        <v>0</v>
      </c>
      <c r="DZ74" s="299">
        <f t="shared" si="35"/>
        <v>0</v>
      </c>
      <c r="EA74" s="299">
        <f t="shared" si="35"/>
        <v>0</v>
      </c>
      <c r="EB74" s="299">
        <f t="shared" si="35"/>
        <v>0</v>
      </c>
      <c r="EC74" s="299">
        <f t="shared" si="35"/>
        <v>0</v>
      </c>
      <c r="ED74" s="299">
        <f t="shared" si="35"/>
        <v>0</v>
      </c>
      <c r="EE74" s="299">
        <f t="shared" ref="EE74:GP74" si="36">EE143</f>
        <v>0</v>
      </c>
      <c r="EF74" s="299">
        <f t="shared" si="36"/>
        <v>0</v>
      </c>
      <c r="EG74" s="299">
        <f t="shared" si="36"/>
        <v>0</v>
      </c>
      <c r="EH74" s="299">
        <f t="shared" si="36"/>
        <v>0</v>
      </c>
      <c r="EI74" s="299">
        <f t="shared" si="36"/>
        <v>0</v>
      </c>
      <c r="EJ74" s="299">
        <f t="shared" si="36"/>
        <v>0</v>
      </c>
      <c r="EK74" s="299">
        <f t="shared" si="36"/>
        <v>0</v>
      </c>
      <c r="EL74" s="299">
        <f t="shared" si="36"/>
        <v>0</v>
      </c>
      <c r="EM74" s="299">
        <f t="shared" si="36"/>
        <v>0</v>
      </c>
      <c r="EN74" s="299">
        <f t="shared" si="36"/>
        <v>0</v>
      </c>
      <c r="EO74" s="299">
        <f t="shared" si="36"/>
        <v>0</v>
      </c>
      <c r="EP74" s="299">
        <f t="shared" si="36"/>
        <v>0</v>
      </c>
      <c r="EQ74" s="299">
        <f t="shared" si="36"/>
        <v>0</v>
      </c>
      <c r="ER74" s="299">
        <f t="shared" si="36"/>
        <v>0</v>
      </c>
      <c r="ES74" s="299">
        <f t="shared" si="36"/>
        <v>0</v>
      </c>
      <c r="ET74" s="299">
        <f t="shared" si="36"/>
        <v>0</v>
      </c>
      <c r="EU74" s="299">
        <f t="shared" si="36"/>
        <v>0</v>
      </c>
      <c r="EV74" s="299">
        <f t="shared" si="36"/>
        <v>0</v>
      </c>
      <c r="EW74" s="299">
        <f t="shared" si="36"/>
        <v>0</v>
      </c>
      <c r="EX74" s="299">
        <f t="shared" si="36"/>
        <v>0</v>
      </c>
      <c r="EY74" s="299">
        <f t="shared" si="36"/>
        <v>0</v>
      </c>
      <c r="EZ74" s="299">
        <f t="shared" si="36"/>
        <v>0</v>
      </c>
      <c r="FA74" s="299">
        <f t="shared" si="36"/>
        <v>0</v>
      </c>
      <c r="FB74" s="299">
        <f t="shared" si="36"/>
        <v>0</v>
      </c>
      <c r="FC74" s="299">
        <f t="shared" si="36"/>
        <v>0</v>
      </c>
      <c r="FD74" s="299">
        <f t="shared" si="36"/>
        <v>0</v>
      </c>
      <c r="FE74" s="299">
        <f t="shared" si="36"/>
        <v>0</v>
      </c>
      <c r="FF74" s="299">
        <f t="shared" si="36"/>
        <v>0</v>
      </c>
      <c r="FG74" s="299">
        <f t="shared" si="36"/>
        <v>0</v>
      </c>
      <c r="FH74" s="299">
        <f t="shared" si="36"/>
        <v>0</v>
      </c>
      <c r="FI74" s="299">
        <f t="shared" si="36"/>
        <v>0</v>
      </c>
      <c r="FJ74" s="299">
        <f t="shared" si="36"/>
        <v>0</v>
      </c>
      <c r="FK74" s="299">
        <f t="shared" si="36"/>
        <v>0</v>
      </c>
      <c r="FL74" s="299">
        <f t="shared" si="36"/>
        <v>0</v>
      </c>
      <c r="FM74" s="299">
        <f t="shared" si="36"/>
        <v>0</v>
      </c>
      <c r="FN74" s="299">
        <f t="shared" si="36"/>
        <v>0</v>
      </c>
      <c r="FO74" s="299">
        <f t="shared" si="36"/>
        <v>0</v>
      </c>
      <c r="FP74" s="299">
        <f t="shared" si="36"/>
        <v>0</v>
      </c>
      <c r="FQ74" s="299">
        <f t="shared" si="36"/>
        <v>0</v>
      </c>
      <c r="FR74" s="299">
        <f t="shared" si="36"/>
        <v>0</v>
      </c>
      <c r="FS74" s="299">
        <f t="shared" si="36"/>
        <v>0</v>
      </c>
      <c r="FT74" s="299">
        <f t="shared" si="36"/>
        <v>0</v>
      </c>
      <c r="FU74" s="299">
        <f t="shared" si="36"/>
        <v>0</v>
      </c>
      <c r="FV74" s="299">
        <f t="shared" si="36"/>
        <v>0</v>
      </c>
      <c r="FW74" s="299">
        <f t="shared" si="36"/>
        <v>0</v>
      </c>
      <c r="FX74" s="299">
        <f t="shared" si="36"/>
        <v>0</v>
      </c>
      <c r="FY74" s="299">
        <f t="shared" si="36"/>
        <v>0</v>
      </c>
      <c r="FZ74" s="299">
        <f t="shared" si="36"/>
        <v>0</v>
      </c>
      <c r="GA74" s="299">
        <f t="shared" si="36"/>
        <v>0</v>
      </c>
      <c r="GB74" s="299">
        <f t="shared" si="36"/>
        <v>0</v>
      </c>
      <c r="GC74" s="299">
        <f t="shared" si="36"/>
        <v>0</v>
      </c>
      <c r="GD74" s="299">
        <f t="shared" si="36"/>
        <v>0</v>
      </c>
      <c r="GE74" s="299">
        <f t="shared" si="36"/>
        <v>0</v>
      </c>
      <c r="GF74" s="299">
        <f t="shared" si="36"/>
        <v>0</v>
      </c>
      <c r="GG74" s="299">
        <f t="shared" si="36"/>
        <v>0</v>
      </c>
      <c r="GH74" s="299">
        <f t="shared" si="36"/>
        <v>0</v>
      </c>
      <c r="GI74" s="299">
        <f t="shared" si="36"/>
        <v>0</v>
      </c>
      <c r="GJ74" s="299">
        <f t="shared" si="36"/>
        <v>0</v>
      </c>
      <c r="GK74" s="299">
        <f t="shared" si="36"/>
        <v>0</v>
      </c>
      <c r="GL74" s="299">
        <f t="shared" si="36"/>
        <v>0</v>
      </c>
      <c r="GM74" s="299">
        <f t="shared" si="36"/>
        <v>0</v>
      </c>
      <c r="GN74" s="299">
        <f t="shared" si="36"/>
        <v>0</v>
      </c>
      <c r="GO74" s="299">
        <f t="shared" si="36"/>
        <v>0</v>
      </c>
      <c r="GP74" s="299">
        <f t="shared" si="36"/>
        <v>0</v>
      </c>
      <c r="GQ74" s="299">
        <f t="shared" ref="GQ74:JB74" si="37">GQ143</f>
        <v>0</v>
      </c>
      <c r="GR74" s="299">
        <f t="shared" si="37"/>
        <v>0</v>
      </c>
      <c r="GS74" s="299">
        <f t="shared" si="37"/>
        <v>0</v>
      </c>
      <c r="GT74" s="299">
        <f t="shared" si="37"/>
        <v>0</v>
      </c>
      <c r="GU74" s="299">
        <f t="shared" si="37"/>
        <v>0</v>
      </c>
      <c r="GV74" s="299">
        <f t="shared" si="37"/>
        <v>0</v>
      </c>
      <c r="GW74" s="299">
        <f t="shared" si="37"/>
        <v>0</v>
      </c>
      <c r="GX74" s="299">
        <f t="shared" si="37"/>
        <v>0</v>
      </c>
      <c r="GY74" s="299">
        <f t="shared" si="37"/>
        <v>0</v>
      </c>
      <c r="GZ74" s="299">
        <f t="shared" si="37"/>
        <v>0</v>
      </c>
      <c r="HA74" s="299">
        <f t="shared" si="37"/>
        <v>0</v>
      </c>
      <c r="HB74" s="299">
        <f t="shared" si="37"/>
        <v>0</v>
      </c>
      <c r="HC74" s="299">
        <f t="shared" si="37"/>
        <v>0</v>
      </c>
      <c r="HD74" s="299">
        <f t="shared" si="37"/>
        <v>0</v>
      </c>
      <c r="HE74" s="299">
        <f t="shared" si="37"/>
        <v>0</v>
      </c>
      <c r="HF74" s="299">
        <f t="shared" si="37"/>
        <v>0</v>
      </c>
      <c r="HG74" s="299">
        <f t="shared" si="37"/>
        <v>0</v>
      </c>
      <c r="HH74" s="299">
        <f t="shared" si="37"/>
        <v>0</v>
      </c>
      <c r="HI74" s="299">
        <f t="shared" si="37"/>
        <v>0</v>
      </c>
      <c r="HJ74" s="299">
        <f t="shared" si="37"/>
        <v>0</v>
      </c>
      <c r="HK74" s="299">
        <f t="shared" si="37"/>
        <v>0</v>
      </c>
      <c r="HL74" s="299">
        <f t="shared" si="37"/>
        <v>0</v>
      </c>
      <c r="HM74" s="299">
        <f t="shared" si="37"/>
        <v>0</v>
      </c>
      <c r="HN74" s="299">
        <f t="shared" si="37"/>
        <v>0</v>
      </c>
      <c r="HO74" s="299">
        <f t="shared" si="37"/>
        <v>0</v>
      </c>
      <c r="HP74" s="299">
        <f t="shared" si="37"/>
        <v>0</v>
      </c>
      <c r="HQ74" s="299">
        <f t="shared" si="37"/>
        <v>0</v>
      </c>
      <c r="HR74" s="299">
        <f t="shared" si="37"/>
        <v>0</v>
      </c>
      <c r="HS74" s="299">
        <f t="shared" si="37"/>
        <v>0</v>
      </c>
      <c r="HT74" s="299">
        <f t="shared" si="37"/>
        <v>0</v>
      </c>
      <c r="HU74" s="299">
        <f t="shared" si="37"/>
        <v>0</v>
      </c>
      <c r="HV74" s="299">
        <f t="shared" si="37"/>
        <v>0</v>
      </c>
      <c r="HW74" s="299">
        <f t="shared" si="37"/>
        <v>0</v>
      </c>
      <c r="HX74" s="299">
        <f t="shared" si="37"/>
        <v>0</v>
      </c>
      <c r="HY74" s="299">
        <f t="shared" si="37"/>
        <v>0</v>
      </c>
      <c r="HZ74" s="299">
        <f t="shared" si="37"/>
        <v>0</v>
      </c>
      <c r="IA74" s="299">
        <f t="shared" si="37"/>
        <v>0</v>
      </c>
      <c r="IB74" s="299">
        <f t="shared" si="37"/>
        <v>0</v>
      </c>
      <c r="IC74" s="299">
        <f t="shared" si="37"/>
        <v>0</v>
      </c>
      <c r="ID74" s="299">
        <f t="shared" si="37"/>
        <v>0</v>
      </c>
      <c r="IE74" s="299">
        <f t="shared" si="37"/>
        <v>0</v>
      </c>
      <c r="IF74" s="299">
        <f t="shared" si="37"/>
        <v>0</v>
      </c>
      <c r="IG74" s="299">
        <f t="shared" si="37"/>
        <v>0</v>
      </c>
      <c r="IH74" s="299">
        <f t="shared" si="37"/>
        <v>0</v>
      </c>
      <c r="II74" s="299">
        <f t="shared" si="37"/>
        <v>0</v>
      </c>
      <c r="IJ74" s="299">
        <f t="shared" si="37"/>
        <v>0</v>
      </c>
      <c r="IK74" s="299">
        <f t="shared" si="37"/>
        <v>0</v>
      </c>
      <c r="IL74" s="299">
        <f t="shared" si="37"/>
        <v>0</v>
      </c>
      <c r="IM74" s="299">
        <f t="shared" si="37"/>
        <v>0</v>
      </c>
      <c r="IN74" s="299">
        <f t="shared" si="37"/>
        <v>0</v>
      </c>
      <c r="IO74" s="299">
        <f t="shared" si="37"/>
        <v>0</v>
      </c>
      <c r="IP74" s="299">
        <f t="shared" si="37"/>
        <v>0</v>
      </c>
      <c r="IQ74" s="299">
        <f t="shared" si="37"/>
        <v>0</v>
      </c>
      <c r="IR74" s="299">
        <f t="shared" si="37"/>
        <v>0</v>
      </c>
      <c r="IS74" s="299">
        <f t="shared" si="37"/>
        <v>0</v>
      </c>
      <c r="IT74" s="299">
        <f t="shared" si="37"/>
        <v>0</v>
      </c>
      <c r="IU74" s="299">
        <f t="shared" si="37"/>
        <v>0</v>
      </c>
      <c r="IV74" s="299">
        <f t="shared" si="37"/>
        <v>0</v>
      </c>
      <c r="IW74" s="299">
        <f t="shared" si="37"/>
        <v>0</v>
      </c>
      <c r="IX74" s="299">
        <f t="shared" si="37"/>
        <v>0</v>
      </c>
      <c r="IY74" s="299">
        <f t="shared" si="37"/>
        <v>0</v>
      </c>
      <c r="IZ74" s="299">
        <f t="shared" si="37"/>
        <v>0</v>
      </c>
      <c r="JA74" s="299">
        <f t="shared" si="37"/>
        <v>0</v>
      </c>
      <c r="JB74" s="299">
        <f t="shared" si="37"/>
        <v>0</v>
      </c>
      <c r="JC74" s="299">
        <f t="shared" ref="JC74:LN74" si="38">JC143</f>
        <v>0</v>
      </c>
      <c r="JD74" s="299">
        <f t="shared" si="38"/>
        <v>0</v>
      </c>
      <c r="JE74" s="299">
        <f t="shared" si="38"/>
        <v>0</v>
      </c>
      <c r="JF74" s="299">
        <f t="shared" si="38"/>
        <v>0</v>
      </c>
      <c r="JG74" s="299">
        <f t="shared" si="38"/>
        <v>0</v>
      </c>
      <c r="JH74" s="299">
        <f t="shared" si="38"/>
        <v>0</v>
      </c>
      <c r="JI74" s="299">
        <f t="shared" si="38"/>
        <v>0</v>
      </c>
      <c r="JJ74" s="299">
        <f t="shared" si="38"/>
        <v>0</v>
      </c>
      <c r="JK74" s="299">
        <f t="shared" si="38"/>
        <v>0</v>
      </c>
      <c r="JL74" s="299">
        <f t="shared" si="38"/>
        <v>0</v>
      </c>
      <c r="JM74" s="299">
        <f t="shared" si="38"/>
        <v>0</v>
      </c>
      <c r="JN74" s="299">
        <f t="shared" si="38"/>
        <v>0</v>
      </c>
      <c r="JO74" s="299">
        <f t="shared" si="38"/>
        <v>0</v>
      </c>
      <c r="JP74" s="299">
        <f t="shared" si="38"/>
        <v>0</v>
      </c>
      <c r="JQ74" s="299">
        <f t="shared" si="38"/>
        <v>0</v>
      </c>
      <c r="JR74" s="299">
        <f t="shared" si="38"/>
        <v>0</v>
      </c>
      <c r="JS74" s="299">
        <f t="shared" si="38"/>
        <v>0</v>
      </c>
      <c r="JT74" s="299">
        <f t="shared" si="38"/>
        <v>0</v>
      </c>
      <c r="JU74" s="299">
        <f t="shared" si="38"/>
        <v>0</v>
      </c>
      <c r="JV74" s="299">
        <f t="shared" si="38"/>
        <v>0</v>
      </c>
      <c r="JW74" s="299">
        <f t="shared" si="38"/>
        <v>0</v>
      </c>
      <c r="JX74" s="299">
        <f t="shared" si="38"/>
        <v>0</v>
      </c>
      <c r="JY74" s="299">
        <f t="shared" si="38"/>
        <v>0</v>
      </c>
      <c r="JZ74" s="299">
        <f t="shared" si="38"/>
        <v>0</v>
      </c>
      <c r="KA74" s="299">
        <f t="shared" si="38"/>
        <v>0</v>
      </c>
      <c r="KB74" s="299">
        <f t="shared" si="38"/>
        <v>0</v>
      </c>
      <c r="KC74" s="299">
        <f t="shared" si="38"/>
        <v>0</v>
      </c>
      <c r="KD74" s="299">
        <f t="shared" si="38"/>
        <v>0</v>
      </c>
      <c r="KE74" s="299">
        <f t="shared" si="38"/>
        <v>0</v>
      </c>
      <c r="KF74" s="299">
        <f t="shared" si="38"/>
        <v>0</v>
      </c>
      <c r="KG74" s="299">
        <f t="shared" si="38"/>
        <v>0</v>
      </c>
      <c r="KH74" s="299">
        <f t="shared" si="38"/>
        <v>0</v>
      </c>
      <c r="KI74" s="299">
        <f t="shared" si="38"/>
        <v>0</v>
      </c>
      <c r="KJ74" s="299">
        <f t="shared" si="38"/>
        <v>0</v>
      </c>
      <c r="KK74" s="299">
        <f t="shared" si="38"/>
        <v>0</v>
      </c>
      <c r="KL74" s="299">
        <f t="shared" si="38"/>
        <v>0</v>
      </c>
      <c r="KM74" s="299">
        <f t="shared" si="38"/>
        <v>0</v>
      </c>
      <c r="KN74" s="299">
        <f t="shared" si="38"/>
        <v>0</v>
      </c>
      <c r="KO74" s="299">
        <f t="shared" si="38"/>
        <v>0</v>
      </c>
      <c r="KP74" s="299">
        <f t="shared" si="38"/>
        <v>0</v>
      </c>
      <c r="KQ74" s="299">
        <f t="shared" si="38"/>
        <v>0</v>
      </c>
      <c r="KR74" s="299">
        <f t="shared" si="38"/>
        <v>0</v>
      </c>
      <c r="KS74" s="299">
        <f t="shared" si="38"/>
        <v>0</v>
      </c>
      <c r="KT74" s="299">
        <f t="shared" si="38"/>
        <v>0</v>
      </c>
      <c r="KU74" s="299">
        <f t="shared" si="38"/>
        <v>0</v>
      </c>
      <c r="KV74" s="299">
        <f t="shared" si="38"/>
        <v>0</v>
      </c>
      <c r="KW74" s="299">
        <f t="shared" si="38"/>
        <v>0</v>
      </c>
      <c r="KX74" s="299">
        <f t="shared" si="38"/>
        <v>0</v>
      </c>
      <c r="KY74" s="299">
        <f t="shared" si="38"/>
        <v>0</v>
      </c>
      <c r="KZ74" s="299">
        <f t="shared" si="38"/>
        <v>0</v>
      </c>
      <c r="LA74" s="299">
        <f t="shared" si="38"/>
        <v>0</v>
      </c>
      <c r="LB74" s="299">
        <f t="shared" si="38"/>
        <v>0</v>
      </c>
      <c r="LC74" s="299">
        <f t="shared" si="38"/>
        <v>0</v>
      </c>
      <c r="LD74" s="299">
        <f t="shared" si="38"/>
        <v>0</v>
      </c>
      <c r="LE74" s="299">
        <f t="shared" si="38"/>
        <v>0</v>
      </c>
      <c r="LF74" s="299">
        <f t="shared" si="38"/>
        <v>0</v>
      </c>
      <c r="LG74" s="299">
        <f t="shared" si="38"/>
        <v>0</v>
      </c>
      <c r="LH74" s="299">
        <f t="shared" si="38"/>
        <v>0</v>
      </c>
      <c r="LI74" s="299">
        <f t="shared" si="38"/>
        <v>0</v>
      </c>
      <c r="LJ74" s="299">
        <f t="shared" si="38"/>
        <v>0</v>
      </c>
      <c r="LK74" s="299">
        <f t="shared" si="38"/>
        <v>0</v>
      </c>
      <c r="LL74" s="299">
        <f t="shared" si="38"/>
        <v>0</v>
      </c>
      <c r="LM74" s="299">
        <f t="shared" si="38"/>
        <v>0</v>
      </c>
      <c r="LN74" s="299">
        <f t="shared" si="38"/>
        <v>0</v>
      </c>
      <c r="LO74" s="299">
        <f t="shared" ref="LO74:NZ74" si="39">LO143</f>
        <v>0</v>
      </c>
      <c r="LP74" s="299">
        <f t="shared" si="39"/>
        <v>0</v>
      </c>
      <c r="LQ74" s="299">
        <f t="shared" si="39"/>
        <v>0</v>
      </c>
      <c r="LR74" s="299">
        <f t="shared" si="39"/>
        <v>0</v>
      </c>
      <c r="LS74" s="299">
        <f t="shared" si="39"/>
        <v>0</v>
      </c>
      <c r="LT74" s="299">
        <f t="shared" si="39"/>
        <v>0</v>
      </c>
      <c r="LU74" s="299">
        <f t="shared" si="39"/>
        <v>0</v>
      </c>
      <c r="LV74" s="299">
        <f t="shared" si="39"/>
        <v>0</v>
      </c>
      <c r="LW74" s="299">
        <f t="shared" si="39"/>
        <v>0</v>
      </c>
      <c r="LX74" s="299">
        <f t="shared" si="39"/>
        <v>0</v>
      </c>
      <c r="LY74" s="299">
        <f t="shared" si="39"/>
        <v>0</v>
      </c>
      <c r="LZ74" s="299">
        <f t="shared" si="39"/>
        <v>0</v>
      </c>
      <c r="MA74" s="299">
        <f t="shared" si="39"/>
        <v>0</v>
      </c>
      <c r="MB74" s="299">
        <f t="shared" si="39"/>
        <v>0</v>
      </c>
      <c r="MC74" s="299">
        <f t="shared" si="39"/>
        <v>0</v>
      </c>
      <c r="MD74" s="299">
        <f t="shared" si="39"/>
        <v>0</v>
      </c>
      <c r="ME74" s="299">
        <f t="shared" si="39"/>
        <v>0</v>
      </c>
      <c r="MF74" s="299">
        <f t="shared" si="39"/>
        <v>0</v>
      </c>
      <c r="MG74" s="299">
        <f t="shared" si="39"/>
        <v>0</v>
      </c>
      <c r="MH74" s="299">
        <f t="shared" si="39"/>
        <v>0</v>
      </c>
      <c r="MI74" s="299">
        <f t="shared" si="39"/>
        <v>0</v>
      </c>
      <c r="MJ74" s="299">
        <f t="shared" si="39"/>
        <v>0</v>
      </c>
      <c r="MK74" s="299">
        <f t="shared" si="39"/>
        <v>0</v>
      </c>
      <c r="ML74" s="299">
        <f t="shared" si="39"/>
        <v>0</v>
      </c>
      <c r="MM74" s="299">
        <f t="shared" si="39"/>
        <v>0</v>
      </c>
      <c r="MN74" s="299">
        <f t="shared" si="39"/>
        <v>0</v>
      </c>
      <c r="MO74" s="299">
        <f t="shared" si="39"/>
        <v>0</v>
      </c>
      <c r="MP74" s="299">
        <f t="shared" si="39"/>
        <v>0</v>
      </c>
      <c r="MQ74" s="299">
        <f t="shared" si="39"/>
        <v>0</v>
      </c>
      <c r="MR74" s="299">
        <f t="shared" si="39"/>
        <v>0</v>
      </c>
      <c r="MS74" s="299">
        <f t="shared" si="39"/>
        <v>0</v>
      </c>
      <c r="MT74" s="299">
        <f t="shared" si="39"/>
        <v>0</v>
      </c>
      <c r="MU74" s="299">
        <f t="shared" si="39"/>
        <v>0</v>
      </c>
      <c r="MV74" s="299">
        <f t="shared" si="39"/>
        <v>0</v>
      </c>
      <c r="MW74" s="299">
        <f t="shared" si="39"/>
        <v>0</v>
      </c>
      <c r="MX74" s="299">
        <f t="shared" si="39"/>
        <v>0</v>
      </c>
      <c r="MY74" s="299">
        <f t="shared" si="39"/>
        <v>0</v>
      </c>
      <c r="MZ74" s="299">
        <f t="shared" si="39"/>
        <v>0</v>
      </c>
      <c r="NA74" s="299">
        <f t="shared" si="39"/>
        <v>0</v>
      </c>
      <c r="NB74" s="299">
        <f t="shared" si="39"/>
        <v>0</v>
      </c>
      <c r="NC74" s="299">
        <f t="shared" si="39"/>
        <v>0</v>
      </c>
      <c r="ND74" s="299">
        <f t="shared" si="39"/>
        <v>0</v>
      </c>
      <c r="NE74" s="299">
        <f t="shared" si="39"/>
        <v>0</v>
      </c>
      <c r="NF74" s="299">
        <f t="shared" si="39"/>
        <v>0</v>
      </c>
      <c r="NG74" s="299">
        <f t="shared" si="39"/>
        <v>0</v>
      </c>
      <c r="NH74" s="299">
        <f t="shared" si="39"/>
        <v>0</v>
      </c>
      <c r="NI74" s="299">
        <f t="shared" si="39"/>
        <v>0</v>
      </c>
      <c r="NJ74" s="299">
        <f t="shared" si="39"/>
        <v>0</v>
      </c>
      <c r="NK74" s="299">
        <f t="shared" si="39"/>
        <v>0</v>
      </c>
      <c r="NL74" s="299">
        <f t="shared" si="39"/>
        <v>0</v>
      </c>
      <c r="NM74" s="299">
        <f t="shared" si="39"/>
        <v>0</v>
      </c>
      <c r="NN74" s="299">
        <f t="shared" si="39"/>
        <v>0</v>
      </c>
      <c r="NO74" s="299">
        <f t="shared" si="39"/>
        <v>0</v>
      </c>
      <c r="NP74" s="299">
        <f t="shared" si="39"/>
        <v>0</v>
      </c>
      <c r="NQ74" s="299">
        <f t="shared" si="39"/>
        <v>0</v>
      </c>
      <c r="NR74" s="299">
        <f t="shared" si="39"/>
        <v>0</v>
      </c>
      <c r="NS74" s="299">
        <f t="shared" si="39"/>
        <v>0</v>
      </c>
      <c r="NT74" s="299">
        <f t="shared" si="39"/>
        <v>0</v>
      </c>
      <c r="NU74" s="299">
        <f t="shared" si="39"/>
        <v>0</v>
      </c>
      <c r="NV74" s="299">
        <f t="shared" si="39"/>
        <v>0</v>
      </c>
      <c r="NW74" s="299">
        <f t="shared" si="39"/>
        <v>0</v>
      </c>
      <c r="NX74" s="299">
        <f t="shared" si="39"/>
        <v>0</v>
      </c>
      <c r="NY74" s="299">
        <f t="shared" si="39"/>
        <v>0</v>
      </c>
      <c r="NZ74" s="299">
        <f t="shared" si="39"/>
        <v>0</v>
      </c>
      <c r="OA74" s="299">
        <f t="shared" ref="OA74:QL74" si="40">OA143</f>
        <v>0</v>
      </c>
      <c r="OB74" s="299">
        <f t="shared" si="40"/>
        <v>0</v>
      </c>
      <c r="OC74" s="299">
        <f t="shared" si="40"/>
        <v>0</v>
      </c>
      <c r="OD74" s="299">
        <f t="shared" si="40"/>
        <v>0</v>
      </c>
      <c r="OE74" s="299">
        <f t="shared" si="40"/>
        <v>0</v>
      </c>
      <c r="OF74" s="299">
        <f t="shared" si="40"/>
        <v>0</v>
      </c>
      <c r="OG74" s="299">
        <f t="shared" si="40"/>
        <v>0</v>
      </c>
      <c r="OH74" s="299">
        <f t="shared" si="40"/>
        <v>0</v>
      </c>
      <c r="OI74" s="299">
        <f t="shared" si="40"/>
        <v>0</v>
      </c>
      <c r="OJ74" s="299">
        <f t="shared" si="40"/>
        <v>0</v>
      </c>
      <c r="OK74" s="299">
        <f t="shared" si="40"/>
        <v>0</v>
      </c>
      <c r="OL74" s="299">
        <f t="shared" si="40"/>
        <v>0</v>
      </c>
      <c r="OM74" s="299">
        <f t="shared" si="40"/>
        <v>0</v>
      </c>
      <c r="ON74" s="299">
        <f t="shared" si="40"/>
        <v>0</v>
      </c>
      <c r="OO74" s="299">
        <f t="shared" si="40"/>
        <v>0</v>
      </c>
      <c r="OP74" s="299">
        <f t="shared" si="40"/>
        <v>0</v>
      </c>
      <c r="OQ74" s="299">
        <f t="shared" si="40"/>
        <v>0</v>
      </c>
      <c r="OR74" s="299">
        <f t="shared" si="40"/>
        <v>0</v>
      </c>
      <c r="OS74" s="299">
        <f t="shared" si="40"/>
        <v>0</v>
      </c>
      <c r="OT74" s="299">
        <f t="shared" si="40"/>
        <v>0</v>
      </c>
      <c r="OU74" s="299">
        <f t="shared" si="40"/>
        <v>0</v>
      </c>
      <c r="OV74" s="299">
        <f t="shared" si="40"/>
        <v>0</v>
      </c>
      <c r="OW74" s="299">
        <f t="shared" si="40"/>
        <v>0</v>
      </c>
      <c r="OX74" s="299">
        <f t="shared" si="40"/>
        <v>0</v>
      </c>
      <c r="OY74" s="299">
        <f t="shared" si="40"/>
        <v>0</v>
      </c>
      <c r="OZ74" s="299">
        <f t="shared" si="40"/>
        <v>0</v>
      </c>
      <c r="PA74" s="299">
        <f t="shared" si="40"/>
        <v>0</v>
      </c>
      <c r="PB74" s="299">
        <f t="shared" si="40"/>
        <v>0</v>
      </c>
      <c r="PC74" s="299">
        <f t="shared" si="40"/>
        <v>0</v>
      </c>
      <c r="PD74" s="299">
        <f t="shared" si="40"/>
        <v>0</v>
      </c>
      <c r="PE74" s="299">
        <f t="shared" si="40"/>
        <v>0</v>
      </c>
      <c r="PF74" s="299">
        <f t="shared" si="40"/>
        <v>0</v>
      </c>
      <c r="PG74" s="299">
        <f t="shared" si="40"/>
        <v>0</v>
      </c>
      <c r="PH74" s="299">
        <f t="shared" si="40"/>
        <v>0</v>
      </c>
      <c r="PI74" s="299">
        <f t="shared" si="40"/>
        <v>0</v>
      </c>
      <c r="PJ74" s="299">
        <f t="shared" si="40"/>
        <v>0</v>
      </c>
      <c r="PK74" s="299">
        <f t="shared" si="40"/>
        <v>0</v>
      </c>
      <c r="PL74" s="299">
        <f t="shared" si="40"/>
        <v>0</v>
      </c>
      <c r="PM74" s="299">
        <f t="shared" si="40"/>
        <v>0</v>
      </c>
      <c r="PN74" s="299">
        <f t="shared" si="40"/>
        <v>0</v>
      </c>
      <c r="PO74" s="299">
        <f t="shared" si="40"/>
        <v>0</v>
      </c>
      <c r="PP74" s="299">
        <f t="shared" si="40"/>
        <v>0</v>
      </c>
      <c r="PQ74" s="299">
        <f t="shared" si="40"/>
        <v>0</v>
      </c>
      <c r="PR74" s="299">
        <f t="shared" si="40"/>
        <v>0</v>
      </c>
      <c r="PS74" s="299">
        <f t="shared" si="40"/>
        <v>0</v>
      </c>
      <c r="PT74" s="299">
        <f t="shared" si="40"/>
        <v>0</v>
      </c>
      <c r="PU74" s="299">
        <f t="shared" si="40"/>
        <v>0</v>
      </c>
      <c r="PV74" s="299">
        <f t="shared" si="40"/>
        <v>0</v>
      </c>
      <c r="PW74" s="299">
        <f t="shared" si="40"/>
        <v>0</v>
      </c>
      <c r="PX74" s="299">
        <f t="shared" si="40"/>
        <v>0</v>
      </c>
      <c r="PY74" s="299">
        <f t="shared" si="40"/>
        <v>0</v>
      </c>
      <c r="PZ74" s="299">
        <f t="shared" si="40"/>
        <v>0</v>
      </c>
      <c r="QA74" s="299">
        <f t="shared" si="40"/>
        <v>0</v>
      </c>
      <c r="QB74" s="299">
        <f t="shared" si="40"/>
        <v>0</v>
      </c>
      <c r="QC74" s="299">
        <f t="shared" si="40"/>
        <v>0</v>
      </c>
      <c r="QD74" s="299">
        <f t="shared" si="40"/>
        <v>0</v>
      </c>
      <c r="QE74" s="299">
        <f t="shared" si="40"/>
        <v>0</v>
      </c>
      <c r="QF74" s="299">
        <f t="shared" si="40"/>
        <v>0</v>
      </c>
      <c r="QG74" s="299">
        <f t="shared" si="40"/>
        <v>0</v>
      </c>
      <c r="QH74" s="299">
        <f t="shared" si="40"/>
        <v>0</v>
      </c>
      <c r="QI74" s="299">
        <f t="shared" si="40"/>
        <v>0</v>
      </c>
      <c r="QJ74" s="299">
        <f t="shared" si="40"/>
        <v>0</v>
      </c>
      <c r="QK74" s="299">
        <f t="shared" si="40"/>
        <v>0</v>
      </c>
      <c r="QL74" s="299">
        <f t="shared" si="40"/>
        <v>0</v>
      </c>
      <c r="QM74" s="299">
        <f t="shared" ref="QM74:SK74" si="41">QM143</f>
        <v>0</v>
      </c>
      <c r="QN74" s="299">
        <f t="shared" si="41"/>
        <v>0</v>
      </c>
      <c r="QO74" s="299">
        <f t="shared" si="41"/>
        <v>0</v>
      </c>
      <c r="QP74" s="299">
        <f t="shared" si="41"/>
        <v>0</v>
      </c>
      <c r="QQ74" s="299">
        <f t="shared" si="41"/>
        <v>0</v>
      </c>
      <c r="QR74" s="299">
        <f t="shared" si="41"/>
        <v>0</v>
      </c>
      <c r="QS74" s="299">
        <f t="shared" si="41"/>
        <v>0</v>
      </c>
      <c r="QT74" s="299">
        <f t="shared" si="41"/>
        <v>0</v>
      </c>
      <c r="QU74" s="299">
        <f t="shared" si="41"/>
        <v>0</v>
      </c>
      <c r="QV74" s="299">
        <f t="shared" si="41"/>
        <v>0</v>
      </c>
      <c r="QW74" s="299">
        <f t="shared" si="41"/>
        <v>0</v>
      </c>
      <c r="QX74" s="299">
        <f t="shared" si="41"/>
        <v>0</v>
      </c>
      <c r="QY74" s="299">
        <f t="shared" si="41"/>
        <v>0</v>
      </c>
      <c r="QZ74" s="299">
        <f t="shared" si="41"/>
        <v>0</v>
      </c>
      <c r="RA74" s="299">
        <f t="shared" si="41"/>
        <v>0</v>
      </c>
      <c r="RB74" s="299">
        <f t="shared" si="41"/>
        <v>0</v>
      </c>
      <c r="RC74" s="299">
        <f t="shared" si="41"/>
        <v>0</v>
      </c>
      <c r="RD74" s="299">
        <f t="shared" si="41"/>
        <v>0</v>
      </c>
      <c r="RE74" s="299">
        <f t="shared" si="41"/>
        <v>0</v>
      </c>
      <c r="RF74" s="299">
        <f t="shared" si="41"/>
        <v>0</v>
      </c>
      <c r="RG74" s="299">
        <f t="shared" si="41"/>
        <v>0</v>
      </c>
      <c r="RH74" s="299">
        <f t="shared" si="41"/>
        <v>0</v>
      </c>
      <c r="RI74" s="299">
        <f t="shared" si="41"/>
        <v>0</v>
      </c>
      <c r="RJ74" s="299">
        <f t="shared" si="41"/>
        <v>0</v>
      </c>
      <c r="RK74" s="299">
        <f t="shared" si="41"/>
        <v>0</v>
      </c>
      <c r="RL74" s="299">
        <f t="shared" si="41"/>
        <v>0</v>
      </c>
      <c r="RM74" s="299">
        <f t="shared" si="41"/>
        <v>0</v>
      </c>
      <c r="RN74" s="299">
        <f t="shared" si="41"/>
        <v>0</v>
      </c>
      <c r="RO74" s="299">
        <f t="shared" si="41"/>
        <v>0</v>
      </c>
      <c r="RP74" s="299">
        <f t="shared" si="41"/>
        <v>0</v>
      </c>
      <c r="RQ74" s="299">
        <f t="shared" si="41"/>
        <v>0</v>
      </c>
      <c r="RR74" s="299">
        <f t="shared" si="41"/>
        <v>0</v>
      </c>
      <c r="RS74" s="299">
        <f t="shared" si="41"/>
        <v>0</v>
      </c>
      <c r="RT74" s="299">
        <f t="shared" si="41"/>
        <v>0</v>
      </c>
      <c r="RU74" s="299">
        <f t="shared" si="41"/>
        <v>0</v>
      </c>
      <c r="RV74" s="299">
        <f t="shared" si="41"/>
        <v>0</v>
      </c>
      <c r="RW74" s="299">
        <f t="shared" si="41"/>
        <v>0</v>
      </c>
      <c r="RX74" s="299">
        <f t="shared" si="41"/>
        <v>0</v>
      </c>
      <c r="RY74" s="299">
        <f t="shared" si="41"/>
        <v>0</v>
      </c>
      <c r="RZ74" s="299">
        <f t="shared" si="41"/>
        <v>0</v>
      </c>
      <c r="SA74" s="299">
        <f t="shared" si="41"/>
        <v>0</v>
      </c>
      <c r="SB74" s="299">
        <f t="shared" si="41"/>
        <v>0</v>
      </c>
      <c r="SC74" s="299">
        <f t="shared" si="41"/>
        <v>0</v>
      </c>
      <c r="SD74" s="299">
        <f t="shared" si="41"/>
        <v>0</v>
      </c>
      <c r="SE74" s="299">
        <f t="shared" si="41"/>
        <v>0</v>
      </c>
      <c r="SF74" s="299">
        <f t="shared" si="41"/>
        <v>0</v>
      </c>
      <c r="SG74" s="299">
        <f t="shared" si="41"/>
        <v>0</v>
      </c>
      <c r="SH74" s="299">
        <f t="shared" si="41"/>
        <v>0</v>
      </c>
      <c r="SI74" s="299">
        <f t="shared" si="41"/>
        <v>0</v>
      </c>
      <c r="SJ74" s="299">
        <f t="shared" si="41"/>
        <v>0</v>
      </c>
      <c r="SK74" s="299">
        <f t="shared" si="41"/>
        <v>0</v>
      </c>
      <c r="SL74" s="302"/>
    </row>
    <row r="75" spans="2:508">
      <c r="C75" s="385"/>
      <c r="D75" s="21"/>
      <c r="F75" s="393"/>
      <c r="G75" s="393"/>
      <c r="H75" s="393"/>
      <c r="I75" s="393"/>
      <c r="J75" s="393"/>
      <c r="K75" s="393"/>
      <c r="L75" s="393"/>
      <c r="M75" s="393"/>
      <c r="N75" s="393"/>
      <c r="O75" s="393"/>
      <c r="P75" s="393"/>
      <c r="Q75" s="393"/>
      <c r="R75" s="393"/>
      <c r="S75" s="393"/>
      <c r="T75" s="393"/>
      <c r="U75" s="393"/>
      <c r="V75" s="393"/>
      <c r="W75" s="393"/>
      <c r="X75" s="393"/>
      <c r="Y75" s="393"/>
      <c r="Z75" s="393"/>
      <c r="AA75" s="393"/>
      <c r="AB75" s="393"/>
      <c r="AC75" s="393"/>
      <c r="AD75" s="393"/>
      <c r="AE75" s="393"/>
      <c r="AF75" s="393"/>
      <c r="AG75" s="393"/>
      <c r="AH75" s="393"/>
      <c r="AI75" s="393"/>
      <c r="AJ75" s="393"/>
      <c r="AK75" s="393"/>
      <c r="AL75" s="393"/>
      <c r="AM75" s="393"/>
      <c r="AN75" s="393"/>
      <c r="AO75" s="393"/>
      <c r="AP75" s="393"/>
      <c r="AQ75" s="393"/>
      <c r="AR75" s="393"/>
      <c r="AS75" s="393"/>
      <c r="AT75" s="393"/>
      <c r="AU75" s="393"/>
      <c r="AV75" s="393"/>
      <c r="AW75" s="393"/>
      <c r="AX75" s="393"/>
      <c r="AY75" s="393"/>
      <c r="AZ75" s="393"/>
      <c r="BA75" s="393"/>
      <c r="BB75" s="393"/>
      <c r="BC75" s="393"/>
      <c r="BD75" s="393"/>
      <c r="BE75" s="393"/>
      <c r="BF75" s="393"/>
      <c r="BG75" s="393"/>
      <c r="BH75" s="393"/>
      <c r="BI75" s="393"/>
      <c r="BJ75" s="393"/>
      <c r="BK75" s="393"/>
      <c r="BL75" s="393"/>
      <c r="BM75" s="393"/>
      <c r="BN75" s="393"/>
      <c r="BO75" s="393"/>
      <c r="BP75" s="393"/>
      <c r="BQ75" s="393"/>
      <c r="BR75" s="393"/>
      <c r="BS75" s="393"/>
      <c r="BT75" s="393"/>
      <c r="BU75" s="393"/>
      <c r="BV75" s="393"/>
      <c r="BW75" s="393"/>
      <c r="BX75" s="393"/>
      <c r="BY75" s="393"/>
      <c r="BZ75" s="393"/>
      <c r="CA75" s="393"/>
      <c r="CB75" s="393"/>
      <c r="CC75" s="393"/>
      <c r="CD75" s="393"/>
      <c r="CE75" s="393"/>
      <c r="CF75" s="393"/>
      <c r="CG75" s="393"/>
      <c r="CH75" s="393"/>
      <c r="CI75" s="393"/>
      <c r="CJ75" s="393"/>
      <c r="CK75" s="393"/>
      <c r="CL75" s="393"/>
      <c r="CM75" s="393"/>
      <c r="CN75" s="393"/>
      <c r="CO75" s="393"/>
      <c r="CP75" s="393"/>
      <c r="CQ75" s="393"/>
      <c r="CR75" s="393"/>
      <c r="CS75" s="393"/>
      <c r="CT75" s="393"/>
      <c r="CU75" s="393"/>
      <c r="CV75" s="393"/>
      <c r="CW75" s="393"/>
      <c r="CX75" s="393"/>
      <c r="CY75" s="393"/>
      <c r="CZ75" s="393"/>
      <c r="DA75" s="393"/>
      <c r="DB75" s="393"/>
      <c r="DC75" s="393"/>
      <c r="DD75" s="393"/>
      <c r="DE75" s="393"/>
      <c r="DF75" s="393"/>
      <c r="DG75" s="393"/>
      <c r="DH75" s="393"/>
      <c r="DI75" s="393"/>
      <c r="DJ75" s="393"/>
      <c r="DK75" s="393"/>
      <c r="DL75" s="393"/>
      <c r="DM75" s="393"/>
      <c r="DN75" s="393"/>
      <c r="DO75" s="393"/>
      <c r="DP75" s="393"/>
      <c r="DQ75" s="393"/>
      <c r="DR75" s="393"/>
      <c r="DS75" s="393"/>
      <c r="DT75" s="393"/>
      <c r="DU75" s="393"/>
      <c r="DV75" s="393"/>
      <c r="DW75" s="393"/>
      <c r="DX75" s="393"/>
      <c r="DY75" s="393"/>
      <c r="DZ75" s="393"/>
      <c r="EA75" s="393"/>
      <c r="EB75" s="393"/>
      <c r="EC75" s="393"/>
      <c r="ED75" s="393"/>
      <c r="EE75" s="393"/>
      <c r="EF75" s="393"/>
      <c r="EG75" s="393"/>
      <c r="EH75" s="393"/>
      <c r="EI75" s="393"/>
      <c r="EJ75" s="393"/>
      <c r="EK75" s="393"/>
      <c r="EL75" s="393"/>
      <c r="EM75" s="393"/>
      <c r="EN75" s="393"/>
      <c r="EO75" s="393"/>
      <c r="EP75" s="393"/>
      <c r="EQ75" s="393"/>
      <c r="ER75" s="393"/>
      <c r="ES75" s="393"/>
      <c r="ET75" s="393"/>
      <c r="EU75" s="393"/>
      <c r="EV75" s="393"/>
      <c r="EW75" s="393"/>
      <c r="EX75" s="393"/>
      <c r="EY75" s="393"/>
      <c r="EZ75" s="393"/>
      <c r="FA75" s="393"/>
      <c r="FB75" s="393"/>
      <c r="FC75" s="393"/>
      <c r="FD75" s="393"/>
      <c r="FE75" s="393"/>
      <c r="FF75" s="393"/>
      <c r="FG75" s="393"/>
      <c r="FH75" s="393"/>
      <c r="FI75" s="393"/>
      <c r="FJ75" s="393"/>
      <c r="FK75" s="393"/>
      <c r="FL75" s="393"/>
      <c r="FM75" s="393"/>
      <c r="FN75" s="393"/>
      <c r="FO75" s="393"/>
      <c r="FP75" s="393"/>
      <c r="FQ75" s="393"/>
      <c r="FR75" s="393"/>
      <c r="FS75" s="393"/>
      <c r="FT75" s="393"/>
      <c r="FU75" s="393"/>
      <c r="FV75" s="393"/>
      <c r="FW75" s="393"/>
      <c r="FX75" s="393"/>
      <c r="FY75" s="393"/>
      <c r="FZ75" s="393"/>
      <c r="GA75" s="393"/>
      <c r="GB75" s="393"/>
      <c r="GC75" s="393"/>
      <c r="GD75" s="393"/>
      <c r="GE75" s="393"/>
      <c r="GF75" s="393"/>
      <c r="GG75" s="393"/>
      <c r="GH75" s="393"/>
      <c r="GI75" s="393"/>
      <c r="GJ75" s="393"/>
      <c r="GK75" s="393"/>
      <c r="GL75" s="393"/>
      <c r="GM75" s="393"/>
      <c r="GN75" s="393"/>
      <c r="GO75" s="393"/>
      <c r="GP75" s="393"/>
      <c r="GQ75" s="393"/>
      <c r="GR75" s="393"/>
      <c r="GS75" s="393"/>
      <c r="GT75" s="393"/>
      <c r="GU75" s="393"/>
      <c r="GV75" s="393"/>
      <c r="GW75" s="393"/>
      <c r="GX75" s="393"/>
      <c r="GY75" s="393"/>
      <c r="GZ75" s="393"/>
      <c r="HA75" s="393"/>
      <c r="HB75" s="393"/>
      <c r="HC75" s="393"/>
      <c r="HD75" s="393"/>
      <c r="HE75" s="393"/>
      <c r="HF75" s="393"/>
      <c r="HG75" s="393"/>
      <c r="HH75" s="393"/>
      <c r="HI75" s="393"/>
      <c r="HJ75" s="393"/>
      <c r="HK75" s="393"/>
      <c r="HL75" s="393"/>
      <c r="HM75" s="393"/>
      <c r="HN75" s="393"/>
      <c r="HO75" s="393"/>
      <c r="HP75" s="393"/>
      <c r="HQ75" s="393"/>
      <c r="HR75" s="393"/>
      <c r="HS75" s="393"/>
      <c r="HT75" s="393"/>
      <c r="HU75" s="393"/>
      <c r="HV75" s="393"/>
      <c r="HW75" s="393"/>
      <c r="HX75" s="393"/>
      <c r="HY75" s="393"/>
      <c r="HZ75" s="393"/>
      <c r="IA75" s="393"/>
      <c r="IB75" s="393"/>
      <c r="IC75" s="393"/>
      <c r="ID75" s="393"/>
      <c r="IE75" s="393"/>
      <c r="IF75" s="393"/>
      <c r="IG75" s="393"/>
      <c r="IH75" s="393"/>
      <c r="II75" s="393"/>
      <c r="IJ75" s="393"/>
      <c r="IK75" s="393"/>
      <c r="IL75" s="393"/>
      <c r="IM75" s="393"/>
      <c r="IN75" s="393"/>
      <c r="IO75" s="393"/>
      <c r="IP75" s="393"/>
      <c r="IQ75" s="393"/>
      <c r="IR75" s="393"/>
      <c r="IS75" s="393"/>
      <c r="IT75" s="393"/>
      <c r="IU75" s="393"/>
      <c r="IV75" s="393"/>
      <c r="IW75" s="393"/>
      <c r="IX75" s="393"/>
      <c r="IY75" s="393"/>
      <c r="IZ75" s="393"/>
      <c r="JA75" s="393"/>
      <c r="JB75" s="393"/>
      <c r="JC75" s="393"/>
      <c r="JD75" s="393"/>
      <c r="JE75" s="393"/>
      <c r="JF75" s="393"/>
      <c r="JG75" s="393"/>
      <c r="JH75" s="393"/>
      <c r="JI75" s="393"/>
      <c r="JJ75" s="393"/>
      <c r="JK75" s="393"/>
      <c r="JL75" s="393"/>
      <c r="JM75" s="393"/>
      <c r="JN75" s="393"/>
      <c r="JO75" s="393"/>
      <c r="JP75" s="393"/>
      <c r="JQ75" s="393"/>
      <c r="JR75" s="393"/>
      <c r="JS75" s="393"/>
      <c r="JT75" s="393"/>
      <c r="JU75" s="393"/>
      <c r="JV75" s="393"/>
      <c r="JW75" s="393"/>
      <c r="JX75" s="393"/>
      <c r="JY75" s="393"/>
      <c r="JZ75" s="393"/>
      <c r="KA75" s="393"/>
      <c r="KB75" s="393"/>
      <c r="KC75" s="393"/>
      <c r="KD75" s="393"/>
      <c r="KE75" s="393"/>
      <c r="KF75" s="393"/>
      <c r="KG75" s="393"/>
      <c r="KH75" s="393"/>
      <c r="KI75" s="393"/>
      <c r="KJ75" s="393"/>
      <c r="KK75" s="393"/>
      <c r="KL75" s="393"/>
      <c r="KM75" s="393"/>
      <c r="KN75" s="393"/>
      <c r="KO75" s="393"/>
      <c r="KP75" s="393"/>
      <c r="KQ75" s="393"/>
      <c r="KR75" s="393"/>
      <c r="KS75" s="393"/>
      <c r="KT75" s="393"/>
      <c r="KU75" s="393"/>
      <c r="KV75" s="393"/>
      <c r="KW75" s="393"/>
      <c r="KX75" s="393"/>
      <c r="KY75" s="393"/>
      <c r="KZ75" s="393"/>
      <c r="LA75" s="393"/>
      <c r="LB75" s="393"/>
      <c r="LC75" s="393"/>
      <c r="LD75" s="393"/>
      <c r="LE75" s="393"/>
      <c r="LF75" s="393"/>
      <c r="LG75" s="393"/>
      <c r="LH75" s="393"/>
      <c r="LI75" s="393"/>
      <c r="LJ75" s="393"/>
      <c r="LK75" s="393"/>
      <c r="LL75" s="393"/>
      <c r="LM75" s="393"/>
      <c r="LN75" s="393"/>
      <c r="LO75" s="393"/>
      <c r="LP75" s="393"/>
      <c r="LQ75" s="393"/>
      <c r="LR75" s="393"/>
      <c r="LS75" s="393"/>
      <c r="LT75" s="393"/>
      <c r="LU75" s="393"/>
      <c r="LV75" s="393"/>
      <c r="LW75" s="393"/>
      <c r="LX75" s="393"/>
      <c r="LY75" s="393"/>
      <c r="LZ75" s="393"/>
      <c r="MA75" s="393"/>
      <c r="MB75" s="393"/>
      <c r="MC75" s="393"/>
      <c r="MD75" s="393"/>
      <c r="ME75" s="393"/>
      <c r="MF75" s="393"/>
      <c r="MG75" s="393"/>
      <c r="MH75" s="393"/>
      <c r="MI75" s="393"/>
      <c r="MJ75" s="393"/>
      <c r="MK75" s="393"/>
      <c r="ML75" s="393"/>
      <c r="MM75" s="393"/>
      <c r="MN75" s="393"/>
      <c r="MO75" s="393"/>
      <c r="MP75" s="393"/>
      <c r="MQ75" s="393"/>
      <c r="MR75" s="393"/>
      <c r="MS75" s="393"/>
      <c r="MT75" s="393"/>
      <c r="MU75" s="393"/>
      <c r="MV75" s="393"/>
      <c r="MW75" s="393"/>
      <c r="MX75" s="393"/>
      <c r="MY75" s="393"/>
      <c r="MZ75" s="393"/>
      <c r="NA75" s="393"/>
      <c r="NB75" s="393"/>
      <c r="NC75" s="393"/>
      <c r="ND75" s="393"/>
      <c r="NE75" s="393"/>
      <c r="NF75" s="393"/>
      <c r="NG75" s="393"/>
      <c r="NH75" s="393"/>
      <c r="NI75" s="393"/>
      <c r="NJ75" s="393"/>
      <c r="NK75" s="393"/>
      <c r="NL75" s="393"/>
      <c r="NM75" s="393"/>
      <c r="NN75" s="393"/>
      <c r="NO75" s="393"/>
      <c r="NP75" s="393"/>
      <c r="NQ75" s="393"/>
      <c r="NR75" s="393"/>
      <c r="NS75" s="393"/>
      <c r="NT75" s="393"/>
      <c r="NU75" s="393"/>
      <c r="NV75" s="393"/>
      <c r="NW75" s="393"/>
      <c r="NX75" s="393"/>
      <c r="NY75" s="393"/>
      <c r="NZ75" s="393"/>
      <c r="OA75" s="393"/>
      <c r="OB75" s="393"/>
      <c r="OC75" s="393"/>
      <c r="OD75" s="393"/>
      <c r="OE75" s="393"/>
      <c r="OF75" s="393"/>
      <c r="OG75" s="393"/>
      <c r="OH75" s="393"/>
      <c r="OI75" s="393"/>
      <c r="OJ75" s="393"/>
      <c r="OK75" s="393"/>
      <c r="OL75" s="393"/>
      <c r="OM75" s="393"/>
      <c r="ON75" s="393"/>
      <c r="OO75" s="393"/>
      <c r="OP75" s="393"/>
      <c r="OQ75" s="393"/>
      <c r="OR75" s="393"/>
      <c r="OS75" s="393"/>
      <c r="OT75" s="393"/>
      <c r="OU75" s="393"/>
      <c r="OV75" s="393"/>
      <c r="OW75" s="393"/>
      <c r="OX75" s="393"/>
      <c r="OY75" s="393"/>
      <c r="OZ75" s="393"/>
      <c r="PA75" s="393"/>
      <c r="PB75" s="393"/>
      <c r="PC75" s="393"/>
      <c r="PD75" s="393"/>
      <c r="PE75" s="393"/>
      <c r="PF75" s="393"/>
      <c r="PG75" s="393"/>
      <c r="PH75" s="393"/>
      <c r="PI75" s="393"/>
      <c r="PJ75" s="393"/>
      <c r="PK75" s="393"/>
      <c r="PL75" s="393"/>
      <c r="PM75" s="393"/>
      <c r="PN75" s="393"/>
      <c r="PO75" s="393"/>
      <c r="PP75" s="393"/>
      <c r="PQ75" s="393"/>
      <c r="PR75" s="393"/>
      <c r="PS75" s="393"/>
      <c r="PT75" s="393"/>
      <c r="PU75" s="393"/>
      <c r="PV75" s="393"/>
      <c r="PW75" s="393"/>
      <c r="PX75" s="393"/>
      <c r="PY75" s="393"/>
      <c r="PZ75" s="393"/>
      <c r="QA75" s="393"/>
      <c r="QB75" s="393"/>
      <c r="QC75" s="393"/>
      <c r="QD75" s="393"/>
      <c r="QE75" s="393"/>
      <c r="QF75" s="393"/>
      <c r="QG75" s="393"/>
      <c r="QH75" s="393"/>
      <c r="QI75" s="393"/>
      <c r="QJ75" s="393"/>
      <c r="QK75" s="393"/>
      <c r="QL75" s="393"/>
      <c r="QM75" s="393"/>
      <c r="QN75" s="393"/>
      <c r="QO75" s="393"/>
      <c r="QP75" s="393"/>
      <c r="QQ75" s="393"/>
      <c r="QR75" s="393"/>
      <c r="QS75" s="393"/>
      <c r="QT75" s="393"/>
      <c r="QU75" s="393"/>
      <c r="QV75" s="393"/>
      <c r="QW75" s="393"/>
      <c r="QX75" s="393"/>
      <c r="QY75" s="393"/>
      <c r="QZ75" s="393"/>
      <c r="RA75" s="393"/>
      <c r="RB75" s="393"/>
      <c r="RC75" s="393"/>
      <c r="RD75" s="393"/>
      <c r="RE75" s="393"/>
      <c r="RF75" s="393"/>
      <c r="RG75" s="393"/>
      <c r="RH75" s="393"/>
      <c r="RI75" s="393"/>
      <c r="RJ75" s="393"/>
      <c r="RK75" s="393"/>
      <c r="RL75" s="393"/>
      <c r="RM75" s="393"/>
      <c r="RN75" s="393"/>
      <c r="RO75" s="393"/>
      <c r="RP75" s="393"/>
      <c r="RQ75" s="393"/>
      <c r="RR75" s="393"/>
      <c r="RS75" s="393"/>
      <c r="RT75" s="393"/>
      <c r="RU75" s="393"/>
      <c r="RV75" s="393"/>
      <c r="RW75" s="393"/>
      <c r="RX75" s="393"/>
      <c r="RY75" s="393"/>
      <c r="RZ75" s="393"/>
      <c r="SA75" s="393"/>
      <c r="SB75" s="393"/>
      <c r="SC75" s="393"/>
      <c r="SD75" s="393"/>
      <c r="SE75" s="393"/>
      <c r="SF75" s="393"/>
      <c r="SG75" s="393"/>
      <c r="SH75" s="393"/>
      <c r="SI75" s="393"/>
      <c r="SJ75" s="393"/>
      <c r="SK75" s="393"/>
      <c r="SL75" s="475"/>
    </row>
    <row r="76" spans="2:508">
      <c r="C76" s="175"/>
      <c r="D76" s="21"/>
      <c r="E76" s="132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468"/>
      <c r="X76" s="468"/>
      <c r="Y76" s="468"/>
      <c r="Z76" s="468"/>
      <c r="AA76" s="468"/>
      <c r="AB76" s="468"/>
      <c r="AC76" s="468"/>
      <c r="AD76" s="468"/>
      <c r="AE76" s="468"/>
      <c r="AF76" s="468"/>
      <c r="AG76" s="468"/>
      <c r="AH76" s="468"/>
      <c r="AI76" s="468"/>
      <c r="AJ76" s="468"/>
      <c r="AK76" s="468"/>
      <c r="AL76" s="468"/>
      <c r="AM76" s="468"/>
      <c r="AN76" s="468"/>
      <c r="AO76" s="468"/>
      <c r="AP76" s="468"/>
      <c r="AQ76" s="468"/>
      <c r="AR76" s="468"/>
      <c r="AS76" s="468"/>
      <c r="AT76" s="468"/>
      <c r="AU76" s="468"/>
      <c r="AV76" s="468"/>
      <c r="AW76" s="468"/>
      <c r="AX76" s="468"/>
      <c r="AY76" s="468"/>
      <c r="AZ76" s="468"/>
      <c r="BA76" s="468"/>
      <c r="BB76" s="468"/>
      <c r="BC76" s="468"/>
      <c r="BD76" s="468"/>
      <c r="BE76" s="468"/>
      <c r="BF76" s="468"/>
      <c r="BG76" s="468"/>
      <c r="BH76" s="468"/>
      <c r="BI76" s="468"/>
      <c r="BJ76" s="468"/>
      <c r="BK76" s="468"/>
      <c r="BL76" s="468"/>
      <c r="BM76" s="468"/>
      <c r="BN76" s="468"/>
      <c r="BO76" s="468"/>
      <c r="BP76" s="468"/>
      <c r="BQ76" s="468"/>
      <c r="BR76" s="468"/>
      <c r="BS76" s="468"/>
      <c r="BT76" s="468"/>
      <c r="BU76" s="468"/>
      <c r="BV76" s="468"/>
      <c r="BW76" s="468"/>
      <c r="BX76" s="468"/>
      <c r="BY76" s="468"/>
      <c r="BZ76" s="468"/>
      <c r="CA76" s="468"/>
      <c r="CB76" s="468"/>
      <c r="CC76" s="468"/>
      <c r="CD76" s="468"/>
      <c r="CE76" s="468"/>
      <c r="CF76" s="468"/>
      <c r="CG76" s="468"/>
      <c r="CH76" s="468"/>
      <c r="CI76" s="468"/>
      <c r="CJ76" s="468"/>
      <c r="CK76" s="468"/>
      <c r="CL76" s="468"/>
      <c r="CM76" s="468"/>
      <c r="CN76" s="468"/>
      <c r="CO76" s="468"/>
      <c r="CP76" s="468"/>
      <c r="CQ76" s="468"/>
      <c r="CR76" s="468"/>
      <c r="CS76" s="468"/>
      <c r="CT76" s="468"/>
      <c r="CU76" s="468"/>
      <c r="CV76" s="468"/>
      <c r="CW76" s="468"/>
      <c r="CX76" s="468"/>
      <c r="CY76" s="468"/>
      <c r="CZ76" s="468"/>
      <c r="DA76" s="468"/>
      <c r="DB76" s="468"/>
      <c r="DC76" s="468"/>
      <c r="DD76" s="468"/>
      <c r="DE76" s="468"/>
      <c r="DF76" s="468"/>
      <c r="DG76" s="468"/>
      <c r="DH76" s="468"/>
      <c r="DI76" s="468"/>
      <c r="DJ76" s="468"/>
      <c r="DK76" s="468"/>
      <c r="DL76" s="468"/>
      <c r="DM76" s="468"/>
      <c r="DN76" s="468"/>
      <c r="DO76" s="468"/>
      <c r="DP76" s="468"/>
      <c r="DQ76" s="468"/>
      <c r="DR76" s="468"/>
      <c r="DS76" s="468"/>
      <c r="DT76" s="468"/>
      <c r="DU76" s="468"/>
      <c r="DV76" s="468"/>
      <c r="DW76" s="468"/>
      <c r="DX76" s="468"/>
      <c r="DY76" s="468"/>
      <c r="DZ76" s="468"/>
      <c r="EA76" s="468"/>
      <c r="EB76" s="468"/>
      <c r="EC76" s="468"/>
      <c r="ED76" s="468"/>
      <c r="EE76" s="468"/>
      <c r="EF76" s="468"/>
      <c r="EG76" s="468"/>
      <c r="EH76" s="468"/>
      <c r="EI76" s="468"/>
      <c r="EJ76" s="468"/>
      <c r="EK76" s="468"/>
      <c r="EL76" s="468"/>
      <c r="EM76" s="468"/>
      <c r="EN76" s="468"/>
      <c r="EO76" s="468"/>
      <c r="EP76" s="468"/>
      <c r="EQ76" s="468"/>
      <c r="ER76" s="468"/>
      <c r="ES76" s="468"/>
      <c r="ET76" s="468"/>
      <c r="EU76" s="468"/>
      <c r="EV76" s="468"/>
      <c r="EW76" s="468"/>
      <c r="EX76" s="468"/>
      <c r="EY76" s="468"/>
      <c r="EZ76" s="468"/>
      <c r="FA76" s="468"/>
      <c r="FB76" s="468"/>
      <c r="FC76" s="468"/>
      <c r="FD76" s="468"/>
      <c r="FE76" s="468"/>
      <c r="FF76" s="468"/>
      <c r="FG76" s="468"/>
      <c r="FH76" s="468"/>
      <c r="FI76" s="468"/>
      <c r="FJ76" s="468"/>
      <c r="FK76" s="468"/>
      <c r="FL76" s="468"/>
      <c r="FM76" s="468"/>
      <c r="FN76" s="468"/>
      <c r="FO76" s="468"/>
      <c r="FP76" s="468"/>
      <c r="FQ76" s="468"/>
      <c r="FR76" s="468"/>
      <c r="FS76" s="468"/>
      <c r="FT76" s="468"/>
      <c r="FU76" s="468"/>
      <c r="FV76" s="468"/>
      <c r="FW76" s="468"/>
      <c r="FX76" s="468"/>
      <c r="FY76" s="468"/>
      <c r="FZ76" s="468"/>
      <c r="GA76" s="468"/>
      <c r="GB76" s="468"/>
      <c r="GC76" s="468"/>
      <c r="GD76" s="468"/>
      <c r="GE76" s="468"/>
      <c r="GF76" s="468"/>
      <c r="GG76" s="468"/>
      <c r="GH76" s="468"/>
      <c r="GI76" s="468"/>
      <c r="GJ76" s="468"/>
      <c r="GK76" s="468"/>
      <c r="GL76" s="468"/>
      <c r="GM76" s="468"/>
      <c r="GN76" s="468"/>
      <c r="GO76" s="468"/>
      <c r="GP76" s="468"/>
      <c r="GQ76" s="468"/>
      <c r="GR76" s="468"/>
      <c r="GS76" s="468"/>
      <c r="GT76" s="468"/>
      <c r="GU76" s="468"/>
      <c r="GV76" s="468"/>
      <c r="GW76" s="468"/>
      <c r="GX76" s="468"/>
      <c r="GY76" s="468"/>
      <c r="GZ76" s="468"/>
      <c r="HA76" s="468"/>
      <c r="HB76" s="468"/>
      <c r="HC76" s="468"/>
      <c r="HD76" s="468"/>
      <c r="HE76" s="468"/>
      <c r="HF76" s="468"/>
      <c r="HG76" s="468"/>
      <c r="HH76" s="468"/>
      <c r="HI76" s="468"/>
      <c r="HJ76" s="468"/>
      <c r="HK76" s="468"/>
      <c r="HL76" s="468"/>
      <c r="HM76" s="468"/>
      <c r="HN76" s="468"/>
      <c r="HO76" s="468"/>
      <c r="HP76" s="468"/>
      <c r="HQ76" s="468"/>
      <c r="HR76" s="468"/>
      <c r="HS76" s="468"/>
      <c r="HT76" s="468"/>
      <c r="HU76" s="468"/>
      <c r="HV76" s="468"/>
      <c r="HW76" s="468"/>
      <c r="HX76" s="468"/>
      <c r="HY76" s="468"/>
      <c r="HZ76" s="468"/>
      <c r="IA76" s="468"/>
      <c r="IB76" s="468"/>
      <c r="IC76" s="468"/>
      <c r="ID76" s="468"/>
      <c r="IE76" s="468"/>
      <c r="IF76" s="468"/>
      <c r="IG76" s="468"/>
      <c r="IH76" s="468"/>
      <c r="II76" s="468"/>
      <c r="IJ76" s="468"/>
      <c r="IK76" s="468"/>
      <c r="IL76" s="468"/>
      <c r="IM76" s="468"/>
      <c r="IN76" s="468"/>
      <c r="IO76" s="468"/>
      <c r="IP76" s="468"/>
      <c r="IQ76" s="468"/>
      <c r="IR76" s="468"/>
      <c r="IS76" s="468"/>
      <c r="IT76" s="468"/>
      <c r="IU76" s="468"/>
      <c r="IV76" s="468"/>
      <c r="IW76" s="468"/>
      <c r="IX76" s="468"/>
      <c r="IY76" s="468"/>
      <c r="IZ76" s="468"/>
      <c r="JA76" s="468"/>
      <c r="JB76" s="468"/>
      <c r="JC76" s="468"/>
      <c r="JD76" s="468"/>
      <c r="JE76" s="468"/>
      <c r="JF76" s="468"/>
      <c r="JG76" s="468"/>
      <c r="JH76" s="468"/>
      <c r="JI76" s="468"/>
      <c r="JJ76" s="468"/>
      <c r="JK76" s="468"/>
      <c r="JL76" s="468"/>
      <c r="JM76" s="468"/>
      <c r="JN76" s="468"/>
      <c r="JO76" s="468"/>
      <c r="JP76" s="468"/>
      <c r="JQ76" s="468"/>
      <c r="JR76" s="468"/>
      <c r="JS76" s="468"/>
      <c r="JT76" s="468"/>
      <c r="JU76" s="468"/>
      <c r="JV76" s="468"/>
      <c r="JW76" s="468"/>
      <c r="JX76" s="468"/>
      <c r="JY76" s="468"/>
      <c r="JZ76" s="468"/>
      <c r="KA76" s="468"/>
      <c r="KB76" s="468"/>
      <c r="KC76" s="468"/>
      <c r="KD76" s="468"/>
      <c r="KE76" s="468"/>
      <c r="KF76" s="468"/>
      <c r="KG76" s="468"/>
      <c r="KH76" s="468"/>
      <c r="KI76" s="468"/>
      <c r="KJ76" s="468"/>
      <c r="KK76" s="468"/>
      <c r="KL76" s="468"/>
      <c r="KM76" s="468"/>
      <c r="KN76" s="468"/>
      <c r="KO76" s="468"/>
      <c r="KP76" s="468"/>
      <c r="KQ76" s="468"/>
      <c r="KR76" s="468"/>
      <c r="KS76" s="468"/>
      <c r="KT76" s="468"/>
      <c r="KU76" s="468"/>
      <c r="KV76" s="468"/>
      <c r="KW76" s="468"/>
      <c r="KX76" s="468"/>
      <c r="KY76" s="468"/>
      <c r="KZ76" s="468"/>
      <c r="LA76" s="468"/>
      <c r="LB76" s="468"/>
      <c r="LC76" s="468"/>
      <c r="LD76" s="468"/>
      <c r="LE76" s="468"/>
      <c r="LF76" s="468"/>
      <c r="LG76" s="468"/>
      <c r="LH76" s="468"/>
      <c r="LI76" s="468"/>
      <c r="LJ76" s="468"/>
      <c r="LK76" s="468"/>
      <c r="LL76" s="468"/>
      <c r="LM76" s="468"/>
      <c r="LN76" s="468"/>
      <c r="LO76" s="468"/>
      <c r="LP76" s="468"/>
      <c r="LQ76" s="468"/>
      <c r="LR76" s="468"/>
      <c r="LS76" s="468"/>
      <c r="LT76" s="468"/>
      <c r="LU76" s="468"/>
      <c r="LV76" s="468"/>
      <c r="LW76" s="468"/>
      <c r="LX76" s="468"/>
      <c r="LY76" s="468"/>
      <c r="LZ76" s="468"/>
      <c r="MA76" s="468"/>
      <c r="MB76" s="468"/>
      <c r="MC76" s="468"/>
      <c r="MD76" s="468"/>
      <c r="ME76" s="468"/>
      <c r="MF76" s="468"/>
      <c r="MG76" s="468"/>
      <c r="MH76" s="468"/>
      <c r="MI76" s="468"/>
      <c r="MJ76" s="468"/>
      <c r="MK76" s="468"/>
      <c r="ML76" s="468"/>
      <c r="MM76" s="468"/>
      <c r="MN76" s="468"/>
      <c r="MO76" s="468"/>
      <c r="MP76" s="468"/>
      <c r="MQ76" s="468"/>
      <c r="MR76" s="468"/>
      <c r="MS76" s="468"/>
      <c r="MT76" s="468"/>
      <c r="MU76" s="468"/>
      <c r="MV76" s="468"/>
      <c r="MW76" s="468"/>
      <c r="MX76" s="468"/>
      <c r="MY76" s="468"/>
      <c r="MZ76" s="468"/>
      <c r="NA76" s="468"/>
      <c r="NB76" s="468"/>
      <c r="NC76" s="468"/>
      <c r="ND76" s="468"/>
      <c r="NE76" s="468"/>
      <c r="NF76" s="468"/>
      <c r="NG76" s="468"/>
      <c r="NH76" s="468"/>
      <c r="NI76" s="468"/>
      <c r="NJ76" s="468"/>
      <c r="NK76" s="468"/>
      <c r="NL76" s="468"/>
      <c r="NM76" s="468"/>
      <c r="NN76" s="468"/>
      <c r="NO76" s="468"/>
      <c r="NP76" s="468"/>
      <c r="NQ76" s="468"/>
      <c r="NR76" s="468"/>
      <c r="NS76" s="468"/>
      <c r="NT76" s="468"/>
      <c r="NU76" s="468"/>
      <c r="NV76" s="468"/>
      <c r="NW76" s="468"/>
      <c r="NX76" s="468"/>
      <c r="NY76" s="468"/>
      <c r="NZ76" s="468"/>
      <c r="OA76" s="468"/>
      <c r="OB76" s="468"/>
      <c r="OC76" s="468"/>
      <c r="OD76" s="468"/>
      <c r="OE76" s="468"/>
      <c r="OF76" s="468"/>
      <c r="OG76" s="468"/>
      <c r="OH76" s="468"/>
      <c r="OI76" s="468"/>
      <c r="OJ76" s="468"/>
      <c r="OK76" s="468"/>
      <c r="OL76" s="468"/>
      <c r="OM76" s="468"/>
      <c r="ON76" s="468"/>
      <c r="OO76" s="468"/>
      <c r="OP76" s="468"/>
      <c r="OQ76" s="468"/>
      <c r="OR76" s="468"/>
      <c r="OS76" s="468"/>
      <c r="OT76" s="468"/>
      <c r="OU76" s="468"/>
      <c r="OV76" s="468"/>
      <c r="OW76" s="468"/>
      <c r="OX76" s="468"/>
      <c r="OY76" s="468"/>
      <c r="OZ76" s="468"/>
      <c r="PA76" s="468"/>
      <c r="PB76" s="468"/>
      <c r="PC76" s="468"/>
      <c r="PD76" s="468"/>
      <c r="PE76" s="468"/>
      <c r="PF76" s="468"/>
      <c r="PG76" s="468"/>
      <c r="PH76" s="468"/>
      <c r="PI76" s="468"/>
      <c r="PJ76" s="468"/>
      <c r="PK76" s="468"/>
      <c r="PL76" s="468"/>
      <c r="PM76" s="468"/>
      <c r="PN76" s="468"/>
      <c r="PO76" s="468"/>
      <c r="PP76" s="468"/>
      <c r="PQ76" s="468"/>
      <c r="PR76" s="468"/>
      <c r="PS76" s="468"/>
      <c r="PT76" s="468"/>
      <c r="PU76" s="468"/>
      <c r="PV76" s="468"/>
      <c r="PW76" s="468"/>
      <c r="PX76" s="468"/>
      <c r="PY76" s="468"/>
      <c r="PZ76" s="468"/>
      <c r="QA76" s="468"/>
      <c r="QB76" s="468"/>
      <c r="QC76" s="468"/>
      <c r="QD76" s="468"/>
      <c r="QE76" s="468"/>
      <c r="QF76" s="468"/>
      <c r="QG76" s="468"/>
      <c r="QH76" s="468"/>
      <c r="QI76" s="468"/>
      <c r="QJ76" s="468"/>
      <c r="QK76" s="468"/>
      <c r="QL76" s="468"/>
      <c r="QM76" s="468"/>
      <c r="QN76" s="468"/>
      <c r="QO76" s="468"/>
      <c r="QP76" s="468"/>
      <c r="QQ76" s="468"/>
      <c r="QR76" s="468"/>
      <c r="QS76" s="468"/>
      <c r="QT76" s="468"/>
      <c r="QU76" s="468"/>
      <c r="QV76" s="468"/>
      <c r="QW76" s="468"/>
      <c r="QX76" s="468"/>
      <c r="QY76" s="468"/>
      <c r="QZ76" s="468"/>
      <c r="RA76" s="468"/>
      <c r="RB76" s="468"/>
      <c r="RC76" s="468"/>
      <c r="RD76" s="468"/>
      <c r="RE76" s="468"/>
      <c r="RF76" s="468"/>
      <c r="RG76" s="468"/>
      <c r="RH76" s="468"/>
      <c r="RI76" s="468"/>
      <c r="RJ76" s="468"/>
      <c r="RK76" s="468"/>
      <c r="RL76" s="468"/>
      <c r="RM76" s="468"/>
      <c r="RN76" s="468"/>
      <c r="RO76" s="468"/>
      <c r="RP76" s="468"/>
      <c r="RQ76" s="468"/>
      <c r="RR76" s="468"/>
      <c r="RS76" s="468"/>
      <c r="RT76" s="468"/>
      <c r="RU76" s="468"/>
      <c r="RV76" s="468"/>
      <c r="RW76" s="468"/>
      <c r="RX76" s="468"/>
      <c r="RY76" s="468"/>
      <c r="RZ76" s="468"/>
      <c r="SA76" s="468"/>
      <c r="SB76" s="468"/>
      <c r="SC76" s="468"/>
      <c r="SD76" s="468"/>
      <c r="SE76" s="468"/>
      <c r="SF76" s="468"/>
      <c r="SG76" s="468"/>
      <c r="SH76" s="468"/>
      <c r="SI76" s="468"/>
      <c r="SJ76" s="468"/>
      <c r="SK76" s="468"/>
      <c r="SL76" s="302"/>
    </row>
    <row r="77" spans="2:508">
      <c r="C77" s="381" t="s">
        <v>600</v>
      </c>
      <c r="D77" s="473" t="s">
        <v>175</v>
      </c>
      <c r="E77" s="381" t="s">
        <v>599</v>
      </c>
      <c r="F77" s="300">
        <f>$T$77*F65</f>
        <v>156.55000000000001</v>
      </c>
      <c r="G77" s="300">
        <f>$T$77*G65</f>
        <v>156.55000000000001</v>
      </c>
      <c r="H77" s="300">
        <f>$T$77*H65</f>
        <v>156.55000000000001</v>
      </c>
      <c r="I77" s="300">
        <f>$U$77*I65</f>
        <v>198</v>
      </c>
      <c r="J77" s="451">
        <f>$T$77*J65-3*unit.cost.digital.service.3/(12*years.client.retention)*J65</f>
        <v>155.88129930505357</v>
      </c>
      <c r="K77" s="300">
        <f>$T$77*K65</f>
        <v>156.55000000000001</v>
      </c>
      <c r="L77" s="451">
        <f>$T$77*L65-3*unit.cost.digital.service.3/(12*years.client.retention)*L65</f>
        <v>155.88129930505357</v>
      </c>
      <c r="M77" s="300">
        <f>$U$77*M65</f>
        <v>198</v>
      </c>
      <c r="N77" s="300">
        <f>$U$77*N65</f>
        <v>198</v>
      </c>
      <c r="O77" s="300">
        <f>$T$77*O65</f>
        <v>156.55000000000001</v>
      </c>
      <c r="P77" s="300">
        <f>$U$77*P65</f>
        <v>198</v>
      </c>
      <c r="Q77" s="300">
        <f>$U$77*Q65</f>
        <v>396</v>
      </c>
      <c r="R77" s="300">
        <f>$U$77*R65</f>
        <v>792</v>
      </c>
      <c r="S77" s="300">
        <f>$U$77*S65</f>
        <v>1188</v>
      </c>
      <c r="T77" s="374">
        <f>'P. 3- 7'!$I$221</f>
        <v>156.55000000000001</v>
      </c>
      <c r="U77" s="374">
        <f>'P. 3- 7'!$I$220</f>
        <v>198</v>
      </c>
      <c r="V77" s="300"/>
      <c r="W77" s="300"/>
      <c r="X77" s="300"/>
      <c r="Y77" s="300"/>
      <c r="Z77" s="300"/>
      <c r="AA77" s="300"/>
      <c r="AB77" s="300"/>
      <c r="AC77" s="300"/>
      <c r="AD77" s="300"/>
      <c r="AE77" s="300"/>
      <c r="AF77" s="300"/>
      <c r="AG77" s="300"/>
      <c r="AH77" s="300"/>
      <c r="AI77" s="300"/>
      <c r="AJ77" s="300"/>
      <c r="AK77" s="300"/>
      <c r="AL77" s="300"/>
      <c r="AM77" s="300"/>
      <c r="AN77" s="300"/>
      <c r="AO77" s="300"/>
      <c r="AP77" s="300"/>
      <c r="AQ77" s="300"/>
      <c r="AR77" s="300"/>
      <c r="AS77" s="300"/>
      <c r="AT77" s="300"/>
      <c r="AU77" s="300"/>
      <c r="AV77" s="300"/>
      <c r="AW77" s="300"/>
      <c r="AX77" s="300"/>
      <c r="AY77" s="300"/>
      <c r="AZ77" s="300"/>
      <c r="BA77" s="300"/>
      <c r="BB77" s="300"/>
      <c r="BC77" s="300"/>
      <c r="BD77" s="300"/>
      <c r="BE77" s="300"/>
      <c r="BF77" s="300"/>
      <c r="BG77" s="300"/>
      <c r="BH77" s="300"/>
      <c r="BI77" s="300"/>
      <c r="BJ77" s="300"/>
      <c r="BK77" s="300"/>
      <c r="BL77" s="300"/>
      <c r="BM77" s="300"/>
      <c r="BN77" s="300"/>
      <c r="BO77" s="300"/>
      <c r="BP77" s="300"/>
      <c r="BQ77" s="300"/>
      <c r="BR77" s="300"/>
      <c r="BS77" s="300"/>
      <c r="BT77" s="300"/>
      <c r="BU77" s="300"/>
      <c r="BV77" s="300"/>
      <c r="BW77" s="300"/>
      <c r="BX77" s="300"/>
      <c r="BY77" s="300"/>
      <c r="BZ77" s="300"/>
      <c r="CA77" s="300"/>
      <c r="CB77" s="300"/>
      <c r="CC77" s="300"/>
      <c r="CD77" s="300"/>
      <c r="CE77" s="300"/>
      <c r="CF77" s="300"/>
      <c r="CG77" s="300"/>
      <c r="CH77" s="300"/>
      <c r="CI77" s="300"/>
      <c r="CJ77" s="300"/>
      <c r="CK77" s="300"/>
      <c r="CL77" s="300"/>
      <c r="CM77" s="300"/>
      <c r="CN77" s="300"/>
      <c r="CO77" s="300"/>
      <c r="CP77" s="300"/>
      <c r="CQ77" s="300"/>
      <c r="CR77" s="300"/>
      <c r="CS77" s="300"/>
      <c r="CT77" s="300"/>
      <c r="CU77" s="300"/>
      <c r="CV77" s="300"/>
      <c r="CW77" s="300"/>
      <c r="CX77" s="300"/>
      <c r="CY77" s="300"/>
      <c r="CZ77" s="300"/>
      <c r="DA77" s="300"/>
      <c r="DB77" s="300"/>
      <c r="DC77" s="300"/>
      <c r="DD77" s="300"/>
      <c r="DE77" s="300"/>
      <c r="DF77" s="300"/>
      <c r="DG77" s="300"/>
      <c r="DH77" s="300"/>
      <c r="DI77" s="300"/>
      <c r="DJ77" s="300"/>
      <c r="DK77" s="300"/>
      <c r="DL77" s="300"/>
      <c r="DM77" s="300"/>
      <c r="DN77" s="300"/>
      <c r="DO77" s="300"/>
      <c r="DP77" s="300"/>
      <c r="DQ77" s="300"/>
      <c r="DR77" s="300"/>
      <c r="DS77" s="300"/>
      <c r="DT77" s="300"/>
      <c r="DU77" s="300"/>
      <c r="DV77" s="300"/>
      <c r="DW77" s="300"/>
      <c r="DX77" s="300"/>
      <c r="DY77" s="300"/>
      <c r="DZ77" s="300"/>
      <c r="EA77" s="300"/>
      <c r="EB77" s="300"/>
      <c r="EC77" s="300"/>
      <c r="ED77" s="300"/>
      <c r="EE77" s="300"/>
      <c r="EF77" s="300"/>
      <c r="EG77" s="300"/>
      <c r="EH77" s="300"/>
      <c r="EI77" s="300"/>
      <c r="EJ77" s="300"/>
      <c r="EK77" s="300"/>
      <c r="EL77" s="300"/>
      <c r="EM77" s="300"/>
      <c r="EN77" s="300"/>
      <c r="EO77" s="300"/>
      <c r="EP77" s="300"/>
      <c r="EQ77" s="300"/>
      <c r="ER77" s="300"/>
      <c r="ES77" s="300"/>
      <c r="ET77" s="300"/>
      <c r="EU77" s="300"/>
      <c r="EV77" s="300"/>
      <c r="EW77" s="300"/>
      <c r="EX77" s="300"/>
      <c r="EY77" s="300"/>
      <c r="EZ77" s="300"/>
      <c r="FA77" s="300"/>
      <c r="FB77" s="300"/>
      <c r="FC77" s="300"/>
      <c r="FD77" s="300"/>
      <c r="FE77" s="300"/>
      <c r="FF77" s="300"/>
      <c r="FG77" s="300"/>
      <c r="FH77" s="300"/>
      <c r="FI77" s="300"/>
      <c r="FJ77" s="300"/>
      <c r="FK77" s="300"/>
      <c r="FL77" s="300"/>
      <c r="FM77" s="300"/>
      <c r="FN77" s="300"/>
      <c r="FO77" s="300"/>
      <c r="FP77" s="300"/>
      <c r="FQ77" s="300"/>
      <c r="FR77" s="300"/>
      <c r="FS77" s="300"/>
      <c r="FT77" s="300"/>
      <c r="FU77" s="300"/>
      <c r="FV77" s="300"/>
      <c r="FW77" s="300"/>
      <c r="FX77" s="300"/>
      <c r="FY77" s="300"/>
      <c r="FZ77" s="300"/>
      <c r="GA77" s="300"/>
      <c r="GB77" s="300"/>
      <c r="GC77" s="300"/>
      <c r="GD77" s="300"/>
      <c r="GE77" s="300"/>
      <c r="GF77" s="300"/>
      <c r="GG77" s="300"/>
      <c r="GH77" s="300"/>
      <c r="GI77" s="300"/>
      <c r="GJ77" s="300"/>
      <c r="GK77" s="300"/>
      <c r="GL77" s="300"/>
      <c r="GM77" s="300"/>
      <c r="GN77" s="300"/>
      <c r="GO77" s="300"/>
      <c r="GP77" s="300"/>
      <c r="GQ77" s="300"/>
      <c r="GR77" s="300"/>
      <c r="GS77" s="300"/>
      <c r="GT77" s="300"/>
      <c r="GU77" s="300"/>
      <c r="GV77" s="300"/>
      <c r="GW77" s="300"/>
      <c r="GX77" s="300"/>
      <c r="GY77" s="300"/>
      <c r="GZ77" s="300"/>
      <c r="HA77" s="300"/>
      <c r="HB77" s="300"/>
      <c r="HC77" s="300"/>
      <c r="HD77" s="300"/>
      <c r="HE77" s="300"/>
      <c r="HF77" s="300"/>
      <c r="HG77" s="300"/>
      <c r="HH77" s="300"/>
      <c r="HI77" s="300"/>
      <c r="HJ77" s="300"/>
      <c r="HK77" s="300"/>
      <c r="HL77" s="300"/>
      <c r="HM77" s="300"/>
      <c r="HN77" s="300"/>
      <c r="HO77" s="300"/>
      <c r="HP77" s="300"/>
      <c r="HQ77" s="300"/>
      <c r="HR77" s="300"/>
      <c r="HS77" s="300"/>
      <c r="HT77" s="300"/>
      <c r="HU77" s="300"/>
      <c r="HV77" s="300"/>
      <c r="HW77" s="300"/>
      <c r="HX77" s="300"/>
      <c r="HY77" s="300"/>
      <c r="HZ77" s="300"/>
      <c r="IA77" s="300"/>
      <c r="IB77" s="300"/>
      <c r="IC77" s="300"/>
      <c r="ID77" s="300"/>
      <c r="IE77" s="300"/>
      <c r="IF77" s="300"/>
      <c r="IG77" s="300"/>
      <c r="IH77" s="300"/>
      <c r="II77" s="300"/>
      <c r="IJ77" s="300"/>
      <c r="IK77" s="300"/>
      <c r="IL77" s="300"/>
      <c r="IM77" s="300"/>
      <c r="IN77" s="300"/>
      <c r="IO77" s="300"/>
      <c r="IP77" s="300"/>
      <c r="IQ77" s="300"/>
      <c r="IR77" s="300"/>
      <c r="IS77" s="300"/>
      <c r="IT77" s="300"/>
      <c r="IU77" s="300"/>
      <c r="IV77" s="300"/>
      <c r="IW77" s="300"/>
      <c r="IX77" s="300"/>
      <c r="IY77" s="300"/>
      <c r="IZ77" s="300"/>
      <c r="JA77" s="300"/>
      <c r="JB77" s="300"/>
      <c r="JC77" s="300"/>
      <c r="JD77" s="300"/>
      <c r="JE77" s="300"/>
      <c r="JF77" s="300"/>
      <c r="JG77" s="300"/>
      <c r="JH77" s="300"/>
      <c r="JI77" s="300"/>
      <c r="JJ77" s="300"/>
      <c r="JK77" s="300"/>
      <c r="JL77" s="300"/>
      <c r="JM77" s="300"/>
      <c r="JN77" s="300"/>
      <c r="JO77" s="300"/>
      <c r="JP77" s="300"/>
      <c r="JQ77" s="300"/>
      <c r="JR77" s="300"/>
      <c r="JS77" s="300"/>
      <c r="JT77" s="300"/>
      <c r="JU77" s="300"/>
      <c r="JV77" s="300"/>
      <c r="JW77" s="300"/>
      <c r="JX77" s="300"/>
      <c r="JY77" s="300"/>
      <c r="JZ77" s="300"/>
      <c r="KA77" s="300"/>
      <c r="KB77" s="300"/>
      <c r="KC77" s="300"/>
      <c r="KD77" s="300"/>
      <c r="KE77" s="300"/>
      <c r="KF77" s="300"/>
      <c r="KG77" s="300"/>
      <c r="KH77" s="300"/>
      <c r="KI77" s="300"/>
      <c r="KJ77" s="300"/>
      <c r="KK77" s="300"/>
      <c r="KL77" s="300"/>
      <c r="KM77" s="300"/>
      <c r="KN77" s="300"/>
      <c r="KO77" s="300"/>
      <c r="KP77" s="300"/>
      <c r="KQ77" s="300"/>
      <c r="KR77" s="300"/>
      <c r="KS77" s="300"/>
      <c r="KT77" s="300"/>
      <c r="KU77" s="300"/>
      <c r="KV77" s="300"/>
      <c r="KW77" s="300"/>
      <c r="KX77" s="300"/>
      <c r="KY77" s="300"/>
      <c r="KZ77" s="300"/>
      <c r="LA77" s="300"/>
      <c r="LB77" s="300"/>
      <c r="LC77" s="300"/>
      <c r="LD77" s="300"/>
      <c r="LE77" s="300"/>
      <c r="LF77" s="300"/>
      <c r="LG77" s="300"/>
      <c r="LH77" s="300"/>
      <c r="LI77" s="300"/>
      <c r="LJ77" s="300"/>
      <c r="LK77" s="300"/>
      <c r="LL77" s="300"/>
      <c r="LM77" s="300"/>
      <c r="LN77" s="300"/>
      <c r="LO77" s="300"/>
      <c r="LP77" s="300"/>
      <c r="LQ77" s="300"/>
      <c r="LR77" s="300"/>
      <c r="LS77" s="300"/>
      <c r="LT77" s="300"/>
      <c r="LU77" s="300"/>
      <c r="LV77" s="300"/>
      <c r="LW77" s="300"/>
      <c r="LX77" s="300"/>
      <c r="LY77" s="300"/>
      <c r="LZ77" s="300"/>
      <c r="MA77" s="300"/>
      <c r="MB77" s="300"/>
      <c r="MC77" s="300"/>
      <c r="MD77" s="300"/>
      <c r="ME77" s="300"/>
      <c r="MF77" s="300"/>
      <c r="MG77" s="300"/>
      <c r="MH77" s="300"/>
      <c r="MI77" s="300"/>
      <c r="MJ77" s="300"/>
      <c r="MK77" s="300"/>
      <c r="ML77" s="300"/>
      <c r="MM77" s="300"/>
      <c r="MN77" s="300"/>
      <c r="MO77" s="300"/>
      <c r="MP77" s="300"/>
      <c r="MQ77" s="300"/>
      <c r="MR77" s="300"/>
      <c r="MS77" s="300"/>
      <c r="MT77" s="300"/>
      <c r="MU77" s="300"/>
      <c r="MV77" s="300"/>
      <c r="MW77" s="300"/>
      <c r="MX77" s="300"/>
      <c r="MY77" s="300"/>
      <c r="MZ77" s="300"/>
      <c r="NA77" s="300"/>
      <c r="NB77" s="300"/>
      <c r="NC77" s="300"/>
      <c r="ND77" s="300"/>
      <c r="NE77" s="300"/>
      <c r="NF77" s="300"/>
      <c r="NG77" s="300"/>
      <c r="NH77" s="300"/>
      <c r="NI77" s="300"/>
      <c r="NJ77" s="300"/>
      <c r="NK77" s="300"/>
      <c r="NL77" s="300"/>
      <c r="NM77" s="300"/>
      <c r="NN77" s="300"/>
      <c r="NO77" s="300"/>
      <c r="NP77" s="300"/>
      <c r="NQ77" s="300"/>
      <c r="NR77" s="300"/>
      <c r="NS77" s="300"/>
      <c r="NT77" s="300"/>
      <c r="NU77" s="300"/>
      <c r="NV77" s="300"/>
      <c r="NW77" s="300"/>
      <c r="NX77" s="300"/>
      <c r="NY77" s="300"/>
      <c r="NZ77" s="300"/>
      <c r="OA77" s="300"/>
      <c r="OB77" s="300"/>
      <c r="OC77" s="300"/>
      <c r="OD77" s="300"/>
      <c r="OE77" s="300"/>
      <c r="OF77" s="300"/>
      <c r="OG77" s="300"/>
      <c r="OH77" s="300"/>
      <c r="OI77" s="300"/>
      <c r="OJ77" s="300"/>
      <c r="OK77" s="300"/>
      <c r="OL77" s="300"/>
      <c r="OM77" s="300"/>
      <c r="ON77" s="300"/>
      <c r="OO77" s="300"/>
      <c r="OP77" s="300"/>
      <c r="OQ77" s="300"/>
      <c r="OR77" s="300"/>
      <c r="OS77" s="300"/>
      <c r="OT77" s="300"/>
      <c r="OU77" s="300"/>
      <c r="OV77" s="300"/>
      <c r="OW77" s="300"/>
      <c r="OX77" s="300"/>
      <c r="OY77" s="300"/>
      <c r="OZ77" s="300"/>
      <c r="PA77" s="300"/>
      <c r="PB77" s="300"/>
      <c r="PC77" s="300"/>
      <c r="PD77" s="300"/>
      <c r="PE77" s="300"/>
      <c r="PF77" s="300"/>
      <c r="PG77" s="300"/>
      <c r="PH77" s="300"/>
      <c r="PI77" s="300"/>
      <c r="PJ77" s="300"/>
      <c r="PK77" s="300"/>
      <c r="PL77" s="300"/>
      <c r="PM77" s="300"/>
      <c r="PN77" s="300"/>
      <c r="PO77" s="300"/>
      <c r="PP77" s="300"/>
      <c r="PQ77" s="300"/>
      <c r="PR77" s="300"/>
      <c r="PS77" s="300"/>
      <c r="PT77" s="300"/>
      <c r="PU77" s="300"/>
      <c r="PV77" s="300"/>
      <c r="PW77" s="300"/>
      <c r="PX77" s="300"/>
      <c r="PY77" s="300"/>
      <c r="PZ77" s="300"/>
      <c r="QA77" s="300"/>
      <c r="QB77" s="300"/>
      <c r="QC77" s="300"/>
      <c r="QD77" s="300"/>
      <c r="QE77" s="300"/>
      <c r="QF77" s="300"/>
      <c r="QG77" s="300"/>
      <c r="QH77" s="300"/>
      <c r="QI77" s="300"/>
      <c r="QJ77" s="300"/>
      <c r="QK77" s="300"/>
      <c r="QL77" s="300"/>
      <c r="QM77" s="300"/>
      <c r="QN77" s="300"/>
      <c r="QO77" s="300"/>
      <c r="QP77" s="300"/>
      <c r="QQ77" s="300"/>
      <c r="QR77" s="300"/>
      <c r="QS77" s="300"/>
      <c r="QT77" s="300"/>
      <c r="QU77" s="300"/>
      <c r="QV77" s="300"/>
      <c r="QW77" s="300"/>
      <c r="QX77" s="300"/>
      <c r="QY77" s="300"/>
      <c r="QZ77" s="300"/>
      <c r="RA77" s="300"/>
      <c r="RB77" s="300"/>
      <c r="RC77" s="300"/>
      <c r="RD77" s="300"/>
      <c r="RE77" s="300"/>
      <c r="RF77" s="300"/>
      <c r="RG77" s="300"/>
      <c r="RH77" s="300"/>
      <c r="RI77" s="300"/>
      <c r="RJ77" s="300"/>
      <c r="RK77" s="300"/>
      <c r="RL77" s="300"/>
      <c r="RM77" s="300"/>
      <c r="RN77" s="300"/>
      <c r="RO77" s="300"/>
      <c r="RP77" s="300"/>
      <c r="RQ77" s="300"/>
      <c r="RR77" s="300"/>
      <c r="RS77" s="300"/>
      <c r="RT77" s="300"/>
      <c r="RU77" s="300"/>
      <c r="RV77" s="300"/>
      <c r="RW77" s="300"/>
      <c r="RX77" s="300"/>
      <c r="RY77" s="300"/>
      <c r="RZ77" s="300"/>
      <c r="SA77" s="300"/>
      <c r="SB77" s="300"/>
      <c r="SC77" s="300"/>
      <c r="SD77" s="300"/>
      <c r="SE77" s="300"/>
      <c r="SF77" s="300"/>
      <c r="SG77" s="300"/>
      <c r="SH77" s="300"/>
      <c r="SI77" s="300"/>
      <c r="SJ77" s="300"/>
      <c r="SK77" s="300"/>
      <c r="SL77" s="173" t="s">
        <v>636</v>
      </c>
    </row>
    <row r="78" spans="2:508">
      <c r="C78" s="385" t="s">
        <v>632</v>
      </c>
      <c r="D78" s="21" t="s">
        <v>175</v>
      </c>
      <c r="E78" s="175" t="s">
        <v>599</v>
      </c>
      <c r="F78" s="299">
        <f>F91</f>
        <v>15.71147099799119</v>
      </c>
      <c r="G78" s="299">
        <f t="shared" ref="G78:U78" si="42">G91</f>
        <v>10.683800278634008</v>
      </c>
      <c r="H78" s="299">
        <f t="shared" si="42"/>
        <v>15.71147099799119</v>
      </c>
      <c r="I78" s="299">
        <f t="shared" si="42"/>
        <v>80.000000000000014</v>
      </c>
      <c r="J78" s="299">
        <f t="shared" si="42"/>
        <v>10.683800278634008</v>
      </c>
      <c r="K78" s="299">
        <f t="shared" si="42"/>
        <v>15.71147099799119</v>
      </c>
      <c r="L78" s="299">
        <f t="shared" si="42"/>
        <v>3.456523619558062</v>
      </c>
      <c r="M78" s="299">
        <f t="shared" si="42"/>
        <v>0</v>
      </c>
      <c r="N78" s="299">
        <f t="shared" si="42"/>
        <v>0</v>
      </c>
      <c r="O78" s="299">
        <f t="shared" si="42"/>
        <v>15.71147099799119</v>
      </c>
      <c r="P78" s="299">
        <f t="shared" si="42"/>
        <v>0</v>
      </c>
      <c r="Q78" s="299">
        <f t="shared" si="42"/>
        <v>0</v>
      </c>
      <c r="R78" s="299">
        <f t="shared" si="42"/>
        <v>0</v>
      </c>
      <c r="S78" s="299">
        <f t="shared" si="42"/>
        <v>0</v>
      </c>
      <c r="T78" s="299">
        <f t="shared" si="42"/>
        <v>15.71147099799119</v>
      </c>
      <c r="U78" s="299">
        <f t="shared" si="42"/>
        <v>0</v>
      </c>
      <c r="V78" s="299"/>
      <c r="W78" s="299"/>
      <c r="X78" s="299"/>
      <c r="Y78" s="299"/>
      <c r="Z78" s="299"/>
      <c r="AA78" s="299"/>
      <c r="AB78" s="299"/>
      <c r="AC78" s="299"/>
      <c r="AD78" s="299"/>
      <c r="AE78" s="299"/>
      <c r="AF78" s="299"/>
      <c r="AG78" s="299"/>
      <c r="AH78" s="299"/>
      <c r="AI78" s="299"/>
      <c r="AJ78" s="299"/>
      <c r="AK78" s="299"/>
      <c r="AL78" s="299"/>
      <c r="AM78" s="299"/>
      <c r="AN78" s="299"/>
      <c r="AO78" s="299"/>
      <c r="AP78" s="299"/>
      <c r="AQ78" s="299"/>
      <c r="AR78" s="299"/>
      <c r="AS78" s="299"/>
      <c r="AT78" s="299"/>
      <c r="AU78" s="299"/>
      <c r="AV78" s="299"/>
      <c r="AW78" s="299"/>
      <c r="AX78" s="299"/>
      <c r="AY78" s="299"/>
      <c r="AZ78" s="299"/>
      <c r="BA78" s="299"/>
      <c r="BB78" s="299"/>
      <c r="BC78" s="299"/>
      <c r="BD78" s="299"/>
      <c r="BE78" s="299"/>
      <c r="BF78" s="299"/>
      <c r="BG78" s="299"/>
      <c r="BH78" s="299"/>
      <c r="BI78" s="299"/>
      <c r="BJ78" s="299"/>
      <c r="BK78" s="299"/>
      <c r="BL78" s="299"/>
      <c r="BM78" s="299"/>
      <c r="BN78" s="299"/>
      <c r="BO78" s="299"/>
      <c r="BP78" s="299"/>
      <c r="BQ78" s="299"/>
      <c r="BR78" s="299"/>
      <c r="BS78" s="299"/>
      <c r="BT78" s="299"/>
      <c r="BU78" s="299"/>
      <c r="BV78" s="299"/>
      <c r="BW78" s="299"/>
      <c r="BX78" s="299"/>
      <c r="BY78" s="299"/>
      <c r="BZ78" s="299"/>
      <c r="CA78" s="299"/>
      <c r="CB78" s="299"/>
      <c r="CC78" s="299"/>
      <c r="CD78" s="299"/>
      <c r="CE78" s="299"/>
      <c r="CF78" s="299"/>
      <c r="CG78" s="299"/>
      <c r="CH78" s="299"/>
      <c r="CI78" s="299"/>
      <c r="CJ78" s="299"/>
      <c r="CK78" s="299"/>
      <c r="CL78" s="299"/>
      <c r="CM78" s="299"/>
      <c r="CN78" s="299"/>
      <c r="CO78" s="299"/>
      <c r="CP78" s="299"/>
      <c r="CQ78" s="299"/>
      <c r="CR78" s="299"/>
      <c r="CS78" s="299"/>
      <c r="CT78" s="299"/>
      <c r="CU78" s="299"/>
      <c r="CV78" s="299"/>
      <c r="CW78" s="299"/>
      <c r="CX78" s="299"/>
      <c r="CY78" s="299"/>
      <c r="CZ78" s="299"/>
      <c r="DA78" s="299"/>
      <c r="DB78" s="299"/>
      <c r="DC78" s="299"/>
      <c r="DD78" s="299"/>
      <c r="DE78" s="299"/>
      <c r="DF78" s="299"/>
      <c r="DG78" s="299"/>
      <c r="DH78" s="299"/>
      <c r="DI78" s="299"/>
      <c r="DJ78" s="299"/>
      <c r="DK78" s="299"/>
      <c r="DL78" s="299"/>
      <c r="DM78" s="299"/>
      <c r="DN78" s="299"/>
      <c r="DO78" s="299"/>
      <c r="DP78" s="299"/>
      <c r="DQ78" s="299"/>
      <c r="DR78" s="299"/>
      <c r="DS78" s="299"/>
      <c r="DT78" s="299"/>
      <c r="DU78" s="299"/>
      <c r="DV78" s="299"/>
      <c r="DW78" s="299"/>
      <c r="DX78" s="299"/>
      <c r="DY78" s="299"/>
      <c r="DZ78" s="299"/>
      <c r="EA78" s="299"/>
      <c r="EB78" s="299"/>
      <c r="EC78" s="299"/>
      <c r="ED78" s="299"/>
      <c r="EE78" s="299"/>
      <c r="EF78" s="299"/>
      <c r="EG78" s="299"/>
      <c r="EH78" s="299"/>
      <c r="EI78" s="299"/>
      <c r="EJ78" s="299"/>
      <c r="EK78" s="299"/>
      <c r="EL78" s="299"/>
      <c r="EM78" s="299"/>
      <c r="EN78" s="299"/>
      <c r="EO78" s="299"/>
      <c r="EP78" s="299"/>
      <c r="EQ78" s="299"/>
      <c r="ER78" s="299"/>
      <c r="ES78" s="299"/>
      <c r="ET78" s="299"/>
      <c r="EU78" s="299"/>
      <c r="EV78" s="299"/>
      <c r="EW78" s="299"/>
      <c r="EX78" s="299"/>
      <c r="EY78" s="299"/>
      <c r="EZ78" s="299"/>
      <c r="FA78" s="299"/>
      <c r="FB78" s="299"/>
      <c r="FC78" s="299"/>
      <c r="FD78" s="299"/>
      <c r="FE78" s="299"/>
      <c r="FF78" s="299"/>
      <c r="FG78" s="299"/>
      <c r="FH78" s="299"/>
      <c r="FI78" s="299"/>
      <c r="FJ78" s="299"/>
      <c r="FK78" s="299"/>
      <c r="FL78" s="299"/>
      <c r="FM78" s="299"/>
      <c r="FN78" s="299"/>
      <c r="FO78" s="299"/>
      <c r="FP78" s="299"/>
      <c r="FQ78" s="299"/>
      <c r="FR78" s="299"/>
      <c r="FS78" s="299"/>
      <c r="FT78" s="299"/>
      <c r="FU78" s="299"/>
      <c r="FV78" s="299"/>
      <c r="FW78" s="299"/>
      <c r="FX78" s="299"/>
      <c r="FY78" s="299"/>
      <c r="FZ78" s="299"/>
      <c r="GA78" s="299"/>
      <c r="GB78" s="299"/>
      <c r="GC78" s="299"/>
      <c r="GD78" s="299"/>
      <c r="GE78" s="299"/>
      <c r="GF78" s="299"/>
      <c r="GG78" s="299"/>
      <c r="GH78" s="299"/>
      <c r="GI78" s="299"/>
      <c r="GJ78" s="299"/>
      <c r="GK78" s="299"/>
      <c r="GL78" s="299"/>
      <c r="GM78" s="299"/>
      <c r="GN78" s="299"/>
      <c r="GO78" s="299"/>
      <c r="GP78" s="299"/>
      <c r="GQ78" s="299"/>
      <c r="GR78" s="299"/>
      <c r="GS78" s="299"/>
      <c r="GT78" s="299"/>
      <c r="GU78" s="299"/>
      <c r="GV78" s="299"/>
      <c r="GW78" s="299"/>
      <c r="GX78" s="299"/>
      <c r="GY78" s="299"/>
      <c r="GZ78" s="299"/>
      <c r="HA78" s="299"/>
      <c r="HB78" s="299"/>
      <c r="HC78" s="299"/>
      <c r="HD78" s="299"/>
      <c r="HE78" s="299"/>
      <c r="HF78" s="299"/>
      <c r="HG78" s="299"/>
      <c r="HH78" s="299"/>
      <c r="HI78" s="299"/>
      <c r="HJ78" s="299"/>
      <c r="HK78" s="299"/>
      <c r="HL78" s="299"/>
      <c r="HM78" s="299"/>
      <c r="HN78" s="299"/>
      <c r="HO78" s="299"/>
      <c r="HP78" s="299"/>
      <c r="HQ78" s="299"/>
      <c r="HR78" s="299"/>
      <c r="HS78" s="299"/>
      <c r="HT78" s="299"/>
      <c r="HU78" s="299"/>
      <c r="HV78" s="299"/>
      <c r="HW78" s="299"/>
      <c r="HX78" s="299"/>
      <c r="HY78" s="299"/>
      <c r="HZ78" s="299"/>
      <c r="IA78" s="299"/>
      <c r="IB78" s="299"/>
      <c r="IC78" s="299"/>
      <c r="ID78" s="299"/>
      <c r="IE78" s="299"/>
      <c r="IF78" s="299"/>
      <c r="IG78" s="299"/>
      <c r="IH78" s="299"/>
      <c r="II78" s="299"/>
      <c r="IJ78" s="299"/>
      <c r="IK78" s="299"/>
      <c r="IL78" s="299"/>
      <c r="IM78" s="299"/>
      <c r="IN78" s="299"/>
      <c r="IO78" s="299"/>
      <c r="IP78" s="299"/>
      <c r="IQ78" s="299"/>
      <c r="IR78" s="299"/>
      <c r="IS78" s="299"/>
      <c r="IT78" s="299"/>
      <c r="IU78" s="299"/>
      <c r="IV78" s="299"/>
      <c r="IW78" s="299"/>
      <c r="IX78" s="299"/>
      <c r="IY78" s="299"/>
      <c r="IZ78" s="299"/>
      <c r="JA78" s="299"/>
      <c r="JB78" s="299"/>
      <c r="JC78" s="299"/>
      <c r="JD78" s="299"/>
      <c r="JE78" s="299"/>
      <c r="JF78" s="299"/>
      <c r="JG78" s="299"/>
      <c r="JH78" s="299"/>
      <c r="JI78" s="299"/>
      <c r="JJ78" s="299"/>
      <c r="JK78" s="299"/>
      <c r="JL78" s="299"/>
      <c r="JM78" s="299"/>
      <c r="JN78" s="299"/>
      <c r="JO78" s="299"/>
      <c r="JP78" s="299"/>
      <c r="JQ78" s="299"/>
      <c r="JR78" s="299"/>
      <c r="JS78" s="299"/>
      <c r="JT78" s="299"/>
      <c r="JU78" s="299"/>
      <c r="JV78" s="299"/>
      <c r="JW78" s="299"/>
      <c r="JX78" s="299"/>
      <c r="JY78" s="299"/>
      <c r="JZ78" s="299"/>
      <c r="KA78" s="299"/>
      <c r="KB78" s="299"/>
      <c r="KC78" s="299"/>
      <c r="KD78" s="299"/>
      <c r="KE78" s="299"/>
      <c r="KF78" s="299"/>
      <c r="KG78" s="299"/>
      <c r="KH78" s="299"/>
      <c r="KI78" s="299"/>
      <c r="KJ78" s="299"/>
      <c r="KK78" s="299"/>
      <c r="KL78" s="299"/>
      <c r="KM78" s="299"/>
      <c r="KN78" s="299"/>
      <c r="KO78" s="299"/>
      <c r="KP78" s="299"/>
      <c r="KQ78" s="299"/>
      <c r="KR78" s="299"/>
      <c r="KS78" s="299"/>
      <c r="KT78" s="299"/>
      <c r="KU78" s="299"/>
      <c r="KV78" s="299"/>
      <c r="KW78" s="299"/>
      <c r="KX78" s="299"/>
      <c r="KY78" s="299"/>
      <c r="KZ78" s="299"/>
      <c r="LA78" s="299"/>
      <c r="LB78" s="299"/>
      <c r="LC78" s="299"/>
      <c r="LD78" s="299"/>
      <c r="LE78" s="299"/>
      <c r="LF78" s="299"/>
      <c r="LG78" s="299"/>
      <c r="LH78" s="299"/>
      <c r="LI78" s="299"/>
      <c r="LJ78" s="299"/>
      <c r="LK78" s="299"/>
      <c r="LL78" s="299"/>
      <c r="LM78" s="299"/>
      <c r="LN78" s="299"/>
      <c r="LO78" s="299"/>
      <c r="LP78" s="299"/>
      <c r="LQ78" s="299"/>
      <c r="LR78" s="299"/>
      <c r="LS78" s="299"/>
      <c r="LT78" s="299"/>
      <c r="LU78" s="299"/>
      <c r="LV78" s="299"/>
      <c r="LW78" s="299"/>
      <c r="LX78" s="299"/>
      <c r="LY78" s="299"/>
      <c r="LZ78" s="299"/>
      <c r="MA78" s="299"/>
      <c r="MB78" s="299"/>
      <c r="MC78" s="299"/>
      <c r="MD78" s="299"/>
      <c r="ME78" s="299"/>
      <c r="MF78" s="299"/>
      <c r="MG78" s="299"/>
      <c r="MH78" s="299"/>
      <c r="MI78" s="299"/>
      <c r="MJ78" s="299"/>
      <c r="MK78" s="299"/>
      <c r="ML78" s="299"/>
      <c r="MM78" s="299"/>
      <c r="MN78" s="299"/>
      <c r="MO78" s="299"/>
      <c r="MP78" s="299"/>
      <c r="MQ78" s="299"/>
      <c r="MR78" s="299"/>
      <c r="MS78" s="299"/>
      <c r="MT78" s="299"/>
      <c r="MU78" s="299"/>
      <c r="MV78" s="299"/>
      <c r="MW78" s="299"/>
      <c r="MX78" s="299"/>
      <c r="MY78" s="299"/>
      <c r="MZ78" s="299"/>
      <c r="NA78" s="299"/>
      <c r="NB78" s="299"/>
      <c r="NC78" s="299"/>
      <c r="ND78" s="299"/>
      <c r="NE78" s="299"/>
      <c r="NF78" s="299"/>
      <c r="NG78" s="299"/>
      <c r="NH78" s="299"/>
      <c r="NI78" s="299"/>
      <c r="NJ78" s="299"/>
      <c r="NK78" s="299"/>
      <c r="NL78" s="299"/>
      <c r="NM78" s="299"/>
      <c r="NN78" s="299"/>
      <c r="NO78" s="299"/>
      <c r="NP78" s="299"/>
      <c r="NQ78" s="299"/>
      <c r="NR78" s="299"/>
      <c r="NS78" s="299"/>
      <c r="NT78" s="299"/>
      <c r="NU78" s="299"/>
      <c r="NV78" s="299"/>
      <c r="NW78" s="299"/>
      <c r="NX78" s="299"/>
      <c r="NY78" s="299"/>
      <c r="NZ78" s="299"/>
      <c r="OA78" s="299"/>
      <c r="OB78" s="299"/>
      <c r="OC78" s="299"/>
      <c r="OD78" s="299"/>
      <c r="OE78" s="299"/>
      <c r="OF78" s="299"/>
      <c r="OG78" s="299"/>
      <c r="OH78" s="299"/>
      <c r="OI78" s="299"/>
      <c r="OJ78" s="299"/>
      <c r="OK78" s="299"/>
      <c r="OL78" s="299"/>
      <c r="OM78" s="299"/>
      <c r="ON78" s="299"/>
      <c r="OO78" s="299"/>
      <c r="OP78" s="299"/>
      <c r="OQ78" s="299"/>
      <c r="OR78" s="299"/>
      <c r="OS78" s="299"/>
      <c r="OT78" s="299"/>
      <c r="OU78" s="299"/>
      <c r="OV78" s="299"/>
      <c r="OW78" s="299"/>
      <c r="OX78" s="299"/>
      <c r="OY78" s="299"/>
      <c r="OZ78" s="299"/>
      <c r="PA78" s="299"/>
      <c r="PB78" s="299"/>
      <c r="PC78" s="299"/>
      <c r="PD78" s="299"/>
      <c r="PE78" s="299"/>
      <c r="PF78" s="299"/>
      <c r="PG78" s="299"/>
      <c r="PH78" s="299"/>
      <c r="PI78" s="299"/>
      <c r="PJ78" s="299"/>
      <c r="PK78" s="299"/>
      <c r="PL78" s="299"/>
      <c r="PM78" s="299"/>
      <c r="PN78" s="299"/>
      <c r="PO78" s="299"/>
      <c r="PP78" s="299"/>
      <c r="PQ78" s="299"/>
      <c r="PR78" s="299"/>
      <c r="PS78" s="299"/>
      <c r="PT78" s="299"/>
      <c r="PU78" s="299"/>
      <c r="PV78" s="299"/>
      <c r="PW78" s="299"/>
      <c r="PX78" s="299"/>
      <c r="PY78" s="299"/>
      <c r="PZ78" s="299"/>
      <c r="QA78" s="299"/>
      <c r="QB78" s="299"/>
      <c r="QC78" s="299"/>
      <c r="QD78" s="299"/>
      <c r="QE78" s="299"/>
      <c r="QF78" s="299"/>
      <c r="QG78" s="299"/>
      <c r="QH78" s="299"/>
      <c r="QI78" s="299"/>
      <c r="QJ78" s="299"/>
      <c r="QK78" s="299"/>
      <c r="QL78" s="299"/>
      <c r="QM78" s="299"/>
      <c r="QN78" s="299"/>
      <c r="QO78" s="299"/>
      <c r="QP78" s="299"/>
      <c r="QQ78" s="299"/>
      <c r="QR78" s="299"/>
      <c r="QS78" s="299"/>
      <c r="QT78" s="299"/>
      <c r="QU78" s="299"/>
      <c r="QV78" s="299"/>
      <c r="QW78" s="299"/>
      <c r="QX78" s="299"/>
      <c r="QY78" s="299"/>
      <c r="QZ78" s="299"/>
      <c r="RA78" s="299"/>
      <c r="RB78" s="299"/>
      <c r="RC78" s="299"/>
      <c r="RD78" s="299"/>
      <c r="RE78" s="299"/>
      <c r="RF78" s="299"/>
      <c r="RG78" s="299"/>
      <c r="RH78" s="299"/>
      <c r="RI78" s="299"/>
      <c r="RJ78" s="299"/>
      <c r="RK78" s="299"/>
      <c r="RL78" s="299"/>
      <c r="RM78" s="299"/>
      <c r="RN78" s="299"/>
      <c r="RO78" s="299"/>
      <c r="RP78" s="299"/>
      <c r="RQ78" s="299"/>
      <c r="RR78" s="299"/>
      <c r="RS78" s="299"/>
      <c r="RT78" s="299"/>
      <c r="RU78" s="299"/>
      <c r="RV78" s="299"/>
      <c r="RW78" s="299"/>
      <c r="RX78" s="299"/>
      <c r="RY78" s="299"/>
      <c r="RZ78" s="299"/>
      <c r="SA78" s="299"/>
      <c r="SB78" s="299"/>
      <c r="SC78" s="299"/>
      <c r="SD78" s="299"/>
      <c r="SE78" s="299"/>
      <c r="SF78" s="299"/>
      <c r="SG78" s="299"/>
      <c r="SH78" s="299"/>
      <c r="SI78" s="299"/>
      <c r="SJ78" s="299"/>
      <c r="SK78" s="299"/>
      <c r="SL78" s="173" t="s">
        <v>642</v>
      </c>
    </row>
    <row r="79" spans="2:508">
      <c r="C79" s="385" t="s">
        <v>633</v>
      </c>
      <c r="D79" s="21" t="s">
        <v>175</v>
      </c>
      <c r="E79" s="175" t="s">
        <v>599</v>
      </c>
      <c r="F79" s="300">
        <f>3*unit.cost.digital.service.3/(12*years.client.retention)*F65</f>
        <v>0.66870069494644246</v>
      </c>
      <c r="G79" s="300">
        <f>3*unit.cost.digital.service.3/(12*years.client.retention)*G65</f>
        <v>0.66870069494644246</v>
      </c>
      <c r="H79" s="300">
        <f>3*unit.cost.digital.service.3/(12*years.client.retention)*H65</f>
        <v>0.66870069494644246</v>
      </c>
      <c r="I79" s="300">
        <f>3*unit.cost.digital.service.3/(12*years.client.retention)*I65</f>
        <v>0.66870069494644246</v>
      </c>
      <c r="J79" s="191">
        <v>0</v>
      </c>
      <c r="K79" s="300">
        <f>3*unit.cost.digital.service.3/(12*years.client.retention)*K65</f>
        <v>0.66870069494644246</v>
      </c>
      <c r="L79" s="191">
        <v>0</v>
      </c>
      <c r="M79" s="300">
        <f t="shared" ref="M79:T79" si="43">3*unit.cost.digital.service.3/(12*years.client.retention)*M65</f>
        <v>0.66870069494644246</v>
      </c>
      <c r="N79" s="300">
        <f t="shared" si="43"/>
        <v>0.66870069494644246</v>
      </c>
      <c r="O79" s="300">
        <f t="shared" si="43"/>
        <v>0.66870069494644246</v>
      </c>
      <c r="P79" s="300">
        <f t="shared" si="43"/>
        <v>0.66870069494644246</v>
      </c>
      <c r="Q79" s="300">
        <f t="shared" si="43"/>
        <v>1.3374013898928849</v>
      </c>
      <c r="R79" s="300">
        <f t="shared" si="43"/>
        <v>2.6748027797857699</v>
      </c>
      <c r="S79" s="300">
        <f t="shared" si="43"/>
        <v>4.0122041696786548</v>
      </c>
      <c r="T79" s="300">
        <f t="shared" si="43"/>
        <v>0.66870069494644246</v>
      </c>
      <c r="U79" s="191">
        <v>0</v>
      </c>
      <c r="V79" s="300"/>
      <c r="W79" s="300"/>
      <c r="X79" s="300"/>
      <c r="Y79" s="300"/>
      <c r="Z79" s="300"/>
      <c r="AA79" s="300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AN79" s="300"/>
      <c r="AO79" s="300"/>
      <c r="AP79" s="300"/>
      <c r="AQ79" s="300"/>
      <c r="AR79" s="300"/>
      <c r="AS79" s="300"/>
      <c r="AT79" s="300"/>
      <c r="AU79" s="300"/>
      <c r="AV79" s="300"/>
      <c r="AW79" s="300"/>
      <c r="AX79" s="300"/>
      <c r="AY79" s="300"/>
      <c r="AZ79" s="300"/>
      <c r="BA79" s="300"/>
      <c r="BB79" s="300"/>
      <c r="BC79" s="300"/>
      <c r="BD79" s="300"/>
      <c r="BE79" s="300"/>
      <c r="BF79" s="300"/>
      <c r="BG79" s="300"/>
      <c r="BH79" s="300"/>
      <c r="BI79" s="300"/>
      <c r="BJ79" s="300"/>
      <c r="BK79" s="300"/>
      <c r="BL79" s="300"/>
      <c r="BM79" s="300"/>
      <c r="BN79" s="300"/>
      <c r="BO79" s="300"/>
      <c r="BP79" s="300"/>
      <c r="BQ79" s="300"/>
      <c r="BR79" s="300"/>
      <c r="BS79" s="300"/>
      <c r="BT79" s="300"/>
      <c r="BU79" s="300"/>
      <c r="BV79" s="300"/>
      <c r="BW79" s="300"/>
      <c r="BX79" s="300"/>
      <c r="BY79" s="300"/>
      <c r="BZ79" s="300"/>
      <c r="CA79" s="300"/>
      <c r="CB79" s="300"/>
      <c r="CC79" s="300"/>
      <c r="CD79" s="300"/>
      <c r="CE79" s="300"/>
      <c r="CF79" s="300"/>
      <c r="CG79" s="300"/>
      <c r="CH79" s="300"/>
      <c r="CI79" s="300"/>
      <c r="CJ79" s="300"/>
      <c r="CK79" s="300"/>
      <c r="CL79" s="300"/>
      <c r="CM79" s="300"/>
      <c r="CN79" s="300"/>
      <c r="CO79" s="300"/>
      <c r="CP79" s="300"/>
      <c r="CQ79" s="300"/>
      <c r="CR79" s="300"/>
      <c r="CS79" s="300"/>
      <c r="CT79" s="300"/>
      <c r="CU79" s="300"/>
      <c r="CV79" s="300"/>
      <c r="CW79" s="300"/>
      <c r="CX79" s="300"/>
      <c r="CY79" s="300"/>
      <c r="CZ79" s="300"/>
      <c r="DA79" s="300"/>
      <c r="DB79" s="300"/>
      <c r="DC79" s="300"/>
      <c r="DD79" s="300"/>
      <c r="DE79" s="300"/>
      <c r="DF79" s="300"/>
      <c r="DG79" s="300"/>
      <c r="DH79" s="300"/>
      <c r="DI79" s="300"/>
      <c r="DJ79" s="300"/>
      <c r="DK79" s="300"/>
      <c r="DL79" s="300"/>
      <c r="DM79" s="300"/>
      <c r="DN79" s="300"/>
      <c r="DO79" s="300"/>
      <c r="DP79" s="300"/>
      <c r="DQ79" s="300"/>
      <c r="DR79" s="300"/>
      <c r="DS79" s="300"/>
      <c r="DT79" s="300"/>
      <c r="DU79" s="300"/>
      <c r="DV79" s="300"/>
      <c r="DW79" s="300"/>
      <c r="DX79" s="300"/>
      <c r="DY79" s="300"/>
      <c r="DZ79" s="300"/>
      <c r="EA79" s="300"/>
      <c r="EB79" s="300"/>
      <c r="EC79" s="300"/>
      <c r="ED79" s="300"/>
      <c r="EE79" s="300"/>
      <c r="EF79" s="300"/>
      <c r="EG79" s="300"/>
      <c r="EH79" s="300"/>
      <c r="EI79" s="300"/>
      <c r="EJ79" s="300"/>
      <c r="EK79" s="300"/>
      <c r="EL79" s="300"/>
      <c r="EM79" s="300"/>
      <c r="EN79" s="300"/>
      <c r="EO79" s="300"/>
      <c r="EP79" s="300"/>
      <c r="EQ79" s="300"/>
      <c r="ER79" s="300"/>
      <c r="ES79" s="300"/>
      <c r="ET79" s="300"/>
      <c r="EU79" s="300"/>
      <c r="EV79" s="300"/>
      <c r="EW79" s="300"/>
      <c r="EX79" s="300"/>
      <c r="EY79" s="300"/>
      <c r="EZ79" s="300"/>
      <c r="FA79" s="300"/>
      <c r="FB79" s="300"/>
      <c r="FC79" s="300"/>
      <c r="FD79" s="300"/>
      <c r="FE79" s="300"/>
      <c r="FF79" s="300"/>
      <c r="FG79" s="300"/>
      <c r="FH79" s="300"/>
      <c r="FI79" s="300"/>
      <c r="FJ79" s="300"/>
      <c r="FK79" s="300"/>
      <c r="FL79" s="300"/>
      <c r="FM79" s="300"/>
      <c r="FN79" s="300"/>
      <c r="FO79" s="300"/>
      <c r="FP79" s="300"/>
      <c r="FQ79" s="300"/>
      <c r="FR79" s="300"/>
      <c r="FS79" s="300"/>
      <c r="FT79" s="300"/>
      <c r="FU79" s="300"/>
      <c r="FV79" s="300"/>
      <c r="FW79" s="300"/>
      <c r="FX79" s="300"/>
      <c r="FY79" s="300"/>
      <c r="FZ79" s="300"/>
      <c r="GA79" s="300"/>
      <c r="GB79" s="300"/>
      <c r="GC79" s="300"/>
      <c r="GD79" s="300"/>
      <c r="GE79" s="300"/>
      <c r="GF79" s="300"/>
      <c r="GG79" s="300"/>
      <c r="GH79" s="300"/>
      <c r="GI79" s="300"/>
      <c r="GJ79" s="300"/>
      <c r="GK79" s="300"/>
      <c r="GL79" s="300"/>
      <c r="GM79" s="300"/>
      <c r="GN79" s="300"/>
      <c r="GO79" s="300"/>
      <c r="GP79" s="300"/>
      <c r="GQ79" s="300"/>
      <c r="GR79" s="300"/>
      <c r="GS79" s="300"/>
      <c r="GT79" s="300"/>
      <c r="GU79" s="300"/>
      <c r="GV79" s="300"/>
      <c r="GW79" s="300"/>
      <c r="GX79" s="300"/>
      <c r="GY79" s="300"/>
      <c r="GZ79" s="300"/>
      <c r="HA79" s="300"/>
      <c r="HB79" s="300"/>
      <c r="HC79" s="300"/>
      <c r="HD79" s="300"/>
      <c r="HE79" s="300"/>
      <c r="HF79" s="300"/>
      <c r="HG79" s="300"/>
      <c r="HH79" s="300"/>
      <c r="HI79" s="300"/>
      <c r="HJ79" s="300"/>
      <c r="HK79" s="300"/>
      <c r="HL79" s="300"/>
      <c r="HM79" s="300"/>
      <c r="HN79" s="300"/>
      <c r="HO79" s="300"/>
      <c r="HP79" s="300"/>
      <c r="HQ79" s="300"/>
      <c r="HR79" s="300"/>
      <c r="HS79" s="300"/>
      <c r="HT79" s="300"/>
      <c r="HU79" s="300"/>
      <c r="HV79" s="300"/>
      <c r="HW79" s="300"/>
      <c r="HX79" s="300"/>
      <c r="HY79" s="300"/>
      <c r="HZ79" s="300"/>
      <c r="IA79" s="300"/>
      <c r="IB79" s="300"/>
      <c r="IC79" s="300"/>
      <c r="ID79" s="300"/>
      <c r="IE79" s="300"/>
      <c r="IF79" s="300"/>
      <c r="IG79" s="300"/>
      <c r="IH79" s="300"/>
      <c r="II79" s="300"/>
      <c r="IJ79" s="300"/>
      <c r="IK79" s="300"/>
      <c r="IL79" s="300"/>
      <c r="IM79" s="300"/>
      <c r="IN79" s="300"/>
      <c r="IO79" s="300"/>
      <c r="IP79" s="300"/>
      <c r="IQ79" s="300"/>
      <c r="IR79" s="300"/>
      <c r="IS79" s="300"/>
      <c r="IT79" s="300"/>
      <c r="IU79" s="300"/>
      <c r="IV79" s="300"/>
      <c r="IW79" s="300"/>
      <c r="IX79" s="300"/>
      <c r="IY79" s="300"/>
      <c r="IZ79" s="300"/>
      <c r="JA79" s="300"/>
      <c r="JB79" s="300"/>
      <c r="JC79" s="300"/>
      <c r="JD79" s="300"/>
      <c r="JE79" s="300"/>
      <c r="JF79" s="300"/>
      <c r="JG79" s="300"/>
      <c r="JH79" s="300"/>
      <c r="JI79" s="300"/>
      <c r="JJ79" s="300"/>
      <c r="JK79" s="300"/>
      <c r="JL79" s="300"/>
      <c r="JM79" s="300"/>
      <c r="JN79" s="300"/>
      <c r="JO79" s="300"/>
      <c r="JP79" s="300"/>
      <c r="JQ79" s="300"/>
      <c r="JR79" s="300"/>
      <c r="JS79" s="300"/>
      <c r="JT79" s="300"/>
      <c r="JU79" s="300"/>
      <c r="JV79" s="300"/>
      <c r="JW79" s="300"/>
      <c r="JX79" s="300"/>
      <c r="JY79" s="300"/>
      <c r="JZ79" s="300"/>
      <c r="KA79" s="300"/>
      <c r="KB79" s="300"/>
      <c r="KC79" s="300"/>
      <c r="KD79" s="300"/>
      <c r="KE79" s="300"/>
      <c r="KF79" s="300"/>
      <c r="KG79" s="300"/>
      <c r="KH79" s="300"/>
      <c r="KI79" s="300"/>
      <c r="KJ79" s="300"/>
      <c r="KK79" s="300"/>
      <c r="KL79" s="300"/>
      <c r="KM79" s="300"/>
      <c r="KN79" s="300"/>
      <c r="KO79" s="300"/>
      <c r="KP79" s="300"/>
      <c r="KQ79" s="300"/>
      <c r="KR79" s="300"/>
      <c r="KS79" s="300"/>
      <c r="KT79" s="300"/>
      <c r="KU79" s="300"/>
      <c r="KV79" s="300"/>
      <c r="KW79" s="300"/>
      <c r="KX79" s="300"/>
      <c r="KY79" s="300"/>
      <c r="KZ79" s="300"/>
      <c r="LA79" s="300"/>
      <c r="LB79" s="300"/>
      <c r="LC79" s="300"/>
      <c r="LD79" s="300"/>
      <c r="LE79" s="300"/>
      <c r="LF79" s="300"/>
      <c r="LG79" s="300"/>
      <c r="LH79" s="300"/>
      <c r="LI79" s="300"/>
      <c r="LJ79" s="300"/>
      <c r="LK79" s="300"/>
      <c r="LL79" s="300"/>
      <c r="LM79" s="300"/>
      <c r="LN79" s="300"/>
      <c r="LO79" s="300"/>
      <c r="LP79" s="300"/>
      <c r="LQ79" s="300"/>
      <c r="LR79" s="300"/>
      <c r="LS79" s="300"/>
      <c r="LT79" s="300"/>
      <c r="LU79" s="300"/>
      <c r="LV79" s="300"/>
      <c r="LW79" s="300"/>
      <c r="LX79" s="300"/>
      <c r="LY79" s="300"/>
      <c r="LZ79" s="300"/>
      <c r="MA79" s="300"/>
      <c r="MB79" s="300"/>
      <c r="MC79" s="300"/>
      <c r="MD79" s="300"/>
      <c r="ME79" s="300"/>
      <c r="MF79" s="300"/>
      <c r="MG79" s="300"/>
      <c r="MH79" s="300"/>
      <c r="MI79" s="300"/>
      <c r="MJ79" s="300"/>
      <c r="MK79" s="300"/>
      <c r="ML79" s="300"/>
      <c r="MM79" s="300"/>
      <c r="MN79" s="300"/>
      <c r="MO79" s="300"/>
      <c r="MP79" s="300"/>
      <c r="MQ79" s="300"/>
      <c r="MR79" s="300"/>
      <c r="MS79" s="300"/>
      <c r="MT79" s="300"/>
      <c r="MU79" s="300"/>
      <c r="MV79" s="300"/>
      <c r="MW79" s="300"/>
      <c r="MX79" s="300"/>
      <c r="MY79" s="300"/>
      <c r="MZ79" s="300"/>
      <c r="NA79" s="300"/>
      <c r="NB79" s="300"/>
      <c r="NC79" s="300"/>
      <c r="ND79" s="300"/>
      <c r="NE79" s="300"/>
      <c r="NF79" s="300"/>
      <c r="NG79" s="300"/>
      <c r="NH79" s="300"/>
      <c r="NI79" s="300"/>
      <c r="NJ79" s="300"/>
      <c r="NK79" s="300"/>
      <c r="NL79" s="300"/>
      <c r="NM79" s="300"/>
      <c r="NN79" s="300"/>
      <c r="NO79" s="300"/>
      <c r="NP79" s="300"/>
      <c r="NQ79" s="300"/>
      <c r="NR79" s="300"/>
      <c r="NS79" s="300"/>
      <c r="NT79" s="300"/>
      <c r="NU79" s="300"/>
      <c r="NV79" s="300"/>
      <c r="NW79" s="300"/>
      <c r="NX79" s="300"/>
      <c r="NY79" s="300"/>
      <c r="NZ79" s="300"/>
      <c r="OA79" s="300"/>
      <c r="OB79" s="300"/>
      <c r="OC79" s="300"/>
      <c r="OD79" s="300"/>
      <c r="OE79" s="300"/>
      <c r="OF79" s="300"/>
      <c r="OG79" s="300"/>
      <c r="OH79" s="300"/>
      <c r="OI79" s="300"/>
      <c r="OJ79" s="300"/>
      <c r="OK79" s="300"/>
      <c r="OL79" s="300"/>
      <c r="OM79" s="300"/>
      <c r="ON79" s="300"/>
      <c r="OO79" s="300"/>
      <c r="OP79" s="300"/>
      <c r="OQ79" s="300"/>
      <c r="OR79" s="300"/>
      <c r="OS79" s="300"/>
      <c r="OT79" s="300"/>
      <c r="OU79" s="300"/>
      <c r="OV79" s="300"/>
      <c r="OW79" s="300"/>
      <c r="OX79" s="300"/>
      <c r="OY79" s="300"/>
      <c r="OZ79" s="300"/>
      <c r="PA79" s="300"/>
      <c r="PB79" s="300"/>
      <c r="PC79" s="300"/>
      <c r="PD79" s="300"/>
      <c r="PE79" s="300"/>
      <c r="PF79" s="300"/>
      <c r="PG79" s="300"/>
      <c r="PH79" s="300"/>
      <c r="PI79" s="300"/>
      <c r="PJ79" s="300"/>
      <c r="PK79" s="300"/>
      <c r="PL79" s="300"/>
      <c r="PM79" s="300"/>
      <c r="PN79" s="300"/>
      <c r="PO79" s="300"/>
      <c r="PP79" s="300"/>
      <c r="PQ79" s="300"/>
      <c r="PR79" s="300"/>
      <c r="PS79" s="300"/>
      <c r="PT79" s="300"/>
      <c r="PU79" s="300"/>
      <c r="PV79" s="300"/>
      <c r="PW79" s="300"/>
      <c r="PX79" s="300"/>
      <c r="PY79" s="300"/>
      <c r="PZ79" s="300"/>
      <c r="QA79" s="300"/>
      <c r="QB79" s="300"/>
      <c r="QC79" s="300"/>
      <c r="QD79" s="300"/>
      <c r="QE79" s="300"/>
      <c r="QF79" s="300"/>
      <c r="QG79" s="300"/>
      <c r="QH79" s="300"/>
      <c r="QI79" s="300"/>
      <c r="QJ79" s="300"/>
      <c r="QK79" s="300"/>
      <c r="QL79" s="300"/>
      <c r="QM79" s="300"/>
      <c r="QN79" s="300"/>
      <c r="QO79" s="300"/>
      <c r="QP79" s="300"/>
      <c r="QQ79" s="300"/>
      <c r="QR79" s="300"/>
      <c r="QS79" s="300"/>
      <c r="QT79" s="300"/>
      <c r="QU79" s="300"/>
      <c r="QV79" s="300"/>
      <c r="QW79" s="300"/>
      <c r="QX79" s="300"/>
      <c r="QY79" s="300"/>
      <c r="QZ79" s="300"/>
      <c r="RA79" s="300"/>
      <c r="RB79" s="300"/>
      <c r="RC79" s="300"/>
      <c r="RD79" s="300"/>
      <c r="RE79" s="300"/>
      <c r="RF79" s="300"/>
      <c r="RG79" s="300"/>
      <c r="RH79" s="300"/>
      <c r="RI79" s="300"/>
      <c r="RJ79" s="300"/>
      <c r="RK79" s="300"/>
      <c r="RL79" s="300"/>
      <c r="RM79" s="300"/>
      <c r="RN79" s="300"/>
      <c r="RO79" s="300"/>
      <c r="RP79" s="300"/>
      <c r="RQ79" s="300"/>
      <c r="RR79" s="300"/>
      <c r="RS79" s="300"/>
      <c r="RT79" s="300"/>
      <c r="RU79" s="300"/>
      <c r="RV79" s="300"/>
      <c r="RW79" s="300"/>
      <c r="RX79" s="300"/>
      <c r="RY79" s="300"/>
      <c r="RZ79" s="300"/>
      <c r="SA79" s="300"/>
      <c r="SB79" s="300"/>
      <c r="SC79" s="300"/>
      <c r="SD79" s="300"/>
      <c r="SE79" s="300"/>
      <c r="SF79" s="300"/>
      <c r="SG79" s="300"/>
      <c r="SH79" s="300"/>
      <c r="SI79" s="300"/>
      <c r="SJ79" s="300"/>
      <c r="SK79" s="300"/>
      <c r="SL79" s="173"/>
    </row>
    <row r="80" spans="2:508">
      <c r="D80" s="21"/>
      <c r="F80" s="393"/>
      <c r="G80" s="393"/>
      <c r="H80" s="393"/>
      <c r="I80" s="393"/>
      <c r="J80" s="393"/>
      <c r="K80" s="393"/>
      <c r="L80" s="393"/>
      <c r="M80" s="393"/>
      <c r="N80" s="393"/>
      <c r="O80" s="393"/>
      <c r="P80" s="393"/>
      <c r="Q80" s="393"/>
      <c r="R80" s="393"/>
      <c r="S80" s="393"/>
      <c r="T80" s="393"/>
      <c r="U80" s="393"/>
      <c r="V80" s="393"/>
      <c r="W80" s="393"/>
      <c r="X80" s="393"/>
      <c r="Y80" s="393"/>
      <c r="Z80" s="393"/>
      <c r="AA80" s="393"/>
      <c r="AB80" s="393"/>
      <c r="AC80" s="393"/>
      <c r="AD80" s="393"/>
      <c r="AE80" s="393"/>
      <c r="AF80" s="393"/>
      <c r="AG80" s="393"/>
      <c r="AH80" s="393"/>
      <c r="AI80" s="393"/>
      <c r="AJ80" s="393"/>
      <c r="AK80" s="393"/>
      <c r="AL80" s="393"/>
      <c r="AM80" s="393"/>
      <c r="AN80" s="393"/>
      <c r="AO80" s="393"/>
      <c r="AP80" s="393"/>
      <c r="AQ80" s="393"/>
      <c r="AR80" s="393"/>
      <c r="AS80" s="393"/>
      <c r="AT80" s="393"/>
      <c r="AU80" s="393"/>
      <c r="AV80" s="393"/>
      <c r="AW80" s="393"/>
      <c r="AX80" s="393"/>
      <c r="AY80" s="393"/>
      <c r="AZ80" s="393"/>
      <c r="BA80" s="393"/>
      <c r="BB80" s="393"/>
      <c r="BC80" s="393"/>
      <c r="BD80" s="393"/>
      <c r="BE80" s="393"/>
      <c r="BF80" s="393"/>
      <c r="BG80" s="393"/>
      <c r="BH80" s="393"/>
      <c r="BI80" s="393"/>
      <c r="BJ80" s="393"/>
      <c r="BK80" s="393"/>
      <c r="BL80" s="393"/>
      <c r="BM80" s="393"/>
      <c r="BN80" s="393"/>
      <c r="BO80" s="393"/>
      <c r="BP80" s="393"/>
      <c r="BQ80" s="393"/>
      <c r="BR80" s="393"/>
      <c r="BS80" s="393"/>
      <c r="BT80" s="393"/>
      <c r="BU80" s="393"/>
      <c r="BV80" s="393"/>
      <c r="BW80" s="393"/>
      <c r="BX80" s="393"/>
      <c r="BY80" s="393"/>
      <c r="BZ80" s="393"/>
      <c r="CA80" s="393"/>
      <c r="CB80" s="393"/>
      <c r="CC80" s="393"/>
      <c r="CD80" s="393"/>
      <c r="CE80" s="393"/>
      <c r="CF80" s="393"/>
      <c r="CG80" s="393"/>
      <c r="CH80" s="393"/>
      <c r="CI80" s="393"/>
      <c r="CJ80" s="393"/>
      <c r="CK80" s="393"/>
      <c r="CL80" s="393"/>
      <c r="CM80" s="393"/>
      <c r="CN80" s="393"/>
      <c r="CO80" s="393"/>
      <c r="CP80" s="393"/>
      <c r="CQ80" s="393"/>
      <c r="CR80" s="393"/>
      <c r="CS80" s="393"/>
      <c r="CT80" s="393"/>
      <c r="CU80" s="393"/>
      <c r="CV80" s="393"/>
      <c r="CW80" s="393"/>
      <c r="CX80" s="393"/>
      <c r="CY80" s="393"/>
      <c r="CZ80" s="393"/>
      <c r="DA80" s="393"/>
      <c r="DB80" s="393"/>
      <c r="DC80" s="393"/>
      <c r="DD80" s="393"/>
      <c r="DE80" s="393"/>
      <c r="DF80" s="393"/>
      <c r="DG80" s="393"/>
      <c r="DH80" s="393"/>
      <c r="DI80" s="393"/>
      <c r="DJ80" s="393"/>
      <c r="DK80" s="393"/>
      <c r="DL80" s="393"/>
      <c r="DM80" s="393"/>
      <c r="DN80" s="393"/>
      <c r="DO80" s="393"/>
      <c r="DP80" s="393"/>
      <c r="DQ80" s="393"/>
      <c r="DR80" s="393"/>
      <c r="DS80" s="393"/>
      <c r="DT80" s="393"/>
      <c r="DU80" s="393"/>
      <c r="DV80" s="393"/>
      <c r="DW80" s="393"/>
      <c r="DX80" s="393"/>
      <c r="DY80" s="393"/>
      <c r="DZ80" s="393"/>
      <c r="EA80" s="393"/>
      <c r="EB80" s="393"/>
      <c r="EC80" s="393"/>
      <c r="ED80" s="393"/>
      <c r="EE80" s="393"/>
      <c r="EF80" s="393"/>
      <c r="EG80" s="393"/>
      <c r="EH80" s="393"/>
      <c r="EI80" s="393"/>
      <c r="EJ80" s="393"/>
      <c r="EK80" s="393"/>
      <c r="EL80" s="393"/>
      <c r="EM80" s="393"/>
      <c r="EN80" s="393"/>
      <c r="EO80" s="393"/>
      <c r="EP80" s="393"/>
      <c r="EQ80" s="393"/>
      <c r="ER80" s="393"/>
      <c r="ES80" s="393"/>
      <c r="ET80" s="393"/>
      <c r="EU80" s="393"/>
      <c r="EV80" s="393"/>
      <c r="EW80" s="393"/>
      <c r="EX80" s="393"/>
      <c r="EY80" s="393"/>
      <c r="EZ80" s="393"/>
      <c r="FA80" s="393"/>
      <c r="FB80" s="393"/>
      <c r="FC80" s="393"/>
      <c r="FD80" s="393"/>
      <c r="FE80" s="393"/>
      <c r="FF80" s="393"/>
      <c r="FG80" s="393"/>
      <c r="FH80" s="393"/>
      <c r="FI80" s="393"/>
      <c r="FJ80" s="393"/>
      <c r="FK80" s="393"/>
      <c r="FL80" s="393"/>
      <c r="FM80" s="393"/>
      <c r="FN80" s="393"/>
      <c r="FO80" s="393"/>
      <c r="FP80" s="393"/>
      <c r="FQ80" s="393"/>
      <c r="FR80" s="393"/>
      <c r="FS80" s="393"/>
      <c r="FT80" s="393"/>
      <c r="FU80" s="393"/>
      <c r="FV80" s="393"/>
      <c r="FW80" s="393"/>
      <c r="FX80" s="393"/>
      <c r="FY80" s="393"/>
      <c r="FZ80" s="393"/>
      <c r="GA80" s="393"/>
      <c r="GB80" s="393"/>
      <c r="GC80" s="393"/>
      <c r="GD80" s="393"/>
      <c r="GE80" s="393"/>
      <c r="GF80" s="393"/>
      <c r="GG80" s="393"/>
      <c r="GH80" s="393"/>
      <c r="GI80" s="393"/>
      <c r="GJ80" s="393"/>
      <c r="GK80" s="393"/>
      <c r="GL80" s="393"/>
      <c r="GM80" s="393"/>
      <c r="GN80" s="393"/>
      <c r="GO80" s="393"/>
      <c r="GP80" s="393"/>
      <c r="GQ80" s="393"/>
      <c r="GR80" s="393"/>
      <c r="GS80" s="393"/>
      <c r="GT80" s="393"/>
      <c r="GU80" s="393"/>
      <c r="GV80" s="393"/>
      <c r="GW80" s="393"/>
      <c r="GX80" s="393"/>
      <c r="GY80" s="393"/>
      <c r="GZ80" s="393"/>
      <c r="HA80" s="393"/>
      <c r="HB80" s="393"/>
      <c r="HC80" s="393"/>
      <c r="HD80" s="393"/>
      <c r="HE80" s="393"/>
      <c r="HF80" s="393"/>
      <c r="HG80" s="393"/>
      <c r="HH80" s="393"/>
      <c r="HI80" s="393"/>
      <c r="HJ80" s="393"/>
      <c r="HK80" s="393"/>
      <c r="HL80" s="393"/>
      <c r="HM80" s="393"/>
      <c r="HN80" s="393"/>
      <c r="HO80" s="393"/>
      <c r="HP80" s="393"/>
      <c r="HQ80" s="393"/>
      <c r="HR80" s="393"/>
      <c r="HS80" s="393"/>
      <c r="HT80" s="393"/>
      <c r="HU80" s="393"/>
      <c r="HV80" s="393"/>
      <c r="HW80" s="393"/>
      <c r="HX80" s="393"/>
      <c r="HY80" s="393"/>
      <c r="HZ80" s="393"/>
      <c r="IA80" s="393"/>
      <c r="IB80" s="393"/>
      <c r="IC80" s="393"/>
      <c r="ID80" s="393"/>
      <c r="IE80" s="393"/>
      <c r="IF80" s="393"/>
      <c r="IG80" s="393"/>
      <c r="IH80" s="393"/>
      <c r="II80" s="393"/>
      <c r="IJ80" s="393"/>
      <c r="IK80" s="393"/>
      <c r="IL80" s="393"/>
      <c r="IM80" s="393"/>
      <c r="IN80" s="393"/>
      <c r="IO80" s="393"/>
      <c r="IP80" s="393"/>
      <c r="IQ80" s="393"/>
      <c r="IR80" s="393"/>
      <c r="IS80" s="393"/>
      <c r="IT80" s="393"/>
      <c r="IU80" s="393"/>
      <c r="IV80" s="393"/>
      <c r="IW80" s="393"/>
      <c r="IX80" s="393"/>
      <c r="IY80" s="393"/>
      <c r="IZ80" s="393"/>
      <c r="JA80" s="393"/>
      <c r="JB80" s="393"/>
      <c r="JC80" s="393"/>
      <c r="JD80" s="393"/>
      <c r="JE80" s="393"/>
      <c r="JF80" s="393"/>
      <c r="JG80" s="393"/>
      <c r="JH80" s="393"/>
      <c r="JI80" s="393"/>
      <c r="JJ80" s="393"/>
      <c r="JK80" s="393"/>
      <c r="JL80" s="393"/>
      <c r="JM80" s="393"/>
      <c r="JN80" s="393"/>
      <c r="JO80" s="393"/>
      <c r="JP80" s="393"/>
      <c r="JQ80" s="393"/>
      <c r="JR80" s="393"/>
      <c r="JS80" s="393"/>
      <c r="JT80" s="393"/>
      <c r="JU80" s="393"/>
      <c r="JV80" s="393"/>
      <c r="JW80" s="393"/>
      <c r="JX80" s="393"/>
      <c r="JY80" s="393"/>
      <c r="JZ80" s="393"/>
      <c r="KA80" s="393"/>
      <c r="KB80" s="393"/>
      <c r="KC80" s="393"/>
      <c r="KD80" s="393"/>
      <c r="KE80" s="393"/>
      <c r="KF80" s="393"/>
      <c r="KG80" s="393"/>
      <c r="KH80" s="393"/>
      <c r="KI80" s="393"/>
      <c r="KJ80" s="393"/>
      <c r="KK80" s="393"/>
      <c r="KL80" s="393"/>
      <c r="KM80" s="393"/>
      <c r="KN80" s="393"/>
      <c r="KO80" s="393"/>
      <c r="KP80" s="393"/>
      <c r="KQ80" s="393"/>
      <c r="KR80" s="393"/>
      <c r="KS80" s="393"/>
      <c r="KT80" s="393"/>
      <c r="KU80" s="393"/>
      <c r="KV80" s="393"/>
      <c r="KW80" s="393"/>
      <c r="KX80" s="393"/>
      <c r="KY80" s="393"/>
      <c r="KZ80" s="393"/>
      <c r="LA80" s="393"/>
      <c r="LB80" s="393"/>
      <c r="LC80" s="393"/>
      <c r="LD80" s="393"/>
      <c r="LE80" s="393"/>
      <c r="LF80" s="393"/>
      <c r="LG80" s="393"/>
      <c r="LH80" s="393"/>
      <c r="LI80" s="393"/>
      <c r="LJ80" s="393"/>
      <c r="LK80" s="393"/>
      <c r="LL80" s="393"/>
      <c r="LM80" s="393"/>
      <c r="LN80" s="393"/>
      <c r="LO80" s="393"/>
      <c r="LP80" s="393"/>
      <c r="LQ80" s="393"/>
      <c r="LR80" s="393"/>
      <c r="LS80" s="393"/>
      <c r="LT80" s="393"/>
      <c r="LU80" s="393"/>
      <c r="LV80" s="393"/>
      <c r="LW80" s="393"/>
      <c r="LX80" s="393"/>
      <c r="LY80" s="393"/>
      <c r="LZ80" s="393"/>
      <c r="MA80" s="393"/>
      <c r="MB80" s="393"/>
      <c r="MC80" s="393"/>
      <c r="MD80" s="393"/>
      <c r="ME80" s="393"/>
      <c r="MF80" s="393"/>
      <c r="MG80" s="393"/>
      <c r="MH80" s="393"/>
      <c r="MI80" s="393"/>
      <c r="MJ80" s="393"/>
      <c r="MK80" s="393"/>
      <c r="ML80" s="393"/>
      <c r="MM80" s="393"/>
      <c r="MN80" s="393"/>
      <c r="MO80" s="393"/>
      <c r="MP80" s="393"/>
      <c r="MQ80" s="393"/>
      <c r="MR80" s="393"/>
      <c r="MS80" s="393"/>
      <c r="MT80" s="393"/>
      <c r="MU80" s="393"/>
      <c r="MV80" s="393"/>
      <c r="MW80" s="393"/>
      <c r="MX80" s="393"/>
      <c r="MY80" s="393"/>
      <c r="MZ80" s="393"/>
      <c r="NA80" s="393"/>
      <c r="NB80" s="393"/>
      <c r="NC80" s="393"/>
      <c r="ND80" s="393"/>
      <c r="NE80" s="393"/>
      <c r="NF80" s="393"/>
      <c r="NG80" s="393"/>
      <c r="NH80" s="393"/>
      <c r="NI80" s="393"/>
      <c r="NJ80" s="393"/>
      <c r="NK80" s="393"/>
      <c r="NL80" s="393"/>
      <c r="NM80" s="393"/>
      <c r="NN80" s="393"/>
      <c r="NO80" s="393"/>
      <c r="NP80" s="393"/>
      <c r="NQ80" s="393"/>
      <c r="NR80" s="393"/>
      <c r="NS80" s="393"/>
      <c r="NT80" s="393"/>
      <c r="NU80" s="393"/>
      <c r="NV80" s="393"/>
      <c r="NW80" s="393"/>
      <c r="NX80" s="393"/>
      <c r="NY80" s="393"/>
      <c r="NZ80" s="393"/>
      <c r="OA80" s="393"/>
      <c r="OB80" s="393"/>
      <c r="OC80" s="393"/>
      <c r="OD80" s="393"/>
      <c r="OE80" s="393"/>
      <c r="OF80" s="393"/>
      <c r="OG80" s="393"/>
      <c r="OH80" s="393"/>
      <c r="OI80" s="393"/>
      <c r="OJ80" s="393"/>
      <c r="OK80" s="393"/>
      <c r="OL80" s="393"/>
      <c r="OM80" s="393"/>
      <c r="ON80" s="393"/>
      <c r="OO80" s="393"/>
      <c r="OP80" s="393"/>
      <c r="OQ80" s="393"/>
      <c r="OR80" s="393"/>
      <c r="OS80" s="393"/>
      <c r="OT80" s="393"/>
      <c r="OU80" s="393"/>
      <c r="OV80" s="393"/>
      <c r="OW80" s="393"/>
      <c r="OX80" s="393"/>
      <c r="OY80" s="393"/>
      <c r="OZ80" s="393"/>
      <c r="PA80" s="393"/>
      <c r="PB80" s="393"/>
      <c r="PC80" s="393"/>
      <c r="PD80" s="393"/>
      <c r="PE80" s="393"/>
      <c r="PF80" s="393"/>
      <c r="PG80" s="393"/>
      <c r="PH80" s="393"/>
      <c r="PI80" s="393"/>
      <c r="PJ80" s="393"/>
      <c r="PK80" s="393"/>
      <c r="PL80" s="393"/>
      <c r="PM80" s="393"/>
      <c r="PN80" s="393"/>
      <c r="PO80" s="393"/>
      <c r="PP80" s="393"/>
      <c r="PQ80" s="393"/>
      <c r="PR80" s="393"/>
      <c r="PS80" s="393"/>
      <c r="PT80" s="393"/>
      <c r="PU80" s="393"/>
      <c r="PV80" s="393"/>
      <c r="PW80" s="393"/>
      <c r="PX80" s="393"/>
      <c r="PY80" s="393"/>
      <c r="PZ80" s="393"/>
      <c r="QA80" s="393"/>
      <c r="QB80" s="393"/>
      <c r="QC80" s="393"/>
      <c r="QD80" s="393"/>
      <c r="QE80" s="393"/>
      <c r="QF80" s="393"/>
      <c r="QG80" s="393"/>
      <c r="QH80" s="393"/>
      <c r="QI80" s="393"/>
      <c r="QJ80" s="393"/>
      <c r="QK80" s="393"/>
      <c r="QL80" s="393"/>
      <c r="QM80" s="393"/>
      <c r="QN80" s="393"/>
      <c r="QO80" s="393"/>
      <c r="QP80" s="393"/>
      <c r="QQ80" s="393"/>
      <c r="QR80" s="393"/>
      <c r="QS80" s="393"/>
      <c r="QT80" s="393"/>
      <c r="QU80" s="393"/>
      <c r="QV80" s="393"/>
      <c r="QW80" s="393"/>
      <c r="QX80" s="393"/>
      <c r="QY80" s="393"/>
      <c r="QZ80" s="393"/>
      <c r="RA80" s="393"/>
      <c r="RB80" s="393"/>
      <c r="RC80" s="393"/>
      <c r="RD80" s="393"/>
      <c r="RE80" s="393"/>
      <c r="RF80" s="393"/>
      <c r="RG80" s="393"/>
      <c r="RH80" s="393"/>
      <c r="RI80" s="393"/>
      <c r="RJ80" s="393"/>
      <c r="RK80" s="393"/>
      <c r="RL80" s="393"/>
      <c r="RM80" s="393"/>
      <c r="RN80" s="393"/>
      <c r="RO80" s="393"/>
      <c r="RP80" s="393"/>
      <c r="RQ80" s="393"/>
      <c r="RR80" s="393"/>
      <c r="RS80" s="393"/>
      <c r="RT80" s="393"/>
      <c r="RU80" s="393"/>
      <c r="RV80" s="393"/>
      <c r="RW80" s="393"/>
      <c r="RX80" s="393"/>
      <c r="RY80" s="393"/>
      <c r="RZ80" s="393"/>
      <c r="SA80" s="393"/>
      <c r="SB80" s="393"/>
      <c r="SC80" s="393"/>
      <c r="SD80" s="393"/>
      <c r="SE80" s="393"/>
      <c r="SF80" s="393"/>
      <c r="SG80" s="393"/>
      <c r="SH80" s="393"/>
      <c r="SI80" s="393"/>
      <c r="SJ80" s="393"/>
      <c r="SK80" s="393"/>
      <c r="SL80" s="173"/>
    </row>
    <row r="81" spans="3:507">
      <c r="C81" s="388" t="s">
        <v>893</v>
      </c>
      <c r="SL81" s="173"/>
    </row>
    <row r="82" spans="3:507">
      <c r="C82" s="389" t="str">
        <f>"Llamadas Locales de plan/paquete" &amp; " - " &amp; year.selected</f>
        <v>Llamadas Locales de plan/paquete - 2017</v>
      </c>
      <c r="D82" s="21"/>
      <c r="E82" s="373" t="s">
        <v>938</v>
      </c>
      <c r="F82" s="387" t="str">
        <f>VLOOKUP(F$63,'P. 3- 7'!$B$614:$V$627,2,FALSE)</f>
        <v>Residencial</v>
      </c>
      <c r="G82" s="387" t="str">
        <f>VLOOKUP(G$63,'P. 3- 7'!$B$614:$V$627,2,FALSE)</f>
        <v>Residencial</v>
      </c>
      <c r="H82" s="387" t="str">
        <f>VLOOKUP(H$63,'P. 3- 7'!$B$614:$V$627,2,FALSE)</f>
        <v>Residencial</v>
      </c>
      <c r="I82" s="387" t="str">
        <f>VLOOKUP(I$63,'P. 3- 7'!$B$614:$V$627,2,FALSE)</f>
        <v>No Residencial</v>
      </c>
      <c r="J82" s="387" t="str">
        <f>VLOOKUP(J$63,'P. 3- 7'!$B$614:$V$627,2,FALSE)</f>
        <v>Residencial</v>
      </c>
      <c r="K82" s="387" t="str">
        <f>VLOOKUP(K$63,'P. 3- 7'!$B$614:$V$627,2,FALSE)</f>
        <v>Residencial</v>
      </c>
      <c r="L82" s="387" t="str">
        <f>VLOOKUP(L$63,'P. 3- 7'!$B$614:$V$627,2,FALSE)</f>
        <v>Residencial</v>
      </c>
      <c r="M82" s="387" t="str">
        <f>VLOOKUP(M$63,'P. 3- 7'!$B$614:$V$627,2,FALSE)</f>
        <v>No Residencial</v>
      </c>
      <c r="N82" s="387" t="str">
        <f>VLOOKUP(N$63,'P. 3- 7'!$B$614:$V$627,2,FALSE)</f>
        <v>No Residencial</v>
      </c>
      <c r="O82" s="387" t="str">
        <f>VLOOKUP(O$63,'P. 3- 7'!$B$614:$V$627,2,FALSE)</f>
        <v>Residencial</v>
      </c>
      <c r="P82" s="387" t="str">
        <f>VLOOKUP(P$63,'P. 3- 7'!$B$614:$V$627,2,FALSE)</f>
        <v>No Residencial</v>
      </c>
      <c r="Q82" s="387" t="str">
        <f>VLOOKUP(Q$63,'P. 3- 7'!$B$614:$V$627,2,FALSE)</f>
        <v>No Residencial</v>
      </c>
      <c r="R82" s="387" t="str">
        <f>VLOOKUP(R$63,'P. 3- 7'!$B$614:$V$627,2,FALSE)</f>
        <v>No Residencial</v>
      </c>
      <c r="S82" s="387" t="str">
        <f>VLOOKUP(S$63,'P. 3- 7'!$B$614:$V$627,2,FALSE)</f>
        <v>No Residencial</v>
      </c>
      <c r="T82" s="387" t="str">
        <f>VLOOKUP(T$63,'P. 3- 7'!$B$459:$V$500,2,FALSE)</f>
        <v>Residencial</v>
      </c>
      <c r="U82" s="447" t="s">
        <v>272</v>
      </c>
      <c r="V82" s="387"/>
      <c r="W82" s="387"/>
      <c r="X82" s="387"/>
      <c r="Y82" s="387"/>
      <c r="Z82" s="387"/>
      <c r="AA82" s="387"/>
      <c r="AB82" s="387"/>
      <c r="AC82" s="387"/>
      <c r="AD82" s="387"/>
      <c r="AE82" s="387"/>
      <c r="AF82" s="387"/>
      <c r="AG82" s="387"/>
      <c r="AH82" s="387"/>
      <c r="AI82" s="387"/>
      <c r="AJ82" s="387"/>
      <c r="AK82" s="387"/>
      <c r="AL82" s="387"/>
      <c r="AM82" s="387"/>
      <c r="AN82" s="387"/>
      <c r="AO82" s="387"/>
      <c r="AP82" s="387"/>
      <c r="AQ82" s="387"/>
      <c r="AR82" s="387"/>
      <c r="AS82" s="387"/>
      <c r="AT82" s="387"/>
      <c r="AU82" s="387"/>
      <c r="AV82" s="387"/>
      <c r="AW82" s="387"/>
      <c r="AX82" s="387"/>
      <c r="AY82" s="387"/>
      <c r="AZ82" s="387"/>
      <c r="BA82" s="387"/>
      <c r="BB82" s="387"/>
      <c r="BC82" s="387"/>
      <c r="BD82" s="387"/>
      <c r="BE82" s="387"/>
      <c r="BF82" s="387"/>
      <c r="BG82" s="387"/>
      <c r="BH82" s="387"/>
      <c r="BI82" s="387"/>
      <c r="BJ82" s="387"/>
      <c r="BK82" s="387"/>
      <c r="BL82" s="387"/>
      <c r="BM82" s="387"/>
      <c r="BN82" s="387"/>
      <c r="BO82" s="387"/>
      <c r="BP82" s="387"/>
      <c r="BQ82" s="387"/>
      <c r="BR82" s="387"/>
      <c r="BS82" s="387"/>
      <c r="BT82" s="387"/>
      <c r="BU82" s="387"/>
      <c r="BV82" s="387"/>
      <c r="BW82" s="387"/>
      <c r="BX82" s="387"/>
      <c r="BY82" s="387"/>
      <c r="BZ82" s="387"/>
      <c r="CA82" s="387"/>
      <c r="CB82" s="387"/>
      <c r="CC82" s="387"/>
      <c r="CD82" s="387"/>
      <c r="CE82" s="387"/>
      <c r="CF82" s="387"/>
      <c r="CG82" s="387"/>
      <c r="CH82" s="387"/>
      <c r="CI82" s="387"/>
      <c r="CJ82" s="387"/>
      <c r="CK82" s="387"/>
      <c r="CL82" s="387"/>
      <c r="CM82" s="387"/>
      <c r="CN82" s="387"/>
      <c r="CO82" s="387"/>
      <c r="CP82" s="387"/>
      <c r="CQ82" s="387"/>
      <c r="CR82" s="387"/>
      <c r="CS82" s="387"/>
      <c r="CT82" s="387"/>
      <c r="CU82" s="387"/>
      <c r="CV82" s="387"/>
      <c r="CW82" s="387"/>
      <c r="CX82" s="387"/>
      <c r="CY82" s="387"/>
      <c r="CZ82" s="387"/>
      <c r="DA82" s="387"/>
      <c r="DB82" s="387"/>
      <c r="DC82" s="387"/>
      <c r="DD82" s="387"/>
      <c r="DE82" s="387"/>
      <c r="DF82" s="387"/>
      <c r="DG82" s="387"/>
      <c r="DH82" s="387"/>
      <c r="DI82" s="387"/>
      <c r="DJ82" s="387"/>
      <c r="DK82" s="387"/>
      <c r="DL82" s="387"/>
      <c r="DM82" s="387"/>
      <c r="DN82" s="387"/>
      <c r="DO82" s="387"/>
      <c r="DP82" s="387"/>
      <c r="DQ82" s="387"/>
      <c r="DR82" s="387"/>
      <c r="DS82" s="387"/>
      <c r="DT82" s="387"/>
      <c r="DU82" s="387"/>
      <c r="DV82" s="387"/>
      <c r="DW82" s="387"/>
      <c r="DX82" s="387"/>
      <c r="DY82" s="387"/>
      <c r="DZ82" s="387"/>
      <c r="EA82" s="387"/>
      <c r="EB82" s="387"/>
      <c r="EC82" s="387"/>
      <c r="ED82" s="387"/>
      <c r="EE82" s="387"/>
      <c r="EF82" s="387"/>
      <c r="EG82" s="387"/>
      <c r="EH82" s="387"/>
      <c r="EI82" s="387"/>
      <c r="EJ82" s="387"/>
      <c r="EK82" s="387"/>
      <c r="EL82" s="387"/>
      <c r="EM82" s="387"/>
      <c r="EN82" s="387"/>
      <c r="EO82" s="387"/>
      <c r="EP82" s="387"/>
      <c r="EQ82" s="387"/>
      <c r="ER82" s="387"/>
      <c r="ES82" s="387"/>
      <c r="ET82" s="387"/>
      <c r="EU82" s="387"/>
      <c r="EV82" s="387"/>
      <c r="EW82" s="387"/>
      <c r="EX82" s="387"/>
      <c r="EY82" s="387"/>
      <c r="EZ82" s="387"/>
      <c r="FA82" s="387"/>
      <c r="FB82" s="387"/>
      <c r="FC82" s="387"/>
      <c r="FD82" s="387"/>
      <c r="FE82" s="387"/>
      <c r="FF82" s="387"/>
      <c r="FG82" s="387"/>
      <c r="FH82" s="387"/>
      <c r="FI82" s="387"/>
      <c r="FJ82" s="387"/>
      <c r="FK82" s="387"/>
      <c r="FL82" s="387"/>
      <c r="FM82" s="387"/>
      <c r="FN82" s="387"/>
      <c r="FO82" s="387"/>
      <c r="FP82" s="387"/>
      <c r="FQ82" s="387"/>
      <c r="FR82" s="387"/>
      <c r="FS82" s="387"/>
      <c r="FT82" s="387"/>
      <c r="FU82" s="387"/>
      <c r="FV82" s="387"/>
      <c r="FW82" s="387"/>
      <c r="FX82" s="387"/>
      <c r="FY82" s="387"/>
      <c r="FZ82" s="387"/>
      <c r="GA82" s="387"/>
      <c r="GB82" s="387"/>
      <c r="GC82" s="387"/>
      <c r="GD82" s="387"/>
      <c r="GE82" s="387"/>
      <c r="GF82" s="387"/>
      <c r="GG82" s="387"/>
      <c r="GH82" s="387"/>
      <c r="GI82" s="387"/>
      <c r="GJ82" s="387"/>
      <c r="GK82" s="387"/>
      <c r="GL82" s="387"/>
      <c r="GM82" s="387"/>
      <c r="GN82" s="387"/>
      <c r="GO82" s="387"/>
      <c r="GP82" s="387"/>
      <c r="GQ82" s="387"/>
      <c r="GR82" s="387"/>
      <c r="GS82" s="387"/>
      <c r="GT82" s="387"/>
      <c r="GU82" s="387"/>
      <c r="GV82" s="387"/>
      <c r="GW82" s="387"/>
      <c r="GX82" s="387"/>
      <c r="GY82" s="387"/>
      <c r="GZ82" s="387"/>
      <c r="HA82" s="387"/>
      <c r="HB82" s="387"/>
      <c r="HC82" s="387"/>
      <c r="HD82" s="387"/>
      <c r="HE82" s="387"/>
      <c r="HF82" s="387"/>
      <c r="HG82" s="387"/>
      <c r="HH82" s="387"/>
      <c r="HI82" s="387"/>
      <c r="HJ82" s="387"/>
      <c r="HK82" s="387"/>
      <c r="HL82" s="387"/>
      <c r="HM82" s="387"/>
      <c r="HN82" s="387"/>
      <c r="HO82" s="387"/>
      <c r="HP82" s="387"/>
      <c r="HQ82" s="387"/>
      <c r="HR82" s="387"/>
      <c r="HS82" s="387"/>
      <c r="HT82" s="387"/>
      <c r="HU82" s="387"/>
      <c r="HV82" s="387"/>
      <c r="HW82" s="387"/>
      <c r="HX82" s="387"/>
      <c r="HY82" s="387"/>
      <c r="HZ82" s="387"/>
      <c r="IA82" s="387"/>
      <c r="IB82" s="387"/>
      <c r="IC82" s="387"/>
      <c r="ID82" s="387"/>
      <c r="IE82" s="387"/>
      <c r="IF82" s="387"/>
      <c r="IG82" s="387"/>
      <c r="IH82" s="387"/>
      <c r="II82" s="387"/>
      <c r="IJ82" s="387"/>
      <c r="IK82" s="387"/>
      <c r="IL82" s="387"/>
      <c r="IM82" s="387"/>
      <c r="IN82" s="387"/>
      <c r="IO82" s="387"/>
      <c r="IP82" s="387"/>
      <c r="IQ82" s="387"/>
      <c r="IR82" s="387"/>
      <c r="IS82" s="387"/>
      <c r="IT82" s="387"/>
      <c r="IU82" s="387"/>
      <c r="IV82" s="387"/>
      <c r="IW82" s="387"/>
      <c r="IX82" s="387"/>
      <c r="IY82" s="387"/>
      <c r="IZ82" s="387"/>
      <c r="JA82" s="387"/>
      <c r="JB82" s="387"/>
      <c r="JC82" s="387"/>
      <c r="JD82" s="387"/>
      <c r="JE82" s="387"/>
      <c r="JF82" s="387"/>
      <c r="JG82" s="387"/>
      <c r="JH82" s="387"/>
      <c r="JI82" s="387"/>
      <c r="JJ82" s="387"/>
      <c r="JK82" s="387"/>
      <c r="JL82" s="387"/>
      <c r="JM82" s="387"/>
      <c r="JN82" s="387"/>
      <c r="JO82" s="387"/>
      <c r="JP82" s="387"/>
      <c r="JQ82" s="387"/>
      <c r="JR82" s="387"/>
      <c r="JS82" s="387"/>
      <c r="JT82" s="387"/>
      <c r="JU82" s="387"/>
      <c r="JV82" s="387"/>
      <c r="JW82" s="387"/>
      <c r="JX82" s="387"/>
      <c r="JY82" s="387"/>
      <c r="JZ82" s="387"/>
      <c r="KA82" s="387"/>
      <c r="KB82" s="387"/>
      <c r="KC82" s="387"/>
      <c r="KD82" s="387"/>
      <c r="KE82" s="387"/>
      <c r="KF82" s="387"/>
      <c r="KG82" s="387"/>
      <c r="KH82" s="387"/>
      <c r="KI82" s="387"/>
      <c r="KJ82" s="387"/>
      <c r="KK82" s="387"/>
      <c r="KL82" s="387"/>
      <c r="KM82" s="387"/>
      <c r="KN82" s="387"/>
      <c r="KO82" s="387"/>
      <c r="KP82" s="387"/>
      <c r="KQ82" s="387"/>
      <c r="KR82" s="387"/>
      <c r="KS82" s="387"/>
      <c r="KT82" s="387"/>
      <c r="KU82" s="387"/>
      <c r="KV82" s="387"/>
      <c r="KW82" s="387"/>
      <c r="KX82" s="387"/>
      <c r="KY82" s="387"/>
      <c r="KZ82" s="387"/>
      <c r="LA82" s="387"/>
      <c r="LB82" s="387"/>
      <c r="LC82" s="387"/>
      <c r="LD82" s="387"/>
      <c r="LE82" s="387"/>
      <c r="LF82" s="387"/>
      <c r="LG82" s="387"/>
      <c r="LH82" s="387"/>
      <c r="LI82" s="387"/>
      <c r="LJ82" s="387"/>
      <c r="LK82" s="387"/>
      <c r="LL82" s="387"/>
      <c r="LM82" s="387"/>
      <c r="LN82" s="387"/>
      <c r="LO82" s="387"/>
      <c r="LP82" s="387"/>
      <c r="LQ82" s="387"/>
      <c r="LR82" s="387"/>
      <c r="LS82" s="387"/>
      <c r="LT82" s="387"/>
      <c r="LU82" s="387"/>
      <c r="LV82" s="387"/>
      <c r="LW82" s="387"/>
      <c r="LX82" s="387"/>
      <c r="LY82" s="387"/>
      <c r="LZ82" s="387"/>
      <c r="MA82" s="387"/>
      <c r="MB82" s="387"/>
      <c r="MC82" s="387"/>
      <c r="MD82" s="387"/>
      <c r="ME82" s="387"/>
      <c r="MF82" s="387"/>
      <c r="MG82" s="387"/>
      <c r="MH82" s="387"/>
      <c r="MI82" s="387"/>
      <c r="MJ82" s="387"/>
      <c r="MK82" s="387"/>
      <c r="ML82" s="387"/>
      <c r="MM82" s="387"/>
      <c r="MN82" s="387"/>
      <c r="MO82" s="387"/>
      <c r="MP82" s="387"/>
      <c r="MQ82" s="387"/>
      <c r="MR82" s="387"/>
      <c r="MS82" s="387"/>
      <c r="MT82" s="387"/>
      <c r="MU82" s="387"/>
      <c r="MV82" s="387"/>
      <c r="MW82" s="387"/>
      <c r="MX82" s="387"/>
      <c r="MY82" s="387"/>
      <c r="MZ82" s="387"/>
      <c r="NA82" s="387"/>
      <c r="NB82" s="387"/>
      <c r="NC82" s="387"/>
      <c r="ND82" s="387"/>
      <c r="NE82" s="387"/>
      <c r="NF82" s="387"/>
      <c r="NG82" s="387"/>
      <c r="NH82" s="387"/>
      <c r="NI82" s="387"/>
      <c r="NJ82" s="387"/>
      <c r="NK82" s="387"/>
      <c r="NL82" s="387"/>
      <c r="NM82" s="387"/>
      <c r="NN82" s="387"/>
      <c r="NO82" s="387"/>
      <c r="NP82" s="387"/>
      <c r="NQ82" s="387"/>
      <c r="NR82" s="387"/>
      <c r="NS82" s="387"/>
      <c r="NT82" s="387"/>
      <c r="NU82" s="387"/>
      <c r="NV82" s="387"/>
      <c r="NW82" s="387"/>
      <c r="NX82" s="387"/>
      <c r="NY82" s="387"/>
      <c r="NZ82" s="387"/>
      <c r="OA82" s="387"/>
      <c r="OB82" s="387"/>
      <c r="OC82" s="387"/>
      <c r="OD82" s="387"/>
      <c r="OE82" s="387"/>
      <c r="OF82" s="387"/>
      <c r="OG82" s="387"/>
      <c r="OH82" s="387"/>
      <c r="OI82" s="387"/>
      <c r="OJ82" s="387"/>
      <c r="OK82" s="387"/>
      <c r="OL82" s="387"/>
      <c r="OM82" s="387"/>
      <c r="ON82" s="387"/>
      <c r="OO82" s="387"/>
      <c r="OP82" s="387"/>
      <c r="OQ82" s="387"/>
      <c r="OR82" s="387"/>
      <c r="OS82" s="387"/>
      <c r="OT82" s="387"/>
      <c r="OU82" s="387"/>
      <c r="OV82" s="387"/>
      <c r="OW82" s="387"/>
      <c r="OX82" s="387"/>
      <c r="OY82" s="387"/>
      <c r="OZ82" s="387"/>
      <c r="PA82" s="387"/>
      <c r="PB82" s="387"/>
      <c r="PC82" s="387"/>
      <c r="PD82" s="387"/>
      <c r="PE82" s="387"/>
      <c r="PF82" s="387"/>
      <c r="PG82" s="387"/>
      <c r="PH82" s="387"/>
      <c r="PI82" s="387"/>
      <c r="PJ82" s="387"/>
      <c r="PK82" s="387"/>
      <c r="PL82" s="387"/>
      <c r="PM82" s="387"/>
      <c r="PN82" s="387"/>
      <c r="PO82" s="387"/>
      <c r="PP82" s="387"/>
      <c r="PQ82" s="387"/>
      <c r="PR82" s="387"/>
      <c r="PS82" s="387"/>
      <c r="PT82" s="387"/>
      <c r="PU82" s="387"/>
      <c r="PV82" s="387"/>
      <c r="PW82" s="387"/>
      <c r="PX82" s="387"/>
      <c r="PY82" s="387"/>
      <c r="PZ82" s="387"/>
      <c r="QA82" s="387"/>
      <c r="QB82" s="387"/>
      <c r="QC82" s="387"/>
      <c r="QD82" s="387"/>
      <c r="QE82" s="387"/>
      <c r="QF82" s="387"/>
      <c r="QG82" s="387"/>
      <c r="QH82" s="387"/>
      <c r="QI82" s="387"/>
      <c r="QJ82" s="387"/>
      <c r="QK82" s="387"/>
      <c r="QL82" s="387"/>
      <c r="QM82" s="387"/>
      <c r="QN82" s="387"/>
      <c r="QO82" s="387"/>
      <c r="QP82" s="387"/>
      <c r="QQ82" s="387"/>
      <c r="QR82" s="387"/>
      <c r="QS82" s="387"/>
      <c r="QT82" s="387"/>
      <c r="QU82" s="387"/>
      <c r="QV82" s="387"/>
      <c r="QW82" s="387"/>
      <c r="QX82" s="387"/>
      <c r="QY82" s="387"/>
      <c r="QZ82" s="387"/>
      <c r="RA82" s="387"/>
      <c r="RB82" s="387"/>
      <c r="RC82" s="387"/>
      <c r="RD82" s="387"/>
      <c r="RE82" s="387"/>
      <c r="RF82" s="387"/>
      <c r="RG82" s="387"/>
      <c r="RH82" s="387"/>
      <c r="RI82" s="387"/>
      <c r="RJ82" s="387"/>
      <c r="RK82" s="387"/>
      <c r="RL82" s="387"/>
      <c r="RM82" s="387"/>
      <c r="RN82" s="387"/>
      <c r="RO82" s="387"/>
      <c r="RP82" s="387"/>
      <c r="RQ82" s="387"/>
      <c r="RR82" s="387"/>
      <c r="RS82" s="387"/>
      <c r="RT82" s="387"/>
      <c r="RU82" s="387"/>
      <c r="RV82" s="387"/>
      <c r="RW82" s="387"/>
      <c r="RX82" s="387"/>
      <c r="RY82" s="387"/>
      <c r="RZ82" s="387"/>
      <c r="SA82" s="387"/>
      <c r="SB82" s="387"/>
      <c r="SC82" s="387"/>
      <c r="SD82" s="387"/>
      <c r="SE82" s="387"/>
      <c r="SF82" s="387"/>
      <c r="SG82" s="387"/>
      <c r="SH82" s="387"/>
      <c r="SI82" s="387"/>
      <c r="SJ82" s="387"/>
      <c r="SK82" s="387"/>
      <c r="SL82" s="175"/>
      <c r="SM82" s="175"/>
    </row>
    <row r="83" spans="3:507">
      <c r="C83" s="390" t="s">
        <v>630</v>
      </c>
      <c r="D83" s="21" t="s">
        <v>211</v>
      </c>
      <c r="E83" s="175" t="s">
        <v>984</v>
      </c>
      <c r="F83" s="448" t="str">
        <f>VLOOKUP(F$63,'P. 3- 7'!$B$614:$V$627,7,FALSE)</f>
        <v>Ilimitados</v>
      </c>
      <c r="G83" s="448">
        <f>VLOOKUP(G$63,'P. 3- 7'!$B$614:$V$627,7,FALSE)</f>
        <v>100</v>
      </c>
      <c r="H83" s="448">
        <f>VLOOKUP(H$63,'P. 3- 7'!$B$614:$V$627,7,FALSE)</f>
        <v>100</v>
      </c>
      <c r="I83" s="448">
        <f>VLOOKUP(I$63,'P. 3- 7'!$B$614:$V$627,7,FALSE)</f>
        <v>100</v>
      </c>
      <c r="J83" s="448">
        <f>VLOOKUP(J$63,'P. 3- 7'!$B$614:$V$627,7,FALSE)</f>
        <v>100</v>
      </c>
      <c r="K83" s="448" t="str">
        <f>VLOOKUP(K$63,'P. 3- 7'!$B$614:$V$627,7,FALSE)</f>
        <v>Ilimitados</v>
      </c>
      <c r="L83" s="448">
        <f>VLOOKUP(L$63,'P. 3- 7'!$B$614:$V$627,7,FALSE)</f>
        <v>100</v>
      </c>
      <c r="M83" s="448" t="str">
        <f>VLOOKUP(M$63,'P. 3- 7'!$B$614:$V$627,7,FALSE)</f>
        <v>Ilimitados</v>
      </c>
      <c r="N83" s="448" t="str">
        <f>VLOOKUP(N$63,'P. 3- 7'!$B$614:$V$627,7,FALSE)</f>
        <v>Ilimitados</v>
      </c>
      <c r="O83" s="448" t="str">
        <f>VLOOKUP(O$63,'P. 3- 7'!$B$614:$V$627,7,FALSE)</f>
        <v>Ilimitados</v>
      </c>
      <c r="P83" s="448" t="str">
        <f>VLOOKUP(P$63,'P. 3- 7'!$B$614:$V$627,7,FALSE)</f>
        <v>Ilimitados</v>
      </c>
      <c r="Q83" s="448" t="str">
        <f>VLOOKUP(Q$63,'P. 3- 7'!$B$614:$V$627,7,FALSE)</f>
        <v>Ilimitados</v>
      </c>
      <c r="R83" s="448" t="str">
        <f>VLOOKUP(R$63,'P. 3- 7'!$B$614:$V$627,7,FALSE)</f>
        <v>Ilimitados</v>
      </c>
      <c r="S83" s="448" t="str">
        <f>VLOOKUP(S$63,'P. 3- 7'!$B$614:$V$627,7,FALSE)</f>
        <v>Ilimitados</v>
      </c>
      <c r="T83" s="386">
        <f>VLOOKUP(T$63,'P. 3- 7'!$B$459:$V$500,7,FALSE)</f>
        <v>100</v>
      </c>
      <c r="U83" s="14">
        <v>0</v>
      </c>
      <c r="V83" s="386"/>
      <c r="W83" s="386"/>
      <c r="X83" s="386"/>
      <c r="Y83" s="386"/>
      <c r="Z83" s="386"/>
      <c r="AA83" s="386"/>
      <c r="AB83" s="386"/>
      <c r="AC83" s="386"/>
      <c r="AD83" s="386"/>
      <c r="AE83" s="386"/>
      <c r="AF83" s="386"/>
      <c r="AG83" s="386"/>
      <c r="AH83" s="386"/>
      <c r="AI83" s="386"/>
      <c r="AJ83" s="386"/>
      <c r="AK83" s="386"/>
      <c r="AL83" s="386"/>
      <c r="AM83" s="386"/>
      <c r="AN83" s="386"/>
      <c r="AO83" s="386"/>
      <c r="AP83" s="386"/>
      <c r="AQ83" s="386"/>
      <c r="AR83" s="386"/>
      <c r="AS83" s="386"/>
      <c r="AT83" s="386"/>
      <c r="AU83" s="386"/>
      <c r="AV83" s="386"/>
      <c r="AW83" s="386"/>
      <c r="AX83" s="386"/>
      <c r="AY83" s="386"/>
      <c r="AZ83" s="386"/>
      <c r="BA83" s="386"/>
      <c r="BB83" s="386"/>
      <c r="BC83" s="386"/>
      <c r="BD83" s="386"/>
      <c r="BE83" s="386"/>
      <c r="BF83" s="386"/>
      <c r="BG83" s="386"/>
      <c r="BH83" s="386"/>
      <c r="BI83" s="386"/>
      <c r="BJ83" s="386"/>
      <c r="BK83" s="386"/>
      <c r="BL83" s="386"/>
      <c r="BM83" s="386"/>
      <c r="BN83" s="386"/>
      <c r="BO83" s="386"/>
      <c r="BP83" s="386"/>
      <c r="BQ83" s="386"/>
      <c r="BR83" s="386"/>
      <c r="BS83" s="386"/>
      <c r="BT83" s="386"/>
      <c r="BU83" s="386"/>
      <c r="BV83" s="386"/>
      <c r="BW83" s="386"/>
      <c r="BX83" s="386"/>
      <c r="BY83" s="386"/>
      <c r="BZ83" s="386"/>
      <c r="CA83" s="386"/>
      <c r="CB83" s="386"/>
      <c r="CC83" s="386"/>
      <c r="CD83" s="386"/>
      <c r="CE83" s="386"/>
      <c r="CF83" s="386"/>
      <c r="CG83" s="386"/>
      <c r="CH83" s="386"/>
      <c r="CI83" s="386"/>
      <c r="CJ83" s="386"/>
      <c r="CK83" s="386"/>
      <c r="CL83" s="386"/>
      <c r="CM83" s="386"/>
      <c r="CN83" s="386"/>
      <c r="CO83" s="386"/>
      <c r="CP83" s="386"/>
      <c r="CQ83" s="386"/>
      <c r="CR83" s="386"/>
      <c r="CS83" s="386"/>
      <c r="CT83" s="386"/>
      <c r="CU83" s="386"/>
      <c r="CV83" s="386"/>
      <c r="CW83" s="386"/>
      <c r="CX83" s="386"/>
      <c r="CY83" s="386"/>
      <c r="CZ83" s="386"/>
      <c r="DA83" s="386"/>
      <c r="DB83" s="386"/>
      <c r="DC83" s="386"/>
      <c r="DD83" s="386"/>
      <c r="DE83" s="386"/>
      <c r="DF83" s="386"/>
      <c r="DG83" s="386"/>
      <c r="DH83" s="386"/>
      <c r="DI83" s="386"/>
      <c r="DJ83" s="386"/>
      <c r="DK83" s="386"/>
      <c r="DL83" s="386"/>
      <c r="DM83" s="386"/>
      <c r="DN83" s="386"/>
      <c r="DO83" s="386"/>
      <c r="DP83" s="386"/>
      <c r="DQ83" s="386"/>
      <c r="DR83" s="386"/>
      <c r="DS83" s="386"/>
      <c r="DT83" s="386"/>
      <c r="DU83" s="386"/>
      <c r="DV83" s="386"/>
      <c r="DW83" s="386"/>
      <c r="DX83" s="386"/>
      <c r="DY83" s="386"/>
      <c r="DZ83" s="386"/>
      <c r="EA83" s="386"/>
      <c r="EB83" s="386"/>
      <c r="EC83" s="386"/>
      <c r="ED83" s="386"/>
      <c r="EE83" s="386"/>
      <c r="EF83" s="386"/>
      <c r="EG83" s="386"/>
      <c r="EH83" s="386"/>
      <c r="EI83" s="386"/>
      <c r="EJ83" s="386"/>
      <c r="EK83" s="386"/>
      <c r="EL83" s="386"/>
      <c r="EM83" s="386"/>
      <c r="EN83" s="386"/>
      <c r="EO83" s="386"/>
      <c r="EP83" s="386"/>
      <c r="EQ83" s="386"/>
      <c r="ER83" s="386"/>
      <c r="ES83" s="386"/>
      <c r="ET83" s="386"/>
      <c r="EU83" s="386"/>
      <c r="EV83" s="386"/>
      <c r="EW83" s="386"/>
      <c r="EX83" s="386"/>
      <c r="EY83" s="386"/>
      <c r="EZ83" s="386"/>
      <c r="FA83" s="386"/>
      <c r="FB83" s="386"/>
      <c r="FC83" s="386"/>
      <c r="FD83" s="386"/>
      <c r="FE83" s="386"/>
      <c r="FF83" s="386"/>
      <c r="FG83" s="386"/>
      <c r="FH83" s="386"/>
      <c r="FI83" s="386"/>
      <c r="FJ83" s="386"/>
      <c r="FK83" s="386"/>
      <c r="FL83" s="386"/>
      <c r="FM83" s="386"/>
      <c r="FN83" s="386"/>
      <c r="FO83" s="386"/>
      <c r="FP83" s="386"/>
      <c r="FQ83" s="386"/>
      <c r="FR83" s="386"/>
      <c r="FS83" s="386"/>
      <c r="FT83" s="386"/>
      <c r="FU83" s="386"/>
      <c r="FV83" s="386"/>
      <c r="FW83" s="386"/>
      <c r="FX83" s="386"/>
      <c r="FY83" s="386"/>
      <c r="FZ83" s="386"/>
      <c r="GA83" s="386"/>
      <c r="GB83" s="386"/>
      <c r="GC83" s="386"/>
      <c r="GD83" s="386"/>
      <c r="GE83" s="386"/>
      <c r="GF83" s="386"/>
      <c r="GG83" s="386"/>
      <c r="GH83" s="386"/>
      <c r="GI83" s="386"/>
      <c r="GJ83" s="386"/>
      <c r="GK83" s="386"/>
      <c r="GL83" s="386"/>
      <c r="GM83" s="386"/>
      <c r="GN83" s="386"/>
      <c r="GO83" s="386"/>
      <c r="GP83" s="386"/>
      <c r="GQ83" s="386"/>
      <c r="GR83" s="386"/>
      <c r="GS83" s="386"/>
      <c r="GT83" s="386"/>
      <c r="GU83" s="386"/>
      <c r="GV83" s="386"/>
      <c r="GW83" s="386"/>
      <c r="GX83" s="386"/>
      <c r="GY83" s="386"/>
      <c r="GZ83" s="386"/>
      <c r="HA83" s="386"/>
      <c r="HB83" s="386"/>
      <c r="HC83" s="386"/>
      <c r="HD83" s="386"/>
      <c r="HE83" s="386"/>
      <c r="HF83" s="386"/>
      <c r="HG83" s="386"/>
      <c r="HH83" s="386"/>
      <c r="HI83" s="386"/>
      <c r="HJ83" s="386"/>
      <c r="HK83" s="386"/>
      <c r="HL83" s="386"/>
      <c r="HM83" s="386"/>
      <c r="HN83" s="386"/>
      <c r="HO83" s="386"/>
      <c r="HP83" s="386"/>
      <c r="HQ83" s="386"/>
      <c r="HR83" s="386"/>
      <c r="HS83" s="386"/>
      <c r="HT83" s="386"/>
      <c r="HU83" s="386"/>
      <c r="HV83" s="386"/>
      <c r="HW83" s="386"/>
      <c r="HX83" s="386"/>
      <c r="HY83" s="386"/>
      <c r="HZ83" s="386"/>
      <c r="IA83" s="386"/>
      <c r="IB83" s="386"/>
      <c r="IC83" s="386"/>
      <c r="ID83" s="386"/>
      <c r="IE83" s="386"/>
      <c r="IF83" s="386"/>
      <c r="IG83" s="386"/>
      <c r="IH83" s="386"/>
      <c r="II83" s="386"/>
      <c r="IJ83" s="386"/>
      <c r="IK83" s="386"/>
      <c r="IL83" s="386"/>
      <c r="IM83" s="386"/>
      <c r="IN83" s="386"/>
      <c r="IO83" s="386"/>
      <c r="IP83" s="386"/>
      <c r="IQ83" s="386"/>
      <c r="IR83" s="386"/>
      <c r="IS83" s="386"/>
      <c r="IT83" s="386"/>
      <c r="IU83" s="386"/>
      <c r="IV83" s="386"/>
      <c r="IW83" s="386"/>
      <c r="IX83" s="386"/>
      <c r="IY83" s="386"/>
      <c r="IZ83" s="386"/>
      <c r="JA83" s="386"/>
      <c r="JB83" s="386"/>
      <c r="JC83" s="386"/>
      <c r="JD83" s="386"/>
      <c r="JE83" s="386"/>
      <c r="JF83" s="386"/>
      <c r="JG83" s="386"/>
      <c r="JH83" s="386"/>
      <c r="JI83" s="386"/>
      <c r="JJ83" s="386"/>
      <c r="JK83" s="386"/>
      <c r="JL83" s="386"/>
      <c r="JM83" s="386"/>
      <c r="JN83" s="386"/>
      <c r="JO83" s="386"/>
      <c r="JP83" s="386"/>
      <c r="JQ83" s="386"/>
      <c r="JR83" s="386"/>
      <c r="JS83" s="386"/>
      <c r="JT83" s="386"/>
      <c r="JU83" s="386"/>
      <c r="JV83" s="386"/>
      <c r="JW83" s="386"/>
      <c r="JX83" s="386"/>
      <c r="JY83" s="386"/>
      <c r="JZ83" s="386"/>
      <c r="KA83" s="386"/>
      <c r="KB83" s="386"/>
      <c r="KC83" s="386"/>
      <c r="KD83" s="386"/>
      <c r="KE83" s="386"/>
      <c r="KF83" s="386"/>
      <c r="KG83" s="386"/>
      <c r="KH83" s="386"/>
      <c r="KI83" s="386"/>
      <c r="KJ83" s="386"/>
      <c r="KK83" s="386"/>
      <c r="KL83" s="386"/>
      <c r="KM83" s="386"/>
      <c r="KN83" s="386"/>
      <c r="KO83" s="386"/>
      <c r="KP83" s="386"/>
      <c r="KQ83" s="386"/>
      <c r="KR83" s="386"/>
      <c r="KS83" s="386"/>
      <c r="KT83" s="386"/>
      <c r="KU83" s="386"/>
      <c r="KV83" s="386"/>
      <c r="KW83" s="386"/>
      <c r="KX83" s="386"/>
      <c r="KY83" s="386"/>
      <c r="KZ83" s="386"/>
      <c r="LA83" s="386"/>
      <c r="LB83" s="386"/>
      <c r="LC83" s="386"/>
      <c r="LD83" s="386"/>
      <c r="LE83" s="386"/>
      <c r="LF83" s="386"/>
      <c r="LG83" s="386"/>
      <c r="LH83" s="386"/>
      <c r="LI83" s="386"/>
      <c r="LJ83" s="386"/>
      <c r="LK83" s="386"/>
      <c r="LL83" s="386"/>
      <c r="LM83" s="386"/>
      <c r="LN83" s="386"/>
      <c r="LO83" s="386"/>
      <c r="LP83" s="386"/>
      <c r="LQ83" s="386"/>
      <c r="LR83" s="386"/>
      <c r="LS83" s="386"/>
      <c r="LT83" s="386"/>
      <c r="LU83" s="386"/>
      <c r="LV83" s="386"/>
      <c r="LW83" s="386"/>
      <c r="LX83" s="386"/>
      <c r="LY83" s="386"/>
      <c r="LZ83" s="386"/>
      <c r="MA83" s="386"/>
      <c r="MB83" s="386"/>
      <c r="MC83" s="386"/>
      <c r="MD83" s="386"/>
      <c r="ME83" s="386"/>
      <c r="MF83" s="386"/>
      <c r="MG83" s="386"/>
      <c r="MH83" s="386"/>
      <c r="MI83" s="386"/>
      <c r="MJ83" s="386"/>
      <c r="MK83" s="386"/>
      <c r="ML83" s="386"/>
      <c r="MM83" s="386"/>
      <c r="MN83" s="386"/>
      <c r="MO83" s="386"/>
      <c r="MP83" s="386"/>
      <c r="MQ83" s="386"/>
      <c r="MR83" s="386"/>
      <c r="MS83" s="386"/>
      <c r="MT83" s="386"/>
      <c r="MU83" s="386"/>
      <c r="MV83" s="386"/>
      <c r="MW83" s="386"/>
      <c r="MX83" s="386"/>
      <c r="MY83" s="386"/>
      <c r="MZ83" s="386"/>
      <c r="NA83" s="386"/>
      <c r="NB83" s="386"/>
      <c r="NC83" s="386"/>
      <c r="ND83" s="386"/>
      <c r="NE83" s="386"/>
      <c r="NF83" s="386"/>
      <c r="NG83" s="386"/>
      <c r="NH83" s="386"/>
      <c r="NI83" s="386"/>
      <c r="NJ83" s="386"/>
      <c r="NK83" s="386"/>
      <c r="NL83" s="386"/>
      <c r="NM83" s="386"/>
      <c r="NN83" s="386"/>
      <c r="NO83" s="386"/>
      <c r="NP83" s="386"/>
      <c r="NQ83" s="386"/>
      <c r="NR83" s="386"/>
      <c r="NS83" s="386"/>
      <c r="NT83" s="386"/>
      <c r="NU83" s="386"/>
      <c r="NV83" s="386"/>
      <c r="NW83" s="386"/>
      <c r="NX83" s="386"/>
      <c r="NY83" s="386"/>
      <c r="NZ83" s="386"/>
      <c r="OA83" s="386"/>
      <c r="OB83" s="386"/>
      <c r="OC83" s="386"/>
      <c r="OD83" s="386"/>
      <c r="OE83" s="386"/>
      <c r="OF83" s="386"/>
      <c r="OG83" s="386"/>
      <c r="OH83" s="386"/>
      <c r="OI83" s="386"/>
      <c r="OJ83" s="386"/>
      <c r="OK83" s="386"/>
      <c r="OL83" s="386"/>
      <c r="OM83" s="386"/>
      <c r="ON83" s="386"/>
      <c r="OO83" s="386"/>
      <c r="OP83" s="386"/>
      <c r="OQ83" s="386"/>
      <c r="OR83" s="386"/>
      <c r="OS83" s="386"/>
      <c r="OT83" s="386"/>
      <c r="OU83" s="386"/>
      <c r="OV83" s="386"/>
      <c r="OW83" s="386"/>
      <c r="OX83" s="386"/>
      <c r="OY83" s="386"/>
      <c r="OZ83" s="386"/>
      <c r="PA83" s="386"/>
      <c r="PB83" s="386"/>
      <c r="PC83" s="386"/>
      <c r="PD83" s="386"/>
      <c r="PE83" s="386"/>
      <c r="PF83" s="386"/>
      <c r="PG83" s="386"/>
      <c r="PH83" s="386"/>
      <c r="PI83" s="386"/>
      <c r="PJ83" s="386"/>
      <c r="PK83" s="386"/>
      <c r="PL83" s="386"/>
      <c r="PM83" s="386"/>
      <c r="PN83" s="386"/>
      <c r="PO83" s="386"/>
      <c r="PP83" s="386"/>
      <c r="PQ83" s="386"/>
      <c r="PR83" s="386"/>
      <c r="PS83" s="386"/>
      <c r="PT83" s="386"/>
      <c r="PU83" s="386"/>
      <c r="PV83" s="386"/>
      <c r="PW83" s="386"/>
      <c r="PX83" s="386"/>
      <c r="PY83" s="386"/>
      <c r="PZ83" s="386"/>
      <c r="QA83" s="386"/>
      <c r="QB83" s="386"/>
      <c r="QC83" s="386"/>
      <c r="QD83" s="386"/>
      <c r="QE83" s="386"/>
      <c r="QF83" s="386"/>
      <c r="QG83" s="386"/>
      <c r="QH83" s="386"/>
      <c r="QI83" s="386"/>
      <c r="QJ83" s="386"/>
      <c r="QK83" s="386"/>
      <c r="QL83" s="386"/>
      <c r="QM83" s="386"/>
      <c r="QN83" s="386"/>
      <c r="QO83" s="386"/>
      <c r="QP83" s="386"/>
      <c r="QQ83" s="386"/>
      <c r="QR83" s="386"/>
      <c r="QS83" s="386"/>
      <c r="QT83" s="386"/>
      <c r="QU83" s="386"/>
      <c r="QV83" s="386"/>
      <c r="QW83" s="386"/>
      <c r="QX83" s="386"/>
      <c r="QY83" s="386"/>
      <c r="QZ83" s="386"/>
      <c r="RA83" s="386"/>
      <c r="RB83" s="386"/>
      <c r="RC83" s="386"/>
      <c r="RD83" s="386"/>
      <c r="RE83" s="386"/>
      <c r="RF83" s="386"/>
      <c r="RG83" s="386"/>
      <c r="RH83" s="386"/>
      <c r="RI83" s="386"/>
      <c r="RJ83" s="386"/>
      <c r="RK83" s="386"/>
      <c r="RL83" s="386"/>
      <c r="RM83" s="386"/>
      <c r="RN83" s="386"/>
      <c r="RO83" s="386"/>
      <c r="RP83" s="386"/>
      <c r="RQ83" s="386"/>
      <c r="RR83" s="386"/>
      <c r="RS83" s="386"/>
      <c r="RT83" s="386"/>
      <c r="RU83" s="386"/>
      <c r="RV83" s="386"/>
      <c r="RW83" s="386"/>
      <c r="RX83" s="386"/>
      <c r="RY83" s="386"/>
      <c r="RZ83" s="386"/>
      <c r="SA83" s="386"/>
      <c r="SB83" s="386"/>
      <c r="SC83" s="386"/>
      <c r="SD83" s="386"/>
      <c r="SE83" s="386"/>
      <c r="SF83" s="386"/>
      <c r="SG83" s="386"/>
      <c r="SH83" s="386"/>
      <c r="SI83" s="386"/>
      <c r="SJ83" s="386"/>
      <c r="SK83" s="386"/>
      <c r="SL83" s="173"/>
    </row>
    <row r="84" spans="3:507">
      <c r="C84" s="390" t="s">
        <v>631</v>
      </c>
      <c r="D84" s="21" t="s">
        <v>211</v>
      </c>
      <c r="E84" s="175" t="s">
        <v>599</v>
      </c>
      <c r="F84" s="300">
        <f t="shared" ref="F84:L84" si="44">MIN(100,F130)</f>
        <v>100</v>
      </c>
      <c r="G84" s="300">
        <f t="shared" si="44"/>
        <v>68</v>
      </c>
      <c r="H84" s="300">
        <f t="shared" si="44"/>
        <v>100</v>
      </c>
      <c r="I84" s="300">
        <f t="shared" si="44"/>
        <v>21</v>
      </c>
      <c r="J84" s="300">
        <f t="shared" si="44"/>
        <v>68</v>
      </c>
      <c r="K84" s="300">
        <f t="shared" si="44"/>
        <v>100</v>
      </c>
      <c r="L84" s="300">
        <f t="shared" si="44"/>
        <v>22</v>
      </c>
      <c r="M84" s="14">
        <v>0</v>
      </c>
      <c r="N84" s="14">
        <v>0</v>
      </c>
      <c r="O84" s="300">
        <f>MIN(100,O130)</f>
        <v>100</v>
      </c>
      <c r="P84" s="14">
        <v>0</v>
      </c>
      <c r="Q84" s="14">
        <v>0</v>
      </c>
      <c r="R84" s="14">
        <v>0</v>
      </c>
      <c r="S84" s="14">
        <v>0</v>
      </c>
      <c r="T84" s="300">
        <f>MIN(100,T130)</f>
        <v>100</v>
      </c>
      <c r="U84" s="14">
        <v>0</v>
      </c>
      <c r="V84" s="300"/>
      <c r="W84" s="300"/>
      <c r="X84" s="300"/>
      <c r="Y84" s="300"/>
      <c r="Z84" s="300"/>
      <c r="AA84" s="300"/>
      <c r="AB84" s="300"/>
      <c r="AC84" s="300"/>
      <c r="AD84" s="300"/>
      <c r="AE84" s="300"/>
      <c r="AF84" s="300"/>
      <c r="AG84" s="300"/>
      <c r="AH84" s="300"/>
      <c r="AI84" s="300"/>
      <c r="AJ84" s="300"/>
      <c r="AK84" s="300"/>
      <c r="AL84" s="300"/>
      <c r="AM84" s="300"/>
      <c r="AN84" s="300"/>
      <c r="AO84" s="300"/>
      <c r="AP84" s="300"/>
      <c r="AQ84" s="300"/>
      <c r="AR84" s="300"/>
      <c r="AS84" s="300"/>
      <c r="AT84" s="300"/>
      <c r="AU84" s="300"/>
      <c r="AV84" s="300"/>
      <c r="AW84" s="300"/>
      <c r="AX84" s="300"/>
      <c r="AY84" s="300"/>
      <c r="AZ84" s="300"/>
      <c r="BA84" s="300"/>
      <c r="BB84" s="300"/>
      <c r="BC84" s="300"/>
      <c r="BD84" s="300"/>
      <c r="BE84" s="300"/>
      <c r="BF84" s="300"/>
      <c r="BG84" s="300"/>
      <c r="BH84" s="300"/>
      <c r="BI84" s="300"/>
      <c r="BJ84" s="300"/>
      <c r="BK84" s="300"/>
      <c r="BL84" s="300"/>
      <c r="BM84" s="300"/>
      <c r="BN84" s="300"/>
      <c r="BO84" s="300"/>
      <c r="BP84" s="300"/>
      <c r="BQ84" s="300"/>
      <c r="BR84" s="300"/>
      <c r="BS84" s="300"/>
      <c r="BT84" s="300"/>
      <c r="BU84" s="300"/>
      <c r="BV84" s="300"/>
      <c r="BW84" s="300"/>
      <c r="BX84" s="300"/>
      <c r="BY84" s="300"/>
      <c r="BZ84" s="300"/>
      <c r="CA84" s="300"/>
      <c r="CB84" s="300"/>
      <c r="CC84" s="300"/>
      <c r="CD84" s="300"/>
      <c r="CE84" s="300"/>
      <c r="CF84" s="300"/>
      <c r="CG84" s="300"/>
      <c r="CH84" s="300"/>
      <c r="CI84" s="300"/>
      <c r="CJ84" s="300"/>
      <c r="CK84" s="300"/>
      <c r="CL84" s="300"/>
      <c r="CM84" s="300"/>
      <c r="CN84" s="300"/>
      <c r="CO84" s="300"/>
      <c r="CP84" s="300"/>
      <c r="CQ84" s="300"/>
      <c r="CR84" s="300"/>
      <c r="CS84" s="300"/>
      <c r="CT84" s="300"/>
      <c r="CU84" s="300"/>
      <c r="CV84" s="300"/>
      <c r="CW84" s="300"/>
      <c r="CX84" s="300"/>
      <c r="CY84" s="300"/>
      <c r="CZ84" s="300"/>
      <c r="DA84" s="300"/>
      <c r="DB84" s="300"/>
      <c r="DC84" s="300"/>
      <c r="DD84" s="300"/>
      <c r="DE84" s="300"/>
      <c r="DF84" s="300"/>
      <c r="DG84" s="300"/>
      <c r="DH84" s="300"/>
      <c r="DI84" s="300"/>
      <c r="DJ84" s="300"/>
      <c r="DK84" s="300"/>
      <c r="DL84" s="300"/>
      <c r="DM84" s="300"/>
      <c r="DN84" s="300"/>
      <c r="DO84" s="300"/>
      <c r="DP84" s="300"/>
      <c r="DQ84" s="300"/>
      <c r="DR84" s="300"/>
      <c r="DS84" s="300"/>
      <c r="DT84" s="300"/>
      <c r="DU84" s="300"/>
      <c r="DV84" s="300"/>
      <c r="DW84" s="300"/>
      <c r="DX84" s="300"/>
      <c r="DY84" s="300"/>
      <c r="DZ84" s="300"/>
      <c r="EA84" s="300"/>
      <c r="EB84" s="300"/>
      <c r="EC84" s="300"/>
      <c r="ED84" s="300"/>
      <c r="EE84" s="300"/>
      <c r="EF84" s="300"/>
      <c r="EG84" s="300"/>
      <c r="EH84" s="300"/>
      <c r="EI84" s="300"/>
      <c r="EJ84" s="300"/>
      <c r="EK84" s="300"/>
      <c r="EL84" s="300"/>
      <c r="EM84" s="300"/>
      <c r="EN84" s="300"/>
      <c r="EO84" s="300"/>
      <c r="EP84" s="300"/>
      <c r="EQ84" s="300"/>
      <c r="ER84" s="300"/>
      <c r="ES84" s="300"/>
      <c r="ET84" s="300"/>
      <c r="EU84" s="300"/>
      <c r="EV84" s="300"/>
      <c r="EW84" s="300"/>
      <c r="EX84" s="300"/>
      <c r="EY84" s="300"/>
      <c r="EZ84" s="300"/>
      <c r="FA84" s="300"/>
      <c r="FB84" s="300"/>
      <c r="FC84" s="300"/>
      <c r="FD84" s="300"/>
      <c r="FE84" s="300"/>
      <c r="FF84" s="300"/>
      <c r="FG84" s="300"/>
      <c r="FH84" s="300"/>
      <c r="FI84" s="300"/>
      <c r="FJ84" s="300"/>
      <c r="FK84" s="300"/>
      <c r="FL84" s="300"/>
      <c r="FM84" s="300"/>
      <c r="FN84" s="300"/>
      <c r="FO84" s="300"/>
      <c r="FP84" s="300"/>
      <c r="FQ84" s="300"/>
      <c r="FR84" s="300"/>
      <c r="FS84" s="300"/>
      <c r="FT84" s="300"/>
      <c r="FU84" s="300"/>
      <c r="FV84" s="300"/>
      <c r="FW84" s="300"/>
      <c r="FX84" s="300"/>
      <c r="FY84" s="300"/>
      <c r="FZ84" s="300"/>
      <c r="GA84" s="300"/>
      <c r="GB84" s="300"/>
      <c r="GC84" s="300"/>
      <c r="GD84" s="300"/>
      <c r="GE84" s="300"/>
      <c r="GF84" s="300"/>
      <c r="GG84" s="300"/>
      <c r="GH84" s="300"/>
      <c r="GI84" s="300"/>
      <c r="GJ84" s="300"/>
      <c r="GK84" s="300"/>
      <c r="GL84" s="300"/>
      <c r="GM84" s="300"/>
      <c r="GN84" s="300"/>
      <c r="GO84" s="300"/>
      <c r="GP84" s="300"/>
      <c r="GQ84" s="300"/>
      <c r="GR84" s="300"/>
      <c r="GS84" s="300"/>
      <c r="GT84" s="300"/>
      <c r="GU84" s="300"/>
      <c r="GV84" s="300"/>
      <c r="GW84" s="300"/>
      <c r="GX84" s="300"/>
      <c r="GY84" s="300"/>
      <c r="GZ84" s="300"/>
      <c r="HA84" s="300"/>
      <c r="HB84" s="300"/>
      <c r="HC84" s="300"/>
      <c r="HD84" s="300"/>
      <c r="HE84" s="300"/>
      <c r="HF84" s="300"/>
      <c r="HG84" s="300"/>
      <c r="HH84" s="300"/>
      <c r="HI84" s="300"/>
      <c r="HJ84" s="300"/>
      <c r="HK84" s="300"/>
      <c r="HL84" s="300"/>
      <c r="HM84" s="300"/>
      <c r="HN84" s="300"/>
      <c r="HO84" s="300"/>
      <c r="HP84" s="300"/>
      <c r="HQ84" s="300"/>
      <c r="HR84" s="300"/>
      <c r="HS84" s="300"/>
      <c r="HT84" s="300"/>
      <c r="HU84" s="300"/>
      <c r="HV84" s="300"/>
      <c r="HW84" s="300"/>
      <c r="HX84" s="300"/>
      <c r="HY84" s="300"/>
      <c r="HZ84" s="300"/>
      <c r="IA84" s="300"/>
      <c r="IB84" s="300"/>
      <c r="IC84" s="300"/>
      <c r="ID84" s="300"/>
      <c r="IE84" s="300"/>
      <c r="IF84" s="300"/>
      <c r="IG84" s="300"/>
      <c r="IH84" s="300"/>
      <c r="II84" s="300"/>
      <c r="IJ84" s="300"/>
      <c r="IK84" s="300"/>
      <c r="IL84" s="300"/>
      <c r="IM84" s="300"/>
      <c r="IN84" s="300"/>
      <c r="IO84" s="300"/>
      <c r="IP84" s="300"/>
      <c r="IQ84" s="300"/>
      <c r="IR84" s="300"/>
      <c r="IS84" s="300"/>
      <c r="IT84" s="300"/>
      <c r="IU84" s="300"/>
      <c r="IV84" s="300"/>
      <c r="IW84" s="300"/>
      <c r="IX84" s="300"/>
      <c r="IY84" s="300"/>
      <c r="IZ84" s="300"/>
      <c r="JA84" s="300"/>
      <c r="JB84" s="300"/>
      <c r="JC84" s="300"/>
      <c r="JD84" s="300"/>
      <c r="JE84" s="300"/>
      <c r="JF84" s="300"/>
      <c r="JG84" s="300"/>
      <c r="JH84" s="300"/>
      <c r="JI84" s="300"/>
      <c r="JJ84" s="300"/>
      <c r="JK84" s="300"/>
      <c r="JL84" s="300"/>
      <c r="JM84" s="300"/>
      <c r="JN84" s="300"/>
      <c r="JO84" s="300"/>
      <c r="JP84" s="300"/>
      <c r="JQ84" s="300"/>
      <c r="JR84" s="300"/>
      <c r="JS84" s="300"/>
      <c r="JT84" s="300"/>
      <c r="JU84" s="300"/>
      <c r="JV84" s="300"/>
      <c r="JW84" s="300"/>
      <c r="JX84" s="300"/>
      <c r="JY84" s="300"/>
      <c r="JZ84" s="300"/>
      <c r="KA84" s="300"/>
      <c r="KB84" s="300"/>
      <c r="KC84" s="300"/>
      <c r="KD84" s="300"/>
      <c r="KE84" s="300"/>
      <c r="KF84" s="300"/>
      <c r="KG84" s="300"/>
      <c r="KH84" s="300"/>
      <c r="KI84" s="300"/>
      <c r="KJ84" s="300"/>
      <c r="KK84" s="300"/>
      <c r="KL84" s="300"/>
      <c r="KM84" s="300"/>
      <c r="KN84" s="300"/>
      <c r="KO84" s="300"/>
      <c r="KP84" s="300"/>
      <c r="KQ84" s="300"/>
      <c r="KR84" s="300"/>
      <c r="KS84" s="300"/>
      <c r="KT84" s="300"/>
      <c r="KU84" s="300"/>
      <c r="KV84" s="300"/>
      <c r="KW84" s="300"/>
      <c r="KX84" s="300"/>
      <c r="KY84" s="300"/>
      <c r="KZ84" s="300"/>
      <c r="LA84" s="300"/>
      <c r="LB84" s="300"/>
      <c r="LC84" s="300"/>
      <c r="LD84" s="300"/>
      <c r="LE84" s="300"/>
      <c r="LF84" s="300"/>
      <c r="LG84" s="300"/>
      <c r="LH84" s="300"/>
      <c r="LI84" s="300"/>
      <c r="LJ84" s="300"/>
      <c r="LK84" s="300"/>
      <c r="LL84" s="300"/>
      <c r="LM84" s="300"/>
      <c r="LN84" s="300"/>
      <c r="LO84" s="300"/>
      <c r="LP84" s="300"/>
      <c r="LQ84" s="300"/>
      <c r="LR84" s="300"/>
      <c r="LS84" s="300"/>
      <c r="LT84" s="300"/>
      <c r="LU84" s="300"/>
      <c r="LV84" s="300"/>
      <c r="LW84" s="300"/>
      <c r="LX84" s="300"/>
      <c r="LY84" s="300"/>
      <c r="LZ84" s="300"/>
      <c r="MA84" s="300"/>
      <c r="MB84" s="300"/>
      <c r="MC84" s="300"/>
      <c r="MD84" s="300"/>
      <c r="ME84" s="300"/>
      <c r="MF84" s="300"/>
      <c r="MG84" s="300"/>
      <c r="MH84" s="300"/>
      <c r="MI84" s="300"/>
      <c r="MJ84" s="300"/>
      <c r="MK84" s="300"/>
      <c r="ML84" s="300"/>
      <c r="MM84" s="300"/>
      <c r="MN84" s="300"/>
      <c r="MO84" s="300"/>
      <c r="MP84" s="300"/>
      <c r="MQ84" s="300"/>
      <c r="MR84" s="300"/>
      <c r="MS84" s="300"/>
      <c r="MT84" s="300"/>
      <c r="MU84" s="300"/>
      <c r="MV84" s="300"/>
      <c r="MW84" s="300"/>
      <c r="MX84" s="300"/>
      <c r="MY84" s="300"/>
      <c r="MZ84" s="300"/>
      <c r="NA84" s="300"/>
      <c r="NB84" s="300"/>
      <c r="NC84" s="300"/>
      <c r="ND84" s="300"/>
      <c r="NE84" s="300"/>
      <c r="NF84" s="300"/>
      <c r="NG84" s="300"/>
      <c r="NH84" s="300"/>
      <c r="NI84" s="300"/>
      <c r="NJ84" s="300"/>
      <c r="NK84" s="300"/>
      <c r="NL84" s="300"/>
      <c r="NM84" s="300"/>
      <c r="NN84" s="300"/>
      <c r="NO84" s="300"/>
      <c r="NP84" s="300"/>
      <c r="NQ84" s="300"/>
      <c r="NR84" s="300"/>
      <c r="NS84" s="300"/>
      <c r="NT84" s="300"/>
      <c r="NU84" s="300"/>
      <c r="NV84" s="300"/>
      <c r="NW84" s="300"/>
      <c r="NX84" s="300"/>
      <c r="NY84" s="300"/>
      <c r="NZ84" s="300"/>
      <c r="OA84" s="300"/>
      <c r="OB84" s="300"/>
      <c r="OC84" s="300"/>
      <c r="OD84" s="300"/>
      <c r="OE84" s="300"/>
      <c r="OF84" s="300"/>
      <c r="OG84" s="300"/>
      <c r="OH84" s="300"/>
      <c r="OI84" s="300"/>
      <c r="OJ84" s="300"/>
      <c r="OK84" s="300"/>
      <c r="OL84" s="300"/>
      <c r="OM84" s="300"/>
      <c r="ON84" s="300"/>
      <c r="OO84" s="300"/>
      <c r="OP84" s="300"/>
      <c r="OQ84" s="300"/>
      <c r="OR84" s="300"/>
      <c r="OS84" s="300"/>
      <c r="OT84" s="300"/>
      <c r="OU84" s="300"/>
      <c r="OV84" s="300"/>
      <c r="OW84" s="300"/>
      <c r="OX84" s="300"/>
      <c r="OY84" s="300"/>
      <c r="OZ84" s="300"/>
      <c r="PA84" s="300"/>
      <c r="PB84" s="300"/>
      <c r="PC84" s="300"/>
      <c r="PD84" s="300"/>
      <c r="PE84" s="300"/>
      <c r="PF84" s="300"/>
      <c r="PG84" s="300"/>
      <c r="PH84" s="300"/>
      <c r="PI84" s="300"/>
      <c r="PJ84" s="300"/>
      <c r="PK84" s="300"/>
      <c r="PL84" s="300"/>
      <c r="PM84" s="300"/>
      <c r="PN84" s="300"/>
      <c r="PO84" s="300"/>
      <c r="PP84" s="300"/>
      <c r="PQ84" s="300"/>
      <c r="PR84" s="300"/>
      <c r="PS84" s="300"/>
      <c r="PT84" s="300"/>
      <c r="PU84" s="300"/>
      <c r="PV84" s="300"/>
      <c r="PW84" s="300"/>
      <c r="PX84" s="300"/>
      <c r="PY84" s="300"/>
      <c r="PZ84" s="300"/>
      <c r="QA84" s="300"/>
      <c r="QB84" s="300"/>
      <c r="QC84" s="300"/>
      <c r="QD84" s="300"/>
      <c r="QE84" s="300"/>
      <c r="QF84" s="300"/>
      <c r="QG84" s="300"/>
      <c r="QH84" s="300"/>
      <c r="QI84" s="300"/>
      <c r="QJ84" s="300"/>
      <c r="QK84" s="300"/>
      <c r="QL84" s="300"/>
      <c r="QM84" s="300"/>
      <c r="QN84" s="300"/>
      <c r="QO84" s="300"/>
      <c r="QP84" s="300"/>
      <c r="QQ84" s="300"/>
      <c r="QR84" s="300"/>
      <c r="QS84" s="300"/>
      <c r="QT84" s="300"/>
      <c r="QU84" s="300"/>
      <c r="QV84" s="300"/>
      <c r="QW84" s="300"/>
      <c r="QX84" s="300"/>
      <c r="QY84" s="300"/>
      <c r="QZ84" s="300"/>
      <c r="RA84" s="300"/>
      <c r="RB84" s="300"/>
      <c r="RC84" s="300"/>
      <c r="RD84" s="300"/>
      <c r="RE84" s="300"/>
      <c r="RF84" s="300"/>
      <c r="RG84" s="300"/>
      <c r="RH84" s="300"/>
      <c r="RI84" s="300"/>
      <c r="RJ84" s="300"/>
      <c r="RK84" s="300"/>
      <c r="RL84" s="300"/>
      <c r="RM84" s="300"/>
      <c r="RN84" s="300"/>
      <c r="RO84" s="300"/>
      <c r="RP84" s="300"/>
      <c r="RQ84" s="300"/>
      <c r="RR84" s="300"/>
      <c r="RS84" s="300"/>
      <c r="RT84" s="300"/>
      <c r="RU84" s="300"/>
      <c r="RV84" s="300"/>
      <c r="RW84" s="300"/>
      <c r="RX84" s="300"/>
      <c r="RY84" s="300"/>
      <c r="RZ84" s="300"/>
      <c r="SA84" s="300"/>
      <c r="SB84" s="300"/>
      <c r="SC84" s="300"/>
      <c r="SD84" s="300"/>
      <c r="SE84" s="300"/>
      <c r="SF84" s="300"/>
      <c r="SG84" s="300"/>
      <c r="SH84" s="300"/>
      <c r="SI84" s="300"/>
      <c r="SJ84" s="300"/>
      <c r="SK84" s="300"/>
      <c r="SL84" s="173"/>
    </row>
    <row r="85" spans="3:507">
      <c r="C85" s="389" t="str">
        <f>"Llamadas Locales de plan/paquete" &amp; " - " &amp; year.selected-1</f>
        <v>Llamadas Locales de plan/paquete - 2016</v>
      </c>
      <c r="J85" s="175" t="s">
        <v>901</v>
      </c>
      <c r="K85" s="175"/>
      <c r="P85" s="175" t="s">
        <v>899</v>
      </c>
      <c r="SL85" s="175"/>
      <c r="SM85" s="175"/>
    </row>
    <row r="86" spans="3:507">
      <c r="C86" s="390" t="s">
        <v>630</v>
      </c>
      <c r="D86" s="21" t="s">
        <v>211</v>
      </c>
      <c r="E86" s="175" t="s">
        <v>984</v>
      </c>
      <c r="F86" s="448" t="str">
        <f>VLOOKUP("Paquete Acerques",'P. 2.1'!$E$174:$X$204,7,FALSE)</f>
        <v>Ilimitadas</v>
      </c>
      <c r="G86" s="448">
        <f>VLOOKUP(G$63,'P. 2.1'!$E$174:$X$204,7,FALSE)</f>
        <v>100</v>
      </c>
      <c r="H86" s="448">
        <f>VLOOKUP(H$63,'P. 2.1'!$E$174:$X$204,7,FALSE)</f>
        <v>100</v>
      </c>
      <c r="I86" s="448">
        <f>VLOOKUP(I$63,'P. 2.1'!$E$174:$X$204,7,FALSE)</f>
        <v>100</v>
      </c>
      <c r="J86" s="202"/>
      <c r="K86" s="448" t="str">
        <f>VLOOKUP(K$63,'P. 2.1'!$E$174:$X$204,7,FALSE)</f>
        <v>Ilimitadas</v>
      </c>
      <c r="L86" s="448">
        <f>VLOOKUP(L$63,'P. 2.1'!$E$174:$X$204,7,FALSE)</f>
        <v>100</v>
      </c>
      <c r="M86" s="448" t="str">
        <f>VLOOKUP(M$63,'P. 2.1'!$E$174:$X$204,7,FALSE)</f>
        <v>Ilimitadas</v>
      </c>
      <c r="N86" s="448" t="str">
        <f>VLOOKUP("Paquete Super Negocio",'P. 2.1'!$E$174:$X$204,7,FALSE)</f>
        <v>Ilimitadas</v>
      </c>
      <c r="O86" s="448" t="str">
        <f>VLOOKUP("Paquete Telmex Todo México Sin Límites",'P. 2.1'!$E$174:$X$204,7,FALSE)</f>
        <v>Ilimitado</v>
      </c>
      <c r="P86" s="202" t="e">
        <f>VLOOKUP(P$63,'P. 2.1'!$E$174:$X$204,7,FALSE)</f>
        <v>#N/A</v>
      </c>
      <c r="Q86" s="448" t="str">
        <f>VLOOKUP("Telmex Negocio Sin Límites 1",'P. 2.1'!$E$174:$X$204,7,FALSE)</f>
        <v>Ilimitadas</v>
      </c>
      <c r="R86" s="448" t="str">
        <f>VLOOKUP("Telmex Negocio Sin Límites 2",'P. 2.1'!$E$174:$X$204,7,FALSE)</f>
        <v>Ilimitadas</v>
      </c>
      <c r="S86" s="448" t="str">
        <f>VLOOKUP("Telmex Negocio Sin Límites 3",'P. 2.1'!$E$174:$X$204,7,FALSE)</f>
        <v>Ilimitadas</v>
      </c>
      <c r="T86" s="448">
        <f>VLOOKUP("Renta Mensual de la Línea Residencial",'P. 2.1'!$E$174:$X$204,7,FALSE)</f>
        <v>100</v>
      </c>
      <c r="U86" s="448">
        <f>VLOOKUP("Renta Mensual de la Línea Comercial",'P. 2.1'!$E$174:$X$204,7,FALSE)</f>
        <v>0</v>
      </c>
      <c r="V86" s="448"/>
      <c r="W86" s="448"/>
      <c r="X86" s="448"/>
      <c r="Y86" s="448"/>
      <c r="Z86" s="448"/>
      <c r="AA86" s="448"/>
      <c r="AB86" s="448"/>
      <c r="AC86" s="448"/>
      <c r="AD86" s="448"/>
      <c r="AE86" s="448"/>
      <c r="AF86" s="448"/>
      <c r="AG86" s="448"/>
      <c r="AH86" s="448"/>
      <c r="AI86" s="448"/>
      <c r="AJ86" s="448"/>
      <c r="AK86" s="448"/>
      <c r="AL86" s="448"/>
      <c r="AM86" s="448"/>
      <c r="AN86" s="448"/>
      <c r="AO86" s="448"/>
      <c r="AP86" s="448"/>
      <c r="AQ86" s="448"/>
      <c r="AR86" s="448"/>
      <c r="AS86" s="448"/>
      <c r="AT86" s="448"/>
      <c r="AU86" s="448"/>
      <c r="AV86" s="448"/>
      <c r="AW86" s="448"/>
      <c r="AX86" s="448"/>
      <c r="AY86" s="448"/>
      <c r="AZ86" s="448"/>
      <c r="BA86" s="448"/>
      <c r="BB86" s="448"/>
      <c r="BC86" s="448"/>
      <c r="BD86" s="448"/>
      <c r="BE86" s="448"/>
      <c r="BF86" s="448"/>
      <c r="BG86" s="448"/>
      <c r="BH86" s="448"/>
      <c r="BI86" s="448"/>
      <c r="BJ86" s="448"/>
      <c r="BK86" s="448"/>
      <c r="BL86" s="448"/>
      <c r="BM86" s="448"/>
      <c r="BN86" s="448"/>
      <c r="BO86" s="448"/>
      <c r="BP86" s="448"/>
      <c r="BQ86" s="448"/>
      <c r="BR86" s="448"/>
      <c r="BS86" s="448"/>
      <c r="BT86" s="448"/>
      <c r="BU86" s="448"/>
      <c r="BV86" s="448"/>
      <c r="BW86" s="448"/>
      <c r="BX86" s="448"/>
      <c r="BY86" s="448"/>
      <c r="BZ86" s="448"/>
      <c r="CA86" s="448"/>
      <c r="CB86" s="448"/>
      <c r="CC86" s="448"/>
      <c r="CD86" s="448"/>
      <c r="CE86" s="448"/>
      <c r="CF86" s="448"/>
      <c r="CG86" s="448"/>
      <c r="CH86" s="448"/>
      <c r="CI86" s="448"/>
      <c r="CJ86" s="448"/>
      <c r="CK86" s="448"/>
      <c r="CL86" s="448"/>
      <c r="CM86" s="448"/>
      <c r="CN86" s="448"/>
      <c r="CO86" s="448"/>
      <c r="CP86" s="448"/>
      <c r="CQ86" s="448"/>
      <c r="CR86" s="448"/>
      <c r="CS86" s="448"/>
      <c r="CT86" s="448"/>
      <c r="CU86" s="448"/>
      <c r="CV86" s="448"/>
      <c r="CW86" s="448"/>
      <c r="CX86" s="448"/>
      <c r="CY86" s="448"/>
      <c r="CZ86" s="448"/>
      <c r="DA86" s="448"/>
      <c r="DB86" s="448"/>
      <c r="DC86" s="448"/>
      <c r="DD86" s="448"/>
      <c r="DE86" s="448"/>
      <c r="DF86" s="448"/>
      <c r="DG86" s="448"/>
      <c r="DH86" s="448"/>
      <c r="DI86" s="448"/>
      <c r="DJ86" s="448"/>
      <c r="DK86" s="448"/>
      <c r="DL86" s="448"/>
      <c r="DM86" s="448"/>
      <c r="DN86" s="448"/>
      <c r="DO86" s="448"/>
      <c r="DP86" s="448"/>
      <c r="DQ86" s="448"/>
      <c r="DR86" s="448"/>
      <c r="DS86" s="448"/>
      <c r="DT86" s="448"/>
      <c r="DU86" s="448"/>
      <c r="DV86" s="448"/>
      <c r="DW86" s="448"/>
      <c r="DX86" s="448"/>
      <c r="DY86" s="448"/>
      <c r="DZ86" s="448"/>
      <c r="EA86" s="448"/>
      <c r="EB86" s="448"/>
      <c r="EC86" s="448"/>
      <c r="ED86" s="448"/>
      <c r="EE86" s="448"/>
      <c r="EF86" s="448"/>
      <c r="EG86" s="448"/>
      <c r="EH86" s="448"/>
      <c r="EI86" s="448"/>
      <c r="EJ86" s="448"/>
      <c r="EK86" s="448"/>
      <c r="EL86" s="448"/>
      <c r="EM86" s="448"/>
      <c r="EN86" s="448"/>
      <c r="EO86" s="448"/>
      <c r="EP86" s="448"/>
      <c r="EQ86" s="448"/>
      <c r="ER86" s="448"/>
      <c r="ES86" s="448"/>
      <c r="ET86" s="448"/>
      <c r="EU86" s="448"/>
      <c r="EV86" s="448"/>
      <c r="EW86" s="448"/>
      <c r="EX86" s="448"/>
      <c r="EY86" s="448"/>
      <c r="EZ86" s="448"/>
      <c r="FA86" s="448"/>
      <c r="FB86" s="448"/>
      <c r="FC86" s="448"/>
      <c r="FD86" s="448"/>
      <c r="FE86" s="448"/>
      <c r="FF86" s="448"/>
      <c r="FG86" s="448"/>
      <c r="FH86" s="448"/>
      <c r="FI86" s="448"/>
      <c r="FJ86" s="448"/>
      <c r="FK86" s="448"/>
      <c r="FL86" s="448"/>
      <c r="FM86" s="448"/>
      <c r="FN86" s="448"/>
      <c r="FO86" s="448"/>
      <c r="FP86" s="448"/>
      <c r="FQ86" s="448"/>
      <c r="FR86" s="448"/>
      <c r="FS86" s="448"/>
      <c r="FT86" s="448"/>
      <c r="FU86" s="448"/>
      <c r="FV86" s="448"/>
      <c r="FW86" s="448"/>
      <c r="FX86" s="448"/>
      <c r="FY86" s="448"/>
      <c r="FZ86" s="448"/>
      <c r="GA86" s="448"/>
      <c r="GB86" s="448"/>
      <c r="GC86" s="448"/>
      <c r="GD86" s="448"/>
      <c r="GE86" s="448"/>
      <c r="GF86" s="448"/>
      <c r="GG86" s="448"/>
      <c r="GH86" s="448"/>
      <c r="GI86" s="448"/>
      <c r="GJ86" s="448"/>
      <c r="GK86" s="448"/>
      <c r="GL86" s="448"/>
      <c r="GM86" s="448"/>
      <c r="GN86" s="448"/>
      <c r="GO86" s="448"/>
      <c r="GP86" s="448"/>
      <c r="GQ86" s="448"/>
      <c r="GR86" s="448"/>
      <c r="GS86" s="448"/>
      <c r="GT86" s="448"/>
      <c r="GU86" s="448"/>
      <c r="GV86" s="448"/>
      <c r="GW86" s="448"/>
      <c r="GX86" s="448"/>
      <c r="GY86" s="448"/>
      <c r="GZ86" s="448"/>
      <c r="HA86" s="448"/>
      <c r="HB86" s="448"/>
      <c r="HC86" s="448"/>
      <c r="HD86" s="448"/>
      <c r="HE86" s="448"/>
      <c r="HF86" s="448"/>
      <c r="HG86" s="448"/>
      <c r="HH86" s="448"/>
      <c r="HI86" s="448"/>
      <c r="HJ86" s="448"/>
      <c r="HK86" s="448"/>
      <c r="HL86" s="448"/>
      <c r="HM86" s="448"/>
      <c r="HN86" s="448"/>
      <c r="HO86" s="448"/>
      <c r="HP86" s="448"/>
      <c r="HQ86" s="448"/>
      <c r="HR86" s="448"/>
      <c r="HS86" s="448"/>
      <c r="HT86" s="448"/>
      <c r="HU86" s="448"/>
      <c r="HV86" s="448"/>
      <c r="HW86" s="448"/>
      <c r="HX86" s="448"/>
      <c r="HY86" s="448"/>
      <c r="HZ86" s="448"/>
      <c r="IA86" s="448"/>
      <c r="IB86" s="448"/>
      <c r="IC86" s="448"/>
      <c r="ID86" s="448"/>
      <c r="IE86" s="448"/>
      <c r="IF86" s="448"/>
      <c r="IG86" s="448"/>
      <c r="IH86" s="448"/>
      <c r="II86" s="448"/>
      <c r="IJ86" s="448"/>
      <c r="IK86" s="448"/>
      <c r="IL86" s="448"/>
      <c r="IM86" s="448"/>
      <c r="IN86" s="448"/>
      <c r="IO86" s="448"/>
      <c r="IP86" s="448"/>
      <c r="IQ86" s="448"/>
      <c r="IR86" s="448"/>
      <c r="IS86" s="448"/>
      <c r="IT86" s="448"/>
      <c r="IU86" s="448"/>
      <c r="IV86" s="448"/>
      <c r="IW86" s="448"/>
      <c r="IX86" s="448"/>
      <c r="IY86" s="448"/>
      <c r="IZ86" s="448"/>
      <c r="JA86" s="448"/>
      <c r="JB86" s="448"/>
      <c r="JC86" s="448"/>
      <c r="JD86" s="448"/>
      <c r="JE86" s="448"/>
      <c r="JF86" s="448"/>
      <c r="JG86" s="448"/>
      <c r="JH86" s="448"/>
      <c r="JI86" s="448"/>
      <c r="JJ86" s="448"/>
      <c r="JK86" s="448"/>
      <c r="JL86" s="448"/>
      <c r="JM86" s="448"/>
      <c r="JN86" s="448"/>
      <c r="JO86" s="448"/>
      <c r="JP86" s="448"/>
      <c r="JQ86" s="448"/>
      <c r="JR86" s="448"/>
      <c r="JS86" s="448"/>
      <c r="JT86" s="448"/>
      <c r="JU86" s="448"/>
      <c r="JV86" s="448"/>
      <c r="JW86" s="448"/>
      <c r="JX86" s="448"/>
      <c r="JY86" s="448"/>
      <c r="JZ86" s="448"/>
      <c r="KA86" s="448"/>
      <c r="KB86" s="448"/>
      <c r="KC86" s="448"/>
      <c r="KD86" s="448"/>
      <c r="KE86" s="448"/>
      <c r="KF86" s="448"/>
      <c r="KG86" s="448"/>
      <c r="KH86" s="448"/>
      <c r="KI86" s="448"/>
      <c r="KJ86" s="448"/>
      <c r="KK86" s="448"/>
      <c r="KL86" s="448"/>
      <c r="KM86" s="448"/>
      <c r="KN86" s="448"/>
      <c r="KO86" s="448"/>
      <c r="KP86" s="448"/>
      <c r="KQ86" s="448"/>
      <c r="KR86" s="448"/>
      <c r="KS86" s="448"/>
      <c r="KT86" s="448"/>
      <c r="KU86" s="448"/>
      <c r="KV86" s="448"/>
      <c r="KW86" s="448"/>
      <c r="KX86" s="448"/>
      <c r="KY86" s="448"/>
      <c r="KZ86" s="448"/>
      <c r="LA86" s="448"/>
      <c r="LB86" s="448"/>
      <c r="LC86" s="448"/>
      <c r="LD86" s="448"/>
      <c r="LE86" s="448"/>
      <c r="LF86" s="448"/>
      <c r="LG86" s="448"/>
      <c r="LH86" s="448"/>
      <c r="LI86" s="448"/>
      <c r="LJ86" s="448"/>
      <c r="LK86" s="448"/>
      <c r="LL86" s="448"/>
      <c r="LM86" s="448"/>
      <c r="LN86" s="448"/>
      <c r="LO86" s="448"/>
      <c r="LP86" s="448"/>
      <c r="LQ86" s="448"/>
      <c r="LR86" s="448"/>
      <c r="LS86" s="448"/>
      <c r="LT86" s="448"/>
      <c r="LU86" s="448"/>
      <c r="LV86" s="448"/>
      <c r="LW86" s="448"/>
      <c r="LX86" s="448"/>
      <c r="LY86" s="448"/>
      <c r="LZ86" s="448"/>
      <c r="MA86" s="448"/>
      <c r="MB86" s="448"/>
      <c r="MC86" s="448"/>
      <c r="MD86" s="448"/>
      <c r="ME86" s="448"/>
      <c r="MF86" s="448"/>
      <c r="MG86" s="448"/>
      <c r="MH86" s="448"/>
      <c r="MI86" s="448"/>
      <c r="MJ86" s="448"/>
      <c r="MK86" s="448"/>
      <c r="ML86" s="448"/>
      <c r="MM86" s="448"/>
      <c r="MN86" s="448"/>
      <c r="MO86" s="448"/>
      <c r="MP86" s="448"/>
      <c r="MQ86" s="448"/>
      <c r="MR86" s="448"/>
      <c r="MS86" s="448"/>
      <c r="MT86" s="448"/>
      <c r="MU86" s="448"/>
      <c r="MV86" s="448"/>
      <c r="MW86" s="448"/>
      <c r="MX86" s="448"/>
      <c r="MY86" s="448"/>
      <c r="MZ86" s="448"/>
      <c r="NA86" s="448"/>
      <c r="NB86" s="448"/>
      <c r="NC86" s="448"/>
      <c r="ND86" s="448"/>
      <c r="NE86" s="448"/>
      <c r="NF86" s="448"/>
      <c r="NG86" s="448"/>
      <c r="NH86" s="448"/>
      <c r="NI86" s="448"/>
      <c r="NJ86" s="448"/>
      <c r="NK86" s="448"/>
      <c r="NL86" s="448"/>
      <c r="NM86" s="448"/>
      <c r="NN86" s="448"/>
      <c r="NO86" s="448"/>
      <c r="NP86" s="448"/>
      <c r="NQ86" s="448"/>
      <c r="NR86" s="448"/>
      <c r="NS86" s="448"/>
      <c r="NT86" s="448"/>
      <c r="NU86" s="448"/>
      <c r="NV86" s="448"/>
      <c r="NW86" s="448"/>
      <c r="NX86" s="448"/>
      <c r="NY86" s="448"/>
      <c r="NZ86" s="448"/>
      <c r="OA86" s="448"/>
      <c r="OB86" s="448"/>
      <c r="OC86" s="448"/>
      <c r="OD86" s="448"/>
      <c r="OE86" s="448"/>
      <c r="OF86" s="448"/>
      <c r="OG86" s="448"/>
      <c r="OH86" s="448"/>
      <c r="OI86" s="448"/>
      <c r="OJ86" s="448"/>
      <c r="OK86" s="448"/>
      <c r="OL86" s="448"/>
      <c r="OM86" s="448"/>
      <c r="ON86" s="448"/>
      <c r="OO86" s="448"/>
      <c r="OP86" s="448"/>
      <c r="OQ86" s="448"/>
      <c r="OR86" s="448"/>
      <c r="OS86" s="448"/>
      <c r="OT86" s="448"/>
      <c r="OU86" s="448"/>
      <c r="OV86" s="448"/>
      <c r="OW86" s="448"/>
      <c r="OX86" s="448"/>
      <c r="OY86" s="448"/>
      <c r="OZ86" s="448"/>
      <c r="PA86" s="448"/>
      <c r="PB86" s="448"/>
      <c r="PC86" s="448"/>
      <c r="PD86" s="448"/>
      <c r="PE86" s="448"/>
      <c r="PF86" s="448"/>
      <c r="PG86" s="448"/>
      <c r="PH86" s="448"/>
      <c r="PI86" s="448"/>
      <c r="PJ86" s="448"/>
      <c r="PK86" s="448"/>
      <c r="PL86" s="448"/>
      <c r="PM86" s="448"/>
      <c r="PN86" s="448"/>
      <c r="PO86" s="448"/>
      <c r="PP86" s="448"/>
      <c r="PQ86" s="448"/>
      <c r="PR86" s="448"/>
      <c r="PS86" s="448"/>
      <c r="PT86" s="448"/>
      <c r="PU86" s="448"/>
      <c r="PV86" s="448"/>
      <c r="PW86" s="448"/>
      <c r="PX86" s="448"/>
      <c r="PY86" s="448"/>
      <c r="PZ86" s="448"/>
      <c r="QA86" s="448"/>
      <c r="QB86" s="448"/>
      <c r="QC86" s="448"/>
      <c r="QD86" s="448"/>
      <c r="QE86" s="448"/>
      <c r="QF86" s="448"/>
      <c r="QG86" s="448"/>
      <c r="QH86" s="448"/>
      <c r="QI86" s="448"/>
      <c r="QJ86" s="448"/>
      <c r="QK86" s="448"/>
      <c r="QL86" s="448"/>
      <c r="QM86" s="448"/>
      <c r="QN86" s="448"/>
      <c r="QO86" s="448"/>
      <c r="QP86" s="448"/>
      <c r="QQ86" s="448"/>
      <c r="QR86" s="448"/>
      <c r="QS86" s="448"/>
      <c r="QT86" s="448"/>
      <c r="QU86" s="448"/>
      <c r="QV86" s="448"/>
      <c r="QW86" s="448"/>
      <c r="QX86" s="448"/>
      <c r="QY86" s="448"/>
      <c r="QZ86" s="448"/>
      <c r="RA86" s="448"/>
      <c r="RB86" s="448"/>
      <c r="RC86" s="448"/>
      <c r="RD86" s="448"/>
      <c r="RE86" s="448"/>
      <c r="RF86" s="448"/>
      <c r="RG86" s="448"/>
      <c r="RH86" s="448"/>
      <c r="RI86" s="448"/>
      <c r="RJ86" s="448"/>
      <c r="RK86" s="448"/>
      <c r="RL86" s="448"/>
      <c r="RM86" s="448"/>
      <c r="RN86" s="448"/>
      <c r="RO86" s="448"/>
      <c r="RP86" s="448"/>
      <c r="RQ86" s="448"/>
      <c r="RR86" s="448"/>
      <c r="RS86" s="448"/>
      <c r="RT86" s="448"/>
      <c r="RU86" s="448"/>
      <c r="RV86" s="448"/>
      <c r="RW86" s="448"/>
      <c r="RX86" s="448"/>
      <c r="RY86" s="448"/>
      <c r="RZ86" s="448"/>
      <c r="SA86" s="448"/>
      <c r="SB86" s="448"/>
      <c r="SC86" s="448"/>
      <c r="SD86" s="448"/>
      <c r="SE86" s="448"/>
      <c r="SF86" s="448"/>
      <c r="SG86" s="448"/>
      <c r="SH86" s="448"/>
      <c r="SI86" s="448"/>
      <c r="SJ86" s="448"/>
      <c r="SK86" s="448"/>
      <c r="SL86" s="173"/>
    </row>
    <row r="87" spans="3:507">
      <c r="C87" s="390" t="s">
        <v>631</v>
      </c>
      <c r="D87" s="21" t="s">
        <v>211</v>
      </c>
      <c r="E87" s="175" t="s">
        <v>599</v>
      </c>
      <c r="F87" s="300">
        <f>MIN(100,F113)</f>
        <v>90.67585631520636</v>
      </c>
      <c r="G87" s="300">
        <f>MIN(100,G113)</f>
        <v>45.136983636910024</v>
      </c>
      <c r="H87" s="300">
        <f>MIN(100,H113)</f>
        <v>47.857087083184616</v>
      </c>
      <c r="I87" s="300">
        <f>MIN(100,I113)</f>
        <v>53.317864616063936</v>
      </c>
      <c r="J87" s="202"/>
      <c r="K87" s="300"/>
      <c r="L87" s="300"/>
      <c r="M87" s="14">
        <v>0</v>
      </c>
      <c r="N87" s="14">
        <v>0</v>
      </c>
      <c r="O87" s="300">
        <f>MIN(100,O113)</f>
        <v>100</v>
      </c>
      <c r="P87" s="14">
        <v>0</v>
      </c>
      <c r="Q87" s="14">
        <v>0</v>
      </c>
      <c r="R87" s="14">
        <v>0</v>
      </c>
      <c r="S87" s="14">
        <v>0</v>
      </c>
      <c r="T87" s="300"/>
      <c r="U87" s="300"/>
      <c r="V87" s="300"/>
      <c r="W87" s="300"/>
      <c r="X87" s="300"/>
      <c r="Y87" s="300"/>
      <c r="Z87" s="300"/>
      <c r="AA87" s="300"/>
      <c r="AB87" s="300"/>
      <c r="AC87" s="300"/>
      <c r="AD87" s="300"/>
      <c r="AE87" s="300"/>
      <c r="AF87" s="300"/>
      <c r="AG87" s="300"/>
      <c r="AH87" s="300"/>
      <c r="AI87" s="300"/>
      <c r="AJ87" s="300"/>
      <c r="AK87" s="300"/>
      <c r="AL87" s="300"/>
      <c r="AM87" s="300"/>
      <c r="AN87" s="300"/>
      <c r="AO87" s="300"/>
      <c r="AP87" s="300"/>
      <c r="AQ87" s="300"/>
      <c r="AR87" s="300"/>
      <c r="AS87" s="300"/>
      <c r="AT87" s="300"/>
      <c r="AU87" s="300"/>
      <c r="AV87" s="300"/>
      <c r="AW87" s="300"/>
      <c r="AX87" s="300"/>
      <c r="AY87" s="300"/>
      <c r="AZ87" s="300"/>
      <c r="BA87" s="300"/>
      <c r="BB87" s="300"/>
      <c r="BC87" s="300"/>
      <c r="BD87" s="300"/>
      <c r="BE87" s="300"/>
      <c r="BF87" s="300"/>
      <c r="BG87" s="300"/>
      <c r="BH87" s="300"/>
      <c r="BI87" s="300"/>
      <c r="BJ87" s="300"/>
      <c r="BK87" s="300"/>
      <c r="BL87" s="300"/>
      <c r="BM87" s="300"/>
      <c r="BN87" s="300"/>
      <c r="BO87" s="300"/>
      <c r="BP87" s="300"/>
      <c r="BQ87" s="300"/>
      <c r="BR87" s="300"/>
      <c r="BS87" s="300"/>
      <c r="BT87" s="300"/>
      <c r="BU87" s="300"/>
      <c r="BV87" s="300"/>
      <c r="BW87" s="300"/>
      <c r="BX87" s="300"/>
      <c r="BY87" s="300"/>
      <c r="BZ87" s="300"/>
      <c r="CA87" s="300"/>
      <c r="CB87" s="300"/>
      <c r="CC87" s="300"/>
      <c r="CD87" s="300"/>
      <c r="CE87" s="300"/>
      <c r="CF87" s="300"/>
      <c r="CG87" s="300"/>
      <c r="CH87" s="300"/>
      <c r="CI87" s="300"/>
      <c r="CJ87" s="300"/>
      <c r="CK87" s="300"/>
      <c r="CL87" s="300"/>
      <c r="CM87" s="300"/>
      <c r="CN87" s="300"/>
      <c r="CO87" s="300"/>
      <c r="CP87" s="300"/>
      <c r="CQ87" s="300"/>
      <c r="CR87" s="300"/>
      <c r="CS87" s="300"/>
      <c r="CT87" s="300"/>
      <c r="CU87" s="300"/>
      <c r="CV87" s="300"/>
      <c r="CW87" s="300"/>
      <c r="CX87" s="300"/>
      <c r="CY87" s="300"/>
      <c r="CZ87" s="300"/>
      <c r="DA87" s="300"/>
      <c r="DB87" s="300"/>
      <c r="DC87" s="300"/>
      <c r="DD87" s="300"/>
      <c r="DE87" s="300"/>
      <c r="DF87" s="300"/>
      <c r="DG87" s="300"/>
      <c r="DH87" s="300"/>
      <c r="DI87" s="300"/>
      <c r="DJ87" s="300"/>
      <c r="DK87" s="300"/>
      <c r="DL87" s="300"/>
      <c r="DM87" s="300"/>
      <c r="DN87" s="300"/>
      <c r="DO87" s="300"/>
      <c r="DP87" s="300"/>
      <c r="DQ87" s="300"/>
      <c r="DR87" s="300"/>
      <c r="DS87" s="300"/>
      <c r="DT87" s="300"/>
      <c r="DU87" s="300"/>
      <c r="DV87" s="300"/>
      <c r="DW87" s="300"/>
      <c r="DX87" s="300"/>
      <c r="DY87" s="300"/>
      <c r="DZ87" s="300"/>
      <c r="EA87" s="300"/>
      <c r="EB87" s="300"/>
      <c r="EC87" s="300"/>
      <c r="ED87" s="300"/>
      <c r="EE87" s="300"/>
      <c r="EF87" s="300"/>
      <c r="EG87" s="300"/>
      <c r="EH87" s="300"/>
      <c r="EI87" s="300"/>
      <c r="EJ87" s="300"/>
      <c r="EK87" s="300"/>
      <c r="EL87" s="300"/>
      <c r="EM87" s="300"/>
      <c r="EN87" s="300"/>
      <c r="EO87" s="300"/>
      <c r="EP87" s="300"/>
      <c r="EQ87" s="300"/>
      <c r="ER87" s="300"/>
      <c r="ES87" s="300"/>
      <c r="ET87" s="300"/>
      <c r="EU87" s="300"/>
      <c r="EV87" s="300"/>
      <c r="EW87" s="300"/>
      <c r="EX87" s="300"/>
      <c r="EY87" s="300"/>
      <c r="EZ87" s="300"/>
      <c r="FA87" s="300"/>
      <c r="FB87" s="300"/>
      <c r="FC87" s="300"/>
      <c r="FD87" s="300"/>
      <c r="FE87" s="300"/>
      <c r="FF87" s="300"/>
      <c r="FG87" s="300"/>
      <c r="FH87" s="300"/>
      <c r="FI87" s="300"/>
      <c r="FJ87" s="300"/>
      <c r="FK87" s="300"/>
      <c r="FL87" s="300"/>
      <c r="FM87" s="300"/>
      <c r="FN87" s="300"/>
      <c r="FO87" s="300"/>
      <c r="FP87" s="300"/>
      <c r="FQ87" s="300"/>
      <c r="FR87" s="300"/>
      <c r="FS87" s="300"/>
      <c r="FT87" s="300"/>
      <c r="FU87" s="300"/>
      <c r="FV87" s="300"/>
      <c r="FW87" s="300"/>
      <c r="FX87" s="300"/>
      <c r="FY87" s="300"/>
      <c r="FZ87" s="300"/>
      <c r="GA87" s="300"/>
      <c r="GB87" s="300"/>
      <c r="GC87" s="300"/>
      <c r="GD87" s="300"/>
      <c r="GE87" s="300"/>
      <c r="GF87" s="300"/>
      <c r="GG87" s="300"/>
      <c r="GH87" s="300"/>
      <c r="GI87" s="300"/>
      <c r="GJ87" s="300"/>
      <c r="GK87" s="300"/>
      <c r="GL87" s="300"/>
      <c r="GM87" s="300"/>
      <c r="GN87" s="300"/>
      <c r="GO87" s="300"/>
      <c r="GP87" s="300"/>
      <c r="GQ87" s="300"/>
      <c r="GR87" s="300"/>
      <c r="GS87" s="300"/>
      <c r="GT87" s="300"/>
      <c r="GU87" s="300"/>
      <c r="GV87" s="300"/>
      <c r="GW87" s="300"/>
      <c r="GX87" s="300"/>
      <c r="GY87" s="300"/>
      <c r="GZ87" s="300"/>
      <c r="HA87" s="300"/>
      <c r="HB87" s="300"/>
      <c r="HC87" s="300"/>
      <c r="HD87" s="300"/>
      <c r="HE87" s="300"/>
      <c r="HF87" s="300"/>
      <c r="HG87" s="300"/>
      <c r="HH87" s="300"/>
      <c r="HI87" s="300"/>
      <c r="HJ87" s="300"/>
      <c r="HK87" s="300"/>
      <c r="HL87" s="300"/>
      <c r="HM87" s="300"/>
      <c r="HN87" s="300"/>
      <c r="HO87" s="300"/>
      <c r="HP87" s="300"/>
      <c r="HQ87" s="300"/>
      <c r="HR87" s="300"/>
      <c r="HS87" s="300"/>
      <c r="HT87" s="300"/>
      <c r="HU87" s="300"/>
      <c r="HV87" s="300"/>
      <c r="HW87" s="300"/>
      <c r="HX87" s="300"/>
      <c r="HY87" s="300"/>
      <c r="HZ87" s="300"/>
      <c r="IA87" s="300"/>
      <c r="IB87" s="300"/>
      <c r="IC87" s="300"/>
      <c r="ID87" s="300"/>
      <c r="IE87" s="300"/>
      <c r="IF87" s="300"/>
      <c r="IG87" s="300"/>
      <c r="IH87" s="300"/>
      <c r="II87" s="300"/>
      <c r="IJ87" s="300"/>
      <c r="IK87" s="300"/>
      <c r="IL87" s="300"/>
      <c r="IM87" s="300"/>
      <c r="IN87" s="300"/>
      <c r="IO87" s="300"/>
      <c r="IP87" s="300"/>
      <c r="IQ87" s="300"/>
      <c r="IR87" s="300"/>
      <c r="IS87" s="300"/>
      <c r="IT87" s="300"/>
      <c r="IU87" s="300"/>
      <c r="IV87" s="300"/>
      <c r="IW87" s="300"/>
      <c r="IX87" s="300"/>
      <c r="IY87" s="300"/>
      <c r="IZ87" s="300"/>
      <c r="JA87" s="300"/>
      <c r="JB87" s="300"/>
      <c r="JC87" s="300"/>
      <c r="JD87" s="300"/>
      <c r="JE87" s="300"/>
      <c r="JF87" s="300"/>
      <c r="JG87" s="300"/>
      <c r="JH87" s="300"/>
      <c r="JI87" s="300"/>
      <c r="JJ87" s="300"/>
      <c r="JK87" s="300"/>
      <c r="JL87" s="300"/>
      <c r="JM87" s="300"/>
      <c r="JN87" s="300"/>
      <c r="JO87" s="300"/>
      <c r="JP87" s="300"/>
      <c r="JQ87" s="300"/>
      <c r="JR87" s="300"/>
      <c r="JS87" s="300"/>
      <c r="JT87" s="300"/>
      <c r="JU87" s="300"/>
      <c r="JV87" s="300"/>
      <c r="JW87" s="300"/>
      <c r="JX87" s="300"/>
      <c r="JY87" s="300"/>
      <c r="JZ87" s="300"/>
      <c r="KA87" s="300"/>
      <c r="KB87" s="300"/>
      <c r="KC87" s="300"/>
      <c r="KD87" s="300"/>
      <c r="KE87" s="300"/>
      <c r="KF87" s="300"/>
      <c r="KG87" s="300"/>
      <c r="KH87" s="300"/>
      <c r="KI87" s="300"/>
      <c r="KJ87" s="300"/>
      <c r="KK87" s="300"/>
      <c r="KL87" s="300"/>
      <c r="KM87" s="300"/>
      <c r="KN87" s="300"/>
      <c r="KO87" s="300"/>
      <c r="KP87" s="300"/>
      <c r="KQ87" s="300"/>
      <c r="KR87" s="300"/>
      <c r="KS87" s="300"/>
      <c r="KT87" s="300"/>
      <c r="KU87" s="300"/>
      <c r="KV87" s="300"/>
      <c r="KW87" s="300"/>
      <c r="KX87" s="300"/>
      <c r="KY87" s="300"/>
      <c r="KZ87" s="300"/>
      <c r="LA87" s="300"/>
      <c r="LB87" s="300"/>
      <c r="LC87" s="300"/>
      <c r="LD87" s="300"/>
      <c r="LE87" s="300"/>
      <c r="LF87" s="300"/>
      <c r="LG87" s="300"/>
      <c r="LH87" s="300"/>
      <c r="LI87" s="300"/>
      <c r="LJ87" s="300"/>
      <c r="LK87" s="300"/>
      <c r="LL87" s="300"/>
      <c r="LM87" s="300"/>
      <c r="LN87" s="300"/>
      <c r="LO87" s="300"/>
      <c r="LP87" s="300"/>
      <c r="LQ87" s="300"/>
      <c r="LR87" s="300"/>
      <c r="LS87" s="300"/>
      <c r="LT87" s="300"/>
      <c r="LU87" s="300"/>
      <c r="LV87" s="300"/>
      <c r="LW87" s="300"/>
      <c r="LX87" s="300"/>
      <c r="LY87" s="300"/>
      <c r="LZ87" s="300"/>
      <c r="MA87" s="300"/>
      <c r="MB87" s="300"/>
      <c r="MC87" s="300"/>
      <c r="MD87" s="300"/>
      <c r="ME87" s="300"/>
      <c r="MF87" s="300"/>
      <c r="MG87" s="300"/>
      <c r="MH87" s="300"/>
      <c r="MI87" s="300"/>
      <c r="MJ87" s="300"/>
      <c r="MK87" s="300"/>
      <c r="ML87" s="300"/>
      <c r="MM87" s="300"/>
      <c r="MN87" s="300"/>
      <c r="MO87" s="300"/>
      <c r="MP87" s="300"/>
      <c r="MQ87" s="300"/>
      <c r="MR87" s="300"/>
      <c r="MS87" s="300"/>
      <c r="MT87" s="300"/>
      <c r="MU87" s="300"/>
      <c r="MV87" s="300"/>
      <c r="MW87" s="300"/>
      <c r="MX87" s="300"/>
      <c r="MY87" s="300"/>
      <c r="MZ87" s="300"/>
      <c r="NA87" s="300"/>
      <c r="NB87" s="300"/>
      <c r="NC87" s="300"/>
      <c r="ND87" s="300"/>
      <c r="NE87" s="300"/>
      <c r="NF87" s="300"/>
      <c r="NG87" s="300"/>
      <c r="NH87" s="300"/>
      <c r="NI87" s="300"/>
      <c r="NJ87" s="300"/>
      <c r="NK87" s="300"/>
      <c r="NL87" s="300"/>
      <c r="NM87" s="300"/>
      <c r="NN87" s="300"/>
      <c r="NO87" s="300"/>
      <c r="NP87" s="300"/>
      <c r="NQ87" s="300"/>
      <c r="NR87" s="300"/>
      <c r="NS87" s="300"/>
      <c r="NT87" s="300"/>
      <c r="NU87" s="300"/>
      <c r="NV87" s="300"/>
      <c r="NW87" s="300"/>
      <c r="NX87" s="300"/>
      <c r="NY87" s="300"/>
      <c r="NZ87" s="300"/>
      <c r="OA87" s="300"/>
      <c r="OB87" s="300"/>
      <c r="OC87" s="300"/>
      <c r="OD87" s="300"/>
      <c r="OE87" s="300"/>
      <c r="OF87" s="300"/>
      <c r="OG87" s="300"/>
      <c r="OH87" s="300"/>
      <c r="OI87" s="300"/>
      <c r="OJ87" s="300"/>
      <c r="OK87" s="300"/>
      <c r="OL87" s="300"/>
      <c r="OM87" s="300"/>
      <c r="ON87" s="300"/>
      <c r="OO87" s="300"/>
      <c r="OP87" s="300"/>
      <c r="OQ87" s="300"/>
      <c r="OR87" s="300"/>
      <c r="OS87" s="300"/>
      <c r="OT87" s="300"/>
      <c r="OU87" s="300"/>
      <c r="OV87" s="300"/>
      <c r="OW87" s="300"/>
      <c r="OX87" s="300"/>
      <c r="OY87" s="300"/>
      <c r="OZ87" s="300"/>
      <c r="PA87" s="300"/>
      <c r="PB87" s="300"/>
      <c r="PC87" s="300"/>
      <c r="PD87" s="300"/>
      <c r="PE87" s="300"/>
      <c r="PF87" s="300"/>
      <c r="PG87" s="300"/>
      <c r="PH87" s="300"/>
      <c r="PI87" s="300"/>
      <c r="PJ87" s="300"/>
      <c r="PK87" s="300"/>
      <c r="PL87" s="300"/>
      <c r="PM87" s="300"/>
      <c r="PN87" s="300"/>
      <c r="PO87" s="300"/>
      <c r="PP87" s="300"/>
      <c r="PQ87" s="300"/>
      <c r="PR87" s="300"/>
      <c r="PS87" s="300"/>
      <c r="PT87" s="300"/>
      <c r="PU87" s="300"/>
      <c r="PV87" s="300"/>
      <c r="PW87" s="300"/>
      <c r="PX87" s="300"/>
      <c r="PY87" s="300"/>
      <c r="PZ87" s="300"/>
      <c r="QA87" s="300"/>
      <c r="QB87" s="300"/>
      <c r="QC87" s="300"/>
      <c r="QD87" s="300"/>
      <c r="QE87" s="300"/>
      <c r="QF87" s="300"/>
      <c r="QG87" s="300"/>
      <c r="QH87" s="300"/>
      <c r="QI87" s="300"/>
      <c r="QJ87" s="300"/>
      <c r="QK87" s="300"/>
      <c r="QL87" s="300"/>
      <c r="QM87" s="300"/>
      <c r="QN87" s="300"/>
      <c r="QO87" s="300"/>
      <c r="QP87" s="300"/>
      <c r="QQ87" s="300"/>
      <c r="QR87" s="300"/>
      <c r="QS87" s="300"/>
      <c r="QT87" s="300"/>
      <c r="QU87" s="300"/>
      <c r="QV87" s="300"/>
      <c r="QW87" s="300"/>
      <c r="QX87" s="300"/>
      <c r="QY87" s="300"/>
      <c r="QZ87" s="300"/>
      <c r="RA87" s="300"/>
      <c r="RB87" s="300"/>
      <c r="RC87" s="300"/>
      <c r="RD87" s="300"/>
      <c r="RE87" s="300"/>
      <c r="RF87" s="300"/>
      <c r="RG87" s="300"/>
      <c r="RH87" s="300"/>
      <c r="RI87" s="300"/>
      <c r="RJ87" s="300"/>
      <c r="RK87" s="300"/>
      <c r="RL87" s="300"/>
      <c r="RM87" s="300"/>
      <c r="RN87" s="300"/>
      <c r="RO87" s="300"/>
      <c r="RP87" s="300"/>
      <c r="RQ87" s="300"/>
      <c r="RR87" s="300"/>
      <c r="RS87" s="300"/>
      <c r="RT87" s="300"/>
      <c r="RU87" s="300"/>
      <c r="RV87" s="300"/>
      <c r="RW87" s="300"/>
      <c r="RX87" s="300"/>
      <c r="RY87" s="300"/>
      <c r="RZ87" s="300"/>
      <c r="SA87" s="300"/>
      <c r="SB87" s="300"/>
      <c r="SC87" s="300"/>
      <c r="SD87" s="300"/>
      <c r="SE87" s="300"/>
      <c r="SF87" s="300"/>
      <c r="SG87" s="300"/>
      <c r="SH87" s="300"/>
      <c r="SI87" s="300"/>
      <c r="SJ87" s="300"/>
      <c r="SK87" s="300"/>
      <c r="SL87" s="173"/>
    </row>
    <row r="88" spans="3:507">
      <c r="C88" s="390" t="s">
        <v>392</v>
      </c>
      <c r="D88" s="21" t="s">
        <v>211</v>
      </c>
      <c r="E88" s="175" t="s">
        <v>599</v>
      </c>
      <c r="F88" s="448">
        <f>VLOOKUP("Paquete Acerques",'P. 2.1'!$E$174:$X$204,6,FALSE)</f>
        <v>1</v>
      </c>
      <c r="G88" s="448">
        <f>VLOOKUP(G$63,'P. 2.1'!$E$174:$X$204,6,FALSE)</f>
        <v>1</v>
      </c>
      <c r="H88" s="448">
        <f>VLOOKUP(H$63,'P. 2.1'!$E$174:$X$204,6,FALSE)</f>
        <v>1</v>
      </c>
      <c r="I88" s="448">
        <f>VLOOKUP(I$63,'P. 2.1'!$E$174:$X$204,6,FALSE)</f>
        <v>1</v>
      </c>
      <c r="J88" s="202"/>
      <c r="K88" s="448">
        <f>VLOOKUP(K$63,'P. 2.1'!$E$174:$X$204,6,FALSE)</f>
        <v>1</v>
      </c>
      <c r="L88" s="448">
        <f>VLOOKUP(L$63,'P. 2.1'!$E$174:$X$204,6,FALSE)</f>
        <v>1</v>
      </c>
      <c r="M88" s="448">
        <f>VLOOKUP(M$63,'P. 2.1'!$E$174:$X$204,6,FALSE)</f>
        <v>1</v>
      </c>
      <c r="N88" s="448">
        <f>VLOOKUP("Paquete Super Negocio",'P. 2.1'!$E$174:$X$204,6,FALSE)</f>
        <v>1</v>
      </c>
      <c r="O88" s="448">
        <f>VLOOKUP("Paquete Telmex Todo México Sin Límites",'P. 2.1'!$E$174:$X$204,6,FALSE)</f>
        <v>1</v>
      </c>
      <c r="P88" s="202" t="e">
        <f>VLOOKUP(P$63,'P. 2.1'!$E$174:$X$204,6,FALSE)</f>
        <v>#N/A</v>
      </c>
      <c r="Q88" s="448">
        <f>VLOOKUP("Telmex Negocio Sin Límites 1",'P. 2.1'!$E$174:$X$204,6,FALSE)</f>
        <v>2</v>
      </c>
      <c r="R88" s="448">
        <f>VLOOKUP("Telmex Negocio Sin Límites 2",'P. 2.1'!$E$174:$X$204,6,FALSE)</f>
        <v>4</v>
      </c>
      <c r="S88" s="448">
        <f>VLOOKUP("Telmex Negocio Sin Límites 3",'P. 2.1'!$E$174:$X$204,6,FALSE)</f>
        <v>6</v>
      </c>
      <c r="T88" s="14">
        <v>1</v>
      </c>
      <c r="U88" s="14">
        <v>1</v>
      </c>
      <c r="V88" s="448"/>
      <c r="W88" s="448"/>
      <c r="X88" s="448"/>
      <c r="Y88" s="448"/>
      <c r="Z88" s="448"/>
      <c r="AA88" s="448"/>
      <c r="AB88" s="448"/>
      <c r="AC88" s="448"/>
      <c r="AD88" s="448"/>
      <c r="AE88" s="448"/>
      <c r="AF88" s="448"/>
      <c r="AG88" s="448"/>
      <c r="AH88" s="448"/>
      <c r="AI88" s="448"/>
      <c r="AJ88" s="448"/>
      <c r="AK88" s="448"/>
      <c r="AL88" s="448"/>
      <c r="AM88" s="448"/>
      <c r="AN88" s="448"/>
      <c r="AO88" s="448"/>
      <c r="AP88" s="448"/>
      <c r="AQ88" s="448"/>
      <c r="AR88" s="448"/>
      <c r="AS88" s="448"/>
      <c r="AT88" s="448"/>
      <c r="AU88" s="448"/>
      <c r="AV88" s="448"/>
      <c r="AW88" s="448"/>
      <c r="AX88" s="448"/>
      <c r="AY88" s="448"/>
      <c r="AZ88" s="448"/>
      <c r="BA88" s="448"/>
      <c r="BB88" s="448"/>
      <c r="BC88" s="448"/>
      <c r="BD88" s="448"/>
      <c r="BE88" s="448"/>
      <c r="BF88" s="448"/>
      <c r="BG88" s="448"/>
      <c r="BH88" s="448"/>
      <c r="BI88" s="448"/>
      <c r="BJ88" s="448"/>
      <c r="BK88" s="448"/>
      <c r="BL88" s="448"/>
      <c r="BM88" s="448"/>
      <c r="BN88" s="448"/>
      <c r="BO88" s="448"/>
      <c r="BP88" s="448"/>
      <c r="BQ88" s="448"/>
      <c r="BR88" s="448"/>
      <c r="BS88" s="448"/>
      <c r="BT88" s="448"/>
      <c r="BU88" s="448"/>
      <c r="BV88" s="448"/>
      <c r="BW88" s="448"/>
      <c r="BX88" s="448"/>
      <c r="BY88" s="448"/>
      <c r="BZ88" s="448"/>
      <c r="CA88" s="448"/>
      <c r="CB88" s="448"/>
      <c r="CC88" s="448"/>
      <c r="CD88" s="448"/>
      <c r="CE88" s="448"/>
      <c r="CF88" s="448"/>
      <c r="CG88" s="448"/>
      <c r="CH88" s="448"/>
      <c r="CI88" s="448"/>
      <c r="CJ88" s="448"/>
      <c r="CK88" s="448"/>
      <c r="CL88" s="448"/>
      <c r="CM88" s="448"/>
      <c r="CN88" s="448"/>
      <c r="CO88" s="448"/>
      <c r="CP88" s="448"/>
      <c r="CQ88" s="448"/>
      <c r="CR88" s="448"/>
      <c r="CS88" s="448"/>
      <c r="CT88" s="448"/>
      <c r="CU88" s="448"/>
      <c r="CV88" s="448"/>
      <c r="CW88" s="448"/>
      <c r="CX88" s="448"/>
      <c r="CY88" s="448"/>
      <c r="CZ88" s="448"/>
      <c r="DA88" s="448"/>
      <c r="DB88" s="448"/>
      <c r="DC88" s="448"/>
      <c r="DD88" s="448"/>
      <c r="DE88" s="448"/>
      <c r="DF88" s="448"/>
      <c r="DG88" s="448"/>
      <c r="DH88" s="448"/>
      <c r="DI88" s="448"/>
      <c r="DJ88" s="448"/>
      <c r="DK88" s="448"/>
      <c r="DL88" s="448"/>
      <c r="DM88" s="448"/>
      <c r="DN88" s="448"/>
      <c r="DO88" s="448"/>
      <c r="DP88" s="448"/>
      <c r="DQ88" s="448"/>
      <c r="DR88" s="448"/>
      <c r="DS88" s="448"/>
      <c r="DT88" s="448"/>
      <c r="DU88" s="448"/>
      <c r="DV88" s="448"/>
      <c r="DW88" s="448"/>
      <c r="DX88" s="448"/>
      <c r="DY88" s="448"/>
      <c r="DZ88" s="448"/>
      <c r="EA88" s="448"/>
      <c r="EB88" s="448"/>
      <c r="EC88" s="448"/>
      <c r="ED88" s="448"/>
      <c r="EE88" s="448"/>
      <c r="EF88" s="448"/>
      <c r="EG88" s="448"/>
      <c r="EH88" s="448"/>
      <c r="EI88" s="448"/>
      <c r="EJ88" s="448"/>
      <c r="EK88" s="448"/>
      <c r="EL88" s="448"/>
      <c r="EM88" s="448"/>
      <c r="EN88" s="448"/>
      <c r="EO88" s="448"/>
      <c r="EP88" s="448"/>
      <c r="EQ88" s="448"/>
      <c r="ER88" s="448"/>
      <c r="ES88" s="448"/>
      <c r="ET88" s="448"/>
      <c r="EU88" s="448"/>
      <c r="EV88" s="448"/>
      <c r="EW88" s="448"/>
      <c r="EX88" s="448"/>
      <c r="EY88" s="448"/>
      <c r="EZ88" s="448"/>
      <c r="FA88" s="448"/>
      <c r="FB88" s="448"/>
      <c r="FC88" s="448"/>
      <c r="FD88" s="448"/>
      <c r="FE88" s="448"/>
      <c r="FF88" s="448"/>
      <c r="FG88" s="448"/>
      <c r="FH88" s="448"/>
      <c r="FI88" s="448"/>
      <c r="FJ88" s="448"/>
      <c r="FK88" s="448"/>
      <c r="FL88" s="448"/>
      <c r="FM88" s="448"/>
      <c r="FN88" s="448"/>
      <c r="FO88" s="448"/>
      <c r="FP88" s="448"/>
      <c r="FQ88" s="448"/>
      <c r="FR88" s="448"/>
      <c r="FS88" s="448"/>
      <c r="FT88" s="448"/>
      <c r="FU88" s="448"/>
      <c r="FV88" s="448"/>
      <c r="FW88" s="448"/>
      <c r="FX88" s="448"/>
      <c r="FY88" s="448"/>
      <c r="FZ88" s="448"/>
      <c r="GA88" s="448"/>
      <c r="GB88" s="448"/>
      <c r="GC88" s="448"/>
      <c r="GD88" s="448"/>
      <c r="GE88" s="448"/>
      <c r="GF88" s="448"/>
      <c r="GG88" s="448"/>
      <c r="GH88" s="448"/>
      <c r="GI88" s="448"/>
      <c r="GJ88" s="448"/>
      <c r="GK88" s="448"/>
      <c r="GL88" s="448"/>
      <c r="GM88" s="448"/>
      <c r="GN88" s="448"/>
      <c r="GO88" s="448"/>
      <c r="GP88" s="448"/>
      <c r="GQ88" s="448"/>
      <c r="GR88" s="448"/>
      <c r="GS88" s="448"/>
      <c r="GT88" s="448"/>
      <c r="GU88" s="448"/>
      <c r="GV88" s="448"/>
      <c r="GW88" s="448"/>
      <c r="GX88" s="448"/>
      <c r="GY88" s="448"/>
      <c r="GZ88" s="448"/>
      <c r="HA88" s="448"/>
      <c r="HB88" s="448"/>
      <c r="HC88" s="448"/>
      <c r="HD88" s="448"/>
      <c r="HE88" s="448"/>
      <c r="HF88" s="448"/>
      <c r="HG88" s="448"/>
      <c r="HH88" s="448"/>
      <c r="HI88" s="448"/>
      <c r="HJ88" s="448"/>
      <c r="HK88" s="448"/>
      <c r="HL88" s="448"/>
      <c r="HM88" s="448"/>
      <c r="HN88" s="448"/>
      <c r="HO88" s="448"/>
      <c r="HP88" s="448"/>
      <c r="HQ88" s="448"/>
      <c r="HR88" s="448"/>
      <c r="HS88" s="448"/>
      <c r="HT88" s="448"/>
      <c r="HU88" s="448"/>
      <c r="HV88" s="448"/>
      <c r="HW88" s="448"/>
      <c r="HX88" s="448"/>
      <c r="HY88" s="448"/>
      <c r="HZ88" s="448"/>
      <c r="IA88" s="448"/>
      <c r="IB88" s="448"/>
      <c r="IC88" s="448"/>
      <c r="ID88" s="448"/>
      <c r="IE88" s="448"/>
      <c r="IF88" s="448"/>
      <c r="IG88" s="448"/>
      <c r="IH88" s="448"/>
      <c r="II88" s="448"/>
      <c r="IJ88" s="448"/>
      <c r="IK88" s="448"/>
      <c r="IL88" s="448"/>
      <c r="IM88" s="448"/>
      <c r="IN88" s="448"/>
      <c r="IO88" s="448"/>
      <c r="IP88" s="448"/>
      <c r="IQ88" s="448"/>
      <c r="IR88" s="448"/>
      <c r="IS88" s="448"/>
      <c r="IT88" s="448"/>
      <c r="IU88" s="448"/>
      <c r="IV88" s="448"/>
      <c r="IW88" s="448"/>
      <c r="IX88" s="448"/>
      <c r="IY88" s="448"/>
      <c r="IZ88" s="448"/>
      <c r="JA88" s="448"/>
      <c r="JB88" s="448"/>
      <c r="JC88" s="448"/>
      <c r="JD88" s="448"/>
      <c r="JE88" s="448"/>
      <c r="JF88" s="448"/>
      <c r="JG88" s="448"/>
      <c r="JH88" s="448"/>
      <c r="JI88" s="448"/>
      <c r="JJ88" s="448"/>
      <c r="JK88" s="448"/>
      <c r="JL88" s="448"/>
      <c r="JM88" s="448"/>
      <c r="JN88" s="448"/>
      <c r="JO88" s="448"/>
      <c r="JP88" s="448"/>
      <c r="JQ88" s="448"/>
      <c r="JR88" s="448"/>
      <c r="JS88" s="448"/>
      <c r="JT88" s="448"/>
      <c r="JU88" s="448"/>
      <c r="JV88" s="448"/>
      <c r="JW88" s="448"/>
      <c r="JX88" s="448"/>
      <c r="JY88" s="448"/>
      <c r="JZ88" s="448"/>
      <c r="KA88" s="448"/>
      <c r="KB88" s="448"/>
      <c r="KC88" s="448"/>
      <c r="KD88" s="448"/>
      <c r="KE88" s="448"/>
      <c r="KF88" s="448"/>
      <c r="KG88" s="448"/>
      <c r="KH88" s="448"/>
      <c r="KI88" s="448"/>
      <c r="KJ88" s="448"/>
      <c r="KK88" s="448"/>
      <c r="KL88" s="448"/>
      <c r="KM88" s="448"/>
      <c r="KN88" s="448"/>
      <c r="KO88" s="448"/>
      <c r="KP88" s="448"/>
      <c r="KQ88" s="448"/>
      <c r="KR88" s="448"/>
      <c r="KS88" s="448"/>
      <c r="KT88" s="448"/>
      <c r="KU88" s="448"/>
      <c r="KV88" s="448"/>
      <c r="KW88" s="448"/>
      <c r="KX88" s="448"/>
      <c r="KY88" s="448"/>
      <c r="KZ88" s="448"/>
      <c r="LA88" s="448"/>
      <c r="LB88" s="448"/>
      <c r="LC88" s="448"/>
      <c r="LD88" s="448"/>
      <c r="LE88" s="448"/>
      <c r="LF88" s="448"/>
      <c r="LG88" s="448"/>
      <c r="LH88" s="448"/>
      <c r="LI88" s="448"/>
      <c r="LJ88" s="448"/>
      <c r="LK88" s="448"/>
      <c r="LL88" s="448"/>
      <c r="LM88" s="448"/>
      <c r="LN88" s="448"/>
      <c r="LO88" s="448"/>
      <c r="LP88" s="448"/>
      <c r="LQ88" s="448"/>
      <c r="LR88" s="448"/>
      <c r="LS88" s="448"/>
      <c r="LT88" s="448"/>
      <c r="LU88" s="448"/>
      <c r="LV88" s="448"/>
      <c r="LW88" s="448"/>
      <c r="LX88" s="448"/>
      <c r="LY88" s="448"/>
      <c r="LZ88" s="448"/>
      <c r="MA88" s="448"/>
      <c r="MB88" s="448"/>
      <c r="MC88" s="448"/>
      <c r="MD88" s="448"/>
      <c r="ME88" s="448"/>
      <c r="MF88" s="448"/>
      <c r="MG88" s="448"/>
      <c r="MH88" s="448"/>
      <c r="MI88" s="448"/>
      <c r="MJ88" s="448"/>
      <c r="MK88" s="448"/>
      <c r="ML88" s="448"/>
      <c r="MM88" s="448"/>
      <c r="MN88" s="448"/>
      <c r="MO88" s="448"/>
      <c r="MP88" s="448"/>
      <c r="MQ88" s="448"/>
      <c r="MR88" s="448"/>
      <c r="MS88" s="448"/>
      <c r="MT88" s="448"/>
      <c r="MU88" s="448"/>
      <c r="MV88" s="448"/>
      <c r="MW88" s="448"/>
      <c r="MX88" s="448"/>
      <c r="MY88" s="448"/>
      <c r="MZ88" s="448"/>
      <c r="NA88" s="448"/>
      <c r="NB88" s="448"/>
      <c r="NC88" s="448"/>
      <c r="ND88" s="448"/>
      <c r="NE88" s="448"/>
      <c r="NF88" s="448"/>
      <c r="NG88" s="448"/>
      <c r="NH88" s="448"/>
      <c r="NI88" s="448"/>
      <c r="NJ88" s="448"/>
      <c r="NK88" s="448"/>
      <c r="NL88" s="448"/>
      <c r="NM88" s="448"/>
      <c r="NN88" s="448"/>
      <c r="NO88" s="448"/>
      <c r="NP88" s="448"/>
      <c r="NQ88" s="448"/>
      <c r="NR88" s="448"/>
      <c r="NS88" s="448"/>
      <c r="NT88" s="448"/>
      <c r="NU88" s="448"/>
      <c r="NV88" s="448"/>
      <c r="NW88" s="448"/>
      <c r="NX88" s="448"/>
      <c r="NY88" s="448"/>
      <c r="NZ88" s="448"/>
      <c r="OA88" s="448"/>
      <c r="OB88" s="448"/>
      <c r="OC88" s="448"/>
      <c r="OD88" s="448"/>
      <c r="OE88" s="448"/>
      <c r="OF88" s="448"/>
      <c r="OG88" s="448"/>
      <c r="OH88" s="448"/>
      <c r="OI88" s="448"/>
      <c r="OJ88" s="448"/>
      <c r="OK88" s="448"/>
      <c r="OL88" s="448"/>
      <c r="OM88" s="448"/>
      <c r="ON88" s="448"/>
      <c r="OO88" s="448"/>
      <c r="OP88" s="448"/>
      <c r="OQ88" s="448"/>
      <c r="OR88" s="448"/>
      <c r="OS88" s="448"/>
      <c r="OT88" s="448"/>
      <c r="OU88" s="448"/>
      <c r="OV88" s="448"/>
      <c r="OW88" s="448"/>
      <c r="OX88" s="448"/>
      <c r="OY88" s="448"/>
      <c r="OZ88" s="448"/>
      <c r="PA88" s="448"/>
      <c r="PB88" s="448"/>
      <c r="PC88" s="448"/>
      <c r="PD88" s="448"/>
      <c r="PE88" s="448"/>
      <c r="PF88" s="448"/>
      <c r="PG88" s="448"/>
      <c r="PH88" s="448"/>
      <c r="PI88" s="448"/>
      <c r="PJ88" s="448"/>
      <c r="PK88" s="448"/>
      <c r="PL88" s="448"/>
      <c r="PM88" s="448"/>
      <c r="PN88" s="448"/>
      <c r="PO88" s="448"/>
      <c r="PP88" s="448"/>
      <c r="PQ88" s="448"/>
      <c r="PR88" s="448"/>
      <c r="PS88" s="448"/>
      <c r="PT88" s="448"/>
      <c r="PU88" s="448"/>
      <c r="PV88" s="448"/>
      <c r="PW88" s="448"/>
      <c r="PX88" s="448"/>
      <c r="PY88" s="448"/>
      <c r="PZ88" s="448"/>
      <c r="QA88" s="448"/>
      <c r="QB88" s="448"/>
      <c r="QC88" s="448"/>
      <c r="QD88" s="448"/>
      <c r="QE88" s="448"/>
      <c r="QF88" s="448"/>
      <c r="QG88" s="448"/>
      <c r="QH88" s="448"/>
      <c r="QI88" s="448"/>
      <c r="QJ88" s="448"/>
      <c r="QK88" s="448"/>
      <c r="QL88" s="448"/>
      <c r="QM88" s="448"/>
      <c r="QN88" s="448"/>
      <c r="QO88" s="448"/>
      <c r="QP88" s="448"/>
      <c r="QQ88" s="448"/>
      <c r="QR88" s="448"/>
      <c r="QS88" s="448"/>
      <c r="QT88" s="448"/>
      <c r="QU88" s="448"/>
      <c r="QV88" s="448"/>
      <c r="QW88" s="448"/>
      <c r="QX88" s="448"/>
      <c r="QY88" s="448"/>
      <c r="QZ88" s="448"/>
      <c r="RA88" s="448"/>
      <c r="RB88" s="448"/>
      <c r="RC88" s="448"/>
      <c r="RD88" s="448"/>
      <c r="RE88" s="448"/>
      <c r="RF88" s="448"/>
      <c r="RG88" s="448"/>
      <c r="RH88" s="448"/>
      <c r="RI88" s="448"/>
      <c r="RJ88" s="448"/>
      <c r="RK88" s="448"/>
      <c r="RL88" s="448"/>
      <c r="RM88" s="448"/>
      <c r="RN88" s="448"/>
      <c r="RO88" s="448"/>
      <c r="RP88" s="448"/>
      <c r="RQ88" s="448"/>
      <c r="RR88" s="448"/>
      <c r="RS88" s="448"/>
      <c r="RT88" s="448"/>
      <c r="RU88" s="448"/>
      <c r="RV88" s="448"/>
      <c r="RW88" s="448"/>
      <c r="RX88" s="448"/>
      <c r="RY88" s="448"/>
      <c r="RZ88" s="448"/>
      <c r="SA88" s="448"/>
      <c r="SB88" s="448"/>
      <c r="SC88" s="448"/>
      <c r="SD88" s="448"/>
      <c r="SE88" s="448"/>
      <c r="SF88" s="448"/>
      <c r="SG88" s="448"/>
      <c r="SH88" s="448"/>
      <c r="SI88" s="448"/>
      <c r="SJ88" s="448"/>
      <c r="SK88" s="448"/>
      <c r="SL88" s="173"/>
    </row>
    <row r="89" spans="3:507">
      <c r="SL89" s="173"/>
    </row>
    <row r="90" spans="3:507">
      <c r="C90" s="389" t="s">
        <v>629</v>
      </c>
      <c r="D90" s="21" t="s">
        <v>950</v>
      </c>
      <c r="E90" s="175" t="s">
        <v>599</v>
      </c>
      <c r="F90" s="391">
        <f t="shared" ref="F90:T90" si="45">IFERROR(F84*loading.call.durations.to.local.fixed.numbers,"")</f>
        <v>424.64214019340335</v>
      </c>
      <c r="G90" s="391">
        <f t="shared" si="45"/>
        <v>288.75665533151425</v>
      </c>
      <c r="H90" s="391">
        <f t="shared" si="45"/>
        <v>424.64214019340335</v>
      </c>
      <c r="I90" s="391">
        <f t="shared" si="45"/>
        <v>89.174849440614707</v>
      </c>
      <c r="J90" s="391">
        <f t="shared" si="45"/>
        <v>288.75665533151425</v>
      </c>
      <c r="K90" s="391">
        <f t="shared" si="45"/>
        <v>424.64214019340335</v>
      </c>
      <c r="L90" s="391">
        <f t="shared" si="45"/>
        <v>93.421270842548736</v>
      </c>
      <c r="M90" s="391">
        <f t="shared" si="45"/>
        <v>0</v>
      </c>
      <c r="N90" s="391">
        <f t="shared" si="45"/>
        <v>0</v>
      </c>
      <c r="O90" s="391">
        <f t="shared" si="45"/>
        <v>424.64214019340335</v>
      </c>
      <c r="P90" s="391">
        <f t="shared" si="45"/>
        <v>0</v>
      </c>
      <c r="Q90" s="391">
        <f t="shared" si="45"/>
        <v>0</v>
      </c>
      <c r="R90" s="391">
        <f t="shared" si="45"/>
        <v>0</v>
      </c>
      <c r="S90" s="391">
        <f t="shared" si="45"/>
        <v>0</v>
      </c>
      <c r="T90" s="391">
        <f t="shared" si="45"/>
        <v>424.64214019340335</v>
      </c>
      <c r="U90" s="391">
        <f>IFERROR(U84*loading.call.durations.to.local.fixed.numbers,0)</f>
        <v>0</v>
      </c>
      <c r="V90" s="391"/>
      <c r="W90" s="391"/>
      <c r="X90" s="391"/>
      <c r="Y90" s="391"/>
      <c r="Z90" s="391"/>
      <c r="AA90" s="391"/>
      <c r="AB90" s="391"/>
      <c r="AC90" s="391"/>
      <c r="AD90" s="391"/>
      <c r="AE90" s="391"/>
      <c r="AF90" s="391"/>
      <c r="AG90" s="391"/>
      <c r="AH90" s="391"/>
      <c r="AI90" s="391"/>
      <c r="AJ90" s="391"/>
      <c r="AK90" s="391"/>
      <c r="AL90" s="391"/>
      <c r="AM90" s="391"/>
      <c r="AN90" s="391"/>
      <c r="AO90" s="391"/>
      <c r="AP90" s="391"/>
      <c r="AQ90" s="391"/>
      <c r="AR90" s="391"/>
      <c r="AS90" s="391"/>
      <c r="AT90" s="391"/>
      <c r="AU90" s="391"/>
      <c r="AV90" s="391"/>
      <c r="AW90" s="391"/>
      <c r="AX90" s="391"/>
      <c r="AY90" s="391"/>
      <c r="AZ90" s="391"/>
      <c r="BA90" s="391"/>
      <c r="BB90" s="391"/>
      <c r="BC90" s="391"/>
      <c r="BD90" s="391"/>
      <c r="BE90" s="391"/>
      <c r="BF90" s="391"/>
      <c r="BG90" s="391"/>
      <c r="BH90" s="391"/>
      <c r="BI90" s="391"/>
      <c r="BJ90" s="391"/>
      <c r="BK90" s="391"/>
      <c r="BL90" s="391"/>
      <c r="BM90" s="391"/>
      <c r="BN90" s="391"/>
      <c r="BO90" s="391"/>
      <c r="BP90" s="391"/>
      <c r="BQ90" s="391"/>
      <c r="BR90" s="391"/>
      <c r="BS90" s="391"/>
      <c r="BT90" s="391"/>
      <c r="BU90" s="391"/>
      <c r="BV90" s="391"/>
      <c r="BW90" s="391"/>
      <c r="BX90" s="391"/>
      <c r="BY90" s="391"/>
      <c r="BZ90" s="391"/>
      <c r="CA90" s="391"/>
      <c r="CB90" s="391"/>
      <c r="CC90" s="391"/>
      <c r="CD90" s="391"/>
      <c r="CE90" s="391"/>
      <c r="CF90" s="391"/>
      <c r="CG90" s="391"/>
      <c r="CH90" s="391"/>
      <c r="CI90" s="391"/>
      <c r="CJ90" s="391"/>
      <c r="CK90" s="391"/>
      <c r="CL90" s="391"/>
      <c r="CM90" s="391"/>
      <c r="CN90" s="391"/>
      <c r="CO90" s="391"/>
      <c r="CP90" s="391"/>
      <c r="CQ90" s="391"/>
      <c r="CR90" s="391"/>
      <c r="CS90" s="391"/>
      <c r="CT90" s="391"/>
      <c r="CU90" s="391"/>
      <c r="CV90" s="391"/>
      <c r="CW90" s="391"/>
      <c r="CX90" s="391"/>
      <c r="CY90" s="391"/>
      <c r="CZ90" s="391"/>
      <c r="DA90" s="391"/>
      <c r="DB90" s="391"/>
      <c r="DC90" s="391"/>
      <c r="DD90" s="391"/>
      <c r="DE90" s="391"/>
      <c r="DF90" s="391"/>
      <c r="DG90" s="391"/>
      <c r="DH90" s="391"/>
      <c r="DI90" s="391"/>
      <c r="DJ90" s="391"/>
      <c r="DK90" s="391"/>
      <c r="DL90" s="391"/>
      <c r="DM90" s="391"/>
      <c r="DN90" s="391"/>
      <c r="DO90" s="391"/>
      <c r="DP90" s="391"/>
      <c r="DQ90" s="391"/>
      <c r="DR90" s="391"/>
      <c r="DS90" s="391"/>
      <c r="DT90" s="391"/>
      <c r="DU90" s="391"/>
      <c r="DV90" s="391"/>
      <c r="DW90" s="391"/>
      <c r="DX90" s="391"/>
      <c r="DY90" s="391"/>
      <c r="DZ90" s="391"/>
      <c r="EA90" s="391"/>
      <c r="EB90" s="391"/>
      <c r="EC90" s="391"/>
      <c r="ED90" s="391"/>
      <c r="EE90" s="391"/>
      <c r="EF90" s="391"/>
      <c r="EG90" s="391"/>
      <c r="EH90" s="391"/>
      <c r="EI90" s="391"/>
      <c r="EJ90" s="391"/>
      <c r="EK90" s="391"/>
      <c r="EL90" s="391"/>
      <c r="EM90" s="391"/>
      <c r="EN90" s="391"/>
      <c r="EO90" s="391"/>
      <c r="EP90" s="391"/>
      <c r="EQ90" s="391"/>
      <c r="ER90" s="391"/>
      <c r="ES90" s="391"/>
      <c r="ET90" s="391"/>
      <c r="EU90" s="391"/>
      <c r="EV90" s="391"/>
      <c r="EW90" s="391"/>
      <c r="EX90" s="391"/>
      <c r="EY90" s="391"/>
      <c r="EZ90" s="391"/>
      <c r="FA90" s="391"/>
      <c r="FB90" s="391"/>
      <c r="FC90" s="391"/>
      <c r="FD90" s="391"/>
      <c r="FE90" s="391"/>
      <c r="FF90" s="391"/>
      <c r="FG90" s="391"/>
      <c r="FH90" s="391"/>
      <c r="FI90" s="391"/>
      <c r="FJ90" s="391"/>
      <c r="FK90" s="391"/>
      <c r="FL90" s="391"/>
      <c r="FM90" s="391"/>
      <c r="FN90" s="391"/>
      <c r="FO90" s="391"/>
      <c r="FP90" s="391"/>
      <c r="FQ90" s="391"/>
      <c r="FR90" s="391"/>
      <c r="FS90" s="391"/>
      <c r="FT90" s="391"/>
      <c r="FU90" s="391"/>
      <c r="FV90" s="391"/>
      <c r="FW90" s="391"/>
      <c r="FX90" s="391"/>
      <c r="FY90" s="391"/>
      <c r="FZ90" s="391"/>
      <c r="GA90" s="391"/>
      <c r="GB90" s="391"/>
      <c r="GC90" s="391"/>
      <c r="GD90" s="391"/>
      <c r="GE90" s="391"/>
      <c r="GF90" s="391"/>
      <c r="GG90" s="391"/>
      <c r="GH90" s="391"/>
      <c r="GI90" s="391"/>
      <c r="GJ90" s="391"/>
      <c r="GK90" s="391"/>
      <c r="GL90" s="391"/>
      <c r="GM90" s="391"/>
      <c r="GN90" s="391"/>
      <c r="GO90" s="391"/>
      <c r="GP90" s="391"/>
      <c r="GQ90" s="391"/>
      <c r="GR90" s="391"/>
      <c r="GS90" s="391"/>
      <c r="GT90" s="391"/>
      <c r="GU90" s="391"/>
      <c r="GV90" s="391"/>
      <c r="GW90" s="391"/>
      <c r="GX90" s="391"/>
      <c r="GY90" s="391"/>
      <c r="GZ90" s="391"/>
      <c r="HA90" s="391"/>
      <c r="HB90" s="391"/>
      <c r="HC90" s="391"/>
      <c r="HD90" s="391"/>
      <c r="HE90" s="391"/>
      <c r="HF90" s="391"/>
      <c r="HG90" s="391"/>
      <c r="HH90" s="391"/>
      <c r="HI90" s="391"/>
      <c r="HJ90" s="391"/>
      <c r="HK90" s="391"/>
      <c r="HL90" s="391"/>
      <c r="HM90" s="391"/>
      <c r="HN90" s="391"/>
      <c r="HO90" s="391"/>
      <c r="HP90" s="391"/>
      <c r="HQ90" s="391"/>
      <c r="HR90" s="391"/>
      <c r="HS90" s="391"/>
      <c r="HT90" s="391"/>
      <c r="HU90" s="391"/>
      <c r="HV90" s="391"/>
      <c r="HW90" s="391"/>
      <c r="HX90" s="391"/>
      <c r="HY90" s="391"/>
      <c r="HZ90" s="391"/>
      <c r="IA90" s="391"/>
      <c r="IB90" s="391"/>
      <c r="IC90" s="391"/>
      <c r="ID90" s="391"/>
      <c r="IE90" s="391"/>
      <c r="IF90" s="391"/>
      <c r="IG90" s="391"/>
      <c r="IH90" s="391"/>
      <c r="II90" s="391"/>
      <c r="IJ90" s="391"/>
      <c r="IK90" s="391"/>
      <c r="IL90" s="391"/>
      <c r="IM90" s="391"/>
      <c r="IN90" s="391"/>
      <c r="IO90" s="391"/>
      <c r="IP90" s="391"/>
      <c r="IQ90" s="391"/>
      <c r="IR90" s="391"/>
      <c r="IS90" s="391"/>
      <c r="IT90" s="391"/>
      <c r="IU90" s="391"/>
      <c r="IV90" s="391"/>
      <c r="IW90" s="391"/>
      <c r="IX90" s="391"/>
      <c r="IY90" s="391"/>
      <c r="IZ90" s="391"/>
      <c r="JA90" s="391"/>
      <c r="JB90" s="391"/>
      <c r="JC90" s="391"/>
      <c r="JD90" s="391"/>
      <c r="JE90" s="391"/>
      <c r="JF90" s="391"/>
      <c r="JG90" s="391"/>
      <c r="JH90" s="391"/>
      <c r="JI90" s="391"/>
      <c r="JJ90" s="391"/>
      <c r="JK90" s="391"/>
      <c r="JL90" s="391"/>
      <c r="JM90" s="391"/>
      <c r="JN90" s="391"/>
      <c r="JO90" s="391"/>
      <c r="JP90" s="391"/>
      <c r="JQ90" s="391"/>
      <c r="JR90" s="391"/>
      <c r="JS90" s="391"/>
      <c r="JT90" s="391"/>
      <c r="JU90" s="391"/>
      <c r="JV90" s="391"/>
      <c r="JW90" s="391"/>
      <c r="JX90" s="391"/>
      <c r="JY90" s="391"/>
      <c r="JZ90" s="391"/>
      <c r="KA90" s="391"/>
      <c r="KB90" s="391"/>
      <c r="KC90" s="391"/>
      <c r="KD90" s="391"/>
      <c r="KE90" s="391"/>
      <c r="KF90" s="391"/>
      <c r="KG90" s="391"/>
      <c r="KH90" s="391"/>
      <c r="KI90" s="391"/>
      <c r="KJ90" s="391"/>
      <c r="KK90" s="391"/>
      <c r="KL90" s="391"/>
      <c r="KM90" s="391"/>
      <c r="KN90" s="391"/>
      <c r="KO90" s="391"/>
      <c r="KP90" s="391"/>
      <c r="KQ90" s="391"/>
      <c r="KR90" s="391"/>
      <c r="KS90" s="391"/>
      <c r="KT90" s="391"/>
      <c r="KU90" s="391"/>
      <c r="KV90" s="391"/>
      <c r="KW90" s="391"/>
      <c r="KX90" s="391"/>
      <c r="KY90" s="391"/>
      <c r="KZ90" s="391"/>
      <c r="LA90" s="391"/>
      <c r="LB90" s="391"/>
      <c r="LC90" s="391"/>
      <c r="LD90" s="391"/>
      <c r="LE90" s="391"/>
      <c r="LF90" s="391"/>
      <c r="LG90" s="391"/>
      <c r="LH90" s="391"/>
      <c r="LI90" s="391"/>
      <c r="LJ90" s="391"/>
      <c r="LK90" s="391"/>
      <c r="LL90" s="391"/>
      <c r="LM90" s="391"/>
      <c r="LN90" s="391"/>
      <c r="LO90" s="391"/>
      <c r="LP90" s="391"/>
      <c r="LQ90" s="391"/>
      <c r="LR90" s="391"/>
      <c r="LS90" s="391"/>
      <c r="LT90" s="391"/>
      <c r="LU90" s="391"/>
      <c r="LV90" s="391"/>
      <c r="LW90" s="391"/>
      <c r="LX90" s="391"/>
      <c r="LY90" s="391"/>
      <c r="LZ90" s="391"/>
      <c r="MA90" s="391"/>
      <c r="MB90" s="391"/>
      <c r="MC90" s="391"/>
      <c r="MD90" s="391"/>
      <c r="ME90" s="391"/>
      <c r="MF90" s="391"/>
      <c r="MG90" s="391"/>
      <c r="MH90" s="391"/>
      <c r="MI90" s="391"/>
      <c r="MJ90" s="391"/>
      <c r="MK90" s="391"/>
      <c r="ML90" s="391"/>
      <c r="MM90" s="391"/>
      <c r="MN90" s="391"/>
      <c r="MO90" s="391"/>
      <c r="MP90" s="391"/>
      <c r="MQ90" s="391"/>
      <c r="MR90" s="391"/>
      <c r="MS90" s="391"/>
      <c r="MT90" s="391"/>
      <c r="MU90" s="391"/>
      <c r="MV90" s="391"/>
      <c r="MW90" s="391"/>
      <c r="MX90" s="391"/>
      <c r="MY90" s="391"/>
      <c r="MZ90" s="391"/>
      <c r="NA90" s="391"/>
      <c r="NB90" s="391"/>
      <c r="NC90" s="391"/>
      <c r="ND90" s="391"/>
      <c r="NE90" s="391"/>
      <c r="NF90" s="391"/>
      <c r="NG90" s="391"/>
      <c r="NH90" s="391"/>
      <c r="NI90" s="391"/>
      <c r="NJ90" s="391"/>
      <c r="NK90" s="391"/>
      <c r="NL90" s="391"/>
      <c r="NM90" s="391"/>
      <c r="NN90" s="391"/>
      <c r="NO90" s="391"/>
      <c r="NP90" s="391"/>
      <c r="NQ90" s="391"/>
      <c r="NR90" s="391"/>
      <c r="NS90" s="391"/>
      <c r="NT90" s="391"/>
      <c r="NU90" s="391"/>
      <c r="NV90" s="391"/>
      <c r="NW90" s="391"/>
      <c r="NX90" s="391"/>
      <c r="NY90" s="391"/>
      <c r="NZ90" s="391"/>
      <c r="OA90" s="391"/>
      <c r="OB90" s="391"/>
      <c r="OC90" s="391"/>
      <c r="OD90" s="391"/>
      <c r="OE90" s="391"/>
      <c r="OF90" s="391"/>
      <c r="OG90" s="391"/>
      <c r="OH90" s="391"/>
      <c r="OI90" s="391"/>
      <c r="OJ90" s="391"/>
      <c r="OK90" s="391"/>
      <c r="OL90" s="391"/>
      <c r="OM90" s="391"/>
      <c r="ON90" s="391"/>
      <c r="OO90" s="391"/>
      <c r="OP90" s="391"/>
      <c r="OQ90" s="391"/>
      <c r="OR90" s="391"/>
      <c r="OS90" s="391"/>
      <c r="OT90" s="391"/>
      <c r="OU90" s="391"/>
      <c r="OV90" s="391"/>
      <c r="OW90" s="391"/>
      <c r="OX90" s="391"/>
      <c r="OY90" s="391"/>
      <c r="OZ90" s="391"/>
      <c r="PA90" s="391"/>
      <c r="PB90" s="391"/>
      <c r="PC90" s="391"/>
      <c r="PD90" s="391"/>
      <c r="PE90" s="391"/>
      <c r="PF90" s="391"/>
      <c r="PG90" s="391"/>
      <c r="PH90" s="391"/>
      <c r="PI90" s="391"/>
      <c r="PJ90" s="391"/>
      <c r="PK90" s="391"/>
      <c r="PL90" s="391"/>
      <c r="PM90" s="391"/>
      <c r="PN90" s="391"/>
      <c r="PO90" s="391"/>
      <c r="PP90" s="391"/>
      <c r="PQ90" s="391"/>
      <c r="PR90" s="391"/>
      <c r="PS90" s="391"/>
      <c r="PT90" s="391"/>
      <c r="PU90" s="391"/>
      <c r="PV90" s="391"/>
      <c r="PW90" s="391"/>
      <c r="PX90" s="391"/>
      <c r="PY90" s="391"/>
      <c r="PZ90" s="391"/>
      <c r="QA90" s="391"/>
      <c r="QB90" s="391"/>
      <c r="QC90" s="391"/>
      <c r="QD90" s="391"/>
      <c r="QE90" s="391"/>
      <c r="QF90" s="391"/>
      <c r="QG90" s="391"/>
      <c r="QH90" s="391"/>
      <c r="QI90" s="391"/>
      <c r="QJ90" s="391"/>
      <c r="QK90" s="391"/>
      <c r="QL90" s="391"/>
      <c r="QM90" s="391"/>
      <c r="QN90" s="391"/>
      <c r="QO90" s="391"/>
      <c r="QP90" s="391"/>
      <c r="QQ90" s="391"/>
      <c r="QR90" s="391"/>
      <c r="QS90" s="391"/>
      <c r="QT90" s="391"/>
      <c r="QU90" s="391"/>
      <c r="QV90" s="391"/>
      <c r="QW90" s="391"/>
      <c r="QX90" s="391"/>
      <c r="QY90" s="391"/>
      <c r="QZ90" s="391"/>
      <c r="RA90" s="391"/>
      <c r="RB90" s="391"/>
      <c r="RC90" s="391"/>
      <c r="RD90" s="391"/>
      <c r="RE90" s="391"/>
      <c r="RF90" s="391"/>
      <c r="RG90" s="391"/>
      <c r="RH90" s="391"/>
      <c r="RI90" s="391"/>
      <c r="RJ90" s="391"/>
      <c r="RK90" s="391"/>
      <c r="RL90" s="391"/>
      <c r="RM90" s="391"/>
      <c r="RN90" s="391"/>
      <c r="RO90" s="391"/>
      <c r="RP90" s="391"/>
      <c r="RQ90" s="391"/>
      <c r="RR90" s="391"/>
      <c r="RS90" s="391"/>
      <c r="RT90" s="391"/>
      <c r="RU90" s="391"/>
      <c r="RV90" s="391"/>
      <c r="RW90" s="391"/>
      <c r="RX90" s="391"/>
      <c r="RY90" s="391"/>
      <c r="RZ90" s="391"/>
      <c r="SA90" s="391"/>
      <c r="SB90" s="391"/>
      <c r="SC90" s="391"/>
      <c r="SD90" s="391"/>
      <c r="SE90" s="391"/>
      <c r="SF90" s="391"/>
      <c r="SG90" s="391"/>
      <c r="SH90" s="391"/>
      <c r="SI90" s="391"/>
      <c r="SJ90" s="391"/>
      <c r="SK90" s="391"/>
      <c r="SL90" s="173"/>
    </row>
    <row r="91" spans="3:507">
      <c r="C91" s="389" t="s">
        <v>939</v>
      </c>
      <c r="D91" s="21" t="s">
        <v>175</v>
      </c>
      <c r="E91" s="175" t="s">
        <v>599</v>
      </c>
      <c r="F91" s="300">
        <f>F90*loading.call.durations.to.local.fixed.numbers.cost.minute.residential</f>
        <v>15.71147099799119</v>
      </c>
      <c r="G91" s="300">
        <f>G90*loading.call.durations.to.local.fixed.numbers.cost.minute.residential</f>
        <v>10.683800278634008</v>
      </c>
      <c r="H91" s="300">
        <f>H90*loading.call.durations.to.local.fixed.numbers.cost.minute.residential</f>
        <v>15.71147099799119</v>
      </c>
      <c r="I91" s="300">
        <f>I90*loading.call.durations.to.local.fixed.numbers.cost.minute.not.residential</f>
        <v>80.000000000000014</v>
      </c>
      <c r="J91" s="300">
        <f>J90*loading.call.durations.to.local.fixed.numbers.cost.minute.residential</f>
        <v>10.683800278634008</v>
      </c>
      <c r="K91" s="300">
        <f>K90*loading.call.durations.to.local.fixed.numbers.cost.minute.residential</f>
        <v>15.71147099799119</v>
      </c>
      <c r="L91" s="300">
        <f>L90*loading.call.durations.to.local.fixed.numbers.cost.minute.residential</f>
        <v>3.456523619558062</v>
      </c>
      <c r="M91" s="300">
        <f>M90*loading.call.durations.to.local.fixed.numbers.cost.minute.not.residential</f>
        <v>0</v>
      </c>
      <c r="N91" s="300">
        <f>N90*loading.call.durations.to.local.fixed.numbers.cost.minute.not.residential</f>
        <v>0</v>
      </c>
      <c r="O91" s="300">
        <f>O90*loading.call.durations.to.local.fixed.numbers.cost.minute.residential</f>
        <v>15.71147099799119</v>
      </c>
      <c r="P91" s="300">
        <f>P90*loading.call.durations.to.local.fixed.numbers.cost.minute.not.residential</f>
        <v>0</v>
      </c>
      <c r="Q91" s="300">
        <f>Q90*loading.call.durations.to.local.fixed.numbers.cost.minute.not.residential</f>
        <v>0</v>
      </c>
      <c r="R91" s="300">
        <f>R90*loading.call.durations.to.local.fixed.numbers.cost.minute.not.residential</f>
        <v>0</v>
      </c>
      <c r="S91" s="300">
        <f>S90*loading.call.durations.to.local.fixed.numbers.cost.minute.not.residential</f>
        <v>0</v>
      </c>
      <c r="T91" s="300">
        <f>T90*loading.call.durations.to.local.fixed.numbers.cost.minute.residential</f>
        <v>15.71147099799119</v>
      </c>
      <c r="U91" s="300">
        <f>U90*loading.call.durations.to.local.fixed.numbers.cost.minute.not.residential</f>
        <v>0</v>
      </c>
      <c r="V91" s="300"/>
      <c r="W91" s="300"/>
      <c r="X91" s="300"/>
      <c r="Y91" s="300"/>
      <c r="Z91" s="300"/>
      <c r="AA91" s="300"/>
      <c r="AB91" s="300"/>
      <c r="AC91" s="300"/>
      <c r="AD91" s="300"/>
      <c r="AE91" s="300"/>
      <c r="AF91" s="300"/>
      <c r="AG91" s="300"/>
      <c r="AH91" s="300"/>
      <c r="AI91" s="300"/>
      <c r="AJ91" s="300"/>
      <c r="AK91" s="300"/>
      <c r="AL91" s="300"/>
      <c r="AM91" s="300"/>
      <c r="AN91" s="300"/>
      <c r="AO91" s="300"/>
      <c r="AP91" s="300"/>
      <c r="AQ91" s="300"/>
      <c r="AR91" s="300"/>
      <c r="AS91" s="300"/>
      <c r="AT91" s="300"/>
      <c r="AU91" s="300"/>
      <c r="AV91" s="300"/>
      <c r="AW91" s="300"/>
      <c r="AX91" s="300"/>
      <c r="AY91" s="300"/>
      <c r="AZ91" s="300"/>
      <c r="BA91" s="300"/>
      <c r="BB91" s="300"/>
      <c r="BC91" s="300"/>
      <c r="BD91" s="300"/>
      <c r="BE91" s="300"/>
      <c r="BF91" s="300"/>
      <c r="BG91" s="300"/>
      <c r="BH91" s="300"/>
      <c r="BI91" s="300"/>
      <c r="BJ91" s="300"/>
      <c r="BK91" s="300"/>
      <c r="BL91" s="300"/>
      <c r="BM91" s="300"/>
      <c r="BN91" s="300"/>
      <c r="BO91" s="300"/>
      <c r="BP91" s="300"/>
      <c r="BQ91" s="300"/>
      <c r="BR91" s="300"/>
      <c r="BS91" s="300"/>
      <c r="BT91" s="300"/>
      <c r="BU91" s="300"/>
      <c r="BV91" s="300"/>
      <c r="BW91" s="300"/>
      <c r="BX91" s="300"/>
      <c r="BY91" s="300"/>
      <c r="BZ91" s="300"/>
      <c r="CA91" s="300"/>
      <c r="CB91" s="300"/>
      <c r="CC91" s="300"/>
      <c r="CD91" s="300"/>
      <c r="CE91" s="300"/>
      <c r="CF91" s="300"/>
      <c r="CG91" s="300"/>
      <c r="CH91" s="300"/>
      <c r="CI91" s="300"/>
      <c r="CJ91" s="300"/>
      <c r="CK91" s="300"/>
      <c r="CL91" s="300"/>
      <c r="CM91" s="300"/>
      <c r="CN91" s="300"/>
      <c r="CO91" s="300"/>
      <c r="CP91" s="300"/>
      <c r="CQ91" s="300"/>
      <c r="CR91" s="300"/>
      <c r="CS91" s="300"/>
      <c r="CT91" s="300"/>
      <c r="CU91" s="300"/>
      <c r="CV91" s="300"/>
      <c r="CW91" s="300"/>
      <c r="CX91" s="300"/>
      <c r="CY91" s="300"/>
      <c r="CZ91" s="300"/>
      <c r="DA91" s="300"/>
      <c r="DB91" s="300"/>
      <c r="DC91" s="300"/>
      <c r="DD91" s="300"/>
      <c r="DE91" s="300"/>
      <c r="DF91" s="300"/>
      <c r="DG91" s="300"/>
      <c r="DH91" s="300"/>
      <c r="DI91" s="300"/>
      <c r="DJ91" s="300"/>
      <c r="DK91" s="300"/>
      <c r="DL91" s="300"/>
      <c r="DM91" s="300"/>
      <c r="DN91" s="300"/>
      <c r="DO91" s="300"/>
      <c r="DP91" s="300"/>
      <c r="DQ91" s="300"/>
      <c r="DR91" s="300"/>
      <c r="DS91" s="300"/>
      <c r="DT91" s="300"/>
      <c r="DU91" s="300"/>
      <c r="DV91" s="300"/>
      <c r="DW91" s="300"/>
      <c r="DX91" s="300"/>
      <c r="DY91" s="300"/>
      <c r="DZ91" s="300"/>
      <c r="EA91" s="300"/>
      <c r="EB91" s="300"/>
      <c r="EC91" s="300"/>
      <c r="ED91" s="300"/>
      <c r="EE91" s="300"/>
      <c r="EF91" s="300"/>
      <c r="EG91" s="300"/>
      <c r="EH91" s="300"/>
      <c r="EI91" s="300"/>
      <c r="EJ91" s="300"/>
      <c r="EK91" s="300"/>
      <c r="EL91" s="300"/>
      <c r="EM91" s="300"/>
      <c r="EN91" s="300"/>
      <c r="EO91" s="300"/>
      <c r="EP91" s="300"/>
      <c r="EQ91" s="300"/>
      <c r="ER91" s="300"/>
      <c r="ES91" s="300"/>
      <c r="ET91" s="300"/>
      <c r="EU91" s="300"/>
      <c r="EV91" s="300"/>
      <c r="EW91" s="300"/>
      <c r="EX91" s="300"/>
      <c r="EY91" s="300"/>
      <c r="EZ91" s="300"/>
      <c r="FA91" s="300"/>
      <c r="FB91" s="300"/>
      <c r="FC91" s="300"/>
      <c r="FD91" s="300"/>
      <c r="FE91" s="300"/>
      <c r="FF91" s="300"/>
      <c r="FG91" s="300"/>
      <c r="FH91" s="300"/>
      <c r="FI91" s="300"/>
      <c r="FJ91" s="300"/>
      <c r="FK91" s="300"/>
      <c r="FL91" s="300"/>
      <c r="FM91" s="300"/>
      <c r="FN91" s="300"/>
      <c r="FO91" s="300"/>
      <c r="FP91" s="300"/>
      <c r="FQ91" s="300"/>
      <c r="FR91" s="300"/>
      <c r="FS91" s="300"/>
      <c r="FT91" s="300"/>
      <c r="FU91" s="300"/>
      <c r="FV91" s="300"/>
      <c r="FW91" s="300"/>
      <c r="FX91" s="300"/>
      <c r="FY91" s="300"/>
      <c r="FZ91" s="300"/>
      <c r="GA91" s="300"/>
      <c r="GB91" s="300"/>
      <c r="GC91" s="300"/>
      <c r="GD91" s="300"/>
      <c r="GE91" s="300"/>
      <c r="GF91" s="300"/>
      <c r="GG91" s="300"/>
      <c r="GH91" s="300"/>
      <c r="GI91" s="300"/>
      <c r="GJ91" s="300"/>
      <c r="GK91" s="300"/>
      <c r="GL91" s="300"/>
      <c r="GM91" s="300"/>
      <c r="GN91" s="300"/>
      <c r="GO91" s="300"/>
      <c r="GP91" s="300"/>
      <c r="GQ91" s="300"/>
      <c r="GR91" s="300"/>
      <c r="GS91" s="300"/>
      <c r="GT91" s="300"/>
      <c r="GU91" s="300"/>
      <c r="GV91" s="300"/>
      <c r="GW91" s="300"/>
      <c r="GX91" s="300"/>
      <c r="GY91" s="300"/>
      <c r="GZ91" s="300"/>
      <c r="HA91" s="300"/>
      <c r="HB91" s="300"/>
      <c r="HC91" s="300"/>
      <c r="HD91" s="300"/>
      <c r="HE91" s="300"/>
      <c r="HF91" s="300"/>
      <c r="HG91" s="300"/>
      <c r="HH91" s="300"/>
      <c r="HI91" s="300"/>
      <c r="HJ91" s="300"/>
      <c r="HK91" s="300"/>
      <c r="HL91" s="300"/>
      <c r="HM91" s="300"/>
      <c r="HN91" s="300"/>
      <c r="HO91" s="300"/>
      <c r="HP91" s="300"/>
      <c r="HQ91" s="300"/>
      <c r="HR91" s="300"/>
      <c r="HS91" s="300"/>
      <c r="HT91" s="300"/>
      <c r="HU91" s="300"/>
      <c r="HV91" s="300"/>
      <c r="HW91" s="300"/>
      <c r="HX91" s="300"/>
      <c r="HY91" s="300"/>
      <c r="HZ91" s="300"/>
      <c r="IA91" s="300"/>
      <c r="IB91" s="300"/>
      <c r="IC91" s="300"/>
      <c r="ID91" s="300"/>
      <c r="IE91" s="300"/>
      <c r="IF91" s="300"/>
      <c r="IG91" s="300"/>
      <c r="IH91" s="300"/>
      <c r="II91" s="300"/>
      <c r="IJ91" s="300"/>
      <c r="IK91" s="300"/>
      <c r="IL91" s="300"/>
      <c r="IM91" s="300"/>
      <c r="IN91" s="300"/>
      <c r="IO91" s="300"/>
      <c r="IP91" s="300"/>
      <c r="IQ91" s="300"/>
      <c r="IR91" s="300"/>
      <c r="IS91" s="300"/>
      <c r="IT91" s="300"/>
      <c r="IU91" s="300"/>
      <c r="IV91" s="300"/>
      <c r="IW91" s="300"/>
      <c r="IX91" s="300"/>
      <c r="IY91" s="300"/>
      <c r="IZ91" s="300"/>
      <c r="JA91" s="300"/>
      <c r="JB91" s="300"/>
      <c r="JC91" s="300"/>
      <c r="JD91" s="300"/>
      <c r="JE91" s="300"/>
      <c r="JF91" s="300"/>
      <c r="JG91" s="300"/>
      <c r="JH91" s="300"/>
      <c r="JI91" s="300"/>
      <c r="JJ91" s="300"/>
      <c r="JK91" s="300"/>
      <c r="JL91" s="300"/>
      <c r="JM91" s="300"/>
      <c r="JN91" s="300"/>
      <c r="JO91" s="300"/>
      <c r="JP91" s="300"/>
      <c r="JQ91" s="300"/>
      <c r="JR91" s="300"/>
      <c r="JS91" s="300"/>
      <c r="JT91" s="300"/>
      <c r="JU91" s="300"/>
      <c r="JV91" s="300"/>
      <c r="JW91" s="300"/>
      <c r="JX91" s="300"/>
      <c r="JY91" s="300"/>
      <c r="JZ91" s="300"/>
      <c r="KA91" s="300"/>
      <c r="KB91" s="300"/>
      <c r="KC91" s="300"/>
      <c r="KD91" s="300"/>
      <c r="KE91" s="300"/>
      <c r="KF91" s="300"/>
      <c r="KG91" s="300"/>
      <c r="KH91" s="300"/>
      <c r="KI91" s="300"/>
      <c r="KJ91" s="300"/>
      <c r="KK91" s="300"/>
      <c r="KL91" s="300"/>
      <c r="KM91" s="300"/>
      <c r="KN91" s="300"/>
      <c r="KO91" s="300"/>
      <c r="KP91" s="300"/>
      <c r="KQ91" s="300"/>
      <c r="KR91" s="300"/>
      <c r="KS91" s="300"/>
      <c r="KT91" s="300"/>
      <c r="KU91" s="300"/>
      <c r="KV91" s="300"/>
      <c r="KW91" s="300"/>
      <c r="KX91" s="300"/>
      <c r="KY91" s="300"/>
      <c r="KZ91" s="300"/>
      <c r="LA91" s="300"/>
      <c r="LB91" s="300"/>
      <c r="LC91" s="300"/>
      <c r="LD91" s="300"/>
      <c r="LE91" s="300"/>
      <c r="LF91" s="300"/>
      <c r="LG91" s="300"/>
      <c r="LH91" s="300"/>
      <c r="LI91" s="300"/>
      <c r="LJ91" s="300"/>
      <c r="LK91" s="300"/>
      <c r="LL91" s="300"/>
      <c r="LM91" s="300"/>
      <c r="LN91" s="300"/>
      <c r="LO91" s="300"/>
      <c r="LP91" s="300"/>
      <c r="LQ91" s="300"/>
      <c r="LR91" s="300"/>
      <c r="LS91" s="300"/>
      <c r="LT91" s="300"/>
      <c r="LU91" s="300"/>
      <c r="LV91" s="300"/>
      <c r="LW91" s="300"/>
      <c r="LX91" s="300"/>
      <c r="LY91" s="300"/>
      <c r="LZ91" s="300"/>
      <c r="MA91" s="300"/>
      <c r="MB91" s="300"/>
      <c r="MC91" s="300"/>
      <c r="MD91" s="300"/>
      <c r="ME91" s="300"/>
      <c r="MF91" s="300"/>
      <c r="MG91" s="300"/>
      <c r="MH91" s="300"/>
      <c r="MI91" s="300"/>
      <c r="MJ91" s="300"/>
      <c r="MK91" s="300"/>
      <c r="ML91" s="300"/>
      <c r="MM91" s="300"/>
      <c r="MN91" s="300"/>
      <c r="MO91" s="300"/>
      <c r="MP91" s="300"/>
      <c r="MQ91" s="300"/>
      <c r="MR91" s="300"/>
      <c r="MS91" s="300"/>
      <c r="MT91" s="300"/>
      <c r="MU91" s="300"/>
      <c r="MV91" s="300"/>
      <c r="MW91" s="300"/>
      <c r="MX91" s="300"/>
      <c r="MY91" s="300"/>
      <c r="MZ91" s="300"/>
      <c r="NA91" s="300"/>
      <c r="NB91" s="300"/>
      <c r="NC91" s="300"/>
      <c r="ND91" s="300"/>
      <c r="NE91" s="300"/>
      <c r="NF91" s="300"/>
      <c r="NG91" s="300"/>
      <c r="NH91" s="300"/>
      <c r="NI91" s="300"/>
      <c r="NJ91" s="300"/>
      <c r="NK91" s="300"/>
      <c r="NL91" s="300"/>
      <c r="NM91" s="300"/>
      <c r="NN91" s="300"/>
      <c r="NO91" s="300"/>
      <c r="NP91" s="300"/>
      <c r="NQ91" s="300"/>
      <c r="NR91" s="300"/>
      <c r="NS91" s="300"/>
      <c r="NT91" s="300"/>
      <c r="NU91" s="300"/>
      <c r="NV91" s="300"/>
      <c r="NW91" s="300"/>
      <c r="NX91" s="300"/>
      <c r="NY91" s="300"/>
      <c r="NZ91" s="300"/>
      <c r="OA91" s="300"/>
      <c r="OB91" s="300"/>
      <c r="OC91" s="300"/>
      <c r="OD91" s="300"/>
      <c r="OE91" s="300"/>
      <c r="OF91" s="300"/>
      <c r="OG91" s="300"/>
      <c r="OH91" s="300"/>
      <c r="OI91" s="300"/>
      <c r="OJ91" s="300"/>
      <c r="OK91" s="300"/>
      <c r="OL91" s="300"/>
      <c r="OM91" s="300"/>
      <c r="ON91" s="300"/>
      <c r="OO91" s="300"/>
      <c r="OP91" s="300"/>
      <c r="OQ91" s="300"/>
      <c r="OR91" s="300"/>
      <c r="OS91" s="300"/>
      <c r="OT91" s="300"/>
      <c r="OU91" s="300"/>
      <c r="OV91" s="300"/>
      <c r="OW91" s="300"/>
      <c r="OX91" s="300"/>
      <c r="OY91" s="300"/>
      <c r="OZ91" s="300"/>
      <c r="PA91" s="300"/>
      <c r="PB91" s="300"/>
      <c r="PC91" s="300"/>
      <c r="PD91" s="300"/>
      <c r="PE91" s="300"/>
      <c r="PF91" s="300"/>
      <c r="PG91" s="300"/>
      <c r="PH91" s="300"/>
      <c r="PI91" s="300"/>
      <c r="PJ91" s="300"/>
      <c r="PK91" s="300"/>
      <c r="PL91" s="300"/>
      <c r="PM91" s="300"/>
      <c r="PN91" s="300"/>
      <c r="PO91" s="300"/>
      <c r="PP91" s="300"/>
      <c r="PQ91" s="300"/>
      <c r="PR91" s="300"/>
      <c r="PS91" s="300"/>
      <c r="PT91" s="300"/>
      <c r="PU91" s="300"/>
      <c r="PV91" s="300"/>
      <c r="PW91" s="300"/>
      <c r="PX91" s="300"/>
      <c r="PY91" s="300"/>
      <c r="PZ91" s="300"/>
      <c r="QA91" s="300"/>
      <c r="QB91" s="300"/>
      <c r="QC91" s="300"/>
      <c r="QD91" s="300"/>
      <c r="QE91" s="300"/>
      <c r="QF91" s="300"/>
      <c r="QG91" s="300"/>
      <c r="QH91" s="300"/>
      <c r="QI91" s="300"/>
      <c r="QJ91" s="300"/>
      <c r="QK91" s="300"/>
      <c r="QL91" s="300"/>
      <c r="QM91" s="300"/>
      <c r="QN91" s="300"/>
      <c r="QO91" s="300"/>
      <c r="QP91" s="300"/>
      <c r="QQ91" s="300"/>
      <c r="QR91" s="300"/>
      <c r="QS91" s="300"/>
      <c r="QT91" s="300"/>
      <c r="QU91" s="300"/>
      <c r="QV91" s="300"/>
      <c r="QW91" s="300"/>
      <c r="QX91" s="300"/>
      <c r="QY91" s="300"/>
      <c r="QZ91" s="300"/>
      <c r="RA91" s="300"/>
      <c r="RB91" s="300"/>
      <c r="RC91" s="300"/>
      <c r="RD91" s="300"/>
      <c r="RE91" s="300"/>
      <c r="RF91" s="300"/>
      <c r="RG91" s="300"/>
      <c r="RH91" s="300"/>
      <c r="RI91" s="300"/>
      <c r="RJ91" s="300"/>
      <c r="RK91" s="300"/>
      <c r="RL91" s="300"/>
      <c r="RM91" s="300"/>
      <c r="RN91" s="300"/>
      <c r="RO91" s="300"/>
      <c r="RP91" s="300"/>
      <c r="RQ91" s="300"/>
      <c r="RR91" s="300"/>
      <c r="RS91" s="300"/>
      <c r="RT91" s="300"/>
      <c r="RU91" s="300"/>
      <c r="RV91" s="300"/>
      <c r="RW91" s="300"/>
      <c r="RX91" s="300"/>
      <c r="RY91" s="300"/>
      <c r="RZ91" s="300"/>
      <c r="SA91" s="300"/>
      <c r="SB91" s="300"/>
      <c r="SC91" s="300"/>
      <c r="SD91" s="300"/>
      <c r="SE91" s="300"/>
      <c r="SF91" s="300"/>
      <c r="SG91" s="300"/>
      <c r="SH91" s="300"/>
      <c r="SI91" s="300"/>
      <c r="SJ91" s="300"/>
      <c r="SK91" s="300"/>
      <c r="SL91" s="173"/>
    </row>
    <row r="92" spans="3:507">
      <c r="C92" s="166"/>
      <c r="D92" s="21"/>
      <c r="F92" s="305"/>
      <c r="SL92" s="173"/>
    </row>
    <row r="93" spans="3:507">
      <c r="C93" s="389" t="s">
        <v>207</v>
      </c>
      <c r="D93" s="21"/>
      <c r="F93" s="305"/>
      <c r="G93" s="305"/>
      <c r="H93" s="305"/>
      <c r="I93" s="305"/>
      <c r="J93" s="305"/>
      <c r="K93" s="305"/>
      <c r="L93" s="305"/>
      <c r="M93" s="305"/>
      <c r="N93" s="305"/>
      <c r="O93" s="305"/>
      <c r="P93" s="305"/>
      <c r="Q93" s="305"/>
      <c r="R93" s="305"/>
      <c r="S93" s="305"/>
      <c r="T93" s="305"/>
      <c r="U93" s="305"/>
      <c r="V93" s="305"/>
      <c r="W93" s="305"/>
      <c r="X93" s="305"/>
      <c r="Y93" s="305"/>
      <c r="Z93" s="305"/>
      <c r="AA93" s="305"/>
      <c r="AB93" s="305"/>
      <c r="AC93" s="305"/>
      <c r="AD93" s="305"/>
      <c r="AE93" s="305"/>
      <c r="AF93" s="305"/>
      <c r="AG93" s="305"/>
      <c r="AH93" s="305"/>
      <c r="AI93" s="305"/>
      <c r="AJ93" s="305"/>
      <c r="AK93" s="305"/>
      <c r="AL93" s="305"/>
      <c r="AM93" s="305"/>
      <c r="AN93" s="305"/>
      <c r="AO93" s="305"/>
      <c r="AP93" s="305"/>
      <c r="AQ93" s="305"/>
      <c r="AR93" s="305"/>
      <c r="AS93" s="305"/>
      <c r="AT93" s="305"/>
      <c r="AU93" s="305"/>
      <c r="AV93" s="305"/>
      <c r="AW93" s="305"/>
      <c r="AX93" s="305"/>
      <c r="AY93" s="305"/>
      <c r="AZ93" s="305"/>
      <c r="BA93" s="305"/>
      <c r="BB93" s="305"/>
      <c r="BC93" s="305"/>
      <c r="BD93" s="305"/>
      <c r="BE93" s="305"/>
      <c r="BF93" s="305"/>
      <c r="BG93" s="305"/>
      <c r="BH93" s="305"/>
      <c r="BI93" s="305"/>
      <c r="BJ93" s="305"/>
      <c r="BK93" s="305"/>
      <c r="BL93" s="305"/>
      <c r="BM93" s="305"/>
      <c r="BN93" s="305"/>
      <c r="BO93" s="305"/>
      <c r="BP93" s="305"/>
      <c r="BQ93" s="305"/>
      <c r="BR93" s="305"/>
      <c r="BS93" s="305"/>
      <c r="BT93" s="305"/>
      <c r="BU93" s="305"/>
      <c r="BV93" s="305"/>
      <c r="BW93" s="305"/>
      <c r="BX93" s="305"/>
      <c r="BY93" s="305"/>
      <c r="BZ93" s="305"/>
      <c r="CA93" s="305"/>
      <c r="CB93" s="305"/>
      <c r="CC93" s="305"/>
      <c r="CD93" s="305"/>
      <c r="CE93" s="305"/>
      <c r="CF93" s="305"/>
      <c r="CG93" s="305"/>
      <c r="CH93" s="305"/>
      <c r="CI93" s="305"/>
      <c r="CJ93" s="305"/>
      <c r="CK93" s="305"/>
      <c r="CL93" s="305"/>
      <c r="CM93" s="305"/>
      <c r="CN93" s="305"/>
      <c r="CO93" s="305"/>
      <c r="CP93" s="305"/>
      <c r="CQ93" s="305"/>
      <c r="CR93" s="305"/>
      <c r="CS93" s="305"/>
      <c r="CT93" s="305"/>
      <c r="CU93" s="305"/>
      <c r="CV93" s="305"/>
      <c r="CW93" s="305"/>
      <c r="CX93" s="305"/>
      <c r="CY93" s="305"/>
      <c r="CZ93" s="305"/>
      <c r="DA93" s="305"/>
      <c r="DB93" s="305"/>
      <c r="DC93" s="305"/>
      <c r="DD93" s="305"/>
      <c r="DE93" s="305"/>
      <c r="DF93" s="305"/>
      <c r="DG93" s="305"/>
      <c r="DH93" s="305"/>
      <c r="DI93" s="305"/>
      <c r="DJ93" s="305"/>
      <c r="DK93" s="305"/>
      <c r="DL93" s="305"/>
      <c r="DM93" s="305"/>
      <c r="DN93" s="305"/>
      <c r="DO93" s="305"/>
      <c r="DP93" s="305"/>
      <c r="DQ93" s="305"/>
      <c r="DR93" s="305"/>
      <c r="DS93" s="305"/>
      <c r="DT93" s="305"/>
      <c r="DU93" s="305"/>
      <c r="DV93" s="305"/>
      <c r="DW93" s="305"/>
      <c r="DX93" s="305"/>
      <c r="DY93" s="305"/>
      <c r="DZ93" s="305"/>
      <c r="EA93" s="305"/>
      <c r="EB93" s="305"/>
      <c r="EC93" s="305"/>
      <c r="ED93" s="305"/>
      <c r="EE93" s="305"/>
      <c r="EF93" s="305"/>
      <c r="EG93" s="305"/>
      <c r="EH93" s="305"/>
      <c r="EI93" s="305"/>
      <c r="EJ93" s="305"/>
      <c r="EK93" s="305"/>
      <c r="EL93" s="305"/>
      <c r="EM93" s="305"/>
      <c r="EN93" s="305"/>
      <c r="EO93" s="305"/>
      <c r="EP93" s="305"/>
      <c r="EQ93" s="305"/>
      <c r="ER93" s="305"/>
      <c r="ES93" s="305"/>
      <c r="ET93" s="305"/>
      <c r="EU93" s="305"/>
      <c r="EV93" s="305"/>
      <c r="EW93" s="305"/>
      <c r="EX93" s="305"/>
      <c r="EY93" s="305"/>
      <c r="EZ93" s="305"/>
      <c r="FA93" s="305"/>
      <c r="FB93" s="305"/>
      <c r="FC93" s="305"/>
      <c r="FD93" s="305"/>
      <c r="FE93" s="305"/>
      <c r="FF93" s="305"/>
      <c r="FG93" s="305"/>
      <c r="FH93" s="305"/>
      <c r="FI93" s="305"/>
      <c r="FJ93" s="305"/>
      <c r="FK93" s="305"/>
      <c r="FL93" s="305"/>
      <c r="FM93" s="305"/>
      <c r="FN93" s="305"/>
      <c r="FO93" s="305"/>
      <c r="FP93" s="305"/>
      <c r="FQ93" s="305"/>
      <c r="FR93" s="305"/>
      <c r="FS93" s="305"/>
      <c r="FT93" s="305"/>
      <c r="FU93" s="305"/>
      <c r="FV93" s="305"/>
      <c r="FW93" s="305"/>
      <c r="FX93" s="305"/>
      <c r="FY93" s="305"/>
      <c r="FZ93" s="305"/>
      <c r="GA93" s="305"/>
      <c r="GB93" s="305"/>
      <c r="GC93" s="305"/>
      <c r="GD93" s="305"/>
      <c r="GE93" s="305"/>
      <c r="GF93" s="305"/>
      <c r="GG93" s="305"/>
      <c r="GH93" s="305"/>
      <c r="GI93" s="305"/>
      <c r="GJ93" s="305"/>
      <c r="GK93" s="305"/>
      <c r="GL93" s="305"/>
      <c r="GM93" s="305"/>
      <c r="GN93" s="305"/>
      <c r="GO93" s="305"/>
      <c r="GP93" s="305"/>
      <c r="GQ93" s="305"/>
      <c r="GR93" s="305"/>
      <c r="GS93" s="305"/>
      <c r="GT93" s="305"/>
      <c r="GU93" s="305"/>
      <c r="GV93" s="305"/>
      <c r="GW93" s="305"/>
      <c r="GX93" s="305"/>
      <c r="GY93" s="305"/>
      <c r="GZ93" s="305"/>
      <c r="HA93" s="305"/>
      <c r="HB93" s="305"/>
      <c r="HC93" s="305"/>
      <c r="HD93" s="305"/>
      <c r="HE93" s="305"/>
      <c r="HF93" s="305"/>
      <c r="HG93" s="305"/>
      <c r="HH93" s="305"/>
      <c r="HI93" s="305"/>
      <c r="HJ93" s="305"/>
      <c r="HK93" s="305"/>
      <c r="HL93" s="305"/>
      <c r="HM93" s="305"/>
      <c r="HN93" s="305"/>
      <c r="HO93" s="305"/>
      <c r="HP93" s="305"/>
      <c r="HQ93" s="305"/>
      <c r="HR93" s="305"/>
      <c r="HS93" s="305"/>
      <c r="HT93" s="305"/>
      <c r="HU93" s="305"/>
      <c r="HV93" s="305"/>
      <c r="HW93" s="305"/>
      <c r="HX93" s="305"/>
      <c r="HY93" s="305"/>
      <c r="HZ93" s="305"/>
      <c r="IA93" s="305"/>
      <c r="IB93" s="305"/>
      <c r="IC93" s="305"/>
      <c r="ID93" s="305"/>
      <c r="IE93" s="305"/>
      <c r="IF93" s="305"/>
      <c r="IG93" s="305"/>
      <c r="IH93" s="305"/>
      <c r="II93" s="305"/>
      <c r="IJ93" s="305"/>
      <c r="IK93" s="305"/>
      <c r="IL93" s="305"/>
      <c r="IM93" s="305"/>
      <c r="IN93" s="305"/>
      <c r="IO93" s="305"/>
      <c r="IP93" s="305"/>
      <c r="IQ93" s="305"/>
      <c r="IR93" s="305"/>
      <c r="IS93" s="305"/>
      <c r="IT93" s="305"/>
      <c r="IU93" s="305"/>
      <c r="IV93" s="305"/>
      <c r="IW93" s="305"/>
      <c r="IX93" s="305"/>
      <c r="IY93" s="305"/>
      <c r="IZ93" s="305"/>
      <c r="JA93" s="305"/>
      <c r="JB93" s="305"/>
      <c r="JC93" s="305"/>
      <c r="JD93" s="305"/>
      <c r="JE93" s="305"/>
      <c r="JF93" s="305"/>
      <c r="JG93" s="305"/>
      <c r="JH93" s="305"/>
      <c r="JI93" s="305"/>
      <c r="JJ93" s="305"/>
      <c r="JK93" s="305"/>
      <c r="JL93" s="305"/>
      <c r="JM93" s="305"/>
      <c r="JN93" s="305"/>
      <c r="JO93" s="305"/>
      <c r="JP93" s="305"/>
      <c r="JQ93" s="305"/>
      <c r="JR93" s="305"/>
      <c r="JS93" s="305"/>
      <c r="JT93" s="305"/>
      <c r="JU93" s="305"/>
      <c r="JV93" s="305"/>
      <c r="JW93" s="305"/>
      <c r="JX93" s="305"/>
      <c r="JY93" s="305"/>
      <c r="JZ93" s="305"/>
      <c r="KA93" s="305"/>
      <c r="KB93" s="305"/>
      <c r="KC93" s="305"/>
      <c r="KD93" s="305"/>
      <c r="KE93" s="305"/>
      <c r="KF93" s="305"/>
      <c r="KG93" s="305"/>
      <c r="KH93" s="305"/>
      <c r="KI93" s="305"/>
      <c r="KJ93" s="305"/>
      <c r="KK93" s="305"/>
      <c r="KL93" s="305"/>
      <c r="KM93" s="305"/>
      <c r="KN93" s="305"/>
      <c r="KO93" s="305"/>
      <c r="KP93" s="305"/>
      <c r="KQ93" s="305"/>
      <c r="KR93" s="305"/>
      <c r="KS93" s="305"/>
      <c r="KT93" s="305"/>
      <c r="KU93" s="305"/>
      <c r="KV93" s="305"/>
      <c r="KW93" s="305"/>
      <c r="KX93" s="305"/>
      <c r="KY93" s="305"/>
      <c r="KZ93" s="305"/>
      <c r="LA93" s="305"/>
      <c r="LB93" s="305"/>
      <c r="LC93" s="305"/>
      <c r="LD93" s="305"/>
      <c r="LE93" s="305"/>
      <c r="LF93" s="305"/>
      <c r="LG93" s="305"/>
      <c r="LH93" s="305"/>
      <c r="LI93" s="305"/>
      <c r="LJ93" s="305"/>
      <c r="LK93" s="305"/>
      <c r="LL93" s="305"/>
      <c r="LM93" s="305"/>
      <c r="LN93" s="305"/>
      <c r="LO93" s="305"/>
      <c r="LP93" s="305"/>
      <c r="LQ93" s="305"/>
      <c r="LR93" s="305"/>
      <c r="LS93" s="305"/>
      <c r="LT93" s="305"/>
      <c r="LU93" s="305"/>
      <c r="LV93" s="305"/>
      <c r="LW93" s="305"/>
      <c r="LX93" s="305"/>
      <c r="LY93" s="305"/>
      <c r="LZ93" s="305"/>
      <c r="MA93" s="305"/>
      <c r="MB93" s="305"/>
      <c r="MC93" s="305"/>
      <c r="MD93" s="305"/>
      <c r="ME93" s="305"/>
      <c r="MF93" s="305"/>
      <c r="MG93" s="305"/>
      <c r="MH93" s="305"/>
      <c r="MI93" s="305"/>
      <c r="MJ93" s="305"/>
      <c r="MK93" s="305"/>
      <c r="ML93" s="305"/>
      <c r="MM93" s="305"/>
      <c r="MN93" s="305"/>
      <c r="MO93" s="305"/>
      <c r="MP93" s="305"/>
      <c r="MQ93" s="305"/>
      <c r="MR93" s="305"/>
      <c r="MS93" s="305"/>
      <c r="MT93" s="305"/>
      <c r="MU93" s="305"/>
      <c r="MV93" s="305"/>
      <c r="MW93" s="305"/>
      <c r="MX93" s="305"/>
      <c r="MY93" s="305"/>
      <c r="MZ93" s="305"/>
      <c r="NA93" s="305"/>
      <c r="NB93" s="305"/>
      <c r="NC93" s="305"/>
      <c r="ND93" s="305"/>
      <c r="NE93" s="305"/>
      <c r="NF93" s="305"/>
      <c r="NG93" s="305"/>
      <c r="NH93" s="305"/>
      <c r="NI93" s="305"/>
      <c r="NJ93" s="305"/>
      <c r="NK93" s="305"/>
      <c r="NL93" s="305"/>
      <c r="NM93" s="305"/>
      <c r="NN93" s="305"/>
      <c r="NO93" s="305"/>
      <c r="NP93" s="305"/>
      <c r="NQ93" s="305"/>
      <c r="NR93" s="305"/>
      <c r="NS93" s="305"/>
      <c r="NT93" s="305"/>
      <c r="NU93" s="305"/>
      <c r="NV93" s="305"/>
      <c r="NW93" s="305"/>
      <c r="NX93" s="305"/>
      <c r="NY93" s="305"/>
      <c r="NZ93" s="305"/>
      <c r="OA93" s="305"/>
      <c r="OB93" s="305"/>
      <c r="OC93" s="305"/>
      <c r="OD93" s="305"/>
      <c r="OE93" s="305"/>
      <c r="OF93" s="305"/>
      <c r="OG93" s="305"/>
      <c r="OH93" s="305"/>
      <c r="OI93" s="305"/>
      <c r="OJ93" s="305"/>
      <c r="OK93" s="305"/>
      <c r="OL93" s="305"/>
      <c r="OM93" s="305"/>
      <c r="ON93" s="305"/>
      <c r="OO93" s="305"/>
      <c r="OP93" s="305"/>
      <c r="OQ93" s="305"/>
      <c r="OR93" s="305"/>
      <c r="OS93" s="305"/>
      <c r="OT93" s="305"/>
      <c r="OU93" s="305"/>
      <c r="OV93" s="305"/>
      <c r="OW93" s="305"/>
      <c r="OX93" s="305"/>
      <c r="OY93" s="305"/>
      <c r="OZ93" s="305"/>
      <c r="PA93" s="305"/>
      <c r="PB93" s="305"/>
      <c r="PC93" s="305"/>
      <c r="PD93" s="305"/>
      <c r="PE93" s="305"/>
      <c r="PF93" s="305"/>
      <c r="PG93" s="305"/>
      <c r="PH93" s="305"/>
      <c r="PI93" s="305"/>
      <c r="PJ93" s="305"/>
      <c r="PK93" s="305"/>
      <c r="PL93" s="305"/>
      <c r="PM93" s="305"/>
      <c r="PN93" s="305"/>
      <c r="PO93" s="305"/>
      <c r="PP93" s="305"/>
      <c r="PQ93" s="305"/>
      <c r="PR93" s="305"/>
      <c r="PS93" s="305"/>
      <c r="PT93" s="305"/>
      <c r="PU93" s="305"/>
      <c r="PV93" s="305"/>
      <c r="PW93" s="305"/>
      <c r="PX93" s="305"/>
      <c r="PY93" s="305"/>
      <c r="PZ93" s="305"/>
      <c r="QA93" s="305"/>
      <c r="QB93" s="305"/>
      <c r="QC93" s="305"/>
      <c r="QD93" s="305"/>
      <c r="QE93" s="305"/>
      <c r="QF93" s="305"/>
      <c r="QG93" s="305"/>
      <c r="QH93" s="305"/>
      <c r="QI93" s="305"/>
      <c r="QJ93" s="305"/>
      <c r="QK93" s="305"/>
      <c r="QL93" s="305"/>
      <c r="QM93" s="305"/>
      <c r="QN93" s="305"/>
      <c r="QO93" s="305"/>
      <c r="QP93" s="305"/>
      <c r="QQ93" s="305"/>
      <c r="QR93" s="305"/>
      <c r="QS93" s="305"/>
      <c r="QT93" s="305"/>
      <c r="QU93" s="305"/>
      <c r="QV93" s="305"/>
      <c r="QW93" s="305"/>
      <c r="QX93" s="305"/>
      <c r="QY93" s="305"/>
      <c r="QZ93" s="305"/>
      <c r="RA93" s="305"/>
      <c r="RB93" s="305"/>
      <c r="RC93" s="305"/>
      <c r="RD93" s="305"/>
      <c r="RE93" s="305"/>
      <c r="RF93" s="305"/>
      <c r="RG93" s="305"/>
      <c r="RH93" s="305"/>
      <c r="RI93" s="305"/>
      <c r="RJ93" s="305"/>
      <c r="RK93" s="305"/>
      <c r="RL93" s="305"/>
      <c r="RM93" s="305"/>
      <c r="RN93" s="305"/>
      <c r="RO93" s="305"/>
      <c r="RP93" s="305"/>
      <c r="RQ93" s="305"/>
      <c r="RR93" s="305"/>
      <c r="RS93" s="305"/>
      <c r="RT93" s="305"/>
      <c r="RU93" s="305"/>
      <c r="RV93" s="305"/>
      <c r="RW93" s="305"/>
      <c r="RX93" s="305"/>
      <c r="RY93" s="305"/>
      <c r="RZ93" s="305"/>
      <c r="SA93" s="305"/>
      <c r="SB93" s="305"/>
      <c r="SC93" s="305"/>
      <c r="SD93" s="305"/>
      <c r="SE93" s="305"/>
      <c r="SF93" s="305"/>
      <c r="SG93" s="305"/>
      <c r="SH93" s="305"/>
      <c r="SI93" s="305"/>
      <c r="SJ93" s="305"/>
      <c r="SK93" s="305"/>
      <c r="SL93" s="173"/>
    </row>
    <row r="94" spans="3:507" ht="60">
      <c r="C94" s="390" t="s">
        <v>630</v>
      </c>
      <c r="D94" s="21" t="s">
        <v>866</v>
      </c>
      <c r="E94" s="175" t="s">
        <v>984</v>
      </c>
      <c r="F94" s="449" t="str">
        <f>IFERROR(VLOOKUP(F$63,'P. 3- 7'!$B$614:$V$627,11,FALSE),"")</f>
        <v>Llamada en Espera, Sígueme, Tres a la vez, Buzón Premium e Identificador de llamadas</v>
      </c>
      <c r="G94" s="449" t="str">
        <f>IFERROR(VLOOKUP(G$63,'P. 3- 7'!$B$614:$V$627,11,FALSE),"")</f>
        <v>Llamada en Espera, Sígueme, Tres a la vez, Buzón Premium e Identificador de llamadas</v>
      </c>
      <c r="H94" s="449" t="str">
        <f>IFERROR(VLOOKUP(H$63,'P. 3- 7'!$B$614:$V$627,11,FALSE),"")</f>
        <v>Llamada en Espera, Sígueme, Tres a la vez, Buzón Premium e Identificador de llamadas</v>
      </c>
      <c r="I94" s="449" t="str">
        <f>IFERROR(VLOOKUP(I$63,'P. 3- 7'!$B$614:$V$627,11,FALSE),"")</f>
        <v>Llamada en Espera, Sígueme, Tres a la vez, Buzón Premium e Identificador de llamadas</v>
      </c>
      <c r="J94" s="449">
        <f>IFERROR(VLOOKUP(J$63,'P. 3- 7'!$B$614:$V$627,11,FALSE),"")</f>
        <v>0</v>
      </c>
      <c r="K94" s="449" t="str">
        <f>IFERROR(VLOOKUP(K$63,'P. 3- 7'!$B$614:$V$627,11,FALSE),"")</f>
        <v>Llamada en Espera, Sígueme, Tres a la vez, Buzón Premium e Identificador de llamadas</v>
      </c>
      <c r="L94" s="449">
        <f>IFERROR(VLOOKUP(L$63,'P. 3- 7'!$B$614:$V$627,11,FALSE),"")</f>
        <v>0</v>
      </c>
      <c r="M94" s="449" t="str">
        <f>IFERROR(VLOOKUP(M$63,'P. 3- 7'!$B$614:$V$627,11,FALSE),"")</f>
        <v>Llamada en Espera, Sígueme, Tres a la vez, Buzón Premium e Identificador de llamadas</v>
      </c>
      <c r="N94" s="449" t="str">
        <f>IFERROR(VLOOKUP(N$63,'P. 3- 7'!$B$614:$V$627,11,FALSE),"")</f>
        <v>Llamada en Espera, Sígueme, Tres a la vez, Buzón Premium e Identificador de llamadas</v>
      </c>
      <c r="O94" s="449" t="str">
        <f>IFERROR(VLOOKUP(O$63,'P. 3- 7'!$B$614:$V$627,11,FALSE),"")</f>
        <v>Llamada en Espera, Sígueme, Tres a la vez, Buzón Premium e Identificador de llamadas</v>
      </c>
      <c r="P94" s="449" t="str">
        <f>IFERROR(VLOOKUP(P$63,'P. 3- 7'!$B$614:$V$627,11,FALSE),"")</f>
        <v>Llamada en Espera, Sígueme, Tres a la vez, Buzón Premium e Identificador de llamadas</v>
      </c>
      <c r="Q94" s="449" t="str">
        <f>IFERROR(VLOOKUP(Q$63,'P. 3- 7'!$B$614:$V$627,11,FALSE),"")</f>
        <v>Llamada en Espera, Sígueme, Tres a la vez, Buzón Premium e Identificador de llamadas</v>
      </c>
      <c r="R94" s="449" t="str">
        <f>IFERROR(VLOOKUP(R$63,'P. 3- 7'!$B$614:$V$627,11,FALSE),"")</f>
        <v>Llamada en Espera, Sígueme, Tres a la vez, Buzón Premium e Identificador de llamadas</v>
      </c>
      <c r="S94" s="449" t="str">
        <f>IFERROR(VLOOKUP(S$63,'P. 3- 7'!$B$614:$V$627,11,FALSE),"")</f>
        <v>Llamada en Espera, Sígueme, Tres a la vez, Buzón Premium e Identificador de llamadas</v>
      </c>
      <c r="T94" s="449" t="str">
        <f>IFERROR(VLOOKUP(T$63,'P. 3- 7'!$B$614:$V$627,11,FALSE),"")</f>
        <v/>
      </c>
      <c r="U94" s="449" t="str">
        <f>IFERROR(VLOOKUP(U$63,'P. 3- 7'!$B$614:$V$627,11,FALSE),"")</f>
        <v/>
      </c>
      <c r="V94" s="449"/>
      <c r="W94" s="449"/>
      <c r="X94" s="449"/>
      <c r="Y94" s="449"/>
      <c r="Z94" s="449"/>
      <c r="AA94" s="449"/>
      <c r="AB94" s="449"/>
      <c r="AC94" s="449"/>
      <c r="AD94" s="449"/>
      <c r="AE94" s="449"/>
      <c r="AF94" s="449"/>
      <c r="AG94" s="449"/>
      <c r="AH94" s="449"/>
      <c r="AI94" s="449"/>
      <c r="AJ94" s="449"/>
      <c r="AK94" s="449"/>
      <c r="AL94" s="449"/>
      <c r="AM94" s="449"/>
      <c r="AN94" s="449"/>
      <c r="AO94" s="449"/>
      <c r="AP94" s="449"/>
      <c r="AQ94" s="449"/>
      <c r="AR94" s="449"/>
      <c r="AS94" s="449"/>
      <c r="AT94" s="449"/>
      <c r="AU94" s="449"/>
      <c r="AV94" s="449"/>
      <c r="AW94" s="449"/>
      <c r="AX94" s="449"/>
      <c r="AY94" s="449"/>
      <c r="AZ94" s="449"/>
      <c r="BA94" s="449"/>
      <c r="BB94" s="449"/>
      <c r="BC94" s="449"/>
      <c r="BD94" s="449"/>
      <c r="BE94" s="449"/>
      <c r="BF94" s="449"/>
      <c r="BG94" s="449"/>
      <c r="BH94" s="449"/>
      <c r="BI94" s="449"/>
      <c r="BJ94" s="449"/>
      <c r="BK94" s="449"/>
      <c r="BL94" s="449"/>
      <c r="BM94" s="449"/>
      <c r="BN94" s="449"/>
      <c r="BO94" s="449"/>
      <c r="BP94" s="449"/>
      <c r="BQ94" s="449"/>
      <c r="BR94" s="449"/>
      <c r="BS94" s="449"/>
      <c r="BT94" s="449"/>
      <c r="BU94" s="449"/>
      <c r="BV94" s="449"/>
      <c r="BW94" s="449"/>
      <c r="BX94" s="449"/>
      <c r="BY94" s="449"/>
      <c r="BZ94" s="449"/>
      <c r="CA94" s="449"/>
      <c r="CB94" s="449"/>
      <c r="CC94" s="449"/>
      <c r="CD94" s="449"/>
      <c r="CE94" s="449"/>
      <c r="CF94" s="449"/>
      <c r="CG94" s="449"/>
      <c r="CH94" s="449"/>
      <c r="CI94" s="449"/>
      <c r="CJ94" s="449"/>
      <c r="CK94" s="449"/>
      <c r="CL94" s="449"/>
      <c r="CM94" s="449"/>
      <c r="CN94" s="449"/>
      <c r="CO94" s="449"/>
      <c r="CP94" s="449"/>
      <c r="CQ94" s="449"/>
      <c r="CR94" s="449"/>
      <c r="CS94" s="449"/>
      <c r="CT94" s="449"/>
      <c r="CU94" s="449"/>
      <c r="CV94" s="449"/>
      <c r="CW94" s="449"/>
      <c r="CX94" s="449"/>
      <c r="CY94" s="449"/>
      <c r="CZ94" s="449"/>
      <c r="DA94" s="449"/>
      <c r="DB94" s="449"/>
      <c r="DC94" s="449"/>
      <c r="DD94" s="449"/>
      <c r="DE94" s="449"/>
      <c r="DF94" s="449"/>
      <c r="DG94" s="449"/>
      <c r="DH94" s="449"/>
      <c r="DI94" s="449"/>
      <c r="DJ94" s="449"/>
      <c r="DK94" s="449"/>
      <c r="DL94" s="449"/>
      <c r="DM94" s="449"/>
      <c r="DN94" s="449"/>
      <c r="DO94" s="449"/>
      <c r="DP94" s="449"/>
      <c r="DQ94" s="449"/>
      <c r="DR94" s="449"/>
      <c r="DS94" s="449"/>
      <c r="DT94" s="449"/>
      <c r="DU94" s="449"/>
      <c r="DV94" s="449"/>
      <c r="DW94" s="449"/>
      <c r="DX94" s="449"/>
      <c r="DY94" s="449"/>
      <c r="DZ94" s="449"/>
      <c r="EA94" s="449"/>
      <c r="EB94" s="449"/>
      <c r="EC94" s="449"/>
      <c r="ED94" s="449"/>
      <c r="EE94" s="449"/>
      <c r="EF94" s="449"/>
      <c r="EG94" s="449"/>
      <c r="EH94" s="449"/>
      <c r="EI94" s="449"/>
      <c r="EJ94" s="449"/>
      <c r="EK94" s="449"/>
      <c r="EL94" s="449"/>
      <c r="EM94" s="449"/>
      <c r="EN94" s="449"/>
      <c r="EO94" s="449"/>
      <c r="EP94" s="449"/>
      <c r="EQ94" s="449"/>
      <c r="ER94" s="449"/>
      <c r="ES94" s="449"/>
      <c r="ET94" s="449"/>
      <c r="EU94" s="449"/>
      <c r="EV94" s="449"/>
      <c r="EW94" s="449"/>
      <c r="EX94" s="449"/>
      <c r="EY94" s="449"/>
      <c r="EZ94" s="449"/>
      <c r="FA94" s="449"/>
      <c r="FB94" s="449"/>
      <c r="FC94" s="449"/>
      <c r="FD94" s="449"/>
      <c r="FE94" s="449"/>
      <c r="FF94" s="449"/>
      <c r="FG94" s="449"/>
      <c r="FH94" s="449"/>
      <c r="FI94" s="449"/>
      <c r="FJ94" s="449"/>
      <c r="FK94" s="449"/>
      <c r="FL94" s="449"/>
      <c r="FM94" s="449"/>
      <c r="FN94" s="449"/>
      <c r="FO94" s="449"/>
      <c r="FP94" s="449"/>
      <c r="FQ94" s="449"/>
      <c r="FR94" s="449"/>
      <c r="FS94" s="449"/>
      <c r="FT94" s="449"/>
      <c r="FU94" s="449"/>
      <c r="FV94" s="449"/>
      <c r="FW94" s="449"/>
      <c r="FX94" s="449"/>
      <c r="FY94" s="449"/>
      <c r="FZ94" s="449"/>
      <c r="GA94" s="449"/>
      <c r="GB94" s="449"/>
      <c r="GC94" s="449"/>
      <c r="GD94" s="449"/>
      <c r="GE94" s="449"/>
      <c r="GF94" s="449"/>
      <c r="GG94" s="449"/>
      <c r="GH94" s="449"/>
      <c r="GI94" s="449"/>
      <c r="GJ94" s="449"/>
      <c r="GK94" s="449"/>
      <c r="GL94" s="449"/>
      <c r="GM94" s="449"/>
      <c r="GN94" s="449"/>
      <c r="GO94" s="449"/>
      <c r="GP94" s="449"/>
      <c r="GQ94" s="449"/>
      <c r="GR94" s="449"/>
      <c r="GS94" s="449"/>
      <c r="GT94" s="449"/>
      <c r="GU94" s="449"/>
      <c r="GV94" s="449"/>
      <c r="GW94" s="449"/>
      <c r="GX94" s="449"/>
      <c r="GY94" s="449"/>
      <c r="GZ94" s="449"/>
      <c r="HA94" s="449"/>
      <c r="HB94" s="449"/>
      <c r="HC94" s="449"/>
      <c r="HD94" s="449"/>
      <c r="HE94" s="449"/>
      <c r="HF94" s="449"/>
      <c r="HG94" s="449"/>
      <c r="HH94" s="449"/>
      <c r="HI94" s="449"/>
      <c r="HJ94" s="449"/>
      <c r="HK94" s="449"/>
      <c r="HL94" s="449"/>
      <c r="HM94" s="449"/>
      <c r="HN94" s="449"/>
      <c r="HO94" s="449"/>
      <c r="HP94" s="449"/>
      <c r="HQ94" s="449"/>
      <c r="HR94" s="449"/>
      <c r="HS94" s="449"/>
      <c r="HT94" s="449"/>
      <c r="HU94" s="449"/>
      <c r="HV94" s="449"/>
      <c r="HW94" s="449"/>
      <c r="HX94" s="449"/>
      <c r="HY94" s="449"/>
      <c r="HZ94" s="449"/>
      <c r="IA94" s="449"/>
      <c r="IB94" s="449"/>
      <c r="IC94" s="449"/>
      <c r="ID94" s="449"/>
      <c r="IE94" s="449"/>
      <c r="IF94" s="449"/>
      <c r="IG94" s="449"/>
      <c r="IH94" s="449"/>
      <c r="II94" s="449"/>
      <c r="IJ94" s="449"/>
      <c r="IK94" s="449"/>
      <c r="IL94" s="449"/>
      <c r="IM94" s="449"/>
      <c r="IN94" s="449"/>
      <c r="IO94" s="449"/>
      <c r="IP94" s="449"/>
      <c r="IQ94" s="449"/>
      <c r="IR94" s="449"/>
      <c r="IS94" s="449"/>
      <c r="IT94" s="449"/>
      <c r="IU94" s="449"/>
      <c r="IV94" s="449"/>
      <c r="IW94" s="449"/>
      <c r="IX94" s="449"/>
      <c r="IY94" s="449"/>
      <c r="IZ94" s="449"/>
      <c r="JA94" s="449"/>
      <c r="JB94" s="449"/>
      <c r="JC94" s="449"/>
      <c r="JD94" s="449"/>
      <c r="JE94" s="449"/>
      <c r="JF94" s="449"/>
      <c r="JG94" s="449"/>
      <c r="JH94" s="449"/>
      <c r="JI94" s="449"/>
      <c r="JJ94" s="449"/>
      <c r="JK94" s="449"/>
      <c r="JL94" s="449"/>
      <c r="JM94" s="449"/>
      <c r="JN94" s="449"/>
      <c r="JO94" s="449"/>
      <c r="JP94" s="449"/>
      <c r="JQ94" s="449"/>
      <c r="JR94" s="449"/>
      <c r="JS94" s="449"/>
      <c r="JT94" s="449"/>
      <c r="JU94" s="449"/>
      <c r="JV94" s="449"/>
      <c r="JW94" s="449"/>
      <c r="JX94" s="449"/>
      <c r="JY94" s="449"/>
      <c r="JZ94" s="449"/>
      <c r="KA94" s="449"/>
      <c r="KB94" s="449"/>
      <c r="KC94" s="449"/>
      <c r="KD94" s="449"/>
      <c r="KE94" s="449"/>
      <c r="KF94" s="449"/>
      <c r="KG94" s="449"/>
      <c r="KH94" s="449"/>
      <c r="KI94" s="449"/>
      <c r="KJ94" s="449"/>
      <c r="KK94" s="449"/>
      <c r="KL94" s="449"/>
      <c r="KM94" s="449"/>
      <c r="KN94" s="449"/>
      <c r="KO94" s="449"/>
      <c r="KP94" s="449"/>
      <c r="KQ94" s="449"/>
      <c r="KR94" s="449"/>
      <c r="KS94" s="449"/>
      <c r="KT94" s="449"/>
      <c r="KU94" s="449"/>
      <c r="KV94" s="449"/>
      <c r="KW94" s="449"/>
      <c r="KX94" s="449"/>
      <c r="KY94" s="449"/>
      <c r="KZ94" s="449"/>
      <c r="LA94" s="449"/>
      <c r="LB94" s="449"/>
      <c r="LC94" s="449"/>
      <c r="LD94" s="449"/>
      <c r="LE94" s="449"/>
      <c r="LF94" s="449"/>
      <c r="LG94" s="449"/>
      <c r="LH94" s="449"/>
      <c r="LI94" s="449"/>
      <c r="LJ94" s="449"/>
      <c r="LK94" s="449"/>
      <c r="LL94" s="449"/>
      <c r="LM94" s="449"/>
      <c r="LN94" s="449"/>
      <c r="LO94" s="449"/>
      <c r="LP94" s="449"/>
      <c r="LQ94" s="449"/>
      <c r="LR94" s="449"/>
      <c r="LS94" s="449"/>
      <c r="LT94" s="449"/>
      <c r="LU94" s="449"/>
      <c r="LV94" s="449"/>
      <c r="LW94" s="449"/>
      <c r="LX94" s="449"/>
      <c r="LY94" s="449"/>
      <c r="LZ94" s="449"/>
      <c r="MA94" s="449"/>
      <c r="MB94" s="449"/>
      <c r="MC94" s="449"/>
      <c r="MD94" s="449"/>
      <c r="ME94" s="449"/>
      <c r="MF94" s="449"/>
      <c r="MG94" s="449"/>
      <c r="MH94" s="449"/>
      <c r="MI94" s="449"/>
      <c r="MJ94" s="449"/>
      <c r="MK94" s="449"/>
      <c r="ML94" s="449"/>
      <c r="MM94" s="449"/>
      <c r="MN94" s="449"/>
      <c r="MO94" s="449"/>
      <c r="MP94" s="449"/>
      <c r="MQ94" s="449"/>
      <c r="MR94" s="449"/>
      <c r="MS94" s="449"/>
      <c r="MT94" s="449"/>
      <c r="MU94" s="449"/>
      <c r="MV94" s="449"/>
      <c r="MW94" s="449"/>
      <c r="MX94" s="449"/>
      <c r="MY94" s="449"/>
      <c r="MZ94" s="449"/>
      <c r="NA94" s="449"/>
      <c r="NB94" s="449"/>
      <c r="NC94" s="449"/>
      <c r="ND94" s="449"/>
      <c r="NE94" s="449"/>
      <c r="NF94" s="449"/>
      <c r="NG94" s="449"/>
      <c r="NH94" s="449"/>
      <c r="NI94" s="449"/>
      <c r="NJ94" s="449"/>
      <c r="NK94" s="449"/>
      <c r="NL94" s="449"/>
      <c r="NM94" s="449"/>
      <c r="NN94" s="449"/>
      <c r="NO94" s="449"/>
      <c r="NP94" s="449"/>
      <c r="NQ94" s="449"/>
      <c r="NR94" s="449"/>
      <c r="NS94" s="449"/>
      <c r="NT94" s="449"/>
      <c r="NU94" s="449"/>
      <c r="NV94" s="449"/>
      <c r="NW94" s="449"/>
      <c r="NX94" s="449"/>
      <c r="NY94" s="449"/>
      <c r="NZ94" s="449"/>
      <c r="OA94" s="449"/>
      <c r="OB94" s="449"/>
      <c r="OC94" s="449"/>
      <c r="OD94" s="449"/>
      <c r="OE94" s="449"/>
      <c r="OF94" s="449"/>
      <c r="OG94" s="449"/>
      <c r="OH94" s="449"/>
      <c r="OI94" s="449"/>
      <c r="OJ94" s="449"/>
      <c r="OK94" s="449"/>
      <c r="OL94" s="449"/>
      <c r="OM94" s="449"/>
      <c r="ON94" s="449"/>
      <c r="OO94" s="449"/>
      <c r="OP94" s="449"/>
      <c r="OQ94" s="449"/>
      <c r="OR94" s="449"/>
      <c r="OS94" s="449"/>
      <c r="OT94" s="449"/>
      <c r="OU94" s="449"/>
      <c r="OV94" s="449"/>
      <c r="OW94" s="449"/>
      <c r="OX94" s="449"/>
      <c r="OY94" s="449"/>
      <c r="OZ94" s="449"/>
      <c r="PA94" s="449"/>
      <c r="PB94" s="449"/>
      <c r="PC94" s="449"/>
      <c r="PD94" s="449"/>
      <c r="PE94" s="449"/>
      <c r="PF94" s="449"/>
      <c r="PG94" s="449"/>
      <c r="PH94" s="449"/>
      <c r="PI94" s="449"/>
      <c r="PJ94" s="449"/>
      <c r="PK94" s="449"/>
      <c r="PL94" s="449"/>
      <c r="PM94" s="449"/>
      <c r="PN94" s="449"/>
      <c r="PO94" s="449"/>
      <c r="PP94" s="449"/>
      <c r="PQ94" s="449"/>
      <c r="PR94" s="449"/>
      <c r="PS94" s="449"/>
      <c r="PT94" s="449"/>
      <c r="PU94" s="449"/>
      <c r="PV94" s="449"/>
      <c r="PW94" s="449"/>
      <c r="PX94" s="449"/>
      <c r="PY94" s="449"/>
      <c r="PZ94" s="449"/>
      <c r="QA94" s="449"/>
      <c r="QB94" s="449"/>
      <c r="QC94" s="449"/>
      <c r="QD94" s="449"/>
      <c r="QE94" s="449"/>
      <c r="QF94" s="449"/>
      <c r="QG94" s="449"/>
      <c r="QH94" s="449"/>
      <c r="QI94" s="449"/>
      <c r="QJ94" s="449"/>
      <c r="QK94" s="449"/>
      <c r="QL94" s="449"/>
      <c r="QM94" s="449"/>
      <c r="QN94" s="449"/>
      <c r="QO94" s="449"/>
      <c r="QP94" s="449"/>
      <c r="QQ94" s="449"/>
      <c r="QR94" s="449"/>
      <c r="QS94" s="449"/>
      <c r="QT94" s="449"/>
      <c r="QU94" s="449"/>
      <c r="QV94" s="449"/>
      <c r="QW94" s="449"/>
      <c r="QX94" s="449"/>
      <c r="QY94" s="449"/>
      <c r="QZ94" s="449"/>
      <c r="RA94" s="449"/>
      <c r="RB94" s="449"/>
      <c r="RC94" s="449"/>
      <c r="RD94" s="449"/>
      <c r="RE94" s="449"/>
      <c r="RF94" s="449"/>
      <c r="RG94" s="449"/>
      <c r="RH94" s="449"/>
      <c r="RI94" s="449"/>
      <c r="RJ94" s="449"/>
      <c r="RK94" s="449"/>
      <c r="RL94" s="449"/>
      <c r="RM94" s="449"/>
      <c r="RN94" s="449"/>
      <c r="RO94" s="449"/>
      <c r="RP94" s="449"/>
      <c r="RQ94" s="449"/>
      <c r="RR94" s="449"/>
      <c r="RS94" s="449"/>
      <c r="RT94" s="449"/>
      <c r="RU94" s="449"/>
      <c r="RV94" s="449"/>
      <c r="RW94" s="449"/>
      <c r="RX94" s="449"/>
      <c r="RY94" s="449"/>
      <c r="RZ94" s="449"/>
      <c r="SA94" s="449"/>
      <c r="SB94" s="449"/>
      <c r="SC94" s="449"/>
      <c r="SD94" s="449"/>
      <c r="SE94" s="449"/>
      <c r="SF94" s="449"/>
      <c r="SG94" s="449"/>
      <c r="SH94" s="449"/>
      <c r="SI94" s="449"/>
      <c r="SJ94" s="449"/>
      <c r="SK94" s="449"/>
      <c r="SL94" s="173"/>
    </row>
    <row r="95" spans="3:507">
      <c r="C95" s="390" t="s">
        <v>867</v>
      </c>
      <c r="D95" s="21" t="s">
        <v>211</v>
      </c>
      <c r="E95" s="175" t="s">
        <v>599</v>
      </c>
      <c r="F95" s="450">
        <v>5</v>
      </c>
      <c r="G95" s="450">
        <v>5</v>
      </c>
      <c r="H95" s="450">
        <v>5</v>
      </c>
      <c r="I95" s="450">
        <v>5</v>
      </c>
      <c r="J95" s="191">
        <v>0</v>
      </c>
      <c r="K95" s="450">
        <v>5</v>
      </c>
      <c r="L95" s="191">
        <v>0</v>
      </c>
      <c r="M95" s="450">
        <v>5</v>
      </c>
      <c r="N95" s="450">
        <v>5</v>
      </c>
      <c r="O95" s="450">
        <v>5</v>
      </c>
      <c r="P95" s="450">
        <v>5</v>
      </c>
      <c r="Q95" s="450">
        <v>5</v>
      </c>
      <c r="R95" s="450">
        <v>5</v>
      </c>
      <c r="S95" s="450">
        <v>5</v>
      </c>
      <c r="T95" s="191">
        <v>0</v>
      </c>
      <c r="U95" s="14">
        <v>0</v>
      </c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  <c r="GS95" s="14"/>
      <c r="GT95" s="14"/>
      <c r="GU95" s="14"/>
      <c r="GV95" s="14"/>
      <c r="GW95" s="14"/>
      <c r="GX95" s="14"/>
      <c r="GY95" s="14"/>
      <c r="GZ95" s="14"/>
      <c r="HA95" s="14"/>
      <c r="HB95" s="14"/>
      <c r="HC95" s="14"/>
      <c r="HD95" s="14"/>
      <c r="HE95" s="14"/>
      <c r="HF95" s="14"/>
      <c r="HG95" s="14"/>
      <c r="HH95" s="14"/>
      <c r="HI95" s="14"/>
      <c r="HJ95" s="14"/>
      <c r="HK95" s="14"/>
      <c r="HL95" s="14"/>
      <c r="HM95" s="14"/>
      <c r="HN95" s="14"/>
      <c r="HO95" s="14"/>
      <c r="HP95" s="14"/>
      <c r="HQ95" s="14"/>
      <c r="HR95" s="14"/>
      <c r="HS95" s="14"/>
      <c r="HT95" s="14"/>
      <c r="HU95" s="14"/>
      <c r="HV95" s="14"/>
      <c r="HW95" s="14"/>
      <c r="HX95" s="14"/>
      <c r="HY95" s="14"/>
      <c r="HZ95" s="14"/>
      <c r="IA95" s="14"/>
      <c r="IB95" s="14"/>
      <c r="IC95" s="14"/>
      <c r="ID95" s="14"/>
      <c r="IE95" s="14"/>
      <c r="IF95" s="14"/>
      <c r="IG95" s="14"/>
      <c r="IH95" s="14"/>
      <c r="II95" s="14"/>
      <c r="IJ95" s="14"/>
      <c r="IK95" s="14"/>
      <c r="IL95" s="14"/>
      <c r="IM95" s="14"/>
      <c r="IN95" s="14"/>
      <c r="IO95" s="14"/>
      <c r="IP95" s="14"/>
      <c r="IQ95" s="14"/>
      <c r="IR95" s="14"/>
      <c r="IS95" s="14"/>
      <c r="IT95" s="14"/>
      <c r="IU95" s="14"/>
      <c r="IV95" s="14"/>
      <c r="IW95" s="14"/>
      <c r="IX95" s="14"/>
      <c r="IY95" s="14"/>
      <c r="IZ95" s="14"/>
      <c r="JA95" s="14"/>
      <c r="JB95" s="14"/>
      <c r="JC95" s="14"/>
      <c r="JD95" s="14"/>
      <c r="JE95" s="14"/>
      <c r="JF95" s="14"/>
      <c r="JG95" s="14"/>
      <c r="JH95" s="14"/>
      <c r="JI95" s="14"/>
      <c r="JJ95" s="14"/>
      <c r="JK95" s="14"/>
      <c r="JL95" s="14"/>
      <c r="JM95" s="14"/>
      <c r="JN95" s="14"/>
      <c r="JO95" s="14"/>
      <c r="JP95" s="14"/>
      <c r="JQ95" s="14"/>
      <c r="JR95" s="14"/>
      <c r="JS95" s="14"/>
      <c r="JT95" s="14"/>
      <c r="JU95" s="14"/>
      <c r="JV95" s="14"/>
      <c r="JW95" s="14"/>
      <c r="JX95" s="14"/>
      <c r="JY95" s="14"/>
      <c r="JZ95" s="14"/>
      <c r="KA95" s="14"/>
      <c r="KB95" s="14"/>
      <c r="KC95" s="14"/>
      <c r="KD95" s="14"/>
      <c r="KE95" s="14"/>
      <c r="KF95" s="14"/>
      <c r="KG95" s="14"/>
      <c r="KH95" s="14"/>
      <c r="KI95" s="14"/>
      <c r="KJ95" s="14"/>
      <c r="KK95" s="14"/>
      <c r="KL95" s="14"/>
      <c r="KM95" s="14"/>
      <c r="KN95" s="14"/>
      <c r="KO95" s="14"/>
      <c r="KP95" s="14"/>
      <c r="KQ95" s="14"/>
      <c r="KR95" s="14"/>
      <c r="KS95" s="14"/>
      <c r="KT95" s="14"/>
      <c r="KU95" s="14"/>
      <c r="KV95" s="14"/>
      <c r="KW95" s="14"/>
      <c r="KX95" s="14"/>
      <c r="KY95" s="14"/>
      <c r="KZ95" s="14"/>
      <c r="LA95" s="14"/>
      <c r="LB95" s="14"/>
      <c r="LC95" s="14"/>
      <c r="LD95" s="14"/>
      <c r="LE95" s="14"/>
      <c r="LF95" s="14"/>
      <c r="LG95" s="14"/>
      <c r="LH95" s="14"/>
      <c r="LI95" s="14"/>
      <c r="LJ95" s="14"/>
      <c r="LK95" s="14"/>
      <c r="LL95" s="14"/>
      <c r="LM95" s="14"/>
      <c r="LN95" s="14"/>
      <c r="LO95" s="14"/>
      <c r="LP95" s="14"/>
      <c r="LQ95" s="14"/>
      <c r="LR95" s="14"/>
      <c r="LS95" s="14"/>
      <c r="LT95" s="14"/>
      <c r="LU95" s="14"/>
      <c r="LV95" s="14"/>
      <c r="LW95" s="14"/>
      <c r="LX95" s="14"/>
      <c r="LY95" s="14"/>
      <c r="LZ95" s="14"/>
      <c r="MA95" s="14"/>
      <c r="MB95" s="14"/>
      <c r="MC95" s="14"/>
      <c r="MD95" s="14"/>
      <c r="ME95" s="14"/>
      <c r="MF95" s="14"/>
      <c r="MG95" s="14"/>
      <c r="MH95" s="14"/>
      <c r="MI95" s="14"/>
      <c r="MJ95" s="14"/>
      <c r="MK95" s="14"/>
      <c r="ML95" s="14"/>
      <c r="MM95" s="14"/>
      <c r="MN95" s="14"/>
      <c r="MO95" s="14"/>
      <c r="MP95" s="14"/>
      <c r="MQ95" s="14"/>
      <c r="MR95" s="14"/>
      <c r="MS95" s="14"/>
      <c r="MT95" s="14"/>
      <c r="MU95" s="14"/>
      <c r="MV95" s="14"/>
      <c r="MW95" s="14"/>
      <c r="MX95" s="14"/>
      <c r="MY95" s="14"/>
      <c r="MZ95" s="14"/>
      <c r="NA95" s="14"/>
      <c r="NB95" s="14"/>
      <c r="NC95" s="14"/>
      <c r="ND95" s="14"/>
      <c r="NE95" s="14"/>
      <c r="NF95" s="14"/>
      <c r="NG95" s="14"/>
      <c r="NH95" s="14"/>
      <c r="NI95" s="14"/>
      <c r="NJ95" s="14"/>
      <c r="NK95" s="14"/>
      <c r="NL95" s="14"/>
      <c r="NM95" s="14"/>
      <c r="NN95" s="14"/>
      <c r="NO95" s="14"/>
      <c r="NP95" s="14"/>
      <c r="NQ95" s="14"/>
      <c r="NR95" s="14"/>
      <c r="NS95" s="14"/>
      <c r="NT95" s="14"/>
      <c r="NU95" s="14"/>
      <c r="NV95" s="14"/>
      <c r="NW95" s="14"/>
      <c r="NX95" s="14"/>
      <c r="NY95" s="14"/>
      <c r="NZ95" s="14"/>
      <c r="OA95" s="14"/>
      <c r="OB95" s="14"/>
      <c r="OC95" s="14"/>
      <c r="OD95" s="14"/>
      <c r="OE95" s="14"/>
      <c r="OF95" s="14"/>
      <c r="OG95" s="14"/>
      <c r="OH95" s="14"/>
      <c r="OI95" s="14"/>
      <c r="OJ95" s="14"/>
      <c r="OK95" s="14"/>
      <c r="OL95" s="14"/>
      <c r="OM95" s="14"/>
      <c r="ON95" s="14"/>
      <c r="OO95" s="14"/>
      <c r="OP95" s="14"/>
      <c r="OQ95" s="14"/>
      <c r="OR95" s="14"/>
      <c r="OS95" s="14"/>
      <c r="OT95" s="14"/>
      <c r="OU95" s="14"/>
      <c r="OV95" s="14"/>
      <c r="OW95" s="14"/>
      <c r="OX95" s="14"/>
      <c r="OY95" s="14"/>
      <c r="OZ95" s="14"/>
      <c r="PA95" s="14"/>
      <c r="PB95" s="14"/>
      <c r="PC95" s="14"/>
      <c r="PD95" s="14"/>
      <c r="PE95" s="14"/>
      <c r="PF95" s="14"/>
      <c r="PG95" s="14"/>
      <c r="PH95" s="14"/>
      <c r="PI95" s="14"/>
      <c r="PJ95" s="14"/>
      <c r="PK95" s="14"/>
      <c r="PL95" s="14"/>
      <c r="PM95" s="14"/>
      <c r="PN95" s="14"/>
      <c r="PO95" s="14"/>
      <c r="PP95" s="14"/>
      <c r="PQ95" s="14"/>
      <c r="PR95" s="14"/>
      <c r="PS95" s="14"/>
      <c r="PT95" s="14"/>
      <c r="PU95" s="14"/>
      <c r="PV95" s="14"/>
      <c r="PW95" s="14"/>
      <c r="PX95" s="14"/>
      <c r="PY95" s="14"/>
      <c r="PZ95" s="14"/>
      <c r="QA95" s="14"/>
      <c r="QB95" s="14"/>
      <c r="QC95" s="14"/>
      <c r="QD95" s="14"/>
      <c r="QE95" s="14"/>
      <c r="QF95" s="14"/>
      <c r="QG95" s="14"/>
      <c r="QH95" s="14"/>
      <c r="QI95" s="14"/>
      <c r="QJ95" s="14"/>
      <c r="QK95" s="14"/>
      <c r="QL95" s="14"/>
      <c r="QM95" s="14"/>
      <c r="QN95" s="14"/>
      <c r="QO95" s="14"/>
      <c r="QP95" s="14"/>
      <c r="QQ95" s="14"/>
      <c r="QR95" s="14"/>
      <c r="QS95" s="14"/>
      <c r="QT95" s="14"/>
      <c r="QU95" s="14"/>
      <c r="QV95" s="14"/>
      <c r="QW95" s="14"/>
      <c r="QX95" s="14"/>
      <c r="QY95" s="14"/>
      <c r="QZ95" s="14"/>
      <c r="RA95" s="14"/>
      <c r="RB95" s="14"/>
      <c r="RC95" s="14"/>
      <c r="RD95" s="14"/>
      <c r="RE95" s="14"/>
      <c r="RF95" s="14"/>
      <c r="RG95" s="14"/>
      <c r="RH95" s="14"/>
      <c r="RI95" s="14"/>
      <c r="RJ95" s="14"/>
      <c r="RK95" s="14"/>
      <c r="RL95" s="14"/>
      <c r="RM95" s="14"/>
      <c r="RN95" s="14"/>
      <c r="RO95" s="14"/>
      <c r="RP95" s="14"/>
      <c r="RQ95" s="14"/>
      <c r="RR95" s="14"/>
      <c r="RS95" s="14"/>
      <c r="RT95" s="14"/>
      <c r="RU95" s="14"/>
      <c r="RV95" s="14"/>
      <c r="RW95" s="14"/>
      <c r="RX95" s="14"/>
      <c r="RY95" s="14"/>
      <c r="RZ95" s="14"/>
      <c r="SA95" s="14"/>
      <c r="SB95" s="14"/>
      <c r="SC95" s="14"/>
      <c r="SD95" s="14"/>
      <c r="SE95" s="14"/>
      <c r="SF95" s="14"/>
      <c r="SG95" s="14"/>
      <c r="SH95" s="14"/>
      <c r="SI95" s="14"/>
      <c r="SJ95" s="14"/>
      <c r="SK95" s="14"/>
      <c r="SL95" s="173"/>
    </row>
    <row r="96" spans="3:507">
      <c r="D96" s="21"/>
      <c r="SL96" s="173"/>
    </row>
    <row r="97" spans="3:506">
      <c r="C97" s="381" t="str">
        <f>"Valor de Servicios de voz"&amp;" - "&amp;(year.selected)</f>
        <v>Valor de Servicios de voz - 2017</v>
      </c>
      <c r="D97" s="473" t="s">
        <v>175</v>
      </c>
      <c r="E97" s="381" t="s">
        <v>599</v>
      </c>
      <c r="F97" s="351">
        <f>SUM(F98:F101)</f>
        <v>173.68190655195014</v>
      </c>
      <c r="G97" s="351">
        <f t="shared" ref="G97:U97" si="46">SUM(G98:G101)</f>
        <v>129.75618645644695</v>
      </c>
      <c r="H97" s="351">
        <f t="shared" si="46"/>
        <v>202.68967239749978</v>
      </c>
      <c r="I97" s="351">
        <f t="shared" si="46"/>
        <v>6.8434669653931284</v>
      </c>
      <c r="J97" s="351">
        <f t="shared" si="46"/>
        <v>129.75618645644695</v>
      </c>
      <c r="K97" s="351">
        <f t="shared" si="46"/>
        <v>229.73360539292852</v>
      </c>
      <c r="L97" s="351">
        <f t="shared" si="46"/>
        <v>8.9356215674161792</v>
      </c>
      <c r="M97" s="351">
        <f t="shared" si="46"/>
        <v>70.095803357115727</v>
      </c>
      <c r="N97" s="351">
        <f t="shared" si="46"/>
        <v>97.446213039584961</v>
      </c>
      <c r="O97" s="351">
        <f t="shared" si="46"/>
        <v>4879.0067836678627</v>
      </c>
      <c r="P97" s="351">
        <f t="shared" si="46"/>
        <v>664.65131573214364</v>
      </c>
      <c r="Q97" s="351">
        <f t="shared" si="46"/>
        <v>1119.6216842666527</v>
      </c>
      <c r="R97" s="351">
        <f t="shared" si="46"/>
        <v>3214.2147518638717</v>
      </c>
      <c r="S97" s="351">
        <f t="shared" si="46"/>
        <v>2266.4410786943008</v>
      </c>
      <c r="T97" s="351">
        <f t="shared" si="46"/>
        <v>0</v>
      </c>
      <c r="U97" s="351">
        <f t="shared" si="46"/>
        <v>0</v>
      </c>
      <c r="V97" s="351"/>
      <c r="W97" s="351"/>
      <c r="X97" s="351"/>
      <c r="Y97" s="351"/>
      <c r="Z97" s="351"/>
      <c r="AA97" s="351"/>
      <c r="AB97" s="351"/>
      <c r="AC97" s="351"/>
      <c r="AD97" s="351"/>
      <c r="AE97" s="351"/>
      <c r="AF97" s="351"/>
      <c r="AG97" s="351"/>
      <c r="AH97" s="351"/>
      <c r="AI97" s="351"/>
      <c r="AJ97" s="351"/>
      <c r="AK97" s="351"/>
      <c r="AL97" s="351"/>
      <c r="AM97" s="351"/>
      <c r="AN97" s="351"/>
      <c r="AO97" s="351"/>
      <c r="AP97" s="351"/>
      <c r="AQ97" s="351"/>
      <c r="AR97" s="351"/>
      <c r="AS97" s="351"/>
      <c r="AT97" s="351"/>
      <c r="AU97" s="351"/>
      <c r="AV97" s="351"/>
      <c r="AW97" s="351"/>
      <c r="AX97" s="351"/>
      <c r="AY97" s="351"/>
      <c r="AZ97" s="351"/>
      <c r="BA97" s="351"/>
      <c r="BB97" s="351"/>
      <c r="BC97" s="351"/>
      <c r="BD97" s="351"/>
      <c r="BE97" s="351"/>
      <c r="BF97" s="351"/>
      <c r="BG97" s="351"/>
      <c r="BH97" s="351"/>
      <c r="BI97" s="351"/>
      <c r="BJ97" s="351"/>
      <c r="BK97" s="351"/>
      <c r="BL97" s="351"/>
      <c r="BM97" s="351"/>
      <c r="BN97" s="351"/>
      <c r="BO97" s="351"/>
      <c r="BP97" s="351"/>
      <c r="BQ97" s="351"/>
      <c r="BR97" s="351"/>
      <c r="BS97" s="351"/>
      <c r="BT97" s="351"/>
      <c r="BU97" s="351"/>
      <c r="BV97" s="351"/>
      <c r="BW97" s="351"/>
      <c r="BX97" s="351"/>
      <c r="BY97" s="351"/>
      <c r="BZ97" s="351"/>
      <c r="CA97" s="351"/>
      <c r="CB97" s="351"/>
      <c r="CC97" s="351"/>
      <c r="CD97" s="351"/>
      <c r="CE97" s="351"/>
      <c r="CF97" s="351"/>
      <c r="CG97" s="351"/>
      <c r="CH97" s="351"/>
      <c r="CI97" s="351"/>
      <c r="CJ97" s="351"/>
      <c r="CK97" s="351"/>
      <c r="CL97" s="351"/>
      <c r="CM97" s="351"/>
      <c r="CN97" s="351"/>
      <c r="CO97" s="351"/>
      <c r="CP97" s="351"/>
      <c r="CQ97" s="351"/>
      <c r="CR97" s="351"/>
      <c r="CS97" s="351"/>
      <c r="CT97" s="351"/>
      <c r="CU97" s="351"/>
      <c r="CV97" s="351"/>
      <c r="CW97" s="351"/>
      <c r="CX97" s="351"/>
      <c r="CY97" s="351"/>
      <c r="CZ97" s="351"/>
      <c r="DA97" s="351"/>
      <c r="DB97" s="351"/>
      <c r="DC97" s="351"/>
      <c r="DD97" s="351"/>
      <c r="DE97" s="351"/>
      <c r="DF97" s="351"/>
      <c r="DG97" s="351"/>
      <c r="DH97" s="351"/>
      <c r="DI97" s="351"/>
      <c r="DJ97" s="351"/>
      <c r="DK97" s="351"/>
      <c r="DL97" s="351"/>
      <c r="DM97" s="351"/>
      <c r="DN97" s="351"/>
      <c r="DO97" s="351"/>
      <c r="DP97" s="351"/>
      <c r="DQ97" s="351"/>
      <c r="DR97" s="351"/>
      <c r="DS97" s="351"/>
      <c r="DT97" s="351"/>
      <c r="DU97" s="351"/>
      <c r="DV97" s="351"/>
      <c r="DW97" s="351"/>
      <c r="DX97" s="351"/>
      <c r="DY97" s="351"/>
      <c r="DZ97" s="351"/>
      <c r="EA97" s="351"/>
      <c r="EB97" s="351"/>
      <c r="EC97" s="351"/>
      <c r="ED97" s="351"/>
      <c r="EE97" s="351"/>
      <c r="EF97" s="351"/>
      <c r="EG97" s="351"/>
      <c r="EH97" s="351"/>
      <c r="EI97" s="351"/>
      <c r="EJ97" s="351"/>
      <c r="EK97" s="351"/>
      <c r="EL97" s="351"/>
      <c r="EM97" s="351"/>
      <c r="EN97" s="351"/>
      <c r="EO97" s="351"/>
      <c r="EP97" s="351"/>
      <c r="EQ97" s="351"/>
      <c r="ER97" s="351"/>
      <c r="ES97" s="351"/>
      <c r="ET97" s="351"/>
      <c r="EU97" s="351"/>
      <c r="EV97" s="351"/>
      <c r="EW97" s="351"/>
      <c r="EX97" s="351"/>
      <c r="EY97" s="351"/>
      <c r="EZ97" s="351"/>
      <c r="FA97" s="351"/>
      <c r="FB97" s="351"/>
      <c r="FC97" s="351"/>
      <c r="FD97" s="351"/>
      <c r="FE97" s="351"/>
      <c r="FF97" s="351"/>
      <c r="FG97" s="351"/>
      <c r="FH97" s="351"/>
      <c r="FI97" s="351"/>
      <c r="FJ97" s="351"/>
      <c r="FK97" s="351"/>
      <c r="FL97" s="351"/>
      <c r="FM97" s="351"/>
      <c r="FN97" s="351"/>
      <c r="FO97" s="351"/>
      <c r="FP97" s="351"/>
      <c r="FQ97" s="351"/>
      <c r="FR97" s="351"/>
      <c r="FS97" s="351"/>
      <c r="FT97" s="351"/>
      <c r="FU97" s="351"/>
      <c r="FV97" s="351"/>
      <c r="FW97" s="351"/>
      <c r="FX97" s="351"/>
      <c r="FY97" s="351"/>
      <c r="FZ97" s="351"/>
      <c r="GA97" s="351"/>
      <c r="GB97" s="351"/>
      <c r="GC97" s="351"/>
      <c r="GD97" s="351"/>
      <c r="GE97" s="351"/>
      <c r="GF97" s="351"/>
      <c r="GG97" s="351"/>
      <c r="GH97" s="351"/>
      <c r="GI97" s="351"/>
      <c r="GJ97" s="351"/>
      <c r="GK97" s="351"/>
      <c r="GL97" s="351"/>
      <c r="GM97" s="351"/>
      <c r="GN97" s="351"/>
      <c r="GO97" s="351"/>
      <c r="GP97" s="351"/>
      <c r="GQ97" s="351"/>
      <c r="GR97" s="351"/>
      <c r="GS97" s="351"/>
      <c r="GT97" s="351"/>
      <c r="GU97" s="351"/>
      <c r="GV97" s="351"/>
      <c r="GW97" s="351"/>
      <c r="GX97" s="351"/>
      <c r="GY97" s="351"/>
      <c r="GZ97" s="351"/>
      <c r="HA97" s="351"/>
      <c r="HB97" s="351"/>
      <c r="HC97" s="351"/>
      <c r="HD97" s="351"/>
      <c r="HE97" s="351"/>
      <c r="HF97" s="351"/>
      <c r="HG97" s="351"/>
      <c r="HH97" s="351"/>
      <c r="HI97" s="351"/>
      <c r="HJ97" s="351"/>
      <c r="HK97" s="351"/>
      <c r="HL97" s="351"/>
      <c r="HM97" s="351"/>
      <c r="HN97" s="351"/>
      <c r="HO97" s="351"/>
      <c r="HP97" s="351"/>
      <c r="HQ97" s="351"/>
      <c r="HR97" s="351"/>
      <c r="HS97" s="351"/>
      <c r="HT97" s="351"/>
      <c r="HU97" s="351"/>
      <c r="HV97" s="351"/>
      <c r="HW97" s="351"/>
      <c r="HX97" s="351"/>
      <c r="HY97" s="351"/>
      <c r="HZ97" s="351"/>
      <c r="IA97" s="351"/>
      <c r="IB97" s="351"/>
      <c r="IC97" s="351"/>
      <c r="ID97" s="351"/>
      <c r="IE97" s="351"/>
      <c r="IF97" s="351"/>
      <c r="IG97" s="351"/>
      <c r="IH97" s="351"/>
      <c r="II97" s="351"/>
      <c r="IJ97" s="351"/>
      <c r="IK97" s="351"/>
      <c r="IL97" s="351"/>
      <c r="IM97" s="351"/>
      <c r="IN97" s="351"/>
      <c r="IO97" s="351"/>
      <c r="IP97" s="351"/>
      <c r="IQ97" s="351"/>
      <c r="IR97" s="351"/>
      <c r="IS97" s="351"/>
      <c r="IT97" s="351"/>
      <c r="IU97" s="351"/>
      <c r="IV97" s="351"/>
      <c r="IW97" s="351"/>
      <c r="IX97" s="351"/>
      <c r="IY97" s="351"/>
      <c r="IZ97" s="351"/>
      <c r="JA97" s="351"/>
      <c r="JB97" s="351"/>
      <c r="JC97" s="351"/>
      <c r="JD97" s="351"/>
      <c r="JE97" s="351"/>
      <c r="JF97" s="351"/>
      <c r="JG97" s="351"/>
      <c r="JH97" s="351"/>
      <c r="JI97" s="351"/>
      <c r="JJ97" s="351"/>
      <c r="JK97" s="351"/>
      <c r="JL97" s="351"/>
      <c r="JM97" s="351"/>
      <c r="JN97" s="351"/>
      <c r="JO97" s="351"/>
      <c r="JP97" s="351"/>
      <c r="JQ97" s="351"/>
      <c r="JR97" s="351"/>
      <c r="JS97" s="351"/>
      <c r="JT97" s="351"/>
      <c r="JU97" s="351"/>
      <c r="JV97" s="351"/>
      <c r="JW97" s="351"/>
      <c r="JX97" s="351"/>
      <c r="JY97" s="351"/>
      <c r="JZ97" s="351"/>
      <c r="KA97" s="351"/>
      <c r="KB97" s="351"/>
      <c r="KC97" s="351"/>
      <c r="KD97" s="351"/>
      <c r="KE97" s="351"/>
      <c r="KF97" s="351"/>
      <c r="KG97" s="351"/>
      <c r="KH97" s="351"/>
      <c r="KI97" s="351"/>
      <c r="KJ97" s="351"/>
      <c r="KK97" s="351"/>
      <c r="KL97" s="351"/>
      <c r="KM97" s="351"/>
      <c r="KN97" s="351"/>
      <c r="KO97" s="351"/>
      <c r="KP97" s="351"/>
      <c r="KQ97" s="351"/>
      <c r="KR97" s="351"/>
      <c r="KS97" s="351"/>
      <c r="KT97" s="351"/>
      <c r="KU97" s="351"/>
      <c r="KV97" s="351"/>
      <c r="KW97" s="351"/>
      <c r="KX97" s="351"/>
      <c r="KY97" s="351"/>
      <c r="KZ97" s="351"/>
      <c r="LA97" s="351"/>
      <c r="LB97" s="351"/>
      <c r="LC97" s="351"/>
      <c r="LD97" s="351"/>
      <c r="LE97" s="351"/>
      <c r="LF97" s="351"/>
      <c r="LG97" s="351"/>
      <c r="LH97" s="351"/>
      <c r="LI97" s="351"/>
      <c r="LJ97" s="351"/>
      <c r="LK97" s="351"/>
      <c r="LL97" s="351"/>
      <c r="LM97" s="351"/>
      <c r="LN97" s="351"/>
      <c r="LO97" s="351"/>
      <c r="LP97" s="351"/>
      <c r="LQ97" s="351"/>
      <c r="LR97" s="351"/>
      <c r="LS97" s="351"/>
      <c r="LT97" s="351"/>
      <c r="LU97" s="351"/>
      <c r="LV97" s="351"/>
      <c r="LW97" s="351"/>
      <c r="LX97" s="351"/>
      <c r="LY97" s="351"/>
      <c r="LZ97" s="351"/>
      <c r="MA97" s="351"/>
      <c r="MB97" s="351"/>
      <c r="MC97" s="351"/>
      <c r="MD97" s="351"/>
      <c r="ME97" s="351"/>
      <c r="MF97" s="351"/>
      <c r="MG97" s="351"/>
      <c r="MH97" s="351"/>
      <c r="MI97" s="351"/>
      <c r="MJ97" s="351"/>
      <c r="MK97" s="351"/>
      <c r="ML97" s="351"/>
      <c r="MM97" s="351"/>
      <c r="MN97" s="351"/>
      <c r="MO97" s="351"/>
      <c r="MP97" s="351"/>
      <c r="MQ97" s="351"/>
      <c r="MR97" s="351"/>
      <c r="MS97" s="351"/>
      <c r="MT97" s="351"/>
      <c r="MU97" s="351"/>
      <c r="MV97" s="351"/>
      <c r="MW97" s="351"/>
      <c r="MX97" s="351"/>
      <c r="MY97" s="351"/>
      <c r="MZ97" s="351"/>
      <c r="NA97" s="351"/>
      <c r="NB97" s="351"/>
      <c r="NC97" s="351"/>
      <c r="ND97" s="351"/>
      <c r="NE97" s="351"/>
      <c r="NF97" s="351"/>
      <c r="NG97" s="351"/>
      <c r="NH97" s="351"/>
      <c r="NI97" s="351"/>
      <c r="NJ97" s="351"/>
      <c r="NK97" s="351"/>
      <c r="NL97" s="351"/>
      <c r="NM97" s="351"/>
      <c r="NN97" s="351"/>
      <c r="NO97" s="351"/>
      <c r="NP97" s="351"/>
      <c r="NQ97" s="351"/>
      <c r="NR97" s="351"/>
      <c r="NS97" s="351"/>
      <c r="NT97" s="351"/>
      <c r="NU97" s="351"/>
      <c r="NV97" s="351"/>
      <c r="NW97" s="351"/>
      <c r="NX97" s="351"/>
      <c r="NY97" s="351"/>
      <c r="NZ97" s="351"/>
      <c r="OA97" s="351"/>
      <c r="OB97" s="351"/>
      <c r="OC97" s="351"/>
      <c r="OD97" s="351"/>
      <c r="OE97" s="351"/>
      <c r="OF97" s="351"/>
      <c r="OG97" s="351"/>
      <c r="OH97" s="351"/>
      <c r="OI97" s="351"/>
      <c r="OJ97" s="351"/>
      <c r="OK97" s="351"/>
      <c r="OL97" s="351"/>
      <c r="OM97" s="351"/>
      <c r="ON97" s="351"/>
      <c r="OO97" s="351"/>
      <c r="OP97" s="351"/>
      <c r="OQ97" s="351"/>
      <c r="OR97" s="351"/>
      <c r="OS97" s="351"/>
      <c r="OT97" s="351"/>
      <c r="OU97" s="351"/>
      <c r="OV97" s="351"/>
      <c r="OW97" s="351"/>
      <c r="OX97" s="351"/>
      <c r="OY97" s="351"/>
      <c r="OZ97" s="351"/>
      <c r="PA97" s="351"/>
      <c r="PB97" s="351"/>
      <c r="PC97" s="351"/>
      <c r="PD97" s="351"/>
      <c r="PE97" s="351"/>
      <c r="PF97" s="351"/>
      <c r="PG97" s="351"/>
      <c r="PH97" s="351"/>
      <c r="PI97" s="351"/>
      <c r="PJ97" s="351"/>
      <c r="PK97" s="351"/>
      <c r="PL97" s="351"/>
      <c r="PM97" s="351"/>
      <c r="PN97" s="351"/>
      <c r="PO97" s="351"/>
      <c r="PP97" s="351"/>
      <c r="PQ97" s="351"/>
      <c r="PR97" s="351"/>
      <c r="PS97" s="351"/>
      <c r="PT97" s="351"/>
      <c r="PU97" s="351"/>
      <c r="PV97" s="351"/>
      <c r="PW97" s="351"/>
      <c r="PX97" s="351"/>
      <c r="PY97" s="351"/>
      <c r="PZ97" s="351"/>
      <c r="QA97" s="351"/>
      <c r="QB97" s="351"/>
      <c r="QC97" s="351"/>
      <c r="QD97" s="351"/>
      <c r="QE97" s="351"/>
      <c r="QF97" s="351"/>
      <c r="QG97" s="351"/>
      <c r="QH97" s="351"/>
      <c r="QI97" s="351"/>
      <c r="QJ97" s="351"/>
      <c r="QK97" s="351"/>
      <c r="QL97" s="351"/>
      <c r="QM97" s="351"/>
      <c r="QN97" s="351"/>
      <c r="QO97" s="351"/>
      <c r="QP97" s="351"/>
      <c r="QQ97" s="351"/>
      <c r="QR97" s="351"/>
      <c r="QS97" s="351"/>
      <c r="QT97" s="351"/>
      <c r="QU97" s="351"/>
      <c r="QV97" s="351"/>
      <c r="QW97" s="351"/>
      <c r="QX97" s="351"/>
      <c r="QY97" s="351"/>
      <c r="QZ97" s="351"/>
      <c r="RA97" s="351"/>
      <c r="RB97" s="351"/>
      <c r="RC97" s="351"/>
      <c r="RD97" s="351"/>
      <c r="RE97" s="351"/>
      <c r="RF97" s="351"/>
      <c r="RG97" s="351"/>
      <c r="RH97" s="351"/>
      <c r="RI97" s="351"/>
      <c r="RJ97" s="351"/>
      <c r="RK97" s="351"/>
      <c r="RL97" s="351"/>
      <c r="RM97" s="351"/>
      <c r="RN97" s="351"/>
      <c r="RO97" s="351"/>
      <c r="RP97" s="351"/>
      <c r="RQ97" s="351"/>
      <c r="RR97" s="351"/>
      <c r="RS97" s="351"/>
      <c r="RT97" s="351"/>
      <c r="RU97" s="351"/>
      <c r="RV97" s="351"/>
      <c r="RW97" s="351"/>
      <c r="RX97" s="351"/>
      <c r="RY97" s="351"/>
      <c r="RZ97" s="351"/>
      <c r="SA97" s="351"/>
      <c r="SB97" s="351"/>
      <c r="SC97" s="351"/>
      <c r="SD97" s="351"/>
      <c r="SE97" s="351"/>
      <c r="SF97" s="351"/>
      <c r="SG97" s="351"/>
      <c r="SH97" s="351"/>
      <c r="SI97" s="351"/>
      <c r="SJ97" s="351"/>
      <c r="SK97" s="351"/>
      <c r="SL97" s="173"/>
    </row>
    <row r="98" spans="3:506">
      <c r="C98" s="390" t="s">
        <v>894</v>
      </c>
      <c r="D98" s="21" t="s">
        <v>175</v>
      </c>
      <c r="E98" s="175" t="s">
        <v>599</v>
      </c>
      <c r="F98" s="231">
        <f>$F$107/$F$113*F135</f>
        <v>19.796604268504517</v>
      </c>
      <c r="G98" s="300">
        <f>IF(G135&gt;0,G119*G135,0)</f>
        <v>0</v>
      </c>
      <c r="H98" s="300">
        <f>IF(H135&gt;0,H119*H135,0)</f>
        <v>0</v>
      </c>
      <c r="I98" s="300">
        <f>IF(I135&gt;0,I119*I135,0)</f>
        <v>0</v>
      </c>
      <c r="J98" s="300">
        <f>IF(J135&gt;0,J119*J135,0)</f>
        <v>0</v>
      </c>
      <c r="K98" s="231">
        <f>$F$107/$F$113*K135</f>
        <v>25.756872220312331</v>
      </c>
      <c r="L98" s="231">
        <v>0</v>
      </c>
      <c r="M98" s="300">
        <f t="shared" ref="M98:O98" si="47">IF(M135&gt;0,M119*M135,0)</f>
        <v>44.399317224605653</v>
      </c>
      <c r="N98" s="300">
        <f t="shared" si="47"/>
        <v>64.288061343243129</v>
      </c>
      <c r="O98" s="300">
        <f t="shared" si="47"/>
        <v>3938.9119843312342</v>
      </c>
      <c r="P98" s="231">
        <f>IFERROR(SUMPRODUCT($F$119:$SK$119,$F105:$SK105,vector.users.telephone.wlr)/(SUMPRODUCT($F$105:$SK$105,vector.users.telephone.wlr)),0)*P135</f>
        <v>622.04518351615661</v>
      </c>
      <c r="Q98" s="300">
        <f t="shared" ref="Q98:S98" si="48">IF(Q135&gt;0,Q119*Q135,0)</f>
        <v>1049.5312091432293</v>
      </c>
      <c r="R98" s="300">
        <f t="shared" si="48"/>
        <v>3139.2409073059648</v>
      </c>
      <c r="S98" s="300">
        <f t="shared" si="48"/>
        <v>2030.9789253298384</v>
      </c>
      <c r="T98" s="191">
        <v>0</v>
      </c>
      <c r="U98" s="191">
        <v>0</v>
      </c>
      <c r="V98" s="300"/>
      <c r="W98" s="300"/>
      <c r="X98" s="300"/>
      <c r="Y98" s="300"/>
      <c r="Z98" s="300"/>
      <c r="AA98" s="300"/>
      <c r="AB98" s="300"/>
      <c r="AC98" s="300"/>
      <c r="AD98" s="300"/>
      <c r="AE98" s="300"/>
      <c r="AF98" s="300"/>
      <c r="AG98" s="300"/>
      <c r="AH98" s="300"/>
      <c r="AI98" s="300"/>
      <c r="AJ98" s="300"/>
      <c r="AK98" s="300"/>
      <c r="AL98" s="300"/>
      <c r="AM98" s="300"/>
      <c r="AN98" s="300"/>
      <c r="AO98" s="300"/>
      <c r="AP98" s="300"/>
      <c r="AQ98" s="300"/>
      <c r="AR98" s="300"/>
      <c r="AS98" s="300"/>
      <c r="AT98" s="300"/>
      <c r="AU98" s="300"/>
      <c r="AV98" s="300"/>
      <c r="AW98" s="300"/>
      <c r="AX98" s="300"/>
      <c r="AY98" s="300"/>
      <c r="AZ98" s="300"/>
      <c r="BA98" s="300"/>
      <c r="BB98" s="300"/>
      <c r="BC98" s="300"/>
      <c r="BD98" s="300"/>
      <c r="BE98" s="300"/>
      <c r="BF98" s="300"/>
      <c r="BG98" s="300"/>
      <c r="BH98" s="300"/>
      <c r="BI98" s="300"/>
      <c r="BJ98" s="300"/>
      <c r="BK98" s="300"/>
      <c r="BL98" s="300"/>
      <c r="BM98" s="300"/>
      <c r="BN98" s="300"/>
      <c r="BO98" s="300"/>
      <c r="BP98" s="300"/>
      <c r="BQ98" s="300"/>
      <c r="BR98" s="300"/>
      <c r="BS98" s="300"/>
      <c r="BT98" s="300"/>
      <c r="BU98" s="300"/>
      <c r="BV98" s="300"/>
      <c r="BW98" s="300"/>
      <c r="BX98" s="300"/>
      <c r="BY98" s="300"/>
      <c r="BZ98" s="300"/>
      <c r="CA98" s="300"/>
      <c r="CB98" s="300"/>
      <c r="CC98" s="300"/>
      <c r="CD98" s="300"/>
      <c r="CE98" s="300"/>
      <c r="CF98" s="300"/>
      <c r="CG98" s="300"/>
      <c r="CH98" s="300"/>
      <c r="CI98" s="300"/>
      <c r="CJ98" s="300"/>
      <c r="CK98" s="300"/>
      <c r="CL98" s="300"/>
      <c r="CM98" s="300"/>
      <c r="CN98" s="300"/>
      <c r="CO98" s="300"/>
      <c r="CP98" s="300"/>
      <c r="CQ98" s="300"/>
      <c r="CR98" s="300"/>
      <c r="CS98" s="300"/>
      <c r="CT98" s="300"/>
      <c r="CU98" s="300"/>
      <c r="CV98" s="300"/>
      <c r="CW98" s="300"/>
      <c r="CX98" s="300"/>
      <c r="CY98" s="300"/>
      <c r="CZ98" s="300"/>
      <c r="DA98" s="300"/>
      <c r="DB98" s="300"/>
      <c r="DC98" s="300"/>
      <c r="DD98" s="300"/>
      <c r="DE98" s="300"/>
      <c r="DF98" s="300"/>
      <c r="DG98" s="300"/>
      <c r="DH98" s="300"/>
      <c r="DI98" s="300"/>
      <c r="DJ98" s="300"/>
      <c r="DK98" s="300"/>
      <c r="DL98" s="300"/>
      <c r="DM98" s="300"/>
      <c r="DN98" s="300"/>
      <c r="DO98" s="300"/>
      <c r="DP98" s="300"/>
      <c r="DQ98" s="300"/>
      <c r="DR98" s="300"/>
      <c r="DS98" s="300"/>
      <c r="DT98" s="300"/>
      <c r="DU98" s="300"/>
      <c r="DV98" s="300"/>
      <c r="DW98" s="300"/>
      <c r="DX98" s="300"/>
      <c r="DY98" s="300"/>
      <c r="DZ98" s="300"/>
      <c r="EA98" s="300"/>
      <c r="EB98" s="300"/>
      <c r="EC98" s="300"/>
      <c r="ED98" s="300"/>
      <c r="EE98" s="300"/>
      <c r="EF98" s="300"/>
      <c r="EG98" s="300"/>
      <c r="EH98" s="300"/>
      <c r="EI98" s="300"/>
      <c r="EJ98" s="300"/>
      <c r="EK98" s="300"/>
      <c r="EL98" s="300"/>
      <c r="EM98" s="300"/>
      <c r="EN98" s="300"/>
      <c r="EO98" s="300"/>
      <c r="EP98" s="300"/>
      <c r="EQ98" s="300"/>
      <c r="ER98" s="300"/>
      <c r="ES98" s="300"/>
      <c r="ET98" s="300"/>
      <c r="EU98" s="300"/>
      <c r="EV98" s="300"/>
      <c r="EW98" s="300"/>
      <c r="EX98" s="300"/>
      <c r="EY98" s="300"/>
      <c r="EZ98" s="300"/>
      <c r="FA98" s="300"/>
      <c r="FB98" s="300"/>
      <c r="FC98" s="300"/>
      <c r="FD98" s="300"/>
      <c r="FE98" s="300"/>
      <c r="FF98" s="300"/>
      <c r="FG98" s="300"/>
      <c r="FH98" s="300"/>
      <c r="FI98" s="300"/>
      <c r="FJ98" s="300"/>
      <c r="FK98" s="300"/>
      <c r="FL98" s="300"/>
      <c r="FM98" s="300"/>
      <c r="FN98" s="300"/>
      <c r="FO98" s="300"/>
      <c r="FP98" s="300"/>
      <c r="FQ98" s="300"/>
      <c r="FR98" s="300"/>
      <c r="FS98" s="300"/>
      <c r="FT98" s="300"/>
      <c r="FU98" s="300"/>
      <c r="FV98" s="300"/>
      <c r="FW98" s="300"/>
      <c r="FX98" s="300"/>
      <c r="FY98" s="300"/>
      <c r="FZ98" s="300"/>
      <c r="GA98" s="300"/>
      <c r="GB98" s="300"/>
      <c r="GC98" s="300"/>
      <c r="GD98" s="300"/>
      <c r="GE98" s="300"/>
      <c r="GF98" s="300"/>
      <c r="GG98" s="300"/>
      <c r="GH98" s="300"/>
      <c r="GI98" s="300"/>
      <c r="GJ98" s="300"/>
      <c r="GK98" s="300"/>
      <c r="GL98" s="300"/>
      <c r="GM98" s="300"/>
      <c r="GN98" s="300"/>
      <c r="GO98" s="300"/>
      <c r="GP98" s="300"/>
      <c r="GQ98" s="300"/>
      <c r="GR98" s="300"/>
      <c r="GS98" s="300"/>
      <c r="GT98" s="300"/>
      <c r="GU98" s="300"/>
      <c r="GV98" s="300"/>
      <c r="GW98" s="300"/>
      <c r="GX98" s="300"/>
      <c r="GY98" s="300"/>
      <c r="GZ98" s="300"/>
      <c r="HA98" s="300"/>
      <c r="HB98" s="300"/>
      <c r="HC98" s="300"/>
      <c r="HD98" s="300"/>
      <c r="HE98" s="300"/>
      <c r="HF98" s="300"/>
      <c r="HG98" s="300"/>
      <c r="HH98" s="300"/>
      <c r="HI98" s="300"/>
      <c r="HJ98" s="300"/>
      <c r="HK98" s="300"/>
      <c r="HL98" s="300"/>
      <c r="HM98" s="300"/>
      <c r="HN98" s="300"/>
      <c r="HO98" s="300"/>
      <c r="HP98" s="300"/>
      <c r="HQ98" s="300"/>
      <c r="HR98" s="300"/>
      <c r="HS98" s="300"/>
      <c r="HT98" s="300"/>
      <c r="HU98" s="300"/>
      <c r="HV98" s="300"/>
      <c r="HW98" s="300"/>
      <c r="HX98" s="300"/>
      <c r="HY98" s="300"/>
      <c r="HZ98" s="300"/>
      <c r="IA98" s="300"/>
      <c r="IB98" s="300"/>
      <c r="IC98" s="300"/>
      <c r="ID98" s="300"/>
      <c r="IE98" s="300"/>
      <c r="IF98" s="300"/>
      <c r="IG98" s="300"/>
      <c r="IH98" s="300"/>
      <c r="II98" s="300"/>
      <c r="IJ98" s="300"/>
      <c r="IK98" s="300"/>
      <c r="IL98" s="300"/>
      <c r="IM98" s="300"/>
      <c r="IN98" s="300"/>
      <c r="IO98" s="300"/>
      <c r="IP98" s="300"/>
      <c r="IQ98" s="300"/>
      <c r="IR98" s="300"/>
      <c r="IS98" s="300"/>
      <c r="IT98" s="300"/>
      <c r="IU98" s="300"/>
      <c r="IV98" s="300"/>
      <c r="IW98" s="300"/>
      <c r="IX98" s="300"/>
      <c r="IY98" s="300"/>
      <c r="IZ98" s="300"/>
      <c r="JA98" s="300"/>
      <c r="JB98" s="300"/>
      <c r="JC98" s="300"/>
      <c r="JD98" s="300"/>
      <c r="JE98" s="300"/>
      <c r="JF98" s="300"/>
      <c r="JG98" s="300"/>
      <c r="JH98" s="300"/>
      <c r="JI98" s="300"/>
      <c r="JJ98" s="300"/>
      <c r="JK98" s="300"/>
      <c r="JL98" s="300"/>
      <c r="JM98" s="300"/>
      <c r="JN98" s="300"/>
      <c r="JO98" s="300"/>
      <c r="JP98" s="300"/>
      <c r="JQ98" s="300"/>
      <c r="JR98" s="300"/>
      <c r="JS98" s="300"/>
      <c r="JT98" s="300"/>
      <c r="JU98" s="300"/>
      <c r="JV98" s="300"/>
      <c r="JW98" s="300"/>
      <c r="JX98" s="300"/>
      <c r="JY98" s="300"/>
      <c r="JZ98" s="300"/>
      <c r="KA98" s="300"/>
      <c r="KB98" s="300"/>
      <c r="KC98" s="300"/>
      <c r="KD98" s="300"/>
      <c r="KE98" s="300"/>
      <c r="KF98" s="300"/>
      <c r="KG98" s="300"/>
      <c r="KH98" s="300"/>
      <c r="KI98" s="300"/>
      <c r="KJ98" s="300"/>
      <c r="KK98" s="300"/>
      <c r="KL98" s="300"/>
      <c r="KM98" s="300"/>
      <c r="KN98" s="300"/>
      <c r="KO98" s="300"/>
      <c r="KP98" s="300"/>
      <c r="KQ98" s="300"/>
      <c r="KR98" s="300"/>
      <c r="KS98" s="300"/>
      <c r="KT98" s="300"/>
      <c r="KU98" s="300"/>
      <c r="KV98" s="300"/>
      <c r="KW98" s="300"/>
      <c r="KX98" s="300"/>
      <c r="KY98" s="300"/>
      <c r="KZ98" s="300"/>
      <c r="LA98" s="300"/>
      <c r="LB98" s="300"/>
      <c r="LC98" s="300"/>
      <c r="LD98" s="300"/>
      <c r="LE98" s="300"/>
      <c r="LF98" s="300"/>
      <c r="LG98" s="300"/>
      <c r="LH98" s="300"/>
      <c r="LI98" s="300"/>
      <c r="LJ98" s="300"/>
      <c r="LK98" s="300"/>
      <c r="LL98" s="300"/>
      <c r="LM98" s="300"/>
      <c r="LN98" s="300"/>
      <c r="LO98" s="300"/>
      <c r="LP98" s="300"/>
      <c r="LQ98" s="300"/>
      <c r="LR98" s="300"/>
      <c r="LS98" s="300"/>
      <c r="LT98" s="300"/>
      <c r="LU98" s="300"/>
      <c r="LV98" s="300"/>
      <c r="LW98" s="300"/>
      <c r="LX98" s="300"/>
      <c r="LY98" s="300"/>
      <c r="LZ98" s="300"/>
      <c r="MA98" s="300"/>
      <c r="MB98" s="300"/>
      <c r="MC98" s="300"/>
      <c r="MD98" s="300"/>
      <c r="ME98" s="300"/>
      <c r="MF98" s="300"/>
      <c r="MG98" s="300"/>
      <c r="MH98" s="300"/>
      <c r="MI98" s="300"/>
      <c r="MJ98" s="300"/>
      <c r="MK98" s="300"/>
      <c r="ML98" s="300"/>
      <c r="MM98" s="300"/>
      <c r="MN98" s="300"/>
      <c r="MO98" s="300"/>
      <c r="MP98" s="300"/>
      <c r="MQ98" s="300"/>
      <c r="MR98" s="300"/>
      <c r="MS98" s="300"/>
      <c r="MT98" s="300"/>
      <c r="MU98" s="300"/>
      <c r="MV98" s="300"/>
      <c r="MW98" s="300"/>
      <c r="MX98" s="300"/>
      <c r="MY98" s="300"/>
      <c r="MZ98" s="300"/>
      <c r="NA98" s="300"/>
      <c r="NB98" s="300"/>
      <c r="NC98" s="300"/>
      <c r="ND98" s="300"/>
      <c r="NE98" s="300"/>
      <c r="NF98" s="300"/>
      <c r="NG98" s="300"/>
      <c r="NH98" s="300"/>
      <c r="NI98" s="300"/>
      <c r="NJ98" s="300"/>
      <c r="NK98" s="300"/>
      <c r="NL98" s="300"/>
      <c r="NM98" s="300"/>
      <c r="NN98" s="300"/>
      <c r="NO98" s="300"/>
      <c r="NP98" s="300"/>
      <c r="NQ98" s="300"/>
      <c r="NR98" s="300"/>
      <c r="NS98" s="300"/>
      <c r="NT98" s="300"/>
      <c r="NU98" s="300"/>
      <c r="NV98" s="300"/>
      <c r="NW98" s="300"/>
      <c r="NX98" s="300"/>
      <c r="NY98" s="300"/>
      <c r="NZ98" s="300"/>
      <c r="OA98" s="300"/>
      <c r="OB98" s="300"/>
      <c r="OC98" s="300"/>
      <c r="OD98" s="300"/>
      <c r="OE98" s="300"/>
      <c r="OF98" s="300"/>
      <c r="OG98" s="300"/>
      <c r="OH98" s="300"/>
      <c r="OI98" s="300"/>
      <c r="OJ98" s="300"/>
      <c r="OK98" s="300"/>
      <c r="OL98" s="300"/>
      <c r="OM98" s="300"/>
      <c r="ON98" s="300"/>
      <c r="OO98" s="300"/>
      <c r="OP98" s="300"/>
      <c r="OQ98" s="300"/>
      <c r="OR98" s="300"/>
      <c r="OS98" s="300"/>
      <c r="OT98" s="300"/>
      <c r="OU98" s="300"/>
      <c r="OV98" s="300"/>
      <c r="OW98" s="300"/>
      <c r="OX98" s="300"/>
      <c r="OY98" s="300"/>
      <c r="OZ98" s="300"/>
      <c r="PA98" s="300"/>
      <c r="PB98" s="300"/>
      <c r="PC98" s="300"/>
      <c r="PD98" s="300"/>
      <c r="PE98" s="300"/>
      <c r="PF98" s="300"/>
      <c r="PG98" s="300"/>
      <c r="PH98" s="300"/>
      <c r="PI98" s="300"/>
      <c r="PJ98" s="300"/>
      <c r="PK98" s="300"/>
      <c r="PL98" s="300"/>
      <c r="PM98" s="300"/>
      <c r="PN98" s="300"/>
      <c r="PO98" s="300"/>
      <c r="PP98" s="300"/>
      <c r="PQ98" s="300"/>
      <c r="PR98" s="300"/>
      <c r="PS98" s="300"/>
      <c r="PT98" s="300"/>
      <c r="PU98" s="300"/>
      <c r="PV98" s="300"/>
      <c r="PW98" s="300"/>
      <c r="PX98" s="300"/>
      <c r="PY98" s="300"/>
      <c r="PZ98" s="300"/>
      <c r="QA98" s="300"/>
      <c r="QB98" s="300"/>
      <c r="QC98" s="300"/>
      <c r="QD98" s="300"/>
      <c r="QE98" s="300"/>
      <c r="QF98" s="300"/>
      <c r="QG98" s="300"/>
      <c r="QH98" s="300"/>
      <c r="QI98" s="300"/>
      <c r="QJ98" s="300"/>
      <c r="QK98" s="300"/>
      <c r="QL98" s="300"/>
      <c r="QM98" s="300"/>
      <c r="QN98" s="300"/>
      <c r="QO98" s="300"/>
      <c r="QP98" s="300"/>
      <c r="QQ98" s="300"/>
      <c r="QR98" s="300"/>
      <c r="QS98" s="300"/>
      <c r="QT98" s="300"/>
      <c r="QU98" s="300"/>
      <c r="QV98" s="300"/>
      <c r="QW98" s="300"/>
      <c r="QX98" s="300"/>
      <c r="QY98" s="300"/>
      <c r="QZ98" s="300"/>
      <c r="RA98" s="300"/>
      <c r="RB98" s="300"/>
      <c r="RC98" s="300"/>
      <c r="RD98" s="300"/>
      <c r="RE98" s="300"/>
      <c r="RF98" s="300"/>
      <c r="RG98" s="300"/>
      <c r="RH98" s="300"/>
      <c r="RI98" s="300"/>
      <c r="RJ98" s="300"/>
      <c r="RK98" s="300"/>
      <c r="RL98" s="300"/>
      <c r="RM98" s="300"/>
      <c r="RN98" s="300"/>
      <c r="RO98" s="300"/>
      <c r="RP98" s="300"/>
      <c r="RQ98" s="300"/>
      <c r="RR98" s="300"/>
      <c r="RS98" s="300"/>
      <c r="RT98" s="300"/>
      <c r="RU98" s="300"/>
      <c r="RV98" s="300"/>
      <c r="RW98" s="300"/>
      <c r="RX98" s="300"/>
      <c r="RY98" s="300"/>
      <c r="RZ98" s="300"/>
      <c r="SA98" s="300"/>
      <c r="SB98" s="300"/>
      <c r="SC98" s="300"/>
      <c r="SD98" s="300"/>
      <c r="SE98" s="300"/>
      <c r="SF98" s="300"/>
      <c r="SG98" s="300"/>
      <c r="SH98" s="300"/>
      <c r="SI98" s="300"/>
      <c r="SJ98" s="300"/>
      <c r="SK98" s="300"/>
    </row>
    <row r="99" spans="3:506">
      <c r="C99" s="390" t="s">
        <v>895</v>
      </c>
      <c r="D99" s="21" t="s">
        <v>175</v>
      </c>
      <c r="E99" s="175" t="s">
        <v>599</v>
      </c>
      <c r="F99" s="300">
        <f t="shared" ref="F99:K101" si="49">IFERROR(F120*F138,0)</f>
        <v>39.772833157909425</v>
      </c>
      <c r="G99" s="300">
        <f t="shared" si="49"/>
        <v>2.6933536303826511</v>
      </c>
      <c r="H99" s="300">
        <f t="shared" si="49"/>
        <v>9.0882507995387414</v>
      </c>
      <c r="I99" s="300">
        <f t="shared" si="49"/>
        <v>0.34872923496146341</v>
      </c>
      <c r="J99" s="300">
        <f t="shared" si="49"/>
        <v>2.6933536303826511</v>
      </c>
      <c r="K99" s="300">
        <f t="shared" si="49"/>
        <v>69.324484845473791</v>
      </c>
      <c r="L99" s="231">
        <f>IFERROR(SUMPRODUCT($F120:$SK120,vector.users.telephone.wlr)/(SUMPRODUCT($F$104:$SK$104,vector.users.telephone.wlr))*L138,0)</f>
        <v>0.27997419784049354</v>
      </c>
      <c r="M99" s="300">
        <f t="shared" ref="M99:O101" si="50">IFERROR(M120*M138,0)</f>
        <v>2.1774219317298171</v>
      </c>
      <c r="N99" s="300">
        <f t="shared" si="50"/>
        <v>6.1263356526436183</v>
      </c>
      <c r="O99" s="300">
        <f t="shared" si="50"/>
        <v>577.31581989944368</v>
      </c>
      <c r="P99" s="231">
        <f>IFERROR(SUMPRODUCT($F120:$SK120,vector.users.telephone.wlr)/(SUMPRODUCT($F$104:$SK$104,vector.users.telephone.wlr))*P138,0)</f>
        <v>1.8656604857427483</v>
      </c>
      <c r="Q99" s="300">
        <f t="shared" ref="Q99:U101" si="51">IFERROR(Q120*Q138,0)</f>
        <v>10.742581239329713</v>
      </c>
      <c r="R99" s="300">
        <f t="shared" si="51"/>
        <v>9.0611349613512253</v>
      </c>
      <c r="S99" s="300">
        <f t="shared" si="51"/>
        <v>107.79665747254501</v>
      </c>
      <c r="T99" s="300">
        <f t="shared" si="51"/>
        <v>0</v>
      </c>
      <c r="U99" s="300">
        <f t="shared" si="51"/>
        <v>0</v>
      </c>
      <c r="V99" s="300"/>
      <c r="W99" s="300"/>
      <c r="X99" s="300"/>
      <c r="Y99" s="300"/>
      <c r="Z99" s="300"/>
      <c r="AA99" s="300"/>
      <c r="AB99" s="300"/>
      <c r="AC99" s="300"/>
      <c r="AD99" s="300"/>
      <c r="AE99" s="300"/>
      <c r="AF99" s="300"/>
      <c r="AG99" s="300"/>
      <c r="AH99" s="300"/>
      <c r="AI99" s="300"/>
      <c r="AJ99" s="300"/>
      <c r="AK99" s="300"/>
      <c r="AL99" s="300"/>
      <c r="AM99" s="300"/>
      <c r="AN99" s="300"/>
      <c r="AO99" s="300"/>
      <c r="AP99" s="300"/>
      <c r="AQ99" s="300"/>
      <c r="AR99" s="300"/>
      <c r="AS99" s="300"/>
      <c r="AT99" s="300"/>
      <c r="AU99" s="300"/>
      <c r="AV99" s="300"/>
      <c r="AW99" s="300"/>
      <c r="AX99" s="300"/>
      <c r="AY99" s="300"/>
      <c r="AZ99" s="300"/>
      <c r="BA99" s="300"/>
      <c r="BB99" s="300"/>
      <c r="BC99" s="300"/>
      <c r="BD99" s="300"/>
      <c r="BE99" s="300"/>
      <c r="BF99" s="300"/>
      <c r="BG99" s="300"/>
      <c r="BH99" s="300"/>
      <c r="BI99" s="300"/>
      <c r="BJ99" s="300"/>
      <c r="BK99" s="300"/>
      <c r="BL99" s="300"/>
      <c r="BM99" s="300"/>
      <c r="BN99" s="300"/>
      <c r="BO99" s="300"/>
      <c r="BP99" s="300"/>
      <c r="BQ99" s="300"/>
      <c r="BR99" s="300"/>
      <c r="BS99" s="300"/>
      <c r="BT99" s="300"/>
      <c r="BU99" s="300"/>
      <c r="BV99" s="300"/>
      <c r="BW99" s="300"/>
      <c r="BX99" s="300"/>
      <c r="BY99" s="300"/>
      <c r="BZ99" s="300"/>
      <c r="CA99" s="300"/>
      <c r="CB99" s="300"/>
      <c r="CC99" s="300"/>
      <c r="CD99" s="300"/>
      <c r="CE99" s="300"/>
      <c r="CF99" s="300"/>
      <c r="CG99" s="300"/>
      <c r="CH99" s="300"/>
      <c r="CI99" s="300"/>
      <c r="CJ99" s="300"/>
      <c r="CK99" s="300"/>
      <c r="CL99" s="300"/>
      <c r="CM99" s="300"/>
      <c r="CN99" s="300"/>
      <c r="CO99" s="300"/>
      <c r="CP99" s="300"/>
      <c r="CQ99" s="300"/>
      <c r="CR99" s="300"/>
      <c r="CS99" s="300"/>
      <c r="CT99" s="300"/>
      <c r="CU99" s="300"/>
      <c r="CV99" s="300"/>
      <c r="CW99" s="300"/>
      <c r="CX99" s="300"/>
      <c r="CY99" s="300"/>
      <c r="CZ99" s="300"/>
      <c r="DA99" s="300"/>
      <c r="DB99" s="300"/>
      <c r="DC99" s="300"/>
      <c r="DD99" s="300"/>
      <c r="DE99" s="300"/>
      <c r="DF99" s="300"/>
      <c r="DG99" s="300"/>
      <c r="DH99" s="300"/>
      <c r="DI99" s="300"/>
      <c r="DJ99" s="300"/>
      <c r="DK99" s="300"/>
      <c r="DL99" s="300"/>
      <c r="DM99" s="300"/>
      <c r="DN99" s="300"/>
      <c r="DO99" s="300"/>
      <c r="DP99" s="300"/>
      <c r="DQ99" s="300"/>
      <c r="DR99" s="300"/>
      <c r="DS99" s="300"/>
      <c r="DT99" s="300"/>
      <c r="DU99" s="300"/>
      <c r="DV99" s="300"/>
      <c r="DW99" s="300"/>
      <c r="DX99" s="300"/>
      <c r="DY99" s="300"/>
      <c r="DZ99" s="300"/>
      <c r="EA99" s="300"/>
      <c r="EB99" s="300"/>
      <c r="EC99" s="300"/>
      <c r="ED99" s="300"/>
      <c r="EE99" s="300"/>
      <c r="EF99" s="300"/>
      <c r="EG99" s="300"/>
      <c r="EH99" s="300"/>
      <c r="EI99" s="300"/>
      <c r="EJ99" s="300"/>
      <c r="EK99" s="300"/>
      <c r="EL99" s="300"/>
      <c r="EM99" s="300"/>
      <c r="EN99" s="300"/>
      <c r="EO99" s="300"/>
      <c r="EP99" s="300"/>
      <c r="EQ99" s="300"/>
      <c r="ER99" s="300"/>
      <c r="ES99" s="300"/>
      <c r="ET99" s="300"/>
      <c r="EU99" s="300"/>
      <c r="EV99" s="300"/>
      <c r="EW99" s="300"/>
      <c r="EX99" s="300"/>
      <c r="EY99" s="300"/>
      <c r="EZ99" s="300"/>
      <c r="FA99" s="300"/>
      <c r="FB99" s="300"/>
      <c r="FC99" s="300"/>
      <c r="FD99" s="300"/>
      <c r="FE99" s="300"/>
      <c r="FF99" s="300"/>
      <c r="FG99" s="300"/>
      <c r="FH99" s="300"/>
      <c r="FI99" s="300"/>
      <c r="FJ99" s="300"/>
      <c r="FK99" s="300"/>
      <c r="FL99" s="300"/>
      <c r="FM99" s="300"/>
      <c r="FN99" s="300"/>
      <c r="FO99" s="300"/>
      <c r="FP99" s="300"/>
      <c r="FQ99" s="300"/>
      <c r="FR99" s="300"/>
      <c r="FS99" s="300"/>
      <c r="FT99" s="300"/>
      <c r="FU99" s="300"/>
      <c r="FV99" s="300"/>
      <c r="FW99" s="300"/>
      <c r="FX99" s="300"/>
      <c r="FY99" s="300"/>
      <c r="FZ99" s="300"/>
      <c r="GA99" s="300"/>
      <c r="GB99" s="300"/>
      <c r="GC99" s="300"/>
      <c r="GD99" s="300"/>
      <c r="GE99" s="300"/>
      <c r="GF99" s="300"/>
      <c r="GG99" s="300"/>
      <c r="GH99" s="300"/>
      <c r="GI99" s="300"/>
      <c r="GJ99" s="300"/>
      <c r="GK99" s="300"/>
      <c r="GL99" s="300"/>
      <c r="GM99" s="300"/>
      <c r="GN99" s="300"/>
      <c r="GO99" s="300"/>
      <c r="GP99" s="300"/>
      <c r="GQ99" s="300"/>
      <c r="GR99" s="300"/>
      <c r="GS99" s="300"/>
      <c r="GT99" s="300"/>
      <c r="GU99" s="300"/>
      <c r="GV99" s="300"/>
      <c r="GW99" s="300"/>
      <c r="GX99" s="300"/>
      <c r="GY99" s="300"/>
      <c r="GZ99" s="300"/>
      <c r="HA99" s="300"/>
      <c r="HB99" s="300"/>
      <c r="HC99" s="300"/>
      <c r="HD99" s="300"/>
      <c r="HE99" s="300"/>
      <c r="HF99" s="300"/>
      <c r="HG99" s="300"/>
      <c r="HH99" s="300"/>
      <c r="HI99" s="300"/>
      <c r="HJ99" s="300"/>
      <c r="HK99" s="300"/>
      <c r="HL99" s="300"/>
      <c r="HM99" s="300"/>
      <c r="HN99" s="300"/>
      <c r="HO99" s="300"/>
      <c r="HP99" s="300"/>
      <c r="HQ99" s="300"/>
      <c r="HR99" s="300"/>
      <c r="HS99" s="300"/>
      <c r="HT99" s="300"/>
      <c r="HU99" s="300"/>
      <c r="HV99" s="300"/>
      <c r="HW99" s="300"/>
      <c r="HX99" s="300"/>
      <c r="HY99" s="300"/>
      <c r="HZ99" s="300"/>
      <c r="IA99" s="300"/>
      <c r="IB99" s="300"/>
      <c r="IC99" s="300"/>
      <c r="ID99" s="300"/>
      <c r="IE99" s="300"/>
      <c r="IF99" s="300"/>
      <c r="IG99" s="300"/>
      <c r="IH99" s="300"/>
      <c r="II99" s="300"/>
      <c r="IJ99" s="300"/>
      <c r="IK99" s="300"/>
      <c r="IL99" s="300"/>
      <c r="IM99" s="300"/>
      <c r="IN99" s="300"/>
      <c r="IO99" s="300"/>
      <c r="IP99" s="300"/>
      <c r="IQ99" s="300"/>
      <c r="IR99" s="300"/>
      <c r="IS99" s="300"/>
      <c r="IT99" s="300"/>
      <c r="IU99" s="300"/>
      <c r="IV99" s="300"/>
      <c r="IW99" s="300"/>
      <c r="IX99" s="300"/>
      <c r="IY99" s="300"/>
      <c r="IZ99" s="300"/>
      <c r="JA99" s="300"/>
      <c r="JB99" s="300"/>
      <c r="JC99" s="300"/>
      <c r="JD99" s="300"/>
      <c r="JE99" s="300"/>
      <c r="JF99" s="300"/>
      <c r="JG99" s="300"/>
      <c r="JH99" s="300"/>
      <c r="JI99" s="300"/>
      <c r="JJ99" s="300"/>
      <c r="JK99" s="300"/>
      <c r="JL99" s="300"/>
      <c r="JM99" s="300"/>
      <c r="JN99" s="300"/>
      <c r="JO99" s="300"/>
      <c r="JP99" s="300"/>
      <c r="JQ99" s="300"/>
      <c r="JR99" s="300"/>
      <c r="JS99" s="300"/>
      <c r="JT99" s="300"/>
      <c r="JU99" s="300"/>
      <c r="JV99" s="300"/>
      <c r="JW99" s="300"/>
      <c r="JX99" s="300"/>
      <c r="JY99" s="300"/>
      <c r="JZ99" s="300"/>
      <c r="KA99" s="300"/>
      <c r="KB99" s="300"/>
      <c r="KC99" s="300"/>
      <c r="KD99" s="300"/>
      <c r="KE99" s="300"/>
      <c r="KF99" s="300"/>
      <c r="KG99" s="300"/>
      <c r="KH99" s="300"/>
      <c r="KI99" s="300"/>
      <c r="KJ99" s="300"/>
      <c r="KK99" s="300"/>
      <c r="KL99" s="300"/>
      <c r="KM99" s="300"/>
      <c r="KN99" s="300"/>
      <c r="KO99" s="300"/>
      <c r="KP99" s="300"/>
      <c r="KQ99" s="300"/>
      <c r="KR99" s="300"/>
      <c r="KS99" s="300"/>
      <c r="KT99" s="300"/>
      <c r="KU99" s="300"/>
      <c r="KV99" s="300"/>
      <c r="KW99" s="300"/>
      <c r="KX99" s="300"/>
      <c r="KY99" s="300"/>
      <c r="KZ99" s="300"/>
      <c r="LA99" s="300"/>
      <c r="LB99" s="300"/>
      <c r="LC99" s="300"/>
      <c r="LD99" s="300"/>
      <c r="LE99" s="300"/>
      <c r="LF99" s="300"/>
      <c r="LG99" s="300"/>
      <c r="LH99" s="300"/>
      <c r="LI99" s="300"/>
      <c r="LJ99" s="300"/>
      <c r="LK99" s="300"/>
      <c r="LL99" s="300"/>
      <c r="LM99" s="300"/>
      <c r="LN99" s="300"/>
      <c r="LO99" s="300"/>
      <c r="LP99" s="300"/>
      <c r="LQ99" s="300"/>
      <c r="LR99" s="300"/>
      <c r="LS99" s="300"/>
      <c r="LT99" s="300"/>
      <c r="LU99" s="300"/>
      <c r="LV99" s="300"/>
      <c r="LW99" s="300"/>
      <c r="LX99" s="300"/>
      <c r="LY99" s="300"/>
      <c r="LZ99" s="300"/>
      <c r="MA99" s="300"/>
      <c r="MB99" s="300"/>
      <c r="MC99" s="300"/>
      <c r="MD99" s="300"/>
      <c r="ME99" s="300"/>
      <c r="MF99" s="300"/>
      <c r="MG99" s="300"/>
      <c r="MH99" s="300"/>
      <c r="MI99" s="300"/>
      <c r="MJ99" s="300"/>
      <c r="MK99" s="300"/>
      <c r="ML99" s="300"/>
      <c r="MM99" s="300"/>
      <c r="MN99" s="300"/>
      <c r="MO99" s="300"/>
      <c r="MP99" s="300"/>
      <c r="MQ99" s="300"/>
      <c r="MR99" s="300"/>
      <c r="MS99" s="300"/>
      <c r="MT99" s="300"/>
      <c r="MU99" s="300"/>
      <c r="MV99" s="300"/>
      <c r="MW99" s="300"/>
      <c r="MX99" s="300"/>
      <c r="MY99" s="300"/>
      <c r="MZ99" s="300"/>
      <c r="NA99" s="300"/>
      <c r="NB99" s="300"/>
      <c r="NC99" s="300"/>
      <c r="ND99" s="300"/>
      <c r="NE99" s="300"/>
      <c r="NF99" s="300"/>
      <c r="NG99" s="300"/>
      <c r="NH99" s="300"/>
      <c r="NI99" s="300"/>
      <c r="NJ99" s="300"/>
      <c r="NK99" s="300"/>
      <c r="NL99" s="300"/>
      <c r="NM99" s="300"/>
      <c r="NN99" s="300"/>
      <c r="NO99" s="300"/>
      <c r="NP99" s="300"/>
      <c r="NQ99" s="300"/>
      <c r="NR99" s="300"/>
      <c r="NS99" s="300"/>
      <c r="NT99" s="300"/>
      <c r="NU99" s="300"/>
      <c r="NV99" s="300"/>
      <c r="NW99" s="300"/>
      <c r="NX99" s="300"/>
      <c r="NY99" s="300"/>
      <c r="NZ99" s="300"/>
      <c r="OA99" s="300"/>
      <c r="OB99" s="300"/>
      <c r="OC99" s="300"/>
      <c r="OD99" s="300"/>
      <c r="OE99" s="300"/>
      <c r="OF99" s="300"/>
      <c r="OG99" s="300"/>
      <c r="OH99" s="300"/>
      <c r="OI99" s="300"/>
      <c r="OJ99" s="300"/>
      <c r="OK99" s="300"/>
      <c r="OL99" s="300"/>
      <c r="OM99" s="300"/>
      <c r="ON99" s="300"/>
      <c r="OO99" s="300"/>
      <c r="OP99" s="300"/>
      <c r="OQ99" s="300"/>
      <c r="OR99" s="300"/>
      <c r="OS99" s="300"/>
      <c r="OT99" s="300"/>
      <c r="OU99" s="300"/>
      <c r="OV99" s="300"/>
      <c r="OW99" s="300"/>
      <c r="OX99" s="300"/>
      <c r="OY99" s="300"/>
      <c r="OZ99" s="300"/>
      <c r="PA99" s="300"/>
      <c r="PB99" s="300"/>
      <c r="PC99" s="300"/>
      <c r="PD99" s="300"/>
      <c r="PE99" s="300"/>
      <c r="PF99" s="300"/>
      <c r="PG99" s="300"/>
      <c r="PH99" s="300"/>
      <c r="PI99" s="300"/>
      <c r="PJ99" s="300"/>
      <c r="PK99" s="300"/>
      <c r="PL99" s="300"/>
      <c r="PM99" s="300"/>
      <c r="PN99" s="300"/>
      <c r="PO99" s="300"/>
      <c r="PP99" s="300"/>
      <c r="PQ99" s="300"/>
      <c r="PR99" s="300"/>
      <c r="PS99" s="300"/>
      <c r="PT99" s="300"/>
      <c r="PU99" s="300"/>
      <c r="PV99" s="300"/>
      <c r="PW99" s="300"/>
      <c r="PX99" s="300"/>
      <c r="PY99" s="300"/>
      <c r="PZ99" s="300"/>
      <c r="QA99" s="300"/>
      <c r="QB99" s="300"/>
      <c r="QC99" s="300"/>
      <c r="QD99" s="300"/>
      <c r="QE99" s="300"/>
      <c r="QF99" s="300"/>
      <c r="QG99" s="300"/>
      <c r="QH99" s="300"/>
      <c r="QI99" s="300"/>
      <c r="QJ99" s="300"/>
      <c r="QK99" s="300"/>
      <c r="QL99" s="300"/>
      <c r="QM99" s="300"/>
      <c r="QN99" s="300"/>
      <c r="QO99" s="300"/>
      <c r="QP99" s="300"/>
      <c r="QQ99" s="300"/>
      <c r="QR99" s="300"/>
      <c r="QS99" s="300"/>
      <c r="QT99" s="300"/>
      <c r="QU99" s="300"/>
      <c r="QV99" s="300"/>
      <c r="QW99" s="300"/>
      <c r="QX99" s="300"/>
      <c r="QY99" s="300"/>
      <c r="QZ99" s="300"/>
      <c r="RA99" s="300"/>
      <c r="RB99" s="300"/>
      <c r="RC99" s="300"/>
      <c r="RD99" s="300"/>
      <c r="RE99" s="300"/>
      <c r="RF99" s="300"/>
      <c r="RG99" s="300"/>
      <c r="RH99" s="300"/>
      <c r="RI99" s="300"/>
      <c r="RJ99" s="300"/>
      <c r="RK99" s="300"/>
      <c r="RL99" s="300"/>
      <c r="RM99" s="300"/>
      <c r="RN99" s="300"/>
      <c r="RO99" s="300"/>
      <c r="RP99" s="300"/>
      <c r="RQ99" s="300"/>
      <c r="RR99" s="300"/>
      <c r="RS99" s="300"/>
      <c r="RT99" s="300"/>
      <c r="RU99" s="300"/>
      <c r="RV99" s="300"/>
      <c r="RW99" s="300"/>
      <c r="RX99" s="300"/>
      <c r="RY99" s="300"/>
      <c r="RZ99" s="300"/>
      <c r="SA99" s="300"/>
      <c r="SB99" s="300"/>
      <c r="SC99" s="300"/>
      <c r="SD99" s="300"/>
      <c r="SE99" s="300"/>
      <c r="SF99" s="300"/>
      <c r="SG99" s="300"/>
      <c r="SH99" s="300"/>
      <c r="SI99" s="300"/>
      <c r="SJ99" s="300"/>
      <c r="SK99" s="300"/>
    </row>
    <row r="100" spans="3:506">
      <c r="C100" s="390" t="s">
        <v>493</v>
      </c>
      <c r="D100" s="21" t="s">
        <v>175</v>
      </c>
      <c r="E100" s="175" t="s">
        <v>599</v>
      </c>
      <c r="F100" s="300">
        <f t="shared" si="49"/>
        <v>8.4372481685007266</v>
      </c>
      <c r="G100" s="300">
        <f t="shared" si="49"/>
        <v>1.7914484986265784</v>
      </c>
      <c r="H100" s="300">
        <f t="shared" si="49"/>
        <v>2.4257191205822837</v>
      </c>
      <c r="I100" s="300">
        <f t="shared" si="49"/>
        <v>0.38434824062959955</v>
      </c>
      <c r="J100" s="300">
        <f t="shared" si="49"/>
        <v>1.7914484986265784</v>
      </c>
      <c r="K100" s="300">
        <f t="shared" si="49"/>
        <v>12.126227008065985</v>
      </c>
      <c r="L100" s="231">
        <f>IFERROR(SUMPRODUCT($F121:$SK121,vector.users.telephone.wlr)/(SUMPRODUCT($F$104:$SK$104,vector.users.telephone.wlr))*L139,0)</f>
        <v>8.4181375126847702E-2</v>
      </c>
      <c r="M100" s="300">
        <f t="shared" si="50"/>
        <v>2.1537120542954953</v>
      </c>
      <c r="N100" s="300">
        <f t="shared" si="50"/>
        <v>2.5311842617136189</v>
      </c>
      <c r="O100" s="300">
        <f t="shared" si="50"/>
        <v>64.378052353021772</v>
      </c>
      <c r="P100" s="231">
        <f>IFERROR(SUMPRODUCT($F121:$SK121,vector.users.telephone.wlr)/(SUMPRODUCT($F$104:$SK$104,vector.users.telephone.wlr))*P139,0)</f>
        <v>0.76168794223316416</v>
      </c>
      <c r="Q100" s="300">
        <f t="shared" si="51"/>
        <v>5.2304534949345598</v>
      </c>
      <c r="R100" s="300">
        <f t="shared" si="51"/>
        <v>7.5964198691293214</v>
      </c>
      <c r="S100" s="300">
        <f t="shared" si="51"/>
        <v>17.567026733818846</v>
      </c>
      <c r="T100" s="300">
        <f t="shared" si="51"/>
        <v>0</v>
      </c>
      <c r="U100" s="300">
        <f t="shared" si="51"/>
        <v>0</v>
      </c>
      <c r="V100" s="300"/>
      <c r="W100" s="300"/>
      <c r="X100" s="300"/>
      <c r="Y100" s="300"/>
      <c r="Z100" s="300"/>
      <c r="AA100" s="300"/>
      <c r="AB100" s="300"/>
      <c r="AC100" s="300"/>
      <c r="AD100" s="300"/>
      <c r="AE100" s="300"/>
      <c r="AF100" s="300"/>
      <c r="AG100" s="300"/>
      <c r="AH100" s="300"/>
      <c r="AI100" s="300"/>
      <c r="AJ100" s="300"/>
      <c r="AK100" s="300"/>
      <c r="AL100" s="300"/>
      <c r="AM100" s="300"/>
      <c r="AN100" s="300"/>
      <c r="AO100" s="300"/>
      <c r="AP100" s="300"/>
      <c r="AQ100" s="300"/>
      <c r="AR100" s="300"/>
      <c r="AS100" s="300"/>
      <c r="AT100" s="300"/>
      <c r="AU100" s="300"/>
      <c r="AV100" s="300"/>
      <c r="AW100" s="300"/>
      <c r="AX100" s="300"/>
      <c r="AY100" s="300"/>
      <c r="AZ100" s="300"/>
      <c r="BA100" s="300"/>
      <c r="BB100" s="300"/>
      <c r="BC100" s="300"/>
      <c r="BD100" s="300"/>
      <c r="BE100" s="300"/>
      <c r="BF100" s="300"/>
      <c r="BG100" s="300"/>
      <c r="BH100" s="300"/>
      <c r="BI100" s="300"/>
      <c r="BJ100" s="300"/>
      <c r="BK100" s="300"/>
      <c r="BL100" s="300"/>
      <c r="BM100" s="300"/>
      <c r="BN100" s="300"/>
      <c r="BO100" s="300"/>
      <c r="BP100" s="300"/>
      <c r="BQ100" s="300"/>
      <c r="BR100" s="300"/>
      <c r="BS100" s="300"/>
      <c r="BT100" s="300"/>
      <c r="BU100" s="300"/>
      <c r="BV100" s="300"/>
      <c r="BW100" s="300"/>
      <c r="BX100" s="300"/>
      <c r="BY100" s="300"/>
      <c r="BZ100" s="300"/>
      <c r="CA100" s="300"/>
      <c r="CB100" s="300"/>
      <c r="CC100" s="300"/>
      <c r="CD100" s="300"/>
      <c r="CE100" s="300"/>
      <c r="CF100" s="300"/>
      <c r="CG100" s="300"/>
      <c r="CH100" s="300"/>
      <c r="CI100" s="300"/>
      <c r="CJ100" s="300"/>
      <c r="CK100" s="300"/>
      <c r="CL100" s="300"/>
      <c r="CM100" s="300"/>
      <c r="CN100" s="300"/>
      <c r="CO100" s="300"/>
      <c r="CP100" s="300"/>
      <c r="CQ100" s="300"/>
      <c r="CR100" s="300"/>
      <c r="CS100" s="300"/>
      <c r="CT100" s="300"/>
      <c r="CU100" s="300"/>
      <c r="CV100" s="300"/>
      <c r="CW100" s="300"/>
      <c r="CX100" s="300"/>
      <c r="CY100" s="300"/>
      <c r="CZ100" s="300"/>
      <c r="DA100" s="300"/>
      <c r="DB100" s="300"/>
      <c r="DC100" s="300"/>
      <c r="DD100" s="300"/>
      <c r="DE100" s="300"/>
      <c r="DF100" s="300"/>
      <c r="DG100" s="300"/>
      <c r="DH100" s="300"/>
      <c r="DI100" s="300"/>
      <c r="DJ100" s="300"/>
      <c r="DK100" s="300"/>
      <c r="DL100" s="300"/>
      <c r="DM100" s="300"/>
      <c r="DN100" s="300"/>
      <c r="DO100" s="300"/>
      <c r="DP100" s="300"/>
      <c r="DQ100" s="300"/>
      <c r="DR100" s="300"/>
      <c r="DS100" s="300"/>
      <c r="DT100" s="300"/>
      <c r="DU100" s="300"/>
      <c r="DV100" s="300"/>
      <c r="DW100" s="300"/>
      <c r="DX100" s="300"/>
      <c r="DY100" s="300"/>
      <c r="DZ100" s="300"/>
      <c r="EA100" s="300"/>
      <c r="EB100" s="300"/>
      <c r="EC100" s="300"/>
      <c r="ED100" s="300"/>
      <c r="EE100" s="300"/>
      <c r="EF100" s="300"/>
      <c r="EG100" s="300"/>
      <c r="EH100" s="300"/>
      <c r="EI100" s="300"/>
      <c r="EJ100" s="300"/>
      <c r="EK100" s="300"/>
      <c r="EL100" s="300"/>
      <c r="EM100" s="300"/>
      <c r="EN100" s="300"/>
      <c r="EO100" s="300"/>
      <c r="EP100" s="300"/>
      <c r="EQ100" s="300"/>
      <c r="ER100" s="300"/>
      <c r="ES100" s="300"/>
      <c r="ET100" s="300"/>
      <c r="EU100" s="300"/>
      <c r="EV100" s="300"/>
      <c r="EW100" s="300"/>
      <c r="EX100" s="300"/>
      <c r="EY100" s="300"/>
      <c r="EZ100" s="300"/>
      <c r="FA100" s="300"/>
      <c r="FB100" s="300"/>
      <c r="FC100" s="300"/>
      <c r="FD100" s="300"/>
      <c r="FE100" s="300"/>
      <c r="FF100" s="300"/>
      <c r="FG100" s="300"/>
      <c r="FH100" s="300"/>
      <c r="FI100" s="300"/>
      <c r="FJ100" s="300"/>
      <c r="FK100" s="300"/>
      <c r="FL100" s="300"/>
      <c r="FM100" s="300"/>
      <c r="FN100" s="300"/>
      <c r="FO100" s="300"/>
      <c r="FP100" s="300"/>
      <c r="FQ100" s="300"/>
      <c r="FR100" s="300"/>
      <c r="FS100" s="300"/>
      <c r="FT100" s="300"/>
      <c r="FU100" s="300"/>
      <c r="FV100" s="300"/>
      <c r="FW100" s="300"/>
      <c r="FX100" s="300"/>
      <c r="FY100" s="300"/>
      <c r="FZ100" s="300"/>
      <c r="GA100" s="300"/>
      <c r="GB100" s="300"/>
      <c r="GC100" s="300"/>
      <c r="GD100" s="300"/>
      <c r="GE100" s="300"/>
      <c r="GF100" s="300"/>
      <c r="GG100" s="300"/>
      <c r="GH100" s="300"/>
      <c r="GI100" s="300"/>
      <c r="GJ100" s="300"/>
      <c r="GK100" s="300"/>
      <c r="GL100" s="300"/>
      <c r="GM100" s="300"/>
      <c r="GN100" s="300"/>
      <c r="GO100" s="300"/>
      <c r="GP100" s="300"/>
      <c r="GQ100" s="300"/>
      <c r="GR100" s="300"/>
      <c r="GS100" s="300"/>
      <c r="GT100" s="300"/>
      <c r="GU100" s="300"/>
      <c r="GV100" s="300"/>
      <c r="GW100" s="300"/>
      <c r="GX100" s="300"/>
      <c r="GY100" s="300"/>
      <c r="GZ100" s="300"/>
      <c r="HA100" s="300"/>
      <c r="HB100" s="300"/>
      <c r="HC100" s="300"/>
      <c r="HD100" s="300"/>
      <c r="HE100" s="300"/>
      <c r="HF100" s="300"/>
      <c r="HG100" s="300"/>
      <c r="HH100" s="300"/>
      <c r="HI100" s="300"/>
      <c r="HJ100" s="300"/>
      <c r="HK100" s="300"/>
      <c r="HL100" s="300"/>
      <c r="HM100" s="300"/>
      <c r="HN100" s="300"/>
      <c r="HO100" s="300"/>
      <c r="HP100" s="300"/>
      <c r="HQ100" s="300"/>
      <c r="HR100" s="300"/>
      <c r="HS100" s="300"/>
      <c r="HT100" s="300"/>
      <c r="HU100" s="300"/>
      <c r="HV100" s="300"/>
      <c r="HW100" s="300"/>
      <c r="HX100" s="300"/>
      <c r="HY100" s="300"/>
      <c r="HZ100" s="300"/>
      <c r="IA100" s="300"/>
      <c r="IB100" s="300"/>
      <c r="IC100" s="300"/>
      <c r="ID100" s="300"/>
      <c r="IE100" s="300"/>
      <c r="IF100" s="300"/>
      <c r="IG100" s="300"/>
      <c r="IH100" s="300"/>
      <c r="II100" s="300"/>
      <c r="IJ100" s="300"/>
      <c r="IK100" s="300"/>
      <c r="IL100" s="300"/>
      <c r="IM100" s="300"/>
      <c r="IN100" s="300"/>
      <c r="IO100" s="300"/>
      <c r="IP100" s="300"/>
      <c r="IQ100" s="300"/>
      <c r="IR100" s="300"/>
      <c r="IS100" s="300"/>
      <c r="IT100" s="300"/>
      <c r="IU100" s="300"/>
      <c r="IV100" s="300"/>
      <c r="IW100" s="300"/>
      <c r="IX100" s="300"/>
      <c r="IY100" s="300"/>
      <c r="IZ100" s="300"/>
      <c r="JA100" s="300"/>
      <c r="JB100" s="300"/>
      <c r="JC100" s="300"/>
      <c r="JD100" s="300"/>
      <c r="JE100" s="300"/>
      <c r="JF100" s="300"/>
      <c r="JG100" s="300"/>
      <c r="JH100" s="300"/>
      <c r="JI100" s="300"/>
      <c r="JJ100" s="300"/>
      <c r="JK100" s="300"/>
      <c r="JL100" s="300"/>
      <c r="JM100" s="300"/>
      <c r="JN100" s="300"/>
      <c r="JO100" s="300"/>
      <c r="JP100" s="300"/>
      <c r="JQ100" s="300"/>
      <c r="JR100" s="300"/>
      <c r="JS100" s="300"/>
      <c r="JT100" s="300"/>
      <c r="JU100" s="300"/>
      <c r="JV100" s="300"/>
      <c r="JW100" s="300"/>
      <c r="JX100" s="300"/>
      <c r="JY100" s="300"/>
      <c r="JZ100" s="300"/>
      <c r="KA100" s="300"/>
      <c r="KB100" s="300"/>
      <c r="KC100" s="300"/>
      <c r="KD100" s="300"/>
      <c r="KE100" s="300"/>
      <c r="KF100" s="300"/>
      <c r="KG100" s="300"/>
      <c r="KH100" s="300"/>
      <c r="KI100" s="300"/>
      <c r="KJ100" s="300"/>
      <c r="KK100" s="300"/>
      <c r="KL100" s="300"/>
      <c r="KM100" s="300"/>
      <c r="KN100" s="300"/>
      <c r="KO100" s="300"/>
      <c r="KP100" s="300"/>
      <c r="KQ100" s="300"/>
      <c r="KR100" s="300"/>
      <c r="KS100" s="300"/>
      <c r="KT100" s="300"/>
      <c r="KU100" s="300"/>
      <c r="KV100" s="300"/>
      <c r="KW100" s="300"/>
      <c r="KX100" s="300"/>
      <c r="KY100" s="300"/>
      <c r="KZ100" s="300"/>
      <c r="LA100" s="300"/>
      <c r="LB100" s="300"/>
      <c r="LC100" s="300"/>
      <c r="LD100" s="300"/>
      <c r="LE100" s="300"/>
      <c r="LF100" s="300"/>
      <c r="LG100" s="300"/>
      <c r="LH100" s="300"/>
      <c r="LI100" s="300"/>
      <c r="LJ100" s="300"/>
      <c r="LK100" s="300"/>
      <c r="LL100" s="300"/>
      <c r="LM100" s="300"/>
      <c r="LN100" s="300"/>
      <c r="LO100" s="300"/>
      <c r="LP100" s="300"/>
      <c r="LQ100" s="300"/>
      <c r="LR100" s="300"/>
      <c r="LS100" s="300"/>
      <c r="LT100" s="300"/>
      <c r="LU100" s="300"/>
      <c r="LV100" s="300"/>
      <c r="LW100" s="300"/>
      <c r="LX100" s="300"/>
      <c r="LY100" s="300"/>
      <c r="LZ100" s="300"/>
      <c r="MA100" s="300"/>
      <c r="MB100" s="300"/>
      <c r="MC100" s="300"/>
      <c r="MD100" s="300"/>
      <c r="ME100" s="300"/>
      <c r="MF100" s="300"/>
      <c r="MG100" s="300"/>
      <c r="MH100" s="300"/>
      <c r="MI100" s="300"/>
      <c r="MJ100" s="300"/>
      <c r="MK100" s="300"/>
      <c r="ML100" s="300"/>
      <c r="MM100" s="300"/>
      <c r="MN100" s="300"/>
      <c r="MO100" s="300"/>
      <c r="MP100" s="300"/>
      <c r="MQ100" s="300"/>
      <c r="MR100" s="300"/>
      <c r="MS100" s="300"/>
      <c r="MT100" s="300"/>
      <c r="MU100" s="300"/>
      <c r="MV100" s="300"/>
      <c r="MW100" s="300"/>
      <c r="MX100" s="300"/>
      <c r="MY100" s="300"/>
      <c r="MZ100" s="300"/>
      <c r="NA100" s="300"/>
      <c r="NB100" s="300"/>
      <c r="NC100" s="300"/>
      <c r="ND100" s="300"/>
      <c r="NE100" s="300"/>
      <c r="NF100" s="300"/>
      <c r="NG100" s="300"/>
      <c r="NH100" s="300"/>
      <c r="NI100" s="300"/>
      <c r="NJ100" s="300"/>
      <c r="NK100" s="300"/>
      <c r="NL100" s="300"/>
      <c r="NM100" s="300"/>
      <c r="NN100" s="300"/>
      <c r="NO100" s="300"/>
      <c r="NP100" s="300"/>
      <c r="NQ100" s="300"/>
      <c r="NR100" s="300"/>
      <c r="NS100" s="300"/>
      <c r="NT100" s="300"/>
      <c r="NU100" s="300"/>
      <c r="NV100" s="300"/>
      <c r="NW100" s="300"/>
      <c r="NX100" s="300"/>
      <c r="NY100" s="300"/>
      <c r="NZ100" s="300"/>
      <c r="OA100" s="300"/>
      <c r="OB100" s="300"/>
      <c r="OC100" s="300"/>
      <c r="OD100" s="300"/>
      <c r="OE100" s="300"/>
      <c r="OF100" s="300"/>
      <c r="OG100" s="300"/>
      <c r="OH100" s="300"/>
      <c r="OI100" s="300"/>
      <c r="OJ100" s="300"/>
      <c r="OK100" s="300"/>
      <c r="OL100" s="300"/>
      <c r="OM100" s="300"/>
      <c r="ON100" s="300"/>
      <c r="OO100" s="300"/>
      <c r="OP100" s="300"/>
      <c r="OQ100" s="300"/>
      <c r="OR100" s="300"/>
      <c r="OS100" s="300"/>
      <c r="OT100" s="300"/>
      <c r="OU100" s="300"/>
      <c r="OV100" s="300"/>
      <c r="OW100" s="300"/>
      <c r="OX100" s="300"/>
      <c r="OY100" s="300"/>
      <c r="OZ100" s="300"/>
      <c r="PA100" s="300"/>
      <c r="PB100" s="300"/>
      <c r="PC100" s="300"/>
      <c r="PD100" s="300"/>
      <c r="PE100" s="300"/>
      <c r="PF100" s="300"/>
      <c r="PG100" s="300"/>
      <c r="PH100" s="300"/>
      <c r="PI100" s="300"/>
      <c r="PJ100" s="300"/>
      <c r="PK100" s="300"/>
      <c r="PL100" s="300"/>
      <c r="PM100" s="300"/>
      <c r="PN100" s="300"/>
      <c r="PO100" s="300"/>
      <c r="PP100" s="300"/>
      <c r="PQ100" s="300"/>
      <c r="PR100" s="300"/>
      <c r="PS100" s="300"/>
      <c r="PT100" s="300"/>
      <c r="PU100" s="300"/>
      <c r="PV100" s="300"/>
      <c r="PW100" s="300"/>
      <c r="PX100" s="300"/>
      <c r="PY100" s="300"/>
      <c r="PZ100" s="300"/>
      <c r="QA100" s="300"/>
      <c r="QB100" s="300"/>
      <c r="QC100" s="300"/>
      <c r="QD100" s="300"/>
      <c r="QE100" s="300"/>
      <c r="QF100" s="300"/>
      <c r="QG100" s="300"/>
      <c r="QH100" s="300"/>
      <c r="QI100" s="300"/>
      <c r="QJ100" s="300"/>
      <c r="QK100" s="300"/>
      <c r="QL100" s="300"/>
      <c r="QM100" s="300"/>
      <c r="QN100" s="300"/>
      <c r="QO100" s="300"/>
      <c r="QP100" s="300"/>
      <c r="QQ100" s="300"/>
      <c r="QR100" s="300"/>
      <c r="QS100" s="300"/>
      <c r="QT100" s="300"/>
      <c r="QU100" s="300"/>
      <c r="QV100" s="300"/>
      <c r="QW100" s="300"/>
      <c r="QX100" s="300"/>
      <c r="QY100" s="300"/>
      <c r="QZ100" s="300"/>
      <c r="RA100" s="300"/>
      <c r="RB100" s="300"/>
      <c r="RC100" s="300"/>
      <c r="RD100" s="300"/>
      <c r="RE100" s="300"/>
      <c r="RF100" s="300"/>
      <c r="RG100" s="300"/>
      <c r="RH100" s="300"/>
      <c r="RI100" s="300"/>
      <c r="RJ100" s="300"/>
      <c r="RK100" s="300"/>
      <c r="RL100" s="300"/>
      <c r="RM100" s="300"/>
      <c r="RN100" s="300"/>
      <c r="RO100" s="300"/>
      <c r="RP100" s="300"/>
      <c r="RQ100" s="300"/>
      <c r="RR100" s="300"/>
      <c r="RS100" s="300"/>
      <c r="RT100" s="300"/>
      <c r="RU100" s="300"/>
      <c r="RV100" s="300"/>
      <c r="RW100" s="300"/>
      <c r="RX100" s="300"/>
      <c r="RY100" s="300"/>
      <c r="RZ100" s="300"/>
      <c r="SA100" s="300"/>
      <c r="SB100" s="300"/>
      <c r="SC100" s="300"/>
      <c r="SD100" s="300"/>
      <c r="SE100" s="300"/>
      <c r="SF100" s="300"/>
      <c r="SG100" s="300"/>
      <c r="SH100" s="300"/>
      <c r="SI100" s="300"/>
      <c r="SJ100" s="300"/>
      <c r="SK100" s="300"/>
    </row>
    <row r="101" spans="3:506">
      <c r="C101" s="390" t="s">
        <v>494</v>
      </c>
      <c r="D101" s="21" t="s">
        <v>175</v>
      </c>
      <c r="E101" s="175" t="s">
        <v>599</v>
      </c>
      <c r="F101" s="300">
        <f t="shared" si="49"/>
        <v>105.67522095703545</v>
      </c>
      <c r="G101" s="300">
        <f t="shared" si="49"/>
        <v>125.27138432743773</v>
      </c>
      <c r="H101" s="300">
        <f t="shared" si="49"/>
        <v>191.17570247737876</v>
      </c>
      <c r="I101" s="300">
        <f t="shared" si="49"/>
        <v>6.1103894898020652</v>
      </c>
      <c r="J101" s="300">
        <f t="shared" si="49"/>
        <v>125.27138432743773</v>
      </c>
      <c r="K101" s="300">
        <f t="shared" si="49"/>
        <v>122.52602131907642</v>
      </c>
      <c r="L101" s="231">
        <f>IFERROR(SUMPRODUCT($F122:$SK122,vector.users.telephone.wlr)/(SUMPRODUCT($F$104:$SK$104,vector.users.telephone.wlr))*L140,0)</f>
        <v>8.5714659944488378</v>
      </c>
      <c r="M101" s="300">
        <f t="shared" si="50"/>
        <v>21.365352146484753</v>
      </c>
      <c r="N101" s="300">
        <f t="shared" si="50"/>
        <v>24.500631781984591</v>
      </c>
      <c r="O101" s="300">
        <f t="shared" si="50"/>
        <v>298.40092708416267</v>
      </c>
      <c r="P101" s="231">
        <f>IFERROR(SUMPRODUCT($F122:$SK122,vector.users.telephone.wlr)/(SUMPRODUCT($F$104:$SK$104,vector.users.telephone.wlr))*P140,0)</f>
        <v>39.978783788011164</v>
      </c>
      <c r="Q101" s="300">
        <f t="shared" si="51"/>
        <v>54.117440389159086</v>
      </c>
      <c r="R101" s="300">
        <f t="shared" si="51"/>
        <v>58.316289727426032</v>
      </c>
      <c r="S101" s="300">
        <f t="shared" si="51"/>
        <v>110.09846915809899</v>
      </c>
      <c r="T101" s="300">
        <f t="shared" si="51"/>
        <v>0</v>
      </c>
      <c r="U101" s="300">
        <f t="shared" si="51"/>
        <v>0</v>
      </c>
      <c r="V101" s="300"/>
      <c r="W101" s="300"/>
      <c r="X101" s="300"/>
      <c r="Y101" s="300"/>
      <c r="Z101" s="300"/>
      <c r="AA101" s="300"/>
      <c r="AB101" s="300"/>
      <c r="AC101" s="300"/>
      <c r="AD101" s="300"/>
      <c r="AE101" s="300"/>
      <c r="AF101" s="300"/>
      <c r="AG101" s="300"/>
      <c r="AH101" s="300"/>
      <c r="AI101" s="300"/>
      <c r="AJ101" s="300"/>
      <c r="AK101" s="300"/>
      <c r="AL101" s="300"/>
      <c r="AM101" s="300"/>
      <c r="AN101" s="300"/>
      <c r="AO101" s="300"/>
      <c r="AP101" s="300"/>
      <c r="AQ101" s="300"/>
      <c r="AR101" s="300"/>
      <c r="AS101" s="300"/>
      <c r="AT101" s="300"/>
      <c r="AU101" s="300"/>
      <c r="AV101" s="300"/>
      <c r="AW101" s="300"/>
      <c r="AX101" s="300"/>
      <c r="AY101" s="300"/>
      <c r="AZ101" s="300"/>
      <c r="BA101" s="300"/>
      <c r="BB101" s="300"/>
      <c r="BC101" s="300"/>
      <c r="BD101" s="300"/>
      <c r="BE101" s="300"/>
      <c r="BF101" s="300"/>
      <c r="BG101" s="300"/>
      <c r="BH101" s="300"/>
      <c r="BI101" s="300"/>
      <c r="BJ101" s="300"/>
      <c r="BK101" s="300"/>
      <c r="BL101" s="300"/>
      <c r="BM101" s="300"/>
      <c r="BN101" s="300"/>
      <c r="BO101" s="300"/>
      <c r="BP101" s="300"/>
      <c r="BQ101" s="300"/>
      <c r="BR101" s="300"/>
      <c r="BS101" s="300"/>
      <c r="BT101" s="300"/>
      <c r="BU101" s="300"/>
      <c r="BV101" s="300"/>
      <c r="BW101" s="300"/>
      <c r="BX101" s="300"/>
      <c r="BY101" s="300"/>
      <c r="BZ101" s="300"/>
      <c r="CA101" s="300"/>
      <c r="CB101" s="300"/>
      <c r="CC101" s="300"/>
      <c r="CD101" s="300"/>
      <c r="CE101" s="300"/>
      <c r="CF101" s="300"/>
      <c r="CG101" s="300"/>
      <c r="CH101" s="300"/>
      <c r="CI101" s="300"/>
      <c r="CJ101" s="300"/>
      <c r="CK101" s="300"/>
      <c r="CL101" s="300"/>
      <c r="CM101" s="300"/>
      <c r="CN101" s="300"/>
      <c r="CO101" s="300"/>
      <c r="CP101" s="300"/>
      <c r="CQ101" s="300"/>
      <c r="CR101" s="300"/>
      <c r="CS101" s="300"/>
      <c r="CT101" s="300"/>
      <c r="CU101" s="300"/>
      <c r="CV101" s="300"/>
      <c r="CW101" s="300"/>
      <c r="CX101" s="300"/>
      <c r="CY101" s="300"/>
      <c r="CZ101" s="300"/>
      <c r="DA101" s="300"/>
      <c r="DB101" s="300"/>
      <c r="DC101" s="300"/>
      <c r="DD101" s="300"/>
      <c r="DE101" s="300"/>
      <c r="DF101" s="300"/>
      <c r="DG101" s="300"/>
      <c r="DH101" s="300"/>
      <c r="DI101" s="300"/>
      <c r="DJ101" s="300"/>
      <c r="DK101" s="300"/>
      <c r="DL101" s="300"/>
      <c r="DM101" s="300"/>
      <c r="DN101" s="300"/>
      <c r="DO101" s="300"/>
      <c r="DP101" s="300"/>
      <c r="DQ101" s="300"/>
      <c r="DR101" s="300"/>
      <c r="DS101" s="300"/>
      <c r="DT101" s="300"/>
      <c r="DU101" s="300"/>
      <c r="DV101" s="300"/>
      <c r="DW101" s="300"/>
      <c r="DX101" s="300"/>
      <c r="DY101" s="300"/>
      <c r="DZ101" s="300"/>
      <c r="EA101" s="300"/>
      <c r="EB101" s="300"/>
      <c r="EC101" s="300"/>
      <c r="ED101" s="300"/>
      <c r="EE101" s="300"/>
      <c r="EF101" s="300"/>
      <c r="EG101" s="300"/>
      <c r="EH101" s="300"/>
      <c r="EI101" s="300"/>
      <c r="EJ101" s="300"/>
      <c r="EK101" s="300"/>
      <c r="EL101" s="300"/>
      <c r="EM101" s="300"/>
      <c r="EN101" s="300"/>
      <c r="EO101" s="300"/>
      <c r="EP101" s="300"/>
      <c r="EQ101" s="300"/>
      <c r="ER101" s="300"/>
      <c r="ES101" s="300"/>
      <c r="ET101" s="300"/>
      <c r="EU101" s="300"/>
      <c r="EV101" s="300"/>
      <c r="EW101" s="300"/>
      <c r="EX101" s="300"/>
      <c r="EY101" s="300"/>
      <c r="EZ101" s="300"/>
      <c r="FA101" s="300"/>
      <c r="FB101" s="300"/>
      <c r="FC101" s="300"/>
      <c r="FD101" s="300"/>
      <c r="FE101" s="300"/>
      <c r="FF101" s="300"/>
      <c r="FG101" s="300"/>
      <c r="FH101" s="300"/>
      <c r="FI101" s="300"/>
      <c r="FJ101" s="300"/>
      <c r="FK101" s="300"/>
      <c r="FL101" s="300"/>
      <c r="FM101" s="300"/>
      <c r="FN101" s="300"/>
      <c r="FO101" s="300"/>
      <c r="FP101" s="300"/>
      <c r="FQ101" s="300"/>
      <c r="FR101" s="300"/>
      <c r="FS101" s="300"/>
      <c r="FT101" s="300"/>
      <c r="FU101" s="300"/>
      <c r="FV101" s="300"/>
      <c r="FW101" s="300"/>
      <c r="FX101" s="300"/>
      <c r="FY101" s="300"/>
      <c r="FZ101" s="300"/>
      <c r="GA101" s="300"/>
      <c r="GB101" s="300"/>
      <c r="GC101" s="300"/>
      <c r="GD101" s="300"/>
      <c r="GE101" s="300"/>
      <c r="GF101" s="300"/>
      <c r="GG101" s="300"/>
      <c r="GH101" s="300"/>
      <c r="GI101" s="300"/>
      <c r="GJ101" s="300"/>
      <c r="GK101" s="300"/>
      <c r="GL101" s="300"/>
      <c r="GM101" s="300"/>
      <c r="GN101" s="300"/>
      <c r="GO101" s="300"/>
      <c r="GP101" s="300"/>
      <c r="GQ101" s="300"/>
      <c r="GR101" s="300"/>
      <c r="GS101" s="300"/>
      <c r="GT101" s="300"/>
      <c r="GU101" s="300"/>
      <c r="GV101" s="300"/>
      <c r="GW101" s="300"/>
      <c r="GX101" s="300"/>
      <c r="GY101" s="300"/>
      <c r="GZ101" s="300"/>
      <c r="HA101" s="300"/>
      <c r="HB101" s="300"/>
      <c r="HC101" s="300"/>
      <c r="HD101" s="300"/>
      <c r="HE101" s="300"/>
      <c r="HF101" s="300"/>
      <c r="HG101" s="300"/>
      <c r="HH101" s="300"/>
      <c r="HI101" s="300"/>
      <c r="HJ101" s="300"/>
      <c r="HK101" s="300"/>
      <c r="HL101" s="300"/>
      <c r="HM101" s="300"/>
      <c r="HN101" s="300"/>
      <c r="HO101" s="300"/>
      <c r="HP101" s="300"/>
      <c r="HQ101" s="300"/>
      <c r="HR101" s="300"/>
      <c r="HS101" s="300"/>
      <c r="HT101" s="300"/>
      <c r="HU101" s="300"/>
      <c r="HV101" s="300"/>
      <c r="HW101" s="300"/>
      <c r="HX101" s="300"/>
      <c r="HY101" s="300"/>
      <c r="HZ101" s="300"/>
      <c r="IA101" s="300"/>
      <c r="IB101" s="300"/>
      <c r="IC101" s="300"/>
      <c r="ID101" s="300"/>
      <c r="IE101" s="300"/>
      <c r="IF101" s="300"/>
      <c r="IG101" s="300"/>
      <c r="IH101" s="300"/>
      <c r="II101" s="300"/>
      <c r="IJ101" s="300"/>
      <c r="IK101" s="300"/>
      <c r="IL101" s="300"/>
      <c r="IM101" s="300"/>
      <c r="IN101" s="300"/>
      <c r="IO101" s="300"/>
      <c r="IP101" s="300"/>
      <c r="IQ101" s="300"/>
      <c r="IR101" s="300"/>
      <c r="IS101" s="300"/>
      <c r="IT101" s="300"/>
      <c r="IU101" s="300"/>
      <c r="IV101" s="300"/>
      <c r="IW101" s="300"/>
      <c r="IX101" s="300"/>
      <c r="IY101" s="300"/>
      <c r="IZ101" s="300"/>
      <c r="JA101" s="300"/>
      <c r="JB101" s="300"/>
      <c r="JC101" s="300"/>
      <c r="JD101" s="300"/>
      <c r="JE101" s="300"/>
      <c r="JF101" s="300"/>
      <c r="JG101" s="300"/>
      <c r="JH101" s="300"/>
      <c r="JI101" s="300"/>
      <c r="JJ101" s="300"/>
      <c r="JK101" s="300"/>
      <c r="JL101" s="300"/>
      <c r="JM101" s="300"/>
      <c r="JN101" s="300"/>
      <c r="JO101" s="300"/>
      <c r="JP101" s="300"/>
      <c r="JQ101" s="300"/>
      <c r="JR101" s="300"/>
      <c r="JS101" s="300"/>
      <c r="JT101" s="300"/>
      <c r="JU101" s="300"/>
      <c r="JV101" s="300"/>
      <c r="JW101" s="300"/>
      <c r="JX101" s="300"/>
      <c r="JY101" s="300"/>
      <c r="JZ101" s="300"/>
      <c r="KA101" s="300"/>
      <c r="KB101" s="300"/>
      <c r="KC101" s="300"/>
      <c r="KD101" s="300"/>
      <c r="KE101" s="300"/>
      <c r="KF101" s="300"/>
      <c r="KG101" s="300"/>
      <c r="KH101" s="300"/>
      <c r="KI101" s="300"/>
      <c r="KJ101" s="300"/>
      <c r="KK101" s="300"/>
      <c r="KL101" s="300"/>
      <c r="KM101" s="300"/>
      <c r="KN101" s="300"/>
      <c r="KO101" s="300"/>
      <c r="KP101" s="300"/>
      <c r="KQ101" s="300"/>
      <c r="KR101" s="300"/>
      <c r="KS101" s="300"/>
      <c r="KT101" s="300"/>
      <c r="KU101" s="300"/>
      <c r="KV101" s="300"/>
      <c r="KW101" s="300"/>
      <c r="KX101" s="300"/>
      <c r="KY101" s="300"/>
      <c r="KZ101" s="300"/>
      <c r="LA101" s="300"/>
      <c r="LB101" s="300"/>
      <c r="LC101" s="300"/>
      <c r="LD101" s="300"/>
      <c r="LE101" s="300"/>
      <c r="LF101" s="300"/>
      <c r="LG101" s="300"/>
      <c r="LH101" s="300"/>
      <c r="LI101" s="300"/>
      <c r="LJ101" s="300"/>
      <c r="LK101" s="300"/>
      <c r="LL101" s="300"/>
      <c r="LM101" s="300"/>
      <c r="LN101" s="300"/>
      <c r="LO101" s="300"/>
      <c r="LP101" s="300"/>
      <c r="LQ101" s="300"/>
      <c r="LR101" s="300"/>
      <c r="LS101" s="300"/>
      <c r="LT101" s="300"/>
      <c r="LU101" s="300"/>
      <c r="LV101" s="300"/>
      <c r="LW101" s="300"/>
      <c r="LX101" s="300"/>
      <c r="LY101" s="300"/>
      <c r="LZ101" s="300"/>
      <c r="MA101" s="300"/>
      <c r="MB101" s="300"/>
      <c r="MC101" s="300"/>
      <c r="MD101" s="300"/>
      <c r="ME101" s="300"/>
      <c r="MF101" s="300"/>
      <c r="MG101" s="300"/>
      <c r="MH101" s="300"/>
      <c r="MI101" s="300"/>
      <c r="MJ101" s="300"/>
      <c r="MK101" s="300"/>
      <c r="ML101" s="300"/>
      <c r="MM101" s="300"/>
      <c r="MN101" s="300"/>
      <c r="MO101" s="300"/>
      <c r="MP101" s="300"/>
      <c r="MQ101" s="300"/>
      <c r="MR101" s="300"/>
      <c r="MS101" s="300"/>
      <c r="MT101" s="300"/>
      <c r="MU101" s="300"/>
      <c r="MV101" s="300"/>
      <c r="MW101" s="300"/>
      <c r="MX101" s="300"/>
      <c r="MY101" s="300"/>
      <c r="MZ101" s="300"/>
      <c r="NA101" s="300"/>
      <c r="NB101" s="300"/>
      <c r="NC101" s="300"/>
      <c r="ND101" s="300"/>
      <c r="NE101" s="300"/>
      <c r="NF101" s="300"/>
      <c r="NG101" s="300"/>
      <c r="NH101" s="300"/>
      <c r="NI101" s="300"/>
      <c r="NJ101" s="300"/>
      <c r="NK101" s="300"/>
      <c r="NL101" s="300"/>
      <c r="NM101" s="300"/>
      <c r="NN101" s="300"/>
      <c r="NO101" s="300"/>
      <c r="NP101" s="300"/>
      <c r="NQ101" s="300"/>
      <c r="NR101" s="300"/>
      <c r="NS101" s="300"/>
      <c r="NT101" s="300"/>
      <c r="NU101" s="300"/>
      <c r="NV101" s="300"/>
      <c r="NW101" s="300"/>
      <c r="NX101" s="300"/>
      <c r="NY101" s="300"/>
      <c r="NZ101" s="300"/>
      <c r="OA101" s="300"/>
      <c r="OB101" s="300"/>
      <c r="OC101" s="300"/>
      <c r="OD101" s="300"/>
      <c r="OE101" s="300"/>
      <c r="OF101" s="300"/>
      <c r="OG101" s="300"/>
      <c r="OH101" s="300"/>
      <c r="OI101" s="300"/>
      <c r="OJ101" s="300"/>
      <c r="OK101" s="300"/>
      <c r="OL101" s="300"/>
      <c r="OM101" s="300"/>
      <c r="ON101" s="300"/>
      <c r="OO101" s="300"/>
      <c r="OP101" s="300"/>
      <c r="OQ101" s="300"/>
      <c r="OR101" s="300"/>
      <c r="OS101" s="300"/>
      <c r="OT101" s="300"/>
      <c r="OU101" s="300"/>
      <c r="OV101" s="300"/>
      <c r="OW101" s="300"/>
      <c r="OX101" s="300"/>
      <c r="OY101" s="300"/>
      <c r="OZ101" s="300"/>
      <c r="PA101" s="300"/>
      <c r="PB101" s="300"/>
      <c r="PC101" s="300"/>
      <c r="PD101" s="300"/>
      <c r="PE101" s="300"/>
      <c r="PF101" s="300"/>
      <c r="PG101" s="300"/>
      <c r="PH101" s="300"/>
      <c r="PI101" s="300"/>
      <c r="PJ101" s="300"/>
      <c r="PK101" s="300"/>
      <c r="PL101" s="300"/>
      <c r="PM101" s="300"/>
      <c r="PN101" s="300"/>
      <c r="PO101" s="300"/>
      <c r="PP101" s="300"/>
      <c r="PQ101" s="300"/>
      <c r="PR101" s="300"/>
      <c r="PS101" s="300"/>
      <c r="PT101" s="300"/>
      <c r="PU101" s="300"/>
      <c r="PV101" s="300"/>
      <c r="PW101" s="300"/>
      <c r="PX101" s="300"/>
      <c r="PY101" s="300"/>
      <c r="PZ101" s="300"/>
      <c r="QA101" s="300"/>
      <c r="QB101" s="300"/>
      <c r="QC101" s="300"/>
      <c r="QD101" s="300"/>
      <c r="QE101" s="300"/>
      <c r="QF101" s="300"/>
      <c r="QG101" s="300"/>
      <c r="QH101" s="300"/>
      <c r="QI101" s="300"/>
      <c r="QJ101" s="300"/>
      <c r="QK101" s="300"/>
      <c r="QL101" s="300"/>
      <c r="QM101" s="300"/>
      <c r="QN101" s="300"/>
      <c r="QO101" s="300"/>
      <c r="QP101" s="300"/>
      <c r="QQ101" s="300"/>
      <c r="QR101" s="300"/>
      <c r="QS101" s="300"/>
      <c r="QT101" s="300"/>
      <c r="QU101" s="300"/>
      <c r="QV101" s="300"/>
      <c r="QW101" s="300"/>
      <c r="QX101" s="300"/>
      <c r="QY101" s="300"/>
      <c r="QZ101" s="300"/>
      <c r="RA101" s="300"/>
      <c r="RB101" s="300"/>
      <c r="RC101" s="300"/>
      <c r="RD101" s="300"/>
      <c r="RE101" s="300"/>
      <c r="RF101" s="300"/>
      <c r="RG101" s="300"/>
      <c r="RH101" s="300"/>
      <c r="RI101" s="300"/>
      <c r="RJ101" s="300"/>
      <c r="RK101" s="300"/>
      <c r="RL101" s="300"/>
      <c r="RM101" s="300"/>
      <c r="RN101" s="300"/>
      <c r="RO101" s="300"/>
      <c r="RP101" s="300"/>
      <c r="RQ101" s="300"/>
      <c r="RR101" s="300"/>
      <c r="RS101" s="300"/>
      <c r="RT101" s="300"/>
      <c r="RU101" s="300"/>
      <c r="RV101" s="300"/>
      <c r="RW101" s="300"/>
      <c r="RX101" s="300"/>
      <c r="RY101" s="300"/>
      <c r="RZ101" s="300"/>
      <c r="SA101" s="300"/>
      <c r="SB101" s="300"/>
      <c r="SC101" s="300"/>
      <c r="SD101" s="300"/>
      <c r="SE101" s="300"/>
      <c r="SF101" s="300"/>
      <c r="SG101" s="300"/>
      <c r="SH101" s="300"/>
      <c r="SI101" s="300"/>
      <c r="SJ101" s="300"/>
      <c r="SK101" s="300"/>
    </row>
    <row r="102" spans="3:506">
      <c r="C102" s="175"/>
      <c r="D102" s="21"/>
      <c r="E102" s="302"/>
    </row>
    <row r="103" spans="3:506" outlineLevel="1">
      <c r="C103" s="175"/>
      <c r="D103" s="21"/>
      <c r="E103" s="302"/>
    </row>
    <row r="104" spans="3:506" outlineLevel="1">
      <c r="C104" s="175" t="s">
        <v>961</v>
      </c>
      <c r="D104" s="21"/>
      <c r="E104" s="132" t="s">
        <v>906</v>
      </c>
      <c r="F104" s="456">
        <v>1</v>
      </c>
      <c r="G104" s="456">
        <v>1</v>
      </c>
      <c r="H104" s="456">
        <v>1</v>
      </c>
      <c r="I104" s="456">
        <v>1</v>
      </c>
      <c r="J104" s="456">
        <v>1</v>
      </c>
      <c r="K104" s="456">
        <v>1</v>
      </c>
      <c r="L104" s="14">
        <v>0</v>
      </c>
      <c r="M104" s="456">
        <v>1</v>
      </c>
      <c r="N104" s="456">
        <v>1</v>
      </c>
      <c r="O104" s="456">
        <v>1</v>
      </c>
      <c r="P104" s="14">
        <v>0</v>
      </c>
      <c r="Q104" s="456">
        <v>1</v>
      </c>
      <c r="R104" s="456">
        <v>1</v>
      </c>
      <c r="S104" s="456">
        <v>1</v>
      </c>
      <c r="T104" s="456">
        <v>1</v>
      </c>
      <c r="U104" s="456">
        <v>1</v>
      </c>
      <c r="V104" s="456">
        <v>0</v>
      </c>
      <c r="W104" s="456">
        <v>0</v>
      </c>
      <c r="X104" s="456">
        <v>0</v>
      </c>
      <c r="Y104" s="456">
        <v>0</v>
      </c>
      <c r="Z104" s="456">
        <v>0</v>
      </c>
      <c r="AA104" s="456">
        <v>0</v>
      </c>
      <c r="AB104" s="456">
        <v>0</v>
      </c>
      <c r="AC104" s="456">
        <v>0</v>
      </c>
      <c r="AD104" s="456">
        <v>0</v>
      </c>
      <c r="AE104" s="456">
        <v>0</v>
      </c>
      <c r="AF104" s="456">
        <v>0</v>
      </c>
      <c r="AG104" s="456">
        <v>0</v>
      </c>
      <c r="AH104" s="456">
        <v>0</v>
      </c>
      <c r="AI104" s="456">
        <v>0</v>
      </c>
      <c r="AJ104" s="456">
        <v>0</v>
      </c>
      <c r="AK104" s="456">
        <v>0</v>
      </c>
      <c r="AL104" s="456">
        <v>0</v>
      </c>
      <c r="AM104" s="456">
        <v>0</v>
      </c>
      <c r="AN104" s="456">
        <v>0</v>
      </c>
      <c r="AO104" s="456">
        <v>0</v>
      </c>
      <c r="AP104" s="456">
        <v>0</v>
      </c>
      <c r="AQ104" s="456">
        <v>0</v>
      </c>
      <c r="AR104" s="456">
        <v>0</v>
      </c>
      <c r="AS104" s="456">
        <v>0</v>
      </c>
      <c r="AT104" s="456">
        <v>0</v>
      </c>
      <c r="AU104" s="456">
        <v>0</v>
      </c>
      <c r="AV104" s="456">
        <v>0</v>
      </c>
      <c r="AW104" s="456">
        <v>0</v>
      </c>
      <c r="AX104" s="456">
        <v>0</v>
      </c>
      <c r="AY104" s="456">
        <v>0</v>
      </c>
      <c r="AZ104" s="456">
        <v>0</v>
      </c>
      <c r="BA104" s="456">
        <v>0</v>
      </c>
      <c r="BB104" s="456">
        <v>0</v>
      </c>
      <c r="BC104" s="456">
        <v>0</v>
      </c>
      <c r="BD104" s="456">
        <v>0</v>
      </c>
      <c r="BE104" s="456">
        <v>0</v>
      </c>
      <c r="BF104" s="456">
        <v>0</v>
      </c>
      <c r="BG104" s="456">
        <v>0</v>
      </c>
      <c r="BH104" s="456">
        <v>0</v>
      </c>
      <c r="BI104" s="456">
        <v>0</v>
      </c>
      <c r="BJ104" s="456">
        <v>0</v>
      </c>
      <c r="BK104" s="456">
        <v>0</v>
      </c>
      <c r="BL104" s="456">
        <v>0</v>
      </c>
      <c r="BM104" s="456">
        <v>0</v>
      </c>
      <c r="BN104" s="456">
        <v>0</v>
      </c>
      <c r="BO104" s="456">
        <v>0</v>
      </c>
      <c r="BP104" s="456">
        <v>0</v>
      </c>
      <c r="BQ104" s="456">
        <v>0</v>
      </c>
      <c r="BR104" s="456">
        <v>0</v>
      </c>
      <c r="BS104" s="456">
        <v>0</v>
      </c>
      <c r="BT104" s="456">
        <v>0</v>
      </c>
      <c r="BU104" s="456">
        <v>0</v>
      </c>
      <c r="BV104" s="456">
        <v>0</v>
      </c>
      <c r="BW104" s="456">
        <v>0</v>
      </c>
      <c r="BX104" s="456">
        <v>0</v>
      </c>
      <c r="BY104" s="456">
        <v>0</v>
      </c>
      <c r="BZ104" s="456">
        <v>0</v>
      </c>
      <c r="CA104" s="456">
        <v>0</v>
      </c>
      <c r="CB104" s="456">
        <v>0</v>
      </c>
      <c r="CC104" s="456">
        <v>0</v>
      </c>
      <c r="CD104" s="456">
        <v>0</v>
      </c>
      <c r="CE104" s="456">
        <v>0</v>
      </c>
      <c r="CF104" s="456">
        <v>0</v>
      </c>
      <c r="CG104" s="456">
        <v>0</v>
      </c>
      <c r="CH104" s="456">
        <v>0</v>
      </c>
      <c r="CI104" s="456">
        <v>0</v>
      </c>
      <c r="CJ104" s="456">
        <v>0</v>
      </c>
      <c r="CK104" s="456">
        <v>0</v>
      </c>
      <c r="CL104" s="456">
        <v>0</v>
      </c>
      <c r="CM104" s="456">
        <v>0</v>
      </c>
      <c r="CN104" s="456">
        <v>0</v>
      </c>
      <c r="CO104" s="456">
        <v>0</v>
      </c>
      <c r="CP104" s="456">
        <v>0</v>
      </c>
      <c r="CQ104" s="456">
        <v>0</v>
      </c>
      <c r="CR104" s="456">
        <v>0</v>
      </c>
      <c r="CS104" s="456">
        <v>0</v>
      </c>
      <c r="CT104" s="456">
        <v>0</v>
      </c>
      <c r="CU104" s="456">
        <v>0</v>
      </c>
      <c r="CV104" s="456">
        <v>0</v>
      </c>
      <c r="CW104" s="456">
        <v>0</v>
      </c>
      <c r="CX104" s="456">
        <v>0</v>
      </c>
      <c r="CY104" s="456">
        <v>0</v>
      </c>
      <c r="CZ104" s="456">
        <v>0</v>
      </c>
      <c r="DA104" s="456">
        <v>0</v>
      </c>
      <c r="DB104" s="456">
        <v>0</v>
      </c>
      <c r="DC104" s="456">
        <v>0</v>
      </c>
      <c r="DD104" s="456">
        <v>0</v>
      </c>
      <c r="DE104" s="456">
        <v>0</v>
      </c>
      <c r="DF104" s="456">
        <v>0</v>
      </c>
      <c r="DG104" s="456">
        <v>0</v>
      </c>
      <c r="DH104" s="456">
        <v>0</v>
      </c>
      <c r="DI104" s="456">
        <v>0</v>
      </c>
      <c r="DJ104" s="456">
        <v>0</v>
      </c>
      <c r="DK104" s="456">
        <v>0</v>
      </c>
      <c r="DL104" s="456">
        <v>0</v>
      </c>
      <c r="DM104" s="456">
        <v>0</v>
      </c>
      <c r="DN104" s="456">
        <v>0</v>
      </c>
      <c r="DO104" s="456">
        <v>0</v>
      </c>
      <c r="DP104" s="456">
        <v>0</v>
      </c>
      <c r="DQ104" s="456">
        <v>0</v>
      </c>
      <c r="DR104" s="456">
        <v>0</v>
      </c>
      <c r="DS104" s="456">
        <v>0</v>
      </c>
      <c r="DT104" s="456">
        <v>0</v>
      </c>
      <c r="DU104" s="456">
        <v>0</v>
      </c>
      <c r="DV104" s="456">
        <v>0</v>
      </c>
      <c r="DW104" s="456">
        <v>0</v>
      </c>
      <c r="DX104" s="456">
        <v>0</v>
      </c>
      <c r="DY104" s="456">
        <v>0</v>
      </c>
      <c r="DZ104" s="456">
        <v>0</v>
      </c>
      <c r="EA104" s="456">
        <v>0</v>
      </c>
      <c r="EB104" s="456">
        <v>0</v>
      </c>
      <c r="EC104" s="456">
        <v>0</v>
      </c>
      <c r="ED104" s="456">
        <v>0</v>
      </c>
      <c r="EE104" s="456">
        <v>0</v>
      </c>
      <c r="EF104" s="456">
        <v>0</v>
      </c>
      <c r="EG104" s="456">
        <v>0</v>
      </c>
      <c r="EH104" s="456">
        <v>0</v>
      </c>
      <c r="EI104" s="456">
        <v>0</v>
      </c>
      <c r="EJ104" s="456">
        <v>0</v>
      </c>
      <c r="EK104" s="456">
        <v>0</v>
      </c>
      <c r="EL104" s="456">
        <v>0</v>
      </c>
      <c r="EM104" s="456">
        <v>0</v>
      </c>
      <c r="EN104" s="456">
        <v>0</v>
      </c>
      <c r="EO104" s="456">
        <v>0</v>
      </c>
      <c r="EP104" s="456">
        <v>0</v>
      </c>
      <c r="EQ104" s="456">
        <v>0</v>
      </c>
      <c r="ER104" s="456">
        <v>0</v>
      </c>
      <c r="ES104" s="456">
        <v>0</v>
      </c>
      <c r="ET104" s="456">
        <v>0</v>
      </c>
      <c r="EU104" s="456">
        <v>0</v>
      </c>
      <c r="EV104" s="456">
        <v>0</v>
      </c>
      <c r="EW104" s="456">
        <v>0</v>
      </c>
      <c r="EX104" s="456">
        <v>0</v>
      </c>
      <c r="EY104" s="456">
        <v>0</v>
      </c>
      <c r="EZ104" s="456">
        <v>0</v>
      </c>
      <c r="FA104" s="456">
        <v>0</v>
      </c>
      <c r="FB104" s="456">
        <v>0</v>
      </c>
      <c r="FC104" s="456">
        <v>0</v>
      </c>
      <c r="FD104" s="456">
        <v>0</v>
      </c>
      <c r="FE104" s="456">
        <v>0</v>
      </c>
      <c r="FF104" s="456">
        <v>0</v>
      </c>
      <c r="FG104" s="456">
        <v>0</v>
      </c>
      <c r="FH104" s="456">
        <v>0</v>
      </c>
      <c r="FI104" s="456">
        <v>0</v>
      </c>
      <c r="FJ104" s="456">
        <v>0</v>
      </c>
      <c r="FK104" s="456">
        <v>0</v>
      </c>
      <c r="FL104" s="456">
        <v>0</v>
      </c>
      <c r="FM104" s="456">
        <v>0</v>
      </c>
      <c r="FN104" s="456">
        <v>0</v>
      </c>
      <c r="FO104" s="456">
        <v>0</v>
      </c>
      <c r="FP104" s="456">
        <v>0</v>
      </c>
      <c r="FQ104" s="456">
        <v>0</v>
      </c>
      <c r="FR104" s="456">
        <v>0</v>
      </c>
      <c r="FS104" s="456">
        <v>0</v>
      </c>
      <c r="FT104" s="456">
        <v>0</v>
      </c>
      <c r="FU104" s="456">
        <v>0</v>
      </c>
      <c r="FV104" s="456">
        <v>0</v>
      </c>
      <c r="FW104" s="456">
        <v>0</v>
      </c>
      <c r="FX104" s="456">
        <v>0</v>
      </c>
      <c r="FY104" s="456">
        <v>0</v>
      </c>
      <c r="FZ104" s="456">
        <v>0</v>
      </c>
      <c r="GA104" s="456">
        <v>0</v>
      </c>
      <c r="GB104" s="456">
        <v>0</v>
      </c>
      <c r="GC104" s="456">
        <v>0</v>
      </c>
      <c r="GD104" s="456">
        <v>0</v>
      </c>
      <c r="GE104" s="456">
        <v>0</v>
      </c>
      <c r="GF104" s="456">
        <v>0</v>
      </c>
      <c r="GG104" s="456">
        <v>0</v>
      </c>
      <c r="GH104" s="456">
        <v>0</v>
      </c>
      <c r="GI104" s="456">
        <v>0</v>
      </c>
      <c r="GJ104" s="456">
        <v>0</v>
      </c>
      <c r="GK104" s="456">
        <v>0</v>
      </c>
      <c r="GL104" s="456">
        <v>0</v>
      </c>
      <c r="GM104" s="456">
        <v>0</v>
      </c>
      <c r="GN104" s="456">
        <v>0</v>
      </c>
      <c r="GO104" s="456">
        <v>0</v>
      </c>
      <c r="GP104" s="456">
        <v>0</v>
      </c>
      <c r="GQ104" s="456">
        <v>0</v>
      </c>
      <c r="GR104" s="456">
        <v>0</v>
      </c>
      <c r="GS104" s="456">
        <v>0</v>
      </c>
      <c r="GT104" s="456">
        <v>0</v>
      </c>
      <c r="GU104" s="456">
        <v>0</v>
      </c>
      <c r="GV104" s="456">
        <v>0</v>
      </c>
      <c r="GW104" s="456">
        <v>0</v>
      </c>
      <c r="GX104" s="456">
        <v>0</v>
      </c>
      <c r="GY104" s="456">
        <v>0</v>
      </c>
      <c r="GZ104" s="456">
        <v>0</v>
      </c>
      <c r="HA104" s="456">
        <v>0</v>
      </c>
      <c r="HB104" s="456">
        <v>0</v>
      </c>
      <c r="HC104" s="456">
        <v>0</v>
      </c>
      <c r="HD104" s="456">
        <v>0</v>
      </c>
      <c r="HE104" s="456">
        <v>0</v>
      </c>
      <c r="HF104" s="456">
        <v>0</v>
      </c>
      <c r="HG104" s="456">
        <v>0</v>
      </c>
      <c r="HH104" s="456">
        <v>0</v>
      </c>
      <c r="HI104" s="456">
        <v>0</v>
      </c>
      <c r="HJ104" s="456">
        <v>0</v>
      </c>
      <c r="HK104" s="456">
        <v>0</v>
      </c>
      <c r="HL104" s="456">
        <v>0</v>
      </c>
      <c r="HM104" s="456">
        <v>0</v>
      </c>
      <c r="HN104" s="456">
        <v>0</v>
      </c>
      <c r="HO104" s="456">
        <v>0</v>
      </c>
      <c r="HP104" s="456">
        <v>0</v>
      </c>
      <c r="HQ104" s="456">
        <v>0</v>
      </c>
      <c r="HR104" s="456">
        <v>0</v>
      </c>
      <c r="HS104" s="456">
        <v>0</v>
      </c>
      <c r="HT104" s="456">
        <v>0</v>
      </c>
      <c r="HU104" s="456">
        <v>0</v>
      </c>
      <c r="HV104" s="456">
        <v>0</v>
      </c>
      <c r="HW104" s="456">
        <v>0</v>
      </c>
      <c r="HX104" s="456">
        <v>0</v>
      </c>
      <c r="HY104" s="456">
        <v>0</v>
      </c>
      <c r="HZ104" s="456">
        <v>0</v>
      </c>
      <c r="IA104" s="456">
        <v>0</v>
      </c>
      <c r="IB104" s="456">
        <v>0</v>
      </c>
      <c r="IC104" s="456">
        <v>0</v>
      </c>
      <c r="ID104" s="456">
        <v>0</v>
      </c>
      <c r="IE104" s="456">
        <v>0</v>
      </c>
      <c r="IF104" s="456">
        <v>0</v>
      </c>
      <c r="IG104" s="456">
        <v>0</v>
      </c>
      <c r="IH104" s="456">
        <v>0</v>
      </c>
      <c r="II104" s="456">
        <v>0</v>
      </c>
      <c r="IJ104" s="456">
        <v>0</v>
      </c>
      <c r="IK104" s="456">
        <v>0</v>
      </c>
      <c r="IL104" s="456">
        <v>0</v>
      </c>
      <c r="IM104" s="456">
        <v>0</v>
      </c>
      <c r="IN104" s="456">
        <v>0</v>
      </c>
      <c r="IO104" s="456">
        <v>0</v>
      </c>
      <c r="IP104" s="456">
        <v>0</v>
      </c>
      <c r="IQ104" s="456">
        <v>0</v>
      </c>
      <c r="IR104" s="456">
        <v>0</v>
      </c>
      <c r="IS104" s="456">
        <v>0</v>
      </c>
      <c r="IT104" s="456">
        <v>0</v>
      </c>
      <c r="IU104" s="456">
        <v>0</v>
      </c>
      <c r="IV104" s="456">
        <v>0</v>
      </c>
      <c r="IW104" s="456">
        <v>0</v>
      </c>
      <c r="IX104" s="456">
        <v>0</v>
      </c>
      <c r="IY104" s="456">
        <v>0</v>
      </c>
      <c r="IZ104" s="456">
        <v>0</v>
      </c>
      <c r="JA104" s="456">
        <v>0</v>
      </c>
      <c r="JB104" s="456">
        <v>0</v>
      </c>
      <c r="JC104" s="456">
        <v>0</v>
      </c>
      <c r="JD104" s="456">
        <v>0</v>
      </c>
      <c r="JE104" s="456">
        <v>0</v>
      </c>
      <c r="JF104" s="456">
        <v>0</v>
      </c>
      <c r="JG104" s="456">
        <v>0</v>
      </c>
      <c r="JH104" s="456">
        <v>0</v>
      </c>
      <c r="JI104" s="456">
        <v>0</v>
      </c>
      <c r="JJ104" s="456">
        <v>0</v>
      </c>
      <c r="JK104" s="456">
        <v>0</v>
      </c>
      <c r="JL104" s="456">
        <v>0</v>
      </c>
      <c r="JM104" s="456">
        <v>0</v>
      </c>
      <c r="JN104" s="456">
        <v>0</v>
      </c>
      <c r="JO104" s="456">
        <v>0</v>
      </c>
      <c r="JP104" s="456">
        <v>0</v>
      </c>
      <c r="JQ104" s="456">
        <v>0</v>
      </c>
      <c r="JR104" s="456">
        <v>0</v>
      </c>
      <c r="JS104" s="456">
        <v>0</v>
      </c>
      <c r="JT104" s="456">
        <v>0</v>
      </c>
      <c r="JU104" s="456">
        <v>0</v>
      </c>
      <c r="JV104" s="456">
        <v>0</v>
      </c>
      <c r="JW104" s="456">
        <v>0</v>
      </c>
      <c r="JX104" s="456">
        <v>0</v>
      </c>
      <c r="JY104" s="456">
        <v>0</v>
      </c>
      <c r="JZ104" s="456">
        <v>0</v>
      </c>
      <c r="KA104" s="456">
        <v>0</v>
      </c>
      <c r="KB104" s="456">
        <v>0</v>
      </c>
      <c r="KC104" s="456">
        <v>0</v>
      </c>
      <c r="KD104" s="456">
        <v>0</v>
      </c>
      <c r="KE104" s="456">
        <v>0</v>
      </c>
      <c r="KF104" s="456">
        <v>0</v>
      </c>
      <c r="KG104" s="456">
        <v>0</v>
      </c>
      <c r="KH104" s="456">
        <v>0</v>
      </c>
      <c r="KI104" s="456">
        <v>0</v>
      </c>
      <c r="KJ104" s="456">
        <v>0</v>
      </c>
      <c r="KK104" s="456">
        <v>0</v>
      </c>
      <c r="KL104" s="456">
        <v>0</v>
      </c>
      <c r="KM104" s="456">
        <v>0</v>
      </c>
      <c r="KN104" s="456">
        <v>0</v>
      </c>
      <c r="KO104" s="456">
        <v>0</v>
      </c>
      <c r="KP104" s="456">
        <v>0</v>
      </c>
      <c r="KQ104" s="456">
        <v>0</v>
      </c>
      <c r="KR104" s="456">
        <v>0</v>
      </c>
      <c r="KS104" s="456">
        <v>0</v>
      </c>
      <c r="KT104" s="456">
        <v>0</v>
      </c>
      <c r="KU104" s="456">
        <v>0</v>
      </c>
      <c r="KV104" s="456">
        <v>0</v>
      </c>
      <c r="KW104" s="456">
        <v>0</v>
      </c>
      <c r="KX104" s="456">
        <v>0</v>
      </c>
      <c r="KY104" s="456">
        <v>0</v>
      </c>
      <c r="KZ104" s="456">
        <v>0</v>
      </c>
      <c r="LA104" s="456">
        <v>0</v>
      </c>
      <c r="LB104" s="456">
        <v>0</v>
      </c>
      <c r="LC104" s="456">
        <v>0</v>
      </c>
      <c r="LD104" s="456">
        <v>0</v>
      </c>
      <c r="LE104" s="456">
        <v>0</v>
      </c>
      <c r="LF104" s="456">
        <v>0</v>
      </c>
      <c r="LG104" s="456">
        <v>0</v>
      </c>
      <c r="LH104" s="456">
        <v>0</v>
      </c>
      <c r="LI104" s="456">
        <v>0</v>
      </c>
      <c r="LJ104" s="456">
        <v>0</v>
      </c>
      <c r="LK104" s="456">
        <v>0</v>
      </c>
      <c r="LL104" s="456">
        <v>0</v>
      </c>
      <c r="LM104" s="456">
        <v>0</v>
      </c>
      <c r="LN104" s="456">
        <v>0</v>
      </c>
      <c r="LO104" s="456">
        <v>0</v>
      </c>
      <c r="LP104" s="456">
        <v>0</v>
      </c>
      <c r="LQ104" s="456">
        <v>0</v>
      </c>
      <c r="LR104" s="456">
        <v>0</v>
      </c>
      <c r="LS104" s="456">
        <v>0</v>
      </c>
      <c r="LT104" s="456">
        <v>0</v>
      </c>
      <c r="LU104" s="456">
        <v>0</v>
      </c>
      <c r="LV104" s="456">
        <v>0</v>
      </c>
      <c r="LW104" s="456">
        <v>0</v>
      </c>
      <c r="LX104" s="456">
        <v>0</v>
      </c>
      <c r="LY104" s="456">
        <v>0</v>
      </c>
      <c r="LZ104" s="456">
        <v>0</v>
      </c>
      <c r="MA104" s="456">
        <v>0</v>
      </c>
      <c r="MB104" s="456">
        <v>0</v>
      </c>
      <c r="MC104" s="456">
        <v>0</v>
      </c>
      <c r="MD104" s="456">
        <v>0</v>
      </c>
      <c r="ME104" s="456">
        <v>0</v>
      </c>
      <c r="MF104" s="456">
        <v>0</v>
      </c>
      <c r="MG104" s="456">
        <v>0</v>
      </c>
      <c r="MH104" s="456">
        <v>0</v>
      </c>
      <c r="MI104" s="456">
        <v>0</v>
      </c>
      <c r="MJ104" s="456">
        <v>0</v>
      </c>
      <c r="MK104" s="456">
        <v>0</v>
      </c>
      <c r="ML104" s="456">
        <v>0</v>
      </c>
      <c r="MM104" s="456">
        <v>0</v>
      </c>
      <c r="MN104" s="456">
        <v>0</v>
      </c>
      <c r="MO104" s="456">
        <v>0</v>
      </c>
      <c r="MP104" s="456">
        <v>0</v>
      </c>
      <c r="MQ104" s="456">
        <v>0</v>
      </c>
      <c r="MR104" s="456">
        <v>0</v>
      </c>
      <c r="MS104" s="456">
        <v>0</v>
      </c>
      <c r="MT104" s="456">
        <v>0</v>
      </c>
      <c r="MU104" s="456">
        <v>0</v>
      </c>
      <c r="MV104" s="456">
        <v>0</v>
      </c>
      <c r="MW104" s="456">
        <v>0</v>
      </c>
      <c r="MX104" s="456">
        <v>0</v>
      </c>
      <c r="MY104" s="456">
        <v>0</v>
      </c>
      <c r="MZ104" s="456">
        <v>0</v>
      </c>
      <c r="NA104" s="456">
        <v>0</v>
      </c>
      <c r="NB104" s="456">
        <v>0</v>
      </c>
      <c r="NC104" s="456">
        <v>0</v>
      </c>
      <c r="ND104" s="456">
        <v>0</v>
      </c>
      <c r="NE104" s="456">
        <v>0</v>
      </c>
      <c r="NF104" s="456">
        <v>0</v>
      </c>
      <c r="NG104" s="456">
        <v>0</v>
      </c>
      <c r="NH104" s="456">
        <v>0</v>
      </c>
      <c r="NI104" s="456">
        <v>0</v>
      </c>
      <c r="NJ104" s="456">
        <v>0</v>
      </c>
      <c r="NK104" s="456">
        <v>0</v>
      </c>
      <c r="NL104" s="456">
        <v>0</v>
      </c>
      <c r="NM104" s="456">
        <v>0</v>
      </c>
      <c r="NN104" s="456">
        <v>0</v>
      </c>
      <c r="NO104" s="456">
        <v>0</v>
      </c>
      <c r="NP104" s="456">
        <v>0</v>
      </c>
      <c r="NQ104" s="456">
        <v>0</v>
      </c>
      <c r="NR104" s="456">
        <v>0</v>
      </c>
      <c r="NS104" s="456">
        <v>0</v>
      </c>
      <c r="NT104" s="456">
        <v>0</v>
      </c>
      <c r="NU104" s="456">
        <v>0</v>
      </c>
      <c r="NV104" s="456">
        <v>0</v>
      </c>
      <c r="NW104" s="456">
        <v>0</v>
      </c>
      <c r="NX104" s="456">
        <v>0</v>
      </c>
      <c r="NY104" s="456">
        <v>0</v>
      </c>
      <c r="NZ104" s="456">
        <v>0</v>
      </c>
      <c r="OA104" s="456">
        <v>0</v>
      </c>
      <c r="OB104" s="456">
        <v>0</v>
      </c>
      <c r="OC104" s="456">
        <v>0</v>
      </c>
      <c r="OD104" s="456">
        <v>0</v>
      </c>
      <c r="OE104" s="456">
        <v>0</v>
      </c>
      <c r="OF104" s="456">
        <v>0</v>
      </c>
      <c r="OG104" s="456">
        <v>0</v>
      </c>
      <c r="OH104" s="456">
        <v>0</v>
      </c>
      <c r="OI104" s="456">
        <v>0</v>
      </c>
      <c r="OJ104" s="456">
        <v>0</v>
      </c>
      <c r="OK104" s="456">
        <v>0</v>
      </c>
      <c r="OL104" s="456">
        <v>0</v>
      </c>
      <c r="OM104" s="456">
        <v>0</v>
      </c>
      <c r="ON104" s="456">
        <v>0</v>
      </c>
      <c r="OO104" s="456">
        <v>0</v>
      </c>
      <c r="OP104" s="456">
        <v>0</v>
      </c>
      <c r="OQ104" s="456">
        <v>0</v>
      </c>
      <c r="OR104" s="456">
        <v>0</v>
      </c>
      <c r="OS104" s="456">
        <v>0</v>
      </c>
      <c r="OT104" s="456">
        <v>0</v>
      </c>
      <c r="OU104" s="456">
        <v>0</v>
      </c>
      <c r="OV104" s="456">
        <v>0</v>
      </c>
      <c r="OW104" s="456">
        <v>0</v>
      </c>
      <c r="OX104" s="456">
        <v>0</v>
      </c>
      <c r="OY104" s="456">
        <v>0</v>
      </c>
      <c r="OZ104" s="456">
        <v>0</v>
      </c>
      <c r="PA104" s="456">
        <v>0</v>
      </c>
      <c r="PB104" s="456">
        <v>0</v>
      </c>
      <c r="PC104" s="456">
        <v>0</v>
      </c>
      <c r="PD104" s="456">
        <v>0</v>
      </c>
      <c r="PE104" s="456">
        <v>0</v>
      </c>
      <c r="PF104" s="456">
        <v>0</v>
      </c>
      <c r="PG104" s="456">
        <v>0</v>
      </c>
      <c r="PH104" s="456">
        <v>0</v>
      </c>
      <c r="PI104" s="456">
        <v>0</v>
      </c>
      <c r="PJ104" s="456">
        <v>0</v>
      </c>
      <c r="PK104" s="456">
        <v>0</v>
      </c>
      <c r="PL104" s="456">
        <v>0</v>
      </c>
      <c r="PM104" s="456">
        <v>0</v>
      </c>
      <c r="PN104" s="456">
        <v>0</v>
      </c>
      <c r="PO104" s="456">
        <v>0</v>
      </c>
      <c r="PP104" s="456">
        <v>0</v>
      </c>
      <c r="PQ104" s="456">
        <v>0</v>
      </c>
      <c r="PR104" s="456">
        <v>0</v>
      </c>
      <c r="PS104" s="456">
        <v>0</v>
      </c>
      <c r="PT104" s="456">
        <v>0</v>
      </c>
      <c r="PU104" s="456">
        <v>0</v>
      </c>
      <c r="PV104" s="456">
        <v>0</v>
      </c>
      <c r="PW104" s="456">
        <v>0</v>
      </c>
      <c r="PX104" s="456">
        <v>0</v>
      </c>
      <c r="PY104" s="456">
        <v>0</v>
      </c>
      <c r="PZ104" s="456">
        <v>0</v>
      </c>
      <c r="QA104" s="456">
        <v>0</v>
      </c>
      <c r="QB104" s="456">
        <v>0</v>
      </c>
      <c r="QC104" s="456">
        <v>0</v>
      </c>
      <c r="QD104" s="456">
        <v>0</v>
      </c>
      <c r="QE104" s="456">
        <v>0</v>
      </c>
      <c r="QF104" s="456">
        <v>0</v>
      </c>
      <c r="QG104" s="456">
        <v>0</v>
      </c>
      <c r="QH104" s="456">
        <v>0</v>
      </c>
      <c r="QI104" s="456">
        <v>0</v>
      </c>
      <c r="QJ104" s="456">
        <v>0</v>
      </c>
      <c r="QK104" s="456">
        <v>0</v>
      </c>
      <c r="QL104" s="456">
        <v>0</v>
      </c>
      <c r="QM104" s="456">
        <v>0</v>
      </c>
      <c r="QN104" s="456">
        <v>0</v>
      </c>
      <c r="QO104" s="456">
        <v>0</v>
      </c>
      <c r="QP104" s="456">
        <v>0</v>
      </c>
      <c r="QQ104" s="456">
        <v>0</v>
      </c>
      <c r="QR104" s="456">
        <v>0</v>
      </c>
      <c r="QS104" s="456">
        <v>0</v>
      </c>
      <c r="QT104" s="456">
        <v>0</v>
      </c>
      <c r="QU104" s="456">
        <v>0</v>
      </c>
      <c r="QV104" s="456">
        <v>0</v>
      </c>
      <c r="QW104" s="456">
        <v>0</v>
      </c>
      <c r="QX104" s="456">
        <v>0</v>
      </c>
      <c r="QY104" s="456">
        <v>0</v>
      </c>
      <c r="QZ104" s="456">
        <v>0</v>
      </c>
      <c r="RA104" s="456">
        <v>0</v>
      </c>
      <c r="RB104" s="456">
        <v>0</v>
      </c>
      <c r="RC104" s="456">
        <v>0</v>
      </c>
      <c r="RD104" s="456">
        <v>0</v>
      </c>
      <c r="RE104" s="456">
        <v>0</v>
      </c>
      <c r="RF104" s="456">
        <v>0</v>
      </c>
      <c r="RG104" s="456">
        <v>0</v>
      </c>
      <c r="RH104" s="456">
        <v>0</v>
      </c>
      <c r="RI104" s="456">
        <v>0</v>
      </c>
      <c r="RJ104" s="456">
        <v>0</v>
      </c>
      <c r="RK104" s="456">
        <v>0</v>
      </c>
      <c r="RL104" s="456">
        <v>0</v>
      </c>
      <c r="RM104" s="456">
        <v>0</v>
      </c>
      <c r="RN104" s="456">
        <v>0</v>
      </c>
      <c r="RO104" s="456">
        <v>0</v>
      </c>
      <c r="RP104" s="456">
        <v>0</v>
      </c>
      <c r="RQ104" s="456">
        <v>0</v>
      </c>
      <c r="RR104" s="456">
        <v>0</v>
      </c>
      <c r="RS104" s="456">
        <v>0</v>
      </c>
      <c r="RT104" s="456">
        <v>0</v>
      </c>
      <c r="RU104" s="456">
        <v>0</v>
      </c>
      <c r="RV104" s="456">
        <v>0</v>
      </c>
      <c r="RW104" s="456">
        <v>0</v>
      </c>
      <c r="RX104" s="456">
        <v>0</v>
      </c>
      <c r="RY104" s="456">
        <v>0</v>
      </c>
      <c r="RZ104" s="456">
        <v>0</v>
      </c>
      <c r="SA104" s="456">
        <v>0</v>
      </c>
      <c r="SB104" s="456">
        <v>0</v>
      </c>
      <c r="SC104" s="456">
        <v>0</v>
      </c>
      <c r="SD104" s="456">
        <v>0</v>
      </c>
      <c r="SE104" s="456">
        <v>0</v>
      </c>
      <c r="SF104" s="456">
        <v>0</v>
      </c>
      <c r="SG104" s="456">
        <v>0</v>
      </c>
      <c r="SH104" s="456">
        <v>0</v>
      </c>
      <c r="SI104" s="456">
        <v>0</v>
      </c>
      <c r="SJ104" s="456">
        <v>0</v>
      </c>
      <c r="SK104" s="456">
        <v>0</v>
      </c>
    </row>
    <row r="105" spans="3:506" outlineLevel="1">
      <c r="C105" s="175"/>
      <c r="D105" s="21"/>
      <c r="E105" s="132" t="s">
        <v>906</v>
      </c>
      <c r="F105" s="14">
        <v>0</v>
      </c>
      <c r="G105" s="14">
        <v>0</v>
      </c>
      <c r="H105" s="14">
        <v>0</v>
      </c>
      <c r="I105" s="456">
        <v>1</v>
      </c>
      <c r="J105" s="14">
        <v>0</v>
      </c>
      <c r="K105" s="14">
        <v>0</v>
      </c>
      <c r="L105" s="14">
        <v>0</v>
      </c>
      <c r="M105" s="456">
        <v>1</v>
      </c>
      <c r="N105" s="456">
        <v>1</v>
      </c>
      <c r="O105" s="14">
        <v>1</v>
      </c>
      <c r="P105" s="14">
        <v>0</v>
      </c>
      <c r="Q105" s="456">
        <v>1</v>
      </c>
      <c r="R105" s="456">
        <v>1</v>
      </c>
      <c r="S105" s="456">
        <v>1</v>
      </c>
      <c r="T105" s="14">
        <v>0</v>
      </c>
      <c r="U105" s="14">
        <v>0</v>
      </c>
      <c r="V105" s="456">
        <v>0</v>
      </c>
      <c r="W105" s="456">
        <v>0</v>
      </c>
      <c r="X105" s="456">
        <v>0</v>
      </c>
      <c r="Y105" s="456">
        <v>0</v>
      </c>
      <c r="Z105" s="456">
        <v>0</v>
      </c>
      <c r="AA105" s="456">
        <v>0</v>
      </c>
      <c r="AB105" s="456">
        <v>0</v>
      </c>
      <c r="AC105" s="456">
        <v>0</v>
      </c>
      <c r="AD105" s="456">
        <v>0</v>
      </c>
      <c r="AE105" s="456">
        <v>0</v>
      </c>
      <c r="AF105" s="456">
        <v>0</v>
      </c>
      <c r="AG105" s="456">
        <v>0</v>
      </c>
      <c r="AH105" s="456">
        <v>0</v>
      </c>
      <c r="AI105" s="456">
        <v>0</v>
      </c>
      <c r="AJ105" s="456">
        <v>0</v>
      </c>
      <c r="AK105" s="456">
        <v>0</v>
      </c>
      <c r="AL105" s="456">
        <v>0</v>
      </c>
      <c r="AM105" s="456">
        <v>0</v>
      </c>
      <c r="AN105" s="456">
        <v>0</v>
      </c>
      <c r="AO105" s="456">
        <v>0</v>
      </c>
      <c r="AP105" s="456">
        <v>0</v>
      </c>
      <c r="AQ105" s="456">
        <v>0</v>
      </c>
      <c r="AR105" s="456">
        <v>0</v>
      </c>
      <c r="AS105" s="456">
        <v>0</v>
      </c>
      <c r="AT105" s="456">
        <v>0</v>
      </c>
      <c r="AU105" s="456">
        <v>0</v>
      </c>
      <c r="AV105" s="456">
        <v>0</v>
      </c>
      <c r="AW105" s="456">
        <v>0</v>
      </c>
      <c r="AX105" s="456">
        <v>0</v>
      </c>
      <c r="AY105" s="456">
        <v>0</v>
      </c>
      <c r="AZ105" s="456">
        <v>0</v>
      </c>
      <c r="BA105" s="456">
        <v>0</v>
      </c>
      <c r="BB105" s="456">
        <v>0</v>
      </c>
      <c r="BC105" s="456">
        <v>0</v>
      </c>
      <c r="BD105" s="456">
        <v>0</v>
      </c>
      <c r="BE105" s="456">
        <v>0</v>
      </c>
      <c r="BF105" s="456">
        <v>0</v>
      </c>
      <c r="BG105" s="456">
        <v>0</v>
      </c>
      <c r="BH105" s="456">
        <v>0</v>
      </c>
      <c r="BI105" s="456">
        <v>0</v>
      </c>
      <c r="BJ105" s="456">
        <v>0</v>
      </c>
      <c r="BK105" s="456">
        <v>0</v>
      </c>
      <c r="BL105" s="456">
        <v>0</v>
      </c>
      <c r="BM105" s="456">
        <v>0</v>
      </c>
      <c r="BN105" s="456">
        <v>0</v>
      </c>
      <c r="BO105" s="456">
        <v>0</v>
      </c>
      <c r="BP105" s="456">
        <v>0</v>
      </c>
      <c r="BQ105" s="456">
        <v>0</v>
      </c>
      <c r="BR105" s="456">
        <v>0</v>
      </c>
      <c r="BS105" s="456">
        <v>0</v>
      </c>
      <c r="BT105" s="456">
        <v>0</v>
      </c>
      <c r="BU105" s="456">
        <v>0</v>
      </c>
      <c r="BV105" s="456">
        <v>0</v>
      </c>
      <c r="BW105" s="456">
        <v>0</v>
      </c>
      <c r="BX105" s="456">
        <v>0</v>
      </c>
      <c r="BY105" s="456">
        <v>0</v>
      </c>
      <c r="BZ105" s="456">
        <v>0</v>
      </c>
      <c r="CA105" s="456">
        <v>0</v>
      </c>
      <c r="CB105" s="456">
        <v>0</v>
      </c>
      <c r="CC105" s="456">
        <v>0</v>
      </c>
      <c r="CD105" s="456">
        <v>0</v>
      </c>
      <c r="CE105" s="456">
        <v>0</v>
      </c>
      <c r="CF105" s="456">
        <v>0</v>
      </c>
      <c r="CG105" s="456">
        <v>0</v>
      </c>
      <c r="CH105" s="456">
        <v>0</v>
      </c>
      <c r="CI105" s="456">
        <v>0</v>
      </c>
      <c r="CJ105" s="456">
        <v>0</v>
      </c>
      <c r="CK105" s="456">
        <v>0</v>
      </c>
      <c r="CL105" s="456">
        <v>0</v>
      </c>
      <c r="CM105" s="456">
        <v>0</v>
      </c>
      <c r="CN105" s="456">
        <v>0</v>
      </c>
      <c r="CO105" s="456">
        <v>0</v>
      </c>
      <c r="CP105" s="456">
        <v>0</v>
      </c>
      <c r="CQ105" s="456">
        <v>0</v>
      </c>
      <c r="CR105" s="456">
        <v>0</v>
      </c>
      <c r="CS105" s="456">
        <v>0</v>
      </c>
      <c r="CT105" s="456">
        <v>0</v>
      </c>
      <c r="CU105" s="456">
        <v>0</v>
      </c>
      <c r="CV105" s="456">
        <v>0</v>
      </c>
      <c r="CW105" s="456">
        <v>0</v>
      </c>
      <c r="CX105" s="456">
        <v>0</v>
      </c>
      <c r="CY105" s="456">
        <v>0</v>
      </c>
      <c r="CZ105" s="456">
        <v>0</v>
      </c>
      <c r="DA105" s="456">
        <v>0</v>
      </c>
      <c r="DB105" s="456">
        <v>0</v>
      </c>
      <c r="DC105" s="456">
        <v>0</v>
      </c>
      <c r="DD105" s="456">
        <v>0</v>
      </c>
      <c r="DE105" s="456">
        <v>0</v>
      </c>
      <c r="DF105" s="456">
        <v>0</v>
      </c>
      <c r="DG105" s="456">
        <v>0</v>
      </c>
      <c r="DH105" s="456">
        <v>0</v>
      </c>
      <c r="DI105" s="456">
        <v>0</v>
      </c>
      <c r="DJ105" s="456">
        <v>0</v>
      </c>
      <c r="DK105" s="456">
        <v>0</v>
      </c>
      <c r="DL105" s="456">
        <v>0</v>
      </c>
      <c r="DM105" s="456">
        <v>0</v>
      </c>
      <c r="DN105" s="456">
        <v>0</v>
      </c>
      <c r="DO105" s="456">
        <v>0</v>
      </c>
      <c r="DP105" s="456">
        <v>0</v>
      </c>
      <c r="DQ105" s="456">
        <v>0</v>
      </c>
      <c r="DR105" s="456">
        <v>0</v>
      </c>
      <c r="DS105" s="456">
        <v>0</v>
      </c>
      <c r="DT105" s="456">
        <v>0</v>
      </c>
      <c r="DU105" s="456">
        <v>0</v>
      </c>
      <c r="DV105" s="456">
        <v>0</v>
      </c>
      <c r="DW105" s="456">
        <v>0</v>
      </c>
      <c r="DX105" s="456">
        <v>0</v>
      </c>
      <c r="DY105" s="456">
        <v>0</v>
      </c>
      <c r="DZ105" s="456">
        <v>0</v>
      </c>
      <c r="EA105" s="456">
        <v>0</v>
      </c>
      <c r="EB105" s="456">
        <v>0</v>
      </c>
      <c r="EC105" s="456">
        <v>0</v>
      </c>
      <c r="ED105" s="456">
        <v>0</v>
      </c>
      <c r="EE105" s="456">
        <v>0</v>
      </c>
      <c r="EF105" s="456">
        <v>0</v>
      </c>
      <c r="EG105" s="456">
        <v>0</v>
      </c>
      <c r="EH105" s="456">
        <v>0</v>
      </c>
      <c r="EI105" s="456">
        <v>0</v>
      </c>
      <c r="EJ105" s="456">
        <v>0</v>
      </c>
      <c r="EK105" s="456">
        <v>0</v>
      </c>
      <c r="EL105" s="456">
        <v>0</v>
      </c>
      <c r="EM105" s="456">
        <v>0</v>
      </c>
      <c r="EN105" s="456">
        <v>0</v>
      </c>
      <c r="EO105" s="456">
        <v>0</v>
      </c>
      <c r="EP105" s="456">
        <v>0</v>
      </c>
      <c r="EQ105" s="456">
        <v>0</v>
      </c>
      <c r="ER105" s="456">
        <v>0</v>
      </c>
      <c r="ES105" s="456">
        <v>0</v>
      </c>
      <c r="ET105" s="456">
        <v>0</v>
      </c>
      <c r="EU105" s="456">
        <v>0</v>
      </c>
      <c r="EV105" s="456">
        <v>0</v>
      </c>
      <c r="EW105" s="456">
        <v>0</v>
      </c>
      <c r="EX105" s="456">
        <v>0</v>
      </c>
      <c r="EY105" s="456">
        <v>0</v>
      </c>
      <c r="EZ105" s="456">
        <v>0</v>
      </c>
      <c r="FA105" s="456">
        <v>0</v>
      </c>
      <c r="FB105" s="456">
        <v>0</v>
      </c>
      <c r="FC105" s="456">
        <v>0</v>
      </c>
      <c r="FD105" s="456">
        <v>0</v>
      </c>
      <c r="FE105" s="456">
        <v>0</v>
      </c>
      <c r="FF105" s="456">
        <v>0</v>
      </c>
      <c r="FG105" s="456">
        <v>0</v>
      </c>
      <c r="FH105" s="456">
        <v>0</v>
      </c>
      <c r="FI105" s="456">
        <v>0</v>
      </c>
      <c r="FJ105" s="456">
        <v>0</v>
      </c>
      <c r="FK105" s="456">
        <v>0</v>
      </c>
      <c r="FL105" s="456">
        <v>0</v>
      </c>
      <c r="FM105" s="456">
        <v>0</v>
      </c>
      <c r="FN105" s="456">
        <v>0</v>
      </c>
      <c r="FO105" s="456">
        <v>0</v>
      </c>
      <c r="FP105" s="456">
        <v>0</v>
      </c>
      <c r="FQ105" s="456">
        <v>0</v>
      </c>
      <c r="FR105" s="456">
        <v>0</v>
      </c>
      <c r="FS105" s="456">
        <v>0</v>
      </c>
      <c r="FT105" s="456">
        <v>0</v>
      </c>
      <c r="FU105" s="456">
        <v>0</v>
      </c>
      <c r="FV105" s="456">
        <v>0</v>
      </c>
      <c r="FW105" s="456">
        <v>0</v>
      </c>
      <c r="FX105" s="456">
        <v>0</v>
      </c>
      <c r="FY105" s="456">
        <v>0</v>
      </c>
      <c r="FZ105" s="456">
        <v>0</v>
      </c>
      <c r="GA105" s="456">
        <v>0</v>
      </c>
      <c r="GB105" s="456">
        <v>0</v>
      </c>
      <c r="GC105" s="456">
        <v>0</v>
      </c>
      <c r="GD105" s="456">
        <v>0</v>
      </c>
      <c r="GE105" s="456">
        <v>0</v>
      </c>
      <c r="GF105" s="456">
        <v>0</v>
      </c>
      <c r="GG105" s="456">
        <v>0</v>
      </c>
      <c r="GH105" s="456">
        <v>0</v>
      </c>
      <c r="GI105" s="456">
        <v>0</v>
      </c>
      <c r="GJ105" s="456">
        <v>0</v>
      </c>
      <c r="GK105" s="456">
        <v>0</v>
      </c>
      <c r="GL105" s="456">
        <v>0</v>
      </c>
      <c r="GM105" s="456">
        <v>0</v>
      </c>
      <c r="GN105" s="456">
        <v>0</v>
      </c>
      <c r="GO105" s="456">
        <v>0</v>
      </c>
      <c r="GP105" s="456">
        <v>0</v>
      </c>
      <c r="GQ105" s="456">
        <v>0</v>
      </c>
      <c r="GR105" s="456">
        <v>0</v>
      </c>
      <c r="GS105" s="456">
        <v>0</v>
      </c>
      <c r="GT105" s="456">
        <v>0</v>
      </c>
      <c r="GU105" s="456">
        <v>0</v>
      </c>
      <c r="GV105" s="456">
        <v>0</v>
      </c>
      <c r="GW105" s="456">
        <v>0</v>
      </c>
      <c r="GX105" s="456">
        <v>0</v>
      </c>
      <c r="GY105" s="456">
        <v>0</v>
      </c>
      <c r="GZ105" s="456">
        <v>0</v>
      </c>
      <c r="HA105" s="456">
        <v>0</v>
      </c>
      <c r="HB105" s="456">
        <v>0</v>
      </c>
      <c r="HC105" s="456">
        <v>0</v>
      </c>
      <c r="HD105" s="456">
        <v>0</v>
      </c>
      <c r="HE105" s="456">
        <v>0</v>
      </c>
      <c r="HF105" s="456">
        <v>0</v>
      </c>
      <c r="HG105" s="456">
        <v>0</v>
      </c>
      <c r="HH105" s="456">
        <v>0</v>
      </c>
      <c r="HI105" s="456">
        <v>0</v>
      </c>
      <c r="HJ105" s="456">
        <v>0</v>
      </c>
      <c r="HK105" s="456">
        <v>0</v>
      </c>
      <c r="HL105" s="456">
        <v>0</v>
      </c>
      <c r="HM105" s="456">
        <v>0</v>
      </c>
      <c r="HN105" s="456">
        <v>0</v>
      </c>
      <c r="HO105" s="456">
        <v>0</v>
      </c>
      <c r="HP105" s="456">
        <v>0</v>
      </c>
      <c r="HQ105" s="456">
        <v>0</v>
      </c>
      <c r="HR105" s="456">
        <v>0</v>
      </c>
      <c r="HS105" s="456">
        <v>0</v>
      </c>
      <c r="HT105" s="456">
        <v>0</v>
      </c>
      <c r="HU105" s="456">
        <v>0</v>
      </c>
      <c r="HV105" s="456">
        <v>0</v>
      </c>
      <c r="HW105" s="456">
        <v>0</v>
      </c>
      <c r="HX105" s="456">
        <v>0</v>
      </c>
      <c r="HY105" s="456">
        <v>0</v>
      </c>
      <c r="HZ105" s="456">
        <v>0</v>
      </c>
      <c r="IA105" s="456">
        <v>0</v>
      </c>
      <c r="IB105" s="456">
        <v>0</v>
      </c>
      <c r="IC105" s="456">
        <v>0</v>
      </c>
      <c r="ID105" s="456">
        <v>0</v>
      </c>
      <c r="IE105" s="456">
        <v>0</v>
      </c>
      <c r="IF105" s="456">
        <v>0</v>
      </c>
      <c r="IG105" s="456">
        <v>0</v>
      </c>
      <c r="IH105" s="456">
        <v>0</v>
      </c>
      <c r="II105" s="456">
        <v>0</v>
      </c>
      <c r="IJ105" s="456">
        <v>0</v>
      </c>
      <c r="IK105" s="456">
        <v>0</v>
      </c>
      <c r="IL105" s="456">
        <v>0</v>
      </c>
      <c r="IM105" s="456">
        <v>0</v>
      </c>
      <c r="IN105" s="456">
        <v>0</v>
      </c>
      <c r="IO105" s="456">
        <v>0</v>
      </c>
      <c r="IP105" s="456">
        <v>0</v>
      </c>
      <c r="IQ105" s="456">
        <v>0</v>
      </c>
      <c r="IR105" s="456">
        <v>0</v>
      </c>
      <c r="IS105" s="456">
        <v>0</v>
      </c>
      <c r="IT105" s="456">
        <v>0</v>
      </c>
      <c r="IU105" s="456">
        <v>0</v>
      </c>
      <c r="IV105" s="456">
        <v>0</v>
      </c>
      <c r="IW105" s="456">
        <v>0</v>
      </c>
      <c r="IX105" s="456">
        <v>0</v>
      </c>
      <c r="IY105" s="456">
        <v>0</v>
      </c>
      <c r="IZ105" s="456">
        <v>0</v>
      </c>
      <c r="JA105" s="456">
        <v>0</v>
      </c>
      <c r="JB105" s="456">
        <v>0</v>
      </c>
      <c r="JC105" s="456">
        <v>0</v>
      </c>
      <c r="JD105" s="456">
        <v>0</v>
      </c>
      <c r="JE105" s="456">
        <v>0</v>
      </c>
      <c r="JF105" s="456">
        <v>0</v>
      </c>
      <c r="JG105" s="456">
        <v>0</v>
      </c>
      <c r="JH105" s="456">
        <v>0</v>
      </c>
      <c r="JI105" s="456">
        <v>0</v>
      </c>
      <c r="JJ105" s="456">
        <v>0</v>
      </c>
      <c r="JK105" s="456">
        <v>0</v>
      </c>
      <c r="JL105" s="456">
        <v>0</v>
      </c>
      <c r="JM105" s="456">
        <v>0</v>
      </c>
      <c r="JN105" s="456">
        <v>0</v>
      </c>
      <c r="JO105" s="456">
        <v>0</v>
      </c>
      <c r="JP105" s="456">
        <v>0</v>
      </c>
      <c r="JQ105" s="456">
        <v>0</v>
      </c>
      <c r="JR105" s="456">
        <v>0</v>
      </c>
      <c r="JS105" s="456">
        <v>0</v>
      </c>
      <c r="JT105" s="456">
        <v>0</v>
      </c>
      <c r="JU105" s="456">
        <v>0</v>
      </c>
      <c r="JV105" s="456">
        <v>0</v>
      </c>
      <c r="JW105" s="456">
        <v>0</v>
      </c>
      <c r="JX105" s="456">
        <v>0</v>
      </c>
      <c r="JY105" s="456">
        <v>0</v>
      </c>
      <c r="JZ105" s="456">
        <v>0</v>
      </c>
      <c r="KA105" s="456">
        <v>0</v>
      </c>
      <c r="KB105" s="456">
        <v>0</v>
      </c>
      <c r="KC105" s="456">
        <v>0</v>
      </c>
      <c r="KD105" s="456">
        <v>0</v>
      </c>
      <c r="KE105" s="456">
        <v>0</v>
      </c>
      <c r="KF105" s="456">
        <v>0</v>
      </c>
      <c r="KG105" s="456">
        <v>0</v>
      </c>
      <c r="KH105" s="456">
        <v>0</v>
      </c>
      <c r="KI105" s="456">
        <v>0</v>
      </c>
      <c r="KJ105" s="456">
        <v>0</v>
      </c>
      <c r="KK105" s="456">
        <v>0</v>
      </c>
      <c r="KL105" s="456">
        <v>0</v>
      </c>
      <c r="KM105" s="456">
        <v>0</v>
      </c>
      <c r="KN105" s="456">
        <v>0</v>
      </c>
      <c r="KO105" s="456">
        <v>0</v>
      </c>
      <c r="KP105" s="456">
        <v>0</v>
      </c>
      <c r="KQ105" s="456">
        <v>0</v>
      </c>
      <c r="KR105" s="456">
        <v>0</v>
      </c>
      <c r="KS105" s="456">
        <v>0</v>
      </c>
      <c r="KT105" s="456">
        <v>0</v>
      </c>
      <c r="KU105" s="456">
        <v>0</v>
      </c>
      <c r="KV105" s="456">
        <v>0</v>
      </c>
      <c r="KW105" s="456">
        <v>0</v>
      </c>
      <c r="KX105" s="456">
        <v>0</v>
      </c>
      <c r="KY105" s="456">
        <v>0</v>
      </c>
      <c r="KZ105" s="456">
        <v>0</v>
      </c>
      <c r="LA105" s="456">
        <v>0</v>
      </c>
      <c r="LB105" s="456">
        <v>0</v>
      </c>
      <c r="LC105" s="456">
        <v>0</v>
      </c>
      <c r="LD105" s="456">
        <v>0</v>
      </c>
      <c r="LE105" s="456">
        <v>0</v>
      </c>
      <c r="LF105" s="456">
        <v>0</v>
      </c>
      <c r="LG105" s="456">
        <v>0</v>
      </c>
      <c r="LH105" s="456">
        <v>0</v>
      </c>
      <c r="LI105" s="456">
        <v>0</v>
      </c>
      <c r="LJ105" s="456">
        <v>0</v>
      </c>
      <c r="LK105" s="456">
        <v>0</v>
      </c>
      <c r="LL105" s="456">
        <v>0</v>
      </c>
      <c r="LM105" s="456">
        <v>0</v>
      </c>
      <c r="LN105" s="456">
        <v>0</v>
      </c>
      <c r="LO105" s="456">
        <v>0</v>
      </c>
      <c r="LP105" s="456">
        <v>0</v>
      </c>
      <c r="LQ105" s="456">
        <v>0</v>
      </c>
      <c r="LR105" s="456">
        <v>0</v>
      </c>
      <c r="LS105" s="456">
        <v>0</v>
      </c>
      <c r="LT105" s="456">
        <v>0</v>
      </c>
      <c r="LU105" s="456">
        <v>0</v>
      </c>
      <c r="LV105" s="456">
        <v>0</v>
      </c>
      <c r="LW105" s="456">
        <v>0</v>
      </c>
      <c r="LX105" s="456">
        <v>0</v>
      </c>
      <c r="LY105" s="456">
        <v>0</v>
      </c>
      <c r="LZ105" s="456">
        <v>0</v>
      </c>
      <c r="MA105" s="456">
        <v>0</v>
      </c>
      <c r="MB105" s="456">
        <v>0</v>
      </c>
      <c r="MC105" s="456">
        <v>0</v>
      </c>
      <c r="MD105" s="456">
        <v>0</v>
      </c>
      <c r="ME105" s="456">
        <v>0</v>
      </c>
      <c r="MF105" s="456">
        <v>0</v>
      </c>
      <c r="MG105" s="456">
        <v>0</v>
      </c>
      <c r="MH105" s="456">
        <v>0</v>
      </c>
      <c r="MI105" s="456">
        <v>0</v>
      </c>
      <c r="MJ105" s="456">
        <v>0</v>
      </c>
      <c r="MK105" s="456">
        <v>0</v>
      </c>
      <c r="ML105" s="456">
        <v>0</v>
      </c>
      <c r="MM105" s="456">
        <v>0</v>
      </c>
      <c r="MN105" s="456">
        <v>0</v>
      </c>
      <c r="MO105" s="456">
        <v>0</v>
      </c>
      <c r="MP105" s="456">
        <v>0</v>
      </c>
      <c r="MQ105" s="456">
        <v>0</v>
      </c>
      <c r="MR105" s="456">
        <v>0</v>
      </c>
      <c r="MS105" s="456">
        <v>0</v>
      </c>
      <c r="MT105" s="456">
        <v>0</v>
      </c>
      <c r="MU105" s="456">
        <v>0</v>
      </c>
      <c r="MV105" s="456">
        <v>0</v>
      </c>
      <c r="MW105" s="456">
        <v>0</v>
      </c>
      <c r="MX105" s="456">
        <v>0</v>
      </c>
      <c r="MY105" s="456">
        <v>0</v>
      </c>
      <c r="MZ105" s="456">
        <v>0</v>
      </c>
      <c r="NA105" s="456">
        <v>0</v>
      </c>
      <c r="NB105" s="456">
        <v>0</v>
      </c>
      <c r="NC105" s="456">
        <v>0</v>
      </c>
      <c r="ND105" s="456">
        <v>0</v>
      </c>
      <c r="NE105" s="456">
        <v>0</v>
      </c>
      <c r="NF105" s="456">
        <v>0</v>
      </c>
      <c r="NG105" s="456">
        <v>0</v>
      </c>
      <c r="NH105" s="456">
        <v>0</v>
      </c>
      <c r="NI105" s="456">
        <v>0</v>
      </c>
      <c r="NJ105" s="456">
        <v>0</v>
      </c>
      <c r="NK105" s="456">
        <v>0</v>
      </c>
      <c r="NL105" s="456">
        <v>0</v>
      </c>
      <c r="NM105" s="456">
        <v>0</v>
      </c>
      <c r="NN105" s="456">
        <v>0</v>
      </c>
      <c r="NO105" s="456">
        <v>0</v>
      </c>
      <c r="NP105" s="456">
        <v>0</v>
      </c>
      <c r="NQ105" s="456">
        <v>0</v>
      </c>
      <c r="NR105" s="456">
        <v>0</v>
      </c>
      <c r="NS105" s="456">
        <v>0</v>
      </c>
      <c r="NT105" s="456">
        <v>0</v>
      </c>
      <c r="NU105" s="456">
        <v>0</v>
      </c>
      <c r="NV105" s="456">
        <v>0</v>
      </c>
      <c r="NW105" s="456">
        <v>0</v>
      </c>
      <c r="NX105" s="456">
        <v>0</v>
      </c>
      <c r="NY105" s="456">
        <v>0</v>
      </c>
      <c r="NZ105" s="456">
        <v>0</v>
      </c>
      <c r="OA105" s="456">
        <v>0</v>
      </c>
      <c r="OB105" s="456">
        <v>0</v>
      </c>
      <c r="OC105" s="456">
        <v>0</v>
      </c>
      <c r="OD105" s="456">
        <v>0</v>
      </c>
      <c r="OE105" s="456">
        <v>0</v>
      </c>
      <c r="OF105" s="456">
        <v>0</v>
      </c>
      <c r="OG105" s="456">
        <v>0</v>
      </c>
      <c r="OH105" s="456">
        <v>0</v>
      </c>
      <c r="OI105" s="456">
        <v>0</v>
      </c>
      <c r="OJ105" s="456">
        <v>0</v>
      </c>
      <c r="OK105" s="456">
        <v>0</v>
      </c>
      <c r="OL105" s="456">
        <v>0</v>
      </c>
      <c r="OM105" s="456">
        <v>0</v>
      </c>
      <c r="ON105" s="456">
        <v>0</v>
      </c>
      <c r="OO105" s="456">
        <v>0</v>
      </c>
      <c r="OP105" s="456">
        <v>0</v>
      </c>
      <c r="OQ105" s="456">
        <v>0</v>
      </c>
      <c r="OR105" s="456">
        <v>0</v>
      </c>
      <c r="OS105" s="456">
        <v>0</v>
      </c>
      <c r="OT105" s="456">
        <v>0</v>
      </c>
      <c r="OU105" s="456">
        <v>0</v>
      </c>
      <c r="OV105" s="456">
        <v>0</v>
      </c>
      <c r="OW105" s="456">
        <v>0</v>
      </c>
      <c r="OX105" s="456">
        <v>0</v>
      </c>
      <c r="OY105" s="456">
        <v>0</v>
      </c>
      <c r="OZ105" s="456">
        <v>0</v>
      </c>
      <c r="PA105" s="456">
        <v>0</v>
      </c>
      <c r="PB105" s="456">
        <v>0</v>
      </c>
      <c r="PC105" s="456">
        <v>0</v>
      </c>
      <c r="PD105" s="456">
        <v>0</v>
      </c>
      <c r="PE105" s="456">
        <v>0</v>
      </c>
      <c r="PF105" s="456">
        <v>0</v>
      </c>
      <c r="PG105" s="456">
        <v>0</v>
      </c>
      <c r="PH105" s="456">
        <v>0</v>
      </c>
      <c r="PI105" s="456">
        <v>0</v>
      </c>
      <c r="PJ105" s="456">
        <v>0</v>
      </c>
      <c r="PK105" s="456">
        <v>0</v>
      </c>
      <c r="PL105" s="456">
        <v>0</v>
      </c>
      <c r="PM105" s="456">
        <v>0</v>
      </c>
      <c r="PN105" s="456">
        <v>0</v>
      </c>
      <c r="PO105" s="456">
        <v>0</v>
      </c>
      <c r="PP105" s="456">
        <v>0</v>
      </c>
      <c r="PQ105" s="456">
        <v>0</v>
      </c>
      <c r="PR105" s="456">
        <v>0</v>
      </c>
      <c r="PS105" s="456">
        <v>0</v>
      </c>
      <c r="PT105" s="456">
        <v>0</v>
      </c>
      <c r="PU105" s="456">
        <v>0</v>
      </c>
      <c r="PV105" s="456">
        <v>0</v>
      </c>
      <c r="PW105" s="456">
        <v>0</v>
      </c>
      <c r="PX105" s="456">
        <v>0</v>
      </c>
      <c r="PY105" s="456">
        <v>0</v>
      </c>
      <c r="PZ105" s="456">
        <v>0</v>
      </c>
      <c r="QA105" s="456">
        <v>0</v>
      </c>
      <c r="QB105" s="456">
        <v>0</v>
      </c>
      <c r="QC105" s="456">
        <v>0</v>
      </c>
      <c r="QD105" s="456">
        <v>0</v>
      </c>
      <c r="QE105" s="456">
        <v>0</v>
      </c>
      <c r="QF105" s="456">
        <v>0</v>
      </c>
      <c r="QG105" s="456">
        <v>0</v>
      </c>
      <c r="QH105" s="456">
        <v>0</v>
      </c>
      <c r="QI105" s="456">
        <v>0</v>
      </c>
      <c r="QJ105" s="456">
        <v>0</v>
      </c>
      <c r="QK105" s="456">
        <v>0</v>
      </c>
      <c r="QL105" s="456">
        <v>0</v>
      </c>
      <c r="QM105" s="456">
        <v>0</v>
      </c>
      <c r="QN105" s="456">
        <v>0</v>
      </c>
      <c r="QO105" s="456">
        <v>0</v>
      </c>
      <c r="QP105" s="456">
        <v>0</v>
      </c>
      <c r="QQ105" s="456">
        <v>0</v>
      </c>
      <c r="QR105" s="456">
        <v>0</v>
      </c>
      <c r="QS105" s="456">
        <v>0</v>
      </c>
      <c r="QT105" s="456">
        <v>0</v>
      </c>
      <c r="QU105" s="456">
        <v>0</v>
      </c>
      <c r="QV105" s="456">
        <v>0</v>
      </c>
      <c r="QW105" s="456">
        <v>0</v>
      </c>
      <c r="QX105" s="456">
        <v>0</v>
      </c>
      <c r="QY105" s="456">
        <v>0</v>
      </c>
      <c r="QZ105" s="456">
        <v>0</v>
      </c>
      <c r="RA105" s="456">
        <v>0</v>
      </c>
      <c r="RB105" s="456">
        <v>0</v>
      </c>
      <c r="RC105" s="456">
        <v>0</v>
      </c>
      <c r="RD105" s="456">
        <v>0</v>
      </c>
      <c r="RE105" s="456">
        <v>0</v>
      </c>
      <c r="RF105" s="456">
        <v>0</v>
      </c>
      <c r="RG105" s="456">
        <v>0</v>
      </c>
      <c r="RH105" s="456">
        <v>0</v>
      </c>
      <c r="RI105" s="456">
        <v>0</v>
      </c>
      <c r="RJ105" s="456">
        <v>0</v>
      </c>
      <c r="RK105" s="456">
        <v>0</v>
      </c>
      <c r="RL105" s="456">
        <v>0</v>
      </c>
      <c r="RM105" s="456">
        <v>0</v>
      </c>
      <c r="RN105" s="456">
        <v>0</v>
      </c>
      <c r="RO105" s="456">
        <v>0</v>
      </c>
      <c r="RP105" s="456">
        <v>0</v>
      </c>
      <c r="RQ105" s="456">
        <v>0</v>
      </c>
      <c r="RR105" s="456">
        <v>0</v>
      </c>
      <c r="RS105" s="456">
        <v>0</v>
      </c>
      <c r="RT105" s="456">
        <v>0</v>
      </c>
      <c r="RU105" s="456">
        <v>0</v>
      </c>
      <c r="RV105" s="456">
        <v>0</v>
      </c>
      <c r="RW105" s="456">
        <v>0</v>
      </c>
      <c r="RX105" s="456">
        <v>0</v>
      </c>
      <c r="RY105" s="456">
        <v>0</v>
      </c>
      <c r="RZ105" s="456">
        <v>0</v>
      </c>
      <c r="SA105" s="456">
        <v>0</v>
      </c>
      <c r="SB105" s="456">
        <v>0</v>
      </c>
      <c r="SC105" s="456">
        <v>0</v>
      </c>
      <c r="SD105" s="456">
        <v>0</v>
      </c>
      <c r="SE105" s="456">
        <v>0</v>
      </c>
      <c r="SF105" s="456">
        <v>0</v>
      </c>
      <c r="SG105" s="456">
        <v>0</v>
      </c>
      <c r="SH105" s="456">
        <v>0</v>
      </c>
      <c r="SI105" s="456">
        <v>0</v>
      </c>
      <c r="SJ105" s="456">
        <v>0</v>
      </c>
      <c r="SK105" s="456">
        <v>0</v>
      </c>
    </row>
    <row r="106" spans="3:506">
      <c r="C106" s="175" t="str">
        <f>"Valor de Servicios de voz"&amp;" - "&amp;(year.selected-1)</f>
        <v>Valor de Servicios de voz - 2016</v>
      </c>
      <c r="D106" s="21"/>
      <c r="E106" s="175"/>
      <c r="J106" s="175" t="s">
        <v>901</v>
      </c>
      <c r="P106" s="175" t="s">
        <v>899</v>
      </c>
    </row>
    <row r="107" spans="3:506">
      <c r="C107" s="390" t="s">
        <v>894</v>
      </c>
      <c r="D107" s="21" t="s">
        <v>175</v>
      </c>
      <c r="E107" s="175" t="s">
        <v>599</v>
      </c>
      <c r="F107" s="374">
        <f>IFERROR(VLOOKUP("Paquete Acerques",'P. 2.6'!$E$73:$L$93,4,FALSE),"")</f>
        <v>19.301871442794802</v>
      </c>
      <c r="G107" s="374">
        <f>IFERROR(VLOOKUP(G$63,'P. 2.6'!$E$73:$L$93,4,FALSE),"")</f>
        <v>0</v>
      </c>
      <c r="H107" s="374">
        <f>IFERROR(VLOOKUP(H$63,'P. 2.6'!$E$73:$L$93,4,FALSE),"")</f>
        <v>0</v>
      </c>
      <c r="I107" s="374">
        <f>IFERROR(VLOOKUP(I$63,'P. 2.6'!$E$73:$L$93,4,FALSE),"")</f>
        <v>7.007628672122955</v>
      </c>
      <c r="J107" s="202"/>
      <c r="K107" s="374">
        <f>IFERROR(VLOOKUP(K$63,'P. 2.6'!$E$73:$L$93,4,FALSE),"")</f>
        <v>58.744358921051031</v>
      </c>
      <c r="L107" s="374">
        <f>IFERROR(VLOOKUP(L$63,'P. 2.6'!$E$73:$L$93,4,FALSE),"")</f>
        <v>0</v>
      </c>
      <c r="M107" s="374">
        <f>IFERROR(VLOOKUP(M$63,'P. 2.6'!$E$73:$L$93,4,FALSE),"")</f>
        <v>84.660568199157723</v>
      </c>
      <c r="N107" s="374">
        <f>IFERROR(VLOOKUP(N$63,'P. 2.6'!$E$73:$L$93,4,FALSE),"")</f>
        <v>136.39146904194354</v>
      </c>
      <c r="O107" s="374">
        <f>IFERROR(VLOOKUP("Paquete Telmex Todo México Sin Límites",'P. 2.6'!$E$73:$L$93,4,FALSE),"")</f>
        <v>98.526556730270386</v>
      </c>
      <c r="P107" s="202" t="str">
        <f>IFERROR(VLOOKUP(P$63,'P. 2.6'!$E$73:$L$93,4,FALSE),"")</f>
        <v/>
      </c>
      <c r="Q107" s="374">
        <f>IFERROR(VLOOKUP(Q$63,'P. 2.6'!$E$73:$L$93,4,FALSE),"")</f>
        <v>716.09455971694001</v>
      </c>
      <c r="R107" s="374">
        <f>IFERROR(VLOOKUP(R$63,'P. 2.6'!$E$73:$L$93,4,FALSE),"")</f>
        <v>1022.3564838353157</v>
      </c>
      <c r="S107" s="374">
        <f>IFERROR(VLOOKUP(S$63,'P. 2.6'!$E$73:$L$93,4,FALSE),"")</f>
        <v>1292.6175260531902</v>
      </c>
      <c r="T107" s="191">
        <v>0</v>
      </c>
      <c r="U107" s="191">
        <v>0</v>
      </c>
      <c r="V107" s="374"/>
      <c r="W107" s="374"/>
      <c r="X107" s="374"/>
      <c r="Y107" s="374"/>
      <c r="Z107" s="374"/>
      <c r="AA107" s="374"/>
      <c r="AB107" s="374"/>
      <c r="AC107" s="374"/>
      <c r="AD107" s="374"/>
      <c r="AE107" s="374"/>
      <c r="AF107" s="374"/>
      <c r="AG107" s="374"/>
      <c r="AH107" s="374"/>
      <c r="AI107" s="374"/>
      <c r="AJ107" s="374"/>
      <c r="AK107" s="374"/>
      <c r="AL107" s="374"/>
      <c r="AM107" s="374"/>
      <c r="AN107" s="374"/>
      <c r="AO107" s="374"/>
      <c r="AP107" s="374"/>
      <c r="AQ107" s="374"/>
      <c r="AR107" s="374"/>
      <c r="AS107" s="374"/>
      <c r="AT107" s="374"/>
      <c r="AU107" s="374"/>
      <c r="AV107" s="374"/>
      <c r="AW107" s="374"/>
      <c r="AX107" s="374"/>
      <c r="AY107" s="374"/>
      <c r="AZ107" s="374"/>
      <c r="BA107" s="374"/>
      <c r="BB107" s="374"/>
      <c r="BC107" s="374"/>
      <c r="BD107" s="374"/>
      <c r="BE107" s="374"/>
      <c r="BF107" s="374"/>
      <c r="BG107" s="374"/>
      <c r="BH107" s="374"/>
      <c r="BI107" s="374"/>
      <c r="BJ107" s="374"/>
      <c r="BK107" s="374"/>
      <c r="BL107" s="374"/>
      <c r="BM107" s="374"/>
      <c r="BN107" s="374"/>
      <c r="BO107" s="374"/>
      <c r="BP107" s="374"/>
      <c r="BQ107" s="374"/>
      <c r="BR107" s="374"/>
      <c r="BS107" s="374"/>
      <c r="BT107" s="374"/>
      <c r="BU107" s="374"/>
      <c r="BV107" s="374"/>
      <c r="BW107" s="374"/>
      <c r="BX107" s="374"/>
      <c r="BY107" s="374"/>
      <c r="BZ107" s="374"/>
      <c r="CA107" s="374"/>
      <c r="CB107" s="374"/>
      <c r="CC107" s="374"/>
      <c r="CD107" s="374"/>
      <c r="CE107" s="374"/>
      <c r="CF107" s="374"/>
      <c r="CG107" s="374"/>
      <c r="CH107" s="374"/>
      <c r="CI107" s="374"/>
      <c r="CJ107" s="374"/>
      <c r="CK107" s="374"/>
      <c r="CL107" s="374"/>
      <c r="CM107" s="374"/>
      <c r="CN107" s="374"/>
      <c r="CO107" s="374"/>
      <c r="CP107" s="374"/>
      <c r="CQ107" s="374"/>
      <c r="CR107" s="374"/>
      <c r="CS107" s="374"/>
      <c r="CT107" s="374"/>
      <c r="CU107" s="374"/>
      <c r="CV107" s="374"/>
      <c r="CW107" s="374"/>
      <c r="CX107" s="374"/>
      <c r="CY107" s="374"/>
      <c r="CZ107" s="374"/>
      <c r="DA107" s="374"/>
      <c r="DB107" s="374"/>
      <c r="DC107" s="374"/>
      <c r="DD107" s="374"/>
      <c r="DE107" s="374"/>
      <c r="DF107" s="374"/>
      <c r="DG107" s="374"/>
      <c r="DH107" s="374"/>
      <c r="DI107" s="374"/>
      <c r="DJ107" s="374"/>
      <c r="DK107" s="374"/>
      <c r="DL107" s="374"/>
      <c r="DM107" s="374"/>
      <c r="DN107" s="374"/>
      <c r="DO107" s="374"/>
      <c r="DP107" s="374"/>
      <c r="DQ107" s="374"/>
      <c r="DR107" s="374"/>
      <c r="DS107" s="374"/>
      <c r="DT107" s="374"/>
      <c r="DU107" s="374"/>
      <c r="DV107" s="374"/>
      <c r="DW107" s="374"/>
      <c r="DX107" s="374"/>
      <c r="DY107" s="374"/>
      <c r="DZ107" s="374"/>
      <c r="EA107" s="374"/>
      <c r="EB107" s="374"/>
      <c r="EC107" s="374"/>
      <c r="ED107" s="374"/>
      <c r="EE107" s="374"/>
      <c r="EF107" s="374"/>
      <c r="EG107" s="374"/>
      <c r="EH107" s="374"/>
      <c r="EI107" s="374"/>
      <c r="EJ107" s="374"/>
      <c r="EK107" s="374"/>
      <c r="EL107" s="374"/>
      <c r="EM107" s="374"/>
      <c r="EN107" s="374"/>
      <c r="EO107" s="374"/>
      <c r="EP107" s="374"/>
      <c r="EQ107" s="374"/>
      <c r="ER107" s="374"/>
      <c r="ES107" s="374"/>
      <c r="ET107" s="374"/>
      <c r="EU107" s="374"/>
      <c r="EV107" s="374"/>
      <c r="EW107" s="374"/>
      <c r="EX107" s="374"/>
      <c r="EY107" s="374"/>
      <c r="EZ107" s="374"/>
      <c r="FA107" s="374"/>
      <c r="FB107" s="374"/>
      <c r="FC107" s="374"/>
      <c r="FD107" s="374"/>
      <c r="FE107" s="374"/>
      <c r="FF107" s="374"/>
      <c r="FG107" s="374"/>
      <c r="FH107" s="374"/>
      <c r="FI107" s="374"/>
      <c r="FJ107" s="374"/>
      <c r="FK107" s="374"/>
      <c r="FL107" s="374"/>
      <c r="FM107" s="374"/>
      <c r="FN107" s="374"/>
      <c r="FO107" s="374"/>
      <c r="FP107" s="374"/>
      <c r="FQ107" s="374"/>
      <c r="FR107" s="374"/>
      <c r="FS107" s="374"/>
      <c r="FT107" s="374"/>
      <c r="FU107" s="374"/>
      <c r="FV107" s="374"/>
      <c r="FW107" s="374"/>
      <c r="FX107" s="374"/>
      <c r="FY107" s="374"/>
      <c r="FZ107" s="374"/>
      <c r="GA107" s="374"/>
      <c r="GB107" s="374"/>
      <c r="GC107" s="374"/>
      <c r="GD107" s="374"/>
      <c r="GE107" s="374"/>
      <c r="GF107" s="374"/>
      <c r="GG107" s="374"/>
      <c r="GH107" s="374"/>
      <c r="GI107" s="374"/>
      <c r="GJ107" s="374"/>
      <c r="GK107" s="374"/>
      <c r="GL107" s="374"/>
      <c r="GM107" s="374"/>
      <c r="GN107" s="374"/>
      <c r="GO107" s="374"/>
      <c r="GP107" s="374"/>
      <c r="GQ107" s="374"/>
      <c r="GR107" s="374"/>
      <c r="GS107" s="374"/>
      <c r="GT107" s="374"/>
      <c r="GU107" s="374"/>
      <c r="GV107" s="374"/>
      <c r="GW107" s="374"/>
      <c r="GX107" s="374"/>
      <c r="GY107" s="374"/>
      <c r="GZ107" s="374"/>
      <c r="HA107" s="374"/>
      <c r="HB107" s="374"/>
      <c r="HC107" s="374"/>
      <c r="HD107" s="374"/>
      <c r="HE107" s="374"/>
      <c r="HF107" s="374"/>
      <c r="HG107" s="374"/>
      <c r="HH107" s="374"/>
      <c r="HI107" s="374"/>
      <c r="HJ107" s="374"/>
      <c r="HK107" s="374"/>
      <c r="HL107" s="374"/>
      <c r="HM107" s="374"/>
      <c r="HN107" s="374"/>
      <c r="HO107" s="374"/>
      <c r="HP107" s="374"/>
      <c r="HQ107" s="374"/>
      <c r="HR107" s="374"/>
      <c r="HS107" s="374"/>
      <c r="HT107" s="374"/>
      <c r="HU107" s="374"/>
      <c r="HV107" s="374"/>
      <c r="HW107" s="374"/>
      <c r="HX107" s="374"/>
      <c r="HY107" s="374"/>
      <c r="HZ107" s="374"/>
      <c r="IA107" s="374"/>
      <c r="IB107" s="374"/>
      <c r="IC107" s="374"/>
      <c r="ID107" s="374"/>
      <c r="IE107" s="374"/>
      <c r="IF107" s="374"/>
      <c r="IG107" s="374"/>
      <c r="IH107" s="374"/>
      <c r="II107" s="374"/>
      <c r="IJ107" s="374"/>
      <c r="IK107" s="374"/>
      <c r="IL107" s="374"/>
      <c r="IM107" s="374"/>
      <c r="IN107" s="374"/>
      <c r="IO107" s="374"/>
      <c r="IP107" s="374"/>
      <c r="IQ107" s="374"/>
      <c r="IR107" s="374"/>
      <c r="IS107" s="374"/>
      <c r="IT107" s="374"/>
      <c r="IU107" s="374"/>
      <c r="IV107" s="374"/>
      <c r="IW107" s="374"/>
      <c r="IX107" s="374"/>
      <c r="IY107" s="374"/>
      <c r="IZ107" s="374"/>
      <c r="JA107" s="374"/>
      <c r="JB107" s="374"/>
      <c r="JC107" s="374"/>
      <c r="JD107" s="374"/>
      <c r="JE107" s="374"/>
      <c r="JF107" s="374"/>
      <c r="JG107" s="374"/>
      <c r="JH107" s="374"/>
      <c r="JI107" s="374"/>
      <c r="JJ107" s="374"/>
      <c r="JK107" s="374"/>
      <c r="JL107" s="374"/>
      <c r="JM107" s="374"/>
      <c r="JN107" s="374"/>
      <c r="JO107" s="374"/>
      <c r="JP107" s="374"/>
      <c r="JQ107" s="374"/>
      <c r="JR107" s="374"/>
      <c r="JS107" s="374"/>
      <c r="JT107" s="374"/>
      <c r="JU107" s="374"/>
      <c r="JV107" s="374"/>
      <c r="JW107" s="374"/>
      <c r="JX107" s="374"/>
      <c r="JY107" s="374"/>
      <c r="JZ107" s="374"/>
      <c r="KA107" s="374"/>
      <c r="KB107" s="374"/>
      <c r="KC107" s="374"/>
      <c r="KD107" s="374"/>
      <c r="KE107" s="374"/>
      <c r="KF107" s="374"/>
      <c r="KG107" s="374"/>
      <c r="KH107" s="374"/>
      <c r="KI107" s="374"/>
      <c r="KJ107" s="374"/>
      <c r="KK107" s="374"/>
      <c r="KL107" s="374"/>
      <c r="KM107" s="374"/>
      <c r="KN107" s="374"/>
      <c r="KO107" s="374"/>
      <c r="KP107" s="374"/>
      <c r="KQ107" s="374"/>
      <c r="KR107" s="374"/>
      <c r="KS107" s="374"/>
      <c r="KT107" s="374"/>
      <c r="KU107" s="374"/>
      <c r="KV107" s="374"/>
      <c r="KW107" s="374"/>
      <c r="KX107" s="374"/>
      <c r="KY107" s="374"/>
      <c r="KZ107" s="374"/>
      <c r="LA107" s="374"/>
      <c r="LB107" s="374"/>
      <c r="LC107" s="374"/>
      <c r="LD107" s="374"/>
      <c r="LE107" s="374"/>
      <c r="LF107" s="374"/>
      <c r="LG107" s="374"/>
      <c r="LH107" s="374"/>
      <c r="LI107" s="374"/>
      <c r="LJ107" s="374"/>
      <c r="LK107" s="374"/>
      <c r="LL107" s="374"/>
      <c r="LM107" s="374"/>
      <c r="LN107" s="374"/>
      <c r="LO107" s="374"/>
      <c r="LP107" s="374"/>
      <c r="LQ107" s="374"/>
      <c r="LR107" s="374"/>
      <c r="LS107" s="374"/>
      <c r="LT107" s="374"/>
      <c r="LU107" s="374"/>
      <c r="LV107" s="374"/>
      <c r="LW107" s="374"/>
      <c r="LX107" s="374"/>
      <c r="LY107" s="374"/>
      <c r="LZ107" s="374"/>
      <c r="MA107" s="374"/>
      <c r="MB107" s="374"/>
      <c r="MC107" s="374"/>
      <c r="MD107" s="374"/>
      <c r="ME107" s="374"/>
      <c r="MF107" s="374"/>
      <c r="MG107" s="374"/>
      <c r="MH107" s="374"/>
      <c r="MI107" s="374"/>
      <c r="MJ107" s="374"/>
      <c r="MK107" s="374"/>
      <c r="ML107" s="374"/>
      <c r="MM107" s="374"/>
      <c r="MN107" s="374"/>
      <c r="MO107" s="374"/>
      <c r="MP107" s="374"/>
      <c r="MQ107" s="374"/>
      <c r="MR107" s="374"/>
      <c r="MS107" s="374"/>
      <c r="MT107" s="374"/>
      <c r="MU107" s="374"/>
      <c r="MV107" s="374"/>
      <c r="MW107" s="374"/>
      <c r="MX107" s="374"/>
      <c r="MY107" s="374"/>
      <c r="MZ107" s="374"/>
      <c r="NA107" s="374"/>
      <c r="NB107" s="374"/>
      <c r="NC107" s="374"/>
      <c r="ND107" s="374"/>
      <c r="NE107" s="374"/>
      <c r="NF107" s="374"/>
      <c r="NG107" s="374"/>
      <c r="NH107" s="374"/>
      <c r="NI107" s="374"/>
      <c r="NJ107" s="374"/>
      <c r="NK107" s="374"/>
      <c r="NL107" s="374"/>
      <c r="NM107" s="374"/>
      <c r="NN107" s="374"/>
      <c r="NO107" s="374"/>
      <c r="NP107" s="374"/>
      <c r="NQ107" s="374"/>
      <c r="NR107" s="374"/>
      <c r="NS107" s="374"/>
      <c r="NT107" s="374"/>
      <c r="NU107" s="374"/>
      <c r="NV107" s="374"/>
      <c r="NW107" s="374"/>
      <c r="NX107" s="374"/>
      <c r="NY107" s="374"/>
      <c r="NZ107" s="374"/>
      <c r="OA107" s="374"/>
      <c r="OB107" s="374"/>
      <c r="OC107" s="374"/>
      <c r="OD107" s="374"/>
      <c r="OE107" s="374"/>
      <c r="OF107" s="374"/>
      <c r="OG107" s="374"/>
      <c r="OH107" s="374"/>
      <c r="OI107" s="374"/>
      <c r="OJ107" s="374"/>
      <c r="OK107" s="374"/>
      <c r="OL107" s="374"/>
      <c r="OM107" s="374"/>
      <c r="ON107" s="374"/>
      <c r="OO107" s="374"/>
      <c r="OP107" s="374"/>
      <c r="OQ107" s="374"/>
      <c r="OR107" s="374"/>
      <c r="OS107" s="374"/>
      <c r="OT107" s="374"/>
      <c r="OU107" s="374"/>
      <c r="OV107" s="374"/>
      <c r="OW107" s="374"/>
      <c r="OX107" s="374"/>
      <c r="OY107" s="374"/>
      <c r="OZ107" s="374"/>
      <c r="PA107" s="374"/>
      <c r="PB107" s="374"/>
      <c r="PC107" s="374"/>
      <c r="PD107" s="374"/>
      <c r="PE107" s="374"/>
      <c r="PF107" s="374"/>
      <c r="PG107" s="374"/>
      <c r="PH107" s="374"/>
      <c r="PI107" s="374"/>
      <c r="PJ107" s="374"/>
      <c r="PK107" s="374"/>
      <c r="PL107" s="374"/>
      <c r="PM107" s="374"/>
      <c r="PN107" s="374"/>
      <c r="PO107" s="374"/>
      <c r="PP107" s="374"/>
      <c r="PQ107" s="374"/>
      <c r="PR107" s="374"/>
      <c r="PS107" s="374"/>
      <c r="PT107" s="374"/>
      <c r="PU107" s="374"/>
      <c r="PV107" s="374"/>
      <c r="PW107" s="374"/>
      <c r="PX107" s="374"/>
      <c r="PY107" s="374"/>
      <c r="PZ107" s="374"/>
      <c r="QA107" s="374"/>
      <c r="QB107" s="374"/>
      <c r="QC107" s="374"/>
      <c r="QD107" s="374"/>
      <c r="QE107" s="374"/>
      <c r="QF107" s="374"/>
      <c r="QG107" s="374"/>
      <c r="QH107" s="374"/>
      <c r="QI107" s="374"/>
      <c r="QJ107" s="374"/>
      <c r="QK107" s="374"/>
      <c r="QL107" s="374"/>
      <c r="QM107" s="374"/>
      <c r="QN107" s="374"/>
      <c r="QO107" s="374"/>
      <c r="QP107" s="374"/>
      <c r="QQ107" s="374"/>
      <c r="QR107" s="374"/>
      <c r="QS107" s="374"/>
      <c r="QT107" s="374"/>
      <c r="QU107" s="374"/>
      <c r="QV107" s="374"/>
      <c r="QW107" s="374"/>
      <c r="QX107" s="374"/>
      <c r="QY107" s="374"/>
      <c r="QZ107" s="374"/>
      <c r="RA107" s="374"/>
      <c r="RB107" s="374"/>
      <c r="RC107" s="374"/>
      <c r="RD107" s="374"/>
      <c r="RE107" s="374"/>
      <c r="RF107" s="374"/>
      <c r="RG107" s="374"/>
      <c r="RH107" s="374"/>
      <c r="RI107" s="374"/>
      <c r="RJ107" s="374"/>
      <c r="RK107" s="374"/>
      <c r="RL107" s="374"/>
      <c r="RM107" s="374"/>
      <c r="RN107" s="374"/>
      <c r="RO107" s="374"/>
      <c r="RP107" s="374"/>
      <c r="RQ107" s="374"/>
      <c r="RR107" s="374"/>
      <c r="RS107" s="374"/>
      <c r="RT107" s="374"/>
      <c r="RU107" s="374"/>
      <c r="RV107" s="374"/>
      <c r="RW107" s="374"/>
      <c r="RX107" s="374"/>
      <c r="RY107" s="374"/>
      <c r="RZ107" s="374"/>
      <c r="SA107" s="374"/>
      <c r="SB107" s="374"/>
      <c r="SC107" s="374"/>
      <c r="SD107" s="374"/>
      <c r="SE107" s="374"/>
      <c r="SF107" s="374"/>
      <c r="SG107" s="374"/>
      <c r="SH107" s="374"/>
      <c r="SI107" s="374"/>
      <c r="SJ107" s="374"/>
      <c r="SK107" s="374">
        <f>IFERROR(VLOOKUP(SK$63,'P. 3- 7'!$B$1146:$J$1207,5,FALSE),0)</f>
        <v>0</v>
      </c>
      <c r="SL107" s="173"/>
    </row>
    <row r="108" spans="3:506">
      <c r="C108" s="390" t="s">
        <v>895</v>
      </c>
      <c r="D108" s="21" t="s">
        <v>175</v>
      </c>
      <c r="E108" s="175" t="s">
        <v>599</v>
      </c>
      <c r="F108" s="374">
        <f>IFERROR(VLOOKUP("Paquete Acerques",'P. 2.6'!$E$73:$L$93,5,FALSE),"")</f>
        <v>13.601482558977603</v>
      </c>
      <c r="G108" s="374">
        <f>IFERROR(VLOOKUP(G$63,'P. 2.6'!$E$73:$L$93,5,FALSE),"")</f>
        <v>2.3230777226686476</v>
      </c>
      <c r="H108" s="374">
        <f>IFERROR(VLOOKUP(H$63,'P. 2.6'!$E$73:$L$93,5,FALSE),"")</f>
        <v>1.8776595175564288</v>
      </c>
      <c r="I108" s="374">
        <f>IFERROR(VLOOKUP(I$63,'P. 2.6'!$E$73:$L$93,5,FALSE),"")</f>
        <v>0.36631888061761858</v>
      </c>
      <c r="J108" s="202"/>
      <c r="K108" s="374">
        <f>IFERROR(VLOOKUP(K$63,'P. 2.6'!$E$73:$L$93,5,FALSE),"")</f>
        <v>83.405767033338549</v>
      </c>
      <c r="L108" s="374">
        <f>IFERROR(VLOOKUP(L$63,'P. 2.6'!$E$73:$L$93,5,FALSE),"")</f>
        <v>0</v>
      </c>
      <c r="M108" s="374">
        <f>IFERROR(VLOOKUP(M$63,'P. 2.6'!$E$73:$L$93,5,FALSE),"")</f>
        <v>2.267674469769001</v>
      </c>
      <c r="N108" s="374">
        <f>IFERROR(VLOOKUP(N$63,'P. 2.6'!$E$73:$L$93,5,FALSE),"")</f>
        <v>5.9705859887301926</v>
      </c>
      <c r="O108" s="374">
        <f>IFERROR(VLOOKUP("Paquete Telmex Todo México Sin Límites",'P. 2.6'!$E$73:$L$93,5,FALSE),"")</f>
        <v>79.948096407175058</v>
      </c>
      <c r="P108" s="202" t="str">
        <f>IFERROR(VLOOKUP(P$63,'P. 2.6'!$E$73:$L$93,5,FALSE),"")</f>
        <v/>
      </c>
      <c r="Q108" s="374">
        <f>IFERROR(VLOOKUP(Q$63,'P. 2.6'!$E$73:$L$93,5,FALSE),"")</f>
        <v>12.933588760793208</v>
      </c>
      <c r="R108" s="374">
        <f>IFERROR(VLOOKUP(R$63,'P. 2.6'!$E$73:$L$93,5,FALSE),"")</f>
        <v>12.528260330700874</v>
      </c>
      <c r="S108" s="374">
        <f>IFERROR(VLOOKUP(S$63,'P. 2.6'!$E$73:$L$93,5,FALSE),"")</f>
        <v>152.40801932394504</v>
      </c>
      <c r="T108" s="191">
        <v>0</v>
      </c>
      <c r="U108" s="191">
        <v>0</v>
      </c>
      <c r="V108" s="374">
        <f>IFERROR(VLOOKUP(V$63,'P. 3- 7'!$B$1146:$J$1207,5,FALSE),0)</f>
        <v>0</v>
      </c>
      <c r="W108" s="374">
        <f>IFERROR(VLOOKUP(W$63,'P. 3- 7'!$B$1146:$J$1207,5,FALSE),0)</f>
        <v>0</v>
      </c>
      <c r="X108" s="374">
        <f>IFERROR(VLOOKUP(X$63,'P. 3- 7'!$B$1146:$J$1207,5,FALSE),0)</f>
        <v>0</v>
      </c>
      <c r="Y108" s="374">
        <f>IFERROR(VLOOKUP(Y$63,'P. 3- 7'!$B$1146:$J$1207,5,FALSE),0)</f>
        <v>0</v>
      </c>
      <c r="Z108" s="374">
        <f>IFERROR(VLOOKUP(Z$63,'P. 3- 7'!$B$1146:$J$1207,5,FALSE),0)</f>
        <v>0</v>
      </c>
      <c r="AA108" s="374">
        <f>IFERROR(VLOOKUP(AA$63,'P. 3- 7'!$B$1146:$J$1207,5,FALSE),0)</f>
        <v>0</v>
      </c>
      <c r="AB108" s="374">
        <f>IFERROR(VLOOKUP(AB$63,'P. 3- 7'!$B$1146:$J$1207,5,FALSE),0)</f>
        <v>0</v>
      </c>
      <c r="AC108" s="374">
        <f>IFERROR(VLOOKUP(AC$63,'P. 3- 7'!$B$1146:$J$1207,5,FALSE),0)</f>
        <v>0</v>
      </c>
      <c r="AD108" s="374">
        <f>IFERROR(VLOOKUP(AD$63,'P. 3- 7'!$B$1146:$J$1207,5,FALSE),0)</f>
        <v>0</v>
      </c>
      <c r="AE108" s="374">
        <f>IFERROR(VLOOKUP(AE$63,'P. 3- 7'!$B$1146:$J$1207,5,FALSE),0)</f>
        <v>0</v>
      </c>
      <c r="AF108" s="374">
        <f>IFERROR(VLOOKUP(AF$63,'P. 3- 7'!$B$1146:$J$1207,5,FALSE),0)</f>
        <v>0</v>
      </c>
      <c r="AG108" s="374">
        <f>IFERROR(VLOOKUP(AG$63,'P. 3- 7'!$B$1146:$J$1207,5,FALSE),0)</f>
        <v>0</v>
      </c>
      <c r="AH108" s="374">
        <f>IFERROR(VLOOKUP(AH$63,'P. 3- 7'!$B$1146:$J$1207,5,FALSE),0)</f>
        <v>0</v>
      </c>
      <c r="AI108" s="374">
        <f>IFERROR(VLOOKUP(AI$63,'P. 3- 7'!$B$1146:$J$1207,5,FALSE),0)</f>
        <v>0</v>
      </c>
      <c r="AJ108" s="374">
        <f>IFERROR(VLOOKUP(AJ$63,'P. 3- 7'!$B$1146:$J$1207,5,FALSE),0)</f>
        <v>0</v>
      </c>
      <c r="AK108" s="374">
        <f>IFERROR(VLOOKUP(AK$63,'P. 3- 7'!$B$1146:$J$1207,5,FALSE),0)</f>
        <v>0</v>
      </c>
      <c r="AL108" s="374">
        <f>IFERROR(VLOOKUP(AL$63,'P. 3- 7'!$B$1146:$J$1207,5,FALSE),0)</f>
        <v>0</v>
      </c>
      <c r="AM108" s="374">
        <f>IFERROR(VLOOKUP(AM$63,'P. 3- 7'!$B$1146:$J$1207,5,FALSE),0)</f>
        <v>0</v>
      </c>
      <c r="AN108" s="374">
        <f>IFERROR(VLOOKUP(AN$63,'P. 3- 7'!$B$1146:$J$1207,5,FALSE),0)</f>
        <v>0</v>
      </c>
      <c r="AO108" s="374">
        <f>IFERROR(VLOOKUP(AO$63,'P. 3- 7'!$B$1146:$J$1207,5,FALSE),0)</f>
        <v>0</v>
      </c>
      <c r="AP108" s="374">
        <f>IFERROR(VLOOKUP(AP$63,'P. 3- 7'!$B$1146:$J$1207,5,FALSE),0)</f>
        <v>0</v>
      </c>
      <c r="AQ108" s="374">
        <f>IFERROR(VLOOKUP(AQ$63,'P. 3- 7'!$B$1146:$J$1207,5,FALSE),0)</f>
        <v>0</v>
      </c>
      <c r="AR108" s="374">
        <f>IFERROR(VLOOKUP(AR$63,'P. 3- 7'!$B$1146:$J$1207,5,FALSE),0)</f>
        <v>0</v>
      </c>
      <c r="AS108" s="374">
        <f>IFERROR(VLOOKUP(AS$63,'P. 3- 7'!$B$1146:$J$1207,5,FALSE),0)</f>
        <v>0</v>
      </c>
      <c r="AT108" s="374">
        <f>IFERROR(VLOOKUP(AT$63,'P. 3- 7'!$B$1146:$J$1207,5,FALSE),0)</f>
        <v>0</v>
      </c>
      <c r="AU108" s="374">
        <f>IFERROR(VLOOKUP(AU$63,'P. 3- 7'!$B$1146:$J$1207,5,FALSE),0)</f>
        <v>0</v>
      </c>
      <c r="AV108" s="374">
        <f>IFERROR(VLOOKUP(AV$63,'P. 3- 7'!$B$1146:$J$1207,5,FALSE),0)</f>
        <v>0</v>
      </c>
      <c r="AW108" s="374">
        <f>IFERROR(VLOOKUP(AW$63,'P. 3- 7'!$B$1146:$J$1207,5,FALSE),0)</f>
        <v>0</v>
      </c>
      <c r="AX108" s="374">
        <f>IFERROR(VLOOKUP(AX$63,'P. 3- 7'!$B$1146:$J$1207,5,FALSE),0)</f>
        <v>0</v>
      </c>
      <c r="AY108" s="374">
        <f>IFERROR(VLOOKUP(AY$63,'P. 3- 7'!$B$1146:$J$1207,5,FALSE),0)</f>
        <v>0</v>
      </c>
      <c r="AZ108" s="374">
        <f>IFERROR(VLOOKUP(AZ$63,'P. 3- 7'!$B$1146:$J$1207,5,FALSE),0)</f>
        <v>0</v>
      </c>
      <c r="BA108" s="374">
        <f>IFERROR(VLOOKUP(BA$63,'P. 3- 7'!$B$1146:$J$1207,5,FALSE),0)</f>
        <v>0</v>
      </c>
      <c r="BB108" s="374">
        <f>IFERROR(VLOOKUP(BB$63,'P. 3- 7'!$B$1146:$J$1207,5,FALSE),0)</f>
        <v>0</v>
      </c>
      <c r="BC108" s="374">
        <f>IFERROR(VLOOKUP(BC$63,'P. 3- 7'!$B$1146:$J$1207,5,FALSE),0)</f>
        <v>0</v>
      </c>
      <c r="BD108" s="374">
        <f>IFERROR(VLOOKUP(BD$63,'P. 3- 7'!$B$1146:$J$1207,5,FALSE),0)</f>
        <v>0</v>
      </c>
      <c r="BE108" s="374">
        <f>IFERROR(VLOOKUP(BE$63,'P. 3- 7'!$B$1146:$J$1207,5,FALSE),0)</f>
        <v>0</v>
      </c>
      <c r="BF108" s="374">
        <f>IFERROR(VLOOKUP(BF$63,'P. 3- 7'!$B$1146:$J$1207,5,FALSE),0)</f>
        <v>0</v>
      </c>
      <c r="BG108" s="374">
        <f>IFERROR(VLOOKUP(BG$63,'P. 3- 7'!$B$1146:$J$1207,5,FALSE),0)</f>
        <v>0</v>
      </c>
      <c r="BH108" s="374">
        <f>IFERROR(VLOOKUP(BH$63,'P. 3- 7'!$B$1146:$J$1207,5,FALSE),0)</f>
        <v>0</v>
      </c>
      <c r="BI108" s="374">
        <f>IFERROR(VLOOKUP(BI$63,'P. 3- 7'!$B$1146:$J$1207,5,FALSE),0)</f>
        <v>0</v>
      </c>
      <c r="BJ108" s="374">
        <f>IFERROR(VLOOKUP(BJ$63,'P. 3- 7'!$B$1146:$J$1207,5,FALSE),0)</f>
        <v>0</v>
      </c>
      <c r="BK108" s="374">
        <f>IFERROR(VLOOKUP(BK$63,'P. 3- 7'!$B$1146:$J$1207,5,FALSE),0)</f>
        <v>0</v>
      </c>
      <c r="BL108" s="374">
        <f>IFERROR(VLOOKUP(BL$63,'P. 3- 7'!$B$1146:$J$1207,5,FALSE),0)</f>
        <v>0</v>
      </c>
      <c r="BM108" s="374">
        <f>IFERROR(VLOOKUP(BM$63,'P. 3- 7'!$B$1146:$J$1207,5,FALSE),0)</f>
        <v>0</v>
      </c>
      <c r="BN108" s="374">
        <f>IFERROR(VLOOKUP(BN$63,'P. 3- 7'!$B$1146:$J$1207,5,FALSE),0)</f>
        <v>0</v>
      </c>
      <c r="BO108" s="374">
        <f>IFERROR(VLOOKUP(BO$63,'P. 3- 7'!$B$1146:$J$1207,5,FALSE),0)</f>
        <v>0</v>
      </c>
      <c r="BP108" s="374">
        <f>IFERROR(VLOOKUP(BP$63,'P. 3- 7'!$B$1146:$J$1207,5,FALSE),0)</f>
        <v>0</v>
      </c>
      <c r="BQ108" s="374">
        <f>IFERROR(VLOOKUP(BQ$63,'P. 3- 7'!$B$1146:$J$1207,5,FALSE),0)</f>
        <v>0</v>
      </c>
      <c r="BR108" s="374">
        <f>IFERROR(VLOOKUP(BR$63,'P. 3- 7'!$B$1146:$J$1207,5,FALSE),0)</f>
        <v>0</v>
      </c>
      <c r="BS108" s="374">
        <f>IFERROR(VLOOKUP(BS$63,'P. 3- 7'!$B$1146:$J$1207,5,FALSE),0)</f>
        <v>0</v>
      </c>
      <c r="BT108" s="374">
        <f>IFERROR(VLOOKUP(BT$63,'P. 3- 7'!$B$1146:$J$1207,5,FALSE),0)</f>
        <v>0</v>
      </c>
      <c r="BU108" s="374">
        <f>IFERROR(VLOOKUP(BU$63,'P. 3- 7'!$B$1146:$J$1207,5,FALSE),0)</f>
        <v>0</v>
      </c>
      <c r="BV108" s="374">
        <f>IFERROR(VLOOKUP(BV$63,'P. 3- 7'!$B$1146:$J$1207,5,FALSE),0)</f>
        <v>0</v>
      </c>
      <c r="BW108" s="374">
        <f>IFERROR(VLOOKUP(BW$63,'P. 3- 7'!$B$1146:$J$1207,5,FALSE),0)</f>
        <v>0</v>
      </c>
      <c r="BX108" s="374">
        <f>IFERROR(VLOOKUP(BX$63,'P. 3- 7'!$B$1146:$J$1207,5,FALSE),0)</f>
        <v>0</v>
      </c>
      <c r="BY108" s="374">
        <f>IFERROR(VLOOKUP(BY$63,'P. 3- 7'!$B$1146:$J$1207,5,FALSE),0)</f>
        <v>0</v>
      </c>
      <c r="BZ108" s="374">
        <f>IFERROR(VLOOKUP(BZ$63,'P. 3- 7'!$B$1146:$J$1207,5,FALSE),0)</f>
        <v>0</v>
      </c>
      <c r="CA108" s="374">
        <f>IFERROR(VLOOKUP(CA$63,'P. 3- 7'!$B$1146:$J$1207,5,FALSE),0)</f>
        <v>0</v>
      </c>
      <c r="CB108" s="374">
        <f>IFERROR(VLOOKUP(CB$63,'P. 3- 7'!$B$1146:$J$1207,5,FALSE),0)</f>
        <v>0</v>
      </c>
      <c r="CC108" s="374">
        <f>IFERROR(VLOOKUP(CC$63,'P. 3- 7'!$B$1146:$J$1207,5,FALSE),0)</f>
        <v>0</v>
      </c>
      <c r="CD108" s="374">
        <f>IFERROR(VLOOKUP(CD$63,'P. 3- 7'!$B$1146:$J$1207,5,FALSE),0)</f>
        <v>0</v>
      </c>
      <c r="CE108" s="374">
        <f>IFERROR(VLOOKUP(CE$63,'P. 3- 7'!$B$1146:$J$1207,5,FALSE),0)</f>
        <v>0</v>
      </c>
      <c r="CF108" s="374">
        <f>IFERROR(VLOOKUP(CF$63,'P. 3- 7'!$B$1146:$J$1207,5,FALSE),0)</f>
        <v>0</v>
      </c>
      <c r="CG108" s="374">
        <f>IFERROR(VLOOKUP(CG$63,'P. 3- 7'!$B$1146:$J$1207,5,FALSE),0)</f>
        <v>0</v>
      </c>
      <c r="CH108" s="374">
        <f>IFERROR(VLOOKUP(CH$63,'P. 3- 7'!$B$1146:$J$1207,5,FALSE),0)</f>
        <v>0</v>
      </c>
      <c r="CI108" s="374">
        <f>IFERROR(VLOOKUP(CI$63,'P. 3- 7'!$B$1146:$J$1207,5,FALSE),0)</f>
        <v>0</v>
      </c>
      <c r="CJ108" s="374">
        <f>IFERROR(VLOOKUP(CJ$63,'P. 3- 7'!$B$1146:$J$1207,5,FALSE),0)</f>
        <v>0</v>
      </c>
      <c r="CK108" s="374">
        <f>IFERROR(VLOOKUP(CK$63,'P. 3- 7'!$B$1146:$J$1207,5,FALSE),0)</f>
        <v>0</v>
      </c>
      <c r="CL108" s="374">
        <f>IFERROR(VLOOKUP(CL$63,'P. 3- 7'!$B$1146:$J$1207,5,FALSE),0)</f>
        <v>0</v>
      </c>
      <c r="CM108" s="374">
        <f>IFERROR(VLOOKUP(CM$63,'P. 3- 7'!$B$1146:$J$1207,5,FALSE),0)</f>
        <v>0</v>
      </c>
      <c r="CN108" s="374">
        <f>IFERROR(VLOOKUP(CN$63,'P. 3- 7'!$B$1146:$J$1207,5,FALSE),0)</f>
        <v>0</v>
      </c>
      <c r="CO108" s="374">
        <f>IFERROR(VLOOKUP(CO$63,'P. 3- 7'!$B$1146:$J$1207,5,FALSE),0)</f>
        <v>0</v>
      </c>
      <c r="CP108" s="374">
        <f>IFERROR(VLOOKUP(CP$63,'P. 3- 7'!$B$1146:$J$1207,5,FALSE),0)</f>
        <v>0</v>
      </c>
      <c r="CQ108" s="374">
        <f>IFERROR(VLOOKUP(CQ$63,'P. 3- 7'!$B$1146:$J$1207,5,FALSE),0)</f>
        <v>0</v>
      </c>
      <c r="CR108" s="374">
        <f>IFERROR(VLOOKUP(CR$63,'P. 3- 7'!$B$1146:$J$1207,5,FALSE),0)</f>
        <v>0</v>
      </c>
      <c r="CS108" s="374">
        <f>IFERROR(VLOOKUP(CS$63,'P. 3- 7'!$B$1146:$J$1207,5,FALSE),0)</f>
        <v>0</v>
      </c>
      <c r="CT108" s="374">
        <f>IFERROR(VLOOKUP(CT$63,'P. 3- 7'!$B$1146:$J$1207,5,FALSE),0)</f>
        <v>0</v>
      </c>
      <c r="CU108" s="374">
        <f>IFERROR(VLOOKUP(CU$63,'P. 3- 7'!$B$1146:$J$1207,5,FALSE),0)</f>
        <v>0</v>
      </c>
      <c r="CV108" s="374">
        <f>IFERROR(VLOOKUP(CV$63,'P. 3- 7'!$B$1146:$J$1207,5,FALSE),0)</f>
        <v>0</v>
      </c>
      <c r="CW108" s="374">
        <f>IFERROR(VLOOKUP(CW$63,'P. 3- 7'!$B$1146:$J$1207,5,FALSE),0)</f>
        <v>0</v>
      </c>
      <c r="CX108" s="374">
        <f>IFERROR(VLOOKUP(CX$63,'P. 3- 7'!$B$1146:$J$1207,5,FALSE),0)</f>
        <v>0</v>
      </c>
      <c r="CY108" s="374">
        <f>IFERROR(VLOOKUP(CY$63,'P. 3- 7'!$B$1146:$J$1207,5,FALSE),0)</f>
        <v>0</v>
      </c>
      <c r="CZ108" s="374">
        <f>IFERROR(VLOOKUP(CZ$63,'P. 3- 7'!$B$1146:$J$1207,5,FALSE),0)</f>
        <v>0</v>
      </c>
      <c r="DA108" s="374">
        <f>IFERROR(VLOOKUP(DA$63,'P. 3- 7'!$B$1146:$J$1207,5,FALSE),0)</f>
        <v>0</v>
      </c>
      <c r="DB108" s="374">
        <f>IFERROR(VLOOKUP(DB$63,'P. 3- 7'!$B$1146:$J$1207,5,FALSE),0)</f>
        <v>0</v>
      </c>
      <c r="DC108" s="374">
        <f>IFERROR(VLOOKUP(DC$63,'P. 3- 7'!$B$1146:$J$1207,5,FALSE),0)</f>
        <v>0</v>
      </c>
      <c r="DD108" s="374">
        <f>IFERROR(VLOOKUP(DD$63,'P. 3- 7'!$B$1146:$J$1207,5,FALSE),0)</f>
        <v>0</v>
      </c>
      <c r="DE108" s="374">
        <f>IFERROR(VLOOKUP(DE$63,'P. 3- 7'!$B$1146:$J$1207,5,FALSE),0)</f>
        <v>0</v>
      </c>
      <c r="DF108" s="374">
        <f>IFERROR(VLOOKUP(DF$63,'P. 3- 7'!$B$1146:$J$1207,5,FALSE),0)</f>
        <v>0</v>
      </c>
      <c r="DG108" s="374">
        <f>IFERROR(VLOOKUP(DG$63,'P. 3- 7'!$B$1146:$J$1207,5,FALSE),0)</f>
        <v>0</v>
      </c>
      <c r="DH108" s="374">
        <f>IFERROR(VLOOKUP(DH$63,'P. 3- 7'!$B$1146:$J$1207,5,FALSE),0)</f>
        <v>0</v>
      </c>
      <c r="DI108" s="374">
        <f>IFERROR(VLOOKUP(DI$63,'P. 3- 7'!$B$1146:$J$1207,5,FALSE),0)</f>
        <v>0</v>
      </c>
      <c r="DJ108" s="374">
        <f>IFERROR(VLOOKUP(DJ$63,'P. 3- 7'!$B$1146:$J$1207,5,FALSE),0)</f>
        <v>0</v>
      </c>
      <c r="DK108" s="374">
        <f>IFERROR(VLOOKUP(DK$63,'P. 3- 7'!$B$1146:$J$1207,5,FALSE),0)</f>
        <v>0</v>
      </c>
      <c r="DL108" s="374">
        <f>IFERROR(VLOOKUP(DL$63,'P. 3- 7'!$B$1146:$J$1207,5,FALSE),0)</f>
        <v>0</v>
      </c>
      <c r="DM108" s="374">
        <f>IFERROR(VLOOKUP(DM$63,'P. 3- 7'!$B$1146:$J$1207,5,FALSE),0)</f>
        <v>0</v>
      </c>
      <c r="DN108" s="374">
        <f>IFERROR(VLOOKUP(DN$63,'P. 3- 7'!$B$1146:$J$1207,5,FALSE),0)</f>
        <v>0</v>
      </c>
      <c r="DO108" s="374">
        <f>IFERROR(VLOOKUP(DO$63,'P. 3- 7'!$B$1146:$J$1207,5,FALSE),0)</f>
        <v>0</v>
      </c>
      <c r="DP108" s="374">
        <f>IFERROR(VLOOKUP(DP$63,'P. 3- 7'!$B$1146:$J$1207,5,FALSE),0)</f>
        <v>0</v>
      </c>
      <c r="DQ108" s="374">
        <f>IFERROR(VLOOKUP(DQ$63,'P. 3- 7'!$B$1146:$J$1207,5,FALSE),0)</f>
        <v>0</v>
      </c>
      <c r="DR108" s="374">
        <f>IFERROR(VLOOKUP(DR$63,'P. 3- 7'!$B$1146:$J$1207,5,FALSE),0)</f>
        <v>0</v>
      </c>
      <c r="DS108" s="374">
        <f>IFERROR(VLOOKUP(DS$63,'P. 3- 7'!$B$1146:$J$1207,5,FALSE),0)</f>
        <v>0</v>
      </c>
      <c r="DT108" s="374">
        <f>IFERROR(VLOOKUP(DT$63,'P. 3- 7'!$B$1146:$J$1207,5,FALSE),0)</f>
        <v>0</v>
      </c>
      <c r="DU108" s="374">
        <f>IFERROR(VLOOKUP(DU$63,'P. 3- 7'!$B$1146:$J$1207,5,FALSE),0)</f>
        <v>0</v>
      </c>
      <c r="DV108" s="374">
        <f>IFERROR(VLOOKUP(DV$63,'P. 3- 7'!$B$1146:$J$1207,5,FALSE),0)</f>
        <v>0</v>
      </c>
      <c r="DW108" s="374">
        <f>IFERROR(VLOOKUP(DW$63,'P. 3- 7'!$B$1146:$J$1207,5,FALSE),0)</f>
        <v>0</v>
      </c>
      <c r="DX108" s="374">
        <f>IFERROR(VLOOKUP(DX$63,'P. 3- 7'!$B$1146:$J$1207,5,FALSE),0)</f>
        <v>0</v>
      </c>
      <c r="DY108" s="374">
        <f>IFERROR(VLOOKUP(DY$63,'P. 3- 7'!$B$1146:$J$1207,5,FALSE),0)</f>
        <v>0</v>
      </c>
      <c r="DZ108" s="374">
        <f>IFERROR(VLOOKUP(DZ$63,'P. 3- 7'!$B$1146:$J$1207,5,FALSE),0)</f>
        <v>0</v>
      </c>
      <c r="EA108" s="374">
        <f>IFERROR(VLOOKUP(EA$63,'P. 3- 7'!$B$1146:$J$1207,5,FALSE),0)</f>
        <v>0</v>
      </c>
      <c r="EB108" s="374">
        <f>IFERROR(VLOOKUP(EB$63,'P. 3- 7'!$B$1146:$J$1207,5,FALSE),0)</f>
        <v>0</v>
      </c>
      <c r="EC108" s="374">
        <f>IFERROR(VLOOKUP(EC$63,'P. 3- 7'!$B$1146:$J$1207,5,FALSE),0)</f>
        <v>0</v>
      </c>
      <c r="ED108" s="374">
        <f>IFERROR(VLOOKUP(ED$63,'P. 3- 7'!$B$1146:$J$1207,5,FALSE),0)</f>
        <v>0</v>
      </c>
      <c r="EE108" s="374">
        <f>IFERROR(VLOOKUP(EE$63,'P. 3- 7'!$B$1146:$J$1207,5,FALSE),0)</f>
        <v>0</v>
      </c>
      <c r="EF108" s="374">
        <f>IFERROR(VLOOKUP(EF$63,'P. 3- 7'!$B$1146:$J$1207,5,FALSE),0)</f>
        <v>0</v>
      </c>
      <c r="EG108" s="374">
        <f>IFERROR(VLOOKUP(EG$63,'P. 3- 7'!$B$1146:$J$1207,5,FALSE),0)</f>
        <v>0</v>
      </c>
      <c r="EH108" s="374">
        <f>IFERROR(VLOOKUP(EH$63,'P. 3- 7'!$B$1146:$J$1207,5,FALSE),0)</f>
        <v>0</v>
      </c>
      <c r="EI108" s="374">
        <f>IFERROR(VLOOKUP(EI$63,'P. 3- 7'!$B$1146:$J$1207,5,FALSE),0)</f>
        <v>0</v>
      </c>
      <c r="EJ108" s="374">
        <f>IFERROR(VLOOKUP(EJ$63,'P. 3- 7'!$B$1146:$J$1207,5,FALSE),0)</f>
        <v>0</v>
      </c>
      <c r="EK108" s="374">
        <f>IFERROR(VLOOKUP(EK$63,'P. 3- 7'!$B$1146:$J$1207,5,FALSE),0)</f>
        <v>0</v>
      </c>
      <c r="EL108" s="374">
        <f>IFERROR(VLOOKUP(EL$63,'P. 3- 7'!$B$1146:$J$1207,5,FALSE),0)</f>
        <v>0</v>
      </c>
      <c r="EM108" s="374">
        <f>IFERROR(VLOOKUP(EM$63,'P. 3- 7'!$B$1146:$J$1207,5,FALSE),0)</f>
        <v>0</v>
      </c>
      <c r="EN108" s="374">
        <f>IFERROR(VLOOKUP(EN$63,'P. 3- 7'!$B$1146:$J$1207,5,FALSE),0)</f>
        <v>0</v>
      </c>
      <c r="EO108" s="374">
        <f>IFERROR(VLOOKUP(EO$63,'P. 3- 7'!$B$1146:$J$1207,5,FALSE),0)</f>
        <v>0</v>
      </c>
      <c r="EP108" s="374">
        <f>IFERROR(VLOOKUP(EP$63,'P. 3- 7'!$B$1146:$J$1207,5,FALSE),0)</f>
        <v>0</v>
      </c>
      <c r="EQ108" s="374">
        <f>IFERROR(VLOOKUP(EQ$63,'P. 3- 7'!$B$1146:$J$1207,5,FALSE),0)</f>
        <v>0</v>
      </c>
      <c r="ER108" s="374">
        <f>IFERROR(VLOOKUP(ER$63,'P. 3- 7'!$B$1146:$J$1207,5,FALSE),0)</f>
        <v>0</v>
      </c>
      <c r="ES108" s="374">
        <f>IFERROR(VLOOKUP(ES$63,'P. 3- 7'!$B$1146:$J$1207,5,FALSE),0)</f>
        <v>0</v>
      </c>
      <c r="ET108" s="374">
        <f>IFERROR(VLOOKUP(ET$63,'P. 3- 7'!$B$1146:$J$1207,5,FALSE),0)</f>
        <v>0</v>
      </c>
      <c r="EU108" s="374">
        <f>IFERROR(VLOOKUP(EU$63,'P. 3- 7'!$B$1146:$J$1207,5,FALSE),0)</f>
        <v>0</v>
      </c>
      <c r="EV108" s="374">
        <f>IFERROR(VLOOKUP(EV$63,'P. 3- 7'!$B$1146:$J$1207,5,FALSE),0)</f>
        <v>0</v>
      </c>
      <c r="EW108" s="374">
        <f>IFERROR(VLOOKUP(EW$63,'P. 3- 7'!$B$1146:$J$1207,5,FALSE),0)</f>
        <v>0</v>
      </c>
      <c r="EX108" s="374">
        <f>IFERROR(VLOOKUP(EX$63,'P. 3- 7'!$B$1146:$J$1207,5,FALSE),0)</f>
        <v>0</v>
      </c>
      <c r="EY108" s="374">
        <f>IFERROR(VLOOKUP(EY$63,'P. 3- 7'!$B$1146:$J$1207,5,FALSE),0)</f>
        <v>0</v>
      </c>
      <c r="EZ108" s="374">
        <f>IFERROR(VLOOKUP(EZ$63,'P. 3- 7'!$B$1146:$J$1207,5,FALSE),0)</f>
        <v>0</v>
      </c>
      <c r="FA108" s="374">
        <f>IFERROR(VLOOKUP(FA$63,'P. 3- 7'!$B$1146:$J$1207,5,FALSE),0)</f>
        <v>0</v>
      </c>
      <c r="FB108" s="374">
        <f>IFERROR(VLOOKUP(FB$63,'P. 3- 7'!$B$1146:$J$1207,5,FALSE),0)</f>
        <v>0</v>
      </c>
      <c r="FC108" s="374">
        <f>IFERROR(VLOOKUP(FC$63,'P. 3- 7'!$B$1146:$J$1207,5,FALSE),0)</f>
        <v>0</v>
      </c>
      <c r="FD108" s="374">
        <f>IFERROR(VLOOKUP(FD$63,'P. 3- 7'!$B$1146:$J$1207,5,FALSE),0)</f>
        <v>0</v>
      </c>
      <c r="FE108" s="374">
        <f>IFERROR(VLOOKUP(FE$63,'P. 3- 7'!$B$1146:$J$1207,5,FALSE),0)</f>
        <v>0</v>
      </c>
      <c r="FF108" s="374">
        <f>IFERROR(VLOOKUP(FF$63,'P. 3- 7'!$B$1146:$J$1207,5,FALSE),0)</f>
        <v>0</v>
      </c>
      <c r="FG108" s="374">
        <f>IFERROR(VLOOKUP(FG$63,'P. 3- 7'!$B$1146:$J$1207,5,FALSE),0)</f>
        <v>0</v>
      </c>
      <c r="FH108" s="374">
        <f>IFERROR(VLOOKUP(FH$63,'P. 3- 7'!$B$1146:$J$1207,5,FALSE),0)</f>
        <v>0</v>
      </c>
      <c r="FI108" s="374">
        <f>IFERROR(VLOOKUP(FI$63,'P. 3- 7'!$B$1146:$J$1207,5,FALSE),0)</f>
        <v>0</v>
      </c>
      <c r="FJ108" s="374">
        <f>IFERROR(VLOOKUP(FJ$63,'P. 3- 7'!$B$1146:$J$1207,5,FALSE),0)</f>
        <v>0</v>
      </c>
      <c r="FK108" s="374">
        <f>IFERROR(VLOOKUP(FK$63,'P. 3- 7'!$B$1146:$J$1207,5,FALSE),0)</f>
        <v>0</v>
      </c>
      <c r="FL108" s="374">
        <f>IFERROR(VLOOKUP(FL$63,'P. 3- 7'!$B$1146:$J$1207,5,FALSE),0)</f>
        <v>0</v>
      </c>
      <c r="FM108" s="374">
        <f>IFERROR(VLOOKUP(FM$63,'P. 3- 7'!$B$1146:$J$1207,5,FALSE),0)</f>
        <v>0</v>
      </c>
      <c r="FN108" s="374">
        <f>IFERROR(VLOOKUP(FN$63,'P. 3- 7'!$B$1146:$J$1207,5,FALSE),0)</f>
        <v>0</v>
      </c>
      <c r="FO108" s="374">
        <f>IFERROR(VLOOKUP(FO$63,'P. 3- 7'!$B$1146:$J$1207,5,FALSE),0)</f>
        <v>0</v>
      </c>
      <c r="FP108" s="374">
        <f>IFERROR(VLOOKUP(FP$63,'P. 3- 7'!$B$1146:$J$1207,5,FALSE),0)</f>
        <v>0</v>
      </c>
      <c r="FQ108" s="374">
        <f>IFERROR(VLOOKUP(FQ$63,'P. 3- 7'!$B$1146:$J$1207,5,FALSE),0)</f>
        <v>0</v>
      </c>
      <c r="FR108" s="374">
        <f>IFERROR(VLOOKUP(FR$63,'P. 3- 7'!$B$1146:$J$1207,5,FALSE),0)</f>
        <v>0</v>
      </c>
      <c r="FS108" s="374">
        <f>IFERROR(VLOOKUP(FS$63,'P. 3- 7'!$B$1146:$J$1207,5,FALSE),0)</f>
        <v>0</v>
      </c>
      <c r="FT108" s="374">
        <f>IFERROR(VLOOKUP(FT$63,'P. 3- 7'!$B$1146:$J$1207,5,FALSE),0)</f>
        <v>0</v>
      </c>
      <c r="FU108" s="374">
        <f>IFERROR(VLOOKUP(FU$63,'P. 3- 7'!$B$1146:$J$1207,5,FALSE),0)</f>
        <v>0</v>
      </c>
      <c r="FV108" s="374">
        <f>IFERROR(VLOOKUP(FV$63,'P. 3- 7'!$B$1146:$J$1207,5,FALSE),0)</f>
        <v>0</v>
      </c>
      <c r="FW108" s="374">
        <f>IFERROR(VLOOKUP(FW$63,'P. 3- 7'!$B$1146:$J$1207,5,FALSE),0)</f>
        <v>0</v>
      </c>
      <c r="FX108" s="374">
        <f>IFERROR(VLOOKUP(FX$63,'P. 3- 7'!$B$1146:$J$1207,5,FALSE),0)</f>
        <v>0</v>
      </c>
      <c r="FY108" s="374">
        <f>IFERROR(VLOOKUP(FY$63,'P. 3- 7'!$B$1146:$J$1207,5,FALSE),0)</f>
        <v>0</v>
      </c>
      <c r="FZ108" s="374">
        <f>IFERROR(VLOOKUP(FZ$63,'P. 3- 7'!$B$1146:$J$1207,5,FALSE),0)</f>
        <v>0</v>
      </c>
      <c r="GA108" s="374">
        <f>IFERROR(VLOOKUP(GA$63,'P. 3- 7'!$B$1146:$J$1207,5,FALSE),0)</f>
        <v>0</v>
      </c>
      <c r="GB108" s="374">
        <f>IFERROR(VLOOKUP(GB$63,'P. 3- 7'!$B$1146:$J$1207,5,FALSE),0)</f>
        <v>0</v>
      </c>
      <c r="GC108" s="374">
        <f>IFERROR(VLOOKUP(GC$63,'P. 3- 7'!$B$1146:$J$1207,5,FALSE),0)</f>
        <v>0</v>
      </c>
      <c r="GD108" s="374">
        <f>IFERROR(VLOOKUP(GD$63,'P. 3- 7'!$B$1146:$J$1207,5,FALSE),0)</f>
        <v>0</v>
      </c>
      <c r="GE108" s="374">
        <f>IFERROR(VLOOKUP(GE$63,'P. 3- 7'!$B$1146:$J$1207,5,FALSE),0)</f>
        <v>0</v>
      </c>
      <c r="GF108" s="374">
        <f>IFERROR(VLOOKUP(GF$63,'P. 3- 7'!$B$1146:$J$1207,5,FALSE),0)</f>
        <v>0</v>
      </c>
      <c r="GG108" s="374">
        <f>IFERROR(VLOOKUP(GG$63,'P. 3- 7'!$B$1146:$J$1207,5,FALSE),0)</f>
        <v>0</v>
      </c>
      <c r="GH108" s="374">
        <f>IFERROR(VLOOKUP(GH$63,'P. 3- 7'!$B$1146:$J$1207,5,FALSE),0)</f>
        <v>0</v>
      </c>
      <c r="GI108" s="374">
        <f>IFERROR(VLOOKUP(GI$63,'P. 3- 7'!$B$1146:$J$1207,5,FALSE),0)</f>
        <v>0</v>
      </c>
      <c r="GJ108" s="374">
        <f>IFERROR(VLOOKUP(GJ$63,'P. 3- 7'!$B$1146:$J$1207,5,FALSE),0)</f>
        <v>0</v>
      </c>
      <c r="GK108" s="374">
        <f>IFERROR(VLOOKUP(GK$63,'P. 3- 7'!$B$1146:$J$1207,5,FALSE),0)</f>
        <v>0</v>
      </c>
      <c r="GL108" s="374">
        <f>IFERROR(VLOOKUP(GL$63,'P. 3- 7'!$B$1146:$J$1207,5,FALSE),0)</f>
        <v>0</v>
      </c>
      <c r="GM108" s="374">
        <f>IFERROR(VLOOKUP(GM$63,'P. 3- 7'!$B$1146:$J$1207,5,FALSE),0)</f>
        <v>0</v>
      </c>
      <c r="GN108" s="374">
        <f>IFERROR(VLOOKUP(GN$63,'P. 3- 7'!$B$1146:$J$1207,5,FALSE),0)</f>
        <v>0</v>
      </c>
      <c r="GO108" s="374">
        <f>IFERROR(VLOOKUP(GO$63,'P. 3- 7'!$B$1146:$J$1207,5,FALSE),0)</f>
        <v>0</v>
      </c>
      <c r="GP108" s="374">
        <f>IFERROR(VLOOKUP(GP$63,'P. 3- 7'!$B$1146:$J$1207,5,FALSE),0)</f>
        <v>0</v>
      </c>
      <c r="GQ108" s="374">
        <f>IFERROR(VLOOKUP(GQ$63,'P. 3- 7'!$B$1146:$J$1207,5,FALSE),0)</f>
        <v>0</v>
      </c>
      <c r="GR108" s="374">
        <f>IFERROR(VLOOKUP(GR$63,'P. 3- 7'!$B$1146:$J$1207,5,FALSE),0)</f>
        <v>0</v>
      </c>
      <c r="GS108" s="374">
        <f>IFERROR(VLOOKUP(GS$63,'P. 3- 7'!$B$1146:$J$1207,5,FALSE),0)</f>
        <v>0</v>
      </c>
      <c r="GT108" s="374">
        <f>IFERROR(VLOOKUP(GT$63,'P. 3- 7'!$B$1146:$J$1207,5,FALSE),0)</f>
        <v>0</v>
      </c>
      <c r="GU108" s="374">
        <f>IFERROR(VLOOKUP(GU$63,'P. 3- 7'!$B$1146:$J$1207,5,FALSE),0)</f>
        <v>0</v>
      </c>
      <c r="GV108" s="374">
        <f>IFERROR(VLOOKUP(GV$63,'P. 3- 7'!$B$1146:$J$1207,5,FALSE),0)</f>
        <v>0</v>
      </c>
      <c r="GW108" s="374">
        <f>IFERROR(VLOOKUP(GW$63,'P. 3- 7'!$B$1146:$J$1207,5,FALSE),0)</f>
        <v>0</v>
      </c>
      <c r="GX108" s="374">
        <f>IFERROR(VLOOKUP(GX$63,'P. 3- 7'!$B$1146:$J$1207,5,FALSE),0)</f>
        <v>0</v>
      </c>
      <c r="GY108" s="374">
        <f>IFERROR(VLOOKUP(GY$63,'P. 3- 7'!$B$1146:$J$1207,5,FALSE),0)</f>
        <v>0</v>
      </c>
      <c r="GZ108" s="374">
        <f>IFERROR(VLOOKUP(GZ$63,'P. 3- 7'!$B$1146:$J$1207,5,FALSE),0)</f>
        <v>0</v>
      </c>
      <c r="HA108" s="374">
        <f>IFERROR(VLOOKUP(HA$63,'P. 3- 7'!$B$1146:$J$1207,5,FALSE),0)</f>
        <v>0</v>
      </c>
      <c r="HB108" s="374">
        <f>IFERROR(VLOOKUP(HB$63,'P. 3- 7'!$B$1146:$J$1207,5,FALSE),0)</f>
        <v>0</v>
      </c>
      <c r="HC108" s="374">
        <f>IFERROR(VLOOKUP(HC$63,'P. 3- 7'!$B$1146:$J$1207,5,FALSE),0)</f>
        <v>0</v>
      </c>
      <c r="HD108" s="374">
        <f>IFERROR(VLOOKUP(HD$63,'P. 3- 7'!$B$1146:$J$1207,5,FALSE),0)</f>
        <v>0</v>
      </c>
      <c r="HE108" s="374">
        <f>IFERROR(VLOOKUP(HE$63,'P. 3- 7'!$B$1146:$J$1207,5,FALSE),0)</f>
        <v>0</v>
      </c>
      <c r="HF108" s="374">
        <f>IFERROR(VLOOKUP(HF$63,'P. 3- 7'!$B$1146:$J$1207,5,FALSE),0)</f>
        <v>0</v>
      </c>
      <c r="HG108" s="374">
        <f>IFERROR(VLOOKUP(HG$63,'P. 3- 7'!$B$1146:$J$1207,5,FALSE),0)</f>
        <v>0</v>
      </c>
      <c r="HH108" s="374">
        <f>IFERROR(VLOOKUP(HH$63,'P. 3- 7'!$B$1146:$J$1207,5,FALSE),0)</f>
        <v>0</v>
      </c>
      <c r="HI108" s="374">
        <f>IFERROR(VLOOKUP(HI$63,'P. 3- 7'!$B$1146:$J$1207,5,FALSE),0)</f>
        <v>0</v>
      </c>
      <c r="HJ108" s="374">
        <f>IFERROR(VLOOKUP(HJ$63,'P. 3- 7'!$B$1146:$J$1207,5,FALSE),0)</f>
        <v>0</v>
      </c>
      <c r="HK108" s="374">
        <f>IFERROR(VLOOKUP(HK$63,'P. 3- 7'!$B$1146:$J$1207,5,FALSE),0)</f>
        <v>0</v>
      </c>
      <c r="HL108" s="374">
        <f>IFERROR(VLOOKUP(HL$63,'P. 3- 7'!$B$1146:$J$1207,5,FALSE),0)</f>
        <v>0</v>
      </c>
      <c r="HM108" s="374">
        <f>IFERROR(VLOOKUP(HM$63,'P. 3- 7'!$B$1146:$J$1207,5,FALSE),0)</f>
        <v>0</v>
      </c>
      <c r="HN108" s="374">
        <f>IFERROR(VLOOKUP(HN$63,'P. 3- 7'!$B$1146:$J$1207,5,FALSE),0)</f>
        <v>0</v>
      </c>
      <c r="HO108" s="374">
        <f>IFERROR(VLOOKUP(HO$63,'P. 3- 7'!$B$1146:$J$1207,5,FALSE),0)</f>
        <v>0</v>
      </c>
      <c r="HP108" s="374">
        <f>IFERROR(VLOOKUP(HP$63,'P. 3- 7'!$B$1146:$J$1207,5,FALSE),0)</f>
        <v>0</v>
      </c>
      <c r="HQ108" s="374">
        <f>IFERROR(VLOOKUP(HQ$63,'P. 3- 7'!$B$1146:$J$1207,5,FALSE),0)</f>
        <v>0</v>
      </c>
      <c r="HR108" s="374">
        <f>IFERROR(VLOOKUP(HR$63,'P. 3- 7'!$B$1146:$J$1207,5,FALSE),0)</f>
        <v>0</v>
      </c>
      <c r="HS108" s="374">
        <f>IFERROR(VLOOKUP(HS$63,'P. 3- 7'!$B$1146:$J$1207,5,FALSE),0)</f>
        <v>0</v>
      </c>
      <c r="HT108" s="374">
        <f>IFERROR(VLOOKUP(HT$63,'P. 3- 7'!$B$1146:$J$1207,5,FALSE),0)</f>
        <v>0</v>
      </c>
      <c r="HU108" s="374">
        <f>IFERROR(VLOOKUP(HU$63,'P. 3- 7'!$B$1146:$J$1207,5,FALSE),0)</f>
        <v>0</v>
      </c>
      <c r="HV108" s="374">
        <f>IFERROR(VLOOKUP(HV$63,'P. 3- 7'!$B$1146:$J$1207,5,FALSE),0)</f>
        <v>0</v>
      </c>
      <c r="HW108" s="374">
        <f>IFERROR(VLOOKUP(HW$63,'P. 3- 7'!$B$1146:$J$1207,5,FALSE),0)</f>
        <v>0</v>
      </c>
      <c r="HX108" s="374">
        <f>IFERROR(VLOOKUP(HX$63,'P. 3- 7'!$B$1146:$J$1207,5,FALSE),0)</f>
        <v>0</v>
      </c>
      <c r="HY108" s="374">
        <f>IFERROR(VLOOKUP(HY$63,'P. 3- 7'!$B$1146:$J$1207,5,FALSE),0)</f>
        <v>0</v>
      </c>
      <c r="HZ108" s="374">
        <f>IFERROR(VLOOKUP(HZ$63,'P. 3- 7'!$B$1146:$J$1207,5,FALSE),0)</f>
        <v>0</v>
      </c>
      <c r="IA108" s="374">
        <f>IFERROR(VLOOKUP(IA$63,'P. 3- 7'!$B$1146:$J$1207,5,FALSE),0)</f>
        <v>0</v>
      </c>
      <c r="IB108" s="374">
        <f>IFERROR(VLOOKUP(IB$63,'P. 3- 7'!$B$1146:$J$1207,5,FALSE),0)</f>
        <v>0</v>
      </c>
      <c r="IC108" s="374">
        <f>IFERROR(VLOOKUP(IC$63,'P. 3- 7'!$B$1146:$J$1207,5,FALSE),0)</f>
        <v>0</v>
      </c>
      <c r="ID108" s="374">
        <f>IFERROR(VLOOKUP(ID$63,'P. 3- 7'!$B$1146:$J$1207,5,FALSE),0)</f>
        <v>0</v>
      </c>
      <c r="IE108" s="374">
        <f>IFERROR(VLOOKUP(IE$63,'P. 3- 7'!$B$1146:$J$1207,5,FALSE),0)</f>
        <v>0</v>
      </c>
      <c r="IF108" s="374">
        <f>IFERROR(VLOOKUP(IF$63,'P. 3- 7'!$B$1146:$J$1207,5,FALSE),0)</f>
        <v>0</v>
      </c>
      <c r="IG108" s="374">
        <f>IFERROR(VLOOKUP(IG$63,'P. 3- 7'!$B$1146:$J$1207,5,FALSE),0)</f>
        <v>0</v>
      </c>
      <c r="IH108" s="374">
        <f>IFERROR(VLOOKUP(IH$63,'P. 3- 7'!$B$1146:$J$1207,5,FALSE),0)</f>
        <v>0</v>
      </c>
      <c r="II108" s="374">
        <f>IFERROR(VLOOKUP(II$63,'P. 3- 7'!$B$1146:$J$1207,5,FALSE),0)</f>
        <v>0</v>
      </c>
      <c r="IJ108" s="374">
        <f>IFERROR(VLOOKUP(IJ$63,'P. 3- 7'!$B$1146:$J$1207,5,FALSE),0)</f>
        <v>0</v>
      </c>
      <c r="IK108" s="374">
        <f>IFERROR(VLOOKUP(IK$63,'P. 3- 7'!$B$1146:$J$1207,5,FALSE),0)</f>
        <v>0</v>
      </c>
      <c r="IL108" s="374">
        <f>IFERROR(VLOOKUP(IL$63,'P. 3- 7'!$B$1146:$J$1207,5,FALSE),0)</f>
        <v>0</v>
      </c>
      <c r="IM108" s="374">
        <f>IFERROR(VLOOKUP(IM$63,'P. 3- 7'!$B$1146:$J$1207,5,FALSE),0)</f>
        <v>0</v>
      </c>
      <c r="IN108" s="374">
        <f>IFERROR(VLOOKUP(IN$63,'P. 3- 7'!$B$1146:$J$1207,5,FALSE),0)</f>
        <v>0</v>
      </c>
      <c r="IO108" s="374">
        <f>IFERROR(VLOOKUP(IO$63,'P. 3- 7'!$B$1146:$J$1207,5,FALSE),0)</f>
        <v>0</v>
      </c>
      <c r="IP108" s="374">
        <f>IFERROR(VLOOKUP(IP$63,'P. 3- 7'!$B$1146:$J$1207,5,FALSE),0)</f>
        <v>0</v>
      </c>
      <c r="IQ108" s="374">
        <f>IFERROR(VLOOKUP(IQ$63,'P. 3- 7'!$B$1146:$J$1207,5,FALSE),0)</f>
        <v>0</v>
      </c>
      <c r="IR108" s="374">
        <f>IFERROR(VLOOKUP(IR$63,'P. 3- 7'!$B$1146:$J$1207,5,FALSE),0)</f>
        <v>0</v>
      </c>
      <c r="IS108" s="374">
        <f>IFERROR(VLOOKUP(IS$63,'P. 3- 7'!$B$1146:$J$1207,5,FALSE),0)</f>
        <v>0</v>
      </c>
      <c r="IT108" s="374">
        <f>IFERROR(VLOOKUP(IT$63,'P. 3- 7'!$B$1146:$J$1207,5,FALSE),0)</f>
        <v>0</v>
      </c>
      <c r="IU108" s="374">
        <f>IFERROR(VLOOKUP(IU$63,'P. 3- 7'!$B$1146:$J$1207,5,FALSE),0)</f>
        <v>0</v>
      </c>
      <c r="IV108" s="374">
        <f>IFERROR(VLOOKUP(IV$63,'P. 3- 7'!$B$1146:$J$1207,5,FALSE),0)</f>
        <v>0</v>
      </c>
      <c r="IW108" s="374">
        <f>IFERROR(VLOOKUP(IW$63,'P. 3- 7'!$B$1146:$J$1207,5,FALSE),0)</f>
        <v>0</v>
      </c>
      <c r="IX108" s="374">
        <f>IFERROR(VLOOKUP(IX$63,'P. 3- 7'!$B$1146:$J$1207,5,FALSE),0)</f>
        <v>0</v>
      </c>
      <c r="IY108" s="374">
        <f>IFERROR(VLOOKUP(IY$63,'P. 3- 7'!$B$1146:$J$1207,5,FALSE),0)</f>
        <v>0</v>
      </c>
      <c r="IZ108" s="374">
        <f>IFERROR(VLOOKUP(IZ$63,'P. 3- 7'!$B$1146:$J$1207,5,FALSE),0)</f>
        <v>0</v>
      </c>
      <c r="JA108" s="374">
        <f>IFERROR(VLOOKUP(JA$63,'P. 3- 7'!$B$1146:$J$1207,5,FALSE),0)</f>
        <v>0</v>
      </c>
      <c r="JB108" s="374">
        <f>IFERROR(VLOOKUP(JB$63,'P. 3- 7'!$B$1146:$J$1207,5,FALSE),0)</f>
        <v>0</v>
      </c>
      <c r="JC108" s="374">
        <f>IFERROR(VLOOKUP(JC$63,'P. 3- 7'!$B$1146:$J$1207,5,FALSE),0)</f>
        <v>0</v>
      </c>
      <c r="JD108" s="374">
        <f>IFERROR(VLOOKUP(JD$63,'P. 3- 7'!$B$1146:$J$1207,5,FALSE),0)</f>
        <v>0</v>
      </c>
      <c r="JE108" s="374">
        <f>IFERROR(VLOOKUP(JE$63,'P. 3- 7'!$B$1146:$J$1207,5,FALSE),0)</f>
        <v>0</v>
      </c>
      <c r="JF108" s="374">
        <f>IFERROR(VLOOKUP(JF$63,'P. 3- 7'!$B$1146:$J$1207,5,FALSE),0)</f>
        <v>0</v>
      </c>
      <c r="JG108" s="374">
        <f>IFERROR(VLOOKUP(JG$63,'P. 3- 7'!$B$1146:$J$1207,5,FALSE),0)</f>
        <v>0</v>
      </c>
      <c r="JH108" s="374">
        <f>IFERROR(VLOOKUP(JH$63,'P. 3- 7'!$B$1146:$J$1207,5,FALSE),0)</f>
        <v>0</v>
      </c>
      <c r="JI108" s="374">
        <f>IFERROR(VLOOKUP(JI$63,'P. 3- 7'!$B$1146:$J$1207,5,FALSE),0)</f>
        <v>0</v>
      </c>
      <c r="JJ108" s="374">
        <f>IFERROR(VLOOKUP(JJ$63,'P. 3- 7'!$B$1146:$J$1207,5,FALSE),0)</f>
        <v>0</v>
      </c>
      <c r="JK108" s="374">
        <f>IFERROR(VLOOKUP(JK$63,'P. 3- 7'!$B$1146:$J$1207,5,FALSE),0)</f>
        <v>0</v>
      </c>
      <c r="JL108" s="374">
        <f>IFERROR(VLOOKUP(JL$63,'P. 3- 7'!$B$1146:$J$1207,5,FALSE),0)</f>
        <v>0</v>
      </c>
      <c r="JM108" s="374">
        <f>IFERROR(VLOOKUP(JM$63,'P. 3- 7'!$B$1146:$J$1207,5,FALSE),0)</f>
        <v>0</v>
      </c>
      <c r="JN108" s="374">
        <f>IFERROR(VLOOKUP(JN$63,'P. 3- 7'!$B$1146:$J$1207,5,FALSE),0)</f>
        <v>0</v>
      </c>
      <c r="JO108" s="374">
        <f>IFERROR(VLOOKUP(JO$63,'P. 3- 7'!$B$1146:$J$1207,5,FALSE),0)</f>
        <v>0</v>
      </c>
      <c r="JP108" s="374">
        <f>IFERROR(VLOOKUP(JP$63,'P. 3- 7'!$B$1146:$J$1207,5,FALSE),0)</f>
        <v>0</v>
      </c>
      <c r="JQ108" s="374">
        <f>IFERROR(VLOOKUP(JQ$63,'P. 3- 7'!$B$1146:$J$1207,5,FALSE),0)</f>
        <v>0</v>
      </c>
      <c r="JR108" s="374">
        <f>IFERROR(VLOOKUP(JR$63,'P. 3- 7'!$B$1146:$J$1207,5,FALSE),0)</f>
        <v>0</v>
      </c>
      <c r="JS108" s="374">
        <f>IFERROR(VLOOKUP(JS$63,'P. 3- 7'!$B$1146:$J$1207,5,FALSE),0)</f>
        <v>0</v>
      </c>
      <c r="JT108" s="374">
        <f>IFERROR(VLOOKUP(JT$63,'P. 3- 7'!$B$1146:$J$1207,5,FALSE),0)</f>
        <v>0</v>
      </c>
      <c r="JU108" s="374">
        <f>IFERROR(VLOOKUP(JU$63,'P. 3- 7'!$B$1146:$J$1207,5,FALSE),0)</f>
        <v>0</v>
      </c>
      <c r="JV108" s="374">
        <f>IFERROR(VLOOKUP(JV$63,'P. 3- 7'!$B$1146:$J$1207,5,FALSE),0)</f>
        <v>0</v>
      </c>
      <c r="JW108" s="374">
        <f>IFERROR(VLOOKUP(JW$63,'P. 3- 7'!$B$1146:$J$1207,5,FALSE),0)</f>
        <v>0</v>
      </c>
      <c r="JX108" s="374">
        <f>IFERROR(VLOOKUP(JX$63,'P. 3- 7'!$B$1146:$J$1207,5,FALSE),0)</f>
        <v>0</v>
      </c>
      <c r="JY108" s="374">
        <f>IFERROR(VLOOKUP(JY$63,'P. 3- 7'!$B$1146:$J$1207,5,FALSE),0)</f>
        <v>0</v>
      </c>
      <c r="JZ108" s="374">
        <f>IFERROR(VLOOKUP(JZ$63,'P. 3- 7'!$B$1146:$J$1207,5,FALSE),0)</f>
        <v>0</v>
      </c>
      <c r="KA108" s="374">
        <f>IFERROR(VLOOKUP(KA$63,'P. 3- 7'!$B$1146:$J$1207,5,FALSE),0)</f>
        <v>0</v>
      </c>
      <c r="KB108" s="374">
        <f>IFERROR(VLOOKUP(KB$63,'P. 3- 7'!$B$1146:$J$1207,5,FALSE),0)</f>
        <v>0</v>
      </c>
      <c r="KC108" s="374">
        <f>IFERROR(VLOOKUP(KC$63,'P. 3- 7'!$B$1146:$J$1207,5,FALSE),0)</f>
        <v>0</v>
      </c>
      <c r="KD108" s="374">
        <f>IFERROR(VLOOKUP(KD$63,'P. 3- 7'!$B$1146:$J$1207,5,FALSE),0)</f>
        <v>0</v>
      </c>
      <c r="KE108" s="374">
        <f>IFERROR(VLOOKUP(KE$63,'P. 3- 7'!$B$1146:$J$1207,5,FALSE),0)</f>
        <v>0</v>
      </c>
      <c r="KF108" s="374">
        <f>IFERROR(VLOOKUP(KF$63,'P. 3- 7'!$B$1146:$J$1207,5,FALSE),0)</f>
        <v>0</v>
      </c>
      <c r="KG108" s="374">
        <f>IFERROR(VLOOKUP(KG$63,'P. 3- 7'!$B$1146:$J$1207,5,FALSE),0)</f>
        <v>0</v>
      </c>
      <c r="KH108" s="374">
        <f>IFERROR(VLOOKUP(KH$63,'P. 3- 7'!$B$1146:$J$1207,5,FALSE),0)</f>
        <v>0</v>
      </c>
      <c r="KI108" s="374">
        <f>IFERROR(VLOOKUP(KI$63,'P. 3- 7'!$B$1146:$J$1207,5,FALSE),0)</f>
        <v>0</v>
      </c>
      <c r="KJ108" s="374">
        <f>IFERROR(VLOOKUP(KJ$63,'P. 3- 7'!$B$1146:$J$1207,5,FALSE),0)</f>
        <v>0</v>
      </c>
      <c r="KK108" s="374">
        <f>IFERROR(VLOOKUP(KK$63,'P. 3- 7'!$B$1146:$J$1207,5,FALSE),0)</f>
        <v>0</v>
      </c>
      <c r="KL108" s="374">
        <f>IFERROR(VLOOKUP(KL$63,'P. 3- 7'!$B$1146:$J$1207,5,FALSE),0)</f>
        <v>0</v>
      </c>
      <c r="KM108" s="374">
        <f>IFERROR(VLOOKUP(KM$63,'P. 3- 7'!$B$1146:$J$1207,5,FALSE),0)</f>
        <v>0</v>
      </c>
      <c r="KN108" s="374">
        <f>IFERROR(VLOOKUP(KN$63,'P. 3- 7'!$B$1146:$J$1207,5,FALSE),0)</f>
        <v>0</v>
      </c>
      <c r="KO108" s="374">
        <f>IFERROR(VLOOKUP(KO$63,'P. 3- 7'!$B$1146:$J$1207,5,FALSE),0)</f>
        <v>0</v>
      </c>
      <c r="KP108" s="374">
        <f>IFERROR(VLOOKUP(KP$63,'P. 3- 7'!$B$1146:$J$1207,5,FALSE),0)</f>
        <v>0</v>
      </c>
      <c r="KQ108" s="374">
        <f>IFERROR(VLOOKUP(KQ$63,'P. 3- 7'!$B$1146:$J$1207,5,FALSE),0)</f>
        <v>0</v>
      </c>
      <c r="KR108" s="374">
        <f>IFERROR(VLOOKUP(KR$63,'P. 3- 7'!$B$1146:$J$1207,5,FALSE),0)</f>
        <v>0</v>
      </c>
      <c r="KS108" s="374">
        <f>IFERROR(VLOOKUP(KS$63,'P. 3- 7'!$B$1146:$J$1207,5,FALSE),0)</f>
        <v>0</v>
      </c>
      <c r="KT108" s="374">
        <f>IFERROR(VLOOKUP(KT$63,'P. 3- 7'!$B$1146:$J$1207,5,FALSE),0)</f>
        <v>0</v>
      </c>
      <c r="KU108" s="374">
        <f>IFERROR(VLOOKUP(KU$63,'P. 3- 7'!$B$1146:$J$1207,5,FALSE),0)</f>
        <v>0</v>
      </c>
      <c r="KV108" s="374">
        <f>IFERROR(VLOOKUP(KV$63,'P. 3- 7'!$B$1146:$J$1207,5,FALSE),0)</f>
        <v>0</v>
      </c>
      <c r="KW108" s="374">
        <f>IFERROR(VLOOKUP(KW$63,'P. 3- 7'!$B$1146:$J$1207,5,FALSE),0)</f>
        <v>0</v>
      </c>
      <c r="KX108" s="374">
        <f>IFERROR(VLOOKUP(KX$63,'P. 3- 7'!$B$1146:$J$1207,5,FALSE),0)</f>
        <v>0</v>
      </c>
      <c r="KY108" s="374">
        <f>IFERROR(VLOOKUP(KY$63,'P. 3- 7'!$B$1146:$J$1207,5,FALSE),0)</f>
        <v>0</v>
      </c>
      <c r="KZ108" s="374">
        <f>IFERROR(VLOOKUP(KZ$63,'P. 3- 7'!$B$1146:$J$1207,5,FALSE),0)</f>
        <v>0</v>
      </c>
      <c r="LA108" s="374">
        <f>IFERROR(VLOOKUP(LA$63,'P. 3- 7'!$B$1146:$J$1207,5,FALSE),0)</f>
        <v>0</v>
      </c>
      <c r="LB108" s="374">
        <f>IFERROR(VLOOKUP(LB$63,'P. 3- 7'!$B$1146:$J$1207,5,FALSE),0)</f>
        <v>0</v>
      </c>
      <c r="LC108" s="374">
        <f>IFERROR(VLOOKUP(LC$63,'P. 3- 7'!$B$1146:$J$1207,5,FALSE),0)</f>
        <v>0</v>
      </c>
      <c r="LD108" s="374">
        <f>IFERROR(VLOOKUP(LD$63,'P. 3- 7'!$B$1146:$J$1207,5,FALSE),0)</f>
        <v>0</v>
      </c>
      <c r="LE108" s="374">
        <f>IFERROR(VLOOKUP(LE$63,'P. 3- 7'!$B$1146:$J$1207,5,FALSE),0)</f>
        <v>0</v>
      </c>
      <c r="LF108" s="374">
        <f>IFERROR(VLOOKUP(LF$63,'P. 3- 7'!$B$1146:$J$1207,5,FALSE),0)</f>
        <v>0</v>
      </c>
      <c r="LG108" s="374">
        <f>IFERROR(VLOOKUP(LG$63,'P. 3- 7'!$B$1146:$J$1207,5,FALSE),0)</f>
        <v>0</v>
      </c>
      <c r="LH108" s="374">
        <f>IFERROR(VLOOKUP(LH$63,'P. 3- 7'!$B$1146:$J$1207,5,FALSE),0)</f>
        <v>0</v>
      </c>
      <c r="LI108" s="374">
        <f>IFERROR(VLOOKUP(LI$63,'P. 3- 7'!$B$1146:$J$1207,5,FALSE),0)</f>
        <v>0</v>
      </c>
      <c r="LJ108" s="374">
        <f>IFERROR(VLOOKUP(LJ$63,'P. 3- 7'!$B$1146:$J$1207,5,FALSE),0)</f>
        <v>0</v>
      </c>
      <c r="LK108" s="374">
        <f>IFERROR(VLOOKUP(LK$63,'P. 3- 7'!$B$1146:$J$1207,5,FALSE),0)</f>
        <v>0</v>
      </c>
      <c r="LL108" s="374">
        <f>IFERROR(VLOOKUP(LL$63,'P. 3- 7'!$B$1146:$J$1207,5,FALSE),0)</f>
        <v>0</v>
      </c>
      <c r="LM108" s="374">
        <f>IFERROR(VLOOKUP(LM$63,'P. 3- 7'!$B$1146:$J$1207,5,FALSE),0)</f>
        <v>0</v>
      </c>
      <c r="LN108" s="374">
        <f>IFERROR(VLOOKUP(LN$63,'P. 3- 7'!$B$1146:$J$1207,5,FALSE),0)</f>
        <v>0</v>
      </c>
      <c r="LO108" s="374">
        <f>IFERROR(VLOOKUP(LO$63,'P. 3- 7'!$B$1146:$J$1207,5,FALSE),0)</f>
        <v>0</v>
      </c>
      <c r="LP108" s="374">
        <f>IFERROR(VLOOKUP(LP$63,'P. 3- 7'!$B$1146:$J$1207,5,FALSE),0)</f>
        <v>0</v>
      </c>
      <c r="LQ108" s="374">
        <f>IFERROR(VLOOKUP(LQ$63,'P. 3- 7'!$B$1146:$J$1207,5,FALSE),0)</f>
        <v>0</v>
      </c>
      <c r="LR108" s="374">
        <f>IFERROR(VLOOKUP(LR$63,'P. 3- 7'!$B$1146:$J$1207,5,FALSE),0)</f>
        <v>0</v>
      </c>
      <c r="LS108" s="374">
        <f>IFERROR(VLOOKUP(LS$63,'P. 3- 7'!$B$1146:$J$1207,5,FALSE),0)</f>
        <v>0</v>
      </c>
      <c r="LT108" s="374">
        <f>IFERROR(VLOOKUP(LT$63,'P. 3- 7'!$B$1146:$J$1207,5,FALSE),0)</f>
        <v>0</v>
      </c>
      <c r="LU108" s="374">
        <f>IFERROR(VLOOKUP(LU$63,'P. 3- 7'!$B$1146:$J$1207,5,FALSE),0)</f>
        <v>0</v>
      </c>
      <c r="LV108" s="374">
        <f>IFERROR(VLOOKUP(LV$63,'P. 3- 7'!$B$1146:$J$1207,5,FALSE),0)</f>
        <v>0</v>
      </c>
      <c r="LW108" s="374">
        <f>IFERROR(VLOOKUP(LW$63,'P. 3- 7'!$B$1146:$J$1207,5,FALSE),0)</f>
        <v>0</v>
      </c>
      <c r="LX108" s="374">
        <f>IFERROR(VLOOKUP(LX$63,'P. 3- 7'!$B$1146:$J$1207,5,FALSE),0)</f>
        <v>0</v>
      </c>
      <c r="LY108" s="374">
        <f>IFERROR(VLOOKUP(LY$63,'P. 3- 7'!$B$1146:$J$1207,5,FALSE),0)</f>
        <v>0</v>
      </c>
      <c r="LZ108" s="374">
        <f>IFERROR(VLOOKUP(LZ$63,'P. 3- 7'!$B$1146:$J$1207,5,FALSE),0)</f>
        <v>0</v>
      </c>
      <c r="MA108" s="374">
        <f>IFERROR(VLOOKUP(MA$63,'P. 3- 7'!$B$1146:$J$1207,5,FALSE),0)</f>
        <v>0</v>
      </c>
      <c r="MB108" s="374">
        <f>IFERROR(VLOOKUP(MB$63,'P. 3- 7'!$B$1146:$J$1207,5,FALSE),0)</f>
        <v>0</v>
      </c>
      <c r="MC108" s="374">
        <f>IFERROR(VLOOKUP(MC$63,'P. 3- 7'!$B$1146:$J$1207,5,FALSE),0)</f>
        <v>0</v>
      </c>
      <c r="MD108" s="374">
        <f>IFERROR(VLOOKUP(MD$63,'P. 3- 7'!$B$1146:$J$1207,5,FALSE),0)</f>
        <v>0</v>
      </c>
      <c r="ME108" s="374">
        <f>IFERROR(VLOOKUP(ME$63,'P. 3- 7'!$B$1146:$J$1207,5,FALSE),0)</f>
        <v>0</v>
      </c>
      <c r="MF108" s="374">
        <f>IFERROR(VLOOKUP(MF$63,'P. 3- 7'!$B$1146:$J$1207,5,FALSE),0)</f>
        <v>0</v>
      </c>
      <c r="MG108" s="374">
        <f>IFERROR(VLOOKUP(MG$63,'P. 3- 7'!$B$1146:$J$1207,5,FALSE),0)</f>
        <v>0</v>
      </c>
      <c r="MH108" s="374">
        <f>IFERROR(VLOOKUP(MH$63,'P. 3- 7'!$B$1146:$J$1207,5,FALSE),0)</f>
        <v>0</v>
      </c>
      <c r="MI108" s="374">
        <f>IFERROR(VLOOKUP(MI$63,'P. 3- 7'!$B$1146:$J$1207,5,FALSE),0)</f>
        <v>0</v>
      </c>
      <c r="MJ108" s="374">
        <f>IFERROR(VLOOKUP(MJ$63,'P. 3- 7'!$B$1146:$J$1207,5,FALSE),0)</f>
        <v>0</v>
      </c>
      <c r="MK108" s="374">
        <f>IFERROR(VLOOKUP(MK$63,'P. 3- 7'!$B$1146:$J$1207,5,FALSE),0)</f>
        <v>0</v>
      </c>
      <c r="ML108" s="374">
        <f>IFERROR(VLOOKUP(ML$63,'P. 3- 7'!$B$1146:$J$1207,5,FALSE),0)</f>
        <v>0</v>
      </c>
      <c r="MM108" s="374">
        <f>IFERROR(VLOOKUP(MM$63,'P. 3- 7'!$B$1146:$J$1207,5,FALSE),0)</f>
        <v>0</v>
      </c>
      <c r="MN108" s="374">
        <f>IFERROR(VLOOKUP(MN$63,'P. 3- 7'!$B$1146:$J$1207,5,FALSE),0)</f>
        <v>0</v>
      </c>
      <c r="MO108" s="374">
        <f>IFERROR(VLOOKUP(MO$63,'P. 3- 7'!$B$1146:$J$1207,5,FALSE),0)</f>
        <v>0</v>
      </c>
      <c r="MP108" s="374">
        <f>IFERROR(VLOOKUP(MP$63,'P. 3- 7'!$B$1146:$J$1207,5,FALSE),0)</f>
        <v>0</v>
      </c>
      <c r="MQ108" s="374">
        <f>IFERROR(VLOOKUP(MQ$63,'P. 3- 7'!$B$1146:$J$1207,5,FALSE),0)</f>
        <v>0</v>
      </c>
      <c r="MR108" s="374">
        <f>IFERROR(VLOOKUP(MR$63,'P. 3- 7'!$B$1146:$J$1207,5,FALSE),0)</f>
        <v>0</v>
      </c>
      <c r="MS108" s="374">
        <f>IFERROR(VLOOKUP(MS$63,'P. 3- 7'!$B$1146:$J$1207,5,FALSE),0)</f>
        <v>0</v>
      </c>
      <c r="MT108" s="374">
        <f>IFERROR(VLOOKUP(MT$63,'P. 3- 7'!$B$1146:$J$1207,5,FALSE),0)</f>
        <v>0</v>
      </c>
      <c r="MU108" s="374">
        <f>IFERROR(VLOOKUP(MU$63,'P. 3- 7'!$B$1146:$J$1207,5,FALSE),0)</f>
        <v>0</v>
      </c>
      <c r="MV108" s="374">
        <f>IFERROR(VLOOKUP(MV$63,'P. 3- 7'!$B$1146:$J$1207,5,FALSE),0)</f>
        <v>0</v>
      </c>
      <c r="MW108" s="374">
        <f>IFERROR(VLOOKUP(MW$63,'P. 3- 7'!$B$1146:$J$1207,5,FALSE),0)</f>
        <v>0</v>
      </c>
      <c r="MX108" s="374">
        <f>IFERROR(VLOOKUP(MX$63,'P. 3- 7'!$B$1146:$J$1207,5,FALSE),0)</f>
        <v>0</v>
      </c>
      <c r="MY108" s="374">
        <f>IFERROR(VLOOKUP(MY$63,'P. 3- 7'!$B$1146:$J$1207,5,FALSE),0)</f>
        <v>0</v>
      </c>
      <c r="MZ108" s="374">
        <f>IFERROR(VLOOKUP(MZ$63,'P. 3- 7'!$B$1146:$J$1207,5,FALSE),0)</f>
        <v>0</v>
      </c>
      <c r="NA108" s="374">
        <f>IFERROR(VLOOKUP(NA$63,'P. 3- 7'!$B$1146:$J$1207,5,FALSE),0)</f>
        <v>0</v>
      </c>
      <c r="NB108" s="374">
        <f>IFERROR(VLOOKUP(NB$63,'P. 3- 7'!$B$1146:$J$1207,5,FALSE),0)</f>
        <v>0</v>
      </c>
      <c r="NC108" s="374">
        <f>IFERROR(VLOOKUP(NC$63,'P. 3- 7'!$B$1146:$J$1207,5,FALSE),0)</f>
        <v>0</v>
      </c>
      <c r="ND108" s="374">
        <f>IFERROR(VLOOKUP(ND$63,'P. 3- 7'!$B$1146:$J$1207,5,FALSE),0)</f>
        <v>0</v>
      </c>
      <c r="NE108" s="374">
        <f>IFERROR(VLOOKUP(NE$63,'P. 3- 7'!$B$1146:$J$1207,5,FALSE),0)</f>
        <v>0</v>
      </c>
      <c r="NF108" s="374">
        <f>IFERROR(VLOOKUP(NF$63,'P. 3- 7'!$B$1146:$J$1207,5,FALSE),0)</f>
        <v>0</v>
      </c>
      <c r="NG108" s="374">
        <f>IFERROR(VLOOKUP(NG$63,'P. 3- 7'!$B$1146:$J$1207,5,FALSE),0)</f>
        <v>0</v>
      </c>
      <c r="NH108" s="374">
        <f>IFERROR(VLOOKUP(NH$63,'P. 3- 7'!$B$1146:$J$1207,5,FALSE),0)</f>
        <v>0</v>
      </c>
      <c r="NI108" s="374">
        <f>IFERROR(VLOOKUP(NI$63,'P. 3- 7'!$B$1146:$J$1207,5,FALSE),0)</f>
        <v>0</v>
      </c>
      <c r="NJ108" s="374">
        <f>IFERROR(VLOOKUP(NJ$63,'P. 3- 7'!$B$1146:$J$1207,5,FALSE),0)</f>
        <v>0</v>
      </c>
      <c r="NK108" s="374">
        <f>IFERROR(VLOOKUP(NK$63,'P. 3- 7'!$B$1146:$J$1207,5,FALSE),0)</f>
        <v>0</v>
      </c>
      <c r="NL108" s="374">
        <f>IFERROR(VLOOKUP(NL$63,'P. 3- 7'!$B$1146:$J$1207,5,FALSE),0)</f>
        <v>0</v>
      </c>
      <c r="NM108" s="374">
        <f>IFERROR(VLOOKUP(NM$63,'P. 3- 7'!$B$1146:$J$1207,5,FALSE),0)</f>
        <v>0</v>
      </c>
      <c r="NN108" s="374">
        <f>IFERROR(VLOOKUP(NN$63,'P. 3- 7'!$B$1146:$J$1207,5,FALSE),0)</f>
        <v>0</v>
      </c>
      <c r="NO108" s="374">
        <f>IFERROR(VLOOKUP(NO$63,'P. 3- 7'!$B$1146:$J$1207,5,FALSE),0)</f>
        <v>0</v>
      </c>
      <c r="NP108" s="374">
        <f>IFERROR(VLOOKUP(NP$63,'P. 3- 7'!$B$1146:$J$1207,5,FALSE),0)</f>
        <v>0</v>
      </c>
      <c r="NQ108" s="374">
        <f>IFERROR(VLOOKUP(NQ$63,'P. 3- 7'!$B$1146:$J$1207,5,FALSE),0)</f>
        <v>0</v>
      </c>
      <c r="NR108" s="374">
        <f>IFERROR(VLOOKUP(NR$63,'P. 3- 7'!$B$1146:$J$1207,5,FALSE),0)</f>
        <v>0</v>
      </c>
      <c r="NS108" s="374">
        <f>IFERROR(VLOOKUP(NS$63,'P. 3- 7'!$B$1146:$J$1207,5,FALSE),0)</f>
        <v>0</v>
      </c>
      <c r="NT108" s="374">
        <f>IFERROR(VLOOKUP(NT$63,'P. 3- 7'!$B$1146:$J$1207,5,FALSE),0)</f>
        <v>0</v>
      </c>
      <c r="NU108" s="374">
        <f>IFERROR(VLOOKUP(NU$63,'P. 3- 7'!$B$1146:$J$1207,5,FALSE),0)</f>
        <v>0</v>
      </c>
      <c r="NV108" s="374">
        <f>IFERROR(VLOOKUP(NV$63,'P. 3- 7'!$B$1146:$J$1207,5,FALSE),0)</f>
        <v>0</v>
      </c>
      <c r="NW108" s="374">
        <f>IFERROR(VLOOKUP(NW$63,'P. 3- 7'!$B$1146:$J$1207,5,FALSE),0)</f>
        <v>0</v>
      </c>
      <c r="NX108" s="374">
        <f>IFERROR(VLOOKUP(NX$63,'P. 3- 7'!$B$1146:$J$1207,5,FALSE),0)</f>
        <v>0</v>
      </c>
      <c r="NY108" s="374">
        <f>IFERROR(VLOOKUP(NY$63,'P. 3- 7'!$B$1146:$J$1207,5,FALSE),0)</f>
        <v>0</v>
      </c>
      <c r="NZ108" s="374">
        <f>IFERROR(VLOOKUP(NZ$63,'P. 3- 7'!$B$1146:$J$1207,5,FALSE),0)</f>
        <v>0</v>
      </c>
      <c r="OA108" s="374">
        <f>IFERROR(VLOOKUP(OA$63,'P. 3- 7'!$B$1146:$J$1207,5,FALSE),0)</f>
        <v>0</v>
      </c>
      <c r="OB108" s="374">
        <f>IFERROR(VLOOKUP(OB$63,'P. 3- 7'!$B$1146:$J$1207,5,FALSE),0)</f>
        <v>0</v>
      </c>
      <c r="OC108" s="374">
        <f>IFERROR(VLOOKUP(OC$63,'P. 3- 7'!$B$1146:$J$1207,5,FALSE),0)</f>
        <v>0</v>
      </c>
      <c r="OD108" s="374">
        <f>IFERROR(VLOOKUP(OD$63,'P. 3- 7'!$B$1146:$J$1207,5,FALSE),0)</f>
        <v>0</v>
      </c>
      <c r="OE108" s="374">
        <f>IFERROR(VLOOKUP(OE$63,'P. 3- 7'!$B$1146:$J$1207,5,FALSE),0)</f>
        <v>0</v>
      </c>
      <c r="OF108" s="374">
        <f>IFERROR(VLOOKUP(OF$63,'P. 3- 7'!$B$1146:$J$1207,5,FALSE),0)</f>
        <v>0</v>
      </c>
      <c r="OG108" s="374">
        <f>IFERROR(VLOOKUP(OG$63,'P. 3- 7'!$B$1146:$J$1207,5,FALSE),0)</f>
        <v>0</v>
      </c>
      <c r="OH108" s="374">
        <f>IFERROR(VLOOKUP(OH$63,'P. 3- 7'!$B$1146:$J$1207,5,FALSE),0)</f>
        <v>0</v>
      </c>
      <c r="OI108" s="374">
        <f>IFERROR(VLOOKUP(OI$63,'P. 3- 7'!$B$1146:$J$1207,5,FALSE),0)</f>
        <v>0</v>
      </c>
      <c r="OJ108" s="374">
        <f>IFERROR(VLOOKUP(OJ$63,'P. 3- 7'!$B$1146:$J$1207,5,FALSE),0)</f>
        <v>0</v>
      </c>
      <c r="OK108" s="374">
        <f>IFERROR(VLOOKUP(OK$63,'P. 3- 7'!$B$1146:$J$1207,5,FALSE),0)</f>
        <v>0</v>
      </c>
      <c r="OL108" s="374">
        <f>IFERROR(VLOOKUP(OL$63,'P. 3- 7'!$B$1146:$J$1207,5,FALSE),0)</f>
        <v>0</v>
      </c>
      <c r="OM108" s="374">
        <f>IFERROR(VLOOKUP(OM$63,'P. 3- 7'!$B$1146:$J$1207,5,FALSE),0)</f>
        <v>0</v>
      </c>
      <c r="ON108" s="374">
        <f>IFERROR(VLOOKUP(ON$63,'P. 3- 7'!$B$1146:$J$1207,5,FALSE),0)</f>
        <v>0</v>
      </c>
      <c r="OO108" s="374">
        <f>IFERROR(VLOOKUP(OO$63,'P. 3- 7'!$B$1146:$J$1207,5,FALSE),0)</f>
        <v>0</v>
      </c>
      <c r="OP108" s="374">
        <f>IFERROR(VLOOKUP(OP$63,'P. 3- 7'!$B$1146:$J$1207,5,FALSE),0)</f>
        <v>0</v>
      </c>
      <c r="OQ108" s="374">
        <f>IFERROR(VLOOKUP(OQ$63,'P. 3- 7'!$B$1146:$J$1207,5,FALSE),0)</f>
        <v>0</v>
      </c>
      <c r="OR108" s="374">
        <f>IFERROR(VLOOKUP(OR$63,'P. 3- 7'!$B$1146:$J$1207,5,FALSE),0)</f>
        <v>0</v>
      </c>
      <c r="OS108" s="374">
        <f>IFERROR(VLOOKUP(OS$63,'P. 3- 7'!$B$1146:$J$1207,5,FALSE),0)</f>
        <v>0</v>
      </c>
      <c r="OT108" s="374">
        <f>IFERROR(VLOOKUP(OT$63,'P. 3- 7'!$B$1146:$J$1207,5,FALSE),0)</f>
        <v>0</v>
      </c>
      <c r="OU108" s="374">
        <f>IFERROR(VLOOKUP(OU$63,'P. 3- 7'!$B$1146:$J$1207,5,FALSE),0)</f>
        <v>0</v>
      </c>
      <c r="OV108" s="374">
        <f>IFERROR(VLOOKUP(OV$63,'P. 3- 7'!$B$1146:$J$1207,5,FALSE),0)</f>
        <v>0</v>
      </c>
      <c r="OW108" s="374">
        <f>IFERROR(VLOOKUP(OW$63,'P. 3- 7'!$B$1146:$J$1207,5,FALSE),0)</f>
        <v>0</v>
      </c>
      <c r="OX108" s="374">
        <f>IFERROR(VLOOKUP(OX$63,'P. 3- 7'!$B$1146:$J$1207,5,FALSE),0)</f>
        <v>0</v>
      </c>
      <c r="OY108" s="374">
        <f>IFERROR(VLOOKUP(OY$63,'P. 3- 7'!$B$1146:$J$1207,5,FALSE),0)</f>
        <v>0</v>
      </c>
      <c r="OZ108" s="374">
        <f>IFERROR(VLOOKUP(OZ$63,'P. 3- 7'!$B$1146:$J$1207,5,FALSE),0)</f>
        <v>0</v>
      </c>
      <c r="PA108" s="374">
        <f>IFERROR(VLOOKUP(PA$63,'P. 3- 7'!$B$1146:$J$1207,5,FALSE),0)</f>
        <v>0</v>
      </c>
      <c r="PB108" s="374">
        <f>IFERROR(VLOOKUP(PB$63,'P. 3- 7'!$B$1146:$J$1207,5,FALSE),0)</f>
        <v>0</v>
      </c>
      <c r="PC108" s="374">
        <f>IFERROR(VLOOKUP(PC$63,'P. 3- 7'!$B$1146:$J$1207,5,FALSE),0)</f>
        <v>0</v>
      </c>
      <c r="PD108" s="374">
        <f>IFERROR(VLOOKUP(PD$63,'P. 3- 7'!$B$1146:$J$1207,5,FALSE),0)</f>
        <v>0</v>
      </c>
      <c r="PE108" s="374">
        <f>IFERROR(VLOOKUP(PE$63,'P. 3- 7'!$B$1146:$J$1207,5,FALSE),0)</f>
        <v>0</v>
      </c>
      <c r="PF108" s="374">
        <f>IFERROR(VLOOKUP(PF$63,'P. 3- 7'!$B$1146:$J$1207,5,FALSE),0)</f>
        <v>0</v>
      </c>
      <c r="PG108" s="374">
        <f>IFERROR(VLOOKUP(PG$63,'P. 3- 7'!$B$1146:$J$1207,5,FALSE),0)</f>
        <v>0</v>
      </c>
      <c r="PH108" s="374">
        <f>IFERROR(VLOOKUP(PH$63,'P. 3- 7'!$B$1146:$J$1207,5,FALSE),0)</f>
        <v>0</v>
      </c>
      <c r="PI108" s="374">
        <f>IFERROR(VLOOKUP(PI$63,'P. 3- 7'!$B$1146:$J$1207,5,FALSE),0)</f>
        <v>0</v>
      </c>
      <c r="PJ108" s="374">
        <f>IFERROR(VLOOKUP(PJ$63,'P. 3- 7'!$B$1146:$J$1207,5,FALSE),0)</f>
        <v>0</v>
      </c>
      <c r="PK108" s="374">
        <f>IFERROR(VLOOKUP(PK$63,'P. 3- 7'!$B$1146:$J$1207,5,FALSE),0)</f>
        <v>0</v>
      </c>
      <c r="PL108" s="374">
        <f>IFERROR(VLOOKUP(PL$63,'P. 3- 7'!$B$1146:$J$1207,5,FALSE),0)</f>
        <v>0</v>
      </c>
      <c r="PM108" s="374">
        <f>IFERROR(VLOOKUP(PM$63,'P. 3- 7'!$B$1146:$J$1207,5,FALSE),0)</f>
        <v>0</v>
      </c>
      <c r="PN108" s="374">
        <f>IFERROR(VLOOKUP(PN$63,'P. 3- 7'!$B$1146:$J$1207,5,FALSE),0)</f>
        <v>0</v>
      </c>
      <c r="PO108" s="374">
        <f>IFERROR(VLOOKUP(PO$63,'P. 3- 7'!$B$1146:$J$1207,5,FALSE),0)</f>
        <v>0</v>
      </c>
      <c r="PP108" s="374">
        <f>IFERROR(VLOOKUP(PP$63,'P. 3- 7'!$B$1146:$J$1207,5,FALSE),0)</f>
        <v>0</v>
      </c>
      <c r="PQ108" s="374">
        <f>IFERROR(VLOOKUP(PQ$63,'P. 3- 7'!$B$1146:$J$1207,5,FALSE),0)</f>
        <v>0</v>
      </c>
      <c r="PR108" s="374">
        <f>IFERROR(VLOOKUP(PR$63,'P. 3- 7'!$B$1146:$J$1207,5,FALSE),0)</f>
        <v>0</v>
      </c>
      <c r="PS108" s="374">
        <f>IFERROR(VLOOKUP(PS$63,'P. 3- 7'!$B$1146:$J$1207,5,FALSE),0)</f>
        <v>0</v>
      </c>
      <c r="PT108" s="374">
        <f>IFERROR(VLOOKUP(PT$63,'P. 3- 7'!$B$1146:$J$1207,5,FALSE),0)</f>
        <v>0</v>
      </c>
      <c r="PU108" s="374">
        <f>IFERROR(VLOOKUP(PU$63,'P. 3- 7'!$B$1146:$J$1207,5,FALSE),0)</f>
        <v>0</v>
      </c>
      <c r="PV108" s="374">
        <f>IFERROR(VLOOKUP(PV$63,'P. 3- 7'!$B$1146:$J$1207,5,FALSE),0)</f>
        <v>0</v>
      </c>
      <c r="PW108" s="374">
        <f>IFERROR(VLOOKUP(PW$63,'P. 3- 7'!$B$1146:$J$1207,5,FALSE),0)</f>
        <v>0</v>
      </c>
      <c r="PX108" s="374">
        <f>IFERROR(VLOOKUP(PX$63,'P. 3- 7'!$B$1146:$J$1207,5,FALSE),0)</f>
        <v>0</v>
      </c>
      <c r="PY108" s="374">
        <f>IFERROR(VLOOKUP(PY$63,'P. 3- 7'!$B$1146:$J$1207,5,FALSE),0)</f>
        <v>0</v>
      </c>
      <c r="PZ108" s="374">
        <f>IFERROR(VLOOKUP(PZ$63,'P. 3- 7'!$B$1146:$J$1207,5,FALSE),0)</f>
        <v>0</v>
      </c>
      <c r="QA108" s="374">
        <f>IFERROR(VLOOKUP(QA$63,'P. 3- 7'!$B$1146:$J$1207,5,FALSE),0)</f>
        <v>0</v>
      </c>
      <c r="QB108" s="374">
        <f>IFERROR(VLOOKUP(QB$63,'P. 3- 7'!$B$1146:$J$1207,5,FALSE),0)</f>
        <v>0</v>
      </c>
      <c r="QC108" s="374">
        <f>IFERROR(VLOOKUP(QC$63,'P. 3- 7'!$B$1146:$J$1207,5,FALSE),0)</f>
        <v>0</v>
      </c>
      <c r="QD108" s="374">
        <f>IFERROR(VLOOKUP(QD$63,'P. 3- 7'!$B$1146:$J$1207,5,FALSE),0)</f>
        <v>0</v>
      </c>
      <c r="QE108" s="374">
        <f>IFERROR(VLOOKUP(QE$63,'P. 3- 7'!$B$1146:$J$1207,5,FALSE),0)</f>
        <v>0</v>
      </c>
      <c r="QF108" s="374">
        <f>IFERROR(VLOOKUP(QF$63,'P. 3- 7'!$B$1146:$J$1207,5,FALSE),0)</f>
        <v>0</v>
      </c>
      <c r="QG108" s="374">
        <f>IFERROR(VLOOKUP(QG$63,'P. 3- 7'!$B$1146:$J$1207,5,FALSE),0)</f>
        <v>0</v>
      </c>
      <c r="QH108" s="374">
        <f>IFERROR(VLOOKUP(QH$63,'P. 3- 7'!$B$1146:$J$1207,5,FALSE),0)</f>
        <v>0</v>
      </c>
      <c r="QI108" s="374">
        <f>IFERROR(VLOOKUP(QI$63,'P. 3- 7'!$B$1146:$J$1207,5,FALSE),0)</f>
        <v>0</v>
      </c>
      <c r="QJ108" s="374">
        <f>IFERROR(VLOOKUP(QJ$63,'P. 3- 7'!$B$1146:$J$1207,5,FALSE),0)</f>
        <v>0</v>
      </c>
      <c r="QK108" s="374">
        <f>IFERROR(VLOOKUP(QK$63,'P. 3- 7'!$B$1146:$J$1207,5,FALSE),0)</f>
        <v>0</v>
      </c>
      <c r="QL108" s="374">
        <f>IFERROR(VLOOKUP(QL$63,'P. 3- 7'!$B$1146:$J$1207,5,FALSE),0)</f>
        <v>0</v>
      </c>
      <c r="QM108" s="374">
        <f>IFERROR(VLOOKUP(QM$63,'P. 3- 7'!$B$1146:$J$1207,5,FALSE),0)</f>
        <v>0</v>
      </c>
      <c r="QN108" s="374">
        <f>IFERROR(VLOOKUP(QN$63,'P. 3- 7'!$B$1146:$J$1207,5,FALSE),0)</f>
        <v>0</v>
      </c>
      <c r="QO108" s="374">
        <f>IFERROR(VLOOKUP(QO$63,'P. 3- 7'!$B$1146:$J$1207,5,FALSE),0)</f>
        <v>0</v>
      </c>
      <c r="QP108" s="374">
        <f>IFERROR(VLOOKUP(QP$63,'P. 3- 7'!$B$1146:$J$1207,5,FALSE),0)</f>
        <v>0</v>
      </c>
      <c r="QQ108" s="374">
        <f>IFERROR(VLOOKUP(QQ$63,'P. 3- 7'!$B$1146:$J$1207,5,FALSE),0)</f>
        <v>0</v>
      </c>
      <c r="QR108" s="374">
        <f>IFERROR(VLOOKUP(QR$63,'P. 3- 7'!$B$1146:$J$1207,5,FALSE),0)</f>
        <v>0</v>
      </c>
      <c r="QS108" s="374">
        <f>IFERROR(VLOOKUP(QS$63,'P. 3- 7'!$B$1146:$J$1207,5,FALSE),0)</f>
        <v>0</v>
      </c>
      <c r="QT108" s="374">
        <f>IFERROR(VLOOKUP(QT$63,'P. 3- 7'!$B$1146:$J$1207,5,FALSE),0)</f>
        <v>0</v>
      </c>
      <c r="QU108" s="374">
        <f>IFERROR(VLOOKUP(QU$63,'P. 3- 7'!$B$1146:$J$1207,5,FALSE),0)</f>
        <v>0</v>
      </c>
      <c r="QV108" s="374">
        <f>IFERROR(VLOOKUP(QV$63,'P. 3- 7'!$B$1146:$J$1207,5,FALSE),0)</f>
        <v>0</v>
      </c>
      <c r="QW108" s="374">
        <f>IFERROR(VLOOKUP(QW$63,'P. 3- 7'!$B$1146:$J$1207,5,FALSE),0)</f>
        <v>0</v>
      </c>
      <c r="QX108" s="374">
        <f>IFERROR(VLOOKUP(QX$63,'P. 3- 7'!$B$1146:$J$1207,5,FALSE),0)</f>
        <v>0</v>
      </c>
      <c r="QY108" s="374">
        <f>IFERROR(VLOOKUP(QY$63,'P. 3- 7'!$B$1146:$J$1207,5,FALSE),0)</f>
        <v>0</v>
      </c>
      <c r="QZ108" s="374">
        <f>IFERROR(VLOOKUP(QZ$63,'P. 3- 7'!$B$1146:$J$1207,5,FALSE),0)</f>
        <v>0</v>
      </c>
      <c r="RA108" s="374">
        <f>IFERROR(VLOOKUP(RA$63,'P. 3- 7'!$B$1146:$J$1207,5,FALSE),0)</f>
        <v>0</v>
      </c>
      <c r="RB108" s="374">
        <f>IFERROR(VLOOKUP(RB$63,'P. 3- 7'!$B$1146:$J$1207,5,FALSE),0)</f>
        <v>0</v>
      </c>
      <c r="RC108" s="374">
        <f>IFERROR(VLOOKUP(RC$63,'P. 3- 7'!$B$1146:$J$1207,5,FALSE),0)</f>
        <v>0</v>
      </c>
      <c r="RD108" s="374">
        <f>IFERROR(VLOOKUP(RD$63,'P. 3- 7'!$B$1146:$J$1207,5,FALSE),0)</f>
        <v>0</v>
      </c>
      <c r="RE108" s="374">
        <f>IFERROR(VLOOKUP(RE$63,'P. 3- 7'!$B$1146:$J$1207,5,FALSE),0)</f>
        <v>0</v>
      </c>
      <c r="RF108" s="374">
        <f>IFERROR(VLOOKUP(RF$63,'P. 3- 7'!$B$1146:$J$1207,5,FALSE),0)</f>
        <v>0</v>
      </c>
      <c r="RG108" s="374">
        <f>IFERROR(VLOOKUP(RG$63,'P. 3- 7'!$B$1146:$J$1207,5,FALSE),0)</f>
        <v>0</v>
      </c>
      <c r="RH108" s="374">
        <f>IFERROR(VLOOKUP(RH$63,'P. 3- 7'!$B$1146:$J$1207,5,FALSE),0)</f>
        <v>0</v>
      </c>
      <c r="RI108" s="374">
        <f>IFERROR(VLOOKUP(RI$63,'P. 3- 7'!$B$1146:$J$1207,5,FALSE),0)</f>
        <v>0</v>
      </c>
      <c r="RJ108" s="374">
        <f>IFERROR(VLOOKUP(RJ$63,'P. 3- 7'!$B$1146:$J$1207,5,FALSE),0)</f>
        <v>0</v>
      </c>
      <c r="RK108" s="374">
        <f>IFERROR(VLOOKUP(RK$63,'P. 3- 7'!$B$1146:$J$1207,5,FALSE),0)</f>
        <v>0</v>
      </c>
      <c r="RL108" s="374">
        <f>IFERROR(VLOOKUP(RL$63,'P. 3- 7'!$B$1146:$J$1207,5,FALSE),0)</f>
        <v>0</v>
      </c>
      <c r="RM108" s="374">
        <f>IFERROR(VLOOKUP(RM$63,'P. 3- 7'!$B$1146:$J$1207,5,FALSE),0)</f>
        <v>0</v>
      </c>
      <c r="RN108" s="374">
        <f>IFERROR(VLOOKUP(RN$63,'P. 3- 7'!$B$1146:$J$1207,5,FALSE),0)</f>
        <v>0</v>
      </c>
      <c r="RO108" s="374">
        <f>IFERROR(VLOOKUP(RO$63,'P. 3- 7'!$B$1146:$J$1207,5,FALSE),0)</f>
        <v>0</v>
      </c>
      <c r="RP108" s="374">
        <f>IFERROR(VLOOKUP(RP$63,'P. 3- 7'!$B$1146:$J$1207,5,FALSE),0)</f>
        <v>0</v>
      </c>
      <c r="RQ108" s="374">
        <f>IFERROR(VLOOKUP(RQ$63,'P. 3- 7'!$B$1146:$J$1207,5,FALSE),0)</f>
        <v>0</v>
      </c>
      <c r="RR108" s="374">
        <f>IFERROR(VLOOKUP(RR$63,'P. 3- 7'!$B$1146:$J$1207,5,FALSE),0)</f>
        <v>0</v>
      </c>
      <c r="RS108" s="374">
        <f>IFERROR(VLOOKUP(RS$63,'P. 3- 7'!$B$1146:$J$1207,5,FALSE),0)</f>
        <v>0</v>
      </c>
      <c r="RT108" s="374">
        <f>IFERROR(VLOOKUP(RT$63,'P. 3- 7'!$B$1146:$J$1207,5,FALSE),0)</f>
        <v>0</v>
      </c>
      <c r="RU108" s="374">
        <f>IFERROR(VLOOKUP(RU$63,'P. 3- 7'!$B$1146:$J$1207,5,FALSE),0)</f>
        <v>0</v>
      </c>
      <c r="RV108" s="374">
        <f>IFERROR(VLOOKUP(RV$63,'P. 3- 7'!$B$1146:$J$1207,5,FALSE),0)</f>
        <v>0</v>
      </c>
      <c r="RW108" s="374">
        <f>IFERROR(VLOOKUP(RW$63,'P. 3- 7'!$B$1146:$J$1207,5,FALSE),0)</f>
        <v>0</v>
      </c>
      <c r="RX108" s="374">
        <f>IFERROR(VLOOKUP(RX$63,'P. 3- 7'!$B$1146:$J$1207,5,FALSE),0)</f>
        <v>0</v>
      </c>
      <c r="RY108" s="374">
        <f>IFERROR(VLOOKUP(RY$63,'P. 3- 7'!$B$1146:$J$1207,5,FALSE),0)</f>
        <v>0</v>
      </c>
      <c r="RZ108" s="374">
        <f>IFERROR(VLOOKUP(RZ$63,'P. 3- 7'!$B$1146:$J$1207,5,FALSE),0)</f>
        <v>0</v>
      </c>
      <c r="SA108" s="374">
        <f>IFERROR(VLOOKUP(SA$63,'P. 3- 7'!$B$1146:$J$1207,5,FALSE),0)</f>
        <v>0</v>
      </c>
      <c r="SB108" s="374">
        <f>IFERROR(VLOOKUP(SB$63,'P. 3- 7'!$B$1146:$J$1207,5,FALSE),0)</f>
        <v>0</v>
      </c>
      <c r="SC108" s="374">
        <f>IFERROR(VLOOKUP(SC$63,'P. 3- 7'!$B$1146:$J$1207,5,FALSE),0)</f>
        <v>0</v>
      </c>
      <c r="SD108" s="374">
        <f>IFERROR(VLOOKUP(SD$63,'P. 3- 7'!$B$1146:$J$1207,5,FALSE),0)</f>
        <v>0</v>
      </c>
      <c r="SE108" s="374">
        <f>IFERROR(VLOOKUP(SE$63,'P. 3- 7'!$B$1146:$J$1207,5,FALSE),0)</f>
        <v>0</v>
      </c>
      <c r="SF108" s="374">
        <f>IFERROR(VLOOKUP(SF$63,'P. 3- 7'!$B$1146:$J$1207,5,FALSE),0)</f>
        <v>0</v>
      </c>
      <c r="SG108" s="374">
        <f>IFERROR(VLOOKUP(SG$63,'P. 3- 7'!$B$1146:$J$1207,5,FALSE),0)</f>
        <v>0</v>
      </c>
      <c r="SH108" s="374">
        <f>IFERROR(VLOOKUP(SH$63,'P. 3- 7'!$B$1146:$J$1207,5,FALSE),0)</f>
        <v>0</v>
      </c>
      <c r="SI108" s="374">
        <f>IFERROR(VLOOKUP(SI$63,'P. 3- 7'!$B$1146:$J$1207,5,FALSE),0)</f>
        <v>0</v>
      </c>
      <c r="SJ108" s="374">
        <f>IFERROR(VLOOKUP(SJ$63,'P. 3- 7'!$B$1146:$J$1207,5,FALSE),0)</f>
        <v>0</v>
      </c>
      <c r="SK108" s="374">
        <f>IFERROR(VLOOKUP(SK$63,'P. 3- 7'!$B$1146:$J$1207,5,FALSE),0)</f>
        <v>0</v>
      </c>
      <c r="SL108" s="173"/>
    </row>
    <row r="109" spans="3:506">
      <c r="C109" s="390" t="s">
        <v>493</v>
      </c>
      <c r="D109" s="21" t="s">
        <v>175</v>
      </c>
      <c r="E109" s="175" t="s">
        <v>599</v>
      </c>
      <c r="F109" s="299">
        <f>IFERROR(VLOOKUP("Paquete Acerques",'P. 2.6'!$E$73:$L$93,6,FALSE),"")</f>
        <v>3.6237726051449779</v>
      </c>
      <c r="G109" s="299">
        <f>IFERROR(VLOOKUP(G$63,'P. 2.6'!$E$73:$L$93,6,FALSE),"")</f>
        <v>0.80461134086251263</v>
      </c>
      <c r="H109" s="299">
        <f>IFERROR(VLOOKUP(H$63,'P. 2.6'!$E$73:$L$93,6,FALSE),"")</f>
        <v>1.0592776652812959</v>
      </c>
      <c r="I109" s="299">
        <f>IFERROR(VLOOKUP(I$63,'P. 2.6'!$E$73:$L$93,6,FALSE),"")</f>
        <v>0.30780586409568783</v>
      </c>
      <c r="J109" s="202"/>
      <c r="K109" s="299">
        <f>IFERROR(VLOOKUP(K$63,'P. 2.6'!$E$73:$L$93,6,FALSE),"")</f>
        <v>16.596925091743469</v>
      </c>
      <c r="L109" s="299">
        <f>IFERROR(VLOOKUP(L$63,'P. 2.6'!$E$73:$L$93,6,FALSE),"")</f>
        <v>0</v>
      </c>
      <c r="M109" s="299">
        <f>IFERROR(VLOOKUP(M$63,'P. 2.6'!$E$73:$L$93,6,FALSE),"")</f>
        <v>1.2046880171298981</v>
      </c>
      <c r="N109" s="299">
        <f>IFERROR(VLOOKUP(N$63,'P. 2.6'!$E$73:$L$93,6,FALSE),"")</f>
        <v>3.6090218925476076</v>
      </c>
      <c r="O109" s="299">
        <f>IFERROR(VLOOKUP("Paquete Telmex Todo México Sin Límites",'P. 2.6'!$E$73:$L$93,6,FALSE),"")</f>
        <v>21.27947059392929</v>
      </c>
      <c r="P109" s="202" t="str">
        <f>IFERROR(VLOOKUP(P$63,'P. 2.6'!$E$73:$L$93,6,FALSE),"")</f>
        <v/>
      </c>
      <c r="Q109" s="299">
        <f>IFERROR(VLOOKUP(Q$63,'P. 2.6'!$E$73:$L$93,6,FALSE),"")</f>
        <v>5.8687178492546082</v>
      </c>
      <c r="R109" s="299">
        <f>IFERROR(VLOOKUP(R$63,'P. 2.6'!$E$73:$L$93,6,FALSE),"")</f>
        <v>7.1796380567550662</v>
      </c>
      <c r="S109" s="299">
        <f>IFERROR(VLOOKUP(S$63,'P. 2.6'!$E$73:$L$93,6,FALSE),"")</f>
        <v>31.625953371977804</v>
      </c>
      <c r="T109" s="191">
        <v>0</v>
      </c>
      <c r="U109" s="191">
        <v>0</v>
      </c>
      <c r="V109" s="299">
        <f>IFERROR(VLOOKUP(V$63,'P. 3- 7'!$B$1146:$J$1207,7,FALSE),0)</f>
        <v>0</v>
      </c>
      <c r="W109" s="299">
        <f>IFERROR(VLOOKUP(W$63,'P. 3- 7'!$B$1146:$J$1207,7,FALSE),0)</f>
        <v>0</v>
      </c>
      <c r="X109" s="299">
        <f>IFERROR(VLOOKUP(X$63,'P. 3- 7'!$B$1146:$J$1207,7,FALSE),0)</f>
        <v>0</v>
      </c>
      <c r="Y109" s="299">
        <f>IFERROR(VLOOKUP(Y$63,'P. 3- 7'!$B$1146:$J$1207,7,FALSE),0)</f>
        <v>0</v>
      </c>
      <c r="Z109" s="299">
        <f>IFERROR(VLOOKUP(Z$63,'P. 3- 7'!$B$1146:$J$1207,7,FALSE),0)</f>
        <v>0</v>
      </c>
      <c r="AA109" s="299">
        <f>IFERROR(VLOOKUP(AA$63,'P. 3- 7'!$B$1146:$J$1207,7,FALSE),0)</f>
        <v>0</v>
      </c>
      <c r="AB109" s="299">
        <f>IFERROR(VLOOKUP(AB$63,'P. 3- 7'!$B$1146:$J$1207,7,FALSE),0)</f>
        <v>0</v>
      </c>
      <c r="AC109" s="299">
        <f>IFERROR(VLOOKUP(AC$63,'P. 3- 7'!$B$1146:$J$1207,7,FALSE),0)</f>
        <v>0</v>
      </c>
      <c r="AD109" s="299">
        <f>IFERROR(VLOOKUP(AD$63,'P. 3- 7'!$B$1146:$J$1207,7,FALSE),0)</f>
        <v>0</v>
      </c>
      <c r="AE109" s="299">
        <f>IFERROR(VLOOKUP(AE$63,'P. 3- 7'!$B$1146:$J$1207,7,FALSE),0)</f>
        <v>0</v>
      </c>
      <c r="AF109" s="299">
        <f>IFERROR(VLOOKUP(AF$63,'P. 3- 7'!$B$1146:$J$1207,7,FALSE),0)</f>
        <v>0</v>
      </c>
      <c r="AG109" s="299">
        <f>IFERROR(VLOOKUP(AG$63,'P. 3- 7'!$B$1146:$J$1207,7,FALSE),0)</f>
        <v>0</v>
      </c>
      <c r="AH109" s="299">
        <f>IFERROR(VLOOKUP(AH$63,'P. 3- 7'!$B$1146:$J$1207,7,FALSE),0)</f>
        <v>0</v>
      </c>
      <c r="AI109" s="299">
        <f>IFERROR(VLOOKUP(AI$63,'P. 3- 7'!$B$1146:$J$1207,7,FALSE),0)</f>
        <v>0</v>
      </c>
      <c r="AJ109" s="299">
        <f>IFERROR(VLOOKUP(AJ$63,'P. 3- 7'!$B$1146:$J$1207,7,FALSE),0)</f>
        <v>0</v>
      </c>
      <c r="AK109" s="299">
        <f>IFERROR(VLOOKUP(AK$63,'P. 3- 7'!$B$1146:$J$1207,7,FALSE),0)</f>
        <v>0</v>
      </c>
      <c r="AL109" s="299">
        <f>IFERROR(VLOOKUP(AL$63,'P. 3- 7'!$B$1146:$J$1207,7,FALSE),0)</f>
        <v>0</v>
      </c>
      <c r="AM109" s="299">
        <f>IFERROR(VLOOKUP(AM$63,'P. 3- 7'!$B$1146:$J$1207,7,FALSE),0)</f>
        <v>0</v>
      </c>
      <c r="AN109" s="299">
        <f>IFERROR(VLOOKUP(AN$63,'P. 3- 7'!$B$1146:$J$1207,7,FALSE),0)</f>
        <v>0</v>
      </c>
      <c r="AO109" s="299">
        <f>IFERROR(VLOOKUP(AO$63,'P. 3- 7'!$B$1146:$J$1207,7,FALSE),0)</f>
        <v>0</v>
      </c>
      <c r="AP109" s="299">
        <f>IFERROR(VLOOKUP(AP$63,'P. 3- 7'!$B$1146:$J$1207,7,FALSE),0)</f>
        <v>0</v>
      </c>
      <c r="AQ109" s="299">
        <f>IFERROR(VLOOKUP(AQ$63,'P. 3- 7'!$B$1146:$J$1207,7,FALSE),0)</f>
        <v>0</v>
      </c>
      <c r="AR109" s="299">
        <f>IFERROR(VLOOKUP(AR$63,'P. 3- 7'!$B$1146:$J$1207,7,FALSE),0)</f>
        <v>0</v>
      </c>
      <c r="AS109" s="299">
        <f>IFERROR(VLOOKUP(AS$63,'P. 3- 7'!$B$1146:$J$1207,7,FALSE),0)</f>
        <v>0</v>
      </c>
      <c r="AT109" s="299">
        <f>IFERROR(VLOOKUP(AT$63,'P. 3- 7'!$B$1146:$J$1207,7,FALSE),0)</f>
        <v>0</v>
      </c>
      <c r="AU109" s="299">
        <f>IFERROR(VLOOKUP(AU$63,'P. 3- 7'!$B$1146:$J$1207,7,FALSE),0)</f>
        <v>0</v>
      </c>
      <c r="AV109" s="299">
        <f>IFERROR(VLOOKUP(AV$63,'P. 3- 7'!$B$1146:$J$1207,7,FALSE),0)</f>
        <v>0</v>
      </c>
      <c r="AW109" s="299">
        <f>IFERROR(VLOOKUP(AW$63,'P. 3- 7'!$B$1146:$J$1207,7,FALSE),0)</f>
        <v>0</v>
      </c>
      <c r="AX109" s="299">
        <f>IFERROR(VLOOKUP(AX$63,'P. 3- 7'!$B$1146:$J$1207,7,FALSE),0)</f>
        <v>0</v>
      </c>
      <c r="AY109" s="299">
        <f>IFERROR(VLOOKUP(AY$63,'P. 3- 7'!$B$1146:$J$1207,7,FALSE),0)</f>
        <v>0</v>
      </c>
      <c r="AZ109" s="299">
        <f>IFERROR(VLOOKUP(AZ$63,'P. 3- 7'!$B$1146:$J$1207,7,FALSE),0)</f>
        <v>0</v>
      </c>
      <c r="BA109" s="299">
        <f>IFERROR(VLOOKUP(BA$63,'P. 3- 7'!$B$1146:$J$1207,7,FALSE),0)</f>
        <v>0</v>
      </c>
      <c r="BB109" s="299">
        <f>IFERROR(VLOOKUP(BB$63,'P. 3- 7'!$B$1146:$J$1207,7,FALSE),0)</f>
        <v>0</v>
      </c>
      <c r="BC109" s="299">
        <f>IFERROR(VLOOKUP(BC$63,'P. 3- 7'!$B$1146:$J$1207,7,FALSE),0)</f>
        <v>0</v>
      </c>
      <c r="BD109" s="299">
        <f>IFERROR(VLOOKUP(BD$63,'P. 3- 7'!$B$1146:$J$1207,7,FALSE),0)</f>
        <v>0</v>
      </c>
      <c r="BE109" s="299">
        <f>IFERROR(VLOOKUP(BE$63,'P. 3- 7'!$B$1146:$J$1207,7,FALSE),0)</f>
        <v>0</v>
      </c>
      <c r="BF109" s="299">
        <f>IFERROR(VLOOKUP(BF$63,'P. 3- 7'!$B$1146:$J$1207,7,FALSE),0)</f>
        <v>0</v>
      </c>
      <c r="BG109" s="299">
        <f>IFERROR(VLOOKUP(BG$63,'P. 3- 7'!$B$1146:$J$1207,7,FALSE),0)</f>
        <v>0</v>
      </c>
      <c r="BH109" s="299">
        <f>IFERROR(VLOOKUP(BH$63,'P. 3- 7'!$B$1146:$J$1207,7,FALSE),0)</f>
        <v>0</v>
      </c>
      <c r="BI109" s="299">
        <f>IFERROR(VLOOKUP(BI$63,'P. 3- 7'!$B$1146:$J$1207,7,FALSE),0)</f>
        <v>0</v>
      </c>
      <c r="BJ109" s="299">
        <f>IFERROR(VLOOKUP(BJ$63,'P. 3- 7'!$B$1146:$J$1207,7,FALSE),0)</f>
        <v>0</v>
      </c>
      <c r="BK109" s="299">
        <f>IFERROR(VLOOKUP(BK$63,'P. 3- 7'!$B$1146:$J$1207,7,FALSE),0)</f>
        <v>0</v>
      </c>
      <c r="BL109" s="299">
        <f>IFERROR(VLOOKUP(BL$63,'P. 3- 7'!$B$1146:$J$1207,7,FALSE),0)</f>
        <v>0</v>
      </c>
      <c r="BM109" s="299">
        <f>IFERROR(VLOOKUP(BM$63,'P. 3- 7'!$B$1146:$J$1207,7,FALSE),0)</f>
        <v>0</v>
      </c>
      <c r="BN109" s="299">
        <f>IFERROR(VLOOKUP(BN$63,'P. 3- 7'!$B$1146:$J$1207,7,FALSE),0)</f>
        <v>0</v>
      </c>
      <c r="BO109" s="299">
        <f>IFERROR(VLOOKUP(BO$63,'P. 3- 7'!$B$1146:$J$1207,7,FALSE),0)</f>
        <v>0</v>
      </c>
      <c r="BP109" s="299">
        <f>IFERROR(VLOOKUP(BP$63,'P. 3- 7'!$B$1146:$J$1207,7,FALSE),0)</f>
        <v>0</v>
      </c>
      <c r="BQ109" s="299">
        <f>IFERROR(VLOOKUP(BQ$63,'P. 3- 7'!$B$1146:$J$1207,7,FALSE),0)</f>
        <v>0</v>
      </c>
      <c r="BR109" s="299">
        <f>IFERROR(VLOOKUP(BR$63,'P. 3- 7'!$B$1146:$J$1207,7,FALSE),0)</f>
        <v>0</v>
      </c>
      <c r="BS109" s="299">
        <f>IFERROR(VLOOKUP(BS$63,'P. 3- 7'!$B$1146:$J$1207,7,FALSE),0)</f>
        <v>0</v>
      </c>
      <c r="BT109" s="299">
        <f>IFERROR(VLOOKUP(BT$63,'P. 3- 7'!$B$1146:$J$1207,7,FALSE),0)</f>
        <v>0</v>
      </c>
      <c r="BU109" s="299">
        <f>IFERROR(VLOOKUP(BU$63,'P. 3- 7'!$B$1146:$J$1207,7,FALSE),0)</f>
        <v>0</v>
      </c>
      <c r="BV109" s="299">
        <f>IFERROR(VLOOKUP(BV$63,'P. 3- 7'!$B$1146:$J$1207,7,FALSE),0)</f>
        <v>0</v>
      </c>
      <c r="BW109" s="299">
        <f>IFERROR(VLOOKUP(BW$63,'P. 3- 7'!$B$1146:$J$1207,7,FALSE),0)</f>
        <v>0</v>
      </c>
      <c r="BX109" s="299">
        <f>IFERROR(VLOOKUP(BX$63,'P. 3- 7'!$B$1146:$J$1207,7,FALSE),0)</f>
        <v>0</v>
      </c>
      <c r="BY109" s="299">
        <f>IFERROR(VLOOKUP(BY$63,'P. 3- 7'!$B$1146:$J$1207,7,FALSE),0)</f>
        <v>0</v>
      </c>
      <c r="BZ109" s="299">
        <f>IFERROR(VLOOKUP(BZ$63,'P. 3- 7'!$B$1146:$J$1207,7,FALSE),0)</f>
        <v>0</v>
      </c>
      <c r="CA109" s="299">
        <f>IFERROR(VLOOKUP(CA$63,'P. 3- 7'!$B$1146:$J$1207,7,FALSE),0)</f>
        <v>0</v>
      </c>
      <c r="CB109" s="299">
        <f>IFERROR(VLOOKUP(CB$63,'P. 3- 7'!$B$1146:$J$1207,7,FALSE),0)</f>
        <v>0</v>
      </c>
      <c r="CC109" s="299">
        <f>IFERROR(VLOOKUP(CC$63,'P. 3- 7'!$B$1146:$J$1207,7,FALSE),0)</f>
        <v>0</v>
      </c>
      <c r="CD109" s="299">
        <f>IFERROR(VLOOKUP(CD$63,'P. 3- 7'!$B$1146:$J$1207,7,FALSE),0)</f>
        <v>0</v>
      </c>
      <c r="CE109" s="299">
        <f>IFERROR(VLOOKUP(CE$63,'P. 3- 7'!$B$1146:$J$1207,7,FALSE),0)</f>
        <v>0</v>
      </c>
      <c r="CF109" s="299">
        <f>IFERROR(VLOOKUP(CF$63,'P. 3- 7'!$B$1146:$J$1207,7,FALSE),0)</f>
        <v>0</v>
      </c>
      <c r="CG109" s="299">
        <f>IFERROR(VLOOKUP(CG$63,'P. 3- 7'!$B$1146:$J$1207,7,FALSE),0)</f>
        <v>0</v>
      </c>
      <c r="CH109" s="299">
        <f>IFERROR(VLOOKUP(CH$63,'P. 3- 7'!$B$1146:$J$1207,7,FALSE),0)</f>
        <v>0</v>
      </c>
      <c r="CI109" s="299">
        <f>IFERROR(VLOOKUP(CI$63,'P. 3- 7'!$B$1146:$J$1207,7,FALSE),0)</f>
        <v>0</v>
      </c>
      <c r="CJ109" s="299">
        <f>IFERROR(VLOOKUP(CJ$63,'P. 3- 7'!$B$1146:$J$1207,7,FALSE),0)</f>
        <v>0</v>
      </c>
      <c r="CK109" s="299">
        <f>IFERROR(VLOOKUP(CK$63,'P. 3- 7'!$B$1146:$J$1207,7,FALSE),0)</f>
        <v>0</v>
      </c>
      <c r="CL109" s="299">
        <f>IFERROR(VLOOKUP(CL$63,'P. 3- 7'!$B$1146:$J$1207,7,FALSE),0)</f>
        <v>0</v>
      </c>
      <c r="CM109" s="299">
        <f>IFERROR(VLOOKUP(CM$63,'P. 3- 7'!$B$1146:$J$1207,7,FALSE),0)</f>
        <v>0</v>
      </c>
      <c r="CN109" s="299">
        <f>IFERROR(VLOOKUP(CN$63,'P. 3- 7'!$B$1146:$J$1207,7,FALSE),0)</f>
        <v>0</v>
      </c>
      <c r="CO109" s="299">
        <f>IFERROR(VLOOKUP(CO$63,'P. 3- 7'!$B$1146:$J$1207,7,FALSE),0)</f>
        <v>0</v>
      </c>
      <c r="CP109" s="299">
        <f>IFERROR(VLOOKUP(CP$63,'P. 3- 7'!$B$1146:$J$1207,7,FALSE),0)</f>
        <v>0</v>
      </c>
      <c r="CQ109" s="299">
        <f>IFERROR(VLOOKUP(CQ$63,'P. 3- 7'!$B$1146:$J$1207,7,FALSE),0)</f>
        <v>0</v>
      </c>
      <c r="CR109" s="299">
        <f>IFERROR(VLOOKUP(CR$63,'P. 3- 7'!$B$1146:$J$1207,7,FALSE),0)</f>
        <v>0</v>
      </c>
      <c r="CS109" s="299">
        <f>IFERROR(VLOOKUP(CS$63,'P. 3- 7'!$B$1146:$J$1207,7,FALSE),0)</f>
        <v>0</v>
      </c>
      <c r="CT109" s="299">
        <f>IFERROR(VLOOKUP(CT$63,'P. 3- 7'!$B$1146:$J$1207,7,FALSE),0)</f>
        <v>0</v>
      </c>
      <c r="CU109" s="299">
        <f>IFERROR(VLOOKUP(CU$63,'P. 3- 7'!$B$1146:$J$1207,7,FALSE),0)</f>
        <v>0</v>
      </c>
      <c r="CV109" s="299">
        <f>IFERROR(VLOOKUP(CV$63,'P. 3- 7'!$B$1146:$J$1207,7,FALSE),0)</f>
        <v>0</v>
      </c>
      <c r="CW109" s="299">
        <f>IFERROR(VLOOKUP(CW$63,'P. 3- 7'!$B$1146:$J$1207,7,FALSE),0)</f>
        <v>0</v>
      </c>
      <c r="CX109" s="299">
        <f>IFERROR(VLOOKUP(CX$63,'P. 3- 7'!$B$1146:$J$1207,7,FALSE),0)</f>
        <v>0</v>
      </c>
      <c r="CY109" s="299">
        <f>IFERROR(VLOOKUP(CY$63,'P. 3- 7'!$B$1146:$J$1207,7,FALSE),0)</f>
        <v>0</v>
      </c>
      <c r="CZ109" s="299">
        <f>IFERROR(VLOOKUP(CZ$63,'P. 3- 7'!$B$1146:$J$1207,7,FALSE),0)</f>
        <v>0</v>
      </c>
      <c r="DA109" s="299">
        <f>IFERROR(VLOOKUP(DA$63,'P. 3- 7'!$B$1146:$J$1207,7,FALSE),0)</f>
        <v>0</v>
      </c>
      <c r="DB109" s="299">
        <f>IFERROR(VLOOKUP(DB$63,'P. 3- 7'!$B$1146:$J$1207,7,FALSE),0)</f>
        <v>0</v>
      </c>
      <c r="DC109" s="299">
        <f>IFERROR(VLOOKUP(DC$63,'P. 3- 7'!$B$1146:$J$1207,7,FALSE),0)</f>
        <v>0</v>
      </c>
      <c r="DD109" s="299">
        <f>IFERROR(VLOOKUP(DD$63,'P. 3- 7'!$B$1146:$J$1207,7,FALSE),0)</f>
        <v>0</v>
      </c>
      <c r="DE109" s="299">
        <f>IFERROR(VLOOKUP(DE$63,'P. 3- 7'!$B$1146:$J$1207,7,FALSE),0)</f>
        <v>0</v>
      </c>
      <c r="DF109" s="299">
        <f>IFERROR(VLOOKUP(DF$63,'P. 3- 7'!$B$1146:$J$1207,7,FALSE),0)</f>
        <v>0</v>
      </c>
      <c r="DG109" s="299">
        <f>IFERROR(VLOOKUP(DG$63,'P. 3- 7'!$B$1146:$J$1207,7,FALSE),0)</f>
        <v>0</v>
      </c>
      <c r="DH109" s="299">
        <f>IFERROR(VLOOKUP(DH$63,'P. 3- 7'!$B$1146:$J$1207,7,FALSE),0)</f>
        <v>0</v>
      </c>
      <c r="DI109" s="299">
        <f>IFERROR(VLOOKUP(DI$63,'P. 3- 7'!$B$1146:$J$1207,7,FALSE),0)</f>
        <v>0</v>
      </c>
      <c r="DJ109" s="299">
        <f>IFERROR(VLOOKUP(DJ$63,'P. 3- 7'!$B$1146:$J$1207,7,FALSE),0)</f>
        <v>0</v>
      </c>
      <c r="DK109" s="299">
        <f>IFERROR(VLOOKUP(DK$63,'P. 3- 7'!$B$1146:$J$1207,7,FALSE),0)</f>
        <v>0</v>
      </c>
      <c r="DL109" s="299">
        <f>IFERROR(VLOOKUP(DL$63,'P. 3- 7'!$B$1146:$J$1207,7,FALSE),0)</f>
        <v>0</v>
      </c>
      <c r="DM109" s="299">
        <f>IFERROR(VLOOKUP(DM$63,'P. 3- 7'!$B$1146:$J$1207,7,FALSE),0)</f>
        <v>0</v>
      </c>
      <c r="DN109" s="299">
        <f>IFERROR(VLOOKUP(DN$63,'P. 3- 7'!$B$1146:$J$1207,7,FALSE),0)</f>
        <v>0</v>
      </c>
      <c r="DO109" s="299">
        <f>IFERROR(VLOOKUP(DO$63,'P. 3- 7'!$B$1146:$J$1207,7,FALSE),0)</f>
        <v>0</v>
      </c>
      <c r="DP109" s="299">
        <f>IFERROR(VLOOKUP(DP$63,'P. 3- 7'!$B$1146:$J$1207,7,FALSE),0)</f>
        <v>0</v>
      </c>
      <c r="DQ109" s="299">
        <f>IFERROR(VLOOKUP(DQ$63,'P. 3- 7'!$B$1146:$J$1207,7,FALSE),0)</f>
        <v>0</v>
      </c>
      <c r="DR109" s="299">
        <f>IFERROR(VLOOKUP(DR$63,'P. 3- 7'!$B$1146:$J$1207,7,FALSE),0)</f>
        <v>0</v>
      </c>
      <c r="DS109" s="299">
        <f>IFERROR(VLOOKUP(DS$63,'P. 3- 7'!$B$1146:$J$1207,7,FALSE),0)</f>
        <v>0</v>
      </c>
      <c r="DT109" s="299">
        <f>IFERROR(VLOOKUP(DT$63,'P. 3- 7'!$B$1146:$J$1207,7,FALSE),0)</f>
        <v>0</v>
      </c>
      <c r="DU109" s="299">
        <f>IFERROR(VLOOKUP(DU$63,'P. 3- 7'!$B$1146:$J$1207,7,FALSE),0)</f>
        <v>0</v>
      </c>
      <c r="DV109" s="299">
        <f>IFERROR(VLOOKUP(DV$63,'P. 3- 7'!$B$1146:$J$1207,7,FALSE),0)</f>
        <v>0</v>
      </c>
      <c r="DW109" s="299">
        <f>IFERROR(VLOOKUP(DW$63,'P. 3- 7'!$B$1146:$J$1207,7,FALSE),0)</f>
        <v>0</v>
      </c>
      <c r="DX109" s="299">
        <f>IFERROR(VLOOKUP(DX$63,'P. 3- 7'!$B$1146:$J$1207,7,FALSE),0)</f>
        <v>0</v>
      </c>
      <c r="DY109" s="299">
        <f>IFERROR(VLOOKUP(DY$63,'P. 3- 7'!$B$1146:$J$1207,7,FALSE),0)</f>
        <v>0</v>
      </c>
      <c r="DZ109" s="299">
        <f>IFERROR(VLOOKUP(DZ$63,'P. 3- 7'!$B$1146:$J$1207,7,FALSE),0)</f>
        <v>0</v>
      </c>
      <c r="EA109" s="299">
        <f>IFERROR(VLOOKUP(EA$63,'P. 3- 7'!$B$1146:$J$1207,7,FALSE),0)</f>
        <v>0</v>
      </c>
      <c r="EB109" s="299">
        <f>IFERROR(VLOOKUP(EB$63,'P. 3- 7'!$B$1146:$J$1207,7,FALSE),0)</f>
        <v>0</v>
      </c>
      <c r="EC109" s="299">
        <f>IFERROR(VLOOKUP(EC$63,'P. 3- 7'!$B$1146:$J$1207,7,FALSE),0)</f>
        <v>0</v>
      </c>
      <c r="ED109" s="299">
        <f>IFERROR(VLOOKUP(ED$63,'P. 3- 7'!$B$1146:$J$1207,7,FALSE),0)</f>
        <v>0</v>
      </c>
      <c r="EE109" s="299">
        <f>IFERROR(VLOOKUP(EE$63,'P. 3- 7'!$B$1146:$J$1207,7,FALSE),0)</f>
        <v>0</v>
      </c>
      <c r="EF109" s="299">
        <f>IFERROR(VLOOKUP(EF$63,'P. 3- 7'!$B$1146:$J$1207,7,FALSE),0)</f>
        <v>0</v>
      </c>
      <c r="EG109" s="299">
        <f>IFERROR(VLOOKUP(EG$63,'P. 3- 7'!$B$1146:$J$1207,7,FALSE),0)</f>
        <v>0</v>
      </c>
      <c r="EH109" s="299">
        <f>IFERROR(VLOOKUP(EH$63,'P. 3- 7'!$B$1146:$J$1207,7,FALSE),0)</f>
        <v>0</v>
      </c>
      <c r="EI109" s="299">
        <f>IFERROR(VLOOKUP(EI$63,'P. 3- 7'!$B$1146:$J$1207,7,FALSE),0)</f>
        <v>0</v>
      </c>
      <c r="EJ109" s="299">
        <f>IFERROR(VLOOKUP(EJ$63,'P. 3- 7'!$B$1146:$J$1207,7,FALSE),0)</f>
        <v>0</v>
      </c>
      <c r="EK109" s="299">
        <f>IFERROR(VLOOKUP(EK$63,'P. 3- 7'!$B$1146:$J$1207,7,FALSE),0)</f>
        <v>0</v>
      </c>
      <c r="EL109" s="299">
        <f>IFERROR(VLOOKUP(EL$63,'P. 3- 7'!$B$1146:$J$1207,7,FALSE),0)</f>
        <v>0</v>
      </c>
      <c r="EM109" s="299">
        <f>IFERROR(VLOOKUP(EM$63,'P. 3- 7'!$B$1146:$J$1207,7,FALSE),0)</f>
        <v>0</v>
      </c>
      <c r="EN109" s="299">
        <f>IFERROR(VLOOKUP(EN$63,'P. 3- 7'!$B$1146:$J$1207,7,FALSE),0)</f>
        <v>0</v>
      </c>
      <c r="EO109" s="299">
        <f>IFERROR(VLOOKUP(EO$63,'P. 3- 7'!$B$1146:$J$1207,7,FALSE),0)</f>
        <v>0</v>
      </c>
      <c r="EP109" s="299">
        <f>IFERROR(VLOOKUP(EP$63,'P. 3- 7'!$B$1146:$J$1207,7,FALSE),0)</f>
        <v>0</v>
      </c>
      <c r="EQ109" s="299">
        <f>IFERROR(VLOOKUP(EQ$63,'P. 3- 7'!$B$1146:$J$1207,7,FALSE),0)</f>
        <v>0</v>
      </c>
      <c r="ER109" s="299">
        <f>IFERROR(VLOOKUP(ER$63,'P. 3- 7'!$B$1146:$J$1207,7,FALSE),0)</f>
        <v>0</v>
      </c>
      <c r="ES109" s="299">
        <f>IFERROR(VLOOKUP(ES$63,'P. 3- 7'!$B$1146:$J$1207,7,FALSE),0)</f>
        <v>0</v>
      </c>
      <c r="ET109" s="299">
        <f>IFERROR(VLOOKUP(ET$63,'P. 3- 7'!$B$1146:$J$1207,7,FALSE),0)</f>
        <v>0</v>
      </c>
      <c r="EU109" s="299">
        <f>IFERROR(VLOOKUP(EU$63,'P. 3- 7'!$B$1146:$J$1207,7,FALSE),0)</f>
        <v>0</v>
      </c>
      <c r="EV109" s="299">
        <f>IFERROR(VLOOKUP(EV$63,'P. 3- 7'!$B$1146:$J$1207,7,FALSE),0)</f>
        <v>0</v>
      </c>
      <c r="EW109" s="299">
        <f>IFERROR(VLOOKUP(EW$63,'P. 3- 7'!$B$1146:$J$1207,7,FALSE),0)</f>
        <v>0</v>
      </c>
      <c r="EX109" s="299">
        <f>IFERROR(VLOOKUP(EX$63,'P. 3- 7'!$B$1146:$J$1207,7,FALSE),0)</f>
        <v>0</v>
      </c>
      <c r="EY109" s="299">
        <f>IFERROR(VLOOKUP(EY$63,'P. 3- 7'!$B$1146:$J$1207,7,FALSE),0)</f>
        <v>0</v>
      </c>
      <c r="EZ109" s="299">
        <f>IFERROR(VLOOKUP(EZ$63,'P. 3- 7'!$B$1146:$J$1207,7,FALSE),0)</f>
        <v>0</v>
      </c>
      <c r="FA109" s="299">
        <f>IFERROR(VLOOKUP(FA$63,'P. 3- 7'!$B$1146:$J$1207,7,FALSE),0)</f>
        <v>0</v>
      </c>
      <c r="FB109" s="299">
        <f>IFERROR(VLOOKUP(FB$63,'P. 3- 7'!$B$1146:$J$1207,7,FALSE),0)</f>
        <v>0</v>
      </c>
      <c r="FC109" s="299">
        <f>IFERROR(VLOOKUP(FC$63,'P. 3- 7'!$B$1146:$J$1207,7,FALSE),0)</f>
        <v>0</v>
      </c>
      <c r="FD109" s="299">
        <f>IFERROR(VLOOKUP(FD$63,'P. 3- 7'!$B$1146:$J$1207,7,FALSE),0)</f>
        <v>0</v>
      </c>
      <c r="FE109" s="299">
        <f>IFERROR(VLOOKUP(FE$63,'P. 3- 7'!$B$1146:$J$1207,7,FALSE),0)</f>
        <v>0</v>
      </c>
      <c r="FF109" s="299">
        <f>IFERROR(VLOOKUP(FF$63,'P. 3- 7'!$B$1146:$J$1207,7,FALSE),0)</f>
        <v>0</v>
      </c>
      <c r="FG109" s="299">
        <f>IFERROR(VLOOKUP(FG$63,'P. 3- 7'!$B$1146:$J$1207,7,FALSE),0)</f>
        <v>0</v>
      </c>
      <c r="FH109" s="299">
        <f>IFERROR(VLOOKUP(FH$63,'P. 3- 7'!$B$1146:$J$1207,7,FALSE),0)</f>
        <v>0</v>
      </c>
      <c r="FI109" s="299">
        <f>IFERROR(VLOOKUP(FI$63,'P. 3- 7'!$B$1146:$J$1207,7,FALSE),0)</f>
        <v>0</v>
      </c>
      <c r="FJ109" s="299">
        <f>IFERROR(VLOOKUP(FJ$63,'P. 3- 7'!$B$1146:$J$1207,7,FALSE),0)</f>
        <v>0</v>
      </c>
      <c r="FK109" s="299">
        <f>IFERROR(VLOOKUP(FK$63,'P. 3- 7'!$B$1146:$J$1207,7,FALSE),0)</f>
        <v>0</v>
      </c>
      <c r="FL109" s="299">
        <f>IFERROR(VLOOKUP(FL$63,'P. 3- 7'!$B$1146:$J$1207,7,FALSE),0)</f>
        <v>0</v>
      </c>
      <c r="FM109" s="299">
        <f>IFERROR(VLOOKUP(FM$63,'P. 3- 7'!$B$1146:$J$1207,7,FALSE),0)</f>
        <v>0</v>
      </c>
      <c r="FN109" s="299">
        <f>IFERROR(VLOOKUP(FN$63,'P. 3- 7'!$B$1146:$J$1207,7,FALSE),0)</f>
        <v>0</v>
      </c>
      <c r="FO109" s="299">
        <f>IFERROR(VLOOKUP(FO$63,'P. 3- 7'!$B$1146:$J$1207,7,FALSE),0)</f>
        <v>0</v>
      </c>
      <c r="FP109" s="299">
        <f>IFERROR(VLOOKUP(FP$63,'P. 3- 7'!$B$1146:$J$1207,7,FALSE),0)</f>
        <v>0</v>
      </c>
      <c r="FQ109" s="299">
        <f>IFERROR(VLOOKUP(FQ$63,'P. 3- 7'!$B$1146:$J$1207,7,FALSE),0)</f>
        <v>0</v>
      </c>
      <c r="FR109" s="299">
        <f>IFERROR(VLOOKUP(FR$63,'P. 3- 7'!$B$1146:$J$1207,7,FALSE),0)</f>
        <v>0</v>
      </c>
      <c r="FS109" s="299">
        <f>IFERROR(VLOOKUP(FS$63,'P. 3- 7'!$B$1146:$J$1207,7,FALSE),0)</f>
        <v>0</v>
      </c>
      <c r="FT109" s="299">
        <f>IFERROR(VLOOKUP(FT$63,'P. 3- 7'!$B$1146:$J$1207,7,FALSE),0)</f>
        <v>0</v>
      </c>
      <c r="FU109" s="299">
        <f>IFERROR(VLOOKUP(FU$63,'P. 3- 7'!$B$1146:$J$1207,7,FALSE),0)</f>
        <v>0</v>
      </c>
      <c r="FV109" s="299">
        <f>IFERROR(VLOOKUP(FV$63,'P. 3- 7'!$B$1146:$J$1207,7,FALSE),0)</f>
        <v>0</v>
      </c>
      <c r="FW109" s="299">
        <f>IFERROR(VLOOKUP(FW$63,'P. 3- 7'!$B$1146:$J$1207,7,FALSE),0)</f>
        <v>0</v>
      </c>
      <c r="FX109" s="299">
        <f>IFERROR(VLOOKUP(FX$63,'P. 3- 7'!$B$1146:$J$1207,7,FALSE),0)</f>
        <v>0</v>
      </c>
      <c r="FY109" s="299">
        <f>IFERROR(VLOOKUP(FY$63,'P. 3- 7'!$B$1146:$J$1207,7,FALSE),0)</f>
        <v>0</v>
      </c>
      <c r="FZ109" s="299">
        <f>IFERROR(VLOOKUP(FZ$63,'P. 3- 7'!$B$1146:$J$1207,7,FALSE),0)</f>
        <v>0</v>
      </c>
      <c r="GA109" s="299">
        <f>IFERROR(VLOOKUP(GA$63,'P. 3- 7'!$B$1146:$J$1207,7,FALSE),0)</f>
        <v>0</v>
      </c>
      <c r="GB109" s="299">
        <f>IFERROR(VLOOKUP(GB$63,'P. 3- 7'!$B$1146:$J$1207,7,FALSE),0)</f>
        <v>0</v>
      </c>
      <c r="GC109" s="299">
        <f>IFERROR(VLOOKUP(GC$63,'P. 3- 7'!$B$1146:$J$1207,7,FALSE),0)</f>
        <v>0</v>
      </c>
      <c r="GD109" s="299">
        <f>IFERROR(VLOOKUP(GD$63,'P. 3- 7'!$B$1146:$J$1207,7,FALSE),0)</f>
        <v>0</v>
      </c>
      <c r="GE109" s="299">
        <f>IFERROR(VLOOKUP(GE$63,'P. 3- 7'!$B$1146:$J$1207,7,FALSE),0)</f>
        <v>0</v>
      </c>
      <c r="GF109" s="299">
        <f>IFERROR(VLOOKUP(GF$63,'P. 3- 7'!$B$1146:$J$1207,7,FALSE),0)</f>
        <v>0</v>
      </c>
      <c r="GG109" s="299">
        <f>IFERROR(VLOOKUP(GG$63,'P. 3- 7'!$B$1146:$J$1207,7,FALSE),0)</f>
        <v>0</v>
      </c>
      <c r="GH109" s="299">
        <f>IFERROR(VLOOKUP(GH$63,'P. 3- 7'!$B$1146:$J$1207,7,FALSE),0)</f>
        <v>0</v>
      </c>
      <c r="GI109" s="299">
        <f>IFERROR(VLOOKUP(GI$63,'P. 3- 7'!$B$1146:$J$1207,7,FALSE),0)</f>
        <v>0</v>
      </c>
      <c r="GJ109" s="299">
        <f>IFERROR(VLOOKUP(GJ$63,'P. 3- 7'!$B$1146:$J$1207,7,FALSE),0)</f>
        <v>0</v>
      </c>
      <c r="GK109" s="299">
        <f>IFERROR(VLOOKUP(GK$63,'P. 3- 7'!$B$1146:$J$1207,7,FALSE),0)</f>
        <v>0</v>
      </c>
      <c r="GL109" s="299">
        <f>IFERROR(VLOOKUP(GL$63,'P. 3- 7'!$B$1146:$J$1207,7,FALSE),0)</f>
        <v>0</v>
      </c>
      <c r="GM109" s="299">
        <f>IFERROR(VLOOKUP(GM$63,'P. 3- 7'!$B$1146:$J$1207,7,FALSE),0)</f>
        <v>0</v>
      </c>
      <c r="GN109" s="299">
        <f>IFERROR(VLOOKUP(GN$63,'P. 3- 7'!$B$1146:$J$1207,7,FALSE),0)</f>
        <v>0</v>
      </c>
      <c r="GO109" s="299">
        <f>IFERROR(VLOOKUP(GO$63,'P. 3- 7'!$B$1146:$J$1207,7,FALSE),0)</f>
        <v>0</v>
      </c>
      <c r="GP109" s="299">
        <f>IFERROR(VLOOKUP(GP$63,'P. 3- 7'!$B$1146:$J$1207,7,FALSE),0)</f>
        <v>0</v>
      </c>
      <c r="GQ109" s="299">
        <f>IFERROR(VLOOKUP(GQ$63,'P. 3- 7'!$B$1146:$J$1207,7,FALSE),0)</f>
        <v>0</v>
      </c>
      <c r="GR109" s="299">
        <f>IFERROR(VLOOKUP(GR$63,'P. 3- 7'!$B$1146:$J$1207,7,FALSE),0)</f>
        <v>0</v>
      </c>
      <c r="GS109" s="299">
        <f>IFERROR(VLOOKUP(GS$63,'P. 3- 7'!$B$1146:$J$1207,7,FALSE),0)</f>
        <v>0</v>
      </c>
      <c r="GT109" s="299">
        <f>IFERROR(VLOOKUP(GT$63,'P. 3- 7'!$B$1146:$J$1207,7,FALSE),0)</f>
        <v>0</v>
      </c>
      <c r="GU109" s="299">
        <f>IFERROR(VLOOKUP(GU$63,'P. 3- 7'!$B$1146:$J$1207,7,FALSE),0)</f>
        <v>0</v>
      </c>
      <c r="GV109" s="299">
        <f>IFERROR(VLOOKUP(GV$63,'P. 3- 7'!$B$1146:$J$1207,7,FALSE),0)</f>
        <v>0</v>
      </c>
      <c r="GW109" s="299">
        <f>IFERROR(VLOOKUP(GW$63,'P. 3- 7'!$B$1146:$J$1207,7,FALSE),0)</f>
        <v>0</v>
      </c>
      <c r="GX109" s="299">
        <f>IFERROR(VLOOKUP(GX$63,'P. 3- 7'!$B$1146:$J$1207,7,FALSE),0)</f>
        <v>0</v>
      </c>
      <c r="GY109" s="299">
        <f>IFERROR(VLOOKUP(GY$63,'P. 3- 7'!$B$1146:$J$1207,7,FALSE),0)</f>
        <v>0</v>
      </c>
      <c r="GZ109" s="299">
        <f>IFERROR(VLOOKUP(GZ$63,'P. 3- 7'!$B$1146:$J$1207,7,FALSE),0)</f>
        <v>0</v>
      </c>
      <c r="HA109" s="299">
        <f>IFERROR(VLOOKUP(HA$63,'P. 3- 7'!$B$1146:$J$1207,7,FALSE),0)</f>
        <v>0</v>
      </c>
      <c r="HB109" s="299">
        <f>IFERROR(VLOOKUP(HB$63,'P. 3- 7'!$B$1146:$J$1207,7,FALSE),0)</f>
        <v>0</v>
      </c>
      <c r="HC109" s="299">
        <f>IFERROR(VLOOKUP(HC$63,'P. 3- 7'!$B$1146:$J$1207,7,FALSE),0)</f>
        <v>0</v>
      </c>
      <c r="HD109" s="299">
        <f>IFERROR(VLOOKUP(HD$63,'P. 3- 7'!$B$1146:$J$1207,7,FALSE),0)</f>
        <v>0</v>
      </c>
      <c r="HE109" s="299">
        <f>IFERROR(VLOOKUP(HE$63,'P. 3- 7'!$B$1146:$J$1207,7,FALSE),0)</f>
        <v>0</v>
      </c>
      <c r="HF109" s="299">
        <f>IFERROR(VLOOKUP(HF$63,'P. 3- 7'!$B$1146:$J$1207,7,FALSE),0)</f>
        <v>0</v>
      </c>
      <c r="HG109" s="299">
        <f>IFERROR(VLOOKUP(HG$63,'P. 3- 7'!$B$1146:$J$1207,7,FALSE),0)</f>
        <v>0</v>
      </c>
      <c r="HH109" s="299">
        <f>IFERROR(VLOOKUP(HH$63,'P. 3- 7'!$B$1146:$J$1207,7,FALSE),0)</f>
        <v>0</v>
      </c>
      <c r="HI109" s="299">
        <f>IFERROR(VLOOKUP(HI$63,'P. 3- 7'!$B$1146:$J$1207,7,FALSE),0)</f>
        <v>0</v>
      </c>
      <c r="HJ109" s="299">
        <f>IFERROR(VLOOKUP(HJ$63,'P. 3- 7'!$B$1146:$J$1207,7,FALSE),0)</f>
        <v>0</v>
      </c>
      <c r="HK109" s="299">
        <f>IFERROR(VLOOKUP(HK$63,'P. 3- 7'!$B$1146:$J$1207,7,FALSE),0)</f>
        <v>0</v>
      </c>
      <c r="HL109" s="299">
        <f>IFERROR(VLOOKUP(HL$63,'P. 3- 7'!$B$1146:$J$1207,7,FALSE),0)</f>
        <v>0</v>
      </c>
      <c r="HM109" s="299">
        <f>IFERROR(VLOOKUP(HM$63,'P. 3- 7'!$B$1146:$J$1207,7,FALSE),0)</f>
        <v>0</v>
      </c>
      <c r="HN109" s="299">
        <f>IFERROR(VLOOKUP(HN$63,'P. 3- 7'!$B$1146:$J$1207,7,FALSE),0)</f>
        <v>0</v>
      </c>
      <c r="HO109" s="299">
        <f>IFERROR(VLOOKUP(HO$63,'P. 3- 7'!$B$1146:$J$1207,7,FALSE),0)</f>
        <v>0</v>
      </c>
      <c r="HP109" s="299">
        <f>IFERROR(VLOOKUP(HP$63,'P. 3- 7'!$B$1146:$J$1207,7,FALSE),0)</f>
        <v>0</v>
      </c>
      <c r="HQ109" s="299">
        <f>IFERROR(VLOOKUP(HQ$63,'P. 3- 7'!$B$1146:$J$1207,7,FALSE),0)</f>
        <v>0</v>
      </c>
      <c r="HR109" s="299">
        <f>IFERROR(VLOOKUP(HR$63,'P. 3- 7'!$B$1146:$J$1207,7,FALSE),0)</f>
        <v>0</v>
      </c>
      <c r="HS109" s="299">
        <f>IFERROR(VLOOKUP(HS$63,'P. 3- 7'!$B$1146:$J$1207,7,FALSE),0)</f>
        <v>0</v>
      </c>
      <c r="HT109" s="299">
        <f>IFERROR(VLOOKUP(HT$63,'P. 3- 7'!$B$1146:$J$1207,7,FALSE),0)</f>
        <v>0</v>
      </c>
      <c r="HU109" s="299">
        <f>IFERROR(VLOOKUP(HU$63,'P. 3- 7'!$B$1146:$J$1207,7,FALSE),0)</f>
        <v>0</v>
      </c>
      <c r="HV109" s="299">
        <f>IFERROR(VLOOKUP(HV$63,'P. 3- 7'!$B$1146:$J$1207,7,FALSE),0)</f>
        <v>0</v>
      </c>
      <c r="HW109" s="299">
        <f>IFERROR(VLOOKUP(HW$63,'P. 3- 7'!$B$1146:$J$1207,7,FALSE),0)</f>
        <v>0</v>
      </c>
      <c r="HX109" s="299">
        <f>IFERROR(VLOOKUP(HX$63,'P. 3- 7'!$B$1146:$J$1207,7,FALSE),0)</f>
        <v>0</v>
      </c>
      <c r="HY109" s="299">
        <f>IFERROR(VLOOKUP(HY$63,'P. 3- 7'!$B$1146:$J$1207,7,FALSE),0)</f>
        <v>0</v>
      </c>
      <c r="HZ109" s="299">
        <f>IFERROR(VLOOKUP(HZ$63,'P. 3- 7'!$B$1146:$J$1207,7,FALSE),0)</f>
        <v>0</v>
      </c>
      <c r="IA109" s="299">
        <f>IFERROR(VLOOKUP(IA$63,'P. 3- 7'!$B$1146:$J$1207,7,FALSE),0)</f>
        <v>0</v>
      </c>
      <c r="IB109" s="299">
        <f>IFERROR(VLOOKUP(IB$63,'P. 3- 7'!$B$1146:$J$1207,7,FALSE),0)</f>
        <v>0</v>
      </c>
      <c r="IC109" s="299">
        <f>IFERROR(VLOOKUP(IC$63,'P. 3- 7'!$B$1146:$J$1207,7,FALSE),0)</f>
        <v>0</v>
      </c>
      <c r="ID109" s="299">
        <f>IFERROR(VLOOKUP(ID$63,'P. 3- 7'!$B$1146:$J$1207,7,FALSE),0)</f>
        <v>0</v>
      </c>
      <c r="IE109" s="299">
        <f>IFERROR(VLOOKUP(IE$63,'P. 3- 7'!$B$1146:$J$1207,7,FALSE),0)</f>
        <v>0</v>
      </c>
      <c r="IF109" s="299">
        <f>IFERROR(VLOOKUP(IF$63,'P. 3- 7'!$B$1146:$J$1207,7,FALSE),0)</f>
        <v>0</v>
      </c>
      <c r="IG109" s="299">
        <f>IFERROR(VLOOKUP(IG$63,'P. 3- 7'!$B$1146:$J$1207,7,FALSE),0)</f>
        <v>0</v>
      </c>
      <c r="IH109" s="299">
        <f>IFERROR(VLOOKUP(IH$63,'P. 3- 7'!$B$1146:$J$1207,7,FALSE),0)</f>
        <v>0</v>
      </c>
      <c r="II109" s="299">
        <f>IFERROR(VLOOKUP(II$63,'P. 3- 7'!$B$1146:$J$1207,7,FALSE),0)</f>
        <v>0</v>
      </c>
      <c r="IJ109" s="299">
        <f>IFERROR(VLOOKUP(IJ$63,'P. 3- 7'!$B$1146:$J$1207,7,FALSE),0)</f>
        <v>0</v>
      </c>
      <c r="IK109" s="299">
        <f>IFERROR(VLOOKUP(IK$63,'P. 3- 7'!$B$1146:$J$1207,7,FALSE),0)</f>
        <v>0</v>
      </c>
      <c r="IL109" s="299">
        <f>IFERROR(VLOOKUP(IL$63,'P. 3- 7'!$B$1146:$J$1207,7,FALSE),0)</f>
        <v>0</v>
      </c>
      <c r="IM109" s="299">
        <f>IFERROR(VLOOKUP(IM$63,'P. 3- 7'!$B$1146:$J$1207,7,FALSE),0)</f>
        <v>0</v>
      </c>
      <c r="IN109" s="299">
        <f>IFERROR(VLOOKUP(IN$63,'P. 3- 7'!$B$1146:$J$1207,7,FALSE),0)</f>
        <v>0</v>
      </c>
      <c r="IO109" s="299">
        <f>IFERROR(VLOOKUP(IO$63,'P. 3- 7'!$B$1146:$J$1207,7,FALSE),0)</f>
        <v>0</v>
      </c>
      <c r="IP109" s="299">
        <f>IFERROR(VLOOKUP(IP$63,'P. 3- 7'!$B$1146:$J$1207,7,FALSE),0)</f>
        <v>0</v>
      </c>
      <c r="IQ109" s="299">
        <f>IFERROR(VLOOKUP(IQ$63,'P. 3- 7'!$B$1146:$J$1207,7,FALSE),0)</f>
        <v>0</v>
      </c>
      <c r="IR109" s="299">
        <f>IFERROR(VLOOKUP(IR$63,'P. 3- 7'!$B$1146:$J$1207,7,FALSE),0)</f>
        <v>0</v>
      </c>
      <c r="IS109" s="299">
        <f>IFERROR(VLOOKUP(IS$63,'P. 3- 7'!$B$1146:$J$1207,7,FALSE),0)</f>
        <v>0</v>
      </c>
      <c r="IT109" s="299">
        <f>IFERROR(VLOOKUP(IT$63,'P. 3- 7'!$B$1146:$J$1207,7,FALSE),0)</f>
        <v>0</v>
      </c>
      <c r="IU109" s="299">
        <f>IFERROR(VLOOKUP(IU$63,'P. 3- 7'!$B$1146:$J$1207,7,FALSE),0)</f>
        <v>0</v>
      </c>
      <c r="IV109" s="299">
        <f>IFERROR(VLOOKUP(IV$63,'P. 3- 7'!$B$1146:$J$1207,7,FALSE),0)</f>
        <v>0</v>
      </c>
      <c r="IW109" s="299">
        <f>IFERROR(VLOOKUP(IW$63,'P. 3- 7'!$B$1146:$J$1207,7,FALSE),0)</f>
        <v>0</v>
      </c>
      <c r="IX109" s="299">
        <f>IFERROR(VLOOKUP(IX$63,'P. 3- 7'!$B$1146:$J$1207,7,FALSE),0)</f>
        <v>0</v>
      </c>
      <c r="IY109" s="299">
        <f>IFERROR(VLOOKUP(IY$63,'P. 3- 7'!$B$1146:$J$1207,7,FALSE),0)</f>
        <v>0</v>
      </c>
      <c r="IZ109" s="299">
        <f>IFERROR(VLOOKUP(IZ$63,'P. 3- 7'!$B$1146:$J$1207,7,FALSE),0)</f>
        <v>0</v>
      </c>
      <c r="JA109" s="299">
        <f>IFERROR(VLOOKUP(JA$63,'P. 3- 7'!$B$1146:$J$1207,7,FALSE),0)</f>
        <v>0</v>
      </c>
      <c r="JB109" s="299">
        <f>IFERROR(VLOOKUP(JB$63,'P. 3- 7'!$B$1146:$J$1207,7,FALSE),0)</f>
        <v>0</v>
      </c>
      <c r="JC109" s="299">
        <f>IFERROR(VLOOKUP(JC$63,'P. 3- 7'!$B$1146:$J$1207,7,FALSE),0)</f>
        <v>0</v>
      </c>
      <c r="JD109" s="299">
        <f>IFERROR(VLOOKUP(JD$63,'P. 3- 7'!$B$1146:$J$1207,7,FALSE),0)</f>
        <v>0</v>
      </c>
      <c r="JE109" s="299">
        <f>IFERROR(VLOOKUP(JE$63,'P. 3- 7'!$B$1146:$J$1207,7,FALSE),0)</f>
        <v>0</v>
      </c>
      <c r="JF109" s="299">
        <f>IFERROR(VLOOKUP(JF$63,'P. 3- 7'!$B$1146:$J$1207,7,FALSE),0)</f>
        <v>0</v>
      </c>
      <c r="JG109" s="299">
        <f>IFERROR(VLOOKUP(JG$63,'P. 3- 7'!$B$1146:$J$1207,7,FALSE),0)</f>
        <v>0</v>
      </c>
      <c r="JH109" s="299">
        <f>IFERROR(VLOOKUP(JH$63,'P. 3- 7'!$B$1146:$J$1207,7,FALSE),0)</f>
        <v>0</v>
      </c>
      <c r="JI109" s="299">
        <f>IFERROR(VLOOKUP(JI$63,'P. 3- 7'!$B$1146:$J$1207,7,FALSE),0)</f>
        <v>0</v>
      </c>
      <c r="JJ109" s="299">
        <f>IFERROR(VLOOKUP(JJ$63,'P. 3- 7'!$B$1146:$J$1207,7,FALSE),0)</f>
        <v>0</v>
      </c>
      <c r="JK109" s="299">
        <f>IFERROR(VLOOKUP(JK$63,'P. 3- 7'!$B$1146:$J$1207,7,FALSE),0)</f>
        <v>0</v>
      </c>
      <c r="JL109" s="299">
        <f>IFERROR(VLOOKUP(JL$63,'P. 3- 7'!$B$1146:$J$1207,7,FALSE),0)</f>
        <v>0</v>
      </c>
      <c r="JM109" s="299">
        <f>IFERROR(VLOOKUP(JM$63,'P. 3- 7'!$B$1146:$J$1207,7,FALSE),0)</f>
        <v>0</v>
      </c>
      <c r="JN109" s="299">
        <f>IFERROR(VLOOKUP(JN$63,'P. 3- 7'!$B$1146:$J$1207,7,FALSE),0)</f>
        <v>0</v>
      </c>
      <c r="JO109" s="299">
        <f>IFERROR(VLOOKUP(JO$63,'P. 3- 7'!$B$1146:$J$1207,7,FALSE),0)</f>
        <v>0</v>
      </c>
      <c r="JP109" s="299">
        <f>IFERROR(VLOOKUP(JP$63,'P. 3- 7'!$B$1146:$J$1207,7,FALSE),0)</f>
        <v>0</v>
      </c>
      <c r="JQ109" s="299">
        <f>IFERROR(VLOOKUP(JQ$63,'P. 3- 7'!$B$1146:$J$1207,7,FALSE),0)</f>
        <v>0</v>
      </c>
      <c r="JR109" s="299">
        <f>IFERROR(VLOOKUP(JR$63,'P. 3- 7'!$B$1146:$J$1207,7,FALSE),0)</f>
        <v>0</v>
      </c>
      <c r="JS109" s="299">
        <f>IFERROR(VLOOKUP(JS$63,'P. 3- 7'!$B$1146:$J$1207,7,FALSE),0)</f>
        <v>0</v>
      </c>
      <c r="JT109" s="299">
        <f>IFERROR(VLOOKUP(JT$63,'P. 3- 7'!$B$1146:$J$1207,7,FALSE),0)</f>
        <v>0</v>
      </c>
      <c r="JU109" s="299">
        <f>IFERROR(VLOOKUP(JU$63,'P. 3- 7'!$B$1146:$J$1207,7,FALSE),0)</f>
        <v>0</v>
      </c>
      <c r="JV109" s="299">
        <f>IFERROR(VLOOKUP(JV$63,'P. 3- 7'!$B$1146:$J$1207,7,FALSE),0)</f>
        <v>0</v>
      </c>
      <c r="JW109" s="299">
        <f>IFERROR(VLOOKUP(JW$63,'P. 3- 7'!$B$1146:$J$1207,7,FALSE),0)</f>
        <v>0</v>
      </c>
      <c r="JX109" s="299">
        <f>IFERROR(VLOOKUP(JX$63,'P. 3- 7'!$B$1146:$J$1207,7,FALSE),0)</f>
        <v>0</v>
      </c>
      <c r="JY109" s="299">
        <f>IFERROR(VLOOKUP(JY$63,'P. 3- 7'!$B$1146:$J$1207,7,FALSE),0)</f>
        <v>0</v>
      </c>
      <c r="JZ109" s="299">
        <f>IFERROR(VLOOKUP(JZ$63,'P. 3- 7'!$B$1146:$J$1207,7,FALSE),0)</f>
        <v>0</v>
      </c>
      <c r="KA109" s="299">
        <f>IFERROR(VLOOKUP(KA$63,'P. 3- 7'!$B$1146:$J$1207,7,FALSE),0)</f>
        <v>0</v>
      </c>
      <c r="KB109" s="299">
        <f>IFERROR(VLOOKUP(KB$63,'P. 3- 7'!$B$1146:$J$1207,7,FALSE),0)</f>
        <v>0</v>
      </c>
      <c r="KC109" s="299">
        <f>IFERROR(VLOOKUP(KC$63,'P. 3- 7'!$B$1146:$J$1207,7,FALSE),0)</f>
        <v>0</v>
      </c>
      <c r="KD109" s="299">
        <f>IFERROR(VLOOKUP(KD$63,'P. 3- 7'!$B$1146:$J$1207,7,FALSE),0)</f>
        <v>0</v>
      </c>
      <c r="KE109" s="299">
        <f>IFERROR(VLOOKUP(KE$63,'P. 3- 7'!$B$1146:$J$1207,7,FALSE),0)</f>
        <v>0</v>
      </c>
      <c r="KF109" s="299">
        <f>IFERROR(VLOOKUP(KF$63,'P. 3- 7'!$B$1146:$J$1207,7,FALSE),0)</f>
        <v>0</v>
      </c>
      <c r="KG109" s="299">
        <f>IFERROR(VLOOKUP(KG$63,'P. 3- 7'!$B$1146:$J$1207,7,FALSE),0)</f>
        <v>0</v>
      </c>
      <c r="KH109" s="299">
        <f>IFERROR(VLOOKUP(KH$63,'P. 3- 7'!$B$1146:$J$1207,7,FALSE),0)</f>
        <v>0</v>
      </c>
      <c r="KI109" s="299">
        <f>IFERROR(VLOOKUP(KI$63,'P. 3- 7'!$B$1146:$J$1207,7,FALSE),0)</f>
        <v>0</v>
      </c>
      <c r="KJ109" s="299">
        <f>IFERROR(VLOOKUP(KJ$63,'P. 3- 7'!$B$1146:$J$1207,7,FALSE),0)</f>
        <v>0</v>
      </c>
      <c r="KK109" s="299">
        <f>IFERROR(VLOOKUP(KK$63,'P. 3- 7'!$B$1146:$J$1207,7,FALSE),0)</f>
        <v>0</v>
      </c>
      <c r="KL109" s="299">
        <f>IFERROR(VLOOKUP(KL$63,'P. 3- 7'!$B$1146:$J$1207,7,FALSE),0)</f>
        <v>0</v>
      </c>
      <c r="KM109" s="299">
        <f>IFERROR(VLOOKUP(KM$63,'P. 3- 7'!$B$1146:$J$1207,7,FALSE),0)</f>
        <v>0</v>
      </c>
      <c r="KN109" s="299">
        <f>IFERROR(VLOOKUP(KN$63,'P. 3- 7'!$B$1146:$J$1207,7,FALSE),0)</f>
        <v>0</v>
      </c>
      <c r="KO109" s="299">
        <f>IFERROR(VLOOKUP(KO$63,'P. 3- 7'!$B$1146:$J$1207,7,FALSE),0)</f>
        <v>0</v>
      </c>
      <c r="KP109" s="299">
        <f>IFERROR(VLOOKUP(KP$63,'P. 3- 7'!$B$1146:$J$1207,7,FALSE),0)</f>
        <v>0</v>
      </c>
      <c r="KQ109" s="299">
        <f>IFERROR(VLOOKUP(KQ$63,'P. 3- 7'!$B$1146:$J$1207,7,FALSE),0)</f>
        <v>0</v>
      </c>
      <c r="KR109" s="299">
        <f>IFERROR(VLOOKUP(KR$63,'P. 3- 7'!$B$1146:$J$1207,7,FALSE),0)</f>
        <v>0</v>
      </c>
      <c r="KS109" s="299">
        <f>IFERROR(VLOOKUP(KS$63,'P. 3- 7'!$B$1146:$J$1207,7,FALSE),0)</f>
        <v>0</v>
      </c>
      <c r="KT109" s="299">
        <f>IFERROR(VLOOKUP(KT$63,'P. 3- 7'!$B$1146:$J$1207,7,FALSE),0)</f>
        <v>0</v>
      </c>
      <c r="KU109" s="299">
        <f>IFERROR(VLOOKUP(KU$63,'P. 3- 7'!$B$1146:$J$1207,7,FALSE),0)</f>
        <v>0</v>
      </c>
      <c r="KV109" s="299">
        <f>IFERROR(VLOOKUP(KV$63,'P. 3- 7'!$B$1146:$J$1207,7,FALSE),0)</f>
        <v>0</v>
      </c>
      <c r="KW109" s="299">
        <f>IFERROR(VLOOKUP(KW$63,'P. 3- 7'!$B$1146:$J$1207,7,FALSE),0)</f>
        <v>0</v>
      </c>
      <c r="KX109" s="299">
        <f>IFERROR(VLOOKUP(KX$63,'P. 3- 7'!$B$1146:$J$1207,7,FALSE),0)</f>
        <v>0</v>
      </c>
      <c r="KY109" s="299">
        <f>IFERROR(VLOOKUP(KY$63,'P. 3- 7'!$B$1146:$J$1207,7,FALSE),0)</f>
        <v>0</v>
      </c>
      <c r="KZ109" s="299">
        <f>IFERROR(VLOOKUP(KZ$63,'P. 3- 7'!$B$1146:$J$1207,7,FALSE),0)</f>
        <v>0</v>
      </c>
      <c r="LA109" s="299">
        <f>IFERROR(VLOOKUP(LA$63,'P. 3- 7'!$B$1146:$J$1207,7,FALSE),0)</f>
        <v>0</v>
      </c>
      <c r="LB109" s="299">
        <f>IFERROR(VLOOKUP(LB$63,'P. 3- 7'!$B$1146:$J$1207,7,FALSE),0)</f>
        <v>0</v>
      </c>
      <c r="LC109" s="299">
        <f>IFERROR(VLOOKUP(LC$63,'P. 3- 7'!$B$1146:$J$1207,7,FALSE),0)</f>
        <v>0</v>
      </c>
      <c r="LD109" s="299">
        <f>IFERROR(VLOOKUP(LD$63,'P. 3- 7'!$B$1146:$J$1207,7,FALSE),0)</f>
        <v>0</v>
      </c>
      <c r="LE109" s="299">
        <f>IFERROR(VLOOKUP(LE$63,'P. 3- 7'!$B$1146:$J$1207,7,FALSE),0)</f>
        <v>0</v>
      </c>
      <c r="LF109" s="299">
        <f>IFERROR(VLOOKUP(LF$63,'P. 3- 7'!$B$1146:$J$1207,7,FALSE),0)</f>
        <v>0</v>
      </c>
      <c r="LG109" s="299">
        <f>IFERROR(VLOOKUP(LG$63,'P. 3- 7'!$B$1146:$J$1207,7,FALSE),0)</f>
        <v>0</v>
      </c>
      <c r="LH109" s="299">
        <f>IFERROR(VLOOKUP(LH$63,'P. 3- 7'!$B$1146:$J$1207,7,FALSE),0)</f>
        <v>0</v>
      </c>
      <c r="LI109" s="299">
        <f>IFERROR(VLOOKUP(LI$63,'P. 3- 7'!$B$1146:$J$1207,7,FALSE),0)</f>
        <v>0</v>
      </c>
      <c r="LJ109" s="299">
        <f>IFERROR(VLOOKUP(LJ$63,'P. 3- 7'!$B$1146:$J$1207,7,FALSE),0)</f>
        <v>0</v>
      </c>
      <c r="LK109" s="299">
        <f>IFERROR(VLOOKUP(LK$63,'P. 3- 7'!$B$1146:$J$1207,7,FALSE),0)</f>
        <v>0</v>
      </c>
      <c r="LL109" s="299">
        <f>IFERROR(VLOOKUP(LL$63,'P. 3- 7'!$B$1146:$J$1207,7,FALSE),0)</f>
        <v>0</v>
      </c>
      <c r="LM109" s="299">
        <f>IFERROR(VLOOKUP(LM$63,'P. 3- 7'!$B$1146:$J$1207,7,FALSE),0)</f>
        <v>0</v>
      </c>
      <c r="LN109" s="299">
        <f>IFERROR(VLOOKUP(LN$63,'P. 3- 7'!$B$1146:$J$1207,7,FALSE),0)</f>
        <v>0</v>
      </c>
      <c r="LO109" s="299">
        <f>IFERROR(VLOOKUP(LO$63,'P. 3- 7'!$B$1146:$J$1207,7,FALSE),0)</f>
        <v>0</v>
      </c>
      <c r="LP109" s="299">
        <f>IFERROR(VLOOKUP(LP$63,'P. 3- 7'!$B$1146:$J$1207,7,FALSE),0)</f>
        <v>0</v>
      </c>
      <c r="LQ109" s="299">
        <f>IFERROR(VLOOKUP(LQ$63,'P. 3- 7'!$B$1146:$J$1207,7,FALSE),0)</f>
        <v>0</v>
      </c>
      <c r="LR109" s="299">
        <f>IFERROR(VLOOKUP(LR$63,'P. 3- 7'!$B$1146:$J$1207,7,FALSE),0)</f>
        <v>0</v>
      </c>
      <c r="LS109" s="299">
        <f>IFERROR(VLOOKUP(LS$63,'P. 3- 7'!$B$1146:$J$1207,7,FALSE),0)</f>
        <v>0</v>
      </c>
      <c r="LT109" s="299">
        <f>IFERROR(VLOOKUP(LT$63,'P. 3- 7'!$B$1146:$J$1207,7,FALSE),0)</f>
        <v>0</v>
      </c>
      <c r="LU109" s="299">
        <f>IFERROR(VLOOKUP(LU$63,'P. 3- 7'!$B$1146:$J$1207,7,FALSE),0)</f>
        <v>0</v>
      </c>
      <c r="LV109" s="299">
        <f>IFERROR(VLOOKUP(LV$63,'P. 3- 7'!$B$1146:$J$1207,7,FALSE),0)</f>
        <v>0</v>
      </c>
      <c r="LW109" s="299">
        <f>IFERROR(VLOOKUP(LW$63,'P. 3- 7'!$B$1146:$J$1207,7,FALSE),0)</f>
        <v>0</v>
      </c>
      <c r="LX109" s="299">
        <f>IFERROR(VLOOKUP(LX$63,'P. 3- 7'!$B$1146:$J$1207,7,FALSE),0)</f>
        <v>0</v>
      </c>
      <c r="LY109" s="299">
        <f>IFERROR(VLOOKUP(LY$63,'P. 3- 7'!$B$1146:$J$1207,7,FALSE),0)</f>
        <v>0</v>
      </c>
      <c r="LZ109" s="299">
        <f>IFERROR(VLOOKUP(LZ$63,'P. 3- 7'!$B$1146:$J$1207,7,FALSE),0)</f>
        <v>0</v>
      </c>
      <c r="MA109" s="299">
        <f>IFERROR(VLOOKUP(MA$63,'P. 3- 7'!$B$1146:$J$1207,7,FALSE),0)</f>
        <v>0</v>
      </c>
      <c r="MB109" s="299">
        <f>IFERROR(VLOOKUP(MB$63,'P. 3- 7'!$B$1146:$J$1207,7,FALSE),0)</f>
        <v>0</v>
      </c>
      <c r="MC109" s="299">
        <f>IFERROR(VLOOKUP(MC$63,'P. 3- 7'!$B$1146:$J$1207,7,FALSE),0)</f>
        <v>0</v>
      </c>
      <c r="MD109" s="299">
        <f>IFERROR(VLOOKUP(MD$63,'P. 3- 7'!$B$1146:$J$1207,7,FALSE),0)</f>
        <v>0</v>
      </c>
      <c r="ME109" s="299">
        <f>IFERROR(VLOOKUP(ME$63,'P. 3- 7'!$B$1146:$J$1207,7,FALSE),0)</f>
        <v>0</v>
      </c>
      <c r="MF109" s="299">
        <f>IFERROR(VLOOKUP(MF$63,'P. 3- 7'!$B$1146:$J$1207,7,FALSE),0)</f>
        <v>0</v>
      </c>
      <c r="MG109" s="299">
        <f>IFERROR(VLOOKUP(MG$63,'P. 3- 7'!$B$1146:$J$1207,7,FALSE),0)</f>
        <v>0</v>
      </c>
      <c r="MH109" s="299">
        <f>IFERROR(VLOOKUP(MH$63,'P. 3- 7'!$B$1146:$J$1207,7,FALSE),0)</f>
        <v>0</v>
      </c>
      <c r="MI109" s="299">
        <f>IFERROR(VLOOKUP(MI$63,'P. 3- 7'!$B$1146:$J$1207,7,FALSE),0)</f>
        <v>0</v>
      </c>
      <c r="MJ109" s="299">
        <f>IFERROR(VLOOKUP(MJ$63,'P. 3- 7'!$B$1146:$J$1207,7,FALSE),0)</f>
        <v>0</v>
      </c>
      <c r="MK109" s="299">
        <f>IFERROR(VLOOKUP(MK$63,'P. 3- 7'!$B$1146:$J$1207,7,FALSE),0)</f>
        <v>0</v>
      </c>
      <c r="ML109" s="299">
        <f>IFERROR(VLOOKUP(ML$63,'P. 3- 7'!$B$1146:$J$1207,7,FALSE),0)</f>
        <v>0</v>
      </c>
      <c r="MM109" s="299">
        <f>IFERROR(VLOOKUP(MM$63,'P. 3- 7'!$B$1146:$J$1207,7,FALSE),0)</f>
        <v>0</v>
      </c>
      <c r="MN109" s="299">
        <f>IFERROR(VLOOKUP(MN$63,'P. 3- 7'!$B$1146:$J$1207,7,FALSE),0)</f>
        <v>0</v>
      </c>
      <c r="MO109" s="299">
        <f>IFERROR(VLOOKUP(MO$63,'P. 3- 7'!$B$1146:$J$1207,7,FALSE),0)</f>
        <v>0</v>
      </c>
      <c r="MP109" s="299">
        <f>IFERROR(VLOOKUP(MP$63,'P. 3- 7'!$B$1146:$J$1207,7,FALSE),0)</f>
        <v>0</v>
      </c>
      <c r="MQ109" s="299">
        <f>IFERROR(VLOOKUP(MQ$63,'P. 3- 7'!$B$1146:$J$1207,7,FALSE),0)</f>
        <v>0</v>
      </c>
      <c r="MR109" s="299">
        <f>IFERROR(VLOOKUP(MR$63,'P. 3- 7'!$B$1146:$J$1207,7,FALSE),0)</f>
        <v>0</v>
      </c>
      <c r="MS109" s="299">
        <f>IFERROR(VLOOKUP(MS$63,'P. 3- 7'!$B$1146:$J$1207,7,FALSE),0)</f>
        <v>0</v>
      </c>
      <c r="MT109" s="299">
        <f>IFERROR(VLOOKUP(MT$63,'P. 3- 7'!$B$1146:$J$1207,7,FALSE),0)</f>
        <v>0</v>
      </c>
      <c r="MU109" s="299">
        <f>IFERROR(VLOOKUP(MU$63,'P. 3- 7'!$B$1146:$J$1207,7,FALSE),0)</f>
        <v>0</v>
      </c>
      <c r="MV109" s="299">
        <f>IFERROR(VLOOKUP(MV$63,'P. 3- 7'!$B$1146:$J$1207,7,FALSE),0)</f>
        <v>0</v>
      </c>
      <c r="MW109" s="299">
        <f>IFERROR(VLOOKUP(MW$63,'P. 3- 7'!$B$1146:$J$1207,7,FALSE),0)</f>
        <v>0</v>
      </c>
      <c r="MX109" s="299">
        <f>IFERROR(VLOOKUP(MX$63,'P. 3- 7'!$B$1146:$J$1207,7,FALSE),0)</f>
        <v>0</v>
      </c>
      <c r="MY109" s="299">
        <f>IFERROR(VLOOKUP(MY$63,'P. 3- 7'!$B$1146:$J$1207,7,FALSE),0)</f>
        <v>0</v>
      </c>
      <c r="MZ109" s="299">
        <f>IFERROR(VLOOKUP(MZ$63,'P. 3- 7'!$B$1146:$J$1207,7,FALSE),0)</f>
        <v>0</v>
      </c>
      <c r="NA109" s="299">
        <f>IFERROR(VLOOKUP(NA$63,'P. 3- 7'!$B$1146:$J$1207,7,FALSE),0)</f>
        <v>0</v>
      </c>
      <c r="NB109" s="299">
        <f>IFERROR(VLOOKUP(NB$63,'P. 3- 7'!$B$1146:$J$1207,7,FALSE),0)</f>
        <v>0</v>
      </c>
      <c r="NC109" s="299">
        <f>IFERROR(VLOOKUP(NC$63,'P. 3- 7'!$B$1146:$J$1207,7,FALSE),0)</f>
        <v>0</v>
      </c>
      <c r="ND109" s="299">
        <f>IFERROR(VLOOKUP(ND$63,'P. 3- 7'!$B$1146:$J$1207,7,FALSE),0)</f>
        <v>0</v>
      </c>
      <c r="NE109" s="299">
        <f>IFERROR(VLOOKUP(NE$63,'P. 3- 7'!$B$1146:$J$1207,7,FALSE),0)</f>
        <v>0</v>
      </c>
      <c r="NF109" s="299">
        <f>IFERROR(VLOOKUP(NF$63,'P. 3- 7'!$B$1146:$J$1207,7,FALSE),0)</f>
        <v>0</v>
      </c>
      <c r="NG109" s="299">
        <f>IFERROR(VLOOKUP(NG$63,'P. 3- 7'!$B$1146:$J$1207,7,FALSE),0)</f>
        <v>0</v>
      </c>
      <c r="NH109" s="299">
        <f>IFERROR(VLOOKUP(NH$63,'P. 3- 7'!$B$1146:$J$1207,7,FALSE),0)</f>
        <v>0</v>
      </c>
      <c r="NI109" s="299">
        <f>IFERROR(VLOOKUP(NI$63,'P. 3- 7'!$B$1146:$J$1207,7,FALSE),0)</f>
        <v>0</v>
      </c>
      <c r="NJ109" s="299">
        <f>IFERROR(VLOOKUP(NJ$63,'P. 3- 7'!$B$1146:$J$1207,7,FALSE),0)</f>
        <v>0</v>
      </c>
      <c r="NK109" s="299">
        <f>IFERROR(VLOOKUP(NK$63,'P. 3- 7'!$B$1146:$J$1207,7,FALSE),0)</f>
        <v>0</v>
      </c>
      <c r="NL109" s="299">
        <f>IFERROR(VLOOKUP(NL$63,'P. 3- 7'!$B$1146:$J$1207,7,FALSE),0)</f>
        <v>0</v>
      </c>
      <c r="NM109" s="299">
        <f>IFERROR(VLOOKUP(NM$63,'P. 3- 7'!$B$1146:$J$1207,7,FALSE),0)</f>
        <v>0</v>
      </c>
      <c r="NN109" s="299">
        <f>IFERROR(VLOOKUP(NN$63,'P. 3- 7'!$B$1146:$J$1207,7,FALSE),0)</f>
        <v>0</v>
      </c>
      <c r="NO109" s="299">
        <f>IFERROR(VLOOKUP(NO$63,'P. 3- 7'!$B$1146:$J$1207,7,FALSE),0)</f>
        <v>0</v>
      </c>
      <c r="NP109" s="299">
        <f>IFERROR(VLOOKUP(NP$63,'P. 3- 7'!$B$1146:$J$1207,7,FALSE),0)</f>
        <v>0</v>
      </c>
      <c r="NQ109" s="299">
        <f>IFERROR(VLOOKUP(NQ$63,'P. 3- 7'!$B$1146:$J$1207,7,FALSE),0)</f>
        <v>0</v>
      </c>
      <c r="NR109" s="299">
        <f>IFERROR(VLOOKUP(NR$63,'P. 3- 7'!$B$1146:$J$1207,7,FALSE),0)</f>
        <v>0</v>
      </c>
      <c r="NS109" s="299">
        <f>IFERROR(VLOOKUP(NS$63,'P. 3- 7'!$B$1146:$J$1207,7,FALSE),0)</f>
        <v>0</v>
      </c>
      <c r="NT109" s="299">
        <f>IFERROR(VLOOKUP(NT$63,'P. 3- 7'!$B$1146:$J$1207,7,FALSE),0)</f>
        <v>0</v>
      </c>
      <c r="NU109" s="299">
        <f>IFERROR(VLOOKUP(NU$63,'P. 3- 7'!$B$1146:$J$1207,7,FALSE),0)</f>
        <v>0</v>
      </c>
      <c r="NV109" s="299">
        <f>IFERROR(VLOOKUP(NV$63,'P. 3- 7'!$B$1146:$J$1207,7,FALSE),0)</f>
        <v>0</v>
      </c>
      <c r="NW109" s="299">
        <f>IFERROR(VLOOKUP(NW$63,'P. 3- 7'!$B$1146:$J$1207,7,FALSE),0)</f>
        <v>0</v>
      </c>
      <c r="NX109" s="299">
        <f>IFERROR(VLOOKUP(NX$63,'P. 3- 7'!$B$1146:$J$1207,7,FALSE),0)</f>
        <v>0</v>
      </c>
      <c r="NY109" s="299">
        <f>IFERROR(VLOOKUP(NY$63,'P. 3- 7'!$B$1146:$J$1207,7,FALSE),0)</f>
        <v>0</v>
      </c>
      <c r="NZ109" s="299">
        <f>IFERROR(VLOOKUP(NZ$63,'P. 3- 7'!$B$1146:$J$1207,7,FALSE),0)</f>
        <v>0</v>
      </c>
      <c r="OA109" s="299">
        <f>IFERROR(VLOOKUP(OA$63,'P. 3- 7'!$B$1146:$J$1207,7,FALSE),0)</f>
        <v>0</v>
      </c>
      <c r="OB109" s="299">
        <f>IFERROR(VLOOKUP(OB$63,'P. 3- 7'!$B$1146:$J$1207,7,FALSE),0)</f>
        <v>0</v>
      </c>
      <c r="OC109" s="299">
        <f>IFERROR(VLOOKUP(OC$63,'P. 3- 7'!$B$1146:$J$1207,7,FALSE),0)</f>
        <v>0</v>
      </c>
      <c r="OD109" s="299">
        <f>IFERROR(VLOOKUP(OD$63,'P. 3- 7'!$B$1146:$J$1207,7,FALSE),0)</f>
        <v>0</v>
      </c>
      <c r="OE109" s="299">
        <f>IFERROR(VLOOKUP(OE$63,'P. 3- 7'!$B$1146:$J$1207,7,FALSE),0)</f>
        <v>0</v>
      </c>
      <c r="OF109" s="299">
        <f>IFERROR(VLOOKUP(OF$63,'P. 3- 7'!$B$1146:$J$1207,7,FALSE),0)</f>
        <v>0</v>
      </c>
      <c r="OG109" s="299">
        <f>IFERROR(VLOOKUP(OG$63,'P. 3- 7'!$B$1146:$J$1207,7,FALSE),0)</f>
        <v>0</v>
      </c>
      <c r="OH109" s="299">
        <f>IFERROR(VLOOKUP(OH$63,'P. 3- 7'!$B$1146:$J$1207,7,FALSE),0)</f>
        <v>0</v>
      </c>
      <c r="OI109" s="299">
        <f>IFERROR(VLOOKUP(OI$63,'P. 3- 7'!$B$1146:$J$1207,7,FALSE),0)</f>
        <v>0</v>
      </c>
      <c r="OJ109" s="299">
        <f>IFERROR(VLOOKUP(OJ$63,'P. 3- 7'!$B$1146:$J$1207,7,FALSE),0)</f>
        <v>0</v>
      </c>
      <c r="OK109" s="299">
        <f>IFERROR(VLOOKUP(OK$63,'P. 3- 7'!$B$1146:$J$1207,7,FALSE),0)</f>
        <v>0</v>
      </c>
      <c r="OL109" s="299">
        <f>IFERROR(VLOOKUP(OL$63,'P. 3- 7'!$B$1146:$J$1207,7,FALSE),0)</f>
        <v>0</v>
      </c>
      <c r="OM109" s="299">
        <f>IFERROR(VLOOKUP(OM$63,'P. 3- 7'!$B$1146:$J$1207,7,FALSE),0)</f>
        <v>0</v>
      </c>
      <c r="ON109" s="299">
        <f>IFERROR(VLOOKUP(ON$63,'P. 3- 7'!$B$1146:$J$1207,7,FALSE),0)</f>
        <v>0</v>
      </c>
      <c r="OO109" s="299">
        <f>IFERROR(VLOOKUP(OO$63,'P. 3- 7'!$B$1146:$J$1207,7,FALSE),0)</f>
        <v>0</v>
      </c>
      <c r="OP109" s="299">
        <f>IFERROR(VLOOKUP(OP$63,'P. 3- 7'!$B$1146:$J$1207,7,FALSE),0)</f>
        <v>0</v>
      </c>
      <c r="OQ109" s="299">
        <f>IFERROR(VLOOKUP(OQ$63,'P. 3- 7'!$B$1146:$J$1207,7,FALSE),0)</f>
        <v>0</v>
      </c>
      <c r="OR109" s="299">
        <f>IFERROR(VLOOKUP(OR$63,'P. 3- 7'!$B$1146:$J$1207,7,FALSE),0)</f>
        <v>0</v>
      </c>
      <c r="OS109" s="299">
        <f>IFERROR(VLOOKUP(OS$63,'P. 3- 7'!$B$1146:$J$1207,7,FALSE),0)</f>
        <v>0</v>
      </c>
      <c r="OT109" s="299">
        <f>IFERROR(VLOOKUP(OT$63,'P. 3- 7'!$B$1146:$J$1207,7,FALSE),0)</f>
        <v>0</v>
      </c>
      <c r="OU109" s="299">
        <f>IFERROR(VLOOKUP(OU$63,'P. 3- 7'!$B$1146:$J$1207,7,FALSE),0)</f>
        <v>0</v>
      </c>
      <c r="OV109" s="299">
        <f>IFERROR(VLOOKUP(OV$63,'P. 3- 7'!$B$1146:$J$1207,7,FALSE),0)</f>
        <v>0</v>
      </c>
      <c r="OW109" s="299">
        <f>IFERROR(VLOOKUP(OW$63,'P. 3- 7'!$B$1146:$J$1207,7,FALSE),0)</f>
        <v>0</v>
      </c>
      <c r="OX109" s="299">
        <f>IFERROR(VLOOKUP(OX$63,'P. 3- 7'!$B$1146:$J$1207,7,FALSE),0)</f>
        <v>0</v>
      </c>
      <c r="OY109" s="299">
        <f>IFERROR(VLOOKUP(OY$63,'P. 3- 7'!$B$1146:$J$1207,7,FALSE),0)</f>
        <v>0</v>
      </c>
      <c r="OZ109" s="299">
        <f>IFERROR(VLOOKUP(OZ$63,'P. 3- 7'!$B$1146:$J$1207,7,FALSE),0)</f>
        <v>0</v>
      </c>
      <c r="PA109" s="299">
        <f>IFERROR(VLOOKUP(PA$63,'P. 3- 7'!$B$1146:$J$1207,7,FALSE),0)</f>
        <v>0</v>
      </c>
      <c r="PB109" s="299">
        <f>IFERROR(VLOOKUP(PB$63,'P. 3- 7'!$B$1146:$J$1207,7,FALSE),0)</f>
        <v>0</v>
      </c>
      <c r="PC109" s="299">
        <f>IFERROR(VLOOKUP(PC$63,'P. 3- 7'!$B$1146:$J$1207,7,FALSE),0)</f>
        <v>0</v>
      </c>
      <c r="PD109" s="299">
        <f>IFERROR(VLOOKUP(PD$63,'P. 3- 7'!$B$1146:$J$1207,7,FALSE),0)</f>
        <v>0</v>
      </c>
      <c r="PE109" s="299">
        <f>IFERROR(VLOOKUP(PE$63,'P. 3- 7'!$B$1146:$J$1207,7,FALSE),0)</f>
        <v>0</v>
      </c>
      <c r="PF109" s="299">
        <f>IFERROR(VLOOKUP(PF$63,'P. 3- 7'!$B$1146:$J$1207,7,FALSE),0)</f>
        <v>0</v>
      </c>
      <c r="PG109" s="299">
        <f>IFERROR(VLOOKUP(PG$63,'P. 3- 7'!$B$1146:$J$1207,7,FALSE),0)</f>
        <v>0</v>
      </c>
      <c r="PH109" s="299">
        <f>IFERROR(VLOOKUP(PH$63,'P. 3- 7'!$B$1146:$J$1207,7,FALSE),0)</f>
        <v>0</v>
      </c>
      <c r="PI109" s="299">
        <f>IFERROR(VLOOKUP(PI$63,'P. 3- 7'!$B$1146:$J$1207,7,FALSE),0)</f>
        <v>0</v>
      </c>
      <c r="PJ109" s="299">
        <f>IFERROR(VLOOKUP(PJ$63,'P. 3- 7'!$B$1146:$J$1207,7,FALSE),0)</f>
        <v>0</v>
      </c>
      <c r="PK109" s="299">
        <f>IFERROR(VLOOKUP(PK$63,'P. 3- 7'!$B$1146:$J$1207,7,FALSE),0)</f>
        <v>0</v>
      </c>
      <c r="PL109" s="299">
        <f>IFERROR(VLOOKUP(PL$63,'P. 3- 7'!$B$1146:$J$1207,7,FALSE),0)</f>
        <v>0</v>
      </c>
      <c r="PM109" s="299">
        <f>IFERROR(VLOOKUP(PM$63,'P. 3- 7'!$B$1146:$J$1207,7,FALSE),0)</f>
        <v>0</v>
      </c>
      <c r="PN109" s="299">
        <f>IFERROR(VLOOKUP(PN$63,'P. 3- 7'!$B$1146:$J$1207,7,FALSE),0)</f>
        <v>0</v>
      </c>
      <c r="PO109" s="299">
        <f>IFERROR(VLOOKUP(PO$63,'P. 3- 7'!$B$1146:$J$1207,7,FALSE),0)</f>
        <v>0</v>
      </c>
      <c r="PP109" s="299">
        <f>IFERROR(VLOOKUP(PP$63,'P. 3- 7'!$B$1146:$J$1207,7,FALSE),0)</f>
        <v>0</v>
      </c>
      <c r="PQ109" s="299">
        <f>IFERROR(VLOOKUP(PQ$63,'P. 3- 7'!$B$1146:$J$1207,7,FALSE),0)</f>
        <v>0</v>
      </c>
      <c r="PR109" s="299">
        <f>IFERROR(VLOOKUP(PR$63,'P. 3- 7'!$B$1146:$J$1207,7,FALSE),0)</f>
        <v>0</v>
      </c>
      <c r="PS109" s="299">
        <f>IFERROR(VLOOKUP(PS$63,'P. 3- 7'!$B$1146:$J$1207,7,FALSE),0)</f>
        <v>0</v>
      </c>
      <c r="PT109" s="299">
        <f>IFERROR(VLOOKUP(PT$63,'P. 3- 7'!$B$1146:$J$1207,7,FALSE),0)</f>
        <v>0</v>
      </c>
      <c r="PU109" s="299">
        <f>IFERROR(VLOOKUP(PU$63,'P. 3- 7'!$B$1146:$J$1207,7,FALSE),0)</f>
        <v>0</v>
      </c>
      <c r="PV109" s="299">
        <f>IFERROR(VLOOKUP(PV$63,'P. 3- 7'!$B$1146:$J$1207,7,FALSE),0)</f>
        <v>0</v>
      </c>
      <c r="PW109" s="299">
        <f>IFERROR(VLOOKUP(PW$63,'P. 3- 7'!$B$1146:$J$1207,7,FALSE),0)</f>
        <v>0</v>
      </c>
      <c r="PX109" s="299">
        <f>IFERROR(VLOOKUP(PX$63,'P. 3- 7'!$B$1146:$J$1207,7,FALSE),0)</f>
        <v>0</v>
      </c>
      <c r="PY109" s="299">
        <f>IFERROR(VLOOKUP(PY$63,'P. 3- 7'!$B$1146:$J$1207,7,FALSE),0)</f>
        <v>0</v>
      </c>
      <c r="PZ109" s="299">
        <f>IFERROR(VLOOKUP(PZ$63,'P. 3- 7'!$B$1146:$J$1207,7,FALSE),0)</f>
        <v>0</v>
      </c>
      <c r="QA109" s="299">
        <f>IFERROR(VLOOKUP(QA$63,'P. 3- 7'!$B$1146:$J$1207,7,FALSE),0)</f>
        <v>0</v>
      </c>
      <c r="QB109" s="299">
        <f>IFERROR(VLOOKUP(QB$63,'P. 3- 7'!$B$1146:$J$1207,7,FALSE),0)</f>
        <v>0</v>
      </c>
      <c r="QC109" s="299">
        <f>IFERROR(VLOOKUP(QC$63,'P. 3- 7'!$B$1146:$J$1207,7,FALSE),0)</f>
        <v>0</v>
      </c>
      <c r="QD109" s="299">
        <f>IFERROR(VLOOKUP(QD$63,'P. 3- 7'!$B$1146:$J$1207,7,FALSE),0)</f>
        <v>0</v>
      </c>
      <c r="QE109" s="299">
        <f>IFERROR(VLOOKUP(QE$63,'P. 3- 7'!$B$1146:$J$1207,7,FALSE),0)</f>
        <v>0</v>
      </c>
      <c r="QF109" s="299">
        <f>IFERROR(VLOOKUP(QF$63,'P. 3- 7'!$B$1146:$J$1207,7,FALSE),0)</f>
        <v>0</v>
      </c>
      <c r="QG109" s="299">
        <f>IFERROR(VLOOKUP(QG$63,'P. 3- 7'!$B$1146:$J$1207,7,FALSE),0)</f>
        <v>0</v>
      </c>
      <c r="QH109" s="299">
        <f>IFERROR(VLOOKUP(QH$63,'P. 3- 7'!$B$1146:$J$1207,7,FALSE),0)</f>
        <v>0</v>
      </c>
      <c r="QI109" s="299">
        <f>IFERROR(VLOOKUP(QI$63,'P. 3- 7'!$B$1146:$J$1207,7,FALSE),0)</f>
        <v>0</v>
      </c>
      <c r="QJ109" s="299">
        <f>IFERROR(VLOOKUP(QJ$63,'P. 3- 7'!$B$1146:$J$1207,7,FALSE),0)</f>
        <v>0</v>
      </c>
      <c r="QK109" s="299">
        <f>IFERROR(VLOOKUP(QK$63,'P. 3- 7'!$B$1146:$J$1207,7,FALSE),0)</f>
        <v>0</v>
      </c>
      <c r="QL109" s="299">
        <f>IFERROR(VLOOKUP(QL$63,'P. 3- 7'!$B$1146:$J$1207,7,FALSE),0)</f>
        <v>0</v>
      </c>
      <c r="QM109" s="299">
        <f>IFERROR(VLOOKUP(QM$63,'P. 3- 7'!$B$1146:$J$1207,7,FALSE),0)</f>
        <v>0</v>
      </c>
      <c r="QN109" s="299">
        <f>IFERROR(VLOOKUP(QN$63,'P. 3- 7'!$B$1146:$J$1207,7,FALSE),0)</f>
        <v>0</v>
      </c>
      <c r="QO109" s="299">
        <f>IFERROR(VLOOKUP(QO$63,'P. 3- 7'!$B$1146:$J$1207,7,FALSE),0)</f>
        <v>0</v>
      </c>
      <c r="QP109" s="299">
        <f>IFERROR(VLOOKUP(QP$63,'P. 3- 7'!$B$1146:$J$1207,7,FALSE),0)</f>
        <v>0</v>
      </c>
      <c r="QQ109" s="299">
        <f>IFERROR(VLOOKUP(QQ$63,'P. 3- 7'!$B$1146:$J$1207,7,FALSE),0)</f>
        <v>0</v>
      </c>
      <c r="QR109" s="299">
        <f>IFERROR(VLOOKUP(QR$63,'P. 3- 7'!$B$1146:$J$1207,7,FALSE),0)</f>
        <v>0</v>
      </c>
      <c r="QS109" s="299">
        <f>IFERROR(VLOOKUP(QS$63,'P. 3- 7'!$B$1146:$J$1207,7,FALSE),0)</f>
        <v>0</v>
      </c>
      <c r="QT109" s="299">
        <f>IFERROR(VLOOKUP(QT$63,'P. 3- 7'!$B$1146:$J$1207,7,FALSE),0)</f>
        <v>0</v>
      </c>
      <c r="QU109" s="299">
        <f>IFERROR(VLOOKUP(QU$63,'P. 3- 7'!$B$1146:$J$1207,7,FALSE),0)</f>
        <v>0</v>
      </c>
      <c r="QV109" s="299">
        <f>IFERROR(VLOOKUP(QV$63,'P. 3- 7'!$B$1146:$J$1207,7,FALSE),0)</f>
        <v>0</v>
      </c>
      <c r="QW109" s="299">
        <f>IFERROR(VLOOKUP(QW$63,'P. 3- 7'!$B$1146:$J$1207,7,FALSE),0)</f>
        <v>0</v>
      </c>
      <c r="QX109" s="299">
        <f>IFERROR(VLOOKUP(QX$63,'P. 3- 7'!$B$1146:$J$1207,7,FALSE),0)</f>
        <v>0</v>
      </c>
      <c r="QY109" s="299">
        <f>IFERROR(VLOOKUP(QY$63,'P. 3- 7'!$B$1146:$J$1207,7,FALSE),0)</f>
        <v>0</v>
      </c>
      <c r="QZ109" s="299">
        <f>IFERROR(VLOOKUP(QZ$63,'P. 3- 7'!$B$1146:$J$1207,7,FALSE),0)</f>
        <v>0</v>
      </c>
      <c r="RA109" s="299">
        <f>IFERROR(VLOOKUP(RA$63,'P. 3- 7'!$B$1146:$J$1207,7,FALSE),0)</f>
        <v>0</v>
      </c>
      <c r="RB109" s="299">
        <f>IFERROR(VLOOKUP(RB$63,'P. 3- 7'!$B$1146:$J$1207,7,FALSE),0)</f>
        <v>0</v>
      </c>
      <c r="RC109" s="299">
        <f>IFERROR(VLOOKUP(RC$63,'P. 3- 7'!$B$1146:$J$1207,7,FALSE),0)</f>
        <v>0</v>
      </c>
      <c r="RD109" s="299">
        <f>IFERROR(VLOOKUP(RD$63,'P. 3- 7'!$B$1146:$J$1207,7,FALSE),0)</f>
        <v>0</v>
      </c>
      <c r="RE109" s="299">
        <f>IFERROR(VLOOKUP(RE$63,'P. 3- 7'!$B$1146:$J$1207,7,FALSE),0)</f>
        <v>0</v>
      </c>
      <c r="RF109" s="299">
        <f>IFERROR(VLOOKUP(RF$63,'P. 3- 7'!$B$1146:$J$1207,7,FALSE),0)</f>
        <v>0</v>
      </c>
      <c r="RG109" s="299">
        <f>IFERROR(VLOOKUP(RG$63,'P. 3- 7'!$B$1146:$J$1207,7,FALSE),0)</f>
        <v>0</v>
      </c>
      <c r="RH109" s="299">
        <f>IFERROR(VLOOKUP(RH$63,'P. 3- 7'!$B$1146:$J$1207,7,FALSE),0)</f>
        <v>0</v>
      </c>
      <c r="RI109" s="299">
        <f>IFERROR(VLOOKUP(RI$63,'P. 3- 7'!$B$1146:$J$1207,7,FALSE),0)</f>
        <v>0</v>
      </c>
      <c r="RJ109" s="299">
        <f>IFERROR(VLOOKUP(RJ$63,'P. 3- 7'!$B$1146:$J$1207,7,FALSE),0)</f>
        <v>0</v>
      </c>
      <c r="RK109" s="299">
        <f>IFERROR(VLOOKUP(RK$63,'P. 3- 7'!$B$1146:$J$1207,7,FALSE),0)</f>
        <v>0</v>
      </c>
      <c r="RL109" s="299">
        <f>IFERROR(VLOOKUP(RL$63,'P. 3- 7'!$B$1146:$J$1207,7,FALSE),0)</f>
        <v>0</v>
      </c>
      <c r="RM109" s="299">
        <f>IFERROR(VLOOKUP(RM$63,'P. 3- 7'!$B$1146:$J$1207,7,FALSE),0)</f>
        <v>0</v>
      </c>
      <c r="RN109" s="299">
        <f>IFERROR(VLOOKUP(RN$63,'P. 3- 7'!$B$1146:$J$1207,7,FALSE),0)</f>
        <v>0</v>
      </c>
      <c r="RO109" s="299">
        <f>IFERROR(VLOOKUP(RO$63,'P. 3- 7'!$B$1146:$J$1207,7,FALSE),0)</f>
        <v>0</v>
      </c>
      <c r="RP109" s="299">
        <f>IFERROR(VLOOKUP(RP$63,'P. 3- 7'!$B$1146:$J$1207,7,FALSE),0)</f>
        <v>0</v>
      </c>
      <c r="RQ109" s="299">
        <f>IFERROR(VLOOKUP(RQ$63,'P. 3- 7'!$B$1146:$J$1207,7,FALSE),0)</f>
        <v>0</v>
      </c>
      <c r="RR109" s="299">
        <f>IFERROR(VLOOKUP(RR$63,'P. 3- 7'!$B$1146:$J$1207,7,FALSE),0)</f>
        <v>0</v>
      </c>
      <c r="RS109" s="299">
        <f>IFERROR(VLOOKUP(RS$63,'P. 3- 7'!$B$1146:$J$1207,7,FALSE),0)</f>
        <v>0</v>
      </c>
      <c r="RT109" s="299">
        <f>IFERROR(VLOOKUP(RT$63,'P. 3- 7'!$B$1146:$J$1207,7,FALSE),0)</f>
        <v>0</v>
      </c>
      <c r="RU109" s="299">
        <f>IFERROR(VLOOKUP(RU$63,'P. 3- 7'!$B$1146:$J$1207,7,FALSE),0)</f>
        <v>0</v>
      </c>
      <c r="RV109" s="299">
        <f>IFERROR(VLOOKUP(RV$63,'P. 3- 7'!$B$1146:$J$1207,7,FALSE),0)</f>
        <v>0</v>
      </c>
      <c r="RW109" s="299">
        <f>IFERROR(VLOOKUP(RW$63,'P. 3- 7'!$B$1146:$J$1207,7,FALSE),0)</f>
        <v>0</v>
      </c>
      <c r="RX109" s="299">
        <f>IFERROR(VLOOKUP(RX$63,'P. 3- 7'!$B$1146:$J$1207,7,FALSE),0)</f>
        <v>0</v>
      </c>
      <c r="RY109" s="299">
        <f>IFERROR(VLOOKUP(RY$63,'P. 3- 7'!$B$1146:$J$1207,7,FALSE),0)</f>
        <v>0</v>
      </c>
      <c r="RZ109" s="299">
        <f>IFERROR(VLOOKUP(RZ$63,'P. 3- 7'!$B$1146:$J$1207,7,FALSE),0)</f>
        <v>0</v>
      </c>
      <c r="SA109" s="299">
        <f>IFERROR(VLOOKUP(SA$63,'P. 3- 7'!$B$1146:$J$1207,7,FALSE),0)</f>
        <v>0</v>
      </c>
      <c r="SB109" s="299">
        <f>IFERROR(VLOOKUP(SB$63,'P. 3- 7'!$B$1146:$J$1207,7,FALSE),0)</f>
        <v>0</v>
      </c>
      <c r="SC109" s="299">
        <f>IFERROR(VLOOKUP(SC$63,'P. 3- 7'!$B$1146:$J$1207,7,FALSE),0)</f>
        <v>0</v>
      </c>
      <c r="SD109" s="299">
        <f>IFERROR(VLOOKUP(SD$63,'P. 3- 7'!$B$1146:$J$1207,7,FALSE),0)</f>
        <v>0</v>
      </c>
      <c r="SE109" s="299">
        <f>IFERROR(VLOOKUP(SE$63,'P. 3- 7'!$B$1146:$J$1207,7,FALSE),0)</f>
        <v>0</v>
      </c>
      <c r="SF109" s="299">
        <f>IFERROR(VLOOKUP(SF$63,'P. 3- 7'!$B$1146:$J$1207,7,FALSE),0)</f>
        <v>0</v>
      </c>
      <c r="SG109" s="299">
        <f>IFERROR(VLOOKUP(SG$63,'P. 3- 7'!$B$1146:$J$1207,7,FALSE),0)</f>
        <v>0</v>
      </c>
      <c r="SH109" s="299">
        <f>IFERROR(VLOOKUP(SH$63,'P. 3- 7'!$B$1146:$J$1207,7,FALSE),0)</f>
        <v>0</v>
      </c>
      <c r="SI109" s="299">
        <f>IFERROR(VLOOKUP(SI$63,'P. 3- 7'!$B$1146:$J$1207,7,FALSE),0)</f>
        <v>0</v>
      </c>
      <c r="SJ109" s="299">
        <f>IFERROR(VLOOKUP(SJ$63,'P. 3- 7'!$B$1146:$J$1207,7,FALSE),0)</f>
        <v>0</v>
      </c>
      <c r="SK109" s="299">
        <f>IFERROR(VLOOKUP(SK$63,'P. 3- 7'!$B$1146:$J$1207,7,FALSE),0)</f>
        <v>0</v>
      </c>
      <c r="SL109" s="173"/>
    </row>
    <row r="110" spans="3:506">
      <c r="C110" s="390" t="s">
        <v>494</v>
      </c>
      <c r="D110" s="21" t="s">
        <v>175</v>
      </c>
      <c r="E110" s="175" t="s">
        <v>599</v>
      </c>
      <c r="F110" s="299">
        <f>IFERROR(VLOOKUP("Paquete Acerques",'P. 2.6'!$E$73:$L$93,7,FALSE),"")</f>
        <v>42.750890357780463</v>
      </c>
      <c r="G110" s="299">
        <f>IFERROR(VLOOKUP(G$63,'P. 2.6'!$E$73:$L$93,7,FALSE),"")</f>
        <v>38.167852053701871</v>
      </c>
      <c r="H110" s="299">
        <f>IFERROR(VLOOKUP(H$63,'P. 2.6'!$E$73:$L$93,7,FALSE),"")</f>
        <v>38.957106597572562</v>
      </c>
      <c r="I110" s="299">
        <f>IFERROR(VLOOKUP(I$63,'P. 2.6'!$E$73:$L$93,7,FALSE),"")</f>
        <v>6.2112145262360574</v>
      </c>
      <c r="J110" s="202"/>
      <c r="K110" s="299">
        <f>IFERROR(VLOOKUP(K$63,'P. 2.6'!$E$73:$L$93,7,FALSE),"")</f>
        <v>83.602910316854718</v>
      </c>
      <c r="L110" s="299">
        <f>IFERROR(VLOOKUP(L$63,'P. 2.6'!$E$73:$L$93,7,FALSE),"")</f>
        <v>0</v>
      </c>
      <c r="M110" s="299">
        <f>IFERROR(VLOOKUP(M$63,'P. 2.6'!$E$73:$L$93,7,FALSE),"")</f>
        <v>26.688324344754218</v>
      </c>
      <c r="N110" s="299">
        <f>IFERROR(VLOOKUP(N$63,'P. 2.6'!$E$73:$L$93,7,FALSE),"")</f>
        <v>42.004791028946642</v>
      </c>
      <c r="O110" s="299">
        <f>IFERROR(VLOOKUP("Paquete Telmex Todo México Sin Límites",'P. 2.6'!$E$73:$L$93,7,FALSE),"")</f>
        <v>76.037886346668003</v>
      </c>
      <c r="P110" s="202" t="str">
        <f>IFERROR(VLOOKUP(P$63,'P. 2.6'!$E$73:$L$93,7,FALSE),"")</f>
        <v/>
      </c>
      <c r="Q110" s="299">
        <f>IFERROR(VLOOKUP(Q$63,'P. 2.6'!$E$73:$L$93,7,FALSE),"")</f>
        <v>65.597833990502366</v>
      </c>
      <c r="R110" s="299">
        <f>IFERROR(VLOOKUP(R$63,'P. 2.6'!$E$73:$L$93,7,FALSE),"")</f>
        <v>46.81099267745018</v>
      </c>
      <c r="S110" s="299">
        <f>IFERROR(VLOOKUP(S$63,'P. 2.6'!$E$73:$L$93,7,FALSE),"")</f>
        <v>130.64317917737958</v>
      </c>
      <c r="T110" s="191">
        <v>0</v>
      </c>
      <c r="U110" s="191">
        <v>0</v>
      </c>
      <c r="V110" s="299">
        <f>IFERROR(VLOOKUP(V$63,'P. 3- 7'!$B$1146:$J$1207,9,FALSE),0)</f>
        <v>0</v>
      </c>
      <c r="W110" s="299">
        <f>IFERROR(VLOOKUP(W$63,'P. 3- 7'!$B$1146:$J$1207,9,FALSE),0)</f>
        <v>0</v>
      </c>
      <c r="X110" s="299">
        <f>IFERROR(VLOOKUP(X$63,'P. 3- 7'!$B$1146:$J$1207,9,FALSE),0)</f>
        <v>0</v>
      </c>
      <c r="Y110" s="299">
        <f>IFERROR(VLOOKUP(Y$63,'P. 3- 7'!$B$1146:$J$1207,9,FALSE),0)</f>
        <v>0</v>
      </c>
      <c r="Z110" s="299">
        <f>IFERROR(VLOOKUP(Z$63,'P. 3- 7'!$B$1146:$J$1207,9,FALSE),0)</f>
        <v>0</v>
      </c>
      <c r="AA110" s="299">
        <f>IFERROR(VLOOKUP(AA$63,'P. 3- 7'!$B$1146:$J$1207,9,FALSE),0)</f>
        <v>0</v>
      </c>
      <c r="AB110" s="299">
        <f>IFERROR(VLOOKUP(AB$63,'P. 3- 7'!$B$1146:$J$1207,9,FALSE),0)</f>
        <v>0</v>
      </c>
      <c r="AC110" s="299">
        <f>IFERROR(VLOOKUP(AC$63,'P. 3- 7'!$B$1146:$J$1207,9,FALSE),0)</f>
        <v>0</v>
      </c>
      <c r="AD110" s="299">
        <f>IFERROR(VLOOKUP(AD$63,'P. 3- 7'!$B$1146:$J$1207,9,FALSE),0)</f>
        <v>0</v>
      </c>
      <c r="AE110" s="299">
        <f>IFERROR(VLOOKUP(AE$63,'P. 3- 7'!$B$1146:$J$1207,9,FALSE),0)</f>
        <v>0</v>
      </c>
      <c r="AF110" s="299">
        <f>IFERROR(VLOOKUP(AF$63,'P. 3- 7'!$B$1146:$J$1207,9,FALSE),0)</f>
        <v>0</v>
      </c>
      <c r="AG110" s="299">
        <f>IFERROR(VLOOKUP(AG$63,'P. 3- 7'!$B$1146:$J$1207,9,FALSE),0)</f>
        <v>0</v>
      </c>
      <c r="AH110" s="299">
        <f>IFERROR(VLOOKUP(AH$63,'P. 3- 7'!$B$1146:$J$1207,9,FALSE),0)</f>
        <v>0</v>
      </c>
      <c r="AI110" s="299">
        <f>IFERROR(VLOOKUP(AI$63,'P. 3- 7'!$B$1146:$J$1207,9,FALSE),0)</f>
        <v>0</v>
      </c>
      <c r="AJ110" s="299">
        <f>IFERROR(VLOOKUP(AJ$63,'P. 3- 7'!$B$1146:$J$1207,9,FALSE),0)</f>
        <v>0</v>
      </c>
      <c r="AK110" s="299">
        <f>IFERROR(VLOOKUP(AK$63,'P. 3- 7'!$B$1146:$J$1207,9,FALSE),0)</f>
        <v>0</v>
      </c>
      <c r="AL110" s="299">
        <f>IFERROR(VLOOKUP(AL$63,'P. 3- 7'!$B$1146:$J$1207,9,FALSE),0)</f>
        <v>0</v>
      </c>
      <c r="AM110" s="299">
        <f>IFERROR(VLOOKUP(AM$63,'P. 3- 7'!$B$1146:$J$1207,9,FALSE),0)</f>
        <v>0</v>
      </c>
      <c r="AN110" s="299">
        <f>IFERROR(VLOOKUP(AN$63,'P. 3- 7'!$B$1146:$J$1207,9,FALSE),0)</f>
        <v>0</v>
      </c>
      <c r="AO110" s="299">
        <f>IFERROR(VLOOKUP(AO$63,'P. 3- 7'!$B$1146:$J$1207,9,FALSE),0)</f>
        <v>0</v>
      </c>
      <c r="AP110" s="299">
        <f>IFERROR(VLOOKUP(AP$63,'P. 3- 7'!$B$1146:$J$1207,9,FALSE),0)</f>
        <v>0</v>
      </c>
      <c r="AQ110" s="299">
        <f>IFERROR(VLOOKUP(AQ$63,'P. 3- 7'!$B$1146:$J$1207,9,FALSE),0)</f>
        <v>0</v>
      </c>
      <c r="AR110" s="299">
        <f>IFERROR(VLOOKUP(AR$63,'P. 3- 7'!$B$1146:$J$1207,9,FALSE),0)</f>
        <v>0</v>
      </c>
      <c r="AS110" s="299">
        <f>IFERROR(VLOOKUP(AS$63,'P. 3- 7'!$B$1146:$J$1207,9,FALSE),0)</f>
        <v>0</v>
      </c>
      <c r="AT110" s="299">
        <f>IFERROR(VLOOKUP(AT$63,'P. 3- 7'!$B$1146:$J$1207,9,FALSE),0)</f>
        <v>0</v>
      </c>
      <c r="AU110" s="299">
        <f>IFERROR(VLOOKUP(AU$63,'P. 3- 7'!$B$1146:$J$1207,9,FALSE),0)</f>
        <v>0</v>
      </c>
      <c r="AV110" s="299">
        <f>IFERROR(VLOOKUP(AV$63,'P. 3- 7'!$B$1146:$J$1207,9,FALSE),0)</f>
        <v>0</v>
      </c>
      <c r="AW110" s="299">
        <f>IFERROR(VLOOKUP(AW$63,'P. 3- 7'!$B$1146:$J$1207,9,FALSE),0)</f>
        <v>0</v>
      </c>
      <c r="AX110" s="299">
        <f>IFERROR(VLOOKUP(AX$63,'P. 3- 7'!$B$1146:$J$1207,9,FALSE),0)</f>
        <v>0</v>
      </c>
      <c r="AY110" s="299">
        <f>IFERROR(VLOOKUP(AY$63,'P. 3- 7'!$B$1146:$J$1207,9,FALSE),0)</f>
        <v>0</v>
      </c>
      <c r="AZ110" s="299">
        <f>IFERROR(VLOOKUP(AZ$63,'P. 3- 7'!$B$1146:$J$1207,9,FALSE),0)</f>
        <v>0</v>
      </c>
      <c r="BA110" s="299">
        <f>IFERROR(VLOOKUP(BA$63,'P. 3- 7'!$B$1146:$J$1207,9,FALSE),0)</f>
        <v>0</v>
      </c>
      <c r="BB110" s="299">
        <f>IFERROR(VLOOKUP(BB$63,'P. 3- 7'!$B$1146:$J$1207,9,FALSE),0)</f>
        <v>0</v>
      </c>
      <c r="BC110" s="299">
        <f>IFERROR(VLOOKUP(BC$63,'P. 3- 7'!$B$1146:$J$1207,9,FALSE),0)</f>
        <v>0</v>
      </c>
      <c r="BD110" s="299">
        <f>IFERROR(VLOOKUP(BD$63,'P. 3- 7'!$B$1146:$J$1207,9,FALSE),0)</f>
        <v>0</v>
      </c>
      <c r="BE110" s="299">
        <f>IFERROR(VLOOKUP(BE$63,'P. 3- 7'!$B$1146:$J$1207,9,FALSE),0)</f>
        <v>0</v>
      </c>
      <c r="BF110" s="299">
        <f>IFERROR(VLOOKUP(BF$63,'P. 3- 7'!$B$1146:$J$1207,9,FALSE),0)</f>
        <v>0</v>
      </c>
      <c r="BG110" s="299">
        <f>IFERROR(VLOOKUP(BG$63,'P. 3- 7'!$B$1146:$J$1207,9,FALSE),0)</f>
        <v>0</v>
      </c>
      <c r="BH110" s="299">
        <f>IFERROR(VLOOKUP(BH$63,'P. 3- 7'!$B$1146:$J$1207,9,FALSE),0)</f>
        <v>0</v>
      </c>
      <c r="BI110" s="299">
        <f>IFERROR(VLOOKUP(BI$63,'P. 3- 7'!$B$1146:$J$1207,9,FALSE),0)</f>
        <v>0</v>
      </c>
      <c r="BJ110" s="299">
        <f>IFERROR(VLOOKUP(BJ$63,'P. 3- 7'!$B$1146:$J$1207,9,FALSE),0)</f>
        <v>0</v>
      </c>
      <c r="BK110" s="299">
        <f>IFERROR(VLOOKUP(BK$63,'P. 3- 7'!$B$1146:$J$1207,9,FALSE),0)</f>
        <v>0</v>
      </c>
      <c r="BL110" s="299">
        <f>IFERROR(VLOOKUP(BL$63,'P. 3- 7'!$B$1146:$J$1207,9,FALSE),0)</f>
        <v>0</v>
      </c>
      <c r="BM110" s="299">
        <f>IFERROR(VLOOKUP(BM$63,'P. 3- 7'!$B$1146:$J$1207,9,FALSE),0)</f>
        <v>0</v>
      </c>
      <c r="BN110" s="299">
        <f>IFERROR(VLOOKUP(BN$63,'P. 3- 7'!$B$1146:$J$1207,9,FALSE),0)</f>
        <v>0</v>
      </c>
      <c r="BO110" s="299">
        <f>IFERROR(VLOOKUP(BO$63,'P. 3- 7'!$B$1146:$J$1207,9,FALSE),0)</f>
        <v>0</v>
      </c>
      <c r="BP110" s="299">
        <f>IFERROR(VLOOKUP(BP$63,'P. 3- 7'!$B$1146:$J$1207,9,FALSE),0)</f>
        <v>0</v>
      </c>
      <c r="BQ110" s="299">
        <f>IFERROR(VLOOKUP(BQ$63,'P. 3- 7'!$B$1146:$J$1207,9,FALSE),0)</f>
        <v>0</v>
      </c>
      <c r="BR110" s="299">
        <f>IFERROR(VLOOKUP(BR$63,'P. 3- 7'!$B$1146:$J$1207,9,FALSE),0)</f>
        <v>0</v>
      </c>
      <c r="BS110" s="299">
        <f>IFERROR(VLOOKUP(BS$63,'P. 3- 7'!$B$1146:$J$1207,9,FALSE),0)</f>
        <v>0</v>
      </c>
      <c r="BT110" s="299">
        <f>IFERROR(VLOOKUP(BT$63,'P. 3- 7'!$B$1146:$J$1207,9,FALSE),0)</f>
        <v>0</v>
      </c>
      <c r="BU110" s="299">
        <f>IFERROR(VLOOKUP(BU$63,'P. 3- 7'!$B$1146:$J$1207,9,FALSE),0)</f>
        <v>0</v>
      </c>
      <c r="BV110" s="299">
        <f>IFERROR(VLOOKUP(BV$63,'P. 3- 7'!$B$1146:$J$1207,9,FALSE),0)</f>
        <v>0</v>
      </c>
      <c r="BW110" s="299">
        <f>IFERROR(VLOOKUP(BW$63,'P. 3- 7'!$B$1146:$J$1207,9,FALSE),0)</f>
        <v>0</v>
      </c>
      <c r="BX110" s="299">
        <f>IFERROR(VLOOKUP(BX$63,'P. 3- 7'!$B$1146:$J$1207,9,FALSE),0)</f>
        <v>0</v>
      </c>
      <c r="BY110" s="299">
        <f>IFERROR(VLOOKUP(BY$63,'P. 3- 7'!$B$1146:$J$1207,9,FALSE),0)</f>
        <v>0</v>
      </c>
      <c r="BZ110" s="299">
        <f>IFERROR(VLOOKUP(BZ$63,'P. 3- 7'!$B$1146:$J$1207,9,FALSE),0)</f>
        <v>0</v>
      </c>
      <c r="CA110" s="299">
        <f>IFERROR(VLOOKUP(CA$63,'P. 3- 7'!$B$1146:$J$1207,9,FALSE),0)</f>
        <v>0</v>
      </c>
      <c r="CB110" s="299">
        <f>IFERROR(VLOOKUP(CB$63,'P. 3- 7'!$B$1146:$J$1207,9,FALSE),0)</f>
        <v>0</v>
      </c>
      <c r="CC110" s="299">
        <f>IFERROR(VLOOKUP(CC$63,'P. 3- 7'!$B$1146:$J$1207,9,FALSE),0)</f>
        <v>0</v>
      </c>
      <c r="CD110" s="299">
        <f>IFERROR(VLOOKUP(CD$63,'P. 3- 7'!$B$1146:$J$1207,9,FALSE),0)</f>
        <v>0</v>
      </c>
      <c r="CE110" s="299">
        <f>IFERROR(VLOOKUP(CE$63,'P. 3- 7'!$B$1146:$J$1207,9,FALSE),0)</f>
        <v>0</v>
      </c>
      <c r="CF110" s="299">
        <f>IFERROR(VLOOKUP(CF$63,'P. 3- 7'!$B$1146:$J$1207,9,FALSE),0)</f>
        <v>0</v>
      </c>
      <c r="CG110" s="299">
        <f>IFERROR(VLOOKUP(CG$63,'P. 3- 7'!$B$1146:$J$1207,9,FALSE),0)</f>
        <v>0</v>
      </c>
      <c r="CH110" s="299">
        <f>IFERROR(VLOOKUP(CH$63,'P. 3- 7'!$B$1146:$J$1207,9,FALSE),0)</f>
        <v>0</v>
      </c>
      <c r="CI110" s="299">
        <f>IFERROR(VLOOKUP(CI$63,'P. 3- 7'!$B$1146:$J$1207,9,FALSE),0)</f>
        <v>0</v>
      </c>
      <c r="CJ110" s="299">
        <f>IFERROR(VLOOKUP(CJ$63,'P. 3- 7'!$B$1146:$J$1207,9,FALSE),0)</f>
        <v>0</v>
      </c>
      <c r="CK110" s="299">
        <f>IFERROR(VLOOKUP(CK$63,'P. 3- 7'!$B$1146:$J$1207,9,FALSE),0)</f>
        <v>0</v>
      </c>
      <c r="CL110" s="299">
        <f>IFERROR(VLOOKUP(CL$63,'P. 3- 7'!$B$1146:$J$1207,9,FALSE),0)</f>
        <v>0</v>
      </c>
      <c r="CM110" s="299">
        <f>IFERROR(VLOOKUP(CM$63,'P. 3- 7'!$B$1146:$J$1207,9,FALSE),0)</f>
        <v>0</v>
      </c>
      <c r="CN110" s="299">
        <f>IFERROR(VLOOKUP(CN$63,'P. 3- 7'!$B$1146:$J$1207,9,FALSE),0)</f>
        <v>0</v>
      </c>
      <c r="CO110" s="299">
        <f>IFERROR(VLOOKUP(CO$63,'P. 3- 7'!$B$1146:$J$1207,9,FALSE),0)</f>
        <v>0</v>
      </c>
      <c r="CP110" s="299">
        <f>IFERROR(VLOOKUP(CP$63,'P. 3- 7'!$B$1146:$J$1207,9,FALSE),0)</f>
        <v>0</v>
      </c>
      <c r="CQ110" s="299">
        <f>IFERROR(VLOOKUP(CQ$63,'P. 3- 7'!$B$1146:$J$1207,9,FALSE),0)</f>
        <v>0</v>
      </c>
      <c r="CR110" s="299">
        <f>IFERROR(VLOOKUP(CR$63,'P. 3- 7'!$B$1146:$J$1207,9,FALSE),0)</f>
        <v>0</v>
      </c>
      <c r="CS110" s="299">
        <f>IFERROR(VLOOKUP(CS$63,'P. 3- 7'!$B$1146:$J$1207,9,FALSE),0)</f>
        <v>0</v>
      </c>
      <c r="CT110" s="299">
        <f>IFERROR(VLOOKUP(CT$63,'P. 3- 7'!$B$1146:$J$1207,9,FALSE),0)</f>
        <v>0</v>
      </c>
      <c r="CU110" s="299">
        <f>IFERROR(VLOOKUP(CU$63,'P. 3- 7'!$B$1146:$J$1207,9,FALSE),0)</f>
        <v>0</v>
      </c>
      <c r="CV110" s="299">
        <f>IFERROR(VLOOKUP(CV$63,'P. 3- 7'!$B$1146:$J$1207,9,FALSE),0)</f>
        <v>0</v>
      </c>
      <c r="CW110" s="299">
        <f>IFERROR(VLOOKUP(CW$63,'P. 3- 7'!$B$1146:$J$1207,9,FALSE),0)</f>
        <v>0</v>
      </c>
      <c r="CX110" s="299">
        <f>IFERROR(VLOOKUP(CX$63,'P. 3- 7'!$B$1146:$J$1207,9,FALSE),0)</f>
        <v>0</v>
      </c>
      <c r="CY110" s="299">
        <f>IFERROR(VLOOKUP(CY$63,'P. 3- 7'!$B$1146:$J$1207,9,FALSE),0)</f>
        <v>0</v>
      </c>
      <c r="CZ110" s="299">
        <f>IFERROR(VLOOKUP(CZ$63,'P. 3- 7'!$B$1146:$J$1207,9,FALSE),0)</f>
        <v>0</v>
      </c>
      <c r="DA110" s="299">
        <f>IFERROR(VLOOKUP(DA$63,'P. 3- 7'!$B$1146:$J$1207,9,FALSE),0)</f>
        <v>0</v>
      </c>
      <c r="DB110" s="299">
        <f>IFERROR(VLOOKUP(DB$63,'P. 3- 7'!$B$1146:$J$1207,9,FALSE),0)</f>
        <v>0</v>
      </c>
      <c r="DC110" s="299">
        <f>IFERROR(VLOOKUP(DC$63,'P. 3- 7'!$B$1146:$J$1207,9,FALSE),0)</f>
        <v>0</v>
      </c>
      <c r="DD110" s="299">
        <f>IFERROR(VLOOKUP(DD$63,'P. 3- 7'!$B$1146:$J$1207,9,FALSE),0)</f>
        <v>0</v>
      </c>
      <c r="DE110" s="299">
        <f>IFERROR(VLOOKUP(DE$63,'P. 3- 7'!$B$1146:$J$1207,9,FALSE),0)</f>
        <v>0</v>
      </c>
      <c r="DF110" s="299">
        <f>IFERROR(VLOOKUP(DF$63,'P. 3- 7'!$B$1146:$J$1207,9,FALSE),0)</f>
        <v>0</v>
      </c>
      <c r="DG110" s="299">
        <f>IFERROR(VLOOKUP(DG$63,'P. 3- 7'!$B$1146:$J$1207,9,FALSE),0)</f>
        <v>0</v>
      </c>
      <c r="DH110" s="299">
        <f>IFERROR(VLOOKUP(DH$63,'P. 3- 7'!$B$1146:$J$1207,9,FALSE),0)</f>
        <v>0</v>
      </c>
      <c r="DI110" s="299">
        <f>IFERROR(VLOOKUP(DI$63,'P. 3- 7'!$B$1146:$J$1207,9,FALSE),0)</f>
        <v>0</v>
      </c>
      <c r="DJ110" s="299">
        <f>IFERROR(VLOOKUP(DJ$63,'P. 3- 7'!$B$1146:$J$1207,9,FALSE),0)</f>
        <v>0</v>
      </c>
      <c r="DK110" s="299">
        <f>IFERROR(VLOOKUP(DK$63,'P. 3- 7'!$B$1146:$J$1207,9,FALSE),0)</f>
        <v>0</v>
      </c>
      <c r="DL110" s="299">
        <f>IFERROR(VLOOKUP(DL$63,'P. 3- 7'!$B$1146:$J$1207,9,FALSE),0)</f>
        <v>0</v>
      </c>
      <c r="DM110" s="299">
        <f>IFERROR(VLOOKUP(DM$63,'P. 3- 7'!$B$1146:$J$1207,9,FALSE),0)</f>
        <v>0</v>
      </c>
      <c r="DN110" s="299">
        <f>IFERROR(VLOOKUP(DN$63,'P. 3- 7'!$B$1146:$J$1207,9,FALSE),0)</f>
        <v>0</v>
      </c>
      <c r="DO110" s="299">
        <f>IFERROR(VLOOKUP(DO$63,'P. 3- 7'!$B$1146:$J$1207,9,FALSE),0)</f>
        <v>0</v>
      </c>
      <c r="DP110" s="299">
        <f>IFERROR(VLOOKUP(DP$63,'P. 3- 7'!$B$1146:$J$1207,9,FALSE),0)</f>
        <v>0</v>
      </c>
      <c r="DQ110" s="299">
        <f>IFERROR(VLOOKUP(DQ$63,'P. 3- 7'!$B$1146:$J$1207,9,FALSE),0)</f>
        <v>0</v>
      </c>
      <c r="DR110" s="299">
        <f>IFERROR(VLOOKUP(DR$63,'P. 3- 7'!$B$1146:$J$1207,9,FALSE),0)</f>
        <v>0</v>
      </c>
      <c r="DS110" s="299">
        <f>IFERROR(VLOOKUP(DS$63,'P. 3- 7'!$B$1146:$J$1207,9,FALSE),0)</f>
        <v>0</v>
      </c>
      <c r="DT110" s="299">
        <f>IFERROR(VLOOKUP(DT$63,'P. 3- 7'!$B$1146:$J$1207,9,FALSE),0)</f>
        <v>0</v>
      </c>
      <c r="DU110" s="299">
        <f>IFERROR(VLOOKUP(DU$63,'P. 3- 7'!$B$1146:$J$1207,9,FALSE),0)</f>
        <v>0</v>
      </c>
      <c r="DV110" s="299">
        <f>IFERROR(VLOOKUP(DV$63,'P. 3- 7'!$B$1146:$J$1207,9,FALSE),0)</f>
        <v>0</v>
      </c>
      <c r="DW110" s="299">
        <f>IFERROR(VLOOKUP(DW$63,'P. 3- 7'!$B$1146:$J$1207,9,FALSE),0)</f>
        <v>0</v>
      </c>
      <c r="DX110" s="299">
        <f>IFERROR(VLOOKUP(DX$63,'P. 3- 7'!$B$1146:$J$1207,9,FALSE),0)</f>
        <v>0</v>
      </c>
      <c r="DY110" s="299">
        <f>IFERROR(VLOOKUP(DY$63,'P. 3- 7'!$B$1146:$J$1207,9,FALSE),0)</f>
        <v>0</v>
      </c>
      <c r="DZ110" s="299">
        <f>IFERROR(VLOOKUP(DZ$63,'P. 3- 7'!$B$1146:$J$1207,9,FALSE),0)</f>
        <v>0</v>
      </c>
      <c r="EA110" s="299">
        <f>IFERROR(VLOOKUP(EA$63,'P. 3- 7'!$B$1146:$J$1207,9,FALSE),0)</f>
        <v>0</v>
      </c>
      <c r="EB110" s="299">
        <f>IFERROR(VLOOKUP(EB$63,'P. 3- 7'!$B$1146:$J$1207,9,FALSE),0)</f>
        <v>0</v>
      </c>
      <c r="EC110" s="299">
        <f>IFERROR(VLOOKUP(EC$63,'P. 3- 7'!$B$1146:$J$1207,9,FALSE),0)</f>
        <v>0</v>
      </c>
      <c r="ED110" s="299">
        <f>IFERROR(VLOOKUP(ED$63,'P. 3- 7'!$B$1146:$J$1207,9,FALSE),0)</f>
        <v>0</v>
      </c>
      <c r="EE110" s="299">
        <f>IFERROR(VLOOKUP(EE$63,'P. 3- 7'!$B$1146:$J$1207,9,FALSE),0)</f>
        <v>0</v>
      </c>
      <c r="EF110" s="299">
        <f>IFERROR(VLOOKUP(EF$63,'P. 3- 7'!$B$1146:$J$1207,9,FALSE),0)</f>
        <v>0</v>
      </c>
      <c r="EG110" s="299">
        <f>IFERROR(VLOOKUP(EG$63,'P. 3- 7'!$B$1146:$J$1207,9,FALSE),0)</f>
        <v>0</v>
      </c>
      <c r="EH110" s="299">
        <f>IFERROR(VLOOKUP(EH$63,'P. 3- 7'!$B$1146:$J$1207,9,FALSE),0)</f>
        <v>0</v>
      </c>
      <c r="EI110" s="299">
        <f>IFERROR(VLOOKUP(EI$63,'P. 3- 7'!$B$1146:$J$1207,9,FALSE),0)</f>
        <v>0</v>
      </c>
      <c r="EJ110" s="299">
        <f>IFERROR(VLOOKUP(EJ$63,'P. 3- 7'!$B$1146:$J$1207,9,FALSE),0)</f>
        <v>0</v>
      </c>
      <c r="EK110" s="299">
        <f>IFERROR(VLOOKUP(EK$63,'P. 3- 7'!$B$1146:$J$1207,9,FALSE),0)</f>
        <v>0</v>
      </c>
      <c r="EL110" s="299">
        <f>IFERROR(VLOOKUP(EL$63,'P. 3- 7'!$B$1146:$J$1207,9,FALSE),0)</f>
        <v>0</v>
      </c>
      <c r="EM110" s="299">
        <f>IFERROR(VLOOKUP(EM$63,'P. 3- 7'!$B$1146:$J$1207,9,FALSE),0)</f>
        <v>0</v>
      </c>
      <c r="EN110" s="299">
        <f>IFERROR(VLOOKUP(EN$63,'P. 3- 7'!$B$1146:$J$1207,9,FALSE),0)</f>
        <v>0</v>
      </c>
      <c r="EO110" s="299">
        <f>IFERROR(VLOOKUP(EO$63,'P. 3- 7'!$B$1146:$J$1207,9,FALSE),0)</f>
        <v>0</v>
      </c>
      <c r="EP110" s="299">
        <f>IFERROR(VLOOKUP(EP$63,'P. 3- 7'!$B$1146:$J$1207,9,FALSE),0)</f>
        <v>0</v>
      </c>
      <c r="EQ110" s="299">
        <f>IFERROR(VLOOKUP(EQ$63,'P. 3- 7'!$B$1146:$J$1207,9,FALSE),0)</f>
        <v>0</v>
      </c>
      <c r="ER110" s="299">
        <f>IFERROR(VLOOKUP(ER$63,'P. 3- 7'!$B$1146:$J$1207,9,FALSE),0)</f>
        <v>0</v>
      </c>
      <c r="ES110" s="299">
        <f>IFERROR(VLOOKUP(ES$63,'P. 3- 7'!$B$1146:$J$1207,9,FALSE),0)</f>
        <v>0</v>
      </c>
      <c r="ET110" s="299">
        <f>IFERROR(VLOOKUP(ET$63,'P. 3- 7'!$B$1146:$J$1207,9,FALSE),0)</f>
        <v>0</v>
      </c>
      <c r="EU110" s="299">
        <f>IFERROR(VLOOKUP(EU$63,'P. 3- 7'!$B$1146:$J$1207,9,FALSE),0)</f>
        <v>0</v>
      </c>
      <c r="EV110" s="299">
        <f>IFERROR(VLOOKUP(EV$63,'P. 3- 7'!$B$1146:$J$1207,9,FALSE),0)</f>
        <v>0</v>
      </c>
      <c r="EW110" s="299">
        <f>IFERROR(VLOOKUP(EW$63,'P. 3- 7'!$B$1146:$J$1207,9,FALSE),0)</f>
        <v>0</v>
      </c>
      <c r="EX110" s="299">
        <f>IFERROR(VLOOKUP(EX$63,'P. 3- 7'!$B$1146:$J$1207,9,FALSE),0)</f>
        <v>0</v>
      </c>
      <c r="EY110" s="299">
        <f>IFERROR(VLOOKUP(EY$63,'P. 3- 7'!$B$1146:$J$1207,9,FALSE),0)</f>
        <v>0</v>
      </c>
      <c r="EZ110" s="299">
        <f>IFERROR(VLOOKUP(EZ$63,'P. 3- 7'!$B$1146:$J$1207,9,FALSE),0)</f>
        <v>0</v>
      </c>
      <c r="FA110" s="299">
        <f>IFERROR(VLOOKUP(FA$63,'P. 3- 7'!$B$1146:$J$1207,9,FALSE),0)</f>
        <v>0</v>
      </c>
      <c r="FB110" s="299">
        <f>IFERROR(VLOOKUP(FB$63,'P. 3- 7'!$B$1146:$J$1207,9,FALSE),0)</f>
        <v>0</v>
      </c>
      <c r="FC110" s="299">
        <f>IFERROR(VLOOKUP(FC$63,'P. 3- 7'!$B$1146:$J$1207,9,FALSE),0)</f>
        <v>0</v>
      </c>
      <c r="FD110" s="299">
        <f>IFERROR(VLOOKUP(FD$63,'P. 3- 7'!$B$1146:$J$1207,9,FALSE),0)</f>
        <v>0</v>
      </c>
      <c r="FE110" s="299">
        <f>IFERROR(VLOOKUP(FE$63,'P. 3- 7'!$B$1146:$J$1207,9,FALSE),0)</f>
        <v>0</v>
      </c>
      <c r="FF110" s="299">
        <f>IFERROR(VLOOKUP(FF$63,'P. 3- 7'!$B$1146:$J$1207,9,FALSE),0)</f>
        <v>0</v>
      </c>
      <c r="FG110" s="299">
        <f>IFERROR(VLOOKUP(FG$63,'P. 3- 7'!$B$1146:$J$1207,9,FALSE),0)</f>
        <v>0</v>
      </c>
      <c r="FH110" s="299">
        <f>IFERROR(VLOOKUP(FH$63,'P. 3- 7'!$B$1146:$J$1207,9,FALSE),0)</f>
        <v>0</v>
      </c>
      <c r="FI110" s="299">
        <f>IFERROR(VLOOKUP(FI$63,'P. 3- 7'!$B$1146:$J$1207,9,FALSE),0)</f>
        <v>0</v>
      </c>
      <c r="FJ110" s="299">
        <f>IFERROR(VLOOKUP(FJ$63,'P. 3- 7'!$B$1146:$J$1207,9,FALSE),0)</f>
        <v>0</v>
      </c>
      <c r="FK110" s="299">
        <f>IFERROR(VLOOKUP(FK$63,'P. 3- 7'!$B$1146:$J$1207,9,FALSE),0)</f>
        <v>0</v>
      </c>
      <c r="FL110" s="299">
        <f>IFERROR(VLOOKUP(FL$63,'P. 3- 7'!$B$1146:$J$1207,9,FALSE),0)</f>
        <v>0</v>
      </c>
      <c r="FM110" s="299">
        <f>IFERROR(VLOOKUP(FM$63,'P. 3- 7'!$B$1146:$J$1207,9,FALSE),0)</f>
        <v>0</v>
      </c>
      <c r="FN110" s="299">
        <f>IFERROR(VLOOKUP(FN$63,'P. 3- 7'!$B$1146:$J$1207,9,FALSE),0)</f>
        <v>0</v>
      </c>
      <c r="FO110" s="299">
        <f>IFERROR(VLOOKUP(FO$63,'P. 3- 7'!$B$1146:$J$1207,9,FALSE),0)</f>
        <v>0</v>
      </c>
      <c r="FP110" s="299">
        <f>IFERROR(VLOOKUP(FP$63,'P. 3- 7'!$B$1146:$J$1207,9,FALSE),0)</f>
        <v>0</v>
      </c>
      <c r="FQ110" s="299">
        <f>IFERROR(VLOOKUP(FQ$63,'P. 3- 7'!$B$1146:$J$1207,9,FALSE),0)</f>
        <v>0</v>
      </c>
      <c r="FR110" s="299">
        <f>IFERROR(VLOOKUP(FR$63,'P. 3- 7'!$B$1146:$J$1207,9,FALSE),0)</f>
        <v>0</v>
      </c>
      <c r="FS110" s="299">
        <f>IFERROR(VLOOKUP(FS$63,'P. 3- 7'!$B$1146:$J$1207,9,FALSE),0)</f>
        <v>0</v>
      </c>
      <c r="FT110" s="299">
        <f>IFERROR(VLOOKUP(FT$63,'P. 3- 7'!$B$1146:$J$1207,9,FALSE),0)</f>
        <v>0</v>
      </c>
      <c r="FU110" s="299">
        <f>IFERROR(VLOOKUP(FU$63,'P. 3- 7'!$B$1146:$J$1207,9,FALSE),0)</f>
        <v>0</v>
      </c>
      <c r="FV110" s="299">
        <f>IFERROR(VLOOKUP(FV$63,'P. 3- 7'!$B$1146:$J$1207,9,FALSE),0)</f>
        <v>0</v>
      </c>
      <c r="FW110" s="299">
        <f>IFERROR(VLOOKUP(FW$63,'P. 3- 7'!$B$1146:$J$1207,9,FALSE),0)</f>
        <v>0</v>
      </c>
      <c r="FX110" s="299">
        <f>IFERROR(VLOOKUP(FX$63,'P. 3- 7'!$B$1146:$J$1207,9,FALSE),0)</f>
        <v>0</v>
      </c>
      <c r="FY110" s="299">
        <f>IFERROR(VLOOKUP(FY$63,'P. 3- 7'!$B$1146:$J$1207,9,FALSE),0)</f>
        <v>0</v>
      </c>
      <c r="FZ110" s="299">
        <f>IFERROR(VLOOKUP(FZ$63,'P. 3- 7'!$B$1146:$J$1207,9,FALSE),0)</f>
        <v>0</v>
      </c>
      <c r="GA110" s="299">
        <f>IFERROR(VLOOKUP(GA$63,'P. 3- 7'!$B$1146:$J$1207,9,FALSE),0)</f>
        <v>0</v>
      </c>
      <c r="GB110" s="299">
        <f>IFERROR(VLOOKUP(GB$63,'P. 3- 7'!$B$1146:$J$1207,9,FALSE),0)</f>
        <v>0</v>
      </c>
      <c r="GC110" s="299">
        <f>IFERROR(VLOOKUP(GC$63,'P. 3- 7'!$B$1146:$J$1207,9,FALSE),0)</f>
        <v>0</v>
      </c>
      <c r="GD110" s="299">
        <f>IFERROR(VLOOKUP(GD$63,'P. 3- 7'!$B$1146:$J$1207,9,FALSE),0)</f>
        <v>0</v>
      </c>
      <c r="GE110" s="299">
        <f>IFERROR(VLOOKUP(GE$63,'P. 3- 7'!$B$1146:$J$1207,9,FALSE),0)</f>
        <v>0</v>
      </c>
      <c r="GF110" s="299">
        <f>IFERROR(VLOOKUP(GF$63,'P. 3- 7'!$B$1146:$J$1207,9,FALSE),0)</f>
        <v>0</v>
      </c>
      <c r="GG110" s="299">
        <f>IFERROR(VLOOKUP(GG$63,'P. 3- 7'!$B$1146:$J$1207,9,FALSE),0)</f>
        <v>0</v>
      </c>
      <c r="GH110" s="299">
        <f>IFERROR(VLOOKUP(GH$63,'P. 3- 7'!$B$1146:$J$1207,9,FALSE),0)</f>
        <v>0</v>
      </c>
      <c r="GI110" s="299">
        <f>IFERROR(VLOOKUP(GI$63,'P. 3- 7'!$B$1146:$J$1207,9,FALSE),0)</f>
        <v>0</v>
      </c>
      <c r="GJ110" s="299">
        <f>IFERROR(VLOOKUP(GJ$63,'P. 3- 7'!$B$1146:$J$1207,9,FALSE),0)</f>
        <v>0</v>
      </c>
      <c r="GK110" s="299">
        <f>IFERROR(VLOOKUP(GK$63,'P. 3- 7'!$B$1146:$J$1207,9,FALSE),0)</f>
        <v>0</v>
      </c>
      <c r="GL110" s="299">
        <f>IFERROR(VLOOKUP(GL$63,'P. 3- 7'!$B$1146:$J$1207,9,FALSE),0)</f>
        <v>0</v>
      </c>
      <c r="GM110" s="299">
        <f>IFERROR(VLOOKUP(GM$63,'P. 3- 7'!$B$1146:$J$1207,9,FALSE),0)</f>
        <v>0</v>
      </c>
      <c r="GN110" s="299">
        <f>IFERROR(VLOOKUP(GN$63,'P. 3- 7'!$B$1146:$J$1207,9,FALSE),0)</f>
        <v>0</v>
      </c>
      <c r="GO110" s="299">
        <f>IFERROR(VLOOKUP(GO$63,'P. 3- 7'!$B$1146:$J$1207,9,FALSE),0)</f>
        <v>0</v>
      </c>
      <c r="GP110" s="299">
        <f>IFERROR(VLOOKUP(GP$63,'P. 3- 7'!$B$1146:$J$1207,9,FALSE),0)</f>
        <v>0</v>
      </c>
      <c r="GQ110" s="299">
        <f>IFERROR(VLOOKUP(GQ$63,'P. 3- 7'!$B$1146:$J$1207,9,FALSE),0)</f>
        <v>0</v>
      </c>
      <c r="GR110" s="299">
        <f>IFERROR(VLOOKUP(GR$63,'P. 3- 7'!$B$1146:$J$1207,9,FALSE),0)</f>
        <v>0</v>
      </c>
      <c r="GS110" s="299">
        <f>IFERROR(VLOOKUP(GS$63,'P. 3- 7'!$B$1146:$J$1207,9,FALSE),0)</f>
        <v>0</v>
      </c>
      <c r="GT110" s="299">
        <f>IFERROR(VLOOKUP(GT$63,'P. 3- 7'!$B$1146:$J$1207,9,FALSE),0)</f>
        <v>0</v>
      </c>
      <c r="GU110" s="299">
        <f>IFERROR(VLOOKUP(GU$63,'P. 3- 7'!$B$1146:$J$1207,9,FALSE),0)</f>
        <v>0</v>
      </c>
      <c r="GV110" s="299">
        <f>IFERROR(VLOOKUP(GV$63,'P. 3- 7'!$B$1146:$J$1207,9,FALSE),0)</f>
        <v>0</v>
      </c>
      <c r="GW110" s="299">
        <f>IFERROR(VLOOKUP(GW$63,'P. 3- 7'!$B$1146:$J$1207,9,FALSE),0)</f>
        <v>0</v>
      </c>
      <c r="GX110" s="299">
        <f>IFERROR(VLOOKUP(GX$63,'P. 3- 7'!$B$1146:$J$1207,9,FALSE),0)</f>
        <v>0</v>
      </c>
      <c r="GY110" s="299">
        <f>IFERROR(VLOOKUP(GY$63,'P. 3- 7'!$B$1146:$J$1207,9,FALSE),0)</f>
        <v>0</v>
      </c>
      <c r="GZ110" s="299">
        <f>IFERROR(VLOOKUP(GZ$63,'P. 3- 7'!$B$1146:$J$1207,9,FALSE),0)</f>
        <v>0</v>
      </c>
      <c r="HA110" s="299">
        <f>IFERROR(VLOOKUP(HA$63,'P. 3- 7'!$B$1146:$J$1207,9,FALSE),0)</f>
        <v>0</v>
      </c>
      <c r="HB110" s="299">
        <f>IFERROR(VLOOKUP(HB$63,'P. 3- 7'!$B$1146:$J$1207,9,FALSE),0)</f>
        <v>0</v>
      </c>
      <c r="HC110" s="299">
        <f>IFERROR(VLOOKUP(HC$63,'P. 3- 7'!$B$1146:$J$1207,9,FALSE),0)</f>
        <v>0</v>
      </c>
      <c r="HD110" s="299">
        <f>IFERROR(VLOOKUP(HD$63,'P. 3- 7'!$B$1146:$J$1207,9,FALSE),0)</f>
        <v>0</v>
      </c>
      <c r="HE110" s="299">
        <f>IFERROR(VLOOKUP(HE$63,'P. 3- 7'!$B$1146:$J$1207,9,FALSE),0)</f>
        <v>0</v>
      </c>
      <c r="HF110" s="299">
        <f>IFERROR(VLOOKUP(HF$63,'P. 3- 7'!$B$1146:$J$1207,9,FALSE),0)</f>
        <v>0</v>
      </c>
      <c r="HG110" s="299">
        <f>IFERROR(VLOOKUP(HG$63,'P. 3- 7'!$B$1146:$J$1207,9,FALSE),0)</f>
        <v>0</v>
      </c>
      <c r="HH110" s="299">
        <f>IFERROR(VLOOKUP(HH$63,'P. 3- 7'!$B$1146:$J$1207,9,FALSE),0)</f>
        <v>0</v>
      </c>
      <c r="HI110" s="299">
        <f>IFERROR(VLOOKUP(HI$63,'P. 3- 7'!$B$1146:$J$1207,9,FALSE),0)</f>
        <v>0</v>
      </c>
      <c r="HJ110" s="299">
        <f>IFERROR(VLOOKUP(HJ$63,'P. 3- 7'!$B$1146:$J$1207,9,FALSE),0)</f>
        <v>0</v>
      </c>
      <c r="HK110" s="299">
        <f>IFERROR(VLOOKUP(HK$63,'P. 3- 7'!$B$1146:$J$1207,9,FALSE),0)</f>
        <v>0</v>
      </c>
      <c r="HL110" s="299">
        <f>IFERROR(VLOOKUP(HL$63,'P. 3- 7'!$B$1146:$J$1207,9,FALSE),0)</f>
        <v>0</v>
      </c>
      <c r="HM110" s="299">
        <f>IFERROR(VLOOKUP(HM$63,'P. 3- 7'!$B$1146:$J$1207,9,FALSE),0)</f>
        <v>0</v>
      </c>
      <c r="HN110" s="299">
        <f>IFERROR(VLOOKUP(HN$63,'P. 3- 7'!$B$1146:$J$1207,9,FALSE),0)</f>
        <v>0</v>
      </c>
      <c r="HO110" s="299">
        <f>IFERROR(VLOOKUP(HO$63,'P. 3- 7'!$B$1146:$J$1207,9,FALSE),0)</f>
        <v>0</v>
      </c>
      <c r="HP110" s="299">
        <f>IFERROR(VLOOKUP(HP$63,'P. 3- 7'!$B$1146:$J$1207,9,FALSE),0)</f>
        <v>0</v>
      </c>
      <c r="HQ110" s="299">
        <f>IFERROR(VLOOKUP(HQ$63,'P. 3- 7'!$B$1146:$J$1207,9,FALSE),0)</f>
        <v>0</v>
      </c>
      <c r="HR110" s="299">
        <f>IFERROR(VLOOKUP(HR$63,'P. 3- 7'!$B$1146:$J$1207,9,FALSE),0)</f>
        <v>0</v>
      </c>
      <c r="HS110" s="299">
        <f>IFERROR(VLOOKUP(HS$63,'P. 3- 7'!$B$1146:$J$1207,9,FALSE),0)</f>
        <v>0</v>
      </c>
      <c r="HT110" s="299">
        <f>IFERROR(VLOOKUP(HT$63,'P. 3- 7'!$B$1146:$J$1207,9,FALSE),0)</f>
        <v>0</v>
      </c>
      <c r="HU110" s="299">
        <f>IFERROR(VLOOKUP(HU$63,'P. 3- 7'!$B$1146:$J$1207,9,FALSE),0)</f>
        <v>0</v>
      </c>
      <c r="HV110" s="299">
        <f>IFERROR(VLOOKUP(HV$63,'P. 3- 7'!$B$1146:$J$1207,9,FALSE),0)</f>
        <v>0</v>
      </c>
      <c r="HW110" s="299">
        <f>IFERROR(VLOOKUP(HW$63,'P. 3- 7'!$B$1146:$J$1207,9,FALSE),0)</f>
        <v>0</v>
      </c>
      <c r="HX110" s="299">
        <f>IFERROR(VLOOKUP(HX$63,'P. 3- 7'!$B$1146:$J$1207,9,FALSE),0)</f>
        <v>0</v>
      </c>
      <c r="HY110" s="299">
        <f>IFERROR(VLOOKUP(HY$63,'P. 3- 7'!$B$1146:$J$1207,9,FALSE),0)</f>
        <v>0</v>
      </c>
      <c r="HZ110" s="299">
        <f>IFERROR(VLOOKUP(HZ$63,'P. 3- 7'!$B$1146:$J$1207,9,FALSE),0)</f>
        <v>0</v>
      </c>
      <c r="IA110" s="299">
        <f>IFERROR(VLOOKUP(IA$63,'P. 3- 7'!$B$1146:$J$1207,9,FALSE),0)</f>
        <v>0</v>
      </c>
      <c r="IB110" s="299">
        <f>IFERROR(VLOOKUP(IB$63,'P. 3- 7'!$B$1146:$J$1207,9,FALSE),0)</f>
        <v>0</v>
      </c>
      <c r="IC110" s="299">
        <f>IFERROR(VLOOKUP(IC$63,'P. 3- 7'!$B$1146:$J$1207,9,FALSE),0)</f>
        <v>0</v>
      </c>
      <c r="ID110" s="299">
        <f>IFERROR(VLOOKUP(ID$63,'P. 3- 7'!$B$1146:$J$1207,9,FALSE),0)</f>
        <v>0</v>
      </c>
      <c r="IE110" s="299">
        <f>IFERROR(VLOOKUP(IE$63,'P. 3- 7'!$B$1146:$J$1207,9,FALSE),0)</f>
        <v>0</v>
      </c>
      <c r="IF110" s="299">
        <f>IFERROR(VLOOKUP(IF$63,'P. 3- 7'!$B$1146:$J$1207,9,FALSE),0)</f>
        <v>0</v>
      </c>
      <c r="IG110" s="299">
        <f>IFERROR(VLOOKUP(IG$63,'P. 3- 7'!$B$1146:$J$1207,9,FALSE),0)</f>
        <v>0</v>
      </c>
      <c r="IH110" s="299">
        <f>IFERROR(VLOOKUP(IH$63,'P. 3- 7'!$B$1146:$J$1207,9,FALSE),0)</f>
        <v>0</v>
      </c>
      <c r="II110" s="299">
        <f>IFERROR(VLOOKUP(II$63,'P. 3- 7'!$B$1146:$J$1207,9,FALSE),0)</f>
        <v>0</v>
      </c>
      <c r="IJ110" s="299">
        <f>IFERROR(VLOOKUP(IJ$63,'P. 3- 7'!$B$1146:$J$1207,9,FALSE),0)</f>
        <v>0</v>
      </c>
      <c r="IK110" s="299">
        <f>IFERROR(VLOOKUP(IK$63,'P. 3- 7'!$B$1146:$J$1207,9,FALSE),0)</f>
        <v>0</v>
      </c>
      <c r="IL110" s="299">
        <f>IFERROR(VLOOKUP(IL$63,'P. 3- 7'!$B$1146:$J$1207,9,FALSE),0)</f>
        <v>0</v>
      </c>
      <c r="IM110" s="299">
        <f>IFERROR(VLOOKUP(IM$63,'P. 3- 7'!$B$1146:$J$1207,9,FALSE),0)</f>
        <v>0</v>
      </c>
      <c r="IN110" s="299">
        <f>IFERROR(VLOOKUP(IN$63,'P. 3- 7'!$B$1146:$J$1207,9,FALSE),0)</f>
        <v>0</v>
      </c>
      <c r="IO110" s="299">
        <f>IFERROR(VLOOKUP(IO$63,'P. 3- 7'!$B$1146:$J$1207,9,FALSE),0)</f>
        <v>0</v>
      </c>
      <c r="IP110" s="299">
        <f>IFERROR(VLOOKUP(IP$63,'P. 3- 7'!$B$1146:$J$1207,9,FALSE),0)</f>
        <v>0</v>
      </c>
      <c r="IQ110" s="299">
        <f>IFERROR(VLOOKUP(IQ$63,'P. 3- 7'!$B$1146:$J$1207,9,FALSE),0)</f>
        <v>0</v>
      </c>
      <c r="IR110" s="299">
        <f>IFERROR(VLOOKUP(IR$63,'P. 3- 7'!$B$1146:$J$1207,9,FALSE),0)</f>
        <v>0</v>
      </c>
      <c r="IS110" s="299">
        <f>IFERROR(VLOOKUP(IS$63,'P. 3- 7'!$B$1146:$J$1207,9,FALSE),0)</f>
        <v>0</v>
      </c>
      <c r="IT110" s="299">
        <f>IFERROR(VLOOKUP(IT$63,'P. 3- 7'!$B$1146:$J$1207,9,FALSE),0)</f>
        <v>0</v>
      </c>
      <c r="IU110" s="299">
        <f>IFERROR(VLOOKUP(IU$63,'P. 3- 7'!$B$1146:$J$1207,9,FALSE),0)</f>
        <v>0</v>
      </c>
      <c r="IV110" s="299">
        <f>IFERROR(VLOOKUP(IV$63,'P. 3- 7'!$B$1146:$J$1207,9,FALSE),0)</f>
        <v>0</v>
      </c>
      <c r="IW110" s="299">
        <f>IFERROR(VLOOKUP(IW$63,'P. 3- 7'!$B$1146:$J$1207,9,FALSE),0)</f>
        <v>0</v>
      </c>
      <c r="IX110" s="299">
        <f>IFERROR(VLOOKUP(IX$63,'P. 3- 7'!$B$1146:$J$1207,9,FALSE),0)</f>
        <v>0</v>
      </c>
      <c r="IY110" s="299">
        <f>IFERROR(VLOOKUP(IY$63,'P. 3- 7'!$B$1146:$J$1207,9,FALSE),0)</f>
        <v>0</v>
      </c>
      <c r="IZ110" s="299">
        <f>IFERROR(VLOOKUP(IZ$63,'P. 3- 7'!$B$1146:$J$1207,9,FALSE),0)</f>
        <v>0</v>
      </c>
      <c r="JA110" s="299">
        <f>IFERROR(VLOOKUP(JA$63,'P. 3- 7'!$B$1146:$J$1207,9,FALSE),0)</f>
        <v>0</v>
      </c>
      <c r="JB110" s="299">
        <f>IFERROR(VLOOKUP(JB$63,'P. 3- 7'!$B$1146:$J$1207,9,FALSE),0)</f>
        <v>0</v>
      </c>
      <c r="JC110" s="299">
        <f>IFERROR(VLOOKUP(JC$63,'P. 3- 7'!$B$1146:$J$1207,9,FALSE),0)</f>
        <v>0</v>
      </c>
      <c r="JD110" s="299">
        <f>IFERROR(VLOOKUP(JD$63,'P. 3- 7'!$B$1146:$J$1207,9,FALSE),0)</f>
        <v>0</v>
      </c>
      <c r="JE110" s="299">
        <f>IFERROR(VLOOKUP(JE$63,'P. 3- 7'!$B$1146:$J$1207,9,FALSE),0)</f>
        <v>0</v>
      </c>
      <c r="JF110" s="299">
        <f>IFERROR(VLOOKUP(JF$63,'P. 3- 7'!$B$1146:$J$1207,9,FALSE),0)</f>
        <v>0</v>
      </c>
      <c r="JG110" s="299">
        <f>IFERROR(VLOOKUP(JG$63,'P. 3- 7'!$B$1146:$J$1207,9,FALSE),0)</f>
        <v>0</v>
      </c>
      <c r="JH110" s="299">
        <f>IFERROR(VLOOKUP(JH$63,'P. 3- 7'!$B$1146:$J$1207,9,FALSE),0)</f>
        <v>0</v>
      </c>
      <c r="JI110" s="299">
        <f>IFERROR(VLOOKUP(JI$63,'P. 3- 7'!$B$1146:$J$1207,9,FALSE),0)</f>
        <v>0</v>
      </c>
      <c r="JJ110" s="299">
        <f>IFERROR(VLOOKUP(JJ$63,'P. 3- 7'!$B$1146:$J$1207,9,FALSE),0)</f>
        <v>0</v>
      </c>
      <c r="JK110" s="299">
        <f>IFERROR(VLOOKUP(JK$63,'P. 3- 7'!$B$1146:$J$1207,9,FALSE),0)</f>
        <v>0</v>
      </c>
      <c r="JL110" s="299">
        <f>IFERROR(VLOOKUP(JL$63,'P. 3- 7'!$B$1146:$J$1207,9,FALSE),0)</f>
        <v>0</v>
      </c>
      <c r="JM110" s="299">
        <f>IFERROR(VLOOKUP(JM$63,'P. 3- 7'!$B$1146:$J$1207,9,FALSE),0)</f>
        <v>0</v>
      </c>
      <c r="JN110" s="299">
        <f>IFERROR(VLOOKUP(JN$63,'P. 3- 7'!$B$1146:$J$1207,9,FALSE),0)</f>
        <v>0</v>
      </c>
      <c r="JO110" s="299">
        <f>IFERROR(VLOOKUP(JO$63,'P. 3- 7'!$B$1146:$J$1207,9,FALSE),0)</f>
        <v>0</v>
      </c>
      <c r="JP110" s="299">
        <f>IFERROR(VLOOKUP(JP$63,'P. 3- 7'!$B$1146:$J$1207,9,FALSE),0)</f>
        <v>0</v>
      </c>
      <c r="JQ110" s="299">
        <f>IFERROR(VLOOKUP(JQ$63,'P. 3- 7'!$B$1146:$J$1207,9,FALSE),0)</f>
        <v>0</v>
      </c>
      <c r="JR110" s="299">
        <f>IFERROR(VLOOKUP(JR$63,'P. 3- 7'!$B$1146:$J$1207,9,FALSE),0)</f>
        <v>0</v>
      </c>
      <c r="JS110" s="299">
        <f>IFERROR(VLOOKUP(JS$63,'P. 3- 7'!$B$1146:$J$1207,9,FALSE),0)</f>
        <v>0</v>
      </c>
      <c r="JT110" s="299">
        <f>IFERROR(VLOOKUP(JT$63,'P. 3- 7'!$B$1146:$J$1207,9,FALSE),0)</f>
        <v>0</v>
      </c>
      <c r="JU110" s="299">
        <f>IFERROR(VLOOKUP(JU$63,'P. 3- 7'!$B$1146:$J$1207,9,FALSE),0)</f>
        <v>0</v>
      </c>
      <c r="JV110" s="299">
        <f>IFERROR(VLOOKUP(JV$63,'P. 3- 7'!$B$1146:$J$1207,9,FALSE),0)</f>
        <v>0</v>
      </c>
      <c r="JW110" s="299">
        <f>IFERROR(VLOOKUP(JW$63,'P. 3- 7'!$B$1146:$J$1207,9,FALSE),0)</f>
        <v>0</v>
      </c>
      <c r="JX110" s="299">
        <f>IFERROR(VLOOKUP(JX$63,'P. 3- 7'!$B$1146:$J$1207,9,FALSE),0)</f>
        <v>0</v>
      </c>
      <c r="JY110" s="299">
        <f>IFERROR(VLOOKUP(JY$63,'P. 3- 7'!$B$1146:$J$1207,9,FALSE),0)</f>
        <v>0</v>
      </c>
      <c r="JZ110" s="299">
        <f>IFERROR(VLOOKUP(JZ$63,'P. 3- 7'!$B$1146:$J$1207,9,FALSE),0)</f>
        <v>0</v>
      </c>
      <c r="KA110" s="299">
        <f>IFERROR(VLOOKUP(KA$63,'P. 3- 7'!$B$1146:$J$1207,9,FALSE),0)</f>
        <v>0</v>
      </c>
      <c r="KB110" s="299">
        <f>IFERROR(VLOOKUP(KB$63,'P. 3- 7'!$B$1146:$J$1207,9,FALSE),0)</f>
        <v>0</v>
      </c>
      <c r="KC110" s="299">
        <f>IFERROR(VLOOKUP(KC$63,'P. 3- 7'!$B$1146:$J$1207,9,FALSE),0)</f>
        <v>0</v>
      </c>
      <c r="KD110" s="299">
        <f>IFERROR(VLOOKUP(KD$63,'P. 3- 7'!$B$1146:$J$1207,9,FALSE),0)</f>
        <v>0</v>
      </c>
      <c r="KE110" s="299">
        <f>IFERROR(VLOOKUP(KE$63,'P. 3- 7'!$B$1146:$J$1207,9,FALSE),0)</f>
        <v>0</v>
      </c>
      <c r="KF110" s="299">
        <f>IFERROR(VLOOKUP(KF$63,'P. 3- 7'!$B$1146:$J$1207,9,FALSE),0)</f>
        <v>0</v>
      </c>
      <c r="KG110" s="299">
        <f>IFERROR(VLOOKUP(KG$63,'P. 3- 7'!$B$1146:$J$1207,9,FALSE),0)</f>
        <v>0</v>
      </c>
      <c r="KH110" s="299">
        <f>IFERROR(VLOOKUP(KH$63,'P. 3- 7'!$B$1146:$J$1207,9,FALSE),0)</f>
        <v>0</v>
      </c>
      <c r="KI110" s="299">
        <f>IFERROR(VLOOKUP(KI$63,'P. 3- 7'!$B$1146:$J$1207,9,FALSE),0)</f>
        <v>0</v>
      </c>
      <c r="KJ110" s="299">
        <f>IFERROR(VLOOKUP(KJ$63,'P. 3- 7'!$B$1146:$J$1207,9,FALSE),0)</f>
        <v>0</v>
      </c>
      <c r="KK110" s="299">
        <f>IFERROR(VLOOKUP(KK$63,'P. 3- 7'!$B$1146:$J$1207,9,FALSE),0)</f>
        <v>0</v>
      </c>
      <c r="KL110" s="299">
        <f>IFERROR(VLOOKUP(KL$63,'P. 3- 7'!$B$1146:$J$1207,9,FALSE),0)</f>
        <v>0</v>
      </c>
      <c r="KM110" s="299">
        <f>IFERROR(VLOOKUP(KM$63,'P. 3- 7'!$B$1146:$J$1207,9,FALSE),0)</f>
        <v>0</v>
      </c>
      <c r="KN110" s="299">
        <f>IFERROR(VLOOKUP(KN$63,'P. 3- 7'!$B$1146:$J$1207,9,FALSE),0)</f>
        <v>0</v>
      </c>
      <c r="KO110" s="299">
        <f>IFERROR(VLOOKUP(KO$63,'P. 3- 7'!$B$1146:$J$1207,9,FALSE),0)</f>
        <v>0</v>
      </c>
      <c r="KP110" s="299">
        <f>IFERROR(VLOOKUP(KP$63,'P. 3- 7'!$B$1146:$J$1207,9,FALSE),0)</f>
        <v>0</v>
      </c>
      <c r="KQ110" s="299">
        <f>IFERROR(VLOOKUP(KQ$63,'P. 3- 7'!$B$1146:$J$1207,9,FALSE),0)</f>
        <v>0</v>
      </c>
      <c r="KR110" s="299">
        <f>IFERROR(VLOOKUP(KR$63,'P. 3- 7'!$B$1146:$J$1207,9,FALSE),0)</f>
        <v>0</v>
      </c>
      <c r="KS110" s="299">
        <f>IFERROR(VLOOKUP(KS$63,'P. 3- 7'!$B$1146:$J$1207,9,FALSE),0)</f>
        <v>0</v>
      </c>
      <c r="KT110" s="299">
        <f>IFERROR(VLOOKUP(KT$63,'P. 3- 7'!$B$1146:$J$1207,9,FALSE),0)</f>
        <v>0</v>
      </c>
      <c r="KU110" s="299">
        <f>IFERROR(VLOOKUP(KU$63,'P. 3- 7'!$B$1146:$J$1207,9,FALSE),0)</f>
        <v>0</v>
      </c>
      <c r="KV110" s="299">
        <f>IFERROR(VLOOKUP(KV$63,'P. 3- 7'!$B$1146:$J$1207,9,FALSE),0)</f>
        <v>0</v>
      </c>
      <c r="KW110" s="299">
        <f>IFERROR(VLOOKUP(KW$63,'P. 3- 7'!$B$1146:$J$1207,9,FALSE),0)</f>
        <v>0</v>
      </c>
      <c r="KX110" s="299">
        <f>IFERROR(VLOOKUP(KX$63,'P. 3- 7'!$B$1146:$J$1207,9,FALSE),0)</f>
        <v>0</v>
      </c>
      <c r="KY110" s="299">
        <f>IFERROR(VLOOKUP(KY$63,'P. 3- 7'!$B$1146:$J$1207,9,FALSE),0)</f>
        <v>0</v>
      </c>
      <c r="KZ110" s="299">
        <f>IFERROR(VLOOKUP(KZ$63,'P. 3- 7'!$B$1146:$J$1207,9,FALSE),0)</f>
        <v>0</v>
      </c>
      <c r="LA110" s="299">
        <f>IFERROR(VLOOKUP(LA$63,'P. 3- 7'!$B$1146:$J$1207,9,FALSE),0)</f>
        <v>0</v>
      </c>
      <c r="LB110" s="299">
        <f>IFERROR(VLOOKUP(LB$63,'P. 3- 7'!$B$1146:$J$1207,9,FALSE),0)</f>
        <v>0</v>
      </c>
      <c r="LC110" s="299">
        <f>IFERROR(VLOOKUP(LC$63,'P. 3- 7'!$B$1146:$J$1207,9,FALSE),0)</f>
        <v>0</v>
      </c>
      <c r="LD110" s="299">
        <f>IFERROR(VLOOKUP(LD$63,'P. 3- 7'!$B$1146:$J$1207,9,FALSE),0)</f>
        <v>0</v>
      </c>
      <c r="LE110" s="299">
        <f>IFERROR(VLOOKUP(LE$63,'P. 3- 7'!$B$1146:$J$1207,9,FALSE),0)</f>
        <v>0</v>
      </c>
      <c r="LF110" s="299">
        <f>IFERROR(VLOOKUP(LF$63,'P. 3- 7'!$B$1146:$J$1207,9,FALSE),0)</f>
        <v>0</v>
      </c>
      <c r="LG110" s="299">
        <f>IFERROR(VLOOKUP(LG$63,'P. 3- 7'!$B$1146:$J$1207,9,FALSE),0)</f>
        <v>0</v>
      </c>
      <c r="LH110" s="299">
        <f>IFERROR(VLOOKUP(LH$63,'P. 3- 7'!$B$1146:$J$1207,9,FALSE),0)</f>
        <v>0</v>
      </c>
      <c r="LI110" s="299">
        <f>IFERROR(VLOOKUP(LI$63,'P. 3- 7'!$B$1146:$J$1207,9,FALSE),0)</f>
        <v>0</v>
      </c>
      <c r="LJ110" s="299">
        <f>IFERROR(VLOOKUP(LJ$63,'P. 3- 7'!$B$1146:$J$1207,9,FALSE),0)</f>
        <v>0</v>
      </c>
      <c r="LK110" s="299">
        <f>IFERROR(VLOOKUP(LK$63,'P. 3- 7'!$B$1146:$J$1207,9,FALSE),0)</f>
        <v>0</v>
      </c>
      <c r="LL110" s="299">
        <f>IFERROR(VLOOKUP(LL$63,'P. 3- 7'!$B$1146:$J$1207,9,FALSE),0)</f>
        <v>0</v>
      </c>
      <c r="LM110" s="299">
        <f>IFERROR(VLOOKUP(LM$63,'P. 3- 7'!$B$1146:$J$1207,9,FALSE),0)</f>
        <v>0</v>
      </c>
      <c r="LN110" s="299">
        <f>IFERROR(VLOOKUP(LN$63,'P. 3- 7'!$B$1146:$J$1207,9,FALSE),0)</f>
        <v>0</v>
      </c>
      <c r="LO110" s="299">
        <f>IFERROR(VLOOKUP(LO$63,'P. 3- 7'!$B$1146:$J$1207,9,FALSE),0)</f>
        <v>0</v>
      </c>
      <c r="LP110" s="299">
        <f>IFERROR(VLOOKUP(LP$63,'P. 3- 7'!$B$1146:$J$1207,9,FALSE),0)</f>
        <v>0</v>
      </c>
      <c r="LQ110" s="299">
        <f>IFERROR(VLOOKUP(LQ$63,'P. 3- 7'!$B$1146:$J$1207,9,FALSE),0)</f>
        <v>0</v>
      </c>
      <c r="LR110" s="299">
        <f>IFERROR(VLOOKUP(LR$63,'P. 3- 7'!$B$1146:$J$1207,9,FALSE),0)</f>
        <v>0</v>
      </c>
      <c r="LS110" s="299">
        <f>IFERROR(VLOOKUP(LS$63,'P. 3- 7'!$B$1146:$J$1207,9,FALSE),0)</f>
        <v>0</v>
      </c>
      <c r="LT110" s="299">
        <f>IFERROR(VLOOKUP(LT$63,'P. 3- 7'!$B$1146:$J$1207,9,FALSE),0)</f>
        <v>0</v>
      </c>
      <c r="LU110" s="299">
        <f>IFERROR(VLOOKUP(LU$63,'P. 3- 7'!$B$1146:$J$1207,9,FALSE),0)</f>
        <v>0</v>
      </c>
      <c r="LV110" s="299">
        <f>IFERROR(VLOOKUP(LV$63,'P. 3- 7'!$B$1146:$J$1207,9,FALSE),0)</f>
        <v>0</v>
      </c>
      <c r="LW110" s="299">
        <f>IFERROR(VLOOKUP(LW$63,'P. 3- 7'!$B$1146:$J$1207,9,FALSE),0)</f>
        <v>0</v>
      </c>
      <c r="LX110" s="299">
        <f>IFERROR(VLOOKUP(LX$63,'P. 3- 7'!$B$1146:$J$1207,9,FALSE),0)</f>
        <v>0</v>
      </c>
      <c r="LY110" s="299">
        <f>IFERROR(VLOOKUP(LY$63,'P. 3- 7'!$B$1146:$J$1207,9,FALSE),0)</f>
        <v>0</v>
      </c>
      <c r="LZ110" s="299">
        <f>IFERROR(VLOOKUP(LZ$63,'P. 3- 7'!$B$1146:$J$1207,9,FALSE),0)</f>
        <v>0</v>
      </c>
      <c r="MA110" s="299">
        <f>IFERROR(VLOOKUP(MA$63,'P. 3- 7'!$B$1146:$J$1207,9,FALSE),0)</f>
        <v>0</v>
      </c>
      <c r="MB110" s="299">
        <f>IFERROR(VLOOKUP(MB$63,'P. 3- 7'!$B$1146:$J$1207,9,FALSE),0)</f>
        <v>0</v>
      </c>
      <c r="MC110" s="299">
        <f>IFERROR(VLOOKUP(MC$63,'P. 3- 7'!$B$1146:$J$1207,9,FALSE),0)</f>
        <v>0</v>
      </c>
      <c r="MD110" s="299">
        <f>IFERROR(VLOOKUP(MD$63,'P. 3- 7'!$B$1146:$J$1207,9,FALSE),0)</f>
        <v>0</v>
      </c>
      <c r="ME110" s="299">
        <f>IFERROR(VLOOKUP(ME$63,'P. 3- 7'!$B$1146:$J$1207,9,FALSE),0)</f>
        <v>0</v>
      </c>
      <c r="MF110" s="299">
        <f>IFERROR(VLOOKUP(MF$63,'P. 3- 7'!$B$1146:$J$1207,9,FALSE),0)</f>
        <v>0</v>
      </c>
      <c r="MG110" s="299">
        <f>IFERROR(VLOOKUP(MG$63,'P. 3- 7'!$B$1146:$J$1207,9,FALSE),0)</f>
        <v>0</v>
      </c>
      <c r="MH110" s="299">
        <f>IFERROR(VLOOKUP(MH$63,'P. 3- 7'!$B$1146:$J$1207,9,FALSE),0)</f>
        <v>0</v>
      </c>
      <c r="MI110" s="299">
        <f>IFERROR(VLOOKUP(MI$63,'P. 3- 7'!$B$1146:$J$1207,9,FALSE),0)</f>
        <v>0</v>
      </c>
      <c r="MJ110" s="299">
        <f>IFERROR(VLOOKUP(MJ$63,'P. 3- 7'!$B$1146:$J$1207,9,FALSE),0)</f>
        <v>0</v>
      </c>
      <c r="MK110" s="299">
        <f>IFERROR(VLOOKUP(MK$63,'P. 3- 7'!$B$1146:$J$1207,9,FALSE),0)</f>
        <v>0</v>
      </c>
      <c r="ML110" s="299">
        <f>IFERROR(VLOOKUP(ML$63,'P. 3- 7'!$B$1146:$J$1207,9,FALSE),0)</f>
        <v>0</v>
      </c>
      <c r="MM110" s="299">
        <f>IFERROR(VLOOKUP(MM$63,'P. 3- 7'!$B$1146:$J$1207,9,FALSE),0)</f>
        <v>0</v>
      </c>
      <c r="MN110" s="299">
        <f>IFERROR(VLOOKUP(MN$63,'P. 3- 7'!$B$1146:$J$1207,9,FALSE),0)</f>
        <v>0</v>
      </c>
      <c r="MO110" s="299">
        <f>IFERROR(VLOOKUP(MO$63,'P. 3- 7'!$B$1146:$J$1207,9,FALSE),0)</f>
        <v>0</v>
      </c>
      <c r="MP110" s="299">
        <f>IFERROR(VLOOKUP(MP$63,'P. 3- 7'!$B$1146:$J$1207,9,FALSE),0)</f>
        <v>0</v>
      </c>
      <c r="MQ110" s="299">
        <f>IFERROR(VLOOKUP(MQ$63,'P. 3- 7'!$B$1146:$J$1207,9,FALSE),0)</f>
        <v>0</v>
      </c>
      <c r="MR110" s="299">
        <f>IFERROR(VLOOKUP(MR$63,'P. 3- 7'!$B$1146:$J$1207,9,FALSE),0)</f>
        <v>0</v>
      </c>
      <c r="MS110" s="299">
        <f>IFERROR(VLOOKUP(MS$63,'P. 3- 7'!$B$1146:$J$1207,9,FALSE),0)</f>
        <v>0</v>
      </c>
      <c r="MT110" s="299">
        <f>IFERROR(VLOOKUP(MT$63,'P. 3- 7'!$B$1146:$J$1207,9,FALSE),0)</f>
        <v>0</v>
      </c>
      <c r="MU110" s="299">
        <f>IFERROR(VLOOKUP(MU$63,'P. 3- 7'!$B$1146:$J$1207,9,FALSE),0)</f>
        <v>0</v>
      </c>
      <c r="MV110" s="299">
        <f>IFERROR(VLOOKUP(MV$63,'P. 3- 7'!$B$1146:$J$1207,9,FALSE),0)</f>
        <v>0</v>
      </c>
      <c r="MW110" s="299">
        <f>IFERROR(VLOOKUP(MW$63,'P. 3- 7'!$B$1146:$J$1207,9,FALSE),0)</f>
        <v>0</v>
      </c>
      <c r="MX110" s="299">
        <f>IFERROR(VLOOKUP(MX$63,'P. 3- 7'!$B$1146:$J$1207,9,FALSE),0)</f>
        <v>0</v>
      </c>
      <c r="MY110" s="299">
        <f>IFERROR(VLOOKUP(MY$63,'P. 3- 7'!$B$1146:$J$1207,9,FALSE),0)</f>
        <v>0</v>
      </c>
      <c r="MZ110" s="299">
        <f>IFERROR(VLOOKUP(MZ$63,'P. 3- 7'!$B$1146:$J$1207,9,FALSE),0)</f>
        <v>0</v>
      </c>
      <c r="NA110" s="299">
        <f>IFERROR(VLOOKUP(NA$63,'P. 3- 7'!$B$1146:$J$1207,9,FALSE),0)</f>
        <v>0</v>
      </c>
      <c r="NB110" s="299">
        <f>IFERROR(VLOOKUP(NB$63,'P. 3- 7'!$B$1146:$J$1207,9,FALSE),0)</f>
        <v>0</v>
      </c>
      <c r="NC110" s="299">
        <f>IFERROR(VLOOKUP(NC$63,'P. 3- 7'!$B$1146:$J$1207,9,FALSE),0)</f>
        <v>0</v>
      </c>
      <c r="ND110" s="299">
        <f>IFERROR(VLOOKUP(ND$63,'P. 3- 7'!$B$1146:$J$1207,9,FALSE),0)</f>
        <v>0</v>
      </c>
      <c r="NE110" s="299">
        <f>IFERROR(VLOOKUP(NE$63,'P. 3- 7'!$B$1146:$J$1207,9,FALSE),0)</f>
        <v>0</v>
      </c>
      <c r="NF110" s="299">
        <f>IFERROR(VLOOKUP(NF$63,'P. 3- 7'!$B$1146:$J$1207,9,FALSE),0)</f>
        <v>0</v>
      </c>
      <c r="NG110" s="299">
        <f>IFERROR(VLOOKUP(NG$63,'P. 3- 7'!$B$1146:$J$1207,9,FALSE),0)</f>
        <v>0</v>
      </c>
      <c r="NH110" s="299">
        <f>IFERROR(VLOOKUP(NH$63,'P. 3- 7'!$B$1146:$J$1207,9,FALSE),0)</f>
        <v>0</v>
      </c>
      <c r="NI110" s="299">
        <f>IFERROR(VLOOKUP(NI$63,'P. 3- 7'!$B$1146:$J$1207,9,FALSE),0)</f>
        <v>0</v>
      </c>
      <c r="NJ110" s="299">
        <f>IFERROR(VLOOKUP(NJ$63,'P. 3- 7'!$B$1146:$J$1207,9,FALSE),0)</f>
        <v>0</v>
      </c>
      <c r="NK110" s="299">
        <f>IFERROR(VLOOKUP(NK$63,'P. 3- 7'!$B$1146:$J$1207,9,FALSE),0)</f>
        <v>0</v>
      </c>
      <c r="NL110" s="299">
        <f>IFERROR(VLOOKUP(NL$63,'P. 3- 7'!$B$1146:$J$1207,9,FALSE),0)</f>
        <v>0</v>
      </c>
      <c r="NM110" s="299">
        <f>IFERROR(VLOOKUP(NM$63,'P. 3- 7'!$B$1146:$J$1207,9,FALSE),0)</f>
        <v>0</v>
      </c>
      <c r="NN110" s="299">
        <f>IFERROR(VLOOKUP(NN$63,'P. 3- 7'!$B$1146:$J$1207,9,FALSE),0)</f>
        <v>0</v>
      </c>
      <c r="NO110" s="299">
        <f>IFERROR(VLOOKUP(NO$63,'P. 3- 7'!$B$1146:$J$1207,9,FALSE),0)</f>
        <v>0</v>
      </c>
      <c r="NP110" s="299">
        <f>IFERROR(VLOOKUP(NP$63,'P. 3- 7'!$B$1146:$J$1207,9,FALSE),0)</f>
        <v>0</v>
      </c>
      <c r="NQ110" s="299">
        <f>IFERROR(VLOOKUP(NQ$63,'P. 3- 7'!$B$1146:$J$1207,9,FALSE),0)</f>
        <v>0</v>
      </c>
      <c r="NR110" s="299">
        <f>IFERROR(VLOOKUP(NR$63,'P. 3- 7'!$B$1146:$J$1207,9,FALSE),0)</f>
        <v>0</v>
      </c>
      <c r="NS110" s="299">
        <f>IFERROR(VLOOKUP(NS$63,'P. 3- 7'!$B$1146:$J$1207,9,FALSE),0)</f>
        <v>0</v>
      </c>
      <c r="NT110" s="299">
        <f>IFERROR(VLOOKUP(NT$63,'P. 3- 7'!$B$1146:$J$1207,9,FALSE),0)</f>
        <v>0</v>
      </c>
      <c r="NU110" s="299">
        <f>IFERROR(VLOOKUP(NU$63,'P. 3- 7'!$B$1146:$J$1207,9,FALSE),0)</f>
        <v>0</v>
      </c>
      <c r="NV110" s="299">
        <f>IFERROR(VLOOKUP(NV$63,'P. 3- 7'!$B$1146:$J$1207,9,FALSE),0)</f>
        <v>0</v>
      </c>
      <c r="NW110" s="299">
        <f>IFERROR(VLOOKUP(NW$63,'P. 3- 7'!$B$1146:$J$1207,9,FALSE),0)</f>
        <v>0</v>
      </c>
      <c r="NX110" s="299">
        <f>IFERROR(VLOOKUP(NX$63,'P. 3- 7'!$B$1146:$J$1207,9,FALSE),0)</f>
        <v>0</v>
      </c>
      <c r="NY110" s="299">
        <f>IFERROR(VLOOKUP(NY$63,'P. 3- 7'!$B$1146:$J$1207,9,FALSE),0)</f>
        <v>0</v>
      </c>
      <c r="NZ110" s="299">
        <f>IFERROR(VLOOKUP(NZ$63,'P. 3- 7'!$B$1146:$J$1207,9,FALSE),0)</f>
        <v>0</v>
      </c>
      <c r="OA110" s="299">
        <f>IFERROR(VLOOKUP(OA$63,'P. 3- 7'!$B$1146:$J$1207,9,FALSE),0)</f>
        <v>0</v>
      </c>
      <c r="OB110" s="299">
        <f>IFERROR(VLOOKUP(OB$63,'P. 3- 7'!$B$1146:$J$1207,9,FALSE),0)</f>
        <v>0</v>
      </c>
      <c r="OC110" s="299">
        <f>IFERROR(VLOOKUP(OC$63,'P. 3- 7'!$B$1146:$J$1207,9,FALSE),0)</f>
        <v>0</v>
      </c>
      <c r="OD110" s="299">
        <f>IFERROR(VLOOKUP(OD$63,'P. 3- 7'!$B$1146:$J$1207,9,FALSE),0)</f>
        <v>0</v>
      </c>
      <c r="OE110" s="299">
        <f>IFERROR(VLOOKUP(OE$63,'P. 3- 7'!$B$1146:$J$1207,9,FALSE),0)</f>
        <v>0</v>
      </c>
      <c r="OF110" s="299">
        <f>IFERROR(VLOOKUP(OF$63,'P. 3- 7'!$B$1146:$J$1207,9,FALSE),0)</f>
        <v>0</v>
      </c>
      <c r="OG110" s="299">
        <f>IFERROR(VLOOKUP(OG$63,'P. 3- 7'!$B$1146:$J$1207,9,FALSE),0)</f>
        <v>0</v>
      </c>
      <c r="OH110" s="299">
        <f>IFERROR(VLOOKUP(OH$63,'P. 3- 7'!$B$1146:$J$1207,9,FALSE),0)</f>
        <v>0</v>
      </c>
      <c r="OI110" s="299">
        <f>IFERROR(VLOOKUP(OI$63,'P. 3- 7'!$B$1146:$J$1207,9,FALSE),0)</f>
        <v>0</v>
      </c>
      <c r="OJ110" s="299">
        <f>IFERROR(VLOOKUP(OJ$63,'P. 3- 7'!$B$1146:$J$1207,9,FALSE),0)</f>
        <v>0</v>
      </c>
      <c r="OK110" s="299">
        <f>IFERROR(VLOOKUP(OK$63,'P. 3- 7'!$B$1146:$J$1207,9,FALSE),0)</f>
        <v>0</v>
      </c>
      <c r="OL110" s="299">
        <f>IFERROR(VLOOKUP(OL$63,'P. 3- 7'!$B$1146:$J$1207,9,FALSE),0)</f>
        <v>0</v>
      </c>
      <c r="OM110" s="299">
        <f>IFERROR(VLOOKUP(OM$63,'P. 3- 7'!$B$1146:$J$1207,9,FALSE),0)</f>
        <v>0</v>
      </c>
      <c r="ON110" s="299">
        <f>IFERROR(VLOOKUP(ON$63,'P. 3- 7'!$B$1146:$J$1207,9,FALSE),0)</f>
        <v>0</v>
      </c>
      <c r="OO110" s="299">
        <f>IFERROR(VLOOKUP(OO$63,'P. 3- 7'!$B$1146:$J$1207,9,FALSE),0)</f>
        <v>0</v>
      </c>
      <c r="OP110" s="299">
        <f>IFERROR(VLOOKUP(OP$63,'P. 3- 7'!$B$1146:$J$1207,9,FALSE),0)</f>
        <v>0</v>
      </c>
      <c r="OQ110" s="299">
        <f>IFERROR(VLOOKUP(OQ$63,'P. 3- 7'!$B$1146:$J$1207,9,FALSE),0)</f>
        <v>0</v>
      </c>
      <c r="OR110" s="299">
        <f>IFERROR(VLOOKUP(OR$63,'P. 3- 7'!$B$1146:$J$1207,9,FALSE),0)</f>
        <v>0</v>
      </c>
      <c r="OS110" s="299">
        <f>IFERROR(VLOOKUP(OS$63,'P. 3- 7'!$B$1146:$J$1207,9,FALSE),0)</f>
        <v>0</v>
      </c>
      <c r="OT110" s="299">
        <f>IFERROR(VLOOKUP(OT$63,'P. 3- 7'!$B$1146:$J$1207,9,FALSE),0)</f>
        <v>0</v>
      </c>
      <c r="OU110" s="299">
        <f>IFERROR(VLOOKUP(OU$63,'P. 3- 7'!$B$1146:$J$1207,9,FALSE),0)</f>
        <v>0</v>
      </c>
      <c r="OV110" s="299">
        <f>IFERROR(VLOOKUP(OV$63,'P. 3- 7'!$B$1146:$J$1207,9,FALSE),0)</f>
        <v>0</v>
      </c>
      <c r="OW110" s="299">
        <f>IFERROR(VLOOKUP(OW$63,'P. 3- 7'!$B$1146:$J$1207,9,FALSE),0)</f>
        <v>0</v>
      </c>
      <c r="OX110" s="299">
        <f>IFERROR(VLOOKUP(OX$63,'P. 3- 7'!$B$1146:$J$1207,9,FALSE),0)</f>
        <v>0</v>
      </c>
      <c r="OY110" s="299">
        <f>IFERROR(VLOOKUP(OY$63,'P. 3- 7'!$B$1146:$J$1207,9,FALSE),0)</f>
        <v>0</v>
      </c>
      <c r="OZ110" s="299">
        <f>IFERROR(VLOOKUP(OZ$63,'P. 3- 7'!$B$1146:$J$1207,9,FALSE),0)</f>
        <v>0</v>
      </c>
      <c r="PA110" s="299">
        <f>IFERROR(VLOOKUP(PA$63,'P. 3- 7'!$B$1146:$J$1207,9,FALSE),0)</f>
        <v>0</v>
      </c>
      <c r="PB110" s="299">
        <f>IFERROR(VLOOKUP(PB$63,'P. 3- 7'!$B$1146:$J$1207,9,FALSE),0)</f>
        <v>0</v>
      </c>
      <c r="PC110" s="299">
        <f>IFERROR(VLOOKUP(PC$63,'P. 3- 7'!$B$1146:$J$1207,9,FALSE),0)</f>
        <v>0</v>
      </c>
      <c r="PD110" s="299">
        <f>IFERROR(VLOOKUP(PD$63,'P. 3- 7'!$B$1146:$J$1207,9,FALSE),0)</f>
        <v>0</v>
      </c>
      <c r="PE110" s="299">
        <f>IFERROR(VLOOKUP(PE$63,'P. 3- 7'!$B$1146:$J$1207,9,FALSE),0)</f>
        <v>0</v>
      </c>
      <c r="PF110" s="299">
        <f>IFERROR(VLOOKUP(PF$63,'P. 3- 7'!$B$1146:$J$1207,9,FALSE),0)</f>
        <v>0</v>
      </c>
      <c r="PG110" s="299">
        <f>IFERROR(VLOOKUP(PG$63,'P. 3- 7'!$B$1146:$J$1207,9,FALSE),0)</f>
        <v>0</v>
      </c>
      <c r="PH110" s="299">
        <f>IFERROR(VLOOKUP(PH$63,'P. 3- 7'!$B$1146:$J$1207,9,FALSE),0)</f>
        <v>0</v>
      </c>
      <c r="PI110" s="299">
        <f>IFERROR(VLOOKUP(PI$63,'P. 3- 7'!$B$1146:$J$1207,9,FALSE),0)</f>
        <v>0</v>
      </c>
      <c r="PJ110" s="299">
        <f>IFERROR(VLOOKUP(PJ$63,'P. 3- 7'!$B$1146:$J$1207,9,FALSE),0)</f>
        <v>0</v>
      </c>
      <c r="PK110" s="299">
        <f>IFERROR(VLOOKUP(PK$63,'P. 3- 7'!$B$1146:$J$1207,9,FALSE),0)</f>
        <v>0</v>
      </c>
      <c r="PL110" s="299">
        <f>IFERROR(VLOOKUP(PL$63,'P. 3- 7'!$B$1146:$J$1207,9,FALSE),0)</f>
        <v>0</v>
      </c>
      <c r="PM110" s="299">
        <f>IFERROR(VLOOKUP(PM$63,'P. 3- 7'!$B$1146:$J$1207,9,FALSE),0)</f>
        <v>0</v>
      </c>
      <c r="PN110" s="299">
        <f>IFERROR(VLOOKUP(PN$63,'P. 3- 7'!$B$1146:$J$1207,9,FALSE),0)</f>
        <v>0</v>
      </c>
      <c r="PO110" s="299">
        <f>IFERROR(VLOOKUP(PO$63,'P. 3- 7'!$B$1146:$J$1207,9,FALSE),0)</f>
        <v>0</v>
      </c>
      <c r="PP110" s="299">
        <f>IFERROR(VLOOKUP(PP$63,'P. 3- 7'!$B$1146:$J$1207,9,FALSE),0)</f>
        <v>0</v>
      </c>
      <c r="PQ110" s="299">
        <f>IFERROR(VLOOKUP(PQ$63,'P. 3- 7'!$B$1146:$J$1207,9,FALSE),0)</f>
        <v>0</v>
      </c>
      <c r="PR110" s="299">
        <f>IFERROR(VLOOKUP(PR$63,'P. 3- 7'!$B$1146:$J$1207,9,FALSE),0)</f>
        <v>0</v>
      </c>
      <c r="PS110" s="299">
        <f>IFERROR(VLOOKUP(PS$63,'P. 3- 7'!$B$1146:$J$1207,9,FALSE),0)</f>
        <v>0</v>
      </c>
      <c r="PT110" s="299">
        <f>IFERROR(VLOOKUP(PT$63,'P. 3- 7'!$B$1146:$J$1207,9,FALSE),0)</f>
        <v>0</v>
      </c>
      <c r="PU110" s="299">
        <f>IFERROR(VLOOKUP(PU$63,'P. 3- 7'!$B$1146:$J$1207,9,FALSE),0)</f>
        <v>0</v>
      </c>
      <c r="PV110" s="299">
        <f>IFERROR(VLOOKUP(PV$63,'P. 3- 7'!$B$1146:$J$1207,9,FALSE),0)</f>
        <v>0</v>
      </c>
      <c r="PW110" s="299">
        <f>IFERROR(VLOOKUP(PW$63,'P. 3- 7'!$B$1146:$J$1207,9,FALSE),0)</f>
        <v>0</v>
      </c>
      <c r="PX110" s="299">
        <f>IFERROR(VLOOKUP(PX$63,'P. 3- 7'!$B$1146:$J$1207,9,FALSE),0)</f>
        <v>0</v>
      </c>
      <c r="PY110" s="299">
        <f>IFERROR(VLOOKUP(PY$63,'P. 3- 7'!$B$1146:$J$1207,9,FALSE),0)</f>
        <v>0</v>
      </c>
      <c r="PZ110" s="299">
        <f>IFERROR(VLOOKUP(PZ$63,'P. 3- 7'!$B$1146:$J$1207,9,FALSE),0)</f>
        <v>0</v>
      </c>
      <c r="QA110" s="299">
        <f>IFERROR(VLOOKUP(QA$63,'P. 3- 7'!$B$1146:$J$1207,9,FALSE),0)</f>
        <v>0</v>
      </c>
      <c r="QB110" s="299">
        <f>IFERROR(VLOOKUP(QB$63,'P. 3- 7'!$B$1146:$J$1207,9,FALSE),0)</f>
        <v>0</v>
      </c>
      <c r="QC110" s="299">
        <f>IFERROR(VLOOKUP(QC$63,'P. 3- 7'!$B$1146:$J$1207,9,FALSE),0)</f>
        <v>0</v>
      </c>
      <c r="QD110" s="299">
        <f>IFERROR(VLOOKUP(QD$63,'P. 3- 7'!$B$1146:$J$1207,9,FALSE),0)</f>
        <v>0</v>
      </c>
      <c r="QE110" s="299">
        <f>IFERROR(VLOOKUP(QE$63,'P. 3- 7'!$B$1146:$J$1207,9,FALSE),0)</f>
        <v>0</v>
      </c>
      <c r="QF110" s="299">
        <f>IFERROR(VLOOKUP(QF$63,'P. 3- 7'!$B$1146:$J$1207,9,FALSE),0)</f>
        <v>0</v>
      </c>
      <c r="QG110" s="299">
        <f>IFERROR(VLOOKUP(QG$63,'P. 3- 7'!$B$1146:$J$1207,9,FALSE),0)</f>
        <v>0</v>
      </c>
      <c r="QH110" s="299">
        <f>IFERROR(VLOOKUP(QH$63,'P. 3- 7'!$B$1146:$J$1207,9,FALSE),0)</f>
        <v>0</v>
      </c>
      <c r="QI110" s="299">
        <f>IFERROR(VLOOKUP(QI$63,'P. 3- 7'!$B$1146:$J$1207,9,FALSE),0)</f>
        <v>0</v>
      </c>
      <c r="QJ110" s="299">
        <f>IFERROR(VLOOKUP(QJ$63,'P. 3- 7'!$B$1146:$J$1207,9,FALSE),0)</f>
        <v>0</v>
      </c>
      <c r="QK110" s="299">
        <f>IFERROR(VLOOKUP(QK$63,'P. 3- 7'!$B$1146:$J$1207,9,FALSE),0)</f>
        <v>0</v>
      </c>
      <c r="QL110" s="299">
        <f>IFERROR(VLOOKUP(QL$63,'P. 3- 7'!$B$1146:$J$1207,9,FALSE),0)</f>
        <v>0</v>
      </c>
      <c r="QM110" s="299">
        <f>IFERROR(VLOOKUP(QM$63,'P. 3- 7'!$B$1146:$J$1207,9,FALSE),0)</f>
        <v>0</v>
      </c>
      <c r="QN110" s="299">
        <f>IFERROR(VLOOKUP(QN$63,'P. 3- 7'!$B$1146:$J$1207,9,FALSE),0)</f>
        <v>0</v>
      </c>
      <c r="QO110" s="299">
        <f>IFERROR(VLOOKUP(QO$63,'P. 3- 7'!$B$1146:$J$1207,9,FALSE),0)</f>
        <v>0</v>
      </c>
      <c r="QP110" s="299">
        <f>IFERROR(VLOOKUP(QP$63,'P. 3- 7'!$B$1146:$J$1207,9,FALSE),0)</f>
        <v>0</v>
      </c>
      <c r="QQ110" s="299">
        <f>IFERROR(VLOOKUP(QQ$63,'P. 3- 7'!$B$1146:$J$1207,9,FALSE),0)</f>
        <v>0</v>
      </c>
      <c r="QR110" s="299">
        <f>IFERROR(VLOOKUP(QR$63,'P. 3- 7'!$B$1146:$J$1207,9,FALSE),0)</f>
        <v>0</v>
      </c>
      <c r="QS110" s="299">
        <f>IFERROR(VLOOKUP(QS$63,'P. 3- 7'!$B$1146:$J$1207,9,FALSE),0)</f>
        <v>0</v>
      </c>
      <c r="QT110" s="299">
        <f>IFERROR(VLOOKUP(QT$63,'P. 3- 7'!$B$1146:$J$1207,9,FALSE),0)</f>
        <v>0</v>
      </c>
      <c r="QU110" s="299">
        <f>IFERROR(VLOOKUP(QU$63,'P. 3- 7'!$B$1146:$J$1207,9,FALSE),0)</f>
        <v>0</v>
      </c>
      <c r="QV110" s="299">
        <f>IFERROR(VLOOKUP(QV$63,'P. 3- 7'!$B$1146:$J$1207,9,FALSE),0)</f>
        <v>0</v>
      </c>
      <c r="QW110" s="299">
        <f>IFERROR(VLOOKUP(QW$63,'P. 3- 7'!$B$1146:$J$1207,9,FALSE),0)</f>
        <v>0</v>
      </c>
      <c r="QX110" s="299">
        <f>IFERROR(VLOOKUP(QX$63,'P. 3- 7'!$B$1146:$J$1207,9,FALSE),0)</f>
        <v>0</v>
      </c>
      <c r="QY110" s="299">
        <f>IFERROR(VLOOKUP(QY$63,'P. 3- 7'!$B$1146:$J$1207,9,FALSE),0)</f>
        <v>0</v>
      </c>
      <c r="QZ110" s="299">
        <f>IFERROR(VLOOKUP(QZ$63,'P. 3- 7'!$B$1146:$J$1207,9,FALSE),0)</f>
        <v>0</v>
      </c>
      <c r="RA110" s="299">
        <f>IFERROR(VLOOKUP(RA$63,'P. 3- 7'!$B$1146:$J$1207,9,FALSE),0)</f>
        <v>0</v>
      </c>
      <c r="RB110" s="299">
        <f>IFERROR(VLOOKUP(RB$63,'P. 3- 7'!$B$1146:$J$1207,9,FALSE),0)</f>
        <v>0</v>
      </c>
      <c r="RC110" s="299">
        <f>IFERROR(VLOOKUP(RC$63,'P. 3- 7'!$B$1146:$J$1207,9,FALSE),0)</f>
        <v>0</v>
      </c>
      <c r="RD110" s="299">
        <f>IFERROR(VLOOKUP(RD$63,'P. 3- 7'!$B$1146:$J$1207,9,FALSE),0)</f>
        <v>0</v>
      </c>
      <c r="RE110" s="299">
        <f>IFERROR(VLOOKUP(RE$63,'P. 3- 7'!$B$1146:$J$1207,9,FALSE),0)</f>
        <v>0</v>
      </c>
      <c r="RF110" s="299">
        <f>IFERROR(VLOOKUP(RF$63,'P. 3- 7'!$B$1146:$J$1207,9,FALSE),0)</f>
        <v>0</v>
      </c>
      <c r="RG110" s="299">
        <f>IFERROR(VLOOKUP(RG$63,'P. 3- 7'!$B$1146:$J$1207,9,FALSE),0)</f>
        <v>0</v>
      </c>
      <c r="RH110" s="299">
        <f>IFERROR(VLOOKUP(RH$63,'P. 3- 7'!$B$1146:$J$1207,9,FALSE),0)</f>
        <v>0</v>
      </c>
      <c r="RI110" s="299">
        <f>IFERROR(VLOOKUP(RI$63,'P. 3- 7'!$B$1146:$J$1207,9,FALSE),0)</f>
        <v>0</v>
      </c>
      <c r="RJ110" s="299">
        <f>IFERROR(VLOOKUP(RJ$63,'P. 3- 7'!$B$1146:$J$1207,9,FALSE),0)</f>
        <v>0</v>
      </c>
      <c r="RK110" s="299">
        <f>IFERROR(VLOOKUP(RK$63,'P. 3- 7'!$B$1146:$J$1207,9,FALSE),0)</f>
        <v>0</v>
      </c>
      <c r="RL110" s="299">
        <f>IFERROR(VLOOKUP(RL$63,'P. 3- 7'!$B$1146:$J$1207,9,FALSE),0)</f>
        <v>0</v>
      </c>
      <c r="RM110" s="299">
        <f>IFERROR(VLOOKUP(RM$63,'P. 3- 7'!$B$1146:$J$1207,9,FALSE),0)</f>
        <v>0</v>
      </c>
      <c r="RN110" s="299">
        <f>IFERROR(VLOOKUP(RN$63,'P. 3- 7'!$B$1146:$J$1207,9,FALSE),0)</f>
        <v>0</v>
      </c>
      <c r="RO110" s="299">
        <f>IFERROR(VLOOKUP(RO$63,'P. 3- 7'!$B$1146:$J$1207,9,FALSE),0)</f>
        <v>0</v>
      </c>
      <c r="RP110" s="299">
        <f>IFERROR(VLOOKUP(RP$63,'P. 3- 7'!$B$1146:$J$1207,9,FALSE),0)</f>
        <v>0</v>
      </c>
      <c r="RQ110" s="299">
        <f>IFERROR(VLOOKUP(RQ$63,'P. 3- 7'!$B$1146:$J$1207,9,FALSE),0)</f>
        <v>0</v>
      </c>
      <c r="RR110" s="299">
        <f>IFERROR(VLOOKUP(RR$63,'P. 3- 7'!$B$1146:$J$1207,9,FALSE),0)</f>
        <v>0</v>
      </c>
      <c r="RS110" s="299">
        <f>IFERROR(VLOOKUP(RS$63,'P. 3- 7'!$B$1146:$J$1207,9,FALSE),0)</f>
        <v>0</v>
      </c>
      <c r="RT110" s="299">
        <f>IFERROR(VLOOKUP(RT$63,'P. 3- 7'!$B$1146:$J$1207,9,FALSE),0)</f>
        <v>0</v>
      </c>
      <c r="RU110" s="299">
        <f>IFERROR(VLOOKUP(RU$63,'P. 3- 7'!$B$1146:$J$1207,9,FALSE),0)</f>
        <v>0</v>
      </c>
      <c r="RV110" s="299">
        <f>IFERROR(VLOOKUP(RV$63,'P. 3- 7'!$B$1146:$J$1207,9,FALSE),0)</f>
        <v>0</v>
      </c>
      <c r="RW110" s="299">
        <f>IFERROR(VLOOKUP(RW$63,'P. 3- 7'!$B$1146:$J$1207,9,FALSE),0)</f>
        <v>0</v>
      </c>
      <c r="RX110" s="299">
        <f>IFERROR(VLOOKUP(RX$63,'P. 3- 7'!$B$1146:$J$1207,9,FALSE),0)</f>
        <v>0</v>
      </c>
      <c r="RY110" s="299">
        <f>IFERROR(VLOOKUP(RY$63,'P. 3- 7'!$B$1146:$J$1207,9,FALSE),0)</f>
        <v>0</v>
      </c>
      <c r="RZ110" s="299">
        <f>IFERROR(VLOOKUP(RZ$63,'P. 3- 7'!$B$1146:$J$1207,9,FALSE),0)</f>
        <v>0</v>
      </c>
      <c r="SA110" s="299">
        <f>IFERROR(VLOOKUP(SA$63,'P. 3- 7'!$B$1146:$J$1207,9,FALSE),0)</f>
        <v>0</v>
      </c>
      <c r="SB110" s="299">
        <f>IFERROR(VLOOKUP(SB$63,'P. 3- 7'!$B$1146:$J$1207,9,FALSE),0)</f>
        <v>0</v>
      </c>
      <c r="SC110" s="299">
        <f>IFERROR(VLOOKUP(SC$63,'P. 3- 7'!$B$1146:$J$1207,9,FALSE),0)</f>
        <v>0</v>
      </c>
      <c r="SD110" s="299">
        <f>IFERROR(VLOOKUP(SD$63,'P. 3- 7'!$B$1146:$J$1207,9,FALSE),0)</f>
        <v>0</v>
      </c>
      <c r="SE110" s="299">
        <f>IFERROR(VLOOKUP(SE$63,'P. 3- 7'!$B$1146:$J$1207,9,FALSE),0)</f>
        <v>0</v>
      </c>
      <c r="SF110" s="299">
        <f>IFERROR(VLOOKUP(SF$63,'P. 3- 7'!$B$1146:$J$1207,9,FALSE),0)</f>
        <v>0</v>
      </c>
      <c r="SG110" s="299">
        <f>IFERROR(VLOOKUP(SG$63,'P. 3- 7'!$B$1146:$J$1207,9,FALSE),0)</f>
        <v>0</v>
      </c>
      <c r="SH110" s="299">
        <f>IFERROR(VLOOKUP(SH$63,'P. 3- 7'!$B$1146:$J$1207,9,FALSE),0)</f>
        <v>0</v>
      </c>
      <c r="SI110" s="299">
        <f>IFERROR(VLOOKUP(SI$63,'P. 3- 7'!$B$1146:$J$1207,9,FALSE),0)</f>
        <v>0</v>
      </c>
      <c r="SJ110" s="299">
        <f>IFERROR(VLOOKUP(SJ$63,'P. 3- 7'!$B$1146:$J$1207,9,FALSE),0)</f>
        <v>0</v>
      </c>
      <c r="SK110" s="299">
        <f>IFERROR(VLOOKUP(SK$63,'P. 3- 7'!$B$1146:$J$1207,9,FALSE),0)</f>
        <v>0</v>
      </c>
      <c r="SL110" s="173"/>
    </row>
    <row r="111" spans="3:506" ht="15">
      <c r="C111" s="390"/>
      <c r="D111" s="21"/>
      <c r="E111" s="175"/>
      <c r="F111" s="462"/>
      <c r="G111" s="462"/>
      <c r="H111" s="462"/>
      <c r="I111" s="462"/>
      <c r="J111" s="462"/>
      <c r="K111" s="462"/>
      <c r="L111" s="462"/>
      <c r="M111" s="462"/>
      <c r="N111" s="462"/>
      <c r="O111" s="462"/>
      <c r="P111" s="462"/>
      <c r="Q111" s="462"/>
      <c r="R111" s="462"/>
      <c r="S111" s="462"/>
      <c r="T111" s="462"/>
      <c r="U111" s="462"/>
      <c r="V111" s="462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AM111" s="175"/>
      <c r="AN111" s="175"/>
      <c r="AO111" s="175"/>
      <c r="AP111" s="175"/>
      <c r="AQ111" s="175"/>
      <c r="AR111" s="175"/>
      <c r="AS111" s="175"/>
      <c r="AT111" s="175"/>
      <c r="AU111" s="175"/>
      <c r="AV111" s="175"/>
      <c r="AW111" s="175"/>
      <c r="AX111" s="175"/>
      <c r="AY111" s="175"/>
      <c r="AZ111" s="175"/>
      <c r="BA111" s="175"/>
      <c r="BB111" s="175"/>
      <c r="BC111" s="175"/>
      <c r="BD111" s="175"/>
      <c r="BE111" s="175"/>
      <c r="BF111" s="175"/>
      <c r="BG111" s="175"/>
      <c r="BH111" s="175"/>
      <c r="BI111" s="175"/>
      <c r="BJ111" s="175"/>
      <c r="BK111" s="175"/>
      <c r="BL111" s="175"/>
      <c r="BM111" s="175"/>
      <c r="BN111" s="175"/>
      <c r="BO111" s="175"/>
      <c r="BP111" s="175"/>
      <c r="BQ111" s="175"/>
      <c r="BR111" s="175"/>
      <c r="BS111" s="175"/>
      <c r="BT111" s="175"/>
      <c r="BU111" s="175"/>
      <c r="BV111" s="175"/>
      <c r="BW111" s="175"/>
      <c r="BX111" s="175"/>
      <c r="BY111" s="175"/>
      <c r="BZ111" s="175"/>
      <c r="CA111" s="175"/>
      <c r="CB111" s="175"/>
      <c r="CC111" s="175"/>
      <c r="CD111" s="175"/>
      <c r="CE111" s="175"/>
      <c r="CF111" s="175"/>
      <c r="CG111" s="175"/>
      <c r="CH111" s="175"/>
      <c r="CI111" s="175"/>
      <c r="CJ111" s="175"/>
      <c r="CK111" s="175"/>
      <c r="CL111" s="175"/>
      <c r="CM111" s="175"/>
      <c r="CN111" s="175"/>
      <c r="CO111" s="175"/>
      <c r="CP111" s="175"/>
      <c r="CQ111" s="175"/>
      <c r="CR111" s="175"/>
      <c r="CS111" s="175"/>
      <c r="CT111" s="175"/>
      <c r="CU111" s="175"/>
      <c r="CV111" s="175"/>
      <c r="CW111" s="175"/>
      <c r="CX111" s="175"/>
      <c r="CY111" s="175"/>
      <c r="CZ111" s="175"/>
      <c r="DA111" s="175"/>
      <c r="DB111" s="175"/>
      <c r="DC111" s="175"/>
      <c r="DD111" s="175"/>
      <c r="DE111" s="175"/>
      <c r="DF111" s="175"/>
      <c r="DG111" s="175"/>
      <c r="DH111" s="175"/>
      <c r="DI111" s="175"/>
      <c r="DJ111" s="175"/>
      <c r="DK111" s="175"/>
      <c r="DL111" s="175"/>
      <c r="DM111" s="175"/>
      <c r="DN111" s="175"/>
      <c r="DO111" s="175"/>
      <c r="DP111" s="175"/>
      <c r="DQ111" s="175"/>
      <c r="DR111" s="175"/>
      <c r="DS111" s="175"/>
      <c r="DT111" s="175"/>
      <c r="DU111" s="175"/>
      <c r="DV111" s="175"/>
      <c r="DW111" s="175"/>
      <c r="DX111" s="175"/>
      <c r="DY111" s="175"/>
      <c r="DZ111" s="175"/>
      <c r="EA111" s="175"/>
      <c r="EB111" s="175"/>
      <c r="EC111" s="175"/>
      <c r="ED111" s="175"/>
      <c r="EE111" s="175"/>
      <c r="EF111" s="175"/>
      <c r="EG111" s="175"/>
      <c r="EH111" s="175"/>
      <c r="EI111" s="175"/>
      <c r="EJ111" s="175"/>
      <c r="EK111" s="175"/>
      <c r="EL111" s="175"/>
      <c r="EM111" s="175"/>
      <c r="EN111" s="175"/>
      <c r="EO111" s="175"/>
      <c r="EP111" s="175"/>
      <c r="EQ111" s="175"/>
      <c r="ER111" s="175"/>
      <c r="ES111" s="175"/>
      <c r="ET111" s="175"/>
      <c r="EU111" s="175"/>
      <c r="EV111" s="175"/>
      <c r="EW111" s="175"/>
      <c r="EX111" s="175"/>
      <c r="EY111" s="175"/>
      <c r="EZ111" s="175"/>
      <c r="FA111" s="175"/>
      <c r="FB111" s="175"/>
      <c r="FC111" s="175"/>
      <c r="FD111" s="175"/>
      <c r="FE111" s="175"/>
      <c r="FF111" s="175"/>
      <c r="FG111" s="175"/>
      <c r="FH111" s="175"/>
      <c r="FI111" s="175"/>
      <c r="FJ111" s="175"/>
      <c r="FK111" s="175"/>
      <c r="FL111" s="175"/>
      <c r="FM111" s="175"/>
      <c r="FN111" s="175"/>
      <c r="FO111" s="175"/>
      <c r="FP111" s="175"/>
      <c r="FQ111" s="175"/>
      <c r="FR111" s="175"/>
      <c r="FS111" s="175"/>
      <c r="FT111" s="175"/>
      <c r="FU111" s="175"/>
      <c r="FV111" s="175"/>
      <c r="FW111" s="175"/>
      <c r="FX111" s="175"/>
      <c r="FY111" s="175"/>
      <c r="FZ111" s="175"/>
      <c r="GA111" s="175"/>
      <c r="GB111" s="175"/>
      <c r="GC111" s="175"/>
      <c r="GD111" s="175"/>
      <c r="GE111" s="175"/>
      <c r="GF111" s="175"/>
      <c r="GG111" s="175"/>
      <c r="GH111" s="175"/>
      <c r="GI111" s="175"/>
      <c r="GJ111" s="175"/>
      <c r="GK111" s="175"/>
      <c r="GL111" s="175"/>
      <c r="GM111" s="175"/>
      <c r="GN111" s="175"/>
      <c r="GO111" s="175"/>
      <c r="GP111" s="175"/>
      <c r="GQ111" s="175"/>
      <c r="GR111" s="175"/>
      <c r="GS111" s="175"/>
      <c r="GT111" s="175"/>
      <c r="GU111" s="175"/>
      <c r="GV111" s="175"/>
      <c r="GW111" s="175"/>
      <c r="GX111" s="175"/>
      <c r="GY111" s="175"/>
      <c r="GZ111" s="175"/>
      <c r="HA111" s="175"/>
      <c r="HB111" s="175"/>
      <c r="HC111" s="175"/>
      <c r="HD111" s="175"/>
      <c r="HE111" s="175"/>
      <c r="HF111" s="175"/>
      <c r="HG111" s="175"/>
      <c r="HH111" s="175"/>
      <c r="HI111" s="175"/>
      <c r="HJ111" s="175"/>
      <c r="HK111" s="175"/>
      <c r="HL111" s="175"/>
      <c r="HM111" s="175"/>
      <c r="HN111" s="175"/>
      <c r="HO111" s="175"/>
      <c r="HP111" s="175"/>
      <c r="HQ111" s="175"/>
      <c r="HR111" s="175"/>
      <c r="HS111" s="175"/>
      <c r="HT111" s="175"/>
      <c r="HU111" s="175"/>
      <c r="HV111" s="175"/>
      <c r="HW111" s="175"/>
      <c r="HX111" s="175"/>
      <c r="HY111" s="175"/>
      <c r="HZ111" s="175"/>
      <c r="IA111" s="175"/>
      <c r="IB111" s="175"/>
      <c r="IC111" s="175"/>
      <c r="ID111" s="175"/>
      <c r="IE111" s="175"/>
      <c r="IF111" s="175"/>
      <c r="IG111" s="175"/>
      <c r="IH111" s="175"/>
      <c r="II111" s="175"/>
      <c r="IJ111" s="175"/>
      <c r="IK111" s="175"/>
      <c r="IL111" s="175"/>
      <c r="IM111" s="175"/>
      <c r="IN111" s="175"/>
      <c r="IO111" s="175"/>
      <c r="IP111" s="175"/>
      <c r="IQ111" s="175"/>
      <c r="IR111" s="175"/>
      <c r="IS111" s="175"/>
      <c r="IT111" s="175"/>
      <c r="IU111" s="175"/>
      <c r="IV111" s="175"/>
      <c r="IW111" s="175"/>
      <c r="IX111" s="175"/>
      <c r="IY111" s="175"/>
      <c r="IZ111" s="175"/>
      <c r="JA111" s="175"/>
      <c r="JB111" s="175"/>
      <c r="JC111" s="175"/>
      <c r="JD111" s="175"/>
      <c r="JE111" s="175"/>
      <c r="JF111" s="175"/>
      <c r="JG111" s="175"/>
      <c r="JH111" s="175"/>
      <c r="JI111" s="175"/>
      <c r="JJ111" s="175"/>
      <c r="JK111" s="175"/>
      <c r="JL111" s="175"/>
      <c r="JM111" s="175"/>
      <c r="JN111" s="175"/>
      <c r="JO111" s="175"/>
      <c r="JP111" s="175"/>
      <c r="JQ111" s="175"/>
      <c r="JR111" s="175"/>
      <c r="JS111" s="175"/>
      <c r="JT111" s="175"/>
      <c r="JU111" s="175"/>
      <c r="JV111" s="175"/>
      <c r="JW111" s="175"/>
      <c r="JX111" s="175"/>
      <c r="JY111" s="175"/>
      <c r="JZ111" s="175"/>
      <c r="KA111" s="175"/>
      <c r="KB111" s="175"/>
      <c r="KC111" s="175"/>
      <c r="KD111" s="175"/>
      <c r="KE111" s="175"/>
      <c r="KF111" s="175"/>
      <c r="KG111" s="175"/>
      <c r="KH111" s="175"/>
      <c r="KI111" s="175"/>
      <c r="KJ111" s="175"/>
      <c r="KK111" s="175"/>
      <c r="KL111" s="175"/>
      <c r="KM111" s="175"/>
      <c r="KN111" s="175"/>
      <c r="KO111" s="175"/>
      <c r="KP111" s="175"/>
      <c r="KQ111" s="175"/>
      <c r="KR111" s="175"/>
      <c r="KS111" s="175"/>
      <c r="KT111" s="175"/>
      <c r="KU111" s="175"/>
      <c r="KV111" s="175"/>
      <c r="KW111" s="175"/>
      <c r="KX111" s="175"/>
      <c r="KY111" s="175"/>
      <c r="KZ111" s="175"/>
      <c r="LA111" s="175"/>
      <c r="LB111" s="175"/>
      <c r="LC111" s="175"/>
      <c r="LD111" s="175"/>
      <c r="LE111" s="175"/>
      <c r="LF111" s="175"/>
      <c r="LG111" s="175"/>
      <c r="LH111" s="175"/>
      <c r="LI111" s="175"/>
      <c r="LJ111" s="175"/>
      <c r="LK111" s="175"/>
      <c r="LL111" s="175"/>
      <c r="LM111" s="175"/>
      <c r="LN111" s="175"/>
      <c r="LO111" s="175"/>
      <c r="LP111" s="175"/>
      <c r="LQ111" s="175"/>
      <c r="LR111" s="175"/>
      <c r="LS111" s="175"/>
      <c r="LT111" s="175"/>
      <c r="LU111" s="175"/>
      <c r="LV111" s="175"/>
      <c r="LW111" s="175"/>
      <c r="LX111" s="175"/>
      <c r="LY111" s="175"/>
      <c r="LZ111" s="175"/>
      <c r="MA111" s="175"/>
      <c r="MB111" s="175"/>
      <c r="MC111" s="175"/>
      <c r="MD111" s="175"/>
      <c r="ME111" s="175"/>
      <c r="MF111" s="175"/>
      <c r="MG111" s="175"/>
      <c r="MH111" s="175"/>
      <c r="MI111" s="175"/>
      <c r="MJ111" s="175"/>
      <c r="MK111" s="175"/>
      <c r="ML111" s="175"/>
      <c r="MM111" s="175"/>
      <c r="MN111" s="175"/>
      <c r="MO111" s="175"/>
      <c r="MP111" s="175"/>
      <c r="MQ111" s="175"/>
      <c r="MR111" s="175"/>
      <c r="MS111" s="175"/>
      <c r="MT111" s="175"/>
      <c r="MU111" s="175"/>
      <c r="MV111" s="175"/>
      <c r="MW111" s="175"/>
      <c r="MX111" s="175"/>
      <c r="MY111" s="175"/>
      <c r="MZ111" s="175"/>
      <c r="NA111" s="175"/>
      <c r="NB111" s="175"/>
      <c r="NC111" s="175"/>
      <c r="ND111" s="175"/>
      <c r="NE111" s="175"/>
      <c r="NF111" s="175"/>
      <c r="NG111" s="175"/>
      <c r="NH111" s="175"/>
      <c r="NI111" s="175"/>
      <c r="NJ111" s="175"/>
      <c r="NK111" s="175"/>
      <c r="NL111" s="175"/>
      <c r="NM111" s="175"/>
      <c r="NN111" s="175"/>
      <c r="NO111" s="175"/>
      <c r="NP111" s="175"/>
      <c r="NQ111" s="175"/>
      <c r="NR111" s="175"/>
      <c r="NS111" s="175"/>
      <c r="NT111" s="175"/>
      <c r="NU111" s="175"/>
      <c r="NV111" s="175"/>
      <c r="NW111" s="175"/>
      <c r="NX111" s="175"/>
      <c r="NY111" s="175"/>
      <c r="NZ111" s="175"/>
      <c r="OA111" s="175"/>
      <c r="OB111" s="175"/>
      <c r="OC111" s="175"/>
      <c r="OD111" s="175"/>
      <c r="OE111" s="175"/>
      <c r="OF111" s="175"/>
      <c r="OG111" s="175"/>
      <c r="OH111" s="175"/>
      <c r="OI111" s="175"/>
      <c r="OJ111" s="175"/>
      <c r="OK111" s="175"/>
      <c r="OL111" s="175"/>
      <c r="OM111" s="175"/>
      <c r="ON111" s="175"/>
      <c r="OO111" s="175"/>
      <c r="OP111" s="175"/>
      <c r="OQ111" s="175"/>
      <c r="OR111" s="175"/>
      <c r="OS111" s="175"/>
      <c r="OT111" s="175"/>
      <c r="OU111" s="175"/>
      <c r="OV111" s="175"/>
      <c r="OW111" s="175"/>
      <c r="OX111" s="175"/>
      <c r="OY111" s="175"/>
      <c r="OZ111" s="175"/>
      <c r="PA111" s="175"/>
      <c r="PB111" s="175"/>
      <c r="PC111" s="175"/>
      <c r="PD111" s="175"/>
      <c r="PE111" s="175"/>
      <c r="PF111" s="175"/>
      <c r="PG111" s="175"/>
      <c r="PH111" s="175"/>
      <c r="PI111" s="175"/>
      <c r="PJ111" s="175"/>
      <c r="PK111" s="175"/>
      <c r="PL111" s="175"/>
      <c r="PM111" s="175"/>
      <c r="PN111" s="175"/>
      <c r="PO111" s="175"/>
      <c r="PP111" s="175"/>
      <c r="PQ111" s="175"/>
      <c r="PR111" s="175"/>
      <c r="PS111" s="175"/>
      <c r="PT111" s="175"/>
      <c r="PU111" s="175"/>
      <c r="PV111" s="175"/>
      <c r="PW111" s="175"/>
      <c r="PX111" s="175"/>
      <c r="PY111" s="175"/>
      <c r="PZ111" s="175"/>
      <c r="QA111" s="175"/>
      <c r="QB111" s="175"/>
      <c r="QC111" s="175"/>
      <c r="QD111" s="175"/>
      <c r="QE111" s="175"/>
      <c r="QF111" s="175"/>
      <c r="QG111" s="175"/>
      <c r="QH111" s="175"/>
      <c r="QI111" s="175"/>
      <c r="QJ111" s="175"/>
      <c r="QK111" s="175"/>
      <c r="QL111" s="175"/>
      <c r="QM111" s="175"/>
      <c r="QN111" s="175"/>
      <c r="QO111" s="175"/>
      <c r="QP111" s="175"/>
      <c r="QQ111" s="175"/>
      <c r="QR111" s="175"/>
      <c r="QS111" s="175"/>
      <c r="QT111" s="175"/>
      <c r="QU111" s="175"/>
      <c r="QV111" s="175"/>
      <c r="QW111" s="175"/>
      <c r="QX111" s="175"/>
      <c r="QY111" s="175"/>
      <c r="QZ111" s="175"/>
      <c r="RA111" s="175"/>
      <c r="RB111" s="175"/>
      <c r="RC111" s="175"/>
      <c r="RD111" s="175"/>
      <c r="RE111" s="175"/>
      <c r="RF111" s="175"/>
      <c r="RG111" s="175"/>
      <c r="RH111" s="175"/>
      <c r="RI111" s="175"/>
      <c r="RJ111" s="175"/>
      <c r="RK111" s="175"/>
      <c r="RL111" s="175"/>
      <c r="RM111" s="175"/>
      <c r="RN111" s="175"/>
      <c r="RO111" s="175"/>
      <c r="RP111" s="175"/>
      <c r="RQ111" s="175"/>
      <c r="RR111" s="175"/>
      <c r="RS111" s="175"/>
      <c r="RT111" s="175"/>
      <c r="RU111" s="175"/>
      <c r="RV111" s="175"/>
      <c r="RW111" s="175"/>
      <c r="RX111" s="175"/>
      <c r="RY111" s="175"/>
      <c r="RZ111" s="175"/>
      <c r="SA111" s="175"/>
      <c r="SB111" s="175"/>
      <c r="SC111" s="175"/>
      <c r="SD111" s="175"/>
      <c r="SE111" s="175"/>
      <c r="SF111" s="175"/>
      <c r="SG111" s="175"/>
      <c r="SH111" s="175"/>
      <c r="SI111" s="175"/>
      <c r="SJ111" s="175"/>
      <c r="SK111" s="175"/>
      <c r="SL111" s="175"/>
    </row>
    <row r="112" spans="3:506">
      <c r="C112" s="175" t="str">
        <f>"Datos de Consumos Promedio de Servicios de Voz "&amp;" - "&amp;year.selected-1</f>
        <v>Datos de Consumos Promedio de Servicios de Voz  - 2016</v>
      </c>
      <c r="D112" s="21"/>
      <c r="E112" s="175"/>
      <c r="F112" s="175"/>
      <c r="G112" s="175"/>
      <c r="H112" s="175"/>
      <c r="I112" s="175"/>
      <c r="J112" s="175" t="s">
        <v>901</v>
      </c>
      <c r="K112" s="175"/>
      <c r="L112" s="175"/>
      <c r="M112" s="175"/>
      <c r="N112" s="175"/>
      <c r="O112" s="175"/>
      <c r="P112" s="175" t="s">
        <v>899</v>
      </c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  <c r="AF112" s="175"/>
      <c r="AG112" s="175"/>
      <c r="AH112" s="175"/>
      <c r="AI112" s="175"/>
      <c r="AJ112" s="175"/>
      <c r="AK112" s="175"/>
      <c r="AL112" s="175"/>
      <c r="AM112" s="175"/>
      <c r="AN112" s="175"/>
      <c r="AO112" s="175"/>
      <c r="AP112" s="175"/>
      <c r="AQ112" s="175"/>
      <c r="AR112" s="175"/>
      <c r="AS112" s="175"/>
      <c r="AT112" s="175"/>
      <c r="AU112" s="175"/>
      <c r="AV112" s="175"/>
      <c r="AW112" s="175"/>
      <c r="AX112" s="175"/>
      <c r="AY112" s="175"/>
      <c r="AZ112" s="175"/>
      <c r="BA112" s="175"/>
      <c r="BB112" s="175"/>
      <c r="BC112" s="175"/>
      <c r="BD112" s="175"/>
      <c r="BE112" s="175"/>
      <c r="BF112" s="175"/>
      <c r="BG112" s="175"/>
      <c r="BH112" s="175"/>
      <c r="BI112" s="175"/>
      <c r="BJ112" s="175"/>
      <c r="BK112" s="175"/>
      <c r="BL112" s="175"/>
      <c r="BM112" s="175"/>
      <c r="BN112" s="175"/>
      <c r="BO112" s="175"/>
      <c r="BP112" s="175"/>
      <c r="BQ112" s="175"/>
      <c r="BR112" s="175"/>
      <c r="BS112" s="175"/>
      <c r="BT112" s="175"/>
      <c r="BU112" s="175"/>
      <c r="BV112" s="175"/>
      <c r="BW112" s="175"/>
      <c r="BX112" s="175"/>
      <c r="BY112" s="175"/>
      <c r="BZ112" s="175"/>
      <c r="CA112" s="175"/>
      <c r="CB112" s="175"/>
      <c r="CC112" s="175"/>
      <c r="CD112" s="175"/>
      <c r="CE112" s="175"/>
      <c r="CF112" s="175"/>
      <c r="CG112" s="175"/>
      <c r="CH112" s="175"/>
      <c r="CI112" s="175"/>
      <c r="CJ112" s="175"/>
      <c r="CK112" s="175"/>
      <c r="CL112" s="175"/>
      <c r="CM112" s="175"/>
      <c r="CN112" s="175"/>
      <c r="CO112" s="175"/>
      <c r="CP112" s="175"/>
      <c r="CQ112" s="175"/>
      <c r="CR112" s="175"/>
      <c r="CS112" s="175"/>
      <c r="CT112" s="175"/>
      <c r="CU112" s="175"/>
      <c r="CV112" s="175"/>
      <c r="CW112" s="175"/>
      <c r="CX112" s="175"/>
      <c r="CY112" s="175"/>
      <c r="CZ112" s="175"/>
      <c r="DA112" s="175"/>
      <c r="DB112" s="175"/>
      <c r="DC112" s="175"/>
      <c r="DD112" s="175"/>
      <c r="DE112" s="175"/>
      <c r="DF112" s="175"/>
      <c r="DG112" s="175"/>
      <c r="DH112" s="175"/>
      <c r="DI112" s="175"/>
      <c r="DJ112" s="175"/>
      <c r="DK112" s="175"/>
      <c r="DL112" s="175"/>
      <c r="DM112" s="175"/>
      <c r="DN112" s="175"/>
      <c r="DO112" s="175"/>
      <c r="DP112" s="175"/>
      <c r="DQ112" s="175"/>
      <c r="DR112" s="175"/>
      <c r="DS112" s="175"/>
      <c r="DT112" s="175"/>
      <c r="DU112" s="175"/>
      <c r="DV112" s="175"/>
      <c r="DW112" s="175"/>
      <c r="DX112" s="175"/>
      <c r="DY112" s="175"/>
      <c r="DZ112" s="175"/>
      <c r="EA112" s="175"/>
      <c r="EB112" s="175"/>
      <c r="EC112" s="175"/>
      <c r="ED112" s="175"/>
      <c r="EE112" s="175"/>
      <c r="EF112" s="175"/>
      <c r="EG112" s="175"/>
      <c r="EH112" s="175"/>
      <c r="EI112" s="175"/>
      <c r="EJ112" s="175"/>
      <c r="EK112" s="175"/>
      <c r="EL112" s="175"/>
      <c r="EM112" s="175"/>
      <c r="EN112" s="175"/>
      <c r="EO112" s="175"/>
      <c r="EP112" s="175"/>
      <c r="EQ112" s="175"/>
      <c r="ER112" s="175"/>
      <c r="ES112" s="175"/>
      <c r="ET112" s="175"/>
      <c r="EU112" s="175"/>
      <c r="EV112" s="175"/>
      <c r="EW112" s="175"/>
      <c r="EX112" s="175"/>
      <c r="EY112" s="175"/>
      <c r="EZ112" s="175"/>
      <c r="FA112" s="175"/>
      <c r="FB112" s="175"/>
      <c r="FC112" s="175"/>
      <c r="FD112" s="175"/>
      <c r="FE112" s="175"/>
      <c r="FF112" s="175"/>
      <c r="FG112" s="175"/>
      <c r="FH112" s="175"/>
      <c r="FI112" s="175"/>
      <c r="FJ112" s="175"/>
      <c r="FK112" s="175"/>
      <c r="FL112" s="175"/>
      <c r="FM112" s="175"/>
      <c r="FN112" s="175"/>
      <c r="FO112" s="175"/>
      <c r="FP112" s="175"/>
      <c r="FQ112" s="175"/>
      <c r="FR112" s="175"/>
      <c r="FS112" s="175"/>
      <c r="FT112" s="175"/>
      <c r="FU112" s="175"/>
      <c r="FV112" s="175"/>
      <c r="FW112" s="175"/>
      <c r="FX112" s="175"/>
      <c r="FY112" s="175"/>
      <c r="FZ112" s="175"/>
      <c r="GA112" s="175"/>
      <c r="GB112" s="175"/>
      <c r="GC112" s="175"/>
      <c r="GD112" s="175"/>
      <c r="GE112" s="175"/>
      <c r="GF112" s="175"/>
      <c r="GG112" s="175"/>
      <c r="GH112" s="175"/>
      <c r="GI112" s="175"/>
      <c r="GJ112" s="175"/>
      <c r="GK112" s="175"/>
      <c r="GL112" s="175"/>
      <c r="GM112" s="175"/>
      <c r="GN112" s="175"/>
      <c r="GO112" s="175"/>
      <c r="GP112" s="175"/>
      <c r="GQ112" s="175"/>
      <c r="GR112" s="175"/>
      <c r="GS112" s="175"/>
      <c r="GT112" s="175"/>
      <c r="GU112" s="175"/>
      <c r="GV112" s="175"/>
      <c r="GW112" s="175"/>
      <c r="GX112" s="175"/>
      <c r="GY112" s="175"/>
      <c r="GZ112" s="175"/>
      <c r="HA112" s="175"/>
      <c r="HB112" s="175"/>
      <c r="HC112" s="175"/>
      <c r="HD112" s="175"/>
      <c r="HE112" s="175"/>
      <c r="HF112" s="175"/>
      <c r="HG112" s="175"/>
      <c r="HH112" s="175"/>
      <c r="HI112" s="175"/>
      <c r="HJ112" s="175"/>
      <c r="HK112" s="175"/>
      <c r="HL112" s="175"/>
      <c r="HM112" s="175"/>
      <c r="HN112" s="175"/>
      <c r="HO112" s="175"/>
      <c r="HP112" s="175"/>
      <c r="HQ112" s="175"/>
      <c r="HR112" s="175"/>
      <c r="HS112" s="175"/>
      <c r="HT112" s="175"/>
      <c r="HU112" s="175"/>
      <c r="HV112" s="175"/>
      <c r="HW112" s="175"/>
      <c r="HX112" s="175"/>
      <c r="HY112" s="175"/>
      <c r="HZ112" s="175"/>
      <c r="IA112" s="175"/>
      <c r="IB112" s="175"/>
      <c r="IC112" s="175"/>
      <c r="ID112" s="175"/>
      <c r="IE112" s="175"/>
      <c r="IF112" s="175"/>
      <c r="IG112" s="175"/>
      <c r="IH112" s="175"/>
      <c r="II112" s="175"/>
      <c r="IJ112" s="175"/>
      <c r="IK112" s="175"/>
      <c r="IL112" s="175"/>
      <c r="IM112" s="175"/>
      <c r="IN112" s="175"/>
      <c r="IO112" s="175"/>
      <c r="IP112" s="175"/>
      <c r="IQ112" s="175"/>
      <c r="IR112" s="175"/>
      <c r="IS112" s="175"/>
      <c r="IT112" s="175"/>
      <c r="IU112" s="175"/>
      <c r="IV112" s="175"/>
      <c r="IW112" s="175"/>
      <c r="IX112" s="175"/>
      <c r="IY112" s="175"/>
      <c r="IZ112" s="175"/>
      <c r="JA112" s="175"/>
      <c r="JB112" s="175"/>
      <c r="JC112" s="175"/>
      <c r="JD112" s="175"/>
      <c r="JE112" s="175"/>
      <c r="JF112" s="175"/>
      <c r="JG112" s="175"/>
      <c r="JH112" s="175"/>
      <c r="JI112" s="175"/>
      <c r="JJ112" s="175"/>
      <c r="JK112" s="175"/>
      <c r="JL112" s="175"/>
      <c r="JM112" s="175"/>
      <c r="JN112" s="175"/>
      <c r="JO112" s="175"/>
      <c r="JP112" s="175"/>
      <c r="JQ112" s="175"/>
      <c r="JR112" s="175"/>
      <c r="JS112" s="175"/>
      <c r="JT112" s="175"/>
      <c r="JU112" s="175"/>
      <c r="JV112" s="175"/>
      <c r="JW112" s="175"/>
      <c r="JX112" s="175"/>
      <c r="JY112" s="175"/>
      <c r="JZ112" s="175"/>
      <c r="KA112" s="175"/>
      <c r="KB112" s="175"/>
      <c r="KC112" s="175"/>
      <c r="KD112" s="175"/>
      <c r="KE112" s="175"/>
      <c r="KF112" s="175"/>
      <c r="KG112" s="175"/>
      <c r="KH112" s="175"/>
      <c r="KI112" s="175"/>
      <c r="KJ112" s="175"/>
      <c r="KK112" s="175"/>
      <c r="KL112" s="175"/>
      <c r="KM112" s="175"/>
      <c r="KN112" s="175"/>
      <c r="KO112" s="175"/>
      <c r="KP112" s="175"/>
      <c r="KQ112" s="175"/>
      <c r="KR112" s="175"/>
      <c r="KS112" s="175"/>
      <c r="KT112" s="175"/>
      <c r="KU112" s="175"/>
      <c r="KV112" s="175"/>
      <c r="KW112" s="175"/>
      <c r="KX112" s="175"/>
      <c r="KY112" s="175"/>
      <c r="KZ112" s="175"/>
      <c r="LA112" s="175"/>
      <c r="LB112" s="175"/>
      <c r="LC112" s="175"/>
      <c r="LD112" s="175"/>
      <c r="LE112" s="175"/>
      <c r="LF112" s="175"/>
      <c r="LG112" s="175"/>
      <c r="LH112" s="175"/>
      <c r="LI112" s="175"/>
      <c r="LJ112" s="175"/>
      <c r="LK112" s="175"/>
      <c r="LL112" s="175"/>
      <c r="LM112" s="175"/>
      <c r="LN112" s="175"/>
      <c r="LO112" s="175"/>
      <c r="LP112" s="175"/>
      <c r="LQ112" s="175"/>
      <c r="LR112" s="175"/>
      <c r="LS112" s="175"/>
      <c r="LT112" s="175"/>
      <c r="LU112" s="175"/>
      <c r="LV112" s="175"/>
      <c r="LW112" s="175"/>
      <c r="LX112" s="175"/>
      <c r="LY112" s="175"/>
      <c r="LZ112" s="175"/>
      <c r="MA112" s="175"/>
      <c r="MB112" s="175"/>
      <c r="MC112" s="175"/>
      <c r="MD112" s="175"/>
      <c r="ME112" s="175"/>
      <c r="MF112" s="175"/>
      <c r="MG112" s="175"/>
      <c r="MH112" s="175"/>
      <c r="MI112" s="175"/>
      <c r="MJ112" s="175"/>
      <c r="MK112" s="175"/>
      <c r="ML112" s="175"/>
      <c r="MM112" s="175"/>
      <c r="MN112" s="175"/>
      <c r="MO112" s="175"/>
      <c r="MP112" s="175"/>
      <c r="MQ112" s="175"/>
      <c r="MR112" s="175"/>
      <c r="MS112" s="175"/>
      <c r="MT112" s="175"/>
      <c r="MU112" s="175"/>
      <c r="MV112" s="175"/>
      <c r="MW112" s="175"/>
      <c r="MX112" s="175"/>
      <c r="MY112" s="175"/>
      <c r="MZ112" s="175"/>
      <c r="NA112" s="175"/>
      <c r="NB112" s="175"/>
      <c r="NC112" s="175"/>
      <c r="ND112" s="175"/>
      <c r="NE112" s="175"/>
      <c r="NF112" s="175"/>
      <c r="NG112" s="175"/>
      <c r="NH112" s="175"/>
      <c r="NI112" s="175"/>
      <c r="NJ112" s="175"/>
      <c r="NK112" s="175"/>
      <c r="NL112" s="175"/>
      <c r="NM112" s="175"/>
      <c r="NN112" s="175"/>
      <c r="NO112" s="175"/>
      <c r="NP112" s="175"/>
      <c r="NQ112" s="175"/>
      <c r="NR112" s="175"/>
      <c r="NS112" s="175"/>
      <c r="NT112" s="175"/>
      <c r="NU112" s="175"/>
      <c r="NV112" s="175"/>
      <c r="NW112" s="175"/>
      <c r="NX112" s="175"/>
      <c r="NY112" s="175"/>
      <c r="NZ112" s="175"/>
      <c r="OA112" s="175"/>
      <c r="OB112" s="175"/>
      <c r="OC112" s="175"/>
      <c r="OD112" s="175"/>
      <c r="OE112" s="175"/>
      <c r="OF112" s="175"/>
      <c r="OG112" s="175"/>
      <c r="OH112" s="175"/>
      <c r="OI112" s="175"/>
      <c r="OJ112" s="175"/>
      <c r="OK112" s="175"/>
      <c r="OL112" s="175"/>
      <c r="OM112" s="175"/>
      <c r="ON112" s="175"/>
      <c r="OO112" s="175"/>
      <c r="OP112" s="175"/>
      <c r="OQ112" s="175"/>
      <c r="OR112" s="175"/>
      <c r="OS112" s="175"/>
      <c r="OT112" s="175"/>
      <c r="OU112" s="175"/>
      <c r="OV112" s="175"/>
      <c r="OW112" s="175"/>
      <c r="OX112" s="175"/>
      <c r="OY112" s="175"/>
      <c r="OZ112" s="175"/>
      <c r="PA112" s="175"/>
      <c r="PB112" s="175"/>
      <c r="PC112" s="175"/>
      <c r="PD112" s="175"/>
      <c r="PE112" s="175"/>
      <c r="PF112" s="175"/>
      <c r="PG112" s="175"/>
      <c r="PH112" s="175"/>
      <c r="PI112" s="175"/>
      <c r="PJ112" s="175"/>
      <c r="PK112" s="175"/>
      <c r="PL112" s="175"/>
      <c r="PM112" s="175"/>
      <c r="PN112" s="175"/>
      <c r="PO112" s="175"/>
      <c r="PP112" s="175"/>
      <c r="PQ112" s="175"/>
      <c r="PR112" s="175"/>
      <c r="PS112" s="175"/>
      <c r="PT112" s="175"/>
      <c r="PU112" s="175"/>
      <c r="PV112" s="175"/>
      <c r="PW112" s="175"/>
      <c r="PX112" s="175"/>
      <c r="PY112" s="175"/>
      <c r="PZ112" s="175"/>
      <c r="QA112" s="175"/>
      <c r="QB112" s="175"/>
      <c r="QC112" s="175"/>
      <c r="QD112" s="175"/>
      <c r="QE112" s="175"/>
      <c r="QF112" s="175"/>
      <c r="QG112" s="175"/>
      <c r="QH112" s="175"/>
      <c r="QI112" s="175"/>
      <c r="QJ112" s="175"/>
      <c r="QK112" s="175"/>
      <c r="QL112" s="175"/>
      <c r="QM112" s="175"/>
      <c r="QN112" s="175"/>
      <c r="QO112" s="175"/>
      <c r="QP112" s="175"/>
      <c r="QQ112" s="175"/>
      <c r="QR112" s="175"/>
      <c r="QS112" s="175"/>
      <c r="QT112" s="175"/>
      <c r="QU112" s="175"/>
      <c r="QV112" s="175"/>
      <c r="QW112" s="175"/>
      <c r="QX112" s="175"/>
      <c r="QY112" s="175"/>
      <c r="QZ112" s="175"/>
      <c r="RA112" s="175"/>
      <c r="RB112" s="175"/>
      <c r="RC112" s="175"/>
      <c r="RD112" s="175"/>
      <c r="RE112" s="175"/>
      <c r="RF112" s="175"/>
      <c r="RG112" s="175"/>
      <c r="RH112" s="175"/>
      <c r="RI112" s="175"/>
      <c r="RJ112" s="175"/>
      <c r="RK112" s="175"/>
      <c r="RL112" s="175"/>
      <c r="RM112" s="175"/>
      <c r="RN112" s="175"/>
      <c r="RO112" s="175"/>
      <c r="RP112" s="175"/>
      <c r="RQ112" s="175"/>
      <c r="RR112" s="175"/>
      <c r="RS112" s="175"/>
      <c r="RT112" s="175"/>
      <c r="RU112" s="175"/>
      <c r="RV112" s="175"/>
      <c r="RW112" s="175"/>
      <c r="RX112" s="175"/>
      <c r="RY112" s="175"/>
      <c r="RZ112" s="175"/>
      <c r="SA112" s="175"/>
      <c r="SB112" s="175"/>
      <c r="SC112" s="175"/>
      <c r="SD112" s="175"/>
      <c r="SE112" s="175"/>
      <c r="SF112" s="175"/>
      <c r="SG112" s="175"/>
      <c r="SH112" s="175"/>
      <c r="SI112" s="175"/>
      <c r="SJ112" s="175"/>
      <c r="SK112" s="175"/>
      <c r="SL112" s="175"/>
    </row>
    <row r="113" spans="3:16384">
      <c r="C113" s="390" t="s">
        <v>897</v>
      </c>
      <c r="D113" s="21" t="s">
        <v>951</v>
      </c>
      <c r="E113" s="175"/>
      <c r="F113" s="499">
        <f>VLOOKUP("Paquete Acerques",'P. 2.1'!$E$849:$L$870,2,FALSE)</f>
        <v>90.67585631520636</v>
      </c>
      <c r="G113" s="499">
        <f>VLOOKUP(G$63,'P. 2.1'!$E$849:$L$870,2,FALSE)</f>
        <v>45.136983636910024</v>
      </c>
      <c r="H113" s="499">
        <f>VLOOKUP(H$63,'P. 2.1'!$E$849:$L$870,2,FALSE)</f>
        <v>47.857087083184616</v>
      </c>
      <c r="I113" s="499">
        <f>VLOOKUP(I$63,'P. 2.1'!$E$849:$L$870,2,FALSE)</f>
        <v>53.317864616063936</v>
      </c>
      <c r="J113" s="202"/>
      <c r="K113" s="499">
        <f>VLOOKUP(K$63,'P. 2.1'!$E$849:$L$870,2,FALSE)</f>
        <v>0</v>
      </c>
      <c r="L113" s="499">
        <f>VLOOKUP(L$63,'P. 2.1'!$E$849:$L$870,2,FALSE)</f>
        <v>24.07185052602928</v>
      </c>
      <c r="M113" s="499">
        <f>VLOOKUP(M$63,'P. 2.1'!$E$849:$L$870,2,FALSE)</f>
        <v>122.03512809299104</v>
      </c>
      <c r="N113" s="499">
        <f>VLOOKUP("Paquete Super Negocio",'P. 2.1'!$E$849:$L$870,2,FALSE)</f>
        <v>203.67049113704147</v>
      </c>
      <c r="O113" s="499">
        <f>VLOOKUP("Paquete Telmex Todo México Sin Límites",'P. 2.1'!$E$849:$L$870,2,FALSE)</f>
        <v>108.45461292542325</v>
      </c>
      <c r="P113" s="500" t="e">
        <f>VLOOKUP(P$63,'P. 2.1'!$E$849:$L$870,2,FALSE)</f>
        <v>#N/A</v>
      </c>
      <c r="Q113" s="499">
        <f>VLOOKUP("Telmex Negocio Sin Límites 1",'P. 2.1'!$E$849:$L$870,2,FALSE)</f>
        <v>321.36303779095169</v>
      </c>
      <c r="R113" s="499">
        <f>VLOOKUP("Telmex Negocio Sin Límites 2",'P. 2.1'!$E$849:$L$870,2,FALSE)</f>
        <v>170.97673286697773</v>
      </c>
      <c r="S113" s="499">
        <f>VLOOKUP("Telmex Negocio Sin Límites 3",'P. 2.1'!$E$849:$L$870,2,FALSE)</f>
        <v>241.21473456185529</v>
      </c>
      <c r="T113" s="499">
        <f>VLOOKUP("Renta Mensual de la Línea Residencial",'P. 2.1'!$E$849:$L$870,2,FALSE)</f>
        <v>34.597311315794016</v>
      </c>
      <c r="U113" s="499">
        <f>VLOOKUP("Renta Mensual de la Línea Comercial",'P. 2.1'!$E$849:$L$870,2,FALSE)</f>
        <v>38.948069463258292</v>
      </c>
      <c r="V113" s="499"/>
      <c r="W113" s="499"/>
      <c r="X113" s="499"/>
      <c r="Y113" s="499"/>
      <c r="Z113" s="499"/>
      <c r="AA113" s="499"/>
      <c r="AB113" s="499"/>
      <c r="AC113" s="499"/>
      <c r="AD113" s="499"/>
      <c r="AE113" s="499"/>
      <c r="AF113" s="499"/>
      <c r="AG113" s="499"/>
      <c r="AH113" s="499"/>
      <c r="AI113" s="499"/>
      <c r="AJ113" s="499"/>
      <c r="AK113" s="499"/>
      <c r="AL113" s="499"/>
      <c r="AM113" s="499"/>
      <c r="AN113" s="499"/>
      <c r="AO113" s="499"/>
      <c r="AP113" s="499"/>
      <c r="AQ113" s="499"/>
      <c r="AR113" s="499"/>
      <c r="AS113" s="499"/>
      <c r="AT113" s="499"/>
      <c r="AU113" s="499"/>
      <c r="AV113" s="499"/>
      <c r="AW113" s="499"/>
      <c r="AX113" s="499"/>
      <c r="AY113" s="499"/>
      <c r="AZ113" s="499"/>
      <c r="BA113" s="499"/>
      <c r="BB113" s="499"/>
      <c r="BC113" s="499"/>
      <c r="BD113" s="499"/>
      <c r="BE113" s="499"/>
      <c r="BF113" s="499"/>
      <c r="BG113" s="499"/>
      <c r="BH113" s="499"/>
      <c r="BI113" s="499"/>
      <c r="BJ113" s="499"/>
      <c r="BK113" s="499"/>
      <c r="BL113" s="499"/>
      <c r="BM113" s="499"/>
      <c r="BN113" s="499"/>
      <c r="BO113" s="499"/>
      <c r="BP113" s="499"/>
      <c r="BQ113" s="499"/>
      <c r="BR113" s="499"/>
      <c r="BS113" s="499"/>
      <c r="BT113" s="499"/>
      <c r="BU113" s="499"/>
      <c r="BV113" s="499"/>
      <c r="BW113" s="499"/>
      <c r="BX113" s="499"/>
      <c r="BY113" s="499"/>
      <c r="BZ113" s="499"/>
      <c r="CA113" s="499"/>
      <c r="CB113" s="499"/>
      <c r="CC113" s="499"/>
      <c r="CD113" s="499"/>
      <c r="CE113" s="499"/>
      <c r="CF113" s="499"/>
      <c r="CG113" s="499"/>
      <c r="CH113" s="499"/>
      <c r="CI113" s="499"/>
      <c r="CJ113" s="499"/>
      <c r="CK113" s="499"/>
      <c r="CL113" s="499"/>
      <c r="CM113" s="499"/>
      <c r="CN113" s="499"/>
      <c r="CO113" s="499"/>
      <c r="CP113" s="499"/>
      <c r="CQ113" s="499"/>
      <c r="CR113" s="499"/>
      <c r="CS113" s="499"/>
      <c r="CT113" s="499"/>
      <c r="CU113" s="499"/>
      <c r="CV113" s="499"/>
      <c r="CW113" s="499"/>
      <c r="CX113" s="499"/>
      <c r="CY113" s="499"/>
      <c r="CZ113" s="499"/>
      <c r="DA113" s="499"/>
      <c r="DB113" s="499"/>
      <c r="DC113" s="499"/>
      <c r="DD113" s="499"/>
      <c r="DE113" s="499"/>
      <c r="DF113" s="499"/>
      <c r="DG113" s="499"/>
      <c r="DH113" s="499"/>
      <c r="DI113" s="499"/>
      <c r="DJ113" s="499"/>
      <c r="DK113" s="499"/>
      <c r="DL113" s="499"/>
      <c r="DM113" s="499"/>
      <c r="DN113" s="499"/>
      <c r="DO113" s="499"/>
      <c r="DP113" s="499"/>
      <c r="DQ113" s="499"/>
      <c r="DR113" s="499"/>
      <c r="DS113" s="499"/>
      <c r="DT113" s="499"/>
      <c r="DU113" s="499"/>
      <c r="DV113" s="499"/>
      <c r="DW113" s="499"/>
      <c r="DX113" s="499"/>
      <c r="DY113" s="499"/>
      <c r="DZ113" s="499"/>
      <c r="EA113" s="499"/>
      <c r="EB113" s="499"/>
      <c r="EC113" s="499"/>
      <c r="ED113" s="499"/>
      <c r="EE113" s="499"/>
      <c r="EF113" s="499"/>
      <c r="EG113" s="499"/>
      <c r="EH113" s="499"/>
      <c r="EI113" s="499"/>
      <c r="EJ113" s="499"/>
      <c r="EK113" s="499"/>
      <c r="EL113" s="499"/>
      <c r="EM113" s="499"/>
      <c r="EN113" s="499"/>
      <c r="EO113" s="499"/>
      <c r="EP113" s="499"/>
      <c r="EQ113" s="499"/>
      <c r="ER113" s="499"/>
      <c r="ES113" s="499"/>
      <c r="ET113" s="499"/>
      <c r="EU113" s="499"/>
      <c r="EV113" s="499"/>
      <c r="EW113" s="499"/>
      <c r="EX113" s="499"/>
      <c r="EY113" s="499"/>
      <c r="EZ113" s="499"/>
      <c r="FA113" s="499"/>
      <c r="FB113" s="499"/>
      <c r="FC113" s="499"/>
      <c r="FD113" s="499"/>
      <c r="FE113" s="499"/>
      <c r="FF113" s="499"/>
      <c r="FG113" s="499"/>
      <c r="FH113" s="499"/>
      <c r="FI113" s="499"/>
      <c r="FJ113" s="499"/>
      <c r="FK113" s="499"/>
      <c r="FL113" s="499"/>
      <c r="FM113" s="499"/>
      <c r="FN113" s="499"/>
      <c r="FO113" s="499"/>
      <c r="FP113" s="499"/>
      <c r="FQ113" s="499"/>
      <c r="FR113" s="499"/>
      <c r="FS113" s="499"/>
      <c r="FT113" s="499"/>
      <c r="FU113" s="499"/>
      <c r="FV113" s="499"/>
      <c r="FW113" s="499"/>
      <c r="FX113" s="499"/>
      <c r="FY113" s="499"/>
      <c r="FZ113" s="499"/>
      <c r="GA113" s="499"/>
      <c r="GB113" s="499"/>
      <c r="GC113" s="499"/>
      <c r="GD113" s="499"/>
      <c r="GE113" s="499"/>
      <c r="GF113" s="499"/>
      <c r="GG113" s="499"/>
      <c r="GH113" s="499"/>
      <c r="GI113" s="499"/>
      <c r="GJ113" s="499"/>
      <c r="GK113" s="499"/>
      <c r="GL113" s="499"/>
      <c r="GM113" s="499"/>
      <c r="GN113" s="499"/>
      <c r="GO113" s="499"/>
      <c r="GP113" s="499"/>
      <c r="GQ113" s="499"/>
      <c r="GR113" s="499"/>
      <c r="GS113" s="499"/>
      <c r="GT113" s="499"/>
      <c r="GU113" s="499"/>
      <c r="GV113" s="499"/>
      <c r="GW113" s="499"/>
      <c r="GX113" s="499"/>
      <c r="GY113" s="499"/>
      <c r="GZ113" s="499"/>
      <c r="HA113" s="499"/>
      <c r="HB113" s="499"/>
      <c r="HC113" s="499"/>
      <c r="HD113" s="499"/>
      <c r="HE113" s="499"/>
      <c r="HF113" s="499"/>
      <c r="HG113" s="499"/>
      <c r="HH113" s="499"/>
      <c r="HI113" s="499"/>
      <c r="HJ113" s="499"/>
      <c r="HK113" s="499"/>
      <c r="HL113" s="499"/>
      <c r="HM113" s="499"/>
      <c r="HN113" s="499"/>
      <c r="HO113" s="499"/>
      <c r="HP113" s="499"/>
      <c r="HQ113" s="499"/>
      <c r="HR113" s="499"/>
      <c r="HS113" s="499"/>
      <c r="HT113" s="499"/>
      <c r="HU113" s="499"/>
      <c r="HV113" s="499"/>
      <c r="HW113" s="499"/>
      <c r="HX113" s="499"/>
      <c r="HY113" s="499"/>
      <c r="HZ113" s="499"/>
      <c r="IA113" s="499"/>
      <c r="IB113" s="499"/>
      <c r="IC113" s="499"/>
      <c r="ID113" s="499"/>
      <c r="IE113" s="499"/>
      <c r="IF113" s="499"/>
      <c r="IG113" s="499"/>
      <c r="IH113" s="499"/>
      <c r="II113" s="499"/>
      <c r="IJ113" s="499"/>
      <c r="IK113" s="499"/>
      <c r="IL113" s="499"/>
      <c r="IM113" s="499"/>
      <c r="IN113" s="499"/>
      <c r="IO113" s="499"/>
      <c r="IP113" s="499"/>
      <c r="IQ113" s="499"/>
      <c r="IR113" s="499"/>
      <c r="IS113" s="499"/>
      <c r="IT113" s="499"/>
      <c r="IU113" s="499"/>
      <c r="IV113" s="499"/>
      <c r="IW113" s="499"/>
      <c r="IX113" s="499"/>
      <c r="IY113" s="499"/>
      <c r="IZ113" s="499"/>
      <c r="JA113" s="499"/>
      <c r="JB113" s="499"/>
      <c r="JC113" s="499"/>
      <c r="JD113" s="499"/>
      <c r="JE113" s="499"/>
      <c r="JF113" s="499"/>
      <c r="JG113" s="499"/>
      <c r="JH113" s="499"/>
      <c r="JI113" s="499"/>
      <c r="JJ113" s="499"/>
      <c r="JK113" s="499"/>
      <c r="JL113" s="499"/>
      <c r="JM113" s="499"/>
      <c r="JN113" s="499"/>
      <c r="JO113" s="499"/>
      <c r="JP113" s="499"/>
      <c r="JQ113" s="499"/>
      <c r="JR113" s="499"/>
      <c r="JS113" s="499"/>
      <c r="JT113" s="499"/>
      <c r="JU113" s="499"/>
      <c r="JV113" s="499"/>
      <c r="JW113" s="499"/>
      <c r="JX113" s="499"/>
      <c r="JY113" s="499"/>
      <c r="JZ113" s="499"/>
      <c r="KA113" s="499"/>
      <c r="KB113" s="499"/>
      <c r="KC113" s="499"/>
      <c r="KD113" s="499"/>
      <c r="KE113" s="499"/>
      <c r="KF113" s="499"/>
      <c r="KG113" s="499"/>
      <c r="KH113" s="499"/>
      <c r="KI113" s="499"/>
      <c r="KJ113" s="499"/>
      <c r="KK113" s="499"/>
      <c r="KL113" s="499"/>
      <c r="KM113" s="499"/>
      <c r="KN113" s="499"/>
      <c r="KO113" s="499"/>
      <c r="KP113" s="499"/>
      <c r="KQ113" s="499"/>
      <c r="KR113" s="499"/>
      <c r="KS113" s="499"/>
      <c r="KT113" s="499"/>
      <c r="KU113" s="499"/>
      <c r="KV113" s="499"/>
      <c r="KW113" s="499"/>
      <c r="KX113" s="499"/>
      <c r="KY113" s="499"/>
      <c r="KZ113" s="499"/>
      <c r="LA113" s="499"/>
      <c r="LB113" s="499"/>
      <c r="LC113" s="499"/>
      <c r="LD113" s="499"/>
      <c r="LE113" s="499"/>
      <c r="LF113" s="499"/>
      <c r="LG113" s="499"/>
      <c r="LH113" s="499"/>
      <c r="LI113" s="499"/>
      <c r="LJ113" s="499"/>
      <c r="LK113" s="499"/>
      <c r="LL113" s="499"/>
      <c r="LM113" s="499"/>
      <c r="LN113" s="499"/>
      <c r="LO113" s="499"/>
      <c r="LP113" s="499"/>
      <c r="LQ113" s="499"/>
      <c r="LR113" s="499"/>
      <c r="LS113" s="499"/>
      <c r="LT113" s="499"/>
      <c r="LU113" s="499"/>
      <c r="LV113" s="499"/>
      <c r="LW113" s="499"/>
      <c r="LX113" s="499"/>
      <c r="LY113" s="499"/>
      <c r="LZ113" s="499"/>
      <c r="MA113" s="499"/>
      <c r="MB113" s="499"/>
      <c r="MC113" s="499"/>
      <c r="MD113" s="499"/>
      <c r="ME113" s="499"/>
      <c r="MF113" s="499"/>
      <c r="MG113" s="499"/>
      <c r="MH113" s="499"/>
      <c r="MI113" s="499"/>
      <c r="MJ113" s="499"/>
      <c r="MK113" s="499"/>
      <c r="ML113" s="499"/>
      <c r="MM113" s="499"/>
      <c r="MN113" s="499"/>
      <c r="MO113" s="499"/>
      <c r="MP113" s="499"/>
      <c r="MQ113" s="499"/>
      <c r="MR113" s="499"/>
      <c r="MS113" s="499"/>
      <c r="MT113" s="499"/>
      <c r="MU113" s="499"/>
      <c r="MV113" s="499"/>
      <c r="MW113" s="499"/>
      <c r="MX113" s="499"/>
      <c r="MY113" s="499"/>
      <c r="MZ113" s="499"/>
      <c r="NA113" s="499"/>
      <c r="NB113" s="499"/>
      <c r="NC113" s="499"/>
      <c r="ND113" s="499"/>
      <c r="NE113" s="499"/>
      <c r="NF113" s="499"/>
      <c r="NG113" s="499"/>
      <c r="NH113" s="499"/>
      <c r="NI113" s="499"/>
      <c r="NJ113" s="499"/>
      <c r="NK113" s="499"/>
      <c r="NL113" s="499"/>
      <c r="NM113" s="499"/>
      <c r="NN113" s="499"/>
      <c r="NO113" s="499"/>
      <c r="NP113" s="499"/>
      <c r="NQ113" s="499"/>
      <c r="NR113" s="499"/>
      <c r="NS113" s="499"/>
      <c r="NT113" s="499"/>
      <c r="NU113" s="499"/>
      <c r="NV113" s="499"/>
      <c r="NW113" s="499"/>
      <c r="NX113" s="499"/>
      <c r="NY113" s="499"/>
      <c r="NZ113" s="499"/>
      <c r="OA113" s="499"/>
      <c r="OB113" s="499"/>
      <c r="OC113" s="499"/>
      <c r="OD113" s="499"/>
      <c r="OE113" s="499"/>
      <c r="OF113" s="499"/>
      <c r="OG113" s="499"/>
      <c r="OH113" s="499"/>
      <c r="OI113" s="499"/>
      <c r="OJ113" s="499"/>
      <c r="OK113" s="499"/>
      <c r="OL113" s="499"/>
      <c r="OM113" s="499"/>
      <c r="ON113" s="499"/>
      <c r="OO113" s="499"/>
      <c r="OP113" s="499"/>
      <c r="OQ113" s="499"/>
      <c r="OR113" s="499"/>
      <c r="OS113" s="499"/>
      <c r="OT113" s="499"/>
      <c r="OU113" s="499"/>
      <c r="OV113" s="499"/>
      <c r="OW113" s="499"/>
      <c r="OX113" s="499"/>
      <c r="OY113" s="499"/>
      <c r="OZ113" s="499"/>
      <c r="PA113" s="499"/>
      <c r="PB113" s="499"/>
      <c r="PC113" s="499"/>
      <c r="PD113" s="499"/>
      <c r="PE113" s="499"/>
      <c r="PF113" s="499"/>
      <c r="PG113" s="499"/>
      <c r="PH113" s="499"/>
      <c r="PI113" s="499"/>
      <c r="PJ113" s="499"/>
      <c r="PK113" s="499"/>
      <c r="PL113" s="499"/>
      <c r="PM113" s="499"/>
      <c r="PN113" s="499"/>
      <c r="PO113" s="499"/>
      <c r="PP113" s="499"/>
      <c r="PQ113" s="499"/>
      <c r="PR113" s="499"/>
      <c r="PS113" s="499"/>
      <c r="PT113" s="499"/>
      <c r="PU113" s="499"/>
      <c r="PV113" s="499"/>
      <c r="PW113" s="499"/>
      <c r="PX113" s="499"/>
      <c r="PY113" s="499"/>
      <c r="PZ113" s="499"/>
      <c r="QA113" s="499"/>
      <c r="QB113" s="499"/>
      <c r="QC113" s="499"/>
      <c r="QD113" s="499"/>
      <c r="QE113" s="499"/>
      <c r="QF113" s="499"/>
      <c r="QG113" s="499"/>
      <c r="QH113" s="499"/>
      <c r="QI113" s="499"/>
      <c r="QJ113" s="499"/>
      <c r="QK113" s="499"/>
      <c r="QL113" s="499"/>
      <c r="QM113" s="499"/>
      <c r="QN113" s="499"/>
      <c r="QO113" s="499"/>
      <c r="QP113" s="499"/>
      <c r="QQ113" s="499"/>
      <c r="QR113" s="499"/>
      <c r="QS113" s="499"/>
      <c r="QT113" s="499"/>
      <c r="QU113" s="499"/>
      <c r="QV113" s="499"/>
      <c r="QW113" s="499"/>
      <c r="QX113" s="499"/>
      <c r="QY113" s="499"/>
      <c r="QZ113" s="499"/>
      <c r="RA113" s="499"/>
      <c r="RB113" s="499"/>
      <c r="RC113" s="499"/>
      <c r="RD113" s="499"/>
      <c r="RE113" s="499"/>
      <c r="RF113" s="499"/>
      <c r="RG113" s="499"/>
      <c r="RH113" s="499"/>
      <c r="RI113" s="499"/>
      <c r="RJ113" s="499"/>
      <c r="RK113" s="499"/>
      <c r="RL113" s="499"/>
      <c r="RM113" s="499"/>
      <c r="RN113" s="499"/>
      <c r="RO113" s="499"/>
      <c r="RP113" s="499"/>
      <c r="RQ113" s="499"/>
      <c r="RR113" s="499"/>
      <c r="RS113" s="499"/>
      <c r="RT113" s="499"/>
      <c r="RU113" s="499"/>
      <c r="RV113" s="499"/>
      <c r="RW113" s="499"/>
      <c r="RX113" s="499"/>
      <c r="RY113" s="499"/>
      <c r="RZ113" s="499"/>
      <c r="SA113" s="499"/>
      <c r="SB113" s="499"/>
      <c r="SC113" s="499"/>
      <c r="SD113" s="499"/>
      <c r="SE113" s="499"/>
      <c r="SF113" s="499"/>
      <c r="SG113" s="499"/>
      <c r="SH113" s="499"/>
      <c r="SI113" s="499"/>
      <c r="SJ113" s="499"/>
      <c r="SK113" s="499"/>
      <c r="SL113" s="175"/>
    </row>
    <row r="114" spans="3:16384">
      <c r="C114" s="390" t="s">
        <v>895</v>
      </c>
      <c r="D114" s="21" t="s">
        <v>952</v>
      </c>
      <c r="E114" s="175" t="s">
        <v>984</v>
      </c>
      <c r="F114" s="499">
        <f>VLOOKUP("Paquete Acerques",'P. 2.1'!$E$849:$L$870,4,FALSE)</f>
        <v>16.192502316845964</v>
      </c>
      <c r="G114" s="499">
        <f>VLOOKUP(G$63,'P. 2.1'!$E$849:$L$870,4,FALSE)</f>
        <v>5.9837406438080869</v>
      </c>
      <c r="H114" s="499">
        <f>VLOOKUP(H$63,'P. 2.1'!$E$849:$L$870,4,FALSE)</f>
        <v>7.2869171221610101</v>
      </c>
      <c r="I114" s="499">
        <f>VLOOKUP(I$63,'P. 2.1'!$E$849:$L$870,4,FALSE)</f>
        <v>1.182775923773393</v>
      </c>
      <c r="J114" s="202"/>
      <c r="K114" s="499">
        <f>VLOOKUP(K$63,'P. 2.1'!$E$849:$L$870,4,FALSE)</f>
        <v>0</v>
      </c>
      <c r="L114" s="499">
        <f>VLOOKUP(L$63,'P. 2.1'!$E$849:$L$870,4,FALSE)</f>
        <v>0.40101787519006066</v>
      </c>
      <c r="M114" s="499">
        <f>VLOOKUP(M$63,'P. 2.1'!$E$849:$L$870,4,FALSE)</f>
        <v>1.7576258600251715</v>
      </c>
      <c r="N114" s="499">
        <f>VLOOKUP("Paquete Super Negocio",'P. 2.1'!$E$849:$L$870,4,FALSE)</f>
        <v>3.342688556111872</v>
      </c>
      <c r="O114" s="499">
        <f>VLOOKUP("Paquete Telmex Todo México Sin Límites",'P. 2.1'!$E$849:$L$870,4,FALSE)</f>
        <v>21.008941045855003</v>
      </c>
      <c r="P114" s="500" t="e">
        <f>VLOOKUP(P$63,'P. 2.1'!$E$849:$L$870,4,FALSE)</f>
        <v>#N/A</v>
      </c>
      <c r="Q114" s="499">
        <f>VLOOKUP("Telmex Negocio Sin Límites 1",'P. 2.1'!$E$849:$L$870,4,FALSE)</f>
        <v>4.4502695294114361</v>
      </c>
      <c r="R114" s="499">
        <f>VLOOKUP("Telmex Negocio Sin Límites 2",'P. 2.1'!$E$849:$L$870,4,FALSE)</f>
        <v>5.1975898284206874</v>
      </c>
      <c r="S114" s="499">
        <f>VLOOKUP("Telmex Negocio Sin Límites 3",'P. 2.1'!$E$849:$L$870,4,FALSE)</f>
        <v>7.7893236976731979</v>
      </c>
      <c r="T114" s="499">
        <f>VLOOKUP("Renta Mensual de la Línea Residencial",'P. 2.1'!$E$849:$L$870,4,FALSE)</f>
        <v>0.96686086475095057</v>
      </c>
      <c r="U114" s="499">
        <f>VLOOKUP("Renta Mensual de la Línea Comercial",'P. 2.1'!$E$849:$L$870,4,FALSE)</f>
        <v>0.50087869907608595</v>
      </c>
      <c r="V114" s="499"/>
      <c r="W114" s="499"/>
      <c r="X114" s="499"/>
      <c r="Y114" s="499"/>
      <c r="Z114" s="499"/>
      <c r="AA114" s="499"/>
      <c r="AB114" s="499"/>
      <c r="AC114" s="499"/>
      <c r="AD114" s="499"/>
      <c r="AE114" s="499"/>
      <c r="AF114" s="499"/>
      <c r="AG114" s="499"/>
      <c r="AH114" s="499"/>
      <c r="AI114" s="499"/>
      <c r="AJ114" s="499"/>
      <c r="AK114" s="499"/>
      <c r="AL114" s="499"/>
      <c r="AM114" s="499"/>
      <c r="AN114" s="499"/>
      <c r="AO114" s="499"/>
      <c r="AP114" s="499"/>
      <c r="AQ114" s="499"/>
      <c r="AR114" s="499"/>
      <c r="AS114" s="499"/>
      <c r="AT114" s="499"/>
      <c r="AU114" s="499"/>
      <c r="AV114" s="499"/>
      <c r="AW114" s="499"/>
      <c r="AX114" s="499"/>
      <c r="AY114" s="499"/>
      <c r="AZ114" s="499"/>
      <c r="BA114" s="499"/>
      <c r="BB114" s="499"/>
      <c r="BC114" s="499"/>
      <c r="BD114" s="499"/>
      <c r="BE114" s="499"/>
      <c r="BF114" s="499"/>
      <c r="BG114" s="499"/>
      <c r="BH114" s="499"/>
      <c r="BI114" s="499"/>
      <c r="BJ114" s="499"/>
      <c r="BK114" s="499"/>
      <c r="BL114" s="499"/>
      <c r="BM114" s="499"/>
      <c r="BN114" s="499"/>
      <c r="BO114" s="499"/>
      <c r="BP114" s="499"/>
      <c r="BQ114" s="499"/>
      <c r="BR114" s="499"/>
      <c r="BS114" s="499"/>
      <c r="BT114" s="499"/>
      <c r="BU114" s="499"/>
      <c r="BV114" s="499"/>
      <c r="BW114" s="499"/>
      <c r="BX114" s="499"/>
      <c r="BY114" s="499"/>
      <c r="BZ114" s="499"/>
      <c r="CA114" s="499"/>
      <c r="CB114" s="499"/>
      <c r="CC114" s="499"/>
      <c r="CD114" s="499"/>
      <c r="CE114" s="499"/>
      <c r="CF114" s="499"/>
      <c r="CG114" s="499"/>
      <c r="CH114" s="499"/>
      <c r="CI114" s="499"/>
      <c r="CJ114" s="499"/>
      <c r="CK114" s="499"/>
      <c r="CL114" s="499"/>
      <c r="CM114" s="499"/>
      <c r="CN114" s="499"/>
      <c r="CO114" s="499"/>
      <c r="CP114" s="499"/>
      <c r="CQ114" s="499"/>
      <c r="CR114" s="499"/>
      <c r="CS114" s="499"/>
      <c r="CT114" s="499"/>
      <c r="CU114" s="499"/>
      <c r="CV114" s="499"/>
      <c r="CW114" s="499"/>
      <c r="CX114" s="499"/>
      <c r="CY114" s="499"/>
      <c r="CZ114" s="499"/>
      <c r="DA114" s="499"/>
      <c r="DB114" s="499"/>
      <c r="DC114" s="499"/>
      <c r="DD114" s="499"/>
      <c r="DE114" s="499"/>
      <c r="DF114" s="499"/>
      <c r="DG114" s="499"/>
      <c r="DH114" s="499"/>
      <c r="DI114" s="499"/>
      <c r="DJ114" s="499"/>
      <c r="DK114" s="499"/>
      <c r="DL114" s="499"/>
      <c r="DM114" s="499"/>
      <c r="DN114" s="499"/>
      <c r="DO114" s="499"/>
      <c r="DP114" s="499"/>
      <c r="DQ114" s="499"/>
      <c r="DR114" s="499"/>
      <c r="DS114" s="499"/>
      <c r="DT114" s="499"/>
      <c r="DU114" s="499"/>
      <c r="DV114" s="499"/>
      <c r="DW114" s="499"/>
      <c r="DX114" s="499"/>
      <c r="DY114" s="499"/>
      <c r="DZ114" s="499"/>
      <c r="EA114" s="499"/>
      <c r="EB114" s="499"/>
      <c r="EC114" s="499"/>
      <c r="ED114" s="499"/>
      <c r="EE114" s="499"/>
      <c r="EF114" s="499"/>
      <c r="EG114" s="499"/>
      <c r="EH114" s="499"/>
      <c r="EI114" s="499"/>
      <c r="EJ114" s="499"/>
      <c r="EK114" s="499"/>
      <c r="EL114" s="499"/>
      <c r="EM114" s="499"/>
      <c r="EN114" s="499"/>
      <c r="EO114" s="499"/>
      <c r="EP114" s="499"/>
      <c r="EQ114" s="499"/>
      <c r="ER114" s="499"/>
      <c r="ES114" s="499"/>
      <c r="ET114" s="499"/>
      <c r="EU114" s="499"/>
      <c r="EV114" s="499"/>
      <c r="EW114" s="499"/>
      <c r="EX114" s="499"/>
      <c r="EY114" s="499"/>
      <c r="EZ114" s="499"/>
      <c r="FA114" s="499"/>
      <c r="FB114" s="499"/>
      <c r="FC114" s="499"/>
      <c r="FD114" s="499"/>
      <c r="FE114" s="499"/>
      <c r="FF114" s="499"/>
      <c r="FG114" s="499"/>
      <c r="FH114" s="499"/>
      <c r="FI114" s="499"/>
      <c r="FJ114" s="499"/>
      <c r="FK114" s="499"/>
      <c r="FL114" s="499"/>
      <c r="FM114" s="499"/>
      <c r="FN114" s="499"/>
      <c r="FO114" s="499"/>
      <c r="FP114" s="499"/>
      <c r="FQ114" s="499"/>
      <c r="FR114" s="499"/>
      <c r="FS114" s="499"/>
      <c r="FT114" s="499"/>
      <c r="FU114" s="499"/>
      <c r="FV114" s="499"/>
      <c r="FW114" s="499"/>
      <c r="FX114" s="499"/>
      <c r="FY114" s="499"/>
      <c r="FZ114" s="499"/>
      <c r="GA114" s="499"/>
      <c r="GB114" s="499"/>
      <c r="GC114" s="499"/>
      <c r="GD114" s="499"/>
      <c r="GE114" s="499"/>
      <c r="GF114" s="499"/>
      <c r="GG114" s="499"/>
      <c r="GH114" s="499"/>
      <c r="GI114" s="499"/>
      <c r="GJ114" s="499"/>
      <c r="GK114" s="499"/>
      <c r="GL114" s="499"/>
      <c r="GM114" s="499"/>
      <c r="GN114" s="499"/>
      <c r="GO114" s="499"/>
      <c r="GP114" s="499"/>
      <c r="GQ114" s="499"/>
      <c r="GR114" s="499"/>
      <c r="GS114" s="499"/>
      <c r="GT114" s="499"/>
      <c r="GU114" s="499"/>
      <c r="GV114" s="499"/>
      <c r="GW114" s="499"/>
      <c r="GX114" s="499"/>
      <c r="GY114" s="499"/>
      <c r="GZ114" s="499"/>
      <c r="HA114" s="499"/>
      <c r="HB114" s="499"/>
      <c r="HC114" s="499"/>
      <c r="HD114" s="499"/>
      <c r="HE114" s="499"/>
      <c r="HF114" s="499"/>
      <c r="HG114" s="499"/>
      <c r="HH114" s="499"/>
      <c r="HI114" s="499"/>
      <c r="HJ114" s="499"/>
      <c r="HK114" s="499"/>
      <c r="HL114" s="499"/>
      <c r="HM114" s="499"/>
      <c r="HN114" s="499"/>
      <c r="HO114" s="499"/>
      <c r="HP114" s="499"/>
      <c r="HQ114" s="499"/>
      <c r="HR114" s="499"/>
      <c r="HS114" s="499"/>
      <c r="HT114" s="499"/>
      <c r="HU114" s="499"/>
      <c r="HV114" s="499"/>
      <c r="HW114" s="499"/>
      <c r="HX114" s="499"/>
      <c r="HY114" s="499"/>
      <c r="HZ114" s="499"/>
      <c r="IA114" s="499"/>
      <c r="IB114" s="499"/>
      <c r="IC114" s="499"/>
      <c r="ID114" s="499"/>
      <c r="IE114" s="499"/>
      <c r="IF114" s="499"/>
      <c r="IG114" s="499"/>
      <c r="IH114" s="499"/>
      <c r="II114" s="499"/>
      <c r="IJ114" s="499"/>
      <c r="IK114" s="499"/>
      <c r="IL114" s="499"/>
      <c r="IM114" s="499"/>
      <c r="IN114" s="499"/>
      <c r="IO114" s="499"/>
      <c r="IP114" s="499"/>
      <c r="IQ114" s="499"/>
      <c r="IR114" s="499"/>
      <c r="IS114" s="499"/>
      <c r="IT114" s="499"/>
      <c r="IU114" s="499"/>
      <c r="IV114" s="499"/>
      <c r="IW114" s="499"/>
      <c r="IX114" s="499"/>
      <c r="IY114" s="499"/>
      <c r="IZ114" s="499"/>
      <c r="JA114" s="499"/>
      <c r="JB114" s="499"/>
      <c r="JC114" s="499"/>
      <c r="JD114" s="499"/>
      <c r="JE114" s="499"/>
      <c r="JF114" s="499"/>
      <c r="JG114" s="499"/>
      <c r="JH114" s="499"/>
      <c r="JI114" s="499"/>
      <c r="JJ114" s="499"/>
      <c r="JK114" s="499"/>
      <c r="JL114" s="499"/>
      <c r="JM114" s="499"/>
      <c r="JN114" s="499"/>
      <c r="JO114" s="499"/>
      <c r="JP114" s="499"/>
      <c r="JQ114" s="499"/>
      <c r="JR114" s="499"/>
      <c r="JS114" s="499"/>
      <c r="JT114" s="499"/>
      <c r="JU114" s="499"/>
      <c r="JV114" s="499"/>
      <c r="JW114" s="499"/>
      <c r="JX114" s="499"/>
      <c r="JY114" s="499"/>
      <c r="JZ114" s="499"/>
      <c r="KA114" s="499"/>
      <c r="KB114" s="499"/>
      <c r="KC114" s="499"/>
      <c r="KD114" s="499"/>
      <c r="KE114" s="499"/>
      <c r="KF114" s="499"/>
      <c r="KG114" s="499"/>
      <c r="KH114" s="499"/>
      <c r="KI114" s="499"/>
      <c r="KJ114" s="499"/>
      <c r="KK114" s="499"/>
      <c r="KL114" s="499"/>
      <c r="KM114" s="499"/>
      <c r="KN114" s="499"/>
      <c r="KO114" s="499"/>
      <c r="KP114" s="499"/>
      <c r="KQ114" s="499"/>
      <c r="KR114" s="499"/>
      <c r="KS114" s="499"/>
      <c r="KT114" s="499"/>
      <c r="KU114" s="499"/>
      <c r="KV114" s="499"/>
      <c r="KW114" s="499"/>
      <c r="KX114" s="499"/>
      <c r="KY114" s="499"/>
      <c r="KZ114" s="499"/>
      <c r="LA114" s="499"/>
      <c r="LB114" s="499"/>
      <c r="LC114" s="499"/>
      <c r="LD114" s="499"/>
      <c r="LE114" s="499"/>
      <c r="LF114" s="499"/>
      <c r="LG114" s="499"/>
      <c r="LH114" s="499"/>
      <c r="LI114" s="499"/>
      <c r="LJ114" s="499"/>
      <c r="LK114" s="499"/>
      <c r="LL114" s="499"/>
      <c r="LM114" s="499"/>
      <c r="LN114" s="499"/>
      <c r="LO114" s="499"/>
      <c r="LP114" s="499"/>
      <c r="LQ114" s="499"/>
      <c r="LR114" s="499"/>
      <c r="LS114" s="499"/>
      <c r="LT114" s="499"/>
      <c r="LU114" s="499"/>
      <c r="LV114" s="499"/>
      <c r="LW114" s="499"/>
      <c r="LX114" s="499"/>
      <c r="LY114" s="499"/>
      <c r="LZ114" s="499"/>
      <c r="MA114" s="499"/>
      <c r="MB114" s="499"/>
      <c r="MC114" s="499"/>
      <c r="MD114" s="499"/>
      <c r="ME114" s="499"/>
      <c r="MF114" s="499"/>
      <c r="MG114" s="499"/>
      <c r="MH114" s="499"/>
      <c r="MI114" s="499"/>
      <c r="MJ114" s="499"/>
      <c r="MK114" s="499"/>
      <c r="ML114" s="499"/>
      <c r="MM114" s="499"/>
      <c r="MN114" s="499"/>
      <c r="MO114" s="499"/>
      <c r="MP114" s="499"/>
      <c r="MQ114" s="499"/>
      <c r="MR114" s="499"/>
      <c r="MS114" s="499"/>
      <c r="MT114" s="499"/>
      <c r="MU114" s="499"/>
      <c r="MV114" s="499"/>
      <c r="MW114" s="499"/>
      <c r="MX114" s="499"/>
      <c r="MY114" s="499"/>
      <c r="MZ114" s="499"/>
      <c r="NA114" s="499"/>
      <c r="NB114" s="499"/>
      <c r="NC114" s="499"/>
      <c r="ND114" s="499"/>
      <c r="NE114" s="499"/>
      <c r="NF114" s="499"/>
      <c r="NG114" s="499"/>
      <c r="NH114" s="499"/>
      <c r="NI114" s="499"/>
      <c r="NJ114" s="499"/>
      <c r="NK114" s="499"/>
      <c r="NL114" s="499"/>
      <c r="NM114" s="499"/>
      <c r="NN114" s="499"/>
      <c r="NO114" s="499"/>
      <c r="NP114" s="499"/>
      <c r="NQ114" s="499"/>
      <c r="NR114" s="499"/>
      <c r="NS114" s="499"/>
      <c r="NT114" s="499"/>
      <c r="NU114" s="499"/>
      <c r="NV114" s="499"/>
      <c r="NW114" s="499"/>
      <c r="NX114" s="499"/>
      <c r="NY114" s="499"/>
      <c r="NZ114" s="499"/>
      <c r="OA114" s="499"/>
      <c r="OB114" s="499"/>
      <c r="OC114" s="499"/>
      <c r="OD114" s="499"/>
      <c r="OE114" s="499"/>
      <c r="OF114" s="499"/>
      <c r="OG114" s="499"/>
      <c r="OH114" s="499"/>
      <c r="OI114" s="499"/>
      <c r="OJ114" s="499"/>
      <c r="OK114" s="499"/>
      <c r="OL114" s="499"/>
      <c r="OM114" s="499"/>
      <c r="ON114" s="499"/>
      <c r="OO114" s="499"/>
      <c r="OP114" s="499"/>
      <c r="OQ114" s="499"/>
      <c r="OR114" s="499"/>
      <c r="OS114" s="499"/>
      <c r="OT114" s="499"/>
      <c r="OU114" s="499"/>
      <c r="OV114" s="499"/>
      <c r="OW114" s="499"/>
      <c r="OX114" s="499"/>
      <c r="OY114" s="499"/>
      <c r="OZ114" s="499"/>
      <c r="PA114" s="499"/>
      <c r="PB114" s="499"/>
      <c r="PC114" s="499"/>
      <c r="PD114" s="499"/>
      <c r="PE114" s="499"/>
      <c r="PF114" s="499"/>
      <c r="PG114" s="499"/>
      <c r="PH114" s="499"/>
      <c r="PI114" s="499"/>
      <c r="PJ114" s="499"/>
      <c r="PK114" s="499"/>
      <c r="PL114" s="499"/>
      <c r="PM114" s="499"/>
      <c r="PN114" s="499"/>
      <c r="PO114" s="499"/>
      <c r="PP114" s="499"/>
      <c r="PQ114" s="499"/>
      <c r="PR114" s="499"/>
      <c r="PS114" s="499"/>
      <c r="PT114" s="499"/>
      <c r="PU114" s="499"/>
      <c r="PV114" s="499"/>
      <c r="PW114" s="499"/>
      <c r="PX114" s="499"/>
      <c r="PY114" s="499"/>
      <c r="PZ114" s="499"/>
      <c r="QA114" s="499"/>
      <c r="QB114" s="499"/>
      <c r="QC114" s="499"/>
      <c r="QD114" s="499"/>
      <c r="QE114" s="499"/>
      <c r="QF114" s="499"/>
      <c r="QG114" s="499"/>
      <c r="QH114" s="499"/>
      <c r="QI114" s="499"/>
      <c r="QJ114" s="499"/>
      <c r="QK114" s="499"/>
      <c r="QL114" s="499"/>
      <c r="QM114" s="499"/>
      <c r="QN114" s="499"/>
      <c r="QO114" s="499"/>
      <c r="QP114" s="499"/>
      <c r="QQ114" s="499"/>
      <c r="QR114" s="499"/>
      <c r="QS114" s="499"/>
      <c r="QT114" s="499"/>
      <c r="QU114" s="499"/>
      <c r="QV114" s="499"/>
      <c r="QW114" s="499"/>
      <c r="QX114" s="499"/>
      <c r="QY114" s="499"/>
      <c r="QZ114" s="499"/>
      <c r="RA114" s="499"/>
      <c r="RB114" s="499"/>
      <c r="RC114" s="499"/>
      <c r="RD114" s="499"/>
      <c r="RE114" s="499"/>
      <c r="RF114" s="499"/>
      <c r="RG114" s="499"/>
      <c r="RH114" s="499"/>
      <c r="RI114" s="499"/>
      <c r="RJ114" s="499"/>
      <c r="RK114" s="499"/>
      <c r="RL114" s="499"/>
      <c r="RM114" s="499"/>
      <c r="RN114" s="499"/>
      <c r="RO114" s="499"/>
      <c r="RP114" s="499"/>
      <c r="RQ114" s="499"/>
      <c r="RR114" s="499"/>
      <c r="RS114" s="499"/>
      <c r="RT114" s="499"/>
      <c r="RU114" s="499"/>
      <c r="RV114" s="499"/>
      <c r="RW114" s="499"/>
      <c r="RX114" s="499"/>
      <c r="RY114" s="499"/>
      <c r="RZ114" s="499"/>
      <c r="SA114" s="499"/>
      <c r="SB114" s="499"/>
      <c r="SC114" s="499"/>
      <c r="SD114" s="499"/>
      <c r="SE114" s="499"/>
      <c r="SF114" s="499"/>
      <c r="SG114" s="499"/>
      <c r="SH114" s="499"/>
      <c r="SI114" s="499"/>
      <c r="SJ114" s="499"/>
      <c r="SK114" s="499"/>
      <c r="SL114" s="175"/>
    </row>
    <row r="115" spans="3:16384">
      <c r="C115" s="390" t="s">
        <v>493</v>
      </c>
      <c r="D115" s="21" t="s">
        <v>952</v>
      </c>
      <c r="E115" s="175" t="s">
        <v>984</v>
      </c>
      <c r="F115" s="499">
        <f>VLOOKUP("Paquete Acerques",'P. 2.1'!$E$849:$L$870,6,FALSE)</f>
        <v>4.6942204790259794</v>
      </c>
      <c r="G115" s="499">
        <f>VLOOKUP(G$63,'P. 2.1'!$E$849:$L$870,6,FALSE)</f>
        <v>0.7177922043104642</v>
      </c>
      <c r="H115" s="499">
        <f>VLOOKUP(H$63,'P. 2.1'!$E$849:$L$870,6,FALSE)</f>
        <v>0.8943942287162614</v>
      </c>
      <c r="I115" s="499">
        <f>VLOOKUP(I$63,'P. 2.1'!$E$849:$L$870,6,FALSE)</f>
        <v>0.54196308128708837</v>
      </c>
      <c r="J115" s="202"/>
      <c r="K115" s="499">
        <f>VLOOKUP(K$63,'P. 2.1'!$E$849:$L$870,6,FALSE)</f>
        <v>0</v>
      </c>
      <c r="L115" s="499">
        <f>VLOOKUP(L$63,'P. 2.1'!$E$849:$L$870,6,FALSE)</f>
        <v>8.3708671365658044E-2</v>
      </c>
      <c r="M115" s="499">
        <f>VLOOKUP(M$63,'P. 2.1'!$E$849:$L$870,6,FALSE)</f>
        <v>0.71055550279338486</v>
      </c>
      <c r="N115" s="499">
        <f>VLOOKUP("Paquete Super Negocio",'P. 2.1'!$E$849:$L$870,6,FALSE)</f>
        <v>2.7568543218792194</v>
      </c>
      <c r="O115" s="499">
        <f>VLOOKUP("Paquete Telmex Todo México Sin Límites",'P. 2.1'!$E$849:$L$870,6,FALSE)</f>
        <v>10.802825391186111</v>
      </c>
      <c r="P115" s="500" t="e">
        <f>VLOOKUP(P$63,'P. 2.1'!$E$849:$L$870,6,FALSE)</f>
        <v>#N/A</v>
      </c>
      <c r="Q115" s="499">
        <f>VLOOKUP("Telmex Negocio Sin Límites 1",'P. 2.1'!$E$849:$L$870,6,FALSE)</f>
        <v>2.8974547749942272</v>
      </c>
      <c r="R115" s="499">
        <f>VLOOKUP("Telmex Negocio Sin Límites 2",'P. 2.1'!$E$849:$L$870,6,FALSE)</f>
        <v>7.0961690919674902</v>
      </c>
      <c r="S115" s="499">
        <f>VLOOKUP("Telmex Negocio Sin Límites 3",'P. 2.1'!$E$849:$L$870,6,FALSE)</f>
        <v>10.884769699206228</v>
      </c>
      <c r="T115" s="499">
        <f>VLOOKUP("Renta Mensual de la Línea Residencial",'P. 2.1'!$E$849:$L$870,6,FALSE)</f>
        <v>9.7734854707558202E-2</v>
      </c>
      <c r="U115" s="499">
        <f>VLOOKUP("Renta Mensual de la Línea Comercial",'P. 2.1'!$E$849:$L$870,6,FALSE)</f>
        <v>0.5021573054130497</v>
      </c>
      <c r="V115" s="499"/>
      <c r="W115" s="499"/>
      <c r="X115" s="499"/>
      <c r="Y115" s="499"/>
      <c r="Z115" s="499"/>
      <c r="AA115" s="499"/>
      <c r="AB115" s="499"/>
      <c r="AC115" s="499"/>
      <c r="AD115" s="499"/>
      <c r="AE115" s="499"/>
      <c r="AF115" s="499"/>
      <c r="AG115" s="499"/>
      <c r="AH115" s="499"/>
      <c r="AI115" s="499"/>
      <c r="AJ115" s="499"/>
      <c r="AK115" s="499"/>
      <c r="AL115" s="499"/>
      <c r="AM115" s="499"/>
      <c r="AN115" s="499"/>
      <c r="AO115" s="499"/>
      <c r="AP115" s="499"/>
      <c r="AQ115" s="499"/>
      <c r="AR115" s="499"/>
      <c r="AS115" s="499"/>
      <c r="AT115" s="499"/>
      <c r="AU115" s="499"/>
      <c r="AV115" s="499"/>
      <c r="AW115" s="499"/>
      <c r="AX115" s="499"/>
      <c r="AY115" s="499"/>
      <c r="AZ115" s="499"/>
      <c r="BA115" s="499"/>
      <c r="BB115" s="499"/>
      <c r="BC115" s="499"/>
      <c r="BD115" s="499"/>
      <c r="BE115" s="499"/>
      <c r="BF115" s="499"/>
      <c r="BG115" s="499"/>
      <c r="BH115" s="499"/>
      <c r="BI115" s="499"/>
      <c r="BJ115" s="499"/>
      <c r="BK115" s="499"/>
      <c r="BL115" s="499"/>
      <c r="BM115" s="499"/>
      <c r="BN115" s="499"/>
      <c r="BO115" s="499"/>
      <c r="BP115" s="499"/>
      <c r="BQ115" s="499"/>
      <c r="BR115" s="499"/>
      <c r="BS115" s="499"/>
      <c r="BT115" s="499"/>
      <c r="BU115" s="499"/>
      <c r="BV115" s="499"/>
      <c r="BW115" s="499"/>
      <c r="BX115" s="499"/>
      <c r="BY115" s="499"/>
      <c r="BZ115" s="499"/>
      <c r="CA115" s="499"/>
      <c r="CB115" s="499"/>
      <c r="CC115" s="499"/>
      <c r="CD115" s="499"/>
      <c r="CE115" s="499"/>
      <c r="CF115" s="499"/>
      <c r="CG115" s="499"/>
      <c r="CH115" s="499"/>
      <c r="CI115" s="499"/>
      <c r="CJ115" s="499"/>
      <c r="CK115" s="499"/>
      <c r="CL115" s="499"/>
      <c r="CM115" s="499"/>
      <c r="CN115" s="499"/>
      <c r="CO115" s="499"/>
      <c r="CP115" s="499"/>
      <c r="CQ115" s="499"/>
      <c r="CR115" s="499"/>
      <c r="CS115" s="499"/>
      <c r="CT115" s="499"/>
      <c r="CU115" s="499"/>
      <c r="CV115" s="499"/>
      <c r="CW115" s="499"/>
      <c r="CX115" s="499"/>
      <c r="CY115" s="499"/>
      <c r="CZ115" s="499"/>
      <c r="DA115" s="499"/>
      <c r="DB115" s="499"/>
      <c r="DC115" s="499"/>
      <c r="DD115" s="499"/>
      <c r="DE115" s="499"/>
      <c r="DF115" s="499"/>
      <c r="DG115" s="499"/>
      <c r="DH115" s="499"/>
      <c r="DI115" s="499"/>
      <c r="DJ115" s="499"/>
      <c r="DK115" s="499"/>
      <c r="DL115" s="499"/>
      <c r="DM115" s="499"/>
      <c r="DN115" s="499"/>
      <c r="DO115" s="499"/>
      <c r="DP115" s="499"/>
      <c r="DQ115" s="499"/>
      <c r="DR115" s="499"/>
      <c r="DS115" s="499"/>
      <c r="DT115" s="499"/>
      <c r="DU115" s="499"/>
      <c r="DV115" s="499"/>
      <c r="DW115" s="499"/>
      <c r="DX115" s="499"/>
      <c r="DY115" s="499"/>
      <c r="DZ115" s="499"/>
      <c r="EA115" s="499"/>
      <c r="EB115" s="499"/>
      <c r="EC115" s="499"/>
      <c r="ED115" s="499"/>
      <c r="EE115" s="499"/>
      <c r="EF115" s="499"/>
      <c r="EG115" s="499"/>
      <c r="EH115" s="499"/>
      <c r="EI115" s="499"/>
      <c r="EJ115" s="499"/>
      <c r="EK115" s="499"/>
      <c r="EL115" s="499"/>
      <c r="EM115" s="499"/>
      <c r="EN115" s="499"/>
      <c r="EO115" s="499"/>
      <c r="EP115" s="499"/>
      <c r="EQ115" s="499"/>
      <c r="ER115" s="499"/>
      <c r="ES115" s="499"/>
      <c r="ET115" s="499"/>
      <c r="EU115" s="499"/>
      <c r="EV115" s="499"/>
      <c r="EW115" s="499"/>
      <c r="EX115" s="499"/>
      <c r="EY115" s="499"/>
      <c r="EZ115" s="499"/>
      <c r="FA115" s="499"/>
      <c r="FB115" s="499"/>
      <c r="FC115" s="499"/>
      <c r="FD115" s="499"/>
      <c r="FE115" s="499"/>
      <c r="FF115" s="499"/>
      <c r="FG115" s="499"/>
      <c r="FH115" s="499"/>
      <c r="FI115" s="499"/>
      <c r="FJ115" s="499"/>
      <c r="FK115" s="499"/>
      <c r="FL115" s="499"/>
      <c r="FM115" s="499"/>
      <c r="FN115" s="499"/>
      <c r="FO115" s="499"/>
      <c r="FP115" s="499"/>
      <c r="FQ115" s="499"/>
      <c r="FR115" s="499"/>
      <c r="FS115" s="499"/>
      <c r="FT115" s="499"/>
      <c r="FU115" s="499"/>
      <c r="FV115" s="499"/>
      <c r="FW115" s="499"/>
      <c r="FX115" s="499"/>
      <c r="FY115" s="499"/>
      <c r="FZ115" s="499"/>
      <c r="GA115" s="499"/>
      <c r="GB115" s="499"/>
      <c r="GC115" s="499"/>
      <c r="GD115" s="499"/>
      <c r="GE115" s="499"/>
      <c r="GF115" s="499"/>
      <c r="GG115" s="499"/>
      <c r="GH115" s="499"/>
      <c r="GI115" s="499"/>
      <c r="GJ115" s="499"/>
      <c r="GK115" s="499"/>
      <c r="GL115" s="499"/>
      <c r="GM115" s="499"/>
      <c r="GN115" s="499"/>
      <c r="GO115" s="499"/>
      <c r="GP115" s="499"/>
      <c r="GQ115" s="499"/>
      <c r="GR115" s="499"/>
      <c r="GS115" s="499"/>
      <c r="GT115" s="499"/>
      <c r="GU115" s="499"/>
      <c r="GV115" s="499"/>
      <c r="GW115" s="499"/>
      <c r="GX115" s="499"/>
      <c r="GY115" s="499"/>
      <c r="GZ115" s="499"/>
      <c r="HA115" s="499"/>
      <c r="HB115" s="499"/>
      <c r="HC115" s="499"/>
      <c r="HD115" s="499"/>
      <c r="HE115" s="499"/>
      <c r="HF115" s="499"/>
      <c r="HG115" s="499"/>
      <c r="HH115" s="499"/>
      <c r="HI115" s="499"/>
      <c r="HJ115" s="499"/>
      <c r="HK115" s="499"/>
      <c r="HL115" s="499"/>
      <c r="HM115" s="499"/>
      <c r="HN115" s="499"/>
      <c r="HO115" s="499"/>
      <c r="HP115" s="499"/>
      <c r="HQ115" s="499"/>
      <c r="HR115" s="499"/>
      <c r="HS115" s="499"/>
      <c r="HT115" s="499"/>
      <c r="HU115" s="499"/>
      <c r="HV115" s="499"/>
      <c r="HW115" s="499"/>
      <c r="HX115" s="499"/>
      <c r="HY115" s="499"/>
      <c r="HZ115" s="499"/>
      <c r="IA115" s="499"/>
      <c r="IB115" s="499"/>
      <c r="IC115" s="499"/>
      <c r="ID115" s="499"/>
      <c r="IE115" s="499"/>
      <c r="IF115" s="499"/>
      <c r="IG115" s="499"/>
      <c r="IH115" s="499"/>
      <c r="II115" s="499"/>
      <c r="IJ115" s="499"/>
      <c r="IK115" s="499"/>
      <c r="IL115" s="499"/>
      <c r="IM115" s="499"/>
      <c r="IN115" s="499"/>
      <c r="IO115" s="499"/>
      <c r="IP115" s="499"/>
      <c r="IQ115" s="499"/>
      <c r="IR115" s="499"/>
      <c r="IS115" s="499"/>
      <c r="IT115" s="499"/>
      <c r="IU115" s="499"/>
      <c r="IV115" s="499"/>
      <c r="IW115" s="499"/>
      <c r="IX115" s="499"/>
      <c r="IY115" s="499"/>
      <c r="IZ115" s="499"/>
      <c r="JA115" s="499"/>
      <c r="JB115" s="499"/>
      <c r="JC115" s="499"/>
      <c r="JD115" s="499"/>
      <c r="JE115" s="499"/>
      <c r="JF115" s="499"/>
      <c r="JG115" s="499"/>
      <c r="JH115" s="499"/>
      <c r="JI115" s="499"/>
      <c r="JJ115" s="499"/>
      <c r="JK115" s="499"/>
      <c r="JL115" s="499"/>
      <c r="JM115" s="499"/>
      <c r="JN115" s="499"/>
      <c r="JO115" s="499"/>
      <c r="JP115" s="499"/>
      <c r="JQ115" s="499"/>
      <c r="JR115" s="499"/>
      <c r="JS115" s="499"/>
      <c r="JT115" s="499"/>
      <c r="JU115" s="499"/>
      <c r="JV115" s="499"/>
      <c r="JW115" s="499"/>
      <c r="JX115" s="499"/>
      <c r="JY115" s="499"/>
      <c r="JZ115" s="499"/>
      <c r="KA115" s="499"/>
      <c r="KB115" s="499"/>
      <c r="KC115" s="499"/>
      <c r="KD115" s="499"/>
      <c r="KE115" s="499"/>
      <c r="KF115" s="499"/>
      <c r="KG115" s="499"/>
      <c r="KH115" s="499"/>
      <c r="KI115" s="499"/>
      <c r="KJ115" s="499"/>
      <c r="KK115" s="499"/>
      <c r="KL115" s="499"/>
      <c r="KM115" s="499"/>
      <c r="KN115" s="499"/>
      <c r="KO115" s="499"/>
      <c r="KP115" s="499"/>
      <c r="KQ115" s="499"/>
      <c r="KR115" s="499"/>
      <c r="KS115" s="499"/>
      <c r="KT115" s="499"/>
      <c r="KU115" s="499"/>
      <c r="KV115" s="499"/>
      <c r="KW115" s="499"/>
      <c r="KX115" s="499"/>
      <c r="KY115" s="499"/>
      <c r="KZ115" s="499"/>
      <c r="LA115" s="499"/>
      <c r="LB115" s="499"/>
      <c r="LC115" s="499"/>
      <c r="LD115" s="499"/>
      <c r="LE115" s="499"/>
      <c r="LF115" s="499"/>
      <c r="LG115" s="499"/>
      <c r="LH115" s="499"/>
      <c r="LI115" s="499"/>
      <c r="LJ115" s="499"/>
      <c r="LK115" s="499"/>
      <c r="LL115" s="499"/>
      <c r="LM115" s="499"/>
      <c r="LN115" s="499"/>
      <c r="LO115" s="499"/>
      <c r="LP115" s="499"/>
      <c r="LQ115" s="499"/>
      <c r="LR115" s="499"/>
      <c r="LS115" s="499"/>
      <c r="LT115" s="499"/>
      <c r="LU115" s="499"/>
      <c r="LV115" s="499"/>
      <c r="LW115" s="499"/>
      <c r="LX115" s="499"/>
      <c r="LY115" s="499"/>
      <c r="LZ115" s="499"/>
      <c r="MA115" s="499"/>
      <c r="MB115" s="499"/>
      <c r="MC115" s="499"/>
      <c r="MD115" s="499"/>
      <c r="ME115" s="499"/>
      <c r="MF115" s="499"/>
      <c r="MG115" s="499"/>
      <c r="MH115" s="499"/>
      <c r="MI115" s="499"/>
      <c r="MJ115" s="499"/>
      <c r="MK115" s="499"/>
      <c r="ML115" s="499"/>
      <c r="MM115" s="499"/>
      <c r="MN115" s="499"/>
      <c r="MO115" s="499"/>
      <c r="MP115" s="499"/>
      <c r="MQ115" s="499"/>
      <c r="MR115" s="499"/>
      <c r="MS115" s="499"/>
      <c r="MT115" s="499"/>
      <c r="MU115" s="499"/>
      <c r="MV115" s="499"/>
      <c r="MW115" s="499"/>
      <c r="MX115" s="499"/>
      <c r="MY115" s="499"/>
      <c r="MZ115" s="499"/>
      <c r="NA115" s="499"/>
      <c r="NB115" s="499"/>
      <c r="NC115" s="499"/>
      <c r="ND115" s="499"/>
      <c r="NE115" s="499"/>
      <c r="NF115" s="499"/>
      <c r="NG115" s="499"/>
      <c r="NH115" s="499"/>
      <c r="NI115" s="499"/>
      <c r="NJ115" s="499"/>
      <c r="NK115" s="499"/>
      <c r="NL115" s="499"/>
      <c r="NM115" s="499"/>
      <c r="NN115" s="499"/>
      <c r="NO115" s="499"/>
      <c r="NP115" s="499"/>
      <c r="NQ115" s="499"/>
      <c r="NR115" s="499"/>
      <c r="NS115" s="499"/>
      <c r="NT115" s="499"/>
      <c r="NU115" s="499"/>
      <c r="NV115" s="499"/>
      <c r="NW115" s="499"/>
      <c r="NX115" s="499"/>
      <c r="NY115" s="499"/>
      <c r="NZ115" s="499"/>
      <c r="OA115" s="499"/>
      <c r="OB115" s="499"/>
      <c r="OC115" s="499"/>
      <c r="OD115" s="499"/>
      <c r="OE115" s="499"/>
      <c r="OF115" s="499"/>
      <c r="OG115" s="499"/>
      <c r="OH115" s="499"/>
      <c r="OI115" s="499"/>
      <c r="OJ115" s="499"/>
      <c r="OK115" s="499"/>
      <c r="OL115" s="499"/>
      <c r="OM115" s="499"/>
      <c r="ON115" s="499"/>
      <c r="OO115" s="499"/>
      <c r="OP115" s="499"/>
      <c r="OQ115" s="499"/>
      <c r="OR115" s="499"/>
      <c r="OS115" s="499"/>
      <c r="OT115" s="499"/>
      <c r="OU115" s="499"/>
      <c r="OV115" s="499"/>
      <c r="OW115" s="499"/>
      <c r="OX115" s="499"/>
      <c r="OY115" s="499"/>
      <c r="OZ115" s="499"/>
      <c r="PA115" s="499"/>
      <c r="PB115" s="499"/>
      <c r="PC115" s="499"/>
      <c r="PD115" s="499"/>
      <c r="PE115" s="499"/>
      <c r="PF115" s="499"/>
      <c r="PG115" s="499"/>
      <c r="PH115" s="499"/>
      <c r="PI115" s="499"/>
      <c r="PJ115" s="499"/>
      <c r="PK115" s="499"/>
      <c r="PL115" s="499"/>
      <c r="PM115" s="499"/>
      <c r="PN115" s="499"/>
      <c r="PO115" s="499"/>
      <c r="PP115" s="499"/>
      <c r="PQ115" s="499"/>
      <c r="PR115" s="499"/>
      <c r="PS115" s="499"/>
      <c r="PT115" s="499"/>
      <c r="PU115" s="499"/>
      <c r="PV115" s="499"/>
      <c r="PW115" s="499"/>
      <c r="PX115" s="499"/>
      <c r="PY115" s="499"/>
      <c r="PZ115" s="499"/>
      <c r="QA115" s="499"/>
      <c r="QB115" s="499"/>
      <c r="QC115" s="499"/>
      <c r="QD115" s="499"/>
      <c r="QE115" s="499"/>
      <c r="QF115" s="499"/>
      <c r="QG115" s="499"/>
      <c r="QH115" s="499"/>
      <c r="QI115" s="499"/>
      <c r="QJ115" s="499"/>
      <c r="QK115" s="499"/>
      <c r="QL115" s="499"/>
      <c r="QM115" s="499"/>
      <c r="QN115" s="499"/>
      <c r="QO115" s="499"/>
      <c r="QP115" s="499"/>
      <c r="QQ115" s="499"/>
      <c r="QR115" s="499"/>
      <c r="QS115" s="499"/>
      <c r="QT115" s="499"/>
      <c r="QU115" s="499"/>
      <c r="QV115" s="499"/>
      <c r="QW115" s="499"/>
      <c r="QX115" s="499"/>
      <c r="QY115" s="499"/>
      <c r="QZ115" s="499"/>
      <c r="RA115" s="499"/>
      <c r="RB115" s="499"/>
      <c r="RC115" s="499"/>
      <c r="RD115" s="499"/>
      <c r="RE115" s="499"/>
      <c r="RF115" s="499"/>
      <c r="RG115" s="499"/>
      <c r="RH115" s="499"/>
      <c r="RI115" s="499"/>
      <c r="RJ115" s="499"/>
      <c r="RK115" s="499"/>
      <c r="RL115" s="499"/>
      <c r="RM115" s="499"/>
      <c r="RN115" s="499"/>
      <c r="RO115" s="499"/>
      <c r="RP115" s="499"/>
      <c r="RQ115" s="499"/>
      <c r="RR115" s="499"/>
      <c r="RS115" s="499"/>
      <c r="RT115" s="499"/>
      <c r="RU115" s="499"/>
      <c r="RV115" s="499"/>
      <c r="RW115" s="499"/>
      <c r="RX115" s="499"/>
      <c r="RY115" s="499"/>
      <c r="RZ115" s="499"/>
      <c r="SA115" s="499"/>
      <c r="SB115" s="499"/>
      <c r="SC115" s="499"/>
      <c r="SD115" s="499"/>
      <c r="SE115" s="499"/>
      <c r="SF115" s="499"/>
      <c r="SG115" s="499"/>
      <c r="SH115" s="499"/>
      <c r="SI115" s="499"/>
      <c r="SJ115" s="499"/>
      <c r="SK115" s="499"/>
      <c r="SL115" s="175"/>
    </row>
    <row r="116" spans="3:16384">
      <c r="C116" s="390" t="s">
        <v>494</v>
      </c>
      <c r="D116" s="21" t="s">
        <v>952</v>
      </c>
      <c r="E116" s="175" t="s">
        <v>984</v>
      </c>
      <c r="F116" s="499">
        <f>VLOOKUP("Paquete Acerques",'P. 2.1'!$E$849:$L$870,8,FALSE)</f>
        <v>128.65411392834491</v>
      </c>
      <c r="G116" s="499">
        <f>VLOOKUP(G$63,'P. 2.1'!$E$849:$L$870,8,FALSE)</f>
        <v>36.580190707975845</v>
      </c>
      <c r="H116" s="499">
        <f>VLOOKUP(H$63,'P. 2.1'!$E$849:$L$870,8,FALSE)</f>
        <v>38.149636814752533</v>
      </c>
      <c r="I116" s="499">
        <f>VLOOKUP(I$63,'P. 2.1'!$E$849:$L$870,8,FALSE)</f>
        <v>35.754994825903196</v>
      </c>
      <c r="J116" s="202"/>
      <c r="K116" s="499">
        <f>VLOOKUP(K$63,'P. 2.1'!$E$849:$L$870,8,FALSE)</f>
        <v>0</v>
      </c>
      <c r="L116" s="499">
        <f>VLOOKUP(L$63,'P. 2.1'!$E$849:$L$870,8,FALSE)</f>
        <v>8.7103351271545364</v>
      </c>
      <c r="M116" s="499">
        <f>VLOOKUP(M$63,'P. 2.1'!$E$849:$L$870,8,FALSE)</f>
        <v>76.734029812213933</v>
      </c>
      <c r="N116" s="499">
        <f>VLOOKUP("Paquete Super Negocio",'P. 2.1'!$E$849:$L$870,8,FALSE)</f>
        <v>100.63382276607661</v>
      </c>
      <c r="O116" s="499">
        <f>VLOOKUP("Paquete Telmex Todo México Sin Límites",'P. 2.1'!$E$849:$L$870,8,FALSE)</f>
        <v>128.12505517516698</v>
      </c>
      <c r="P116" s="500" t="e">
        <f>VLOOKUP(P$63,'P. 2.1'!$E$849:$L$870,8,FALSE)</f>
        <v>#N/A</v>
      </c>
      <c r="Q116" s="499">
        <f>VLOOKUP("Telmex Negocio Sin Límites 1",'P. 2.1'!$E$849:$L$870,8,FALSE)</f>
        <v>185.14586148896225</v>
      </c>
      <c r="R116" s="499">
        <f>VLOOKUP("Telmex Negocio Sin Límites 2",'P. 2.1'!$E$849:$L$870,8,FALSE)</f>
        <v>101.16359213460562</v>
      </c>
      <c r="S116" s="499">
        <f>VLOOKUP("Telmex Negocio Sin Límites 3",'P. 2.1'!$E$849:$L$870,8,FALSE)</f>
        <v>147.53376777396795</v>
      </c>
      <c r="T116" s="499">
        <f>VLOOKUP("Renta Mensual de la Línea Residencial",'P. 2.1'!$E$849:$L$870,8,FALSE)</f>
        <v>14.636906391957501</v>
      </c>
      <c r="U116" s="499">
        <f>VLOOKUP("Renta Mensual de la Línea Comercial",'P. 2.1'!$E$849:$L$870,8,FALSE)</f>
        <v>11.671613433291352</v>
      </c>
      <c r="V116" s="499"/>
      <c r="W116" s="499"/>
      <c r="X116" s="499"/>
      <c r="Y116" s="499"/>
      <c r="Z116" s="499"/>
      <c r="AA116" s="499"/>
      <c r="AB116" s="499"/>
      <c r="AC116" s="499"/>
      <c r="AD116" s="499"/>
      <c r="AE116" s="499"/>
      <c r="AF116" s="499"/>
      <c r="AG116" s="499"/>
      <c r="AH116" s="499"/>
      <c r="AI116" s="499"/>
      <c r="AJ116" s="499"/>
      <c r="AK116" s="499"/>
      <c r="AL116" s="499"/>
      <c r="AM116" s="499"/>
      <c r="AN116" s="499"/>
      <c r="AO116" s="499"/>
      <c r="AP116" s="499"/>
      <c r="AQ116" s="499"/>
      <c r="AR116" s="499"/>
      <c r="AS116" s="499"/>
      <c r="AT116" s="499"/>
      <c r="AU116" s="499"/>
      <c r="AV116" s="499"/>
      <c r="AW116" s="499"/>
      <c r="AX116" s="499"/>
      <c r="AY116" s="499"/>
      <c r="AZ116" s="499"/>
      <c r="BA116" s="499"/>
      <c r="BB116" s="499"/>
      <c r="BC116" s="499"/>
      <c r="BD116" s="499"/>
      <c r="BE116" s="499"/>
      <c r="BF116" s="499"/>
      <c r="BG116" s="499"/>
      <c r="BH116" s="499"/>
      <c r="BI116" s="499"/>
      <c r="BJ116" s="499"/>
      <c r="BK116" s="499"/>
      <c r="BL116" s="499"/>
      <c r="BM116" s="499"/>
      <c r="BN116" s="499"/>
      <c r="BO116" s="499"/>
      <c r="BP116" s="499"/>
      <c r="BQ116" s="499"/>
      <c r="BR116" s="499"/>
      <c r="BS116" s="499"/>
      <c r="BT116" s="499"/>
      <c r="BU116" s="499"/>
      <c r="BV116" s="499"/>
      <c r="BW116" s="499"/>
      <c r="BX116" s="499"/>
      <c r="BY116" s="499"/>
      <c r="BZ116" s="499"/>
      <c r="CA116" s="499"/>
      <c r="CB116" s="499"/>
      <c r="CC116" s="499"/>
      <c r="CD116" s="499"/>
      <c r="CE116" s="499"/>
      <c r="CF116" s="499"/>
      <c r="CG116" s="499"/>
      <c r="CH116" s="499"/>
      <c r="CI116" s="499"/>
      <c r="CJ116" s="499"/>
      <c r="CK116" s="499"/>
      <c r="CL116" s="499"/>
      <c r="CM116" s="499"/>
      <c r="CN116" s="499"/>
      <c r="CO116" s="499"/>
      <c r="CP116" s="499"/>
      <c r="CQ116" s="499"/>
      <c r="CR116" s="499"/>
      <c r="CS116" s="499"/>
      <c r="CT116" s="499"/>
      <c r="CU116" s="499"/>
      <c r="CV116" s="499"/>
      <c r="CW116" s="499"/>
      <c r="CX116" s="499"/>
      <c r="CY116" s="499"/>
      <c r="CZ116" s="499"/>
      <c r="DA116" s="499"/>
      <c r="DB116" s="499"/>
      <c r="DC116" s="499"/>
      <c r="DD116" s="499"/>
      <c r="DE116" s="499"/>
      <c r="DF116" s="499"/>
      <c r="DG116" s="499"/>
      <c r="DH116" s="499"/>
      <c r="DI116" s="499"/>
      <c r="DJ116" s="499"/>
      <c r="DK116" s="499"/>
      <c r="DL116" s="499"/>
      <c r="DM116" s="499"/>
      <c r="DN116" s="499"/>
      <c r="DO116" s="499"/>
      <c r="DP116" s="499"/>
      <c r="DQ116" s="499"/>
      <c r="DR116" s="499"/>
      <c r="DS116" s="499"/>
      <c r="DT116" s="499"/>
      <c r="DU116" s="499"/>
      <c r="DV116" s="499"/>
      <c r="DW116" s="499"/>
      <c r="DX116" s="499"/>
      <c r="DY116" s="499"/>
      <c r="DZ116" s="499"/>
      <c r="EA116" s="499"/>
      <c r="EB116" s="499"/>
      <c r="EC116" s="499"/>
      <c r="ED116" s="499"/>
      <c r="EE116" s="499"/>
      <c r="EF116" s="499"/>
      <c r="EG116" s="499"/>
      <c r="EH116" s="499"/>
      <c r="EI116" s="499"/>
      <c r="EJ116" s="499"/>
      <c r="EK116" s="499"/>
      <c r="EL116" s="499"/>
      <c r="EM116" s="499"/>
      <c r="EN116" s="499"/>
      <c r="EO116" s="499"/>
      <c r="EP116" s="499"/>
      <c r="EQ116" s="499"/>
      <c r="ER116" s="499"/>
      <c r="ES116" s="499"/>
      <c r="ET116" s="499"/>
      <c r="EU116" s="499"/>
      <c r="EV116" s="499"/>
      <c r="EW116" s="499"/>
      <c r="EX116" s="499"/>
      <c r="EY116" s="499"/>
      <c r="EZ116" s="499"/>
      <c r="FA116" s="499"/>
      <c r="FB116" s="499"/>
      <c r="FC116" s="499"/>
      <c r="FD116" s="499"/>
      <c r="FE116" s="499"/>
      <c r="FF116" s="499"/>
      <c r="FG116" s="499"/>
      <c r="FH116" s="499"/>
      <c r="FI116" s="499"/>
      <c r="FJ116" s="499"/>
      <c r="FK116" s="499"/>
      <c r="FL116" s="499"/>
      <c r="FM116" s="499"/>
      <c r="FN116" s="499"/>
      <c r="FO116" s="499"/>
      <c r="FP116" s="499"/>
      <c r="FQ116" s="499"/>
      <c r="FR116" s="499"/>
      <c r="FS116" s="499"/>
      <c r="FT116" s="499"/>
      <c r="FU116" s="499"/>
      <c r="FV116" s="499"/>
      <c r="FW116" s="499"/>
      <c r="FX116" s="499"/>
      <c r="FY116" s="499"/>
      <c r="FZ116" s="499"/>
      <c r="GA116" s="499"/>
      <c r="GB116" s="499"/>
      <c r="GC116" s="499"/>
      <c r="GD116" s="499"/>
      <c r="GE116" s="499"/>
      <c r="GF116" s="499"/>
      <c r="GG116" s="499"/>
      <c r="GH116" s="499"/>
      <c r="GI116" s="499"/>
      <c r="GJ116" s="499"/>
      <c r="GK116" s="499"/>
      <c r="GL116" s="499"/>
      <c r="GM116" s="499"/>
      <c r="GN116" s="499"/>
      <c r="GO116" s="499"/>
      <c r="GP116" s="499"/>
      <c r="GQ116" s="499"/>
      <c r="GR116" s="499"/>
      <c r="GS116" s="499"/>
      <c r="GT116" s="499"/>
      <c r="GU116" s="499"/>
      <c r="GV116" s="499"/>
      <c r="GW116" s="499"/>
      <c r="GX116" s="499"/>
      <c r="GY116" s="499"/>
      <c r="GZ116" s="499"/>
      <c r="HA116" s="499"/>
      <c r="HB116" s="499"/>
      <c r="HC116" s="499"/>
      <c r="HD116" s="499"/>
      <c r="HE116" s="499"/>
      <c r="HF116" s="499"/>
      <c r="HG116" s="499"/>
      <c r="HH116" s="499"/>
      <c r="HI116" s="499"/>
      <c r="HJ116" s="499"/>
      <c r="HK116" s="499"/>
      <c r="HL116" s="499"/>
      <c r="HM116" s="499"/>
      <c r="HN116" s="499"/>
      <c r="HO116" s="499"/>
      <c r="HP116" s="499"/>
      <c r="HQ116" s="499"/>
      <c r="HR116" s="499"/>
      <c r="HS116" s="499"/>
      <c r="HT116" s="499"/>
      <c r="HU116" s="499"/>
      <c r="HV116" s="499"/>
      <c r="HW116" s="499"/>
      <c r="HX116" s="499"/>
      <c r="HY116" s="499"/>
      <c r="HZ116" s="499"/>
      <c r="IA116" s="499"/>
      <c r="IB116" s="499"/>
      <c r="IC116" s="499"/>
      <c r="ID116" s="499"/>
      <c r="IE116" s="499"/>
      <c r="IF116" s="499"/>
      <c r="IG116" s="499"/>
      <c r="IH116" s="499"/>
      <c r="II116" s="499"/>
      <c r="IJ116" s="499"/>
      <c r="IK116" s="499"/>
      <c r="IL116" s="499"/>
      <c r="IM116" s="499"/>
      <c r="IN116" s="499"/>
      <c r="IO116" s="499"/>
      <c r="IP116" s="499"/>
      <c r="IQ116" s="499"/>
      <c r="IR116" s="499"/>
      <c r="IS116" s="499"/>
      <c r="IT116" s="499"/>
      <c r="IU116" s="499"/>
      <c r="IV116" s="499"/>
      <c r="IW116" s="499"/>
      <c r="IX116" s="499"/>
      <c r="IY116" s="499"/>
      <c r="IZ116" s="499"/>
      <c r="JA116" s="499"/>
      <c r="JB116" s="499"/>
      <c r="JC116" s="499"/>
      <c r="JD116" s="499"/>
      <c r="JE116" s="499"/>
      <c r="JF116" s="499"/>
      <c r="JG116" s="499"/>
      <c r="JH116" s="499"/>
      <c r="JI116" s="499"/>
      <c r="JJ116" s="499"/>
      <c r="JK116" s="499"/>
      <c r="JL116" s="499"/>
      <c r="JM116" s="499"/>
      <c r="JN116" s="499"/>
      <c r="JO116" s="499"/>
      <c r="JP116" s="499"/>
      <c r="JQ116" s="499"/>
      <c r="JR116" s="499"/>
      <c r="JS116" s="499"/>
      <c r="JT116" s="499"/>
      <c r="JU116" s="499"/>
      <c r="JV116" s="499"/>
      <c r="JW116" s="499"/>
      <c r="JX116" s="499"/>
      <c r="JY116" s="499"/>
      <c r="JZ116" s="499"/>
      <c r="KA116" s="499"/>
      <c r="KB116" s="499"/>
      <c r="KC116" s="499"/>
      <c r="KD116" s="499"/>
      <c r="KE116" s="499"/>
      <c r="KF116" s="499"/>
      <c r="KG116" s="499"/>
      <c r="KH116" s="499"/>
      <c r="KI116" s="499"/>
      <c r="KJ116" s="499"/>
      <c r="KK116" s="499"/>
      <c r="KL116" s="499"/>
      <c r="KM116" s="499"/>
      <c r="KN116" s="499"/>
      <c r="KO116" s="499"/>
      <c r="KP116" s="499"/>
      <c r="KQ116" s="499"/>
      <c r="KR116" s="499"/>
      <c r="KS116" s="499"/>
      <c r="KT116" s="499"/>
      <c r="KU116" s="499"/>
      <c r="KV116" s="499"/>
      <c r="KW116" s="499"/>
      <c r="KX116" s="499"/>
      <c r="KY116" s="499"/>
      <c r="KZ116" s="499"/>
      <c r="LA116" s="499"/>
      <c r="LB116" s="499"/>
      <c r="LC116" s="499"/>
      <c r="LD116" s="499"/>
      <c r="LE116" s="499"/>
      <c r="LF116" s="499"/>
      <c r="LG116" s="499"/>
      <c r="LH116" s="499"/>
      <c r="LI116" s="499"/>
      <c r="LJ116" s="499"/>
      <c r="LK116" s="499"/>
      <c r="LL116" s="499"/>
      <c r="LM116" s="499"/>
      <c r="LN116" s="499"/>
      <c r="LO116" s="499"/>
      <c r="LP116" s="499"/>
      <c r="LQ116" s="499"/>
      <c r="LR116" s="499"/>
      <c r="LS116" s="499"/>
      <c r="LT116" s="499"/>
      <c r="LU116" s="499"/>
      <c r="LV116" s="499"/>
      <c r="LW116" s="499"/>
      <c r="LX116" s="499"/>
      <c r="LY116" s="499"/>
      <c r="LZ116" s="499"/>
      <c r="MA116" s="499"/>
      <c r="MB116" s="499"/>
      <c r="MC116" s="499"/>
      <c r="MD116" s="499"/>
      <c r="ME116" s="499"/>
      <c r="MF116" s="499"/>
      <c r="MG116" s="499"/>
      <c r="MH116" s="499"/>
      <c r="MI116" s="499"/>
      <c r="MJ116" s="499"/>
      <c r="MK116" s="499"/>
      <c r="ML116" s="499"/>
      <c r="MM116" s="499"/>
      <c r="MN116" s="499"/>
      <c r="MO116" s="499"/>
      <c r="MP116" s="499"/>
      <c r="MQ116" s="499"/>
      <c r="MR116" s="499"/>
      <c r="MS116" s="499"/>
      <c r="MT116" s="499"/>
      <c r="MU116" s="499"/>
      <c r="MV116" s="499"/>
      <c r="MW116" s="499"/>
      <c r="MX116" s="499"/>
      <c r="MY116" s="499"/>
      <c r="MZ116" s="499"/>
      <c r="NA116" s="499"/>
      <c r="NB116" s="499"/>
      <c r="NC116" s="499"/>
      <c r="ND116" s="499"/>
      <c r="NE116" s="499"/>
      <c r="NF116" s="499"/>
      <c r="NG116" s="499"/>
      <c r="NH116" s="499"/>
      <c r="NI116" s="499"/>
      <c r="NJ116" s="499"/>
      <c r="NK116" s="499"/>
      <c r="NL116" s="499"/>
      <c r="NM116" s="499"/>
      <c r="NN116" s="499"/>
      <c r="NO116" s="499"/>
      <c r="NP116" s="499"/>
      <c r="NQ116" s="499"/>
      <c r="NR116" s="499"/>
      <c r="NS116" s="499"/>
      <c r="NT116" s="499"/>
      <c r="NU116" s="499"/>
      <c r="NV116" s="499"/>
      <c r="NW116" s="499"/>
      <c r="NX116" s="499"/>
      <c r="NY116" s="499"/>
      <c r="NZ116" s="499"/>
      <c r="OA116" s="499"/>
      <c r="OB116" s="499"/>
      <c r="OC116" s="499"/>
      <c r="OD116" s="499"/>
      <c r="OE116" s="499"/>
      <c r="OF116" s="499"/>
      <c r="OG116" s="499"/>
      <c r="OH116" s="499"/>
      <c r="OI116" s="499"/>
      <c r="OJ116" s="499"/>
      <c r="OK116" s="499"/>
      <c r="OL116" s="499"/>
      <c r="OM116" s="499"/>
      <c r="ON116" s="499"/>
      <c r="OO116" s="499"/>
      <c r="OP116" s="499"/>
      <c r="OQ116" s="499"/>
      <c r="OR116" s="499"/>
      <c r="OS116" s="499"/>
      <c r="OT116" s="499"/>
      <c r="OU116" s="499"/>
      <c r="OV116" s="499"/>
      <c r="OW116" s="499"/>
      <c r="OX116" s="499"/>
      <c r="OY116" s="499"/>
      <c r="OZ116" s="499"/>
      <c r="PA116" s="499"/>
      <c r="PB116" s="499"/>
      <c r="PC116" s="499"/>
      <c r="PD116" s="499"/>
      <c r="PE116" s="499"/>
      <c r="PF116" s="499"/>
      <c r="PG116" s="499"/>
      <c r="PH116" s="499"/>
      <c r="PI116" s="499"/>
      <c r="PJ116" s="499"/>
      <c r="PK116" s="499"/>
      <c r="PL116" s="499"/>
      <c r="PM116" s="499"/>
      <c r="PN116" s="499"/>
      <c r="PO116" s="499"/>
      <c r="PP116" s="499"/>
      <c r="PQ116" s="499"/>
      <c r="PR116" s="499"/>
      <c r="PS116" s="499"/>
      <c r="PT116" s="499"/>
      <c r="PU116" s="499"/>
      <c r="PV116" s="499"/>
      <c r="PW116" s="499"/>
      <c r="PX116" s="499"/>
      <c r="PY116" s="499"/>
      <c r="PZ116" s="499"/>
      <c r="QA116" s="499"/>
      <c r="QB116" s="499"/>
      <c r="QC116" s="499"/>
      <c r="QD116" s="499"/>
      <c r="QE116" s="499"/>
      <c r="QF116" s="499"/>
      <c r="QG116" s="499"/>
      <c r="QH116" s="499"/>
      <c r="QI116" s="499"/>
      <c r="QJ116" s="499"/>
      <c r="QK116" s="499"/>
      <c r="QL116" s="499"/>
      <c r="QM116" s="499"/>
      <c r="QN116" s="499"/>
      <c r="QO116" s="499"/>
      <c r="QP116" s="499"/>
      <c r="QQ116" s="499"/>
      <c r="QR116" s="499"/>
      <c r="QS116" s="499"/>
      <c r="QT116" s="499"/>
      <c r="QU116" s="499"/>
      <c r="QV116" s="499"/>
      <c r="QW116" s="499"/>
      <c r="QX116" s="499"/>
      <c r="QY116" s="499"/>
      <c r="QZ116" s="499"/>
      <c r="RA116" s="499"/>
      <c r="RB116" s="499"/>
      <c r="RC116" s="499"/>
      <c r="RD116" s="499"/>
      <c r="RE116" s="499"/>
      <c r="RF116" s="499"/>
      <c r="RG116" s="499"/>
      <c r="RH116" s="499"/>
      <c r="RI116" s="499"/>
      <c r="RJ116" s="499"/>
      <c r="RK116" s="499"/>
      <c r="RL116" s="499"/>
      <c r="RM116" s="499"/>
      <c r="RN116" s="499"/>
      <c r="RO116" s="499"/>
      <c r="RP116" s="499"/>
      <c r="RQ116" s="499"/>
      <c r="RR116" s="499"/>
      <c r="RS116" s="499"/>
      <c r="RT116" s="499"/>
      <c r="RU116" s="499"/>
      <c r="RV116" s="499"/>
      <c r="RW116" s="499"/>
      <c r="RX116" s="499"/>
      <c r="RY116" s="499"/>
      <c r="RZ116" s="499"/>
      <c r="SA116" s="499"/>
      <c r="SB116" s="499"/>
      <c r="SC116" s="499"/>
      <c r="SD116" s="499"/>
      <c r="SE116" s="499"/>
      <c r="SF116" s="499"/>
      <c r="SG116" s="499"/>
      <c r="SH116" s="499"/>
      <c r="SI116" s="499"/>
      <c r="SJ116" s="499"/>
      <c r="SK116" s="499"/>
      <c r="SL116" s="175"/>
    </row>
    <row r="117" spans="3:16384">
      <c r="C117" s="390"/>
      <c r="D117" s="21"/>
      <c r="E117" s="392"/>
      <c r="F117" s="392"/>
      <c r="G117" s="392"/>
      <c r="H117" s="392"/>
      <c r="I117" s="392"/>
      <c r="J117" s="392"/>
      <c r="K117" s="392"/>
      <c r="L117" s="392"/>
      <c r="M117" s="392"/>
      <c r="N117" s="392"/>
      <c r="O117" s="392"/>
      <c r="P117" s="392"/>
      <c r="Q117" s="392"/>
      <c r="R117" s="392"/>
      <c r="S117" s="392"/>
      <c r="T117" s="392"/>
      <c r="U117" s="392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  <c r="AF117" s="175"/>
      <c r="AG117" s="175"/>
      <c r="AH117" s="175"/>
      <c r="AI117" s="175"/>
      <c r="AJ117" s="175"/>
      <c r="AK117" s="175"/>
      <c r="AL117" s="175"/>
      <c r="AM117" s="175"/>
      <c r="AN117" s="175"/>
      <c r="AO117" s="175"/>
      <c r="AP117" s="175"/>
      <c r="AQ117" s="175"/>
      <c r="AR117" s="175"/>
      <c r="AS117" s="175"/>
      <c r="AT117" s="175"/>
      <c r="AU117" s="175"/>
      <c r="AV117" s="175"/>
      <c r="AW117" s="175"/>
      <c r="AX117" s="175"/>
      <c r="AY117" s="175"/>
      <c r="AZ117" s="175"/>
      <c r="BA117" s="175"/>
      <c r="BB117" s="175"/>
      <c r="BC117" s="175"/>
      <c r="BD117" s="175"/>
      <c r="BE117" s="175"/>
      <c r="BF117" s="175"/>
      <c r="BG117" s="175"/>
      <c r="BH117" s="175"/>
      <c r="BI117" s="175"/>
      <c r="BJ117" s="175"/>
      <c r="BK117" s="175"/>
      <c r="BL117" s="175"/>
      <c r="BM117" s="175"/>
      <c r="BN117" s="175"/>
      <c r="BO117" s="175"/>
      <c r="BP117" s="175"/>
      <c r="BQ117" s="175"/>
      <c r="BR117" s="175"/>
      <c r="BS117" s="175"/>
      <c r="BT117" s="175"/>
      <c r="BU117" s="175"/>
      <c r="BV117" s="175"/>
      <c r="BW117" s="175"/>
      <c r="BX117" s="175"/>
      <c r="BY117" s="175"/>
      <c r="BZ117" s="175"/>
      <c r="CA117" s="175"/>
      <c r="CB117" s="175"/>
      <c r="CC117" s="175"/>
      <c r="CD117" s="175"/>
      <c r="CE117" s="175"/>
      <c r="CF117" s="175"/>
      <c r="CG117" s="175"/>
      <c r="CH117" s="175"/>
      <c r="CI117" s="175"/>
      <c r="CJ117" s="175"/>
      <c r="CK117" s="175"/>
      <c r="CL117" s="175"/>
      <c r="CM117" s="175"/>
      <c r="CN117" s="175"/>
      <c r="CO117" s="175"/>
      <c r="CP117" s="175"/>
      <c r="CQ117" s="175"/>
      <c r="CR117" s="175"/>
      <c r="CS117" s="175"/>
      <c r="CT117" s="175"/>
      <c r="CU117" s="175"/>
      <c r="CV117" s="175"/>
      <c r="CW117" s="175"/>
      <c r="CX117" s="175"/>
      <c r="CY117" s="175"/>
      <c r="CZ117" s="175"/>
      <c r="DA117" s="175"/>
      <c r="DB117" s="175"/>
      <c r="DC117" s="175"/>
      <c r="DD117" s="175"/>
      <c r="DE117" s="175"/>
      <c r="DF117" s="175"/>
      <c r="DG117" s="175"/>
      <c r="DH117" s="175"/>
      <c r="DI117" s="175"/>
      <c r="DJ117" s="175"/>
      <c r="DK117" s="175"/>
      <c r="DL117" s="175"/>
      <c r="DM117" s="175"/>
      <c r="DN117" s="175"/>
      <c r="DO117" s="175"/>
      <c r="DP117" s="175"/>
      <c r="DQ117" s="175"/>
      <c r="DR117" s="175"/>
      <c r="DS117" s="175"/>
      <c r="DT117" s="175"/>
      <c r="DU117" s="175"/>
      <c r="DV117" s="175"/>
      <c r="DW117" s="175"/>
      <c r="DX117" s="175"/>
      <c r="DY117" s="175"/>
      <c r="DZ117" s="175"/>
      <c r="EA117" s="175"/>
      <c r="EB117" s="175"/>
      <c r="EC117" s="175"/>
      <c r="ED117" s="175"/>
      <c r="EE117" s="175"/>
      <c r="EF117" s="175"/>
      <c r="EG117" s="175"/>
      <c r="EH117" s="175"/>
      <c r="EI117" s="175"/>
      <c r="EJ117" s="175"/>
      <c r="EK117" s="175"/>
      <c r="EL117" s="175"/>
      <c r="EM117" s="175"/>
      <c r="EN117" s="175"/>
      <c r="EO117" s="175"/>
      <c r="EP117" s="175"/>
      <c r="EQ117" s="175"/>
      <c r="ER117" s="175"/>
      <c r="ES117" s="175"/>
      <c r="ET117" s="175"/>
      <c r="EU117" s="175"/>
      <c r="EV117" s="175"/>
      <c r="EW117" s="175"/>
      <c r="EX117" s="175"/>
      <c r="EY117" s="175"/>
      <c r="EZ117" s="175"/>
      <c r="FA117" s="175"/>
      <c r="FB117" s="175"/>
      <c r="FC117" s="175"/>
      <c r="FD117" s="175"/>
      <c r="FE117" s="175"/>
      <c r="FF117" s="175"/>
      <c r="FG117" s="175"/>
      <c r="FH117" s="175"/>
      <c r="FI117" s="175"/>
      <c r="FJ117" s="175"/>
      <c r="FK117" s="175"/>
      <c r="FL117" s="175"/>
      <c r="FM117" s="175"/>
      <c r="FN117" s="175"/>
      <c r="FO117" s="175"/>
      <c r="FP117" s="175"/>
      <c r="FQ117" s="175"/>
      <c r="FR117" s="175"/>
      <c r="FS117" s="175"/>
      <c r="FT117" s="175"/>
      <c r="FU117" s="175"/>
      <c r="FV117" s="175"/>
      <c r="FW117" s="175"/>
      <c r="FX117" s="175"/>
      <c r="FY117" s="175"/>
      <c r="FZ117" s="175"/>
      <c r="GA117" s="175"/>
      <c r="GB117" s="175"/>
      <c r="GC117" s="175"/>
      <c r="GD117" s="175"/>
      <c r="GE117" s="175"/>
      <c r="GF117" s="175"/>
      <c r="GG117" s="175"/>
      <c r="GH117" s="175"/>
      <c r="GI117" s="175"/>
      <c r="GJ117" s="175"/>
      <c r="GK117" s="175"/>
      <c r="GL117" s="175"/>
      <c r="GM117" s="175"/>
      <c r="GN117" s="175"/>
      <c r="GO117" s="175"/>
      <c r="GP117" s="175"/>
      <c r="GQ117" s="175"/>
      <c r="GR117" s="175"/>
      <c r="GS117" s="175"/>
      <c r="GT117" s="175"/>
      <c r="GU117" s="175"/>
      <c r="GV117" s="175"/>
      <c r="GW117" s="175"/>
      <c r="GX117" s="175"/>
      <c r="GY117" s="175"/>
      <c r="GZ117" s="175"/>
      <c r="HA117" s="175"/>
      <c r="HB117" s="175"/>
      <c r="HC117" s="175"/>
      <c r="HD117" s="175"/>
      <c r="HE117" s="175"/>
      <c r="HF117" s="175"/>
      <c r="HG117" s="175"/>
      <c r="HH117" s="175"/>
      <c r="HI117" s="175"/>
      <c r="HJ117" s="175"/>
      <c r="HK117" s="175"/>
      <c r="HL117" s="175"/>
      <c r="HM117" s="175"/>
      <c r="HN117" s="175"/>
      <c r="HO117" s="175"/>
      <c r="HP117" s="175"/>
      <c r="HQ117" s="175"/>
      <c r="HR117" s="175"/>
      <c r="HS117" s="175"/>
      <c r="HT117" s="175"/>
      <c r="HU117" s="175"/>
      <c r="HV117" s="175"/>
      <c r="HW117" s="175"/>
      <c r="HX117" s="175"/>
      <c r="HY117" s="175"/>
      <c r="HZ117" s="175"/>
      <c r="IA117" s="175"/>
      <c r="IB117" s="175"/>
      <c r="IC117" s="175"/>
      <c r="ID117" s="175"/>
      <c r="IE117" s="175"/>
      <c r="IF117" s="175"/>
      <c r="IG117" s="175"/>
      <c r="IH117" s="175"/>
      <c r="II117" s="175"/>
      <c r="IJ117" s="175"/>
      <c r="IK117" s="175"/>
      <c r="IL117" s="175"/>
      <c r="IM117" s="175"/>
      <c r="IN117" s="175"/>
      <c r="IO117" s="175"/>
      <c r="IP117" s="175"/>
      <c r="IQ117" s="175"/>
      <c r="IR117" s="175"/>
      <c r="IS117" s="175"/>
      <c r="IT117" s="175"/>
      <c r="IU117" s="175"/>
      <c r="IV117" s="175"/>
      <c r="IW117" s="175"/>
      <c r="IX117" s="175"/>
      <c r="IY117" s="175"/>
      <c r="IZ117" s="175"/>
      <c r="JA117" s="175"/>
      <c r="JB117" s="175"/>
      <c r="JC117" s="175"/>
      <c r="JD117" s="175"/>
      <c r="JE117" s="175"/>
      <c r="JF117" s="175"/>
      <c r="JG117" s="175"/>
      <c r="JH117" s="175"/>
      <c r="JI117" s="175"/>
      <c r="JJ117" s="175"/>
      <c r="JK117" s="175"/>
      <c r="JL117" s="175"/>
      <c r="JM117" s="175"/>
      <c r="JN117" s="175"/>
      <c r="JO117" s="175"/>
      <c r="JP117" s="175"/>
      <c r="JQ117" s="175"/>
      <c r="JR117" s="175"/>
      <c r="JS117" s="175"/>
      <c r="JT117" s="175"/>
      <c r="JU117" s="175"/>
      <c r="JV117" s="175"/>
      <c r="JW117" s="175"/>
      <c r="JX117" s="175"/>
      <c r="JY117" s="175"/>
      <c r="JZ117" s="175"/>
      <c r="KA117" s="175"/>
      <c r="KB117" s="175"/>
      <c r="KC117" s="175"/>
      <c r="KD117" s="175"/>
      <c r="KE117" s="175"/>
      <c r="KF117" s="175"/>
      <c r="KG117" s="175"/>
      <c r="KH117" s="175"/>
      <c r="KI117" s="175"/>
      <c r="KJ117" s="175"/>
      <c r="KK117" s="175"/>
      <c r="KL117" s="175"/>
      <c r="KM117" s="175"/>
      <c r="KN117" s="175"/>
      <c r="KO117" s="175"/>
      <c r="KP117" s="175"/>
      <c r="KQ117" s="175"/>
      <c r="KR117" s="175"/>
      <c r="KS117" s="175"/>
      <c r="KT117" s="175"/>
      <c r="KU117" s="175"/>
      <c r="KV117" s="175"/>
      <c r="KW117" s="175"/>
      <c r="KX117" s="175"/>
      <c r="KY117" s="175"/>
      <c r="KZ117" s="175"/>
      <c r="LA117" s="175"/>
      <c r="LB117" s="175"/>
      <c r="LC117" s="175"/>
      <c r="LD117" s="175"/>
      <c r="LE117" s="175"/>
      <c r="LF117" s="175"/>
      <c r="LG117" s="175"/>
      <c r="LH117" s="175"/>
      <c r="LI117" s="175"/>
      <c r="LJ117" s="175"/>
      <c r="LK117" s="175"/>
      <c r="LL117" s="175"/>
      <c r="LM117" s="175"/>
      <c r="LN117" s="175"/>
      <c r="LO117" s="175"/>
      <c r="LP117" s="175"/>
      <c r="LQ117" s="175"/>
      <c r="LR117" s="175"/>
      <c r="LS117" s="175"/>
      <c r="LT117" s="175"/>
      <c r="LU117" s="175"/>
      <c r="LV117" s="175"/>
      <c r="LW117" s="175"/>
      <c r="LX117" s="175"/>
      <c r="LY117" s="175"/>
      <c r="LZ117" s="175"/>
      <c r="MA117" s="175"/>
      <c r="MB117" s="175"/>
      <c r="MC117" s="175"/>
      <c r="MD117" s="175"/>
      <c r="ME117" s="175"/>
      <c r="MF117" s="175"/>
      <c r="MG117" s="175"/>
      <c r="MH117" s="175"/>
      <c r="MI117" s="175"/>
      <c r="MJ117" s="175"/>
      <c r="MK117" s="175"/>
      <c r="ML117" s="175"/>
      <c r="MM117" s="175"/>
      <c r="MN117" s="175"/>
      <c r="MO117" s="175"/>
      <c r="MP117" s="175"/>
      <c r="MQ117" s="175"/>
      <c r="MR117" s="175"/>
      <c r="MS117" s="175"/>
      <c r="MT117" s="175"/>
      <c r="MU117" s="175"/>
      <c r="MV117" s="175"/>
      <c r="MW117" s="175"/>
      <c r="MX117" s="175"/>
      <c r="MY117" s="175"/>
      <c r="MZ117" s="175"/>
      <c r="NA117" s="175"/>
      <c r="NB117" s="175"/>
      <c r="NC117" s="175"/>
      <c r="ND117" s="175"/>
      <c r="NE117" s="175"/>
      <c r="NF117" s="175"/>
      <c r="NG117" s="175"/>
      <c r="NH117" s="175"/>
      <c r="NI117" s="175"/>
      <c r="NJ117" s="175"/>
      <c r="NK117" s="175"/>
      <c r="NL117" s="175"/>
      <c r="NM117" s="175"/>
      <c r="NN117" s="175"/>
      <c r="NO117" s="175"/>
      <c r="NP117" s="175"/>
      <c r="NQ117" s="175"/>
      <c r="NR117" s="175"/>
      <c r="NS117" s="175"/>
      <c r="NT117" s="175"/>
      <c r="NU117" s="175"/>
      <c r="NV117" s="175"/>
      <c r="NW117" s="175"/>
      <c r="NX117" s="175"/>
      <c r="NY117" s="175"/>
      <c r="NZ117" s="175"/>
      <c r="OA117" s="175"/>
      <c r="OB117" s="175"/>
      <c r="OC117" s="175"/>
      <c r="OD117" s="175"/>
      <c r="OE117" s="175"/>
      <c r="OF117" s="175"/>
      <c r="OG117" s="175"/>
      <c r="OH117" s="175"/>
      <c r="OI117" s="175"/>
      <c r="OJ117" s="175"/>
      <c r="OK117" s="175"/>
      <c r="OL117" s="175"/>
      <c r="OM117" s="175"/>
      <c r="ON117" s="175"/>
      <c r="OO117" s="175"/>
      <c r="OP117" s="175"/>
      <c r="OQ117" s="175"/>
      <c r="OR117" s="175"/>
      <c r="OS117" s="175"/>
      <c r="OT117" s="175"/>
      <c r="OU117" s="175"/>
      <c r="OV117" s="175"/>
      <c r="OW117" s="175"/>
      <c r="OX117" s="175"/>
      <c r="OY117" s="175"/>
      <c r="OZ117" s="175"/>
      <c r="PA117" s="175"/>
      <c r="PB117" s="175"/>
      <c r="PC117" s="175"/>
      <c r="PD117" s="175"/>
      <c r="PE117" s="175"/>
      <c r="PF117" s="175"/>
      <c r="PG117" s="175"/>
      <c r="PH117" s="175"/>
      <c r="PI117" s="175"/>
      <c r="PJ117" s="175"/>
      <c r="PK117" s="175"/>
      <c r="PL117" s="175"/>
      <c r="PM117" s="175"/>
      <c r="PN117" s="175"/>
      <c r="PO117" s="175"/>
      <c r="PP117" s="175"/>
      <c r="PQ117" s="175"/>
      <c r="PR117" s="175"/>
      <c r="PS117" s="175"/>
      <c r="PT117" s="175"/>
      <c r="PU117" s="175"/>
      <c r="PV117" s="175"/>
      <c r="PW117" s="175"/>
      <c r="PX117" s="175"/>
      <c r="PY117" s="175"/>
      <c r="PZ117" s="175"/>
      <c r="QA117" s="175"/>
      <c r="QB117" s="175"/>
      <c r="QC117" s="175"/>
      <c r="QD117" s="175"/>
      <c r="QE117" s="175"/>
      <c r="QF117" s="175"/>
      <c r="QG117" s="175"/>
      <c r="QH117" s="175"/>
      <c r="QI117" s="175"/>
      <c r="QJ117" s="175"/>
      <c r="QK117" s="175"/>
      <c r="QL117" s="175"/>
      <c r="QM117" s="175"/>
      <c r="QN117" s="175"/>
      <c r="QO117" s="175"/>
      <c r="QP117" s="175"/>
      <c r="QQ117" s="175"/>
      <c r="QR117" s="175"/>
      <c r="QS117" s="175"/>
      <c r="QT117" s="175"/>
      <c r="QU117" s="175"/>
      <c r="QV117" s="175"/>
      <c r="QW117" s="175"/>
      <c r="QX117" s="175"/>
      <c r="QY117" s="175"/>
      <c r="QZ117" s="175"/>
      <c r="RA117" s="175"/>
      <c r="RB117" s="175"/>
      <c r="RC117" s="175"/>
      <c r="RD117" s="175"/>
      <c r="RE117" s="175"/>
      <c r="RF117" s="175"/>
      <c r="RG117" s="175"/>
      <c r="RH117" s="175"/>
      <c r="RI117" s="175"/>
      <c r="RJ117" s="175"/>
      <c r="RK117" s="175"/>
      <c r="RL117" s="175"/>
      <c r="RM117" s="175"/>
      <c r="RN117" s="175"/>
      <c r="RO117" s="175"/>
      <c r="RP117" s="175"/>
      <c r="RQ117" s="175"/>
      <c r="RR117" s="175"/>
      <c r="RS117" s="175"/>
      <c r="RT117" s="175"/>
      <c r="RU117" s="175"/>
      <c r="RV117" s="175"/>
      <c r="RW117" s="175"/>
      <c r="RX117" s="175"/>
      <c r="RY117" s="175"/>
      <c r="RZ117" s="175"/>
      <c r="SA117" s="175"/>
      <c r="SB117" s="175"/>
      <c r="SC117" s="175"/>
      <c r="SD117" s="175"/>
      <c r="SE117" s="175"/>
      <c r="SF117" s="175"/>
      <c r="SG117" s="175"/>
      <c r="SH117" s="175"/>
      <c r="SI117" s="175"/>
      <c r="SJ117" s="175"/>
      <c r="SK117" s="175"/>
      <c r="SL117" s="175"/>
    </row>
    <row r="118" spans="3:16384">
      <c r="C118" s="175" t="str">
        <f>"Valor Unitario de Servicios de voz"&amp;" - "&amp;(year.selected-1)</f>
        <v>Valor Unitario de Servicios de voz - 2016</v>
      </c>
      <c r="D118" s="21"/>
      <c r="E118" s="175"/>
      <c r="F118" s="461">
        <v>0</v>
      </c>
      <c r="G118" s="461">
        <v>0</v>
      </c>
      <c r="H118" s="461">
        <v>0</v>
      </c>
      <c r="I118" s="461">
        <v>1</v>
      </c>
      <c r="J118" s="461">
        <v>0</v>
      </c>
      <c r="K118" s="461">
        <v>0</v>
      </c>
      <c r="L118" s="461">
        <v>0</v>
      </c>
      <c r="M118" s="461">
        <v>1</v>
      </c>
      <c r="N118" s="461">
        <v>1</v>
      </c>
      <c r="O118" s="461">
        <v>1</v>
      </c>
      <c r="P118" s="461">
        <v>0</v>
      </c>
      <c r="Q118" s="461">
        <v>1</v>
      </c>
      <c r="R118" s="461">
        <v>1</v>
      </c>
      <c r="S118" s="461">
        <v>1</v>
      </c>
      <c r="T118" s="461">
        <v>0</v>
      </c>
      <c r="U118" s="461">
        <v>0</v>
      </c>
      <c r="V118" s="461">
        <v>0</v>
      </c>
      <c r="W118" s="461">
        <v>0</v>
      </c>
      <c r="X118" s="461">
        <v>0</v>
      </c>
      <c r="Y118" s="461">
        <v>0</v>
      </c>
      <c r="Z118" s="461">
        <v>0</v>
      </c>
      <c r="AA118" s="461">
        <v>0</v>
      </c>
      <c r="AB118" s="461">
        <v>0</v>
      </c>
      <c r="AC118" s="461">
        <v>0</v>
      </c>
      <c r="AD118" s="461">
        <v>0</v>
      </c>
      <c r="AE118" s="461">
        <v>0</v>
      </c>
      <c r="AF118" s="461">
        <v>0</v>
      </c>
      <c r="AG118" s="461">
        <v>0</v>
      </c>
      <c r="AH118" s="461">
        <v>0</v>
      </c>
      <c r="AI118" s="461">
        <v>0</v>
      </c>
      <c r="AJ118" s="461">
        <v>0</v>
      </c>
      <c r="AK118" s="461">
        <v>0</v>
      </c>
      <c r="AL118" s="461">
        <v>0</v>
      </c>
      <c r="AM118" s="461">
        <v>0</v>
      </c>
      <c r="AN118" s="461">
        <v>0</v>
      </c>
      <c r="AO118" s="461">
        <v>0</v>
      </c>
      <c r="AP118" s="461">
        <v>0</v>
      </c>
      <c r="AQ118" s="461">
        <v>0</v>
      </c>
      <c r="AR118" s="461">
        <v>0</v>
      </c>
      <c r="AS118" s="461">
        <v>0</v>
      </c>
      <c r="AT118" s="461">
        <v>0</v>
      </c>
      <c r="AU118" s="461">
        <v>0</v>
      </c>
      <c r="AV118" s="461">
        <v>0</v>
      </c>
      <c r="AW118" s="461">
        <v>0</v>
      </c>
      <c r="AX118" s="461">
        <v>0</v>
      </c>
      <c r="AY118" s="461">
        <v>0</v>
      </c>
      <c r="AZ118" s="461">
        <v>0</v>
      </c>
      <c r="BA118" s="461">
        <v>0</v>
      </c>
      <c r="BB118" s="461">
        <v>0</v>
      </c>
      <c r="BC118" s="461">
        <v>0</v>
      </c>
      <c r="BD118" s="461">
        <v>0</v>
      </c>
      <c r="BE118" s="461">
        <v>0</v>
      </c>
      <c r="BF118" s="461">
        <v>0</v>
      </c>
      <c r="BG118" s="461">
        <v>0</v>
      </c>
      <c r="BH118" s="461">
        <v>0</v>
      </c>
      <c r="BI118" s="461">
        <v>0</v>
      </c>
      <c r="BJ118" s="461">
        <v>0</v>
      </c>
      <c r="BK118" s="461">
        <v>0</v>
      </c>
      <c r="BL118" s="461">
        <v>0</v>
      </c>
      <c r="BM118" s="461">
        <v>0</v>
      </c>
      <c r="BN118" s="461">
        <v>0</v>
      </c>
      <c r="BO118" s="461">
        <v>0</v>
      </c>
      <c r="BP118" s="461">
        <v>0</v>
      </c>
      <c r="BQ118" s="461">
        <v>0</v>
      </c>
      <c r="BR118" s="461">
        <v>0</v>
      </c>
      <c r="BS118" s="461">
        <v>0</v>
      </c>
      <c r="BT118" s="461">
        <v>0</v>
      </c>
      <c r="BU118" s="461">
        <v>0</v>
      </c>
      <c r="BV118" s="461">
        <v>0</v>
      </c>
      <c r="BW118" s="461">
        <v>0</v>
      </c>
      <c r="BX118" s="461">
        <v>0</v>
      </c>
      <c r="BY118" s="461">
        <v>0</v>
      </c>
      <c r="BZ118" s="461">
        <v>0</v>
      </c>
      <c r="CA118" s="461">
        <v>0</v>
      </c>
      <c r="CB118" s="461">
        <v>0</v>
      </c>
      <c r="CC118" s="461">
        <v>0</v>
      </c>
      <c r="CD118" s="461">
        <v>0</v>
      </c>
      <c r="CE118" s="461">
        <v>0</v>
      </c>
      <c r="CF118" s="461">
        <v>0</v>
      </c>
      <c r="CG118" s="461">
        <v>0</v>
      </c>
      <c r="CH118" s="461">
        <v>0</v>
      </c>
      <c r="CI118" s="461">
        <v>0</v>
      </c>
      <c r="CJ118" s="461">
        <v>0</v>
      </c>
      <c r="CK118" s="461">
        <v>0</v>
      </c>
      <c r="CL118" s="461">
        <v>0</v>
      </c>
      <c r="CM118" s="461">
        <v>0</v>
      </c>
      <c r="CN118" s="461">
        <v>0</v>
      </c>
      <c r="CO118" s="461">
        <v>0</v>
      </c>
      <c r="CP118" s="461">
        <v>0</v>
      </c>
      <c r="CQ118" s="461">
        <v>0</v>
      </c>
      <c r="CR118" s="461">
        <v>0</v>
      </c>
      <c r="CS118" s="461">
        <v>0</v>
      </c>
      <c r="CT118" s="461">
        <v>0</v>
      </c>
      <c r="CU118" s="461">
        <v>0</v>
      </c>
      <c r="CV118" s="461">
        <v>0</v>
      </c>
      <c r="CW118" s="461">
        <v>0</v>
      </c>
      <c r="CX118" s="461">
        <v>0</v>
      </c>
      <c r="CY118" s="461">
        <v>0</v>
      </c>
      <c r="CZ118" s="461">
        <v>0</v>
      </c>
      <c r="DA118" s="461">
        <v>0</v>
      </c>
      <c r="DB118" s="461">
        <v>0</v>
      </c>
      <c r="DC118" s="461">
        <v>0</v>
      </c>
      <c r="DD118" s="461">
        <v>0</v>
      </c>
      <c r="DE118" s="461">
        <v>0</v>
      </c>
      <c r="DF118" s="461">
        <v>0</v>
      </c>
      <c r="DG118" s="461">
        <v>0</v>
      </c>
      <c r="DH118" s="461">
        <v>0</v>
      </c>
      <c r="DI118" s="461">
        <v>0</v>
      </c>
      <c r="DJ118" s="461">
        <v>0</v>
      </c>
      <c r="DK118" s="461">
        <v>0</v>
      </c>
      <c r="DL118" s="461">
        <v>0</v>
      </c>
      <c r="DM118" s="461">
        <v>0</v>
      </c>
      <c r="DN118" s="461">
        <v>0</v>
      </c>
      <c r="DO118" s="461">
        <v>0</v>
      </c>
      <c r="DP118" s="461">
        <v>0</v>
      </c>
      <c r="DQ118" s="461">
        <v>0</v>
      </c>
      <c r="DR118" s="461">
        <v>0</v>
      </c>
      <c r="DS118" s="461">
        <v>0</v>
      </c>
      <c r="DT118" s="461">
        <v>0</v>
      </c>
      <c r="DU118" s="461">
        <v>0</v>
      </c>
      <c r="DV118" s="461">
        <v>0</v>
      </c>
      <c r="DW118" s="461">
        <v>0</v>
      </c>
      <c r="DX118" s="461">
        <v>0</v>
      </c>
      <c r="DY118" s="461">
        <v>0</v>
      </c>
      <c r="DZ118" s="461">
        <v>0</v>
      </c>
      <c r="EA118" s="461">
        <v>0</v>
      </c>
      <c r="EB118" s="461">
        <v>0</v>
      </c>
      <c r="EC118" s="461">
        <v>0</v>
      </c>
      <c r="ED118" s="461">
        <v>0</v>
      </c>
      <c r="EE118" s="461">
        <v>0</v>
      </c>
      <c r="EF118" s="461">
        <v>0</v>
      </c>
      <c r="EG118" s="461">
        <v>0</v>
      </c>
      <c r="EH118" s="461">
        <v>0</v>
      </c>
      <c r="EI118" s="461">
        <v>0</v>
      </c>
      <c r="EJ118" s="461">
        <v>0</v>
      </c>
      <c r="EK118" s="461">
        <v>0</v>
      </c>
      <c r="EL118" s="461">
        <v>0</v>
      </c>
      <c r="EM118" s="461">
        <v>0</v>
      </c>
      <c r="EN118" s="461">
        <v>0</v>
      </c>
      <c r="EO118" s="461">
        <v>0</v>
      </c>
      <c r="EP118" s="461">
        <v>0</v>
      </c>
      <c r="EQ118" s="461">
        <v>0</v>
      </c>
      <c r="ER118" s="461">
        <v>0</v>
      </c>
      <c r="ES118" s="461">
        <v>0</v>
      </c>
      <c r="ET118" s="461">
        <v>0</v>
      </c>
      <c r="EU118" s="461">
        <v>0</v>
      </c>
      <c r="EV118" s="461">
        <v>0</v>
      </c>
      <c r="EW118" s="461">
        <v>0</v>
      </c>
      <c r="EX118" s="461">
        <v>0</v>
      </c>
      <c r="EY118" s="461">
        <v>0</v>
      </c>
      <c r="EZ118" s="461">
        <v>0</v>
      </c>
      <c r="FA118" s="461">
        <v>0</v>
      </c>
      <c r="FB118" s="461">
        <v>0</v>
      </c>
      <c r="FC118" s="461">
        <v>0</v>
      </c>
      <c r="FD118" s="461">
        <v>0</v>
      </c>
      <c r="FE118" s="461">
        <v>0</v>
      </c>
      <c r="FF118" s="461">
        <v>0</v>
      </c>
      <c r="FG118" s="461">
        <v>0</v>
      </c>
      <c r="FH118" s="461">
        <v>0</v>
      </c>
      <c r="FI118" s="461">
        <v>0</v>
      </c>
      <c r="FJ118" s="461">
        <v>0</v>
      </c>
      <c r="FK118" s="461">
        <v>0</v>
      </c>
      <c r="FL118" s="461">
        <v>0</v>
      </c>
      <c r="FM118" s="461">
        <v>0</v>
      </c>
      <c r="FN118" s="461">
        <v>0</v>
      </c>
      <c r="FO118" s="461">
        <v>0</v>
      </c>
      <c r="FP118" s="461">
        <v>0</v>
      </c>
      <c r="FQ118" s="461">
        <v>0</v>
      </c>
      <c r="FR118" s="461">
        <v>0</v>
      </c>
      <c r="FS118" s="461">
        <v>0</v>
      </c>
      <c r="FT118" s="461">
        <v>0</v>
      </c>
      <c r="FU118" s="461">
        <v>0</v>
      </c>
      <c r="FV118" s="461">
        <v>0</v>
      </c>
      <c r="FW118" s="461">
        <v>0</v>
      </c>
      <c r="FX118" s="461">
        <v>0</v>
      </c>
      <c r="FY118" s="461">
        <v>0</v>
      </c>
      <c r="FZ118" s="461">
        <v>0</v>
      </c>
      <c r="GA118" s="461">
        <v>0</v>
      </c>
      <c r="GB118" s="461">
        <v>0</v>
      </c>
      <c r="GC118" s="461">
        <v>0</v>
      </c>
      <c r="GD118" s="461">
        <v>0</v>
      </c>
      <c r="GE118" s="461">
        <v>0</v>
      </c>
      <c r="GF118" s="461">
        <v>0</v>
      </c>
      <c r="GG118" s="461">
        <v>0</v>
      </c>
      <c r="GH118" s="461">
        <v>0</v>
      </c>
      <c r="GI118" s="461">
        <v>0</v>
      </c>
      <c r="GJ118" s="461">
        <v>0</v>
      </c>
      <c r="GK118" s="461">
        <v>0</v>
      </c>
      <c r="GL118" s="461">
        <v>0</v>
      </c>
      <c r="GM118" s="461">
        <v>0</v>
      </c>
      <c r="GN118" s="461">
        <v>0</v>
      </c>
      <c r="GO118" s="461">
        <v>0</v>
      </c>
      <c r="GP118" s="461">
        <v>0</v>
      </c>
      <c r="GQ118" s="461">
        <v>0</v>
      </c>
      <c r="GR118" s="461">
        <v>0</v>
      </c>
      <c r="GS118" s="461">
        <v>0</v>
      </c>
      <c r="GT118" s="461">
        <v>0</v>
      </c>
      <c r="GU118" s="461">
        <v>0</v>
      </c>
      <c r="GV118" s="461">
        <v>0</v>
      </c>
      <c r="GW118" s="461">
        <v>0</v>
      </c>
      <c r="GX118" s="461">
        <v>0</v>
      </c>
      <c r="GY118" s="461">
        <v>0</v>
      </c>
      <c r="GZ118" s="461">
        <v>0</v>
      </c>
      <c r="HA118" s="461">
        <v>0</v>
      </c>
      <c r="HB118" s="461">
        <v>0</v>
      </c>
      <c r="HC118" s="461">
        <v>0</v>
      </c>
      <c r="HD118" s="461">
        <v>0</v>
      </c>
      <c r="HE118" s="461">
        <v>0</v>
      </c>
      <c r="HF118" s="461">
        <v>0</v>
      </c>
      <c r="HG118" s="461">
        <v>0</v>
      </c>
      <c r="HH118" s="461">
        <v>0</v>
      </c>
      <c r="HI118" s="461">
        <v>0</v>
      </c>
      <c r="HJ118" s="461">
        <v>0</v>
      </c>
      <c r="HK118" s="461">
        <v>0</v>
      </c>
      <c r="HL118" s="461">
        <v>0</v>
      </c>
      <c r="HM118" s="461">
        <v>0</v>
      </c>
      <c r="HN118" s="461">
        <v>0</v>
      </c>
      <c r="HO118" s="461">
        <v>0</v>
      </c>
      <c r="HP118" s="461">
        <v>0</v>
      </c>
      <c r="HQ118" s="461">
        <v>0</v>
      </c>
      <c r="HR118" s="461">
        <v>0</v>
      </c>
      <c r="HS118" s="461">
        <v>0</v>
      </c>
      <c r="HT118" s="461">
        <v>0</v>
      </c>
      <c r="HU118" s="461">
        <v>0</v>
      </c>
      <c r="HV118" s="461">
        <v>0</v>
      </c>
      <c r="HW118" s="461">
        <v>0</v>
      </c>
      <c r="HX118" s="461">
        <v>0</v>
      </c>
      <c r="HY118" s="461">
        <v>0</v>
      </c>
      <c r="HZ118" s="461">
        <v>0</v>
      </c>
      <c r="IA118" s="461">
        <v>0</v>
      </c>
      <c r="IB118" s="461">
        <v>0</v>
      </c>
      <c r="IC118" s="461">
        <v>0</v>
      </c>
      <c r="ID118" s="461">
        <v>0</v>
      </c>
      <c r="IE118" s="461">
        <v>0</v>
      </c>
      <c r="IF118" s="461">
        <v>0</v>
      </c>
      <c r="IG118" s="461">
        <v>0</v>
      </c>
      <c r="IH118" s="461">
        <v>0</v>
      </c>
      <c r="II118" s="461">
        <v>0</v>
      </c>
      <c r="IJ118" s="461">
        <v>0</v>
      </c>
      <c r="IK118" s="461">
        <v>0</v>
      </c>
      <c r="IL118" s="461">
        <v>0</v>
      </c>
      <c r="IM118" s="461">
        <v>0</v>
      </c>
      <c r="IN118" s="461">
        <v>0</v>
      </c>
      <c r="IO118" s="461">
        <v>0</v>
      </c>
      <c r="IP118" s="461">
        <v>0</v>
      </c>
      <c r="IQ118" s="461">
        <v>0</v>
      </c>
      <c r="IR118" s="461">
        <v>0</v>
      </c>
      <c r="IS118" s="461">
        <v>0</v>
      </c>
      <c r="IT118" s="461">
        <v>0</v>
      </c>
      <c r="IU118" s="461">
        <v>0</v>
      </c>
      <c r="IV118" s="461">
        <v>0</v>
      </c>
      <c r="IW118" s="461">
        <v>0</v>
      </c>
      <c r="IX118" s="461">
        <v>0</v>
      </c>
      <c r="IY118" s="461">
        <v>0</v>
      </c>
      <c r="IZ118" s="461">
        <v>0</v>
      </c>
      <c r="JA118" s="461">
        <v>0</v>
      </c>
      <c r="JB118" s="461">
        <v>0</v>
      </c>
      <c r="JC118" s="461">
        <v>0</v>
      </c>
      <c r="JD118" s="461">
        <v>0</v>
      </c>
      <c r="JE118" s="461">
        <v>0</v>
      </c>
      <c r="JF118" s="461">
        <v>0</v>
      </c>
      <c r="JG118" s="461">
        <v>0</v>
      </c>
      <c r="JH118" s="461">
        <v>0</v>
      </c>
      <c r="JI118" s="461">
        <v>0</v>
      </c>
      <c r="JJ118" s="461">
        <v>0</v>
      </c>
      <c r="JK118" s="461">
        <v>0</v>
      </c>
      <c r="JL118" s="461">
        <v>0</v>
      </c>
      <c r="JM118" s="461">
        <v>0</v>
      </c>
      <c r="JN118" s="461">
        <v>0</v>
      </c>
      <c r="JO118" s="461">
        <v>0</v>
      </c>
      <c r="JP118" s="461">
        <v>0</v>
      </c>
      <c r="JQ118" s="461">
        <v>0</v>
      </c>
      <c r="JR118" s="461">
        <v>0</v>
      </c>
      <c r="JS118" s="461">
        <v>0</v>
      </c>
      <c r="JT118" s="461">
        <v>0</v>
      </c>
      <c r="JU118" s="461">
        <v>0</v>
      </c>
      <c r="JV118" s="461">
        <v>0</v>
      </c>
      <c r="JW118" s="461">
        <v>0</v>
      </c>
      <c r="JX118" s="461">
        <v>0</v>
      </c>
      <c r="JY118" s="461">
        <v>0</v>
      </c>
      <c r="JZ118" s="461">
        <v>0</v>
      </c>
      <c r="KA118" s="461">
        <v>0</v>
      </c>
      <c r="KB118" s="461">
        <v>0</v>
      </c>
      <c r="KC118" s="461">
        <v>0</v>
      </c>
      <c r="KD118" s="461">
        <v>0</v>
      </c>
      <c r="KE118" s="461">
        <v>0</v>
      </c>
      <c r="KF118" s="461">
        <v>0</v>
      </c>
      <c r="KG118" s="461">
        <v>0</v>
      </c>
      <c r="KH118" s="461">
        <v>0</v>
      </c>
      <c r="KI118" s="461">
        <v>0</v>
      </c>
      <c r="KJ118" s="461">
        <v>0</v>
      </c>
      <c r="KK118" s="461">
        <v>0</v>
      </c>
      <c r="KL118" s="461">
        <v>0</v>
      </c>
      <c r="KM118" s="461">
        <v>0</v>
      </c>
      <c r="KN118" s="461">
        <v>0</v>
      </c>
      <c r="KO118" s="461">
        <v>0</v>
      </c>
      <c r="KP118" s="461">
        <v>0</v>
      </c>
      <c r="KQ118" s="461">
        <v>0</v>
      </c>
      <c r="KR118" s="461">
        <v>0</v>
      </c>
      <c r="KS118" s="461">
        <v>0</v>
      </c>
      <c r="KT118" s="461">
        <v>0</v>
      </c>
      <c r="KU118" s="461">
        <v>0</v>
      </c>
      <c r="KV118" s="461">
        <v>0</v>
      </c>
      <c r="KW118" s="461">
        <v>0</v>
      </c>
      <c r="KX118" s="461">
        <v>0</v>
      </c>
      <c r="KY118" s="461">
        <v>0</v>
      </c>
      <c r="KZ118" s="461">
        <v>0</v>
      </c>
      <c r="LA118" s="461">
        <v>0</v>
      </c>
      <c r="LB118" s="461">
        <v>0</v>
      </c>
      <c r="LC118" s="461">
        <v>0</v>
      </c>
      <c r="LD118" s="461">
        <v>0</v>
      </c>
      <c r="LE118" s="461">
        <v>0</v>
      </c>
      <c r="LF118" s="461">
        <v>0</v>
      </c>
      <c r="LG118" s="461">
        <v>0</v>
      </c>
      <c r="LH118" s="461">
        <v>0</v>
      </c>
      <c r="LI118" s="461">
        <v>0</v>
      </c>
      <c r="LJ118" s="461">
        <v>0</v>
      </c>
      <c r="LK118" s="461">
        <v>0</v>
      </c>
      <c r="LL118" s="461">
        <v>0</v>
      </c>
      <c r="LM118" s="461">
        <v>0</v>
      </c>
      <c r="LN118" s="461">
        <v>0</v>
      </c>
      <c r="LO118" s="461">
        <v>0</v>
      </c>
      <c r="LP118" s="461">
        <v>0</v>
      </c>
      <c r="LQ118" s="461">
        <v>0</v>
      </c>
      <c r="LR118" s="461">
        <v>0</v>
      </c>
      <c r="LS118" s="461">
        <v>0</v>
      </c>
      <c r="LT118" s="461">
        <v>0</v>
      </c>
      <c r="LU118" s="461">
        <v>0</v>
      </c>
      <c r="LV118" s="461">
        <v>0</v>
      </c>
      <c r="LW118" s="461">
        <v>0</v>
      </c>
      <c r="LX118" s="461">
        <v>0</v>
      </c>
      <c r="LY118" s="461">
        <v>0</v>
      </c>
      <c r="LZ118" s="461">
        <v>0</v>
      </c>
      <c r="MA118" s="461">
        <v>0</v>
      </c>
      <c r="MB118" s="461">
        <v>0</v>
      </c>
      <c r="MC118" s="461">
        <v>0</v>
      </c>
      <c r="MD118" s="461">
        <v>0</v>
      </c>
      <c r="ME118" s="461">
        <v>0</v>
      </c>
      <c r="MF118" s="461">
        <v>0</v>
      </c>
      <c r="MG118" s="461">
        <v>0</v>
      </c>
      <c r="MH118" s="461">
        <v>0</v>
      </c>
      <c r="MI118" s="461">
        <v>0</v>
      </c>
      <c r="MJ118" s="461">
        <v>0</v>
      </c>
      <c r="MK118" s="461">
        <v>0</v>
      </c>
      <c r="ML118" s="461">
        <v>0</v>
      </c>
      <c r="MM118" s="461">
        <v>0</v>
      </c>
      <c r="MN118" s="461">
        <v>0</v>
      </c>
      <c r="MO118" s="461">
        <v>0</v>
      </c>
      <c r="MP118" s="461">
        <v>0</v>
      </c>
      <c r="MQ118" s="461">
        <v>0</v>
      </c>
      <c r="MR118" s="461">
        <v>0</v>
      </c>
      <c r="MS118" s="461">
        <v>0</v>
      </c>
      <c r="MT118" s="461">
        <v>0</v>
      </c>
      <c r="MU118" s="461">
        <v>0</v>
      </c>
      <c r="MV118" s="461">
        <v>0</v>
      </c>
      <c r="MW118" s="461">
        <v>0</v>
      </c>
      <c r="MX118" s="461">
        <v>0</v>
      </c>
      <c r="MY118" s="461">
        <v>0</v>
      </c>
      <c r="MZ118" s="461">
        <v>0</v>
      </c>
      <c r="NA118" s="461">
        <v>0</v>
      </c>
      <c r="NB118" s="461">
        <v>0</v>
      </c>
      <c r="NC118" s="461">
        <v>0</v>
      </c>
      <c r="ND118" s="461">
        <v>0</v>
      </c>
      <c r="NE118" s="461">
        <v>0</v>
      </c>
      <c r="NF118" s="461">
        <v>0</v>
      </c>
      <c r="NG118" s="461">
        <v>0</v>
      </c>
      <c r="NH118" s="461">
        <v>0</v>
      </c>
      <c r="NI118" s="461">
        <v>0</v>
      </c>
      <c r="NJ118" s="461">
        <v>0</v>
      </c>
      <c r="NK118" s="461">
        <v>0</v>
      </c>
      <c r="NL118" s="461">
        <v>0</v>
      </c>
      <c r="NM118" s="461">
        <v>0</v>
      </c>
      <c r="NN118" s="461">
        <v>0</v>
      </c>
      <c r="NO118" s="461">
        <v>0</v>
      </c>
      <c r="NP118" s="461">
        <v>0</v>
      </c>
      <c r="NQ118" s="461">
        <v>0</v>
      </c>
      <c r="NR118" s="461">
        <v>0</v>
      </c>
      <c r="NS118" s="461">
        <v>0</v>
      </c>
      <c r="NT118" s="461">
        <v>0</v>
      </c>
      <c r="NU118" s="461">
        <v>0</v>
      </c>
      <c r="NV118" s="461">
        <v>0</v>
      </c>
      <c r="NW118" s="461">
        <v>0</v>
      </c>
      <c r="NX118" s="461">
        <v>0</v>
      </c>
      <c r="NY118" s="461">
        <v>0</v>
      </c>
      <c r="NZ118" s="461">
        <v>0</v>
      </c>
      <c r="OA118" s="461">
        <v>0</v>
      </c>
      <c r="OB118" s="461">
        <v>0</v>
      </c>
      <c r="OC118" s="461">
        <v>0</v>
      </c>
      <c r="OD118" s="461">
        <v>0</v>
      </c>
      <c r="OE118" s="461">
        <v>0</v>
      </c>
      <c r="OF118" s="461">
        <v>0</v>
      </c>
      <c r="OG118" s="461">
        <v>0</v>
      </c>
      <c r="OH118" s="461">
        <v>0</v>
      </c>
      <c r="OI118" s="461">
        <v>0</v>
      </c>
      <c r="OJ118" s="461">
        <v>0</v>
      </c>
      <c r="OK118" s="461">
        <v>0</v>
      </c>
      <c r="OL118" s="461">
        <v>0</v>
      </c>
      <c r="OM118" s="461">
        <v>0</v>
      </c>
      <c r="ON118" s="461">
        <v>0</v>
      </c>
      <c r="OO118" s="461">
        <v>0</v>
      </c>
      <c r="OP118" s="461">
        <v>0</v>
      </c>
      <c r="OQ118" s="461">
        <v>0</v>
      </c>
      <c r="OR118" s="461">
        <v>0</v>
      </c>
      <c r="OS118" s="461">
        <v>0</v>
      </c>
      <c r="OT118" s="461">
        <v>0</v>
      </c>
      <c r="OU118" s="461">
        <v>0</v>
      </c>
      <c r="OV118" s="461">
        <v>0</v>
      </c>
      <c r="OW118" s="461">
        <v>0</v>
      </c>
      <c r="OX118" s="461">
        <v>0</v>
      </c>
      <c r="OY118" s="461">
        <v>0</v>
      </c>
      <c r="OZ118" s="461">
        <v>0</v>
      </c>
      <c r="PA118" s="461">
        <v>0</v>
      </c>
      <c r="PB118" s="461">
        <v>0</v>
      </c>
      <c r="PC118" s="461">
        <v>0</v>
      </c>
      <c r="PD118" s="461">
        <v>0</v>
      </c>
      <c r="PE118" s="461">
        <v>0</v>
      </c>
      <c r="PF118" s="461">
        <v>0</v>
      </c>
      <c r="PG118" s="461">
        <v>0</v>
      </c>
      <c r="PH118" s="461">
        <v>0</v>
      </c>
      <c r="PI118" s="461">
        <v>0</v>
      </c>
      <c r="PJ118" s="461">
        <v>0</v>
      </c>
      <c r="PK118" s="461">
        <v>0</v>
      </c>
      <c r="PL118" s="461">
        <v>0</v>
      </c>
      <c r="PM118" s="461">
        <v>0</v>
      </c>
      <c r="PN118" s="461">
        <v>0</v>
      </c>
      <c r="PO118" s="461">
        <v>0</v>
      </c>
      <c r="PP118" s="461">
        <v>0</v>
      </c>
      <c r="PQ118" s="461">
        <v>0</v>
      </c>
      <c r="PR118" s="461">
        <v>0</v>
      </c>
      <c r="PS118" s="461">
        <v>0</v>
      </c>
      <c r="PT118" s="461">
        <v>0</v>
      </c>
      <c r="PU118" s="461">
        <v>0</v>
      </c>
      <c r="PV118" s="461">
        <v>0</v>
      </c>
      <c r="PW118" s="461">
        <v>0</v>
      </c>
      <c r="PX118" s="461">
        <v>0</v>
      </c>
      <c r="PY118" s="461">
        <v>0</v>
      </c>
      <c r="PZ118" s="461">
        <v>0</v>
      </c>
      <c r="QA118" s="461">
        <v>0</v>
      </c>
      <c r="QB118" s="461">
        <v>0</v>
      </c>
      <c r="QC118" s="461">
        <v>0</v>
      </c>
      <c r="QD118" s="461">
        <v>0</v>
      </c>
      <c r="QE118" s="461">
        <v>0</v>
      </c>
      <c r="QF118" s="461">
        <v>0</v>
      </c>
      <c r="QG118" s="461">
        <v>0</v>
      </c>
      <c r="QH118" s="461">
        <v>0</v>
      </c>
      <c r="QI118" s="461">
        <v>0</v>
      </c>
      <c r="QJ118" s="461">
        <v>0</v>
      </c>
      <c r="QK118" s="461">
        <v>0</v>
      </c>
      <c r="QL118" s="461">
        <v>0</v>
      </c>
      <c r="QM118" s="461">
        <v>0</v>
      </c>
      <c r="QN118" s="461">
        <v>0</v>
      </c>
      <c r="QO118" s="461">
        <v>0</v>
      </c>
      <c r="QP118" s="461">
        <v>0</v>
      </c>
      <c r="QQ118" s="461">
        <v>0</v>
      </c>
      <c r="QR118" s="461">
        <v>0</v>
      </c>
      <c r="QS118" s="461">
        <v>0</v>
      </c>
      <c r="QT118" s="461">
        <v>0</v>
      </c>
      <c r="QU118" s="461">
        <v>0</v>
      </c>
      <c r="QV118" s="461">
        <v>0</v>
      </c>
      <c r="QW118" s="461">
        <v>0</v>
      </c>
      <c r="QX118" s="461">
        <v>0</v>
      </c>
      <c r="QY118" s="461">
        <v>0</v>
      </c>
      <c r="QZ118" s="461">
        <v>0</v>
      </c>
      <c r="RA118" s="461">
        <v>0</v>
      </c>
      <c r="RB118" s="461">
        <v>0</v>
      </c>
      <c r="RC118" s="461">
        <v>0</v>
      </c>
      <c r="RD118" s="461">
        <v>0</v>
      </c>
      <c r="RE118" s="461">
        <v>0</v>
      </c>
      <c r="RF118" s="461">
        <v>0</v>
      </c>
      <c r="RG118" s="461">
        <v>0</v>
      </c>
      <c r="RH118" s="461">
        <v>0</v>
      </c>
      <c r="RI118" s="461">
        <v>0</v>
      </c>
      <c r="RJ118" s="461">
        <v>0</v>
      </c>
      <c r="RK118" s="461">
        <v>0</v>
      </c>
      <c r="RL118" s="461">
        <v>0</v>
      </c>
      <c r="RM118" s="461">
        <v>0</v>
      </c>
      <c r="RN118" s="461">
        <v>0</v>
      </c>
      <c r="RO118" s="461">
        <v>0</v>
      </c>
      <c r="RP118" s="461">
        <v>0</v>
      </c>
      <c r="RQ118" s="461">
        <v>0</v>
      </c>
      <c r="RR118" s="461">
        <v>0</v>
      </c>
      <c r="RS118" s="461">
        <v>0</v>
      </c>
      <c r="RT118" s="461">
        <v>0</v>
      </c>
      <c r="RU118" s="461">
        <v>0</v>
      </c>
      <c r="RV118" s="461">
        <v>0</v>
      </c>
      <c r="RW118" s="461">
        <v>0</v>
      </c>
      <c r="RX118" s="461">
        <v>0</v>
      </c>
      <c r="RY118" s="461">
        <v>0</v>
      </c>
      <c r="RZ118" s="461">
        <v>0</v>
      </c>
      <c r="SA118" s="461">
        <v>0</v>
      </c>
      <c r="SB118" s="461">
        <v>0</v>
      </c>
      <c r="SC118" s="461">
        <v>0</v>
      </c>
      <c r="SD118" s="461">
        <v>0</v>
      </c>
      <c r="SE118" s="461">
        <v>0</v>
      </c>
      <c r="SF118" s="461">
        <v>0</v>
      </c>
      <c r="SG118" s="461">
        <v>0</v>
      </c>
      <c r="SH118" s="461">
        <v>0</v>
      </c>
      <c r="SI118" s="461">
        <v>0</v>
      </c>
      <c r="SJ118" s="461">
        <v>0</v>
      </c>
      <c r="SK118" s="461">
        <v>0</v>
      </c>
      <c r="SL118" s="175"/>
    </row>
    <row r="119" spans="3:16384">
      <c r="C119" s="390" t="s">
        <v>894</v>
      </c>
      <c r="D119" s="21" t="s">
        <v>900</v>
      </c>
      <c r="E119" s="175" t="s">
        <v>599</v>
      </c>
      <c r="F119" s="300">
        <f>IFERROR(F107/MAX(F113-100,0),0)</f>
        <v>0</v>
      </c>
      <c r="G119" s="300">
        <f>IFERROR(G107/MAX(G113-100,0),0)</f>
        <v>0</v>
      </c>
      <c r="H119" s="300">
        <f>IFERROR(H107/MAX(H113-100,0),0)</f>
        <v>0</v>
      </c>
      <c r="I119" s="300">
        <f>IFERROR(I107/I113,0)</f>
        <v>0.13143115769140637</v>
      </c>
      <c r="J119" s="300">
        <f>IFERROR(J107/MAX(J113-100,0),0)</f>
        <v>0</v>
      </c>
      <c r="K119" s="300">
        <f>IFERROR(K107/MAX(K113-100,0),0)</f>
        <v>0</v>
      </c>
      <c r="L119" s="300">
        <f>IFERROR(L107/MAX(L113-100,0),0)</f>
        <v>0</v>
      </c>
      <c r="M119" s="300">
        <f t="shared" ref="M119:N119" si="52">IFERROR(M107/M113,0)</f>
        <v>0.69373933163446333</v>
      </c>
      <c r="N119" s="300">
        <f t="shared" si="52"/>
        <v>0.66966730565878263</v>
      </c>
      <c r="O119" s="300">
        <f>IFERROR(O107/MAX(O113-100,0),0)</f>
        <v>11.653585752459273</v>
      </c>
      <c r="P119" s="300">
        <f t="shared" ref="P119:S119" si="53">IFERROR(P107/P113,0)</f>
        <v>0</v>
      </c>
      <c r="Q119" s="300">
        <f t="shared" si="53"/>
        <v>2.2283040533826521</v>
      </c>
      <c r="R119" s="300">
        <f t="shared" si="53"/>
        <v>5.9795064901065995</v>
      </c>
      <c r="S119" s="300">
        <f t="shared" si="53"/>
        <v>5.3587834441420537</v>
      </c>
      <c r="T119" s="300">
        <f>IFERROR(T107/MAX(T113-100,0),0)</f>
        <v>0</v>
      </c>
      <c r="U119" s="300">
        <f>IFERROR(U107/MAX(U113-100,0),0)</f>
        <v>0</v>
      </c>
      <c r="V119" s="300"/>
      <c r="W119" s="300"/>
      <c r="X119" s="300"/>
      <c r="Y119" s="300"/>
      <c r="Z119" s="300"/>
      <c r="AA119" s="300"/>
      <c r="AB119" s="300"/>
      <c r="AC119" s="300"/>
      <c r="AD119" s="300"/>
      <c r="AE119" s="300"/>
      <c r="AF119" s="300"/>
      <c r="AG119" s="300"/>
      <c r="AH119" s="300"/>
      <c r="AI119" s="300"/>
      <c r="AJ119" s="300"/>
      <c r="AK119" s="300"/>
      <c r="AL119" s="300"/>
      <c r="AM119" s="300"/>
      <c r="AN119" s="300"/>
      <c r="AO119" s="300"/>
      <c r="AP119" s="300"/>
      <c r="AQ119" s="300"/>
      <c r="AR119" s="300"/>
      <c r="AS119" s="300"/>
      <c r="AT119" s="300"/>
      <c r="AU119" s="300"/>
      <c r="AV119" s="300"/>
      <c r="AW119" s="300"/>
      <c r="AX119" s="300"/>
      <c r="AY119" s="300"/>
      <c r="AZ119" s="300"/>
      <c r="BA119" s="300"/>
      <c r="BB119" s="300"/>
      <c r="BC119" s="300"/>
      <c r="BD119" s="300"/>
      <c r="BE119" s="300"/>
      <c r="BF119" s="300"/>
      <c r="BG119" s="300"/>
      <c r="BH119" s="300"/>
      <c r="BI119" s="300"/>
      <c r="BJ119" s="300"/>
      <c r="BK119" s="300"/>
      <c r="BL119" s="300"/>
      <c r="BM119" s="300"/>
      <c r="BN119" s="300"/>
      <c r="BO119" s="300"/>
      <c r="BP119" s="300"/>
      <c r="BQ119" s="300"/>
      <c r="BR119" s="300"/>
      <c r="BS119" s="300"/>
      <c r="BT119" s="300"/>
      <c r="BU119" s="300"/>
      <c r="BV119" s="300"/>
      <c r="BW119" s="300"/>
      <c r="BX119" s="300"/>
      <c r="BY119" s="300"/>
      <c r="BZ119" s="300"/>
      <c r="CA119" s="300"/>
      <c r="CB119" s="300"/>
      <c r="CC119" s="300"/>
      <c r="CD119" s="300"/>
      <c r="CE119" s="300"/>
      <c r="CF119" s="300"/>
      <c r="CG119" s="300"/>
      <c r="CH119" s="300"/>
      <c r="CI119" s="300"/>
      <c r="CJ119" s="300"/>
      <c r="CK119" s="300"/>
      <c r="CL119" s="300"/>
      <c r="CM119" s="300"/>
      <c r="CN119" s="300"/>
      <c r="CO119" s="300"/>
      <c r="CP119" s="300"/>
      <c r="CQ119" s="300"/>
      <c r="CR119" s="300"/>
      <c r="CS119" s="300"/>
      <c r="CT119" s="300"/>
      <c r="CU119" s="300"/>
      <c r="CV119" s="300"/>
      <c r="CW119" s="300"/>
      <c r="CX119" s="300"/>
      <c r="CY119" s="300"/>
      <c r="CZ119" s="300"/>
      <c r="DA119" s="300"/>
      <c r="DB119" s="300"/>
      <c r="DC119" s="300"/>
      <c r="DD119" s="300"/>
      <c r="DE119" s="300"/>
      <c r="DF119" s="300"/>
      <c r="DG119" s="300"/>
      <c r="DH119" s="300"/>
      <c r="DI119" s="300"/>
      <c r="DJ119" s="300"/>
      <c r="DK119" s="300"/>
      <c r="DL119" s="300"/>
      <c r="DM119" s="300"/>
      <c r="DN119" s="300"/>
      <c r="DO119" s="300"/>
      <c r="DP119" s="300"/>
      <c r="DQ119" s="300"/>
      <c r="DR119" s="300"/>
      <c r="DS119" s="300"/>
      <c r="DT119" s="300"/>
      <c r="DU119" s="300"/>
      <c r="DV119" s="300"/>
      <c r="DW119" s="300"/>
      <c r="DX119" s="300"/>
      <c r="DY119" s="300"/>
      <c r="DZ119" s="300"/>
      <c r="EA119" s="300"/>
      <c r="EB119" s="300"/>
      <c r="EC119" s="300"/>
      <c r="ED119" s="300"/>
      <c r="EE119" s="300"/>
      <c r="EF119" s="300"/>
      <c r="EG119" s="300"/>
      <c r="EH119" s="300"/>
      <c r="EI119" s="300"/>
      <c r="EJ119" s="300"/>
      <c r="EK119" s="300"/>
      <c r="EL119" s="300"/>
      <c r="EM119" s="300"/>
      <c r="EN119" s="300"/>
      <c r="EO119" s="300"/>
      <c r="EP119" s="300"/>
      <c r="EQ119" s="300"/>
      <c r="ER119" s="300"/>
      <c r="ES119" s="300"/>
      <c r="ET119" s="300"/>
      <c r="EU119" s="300"/>
      <c r="EV119" s="300"/>
      <c r="EW119" s="300"/>
      <c r="EX119" s="300"/>
      <c r="EY119" s="300"/>
      <c r="EZ119" s="300"/>
      <c r="FA119" s="300"/>
      <c r="FB119" s="300"/>
      <c r="FC119" s="300"/>
      <c r="FD119" s="300"/>
      <c r="FE119" s="300"/>
      <c r="FF119" s="300"/>
      <c r="FG119" s="300"/>
      <c r="FH119" s="300"/>
      <c r="FI119" s="300"/>
      <c r="FJ119" s="300"/>
      <c r="FK119" s="300"/>
      <c r="FL119" s="300"/>
      <c r="FM119" s="300"/>
      <c r="FN119" s="300"/>
      <c r="FO119" s="300"/>
      <c r="FP119" s="300"/>
      <c r="FQ119" s="300"/>
      <c r="FR119" s="300"/>
      <c r="FS119" s="300"/>
      <c r="FT119" s="300"/>
      <c r="FU119" s="300"/>
      <c r="FV119" s="300"/>
      <c r="FW119" s="300"/>
      <c r="FX119" s="300"/>
      <c r="FY119" s="300"/>
      <c r="FZ119" s="300"/>
      <c r="GA119" s="300"/>
      <c r="GB119" s="300"/>
      <c r="GC119" s="300"/>
      <c r="GD119" s="300"/>
      <c r="GE119" s="300"/>
      <c r="GF119" s="300"/>
      <c r="GG119" s="300"/>
      <c r="GH119" s="300"/>
      <c r="GI119" s="300"/>
      <c r="GJ119" s="300"/>
      <c r="GK119" s="300"/>
      <c r="GL119" s="300"/>
      <c r="GM119" s="300"/>
      <c r="GN119" s="300"/>
      <c r="GO119" s="300"/>
      <c r="GP119" s="300"/>
      <c r="GQ119" s="300"/>
      <c r="GR119" s="300"/>
      <c r="GS119" s="300"/>
      <c r="GT119" s="300"/>
      <c r="GU119" s="300"/>
      <c r="GV119" s="300"/>
      <c r="GW119" s="300"/>
      <c r="GX119" s="300"/>
      <c r="GY119" s="300"/>
      <c r="GZ119" s="300"/>
      <c r="HA119" s="300"/>
      <c r="HB119" s="300"/>
      <c r="HC119" s="300"/>
      <c r="HD119" s="300"/>
      <c r="HE119" s="300"/>
      <c r="HF119" s="300"/>
      <c r="HG119" s="300"/>
      <c r="HH119" s="300"/>
      <c r="HI119" s="300"/>
      <c r="HJ119" s="300"/>
      <c r="HK119" s="300"/>
      <c r="HL119" s="300"/>
      <c r="HM119" s="300"/>
      <c r="HN119" s="300"/>
      <c r="HO119" s="300"/>
      <c r="HP119" s="300"/>
      <c r="HQ119" s="300"/>
      <c r="HR119" s="300"/>
      <c r="HS119" s="300"/>
      <c r="HT119" s="300"/>
      <c r="HU119" s="300"/>
      <c r="HV119" s="300"/>
      <c r="HW119" s="300"/>
      <c r="HX119" s="300"/>
      <c r="HY119" s="300"/>
      <c r="HZ119" s="300"/>
      <c r="IA119" s="300"/>
      <c r="IB119" s="300"/>
      <c r="IC119" s="300"/>
      <c r="ID119" s="300"/>
      <c r="IE119" s="300"/>
      <c r="IF119" s="300"/>
      <c r="IG119" s="300"/>
      <c r="IH119" s="300"/>
      <c r="II119" s="300"/>
      <c r="IJ119" s="300"/>
      <c r="IK119" s="300"/>
      <c r="IL119" s="300"/>
      <c r="IM119" s="300"/>
      <c r="IN119" s="300"/>
      <c r="IO119" s="300"/>
      <c r="IP119" s="300"/>
      <c r="IQ119" s="300"/>
      <c r="IR119" s="300"/>
      <c r="IS119" s="300"/>
      <c r="IT119" s="300"/>
      <c r="IU119" s="300"/>
      <c r="IV119" s="300"/>
      <c r="IW119" s="300"/>
      <c r="IX119" s="300"/>
      <c r="IY119" s="300"/>
      <c r="IZ119" s="300"/>
      <c r="JA119" s="300"/>
      <c r="JB119" s="300"/>
      <c r="JC119" s="300"/>
      <c r="JD119" s="300"/>
      <c r="JE119" s="300"/>
      <c r="JF119" s="300"/>
      <c r="JG119" s="300"/>
      <c r="JH119" s="300"/>
      <c r="JI119" s="300"/>
      <c r="JJ119" s="300"/>
      <c r="JK119" s="300"/>
      <c r="JL119" s="300"/>
      <c r="JM119" s="300"/>
      <c r="JN119" s="300"/>
      <c r="JO119" s="300"/>
      <c r="JP119" s="300"/>
      <c r="JQ119" s="300"/>
      <c r="JR119" s="300"/>
      <c r="JS119" s="300"/>
      <c r="JT119" s="300"/>
      <c r="JU119" s="300"/>
      <c r="JV119" s="300"/>
      <c r="JW119" s="300"/>
      <c r="JX119" s="300"/>
      <c r="JY119" s="300"/>
      <c r="JZ119" s="300"/>
      <c r="KA119" s="300"/>
      <c r="KB119" s="300"/>
      <c r="KC119" s="300"/>
      <c r="KD119" s="300"/>
      <c r="KE119" s="300"/>
      <c r="KF119" s="300"/>
      <c r="KG119" s="300"/>
      <c r="KH119" s="300"/>
      <c r="KI119" s="300"/>
      <c r="KJ119" s="300"/>
      <c r="KK119" s="300"/>
      <c r="KL119" s="300"/>
      <c r="KM119" s="300"/>
      <c r="KN119" s="300"/>
      <c r="KO119" s="300"/>
      <c r="KP119" s="300"/>
      <c r="KQ119" s="300"/>
      <c r="KR119" s="300"/>
      <c r="KS119" s="300"/>
      <c r="KT119" s="300"/>
      <c r="KU119" s="300"/>
      <c r="KV119" s="300"/>
      <c r="KW119" s="300"/>
      <c r="KX119" s="300"/>
      <c r="KY119" s="300"/>
      <c r="KZ119" s="300"/>
      <c r="LA119" s="300"/>
      <c r="LB119" s="300"/>
      <c r="LC119" s="300"/>
      <c r="LD119" s="300"/>
      <c r="LE119" s="300"/>
      <c r="LF119" s="300"/>
      <c r="LG119" s="300"/>
      <c r="LH119" s="300"/>
      <c r="LI119" s="300"/>
      <c r="LJ119" s="300"/>
      <c r="LK119" s="300"/>
      <c r="LL119" s="300"/>
      <c r="LM119" s="300"/>
      <c r="LN119" s="300"/>
      <c r="LO119" s="300"/>
      <c r="LP119" s="300"/>
      <c r="LQ119" s="300"/>
      <c r="LR119" s="300"/>
      <c r="LS119" s="300"/>
      <c r="LT119" s="300"/>
      <c r="LU119" s="300"/>
      <c r="LV119" s="300"/>
      <c r="LW119" s="300"/>
      <c r="LX119" s="300"/>
      <c r="LY119" s="300"/>
      <c r="LZ119" s="300"/>
      <c r="MA119" s="300"/>
      <c r="MB119" s="300"/>
      <c r="MC119" s="300"/>
      <c r="MD119" s="300"/>
      <c r="ME119" s="300"/>
      <c r="MF119" s="300"/>
      <c r="MG119" s="300"/>
      <c r="MH119" s="300"/>
      <c r="MI119" s="300"/>
      <c r="MJ119" s="300"/>
      <c r="MK119" s="300"/>
      <c r="ML119" s="300"/>
      <c r="MM119" s="300"/>
      <c r="MN119" s="300"/>
      <c r="MO119" s="300"/>
      <c r="MP119" s="300"/>
      <c r="MQ119" s="300"/>
      <c r="MR119" s="300"/>
      <c r="MS119" s="300"/>
      <c r="MT119" s="300"/>
      <c r="MU119" s="300"/>
      <c r="MV119" s="300"/>
      <c r="MW119" s="300"/>
      <c r="MX119" s="300"/>
      <c r="MY119" s="300"/>
      <c r="MZ119" s="300"/>
      <c r="NA119" s="300"/>
      <c r="NB119" s="300"/>
      <c r="NC119" s="300"/>
      <c r="ND119" s="300"/>
      <c r="NE119" s="300"/>
      <c r="NF119" s="300"/>
      <c r="NG119" s="300"/>
      <c r="NH119" s="300"/>
      <c r="NI119" s="300"/>
      <c r="NJ119" s="300"/>
      <c r="NK119" s="300"/>
      <c r="NL119" s="300"/>
      <c r="NM119" s="300"/>
      <c r="NN119" s="300"/>
      <c r="NO119" s="300"/>
      <c r="NP119" s="300"/>
      <c r="NQ119" s="300"/>
      <c r="NR119" s="300"/>
      <c r="NS119" s="300"/>
      <c r="NT119" s="300"/>
      <c r="NU119" s="300"/>
      <c r="NV119" s="300"/>
      <c r="NW119" s="300"/>
      <c r="NX119" s="300"/>
      <c r="NY119" s="300"/>
      <c r="NZ119" s="300"/>
      <c r="OA119" s="300"/>
      <c r="OB119" s="300"/>
      <c r="OC119" s="300"/>
      <c r="OD119" s="300"/>
      <c r="OE119" s="300"/>
      <c r="OF119" s="300"/>
      <c r="OG119" s="300"/>
      <c r="OH119" s="300"/>
      <c r="OI119" s="300"/>
      <c r="OJ119" s="300"/>
      <c r="OK119" s="300"/>
      <c r="OL119" s="300"/>
      <c r="OM119" s="300"/>
      <c r="ON119" s="300"/>
      <c r="OO119" s="300"/>
      <c r="OP119" s="300"/>
      <c r="OQ119" s="300"/>
      <c r="OR119" s="300"/>
      <c r="OS119" s="300"/>
      <c r="OT119" s="300"/>
      <c r="OU119" s="300"/>
      <c r="OV119" s="300"/>
      <c r="OW119" s="300"/>
      <c r="OX119" s="300"/>
      <c r="OY119" s="300"/>
      <c r="OZ119" s="300"/>
      <c r="PA119" s="300"/>
      <c r="PB119" s="300"/>
      <c r="PC119" s="300"/>
      <c r="PD119" s="300"/>
      <c r="PE119" s="300"/>
      <c r="PF119" s="300"/>
      <c r="PG119" s="300"/>
      <c r="PH119" s="300"/>
      <c r="PI119" s="300"/>
      <c r="PJ119" s="300"/>
      <c r="PK119" s="300"/>
      <c r="PL119" s="300"/>
      <c r="PM119" s="300"/>
      <c r="PN119" s="300"/>
      <c r="PO119" s="300"/>
      <c r="PP119" s="300"/>
      <c r="PQ119" s="300"/>
      <c r="PR119" s="300"/>
      <c r="PS119" s="300"/>
      <c r="PT119" s="300"/>
      <c r="PU119" s="300"/>
      <c r="PV119" s="300"/>
      <c r="PW119" s="300"/>
      <c r="PX119" s="300"/>
      <c r="PY119" s="300"/>
      <c r="PZ119" s="300"/>
      <c r="QA119" s="300"/>
      <c r="QB119" s="300"/>
      <c r="QC119" s="300"/>
      <c r="QD119" s="300"/>
      <c r="QE119" s="300"/>
      <c r="QF119" s="300"/>
      <c r="QG119" s="300"/>
      <c r="QH119" s="300"/>
      <c r="QI119" s="300"/>
      <c r="QJ119" s="300"/>
      <c r="QK119" s="300"/>
      <c r="QL119" s="300"/>
      <c r="QM119" s="300"/>
      <c r="QN119" s="300"/>
      <c r="QO119" s="300"/>
      <c r="QP119" s="300"/>
      <c r="QQ119" s="300"/>
      <c r="QR119" s="300"/>
      <c r="QS119" s="300"/>
      <c r="QT119" s="300"/>
      <c r="QU119" s="300"/>
      <c r="QV119" s="300"/>
      <c r="QW119" s="300"/>
      <c r="QX119" s="300"/>
      <c r="QY119" s="300"/>
      <c r="QZ119" s="300"/>
      <c r="RA119" s="300"/>
      <c r="RB119" s="300"/>
      <c r="RC119" s="300"/>
      <c r="RD119" s="300"/>
      <c r="RE119" s="300"/>
      <c r="RF119" s="300"/>
      <c r="RG119" s="300"/>
      <c r="RH119" s="300"/>
      <c r="RI119" s="300"/>
      <c r="RJ119" s="300"/>
      <c r="RK119" s="300"/>
      <c r="RL119" s="300"/>
      <c r="RM119" s="300"/>
      <c r="RN119" s="300"/>
      <c r="RO119" s="300"/>
      <c r="RP119" s="300"/>
      <c r="RQ119" s="300"/>
      <c r="RR119" s="300"/>
      <c r="RS119" s="300"/>
      <c r="RT119" s="300"/>
      <c r="RU119" s="300"/>
      <c r="RV119" s="300"/>
      <c r="RW119" s="300"/>
      <c r="RX119" s="300"/>
      <c r="RY119" s="300"/>
      <c r="RZ119" s="300"/>
      <c r="SA119" s="300"/>
      <c r="SB119" s="300"/>
      <c r="SC119" s="300"/>
      <c r="SD119" s="300"/>
      <c r="SE119" s="300"/>
      <c r="SF119" s="300"/>
      <c r="SG119" s="300"/>
      <c r="SH119" s="300"/>
      <c r="SI119" s="300"/>
      <c r="SJ119" s="300"/>
      <c r="SK119" s="300"/>
      <c r="SL119" s="175"/>
    </row>
    <row r="120" spans="3:16384">
      <c r="C120" s="390" t="s">
        <v>895</v>
      </c>
      <c r="D120" s="21" t="s">
        <v>625</v>
      </c>
      <c r="E120" s="175" t="s">
        <v>599</v>
      </c>
      <c r="F120" s="300">
        <f t="shared" ref="F120" si="54">IFERROR(F108/F114,0)</f>
        <v>0.83998645131130978</v>
      </c>
      <c r="G120" s="300">
        <f t="shared" ref="G120:U120" si="55">IFERROR(G108/G114,0)</f>
        <v>0.38823168665783409</v>
      </c>
      <c r="H120" s="300">
        <f t="shared" si="55"/>
        <v>0.25767543202132503</v>
      </c>
      <c r="I120" s="300">
        <f t="shared" si="55"/>
        <v>0.30971114076194306</v>
      </c>
      <c r="J120" s="231">
        <f t="shared" ref="J120:J122" si="56">G120</f>
        <v>0.38823168665783409</v>
      </c>
      <c r="K120" s="231">
        <f>(F120*$F$148+O120*$O$148)/SUM($F$148,$O$148)</f>
        <v>1.1733679345748025</v>
      </c>
      <c r="L120" s="300">
        <f t="shared" si="55"/>
        <v>0</v>
      </c>
      <c r="M120" s="300">
        <f t="shared" si="55"/>
        <v>1.2901917986894691</v>
      </c>
      <c r="N120" s="300">
        <f t="shared" si="55"/>
        <v>1.7861628113134842</v>
      </c>
      <c r="O120" s="300">
        <f t="shared" si="55"/>
        <v>3.8054319935820162</v>
      </c>
      <c r="P120" s="300">
        <f t="shared" si="55"/>
        <v>0</v>
      </c>
      <c r="Q120" s="300">
        <f t="shared" si="55"/>
        <v>2.9062484137907307</v>
      </c>
      <c r="R120" s="300">
        <f t="shared" si="55"/>
        <v>2.4103980391441637</v>
      </c>
      <c r="S120" s="300">
        <f t="shared" si="55"/>
        <v>19.56627112177555</v>
      </c>
      <c r="T120" s="300">
        <f t="shared" si="55"/>
        <v>0</v>
      </c>
      <c r="U120" s="300">
        <f t="shared" si="55"/>
        <v>0</v>
      </c>
      <c r="V120" s="300"/>
      <c r="W120" s="300"/>
      <c r="X120" s="300"/>
      <c r="Y120" s="300"/>
      <c r="Z120" s="300"/>
      <c r="AA120" s="300"/>
      <c r="AB120" s="300"/>
      <c r="AC120" s="300"/>
      <c r="AD120" s="300"/>
      <c r="AE120" s="300"/>
      <c r="AF120" s="300"/>
      <c r="AG120" s="300"/>
      <c r="AH120" s="300"/>
      <c r="AI120" s="300"/>
      <c r="AJ120" s="300"/>
      <c r="AK120" s="300"/>
      <c r="AL120" s="300"/>
      <c r="AM120" s="300"/>
      <c r="AN120" s="300"/>
      <c r="AO120" s="300"/>
      <c r="AP120" s="300"/>
      <c r="AQ120" s="300"/>
      <c r="AR120" s="300"/>
      <c r="AS120" s="300"/>
      <c r="AT120" s="300"/>
      <c r="AU120" s="300"/>
      <c r="AV120" s="300"/>
      <c r="AW120" s="300"/>
      <c r="AX120" s="300"/>
      <c r="AY120" s="300"/>
      <c r="AZ120" s="300"/>
      <c r="BA120" s="300"/>
      <c r="BB120" s="300"/>
      <c r="BC120" s="300"/>
      <c r="BD120" s="300"/>
      <c r="BE120" s="300"/>
      <c r="BF120" s="300"/>
      <c r="BG120" s="300"/>
      <c r="BH120" s="300"/>
      <c r="BI120" s="300"/>
      <c r="BJ120" s="300"/>
      <c r="BK120" s="300"/>
      <c r="BL120" s="300"/>
      <c r="BM120" s="300"/>
      <c r="BN120" s="300"/>
      <c r="BO120" s="300"/>
      <c r="BP120" s="300"/>
      <c r="BQ120" s="300"/>
      <c r="BR120" s="300"/>
      <c r="BS120" s="300"/>
      <c r="BT120" s="300"/>
      <c r="BU120" s="300"/>
      <c r="BV120" s="300"/>
      <c r="BW120" s="300"/>
      <c r="BX120" s="300"/>
      <c r="BY120" s="300"/>
      <c r="BZ120" s="300"/>
      <c r="CA120" s="300"/>
      <c r="CB120" s="300"/>
      <c r="CC120" s="300"/>
      <c r="CD120" s="300"/>
      <c r="CE120" s="300"/>
      <c r="CF120" s="300"/>
      <c r="CG120" s="300"/>
      <c r="CH120" s="300"/>
      <c r="CI120" s="300"/>
      <c r="CJ120" s="300"/>
      <c r="CK120" s="300"/>
      <c r="CL120" s="300"/>
      <c r="CM120" s="300"/>
      <c r="CN120" s="300"/>
      <c r="CO120" s="300"/>
      <c r="CP120" s="300"/>
      <c r="CQ120" s="300"/>
      <c r="CR120" s="300"/>
      <c r="CS120" s="300"/>
      <c r="CT120" s="300"/>
      <c r="CU120" s="300"/>
      <c r="CV120" s="300"/>
      <c r="CW120" s="300"/>
      <c r="CX120" s="300"/>
      <c r="CY120" s="300"/>
      <c r="CZ120" s="300"/>
      <c r="DA120" s="300"/>
      <c r="DB120" s="300"/>
      <c r="DC120" s="300"/>
      <c r="DD120" s="300"/>
      <c r="DE120" s="300"/>
      <c r="DF120" s="300"/>
      <c r="DG120" s="300"/>
      <c r="DH120" s="300"/>
      <c r="DI120" s="300"/>
      <c r="DJ120" s="300"/>
      <c r="DK120" s="300"/>
      <c r="DL120" s="300"/>
      <c r="DM120" s="300"/>
      <c r="DN120" s="300"/>
      <c r="DO120" s="300"/>
      <c r="DP120" s="300"/>
      <c r="DQ120" s="300"/>
      <c r="DR120" s="300"/>
      <c r="DS120" s="300"/>
      <c r="DT120" s="300"/>
      <c r="DU120" s="300"/>
      <c r="DV120" s="300"/>
      <c r="DW120" s="300"/>
      <c r="DX120" s="300"/>
      <c r="DY120" s="300"/>
      <c r="DZ120" s="300"/>
      <c r="EA120" s="300"/>
      <c r="EB120" s="300"/>
      <c r="EC120" s="300"/>
      <c r="ED120" s="300"/>
      <c r="EE120" s="300"/>
      <c r="EF120" s="300"/>
      <c r="EG120" s="300"/>
      <c r="EH120" s="300"/>
      <c r="EI120" s="300"/>
      <c r="EJ120" s="300"/>
      <c r="EK120" s="300"/>
      <c r="EL120" s="300"/>
      <c r="EM120" s="300"/>
      <c r="EN120" s="300"/>
      <c r="EO120" s="300"/>
      <c r="EP120" s="300"/>
      <c r="EQ120" s="300"/>
      <c r="ER120" s="300"/>
      <c r="ES120" s="300"/>
      <c r="ET120" s="300"/>
      <c r="EU120" s="300"/>
      <c r="EV120" s="300"/>
      <c r="EW120" s="300"/>
      <c r="EX120" s="300"/>
      <c r="EY120" s="300"/>
      <c r="EZ120" s="300"/>
      <c r="FA120" s="300"/>
      <c r="FB120" s="300"/>
      <c r="FC120" s="300"/>
      <c r="FD120" s="300"/>
      <c r="FE120" s="300"/>
      <c r="FF120" s="300"/>
      <c r="FG120" s="300"/>
      <c r="FH120" s="300"/>
      <c r="FI120" s="300"/>
      <c r="FJ120" s="300"/>
      <c r="FK120" s="300"/>
      <c r="FL120" s="300"/>
      <c r="FM120" s="300"/>
      <c r="FN120" s="300"/>
      <c r="FO120" s="300"/>
      <c r="FP120" s="300"/>
      <c r="FQ120" s="300"/>
      <c r="FR120" s="300"/>
      <c r="FS120" s="300"/>
      <c r="FT120" s="300"/>
      <c r="FU120" s="300"/>
      <c r="FV120" s="300"/>
      <c r="FW120" s="300"/>
      <c r="FX120" s="300"/>
      <c r="FY120" s="300"/>
      <c r="FZ120" s="300"/>
      <c r="GA120" s="300"/>
      <c r="GB120" s="300"/>
      <c r="GC120" s="300"/>
      <c r="GD120" s="300"/>
      <c r="GE120" s="300"/>
      <c r="GF120" s="300"/>
      <c r="GG120" s="300"/>
      <c r="GH120" s="300"/>
      <c r="GI120" s="300"/>
      <c r="GJ120" s="300"/>
      <c r="GK120" s="300"/>
      <c r="GL120" s="300"/>
      <c r="GM120" s="300"/>
      <c r="GN120" s="300"/>
      <c r="GO120" s="300"/>
      <c r="GP120" s="300"/>
      <c r="GQ120" s="300"/>
      <c r="GR120" s="300"/>
      <c r="GS120" s="300"/>
      <c r="GT120" s="300"/>
      <c r="GU120" s="300"/>
      <c r="GV120" s="300"/>
      <c r="GW120" s="300"/>
      <c r="GX120" s="300"/>
      <c r="GY120" s="300"/>
      <c r="GZ120" s="300"/>
      <c r="HA120" s="300"/>
      <c r="HB120" s="300"/>
      <c r="HC120" s="300"/>
      <c r="HD120" s="300"/>
      <c r="HE120" s="300"/>
      <c r="HF120" s="300"/>
      <c r="HG120" s="300"/>
      <c r="HH120" s="300"/>
      <c r="HI120" s="300"/>
      <c r="HJ120" s="300"/>
      <c r="HK120" s="300"/>
      <c r="HL120" s="300"/>
      <c r="HM120" s="300"/>
      <c r="HN120" s="300"/>
      <c r="HO120" s="300"/>
      <c r="HP120" s="300"/>
      <c r="HQ120" s="300"/>
      <c r="HR120" s="300"/>
      <c r="HS120" s="300"/>
      <c r="HT120" s="300"/>
      <c r="HU120" s="300"/>
      <c r="HV120" s="300"/>
      <c r="HW120" s="300"/>
      <c r="HX120" s="300"/>
      <c r="HY120" s="300"/>
      <c r="HZ120" s="300"/>
      <c r="IA120" s="300"/>
      <c r="IB120" s="300"/>
      <c r="IC120" s="300"/>
      <c r="ID120" s="300"/>
      <c r="IE120" s="300"/>
      <c r="IF120" s="300"/>
      <c r="IG120" s="300"/>
      <c r="IH120" s="300"/>
      <c r="II120" s="300"/>
      <c r="IJ120" s="300"/>
      <c r="IK120" s="300"/>
      <c r="IL120" s="300"/>
      <c r="IM120" s="300"/>
      <c r="IN120" s="300"/>
      <c r="IO120" s="300"/>
      <c r="IP120" s="300"/>
      <c r="IQ120" s="300"/>
      <c r="IR120" s="300"/>
      <c r="IS120" s="300"/>
      <c r="IT120" s="300"/>
      <c r="IU120" s="300"/>
      <c r="IV120" s="300"/>
      <c r="IW120" s="300"/>
      <c r="IX120" s="300"/>
      <c r="IY120" s="300"/>
      <c r="IZ120" s="300"/>
      <c r="JA120" s="300"/>
      <c r="JB120" s="300"/>
      <c r="JC120" s="300"/>
      <c r="JD120" s="300"/>
      <c r="JE120" s="300"/>
      <c r="JF120" s="300"/>
      <c r="JG120" s="300"/>
      <c r="JH120" s="300"/>
      <c r="JI120" s="300"/>
      <c r="JJ120" s="300"/>
      <c r="JK120" s="300"/>
      <c r="JL120" s="300"/>
      <c r="JM120" s="300"/>
      <c r="JN120" s="300"/>
      <c r="JO120" s="300"/>
      <c r="JP120" s="300"/>
      <c r="JQ120" s="300"/>
      <c r="JR120" s="300"/>
      <c r="JS120" s="300"/>
      <c r="JT120" s="300"/>
      <c r="JU120" s="300"/>
      <c r="JV120" s="300"/>
      <c r="JW120" s="300"/>
      <c r="JX120" s="300"/>
      <c r="JY120" s="300"/>
      <c r="JZ120" s="300"/>
      <c r="KA120" s="300"/>
      <c r="KB120" s="300"/>
      <c r="KC120" s="300"/>
      <c r="KD120" s="300"/>
      <c r="KE120" s="300"/>
      <c r="KF120" s="300"/>
      <c r="KG120" s="300"/>
      <c r="KH120" s="300"/>
      <c r="KI120" s="300"/>
      <c r="KJ120" s="300"/>
      <c r="KK120" s="300"/>
      <c r="KL120" s="300"/>
      <c r="KM120" s="300"/>
      <c r="KN120" s="300"/>
      <c r="KO120" s="300"/>
      <c r="KP120" s="300"/>
      <c r="KQ120" s="300"/>
      <c r="KR120" s="300"/>
      <c r="KS120" s="300"/>
      <c r="KT120" s="300"/>
      <c r="KU120" s="300"/>
      <c r="KV120" s="300"/>
      <c r="KW120" s="300"/>
      <c r="KX120" s="300"/>
      <c r="KY120" s="300"/>
      <c r="KZ120" s="300"/>
      <c r="LA120" s="300"/>
      <c r="LB120" s="300"/>
      <c r="LC120" s="300"/>
      <c r="LD120" s="300"/>
      <c r="LE120" s="300"/>
      <c r="LF120" s="300"/>
      <c r="LG120" s="300"/>
      <c r="LH120" s="300"/>
      <c r="LI120" s="300"/>
      <c r="LJ120" s="300"/>
      <c r="LK120" s="300"/>
      <c r="LL120" s="300"/>
      <c r="LM120" s="300"/>
      <c r="LN120" s="300"/>
      <c r="LO120" s="300"/>
      <c r="LP120" s="300"/>
      <c r="LQ120" s="300"/>
      <c r="LR120" s="300"/>
      <c r="LS120" s="300"/>
      <c r="LT120" s="300"/>
      <c r="LU120" s="300"/>
      <c r="LV120" s="300"/>
      <c r="LW120" s="300"/>
      <c r="LX120" s="300"/>
      <c r="LY120" s="300"/>
      <c r="LZ120" s="300"/>
      <c r="MA120" s="300"/>
      <c r="MB120" s="300"/>
      <c r="MC120" s="300"/>
      <c r="MD120" s="300"/>
      <c r="ME120" s="300"/>
      <c r="MF120" s="300"/>
      <c r="MG120" s="300"/>
      <c r="MH120" s="300"/>
      <c r="MI120" s="300"/>
      <c r="MJ120" s="300"/>
      <c r="MK120" s="300"/>
      <c r="ML120" s="300"/>
      <c r="MM120" s="300"/>
      <c r="MN120" s="300"/>
      <c r="MO120" s="300"/>
      <c r="MP120" s="300"/>
      <c r="MQ120" s="300"/>
      <c r="MR120" s="300"/>
      <c r="MS120" s="300"/>
      <c r="MT120" s="300"/>
      <c r="MU120" s="300"/>
      <c r="MV120" s="300"/>
      <c r="MW120" s="300"/>
      <c r="MX120" s="300"/>
      <c r="MY120" s="300"/>
      <c r="MZ120" s="300"/>
      <c r="NA120" s="300"/>
      <c r="NB120" s="300"/>
      <c r="NC120" s="300"/>
      <c r="ND120" s="300"/>
      <c r="NE120" s="300"/>
      <c r="NF120" s="300"/>
      <c r="NG120" s="300"/>
      <c r="NH120" s="300"/>
      <c r="NI120" s="300"/>
      <c r="NJ120" s="300"/>
      <c r="NK120" s="300"/>
      <c r="NL120" s="300"/>
      <c r="NM120" s="300"/>
      <c r="NN120" s="300"/>
      <c r="NO120" s="300"/>
      <c r="NP120" s="300"/>
      <c r="NQ120" s="300"/>
      <c r="NR120" s="300"/>
      <c r="NS120" s="300"/>
      <c r="NT120" s="300"/>
      <c r="NU120" s="300"/>
      <c r="NV120" s="300"/>
      <c r="NW120" s="300"/>
      <c r="NX120" s="300"/>
      <c r="NY120" s="300"/>
      <c r="NZ120" s="300"/>
      <c r="OA120" s="300"/>
      <c r="OB120" s="300"/>
      <c r="OC120" s="300"/>
      <c r="OD120" s="300"/>
      <c r="OE120" s="300"/>
      <c r="OF120" s="300"/>
      <c r="OG120" s="300"/>
      <c r="OH120" s="300"/>
      <c r="OI120" s="300"/>
      <c r="OJ120" s="300"/>
      <c r="OK120" s="300"/>
      <c r="OL120" s="300"/>
      <c r="OM120" s="300"/>
      <c r="ON120" s="300"/>
      <c r="OO120" s="300"/>
      <c r="OP120" s="300"/>
      <c r="OQ120" s="300"/>
      <c r="OR120" s="300"/>
      <c r="OS120" s="300"/>
      <c r="OT120" s="300"/>
      <c r="OU120" s="300"/>
      <c r="OV120" s="300"/>
      <c r="OW120" s="300"/>
      <c r="OX120" s="300"/>
      <c r="OY120" s="300"/>
      <c r="OZ120" s="300"/>
      <c r="PA120" s="300"/>
      <c r="PB120" s="300"/>
      <c r="PC120" s="300"/>
      <c r="PD120" s="300"/>
      <c r="PE120" s="300"/>
      <c r="PF120" s="300"/>
      <c r="PG120" s="300"/>
      <c r="PH120" s="300"/>
      <c r="PI120" s="300"/>
      <c r="PJ120" s="300"/>
      <c r="PK120" s="300"/>
      <c r="PL120" s="300"/>
      <c r="PM120" s="300"/>
      <c r="PN120" s="300"/>
      <c r="PO120" s="300"/>
      <c r="PP120" s="300"/>
      <c r="PQ120" s="300"/>
      <c r="PR120" s="300"/>
      <c r="PS120" s="300"/>
      <c r="PT120" s="300"/>
      <c r="PU120" s="300"/>
      <c r="PV120" s="300"/>
      <c r="PW120" s="300"/>
      <c r="PX120" s="300"/>
      <c r="PY120" s="300"/>
      <c r="PZ120" s="300"/>
      <c r="QA120" s="300"/>
      <c r="QB120" s="300"/>
      <c r="QC120" s="300"/>
      <c r="QD120" s="300"/>
      <c r="QE120" s="300"/>
      <c r="QF120" s="300"/>
      <c r="QG120" s="300"/>
      <c r="QH120" s="300"/>
      <c r="QI120" s="300"/>
      <c r="QJ120" s="300"/>
      <c r="QK120" s="300"/>
      <c r="QL120" s="300"/>
      <c r="QM120" s="300"/>
      <c r="QN120" s="300"/>
      <c r="QO120" s="300"/>
      <c r="QP120" s="300"/>
      <c r="QQ120" s="300"/>
      <c r="QR120" s="300"/>
      <c r="QS120" s="300"/>
      <c r="QT120" s="300"/>
      <c r="QU120" s="300"/>
      <c r="QV120" s="300"/>
      <c r="QW120" s="300"/>
      <c r="QX120" s="300"/>
      <c r="QY120" s="300"/>
      <c r="QZ120" s="300"/>
      <c r="RA120" s="300"/>
      <c r="RB120" s="300"/>
      <c r="RC120" s="300"/>
      <c r="RD120" s="300"/>
      <c r="RE120" s="300"/>
      <c r="RF120" s="300"/>
      <c r="RG120" s="300"/>
      <c r="RH120" s="300"/>
      <c r="RI120" s="300"/>
      <c r="RJ120" s="300"/>
      <c r="RK120" s="300"/>
      <c r="RL120" s="300"/>
      <c r="RM120" s="300"/>
      <c r="RN120" s="300"/>
      <c r="RO120" s="300"/>
      <c r="RP120" s="300"/>
      <c r="RQ120" s="300"/>
      <c r="RR120" s="300"/>
      <c r="RS120" s="300"/>
      <c r="RT120" s="300"/>
      <c r="RU120" s="300"/>
      <c r="RV120" s="300"/>
      <c r="RW120" s="300"/>
      <c r="RX120" s="300"/>
      <c r="RY120" s="300"/>
      <c r="RZ120" s="300"/>
      <c r="SA120" s="300"/>
      <c r="SB120" s="300"/>
      <c r="SC120" s="300"/>
      <c r="SD120" s="300"/>
      <c r="SE120" s="300"/>
      <c r="SF120" s="300"/>
      <c r="SG120" s="300"/>
      <c r="SH120" s="300"/>
      <c r="SI120" s="300"/>
      <c r="SJ120" s="300"/>
      <c r="SK120" s="300"/>
      <c r="SL120" s="175"/>
    </row>
    <row r="121" spans="3:16384">
      <c r="C121" s="390" t="s">
        <v>493</v>
      </c>
      <c r="D121" s="21" t="s">
        <v>625</v>
      </c>
      <c r="E121" s="175" t="s">
        <v>599</v>
      </c>
      <c r="F121" s="300">
        <f t="shared" ref="F121" si="57">IFERROR(F109/F115,0)</f>
        <v>0.77196472158395246</v>
      </c>
      <c r="G121" s="300">
        <f t="shared" ref="G121:U121" si="58">IFERROR(G109/G115,0)</f>
        <v>1.1209530223798541</v>
      </c>
      <c r="H121" s="300">
        <f t="shared" si="58"/>
        <v>1.1843520801802292</v>
      </c>
      <c r="I121" s="300">
        <f t="shared" si="58"/>
        <v>0.56794618438711897</v>
      </c>
      <c r="J121" s="231">
        <f t="shared" si="56"/>
        <v>1.1209530223798541</v>
      </c>
      <c r="K121" s="231">
        <f>(F121*$F$148+O121*$O$148)/SUM($F$148,$O$148)</f>
        <v>0.90662850358210767</v>
      </c>
      <c r="L121" s="300">
        <f t="shared" si="58"/>
        <v>0</v>
      </c>
      <c r="M121" s="300">
        <f t="shared" si="58"/>
        <v>1.6954171945667094</v>
      </c>
      <c r="N121" s="300">
        <f t="shared" si="58"/>
        <v>1.3091086692195999</v>
      </c>
      <c r="O121" s="300">
        <f t="shared" si="58"/>
        <v>1.9698060297531923</v>
      </c>
      <c r="P121" s="300">
        <f t="shared" si="58"/>
        <v>0</v>
      </c>
      <c r="Q121" s="300">
        <f t="shared" si="58"/>
        <v>2.0254734948421413</v>
      </c>
      <c r="R121" s="300">
        <f t="shared" si="58"/>
        <v>1.0117625388721443</v>
      </c>
      <c r="S121" s="300">
        <f t="shared" si="58"/>
        <v>2.9055234282342353</v>
      </c>
      <c r="T121" s="300">
        <f t="shared" si="58"/>
        <v>0</v>
      </c>
      <c r="U121" s="300">
        <f t="shared" si="58"/>
        <v>0</v>
      </c>
      <c r="V121" s="300"/>
      <c r="W121" s="300"/>
      <c r="X121" s="300"/>
      <c r="Y121" s="300"/>
      <c r="Z121" s="300"/>
      <c r="AA121" s="300"/>
      <c r="AB121" s="300"/>
      <c r="AC121" s="300"/>
      <c r="AD121" s="300"/>
      <c r="AE121" s="300"/>
      <c r="AF121" s="300"/>
      <c r="AG121" s="300"/>
      <c r="AH121" s="300"/>
      <c r="AI121" s="300"/>
      <c r="AJ121" s="300"/>
      <c r="AK121" s="300"/>
      <c r="AL121" s="300"/>
      <c r="AM121" s="300"/>
      <c r="AN121" s="300"/>
      <c r="AO121" s="300"/>
      <c r="AP121" s="300"/>
      <c r="AQ121" s="300"/>
      <c r="AR121" s="300"/>
      <c r="AS121" s="300"/>
      <c r="AT121" s="300"/>
      <c r="AU121" s="300"/>
      <c r="AV121" s="300"/>
      <c r="AW121" s="300"/>
      <c r="AX121" s="300"/>
      <c r="AY121" s="300"/>
      <c r="AZ121" s="300"/>
      <c r="BA121" s="300"/>
      <c r="BB121" s="300"/>
      <c r="BC121" s="300"/>
      <c r="BD121" s="300"/>
      <c r="BE121" s="300"/>
      <c r="BF121" s="300"/>
      <c r="BG121" s="300"/>
      <c r="BH121" s="300"/>
      <c r="BI121" s="300"/>
      <c r="BJ121" s="300"/>
      <c r="BK121" s="300"/>
      <c r="BL121" s="300"/>
      <c r="BM121" s="300"/>
      <c r="BN121" s="300"/>
      <c r="BO121" s="300"/>
      <c r="BP121" s="300"/>
      <c r="BQ121" s="300"/>
      <c r="BR121" s="300"/>
      <c r="BS121" s="300"/>
      <c r="BT121" s="300"/>
      <c r="BU121" s="300"/>
      <c r="BV121" s="300"/>
      <c r="BW121" s="300"/>
      <c r="BX121" s="300"/>
      <c r="BY121" s="300"/>
      <c r="BZ121" s="300"/>
      <c r="CA121" s="300"/>
      <c r="CB121" s="300"/>
      <c r="CC121" s="300"/>
      <c r="CD121" s="300"/>
      <c r="CE121" s="300"/>
      <c r="CF121" s="300"/>
      <c r="CG121" s="300"/>
      <c r="CH121" s="300"/>
      <c r="CI121" s="300"/>
      <c r="CJ121" s="300"/>
      <c r="CK121" s="300"/>
      <c r="CL121" s="300"/>
      <c r="CM121" s="300"/>
      <c r="CN121" s="300"/>
      <c r="CO121" s="300"/>
      <c r="CP121" s="300"/>
      <c r="CQ121" s="300"/>
      <c r="CR121" s="300"/>
      <c r="CS121" s="300"/>
      <c r="CT121" s="300"/>
      <c r="CU121" s="300"/>
      <c r="CV121" s="300"/>
      <c r="CW121" s="300"/>
      <c r="CX121" s="300"/>
      <c r="CY121" s="300"/>
      <c r="CZ121" s="300"/>
      <c r="DA121" s="300"/>
      <c r="DB121" s="300"/>
      <c r="DC121" s="300"/>
      <c r="DD121" s="300"/>
      <c r="DE121" s="300"/>
      <c r="DF121" s="300"/>
      <c r="DG121" s="300"/>
      <c r="DH121" s="300"/>
      <c r="DI121" s="300"/>
      <c r="DJ121" s="300"/>
      <c r="DK121" s="300"/>
      <c r="DL121" s="300"/>
      <c r="DM121" s="300"/>
      <c r="DN121" s="300"/>
      <c r="DO121" s="300"/>
      <c r="DP121" s="300"/>
      <c r="DQ121" s="300"/>
      <c r="DR121" s="300"/>
      <c r="DS121" s="300"/>
      <c r="DT121" s="300"/>
      <c r="DU121" s="300"/>
      <c r="DV121" s="300"/>
      <c r="DW121" s="300"/>
      <c r="DX121" s="300"/>
      <c r="DY121" s="300"/>
      <c r="DZ121" s="300"/>
      <c r="EA121" s="300"/>
      <c r="EB121" s="300"/>
      <c r="EC121" s="300"/>
      <c r="ED121" s="300"/>
      <c r="EE121" s="300"/>
      <c r="EF121" s="300"/>
      <c r="EG121" s="300"/>
      <c r="EH121" s="300"/>
      <c r="EI121" s="300"/>
      <c r="EJ121" s="300"/>
      <c r="EK121" s="300"/>
      <c r="EL121" s="300"/>
      <c r="EM121" s="300"/>
      <c r="EN121" s="300"/>
      <c r="EO121" s="300"/>
      <c r="EP121" s="300"/>
      <c r="EQ121" s="300"/>
      <c r="ER121" s="300"/>
      <c r="ES121" s="300"/>
      <c r="ET121" s="300"/>
      <c r="EU121" s="300"/>
      <c r="EV121" s="300"/>
      <c r="EW121" s="300"/>
      <c r="EX121" s="300"/>
      <c r="EY121" s="300"/>
      <c r="EZ121" s="300"/>
      <c r="FA121" s="300"/>
      <c r="FB121" s="300"/>
      <c r="FC121" s="300"/>
      <c r="FD121" s="300"/>
      <c r="FE121" s="300"/>
      <c r="FF121" s="300"/>
      <c r="FG121" s="300"/>
      <c r="FH121" s="300"/>
      <c r="FI121" s="300"/>
      <c r="FJ121" s="300"/>
      <c r="FK121" s="300"/>
      <c r="FL121" s="300"/>
      <c r="FM121" s="300"/>
      <c r="FN121" s="300"/>
      <c r="FO121" s="300"/>
      <c r="FP121" s="300"/>
      <c r="FQ121" s="300"/>
      <c r="FR121" s="300"/>
      <c r="FS121" s="300"/>
      <c r="FT121" s="300"/>
      <c r="FU121" s="300"/>
      <c r="FV121" s="300"/>
      <c r="FW121" s="300"/>
      <c r="FX121" s="300"/>
      <c r="FY121" s="300"/>
      <c r="FZ121" s="300"/>
      <c r="GA121" s="300"/>
      <c r="GB121" s="300"/>
      <c r="GC121" s="300"/>
      <c r="GD121" s="300"/>
      <c r="GE121" s="300"/>
      <c r="GF121" s="300"/>
      <c r="GG121" s="300"/>
      <c r="GH121" s="300"/>
      <c r="GI121" s="300"/>
      <c r="GJ121" s="300"/>
      <c r="GK121" s="300"/>
      <c r="GL121" s="300"/>
      <c r="GM121" s="300"/>
      <c r="GN121" s="300"/>
      <c r="GO121" s="300"/>
      <c r="GP121" s="300"/>
      <c r="GQ121" s="300"/>
      <c r="GR121" s="300"/>
      <c r="GS121" s="300"/>
      <c r="GT121" s="300"/>
      <c r="GU121" s="300"/>
      <c r="GV121" s="300"/>
      <c r="GW121" s="300"/>
      <c r="GX121" s="300"/>
      <c r="GY121" s="300"/>
      <c r="GZ121" s="300"/>
      <c r="HA121" s="300"/>
      <c r="HB121" s="300"/>
      <c r="HC121" s="300"/>
      <c r="HD121" s="300"/>
      <c r="HE121" s="300"/>
      <c r="HF121" s="300"/>
      <c r="HG121" s="300"/>
      <c r="HH121" s="300"/>
      <c r="HI121" s="300"/>
      <c r="HJ121" s="300"/>
      <c r="HK121" s="300"/>
      <c r="HL121" s="300"/>
      <c r="HM121" s="300"/>
      <c r="HN121" s="300"/>
      <c r="HO121" s="300"/>
      <c r="HP121" s="300"/>
      <c r="HQ121" s="300"/>
      <c r="HR121" s="300"/>
      <c r="HS121" s="300"/>
      <c r="HT121" s="300"/>
      <c r="HU121" s="300"/>
      <c r="HV121" s="300"/>
      <c r="HW121" s="300"/>
      <c r="HX121" s="300"/>
      <c r="HY121" s="300"/>
      <c r="HZ121" s="300"/>
      <c r="IA121" s="300"/>
      <c r="IB121" s="300"/>
      <c r="IC121" s="300"/>
      <c r="ID121" s="300"/>
      <c r="IE121" s="300"/>
      <c r="IF121" s="300"/>
      <c r="IG121" s="300"/>
      <c r="IH121" s="300"/>
      <c r="II121" s="300"/>
      <c r="IJ121" s="300"/>
      <c r="IK121" s="300"/>
      <c r="IL121" s="300"/>
      <c r="IM121" s="300"/>
      <c r="IN121" s="300"/>
      <c r="IO121" s="300"/>
      <c r="IP121" s="300"/>
      <c r="IQ121" s="300"/>
      <c r="IR121" s="300"/>
      <c r="IS121" s="300"/>
      <c r="IT121" s="300"/>
      <c r="IU121" s="300"/>
      <c r="IV121" s="300"/>
      <c r="IW121" s="300"/>
      <c r="IX121" s="300"/>
      <c r="IY121" s="300"/>
      <c r="IZ121" s="300"/>
      <c r="JA121" s="300"/>
      <c r="JB121" s="300"/>
      <c r="JC121" s="300"/>
      <c r="JD121" s="300"/>
      <c r="JE121" s="300"/>
      <c r="JF121" s="300"/>
      <c r="JG121" s="300"/>
      <c r="JH121" s="300"/>
      <c r="JI121" s="300"/>
      <c r="JJ121" s="300"/>
      <c r="JK121" s="300"/>
      <c r="JL121" s="300"/>
      <c r="JM121" s="300"/>
      <c r="JN121" s="300"/>
      <c r="JO121" s="300"/>
      <c r="JP121" s="300"/>
      <c r="JQ121" s="300"/>
      <c r="JR121" s="300"/>
      <c r="JS121" s="300"/>
      <c r="JT121" s="300"/>
      <c r="JU121" s="300"/>
      <c r="JV121" s="300"/>
      <c r="JW121" s="300"/>
      <c r="JX121" s="300"/>
      <c r="JY121" s="300"/>
      <c r="JZ121" s="300"/>
      <c r="KA121" s="300"/>
      <c r="KB121" s="300"/>
      <c r="KC121" s="300"/>
      <c r="KD121" s="300"/>
      <c r="KE121" s="300"/>
      <c r="KF121" s="300"/>
      <c r="KG121" s="300"/>
      <c r="KH121" s="300"/>
      <c r="KI121" s="300"/>
      <c r="KJ121" s="300"/>
      <c r="KK121" s="300"/>
      <c r="KL121" s="300"/>
      <c r="KM121" s="300"/>
      <c r="KN121" s="300"/>
      <c r="KO121" s="300"/>
      <c r="KP121" s="300"/>
      <c r="KQ121" s="300"/>
      <c r="KR121" s="300"/>
      <c r="KS121" s="300"/>
      <c r="KT121" s="300"/>
      <c r="KU121" s="300"/>
      <c r="KV121" s="300"/>
      <c r="KW121" s="300"/>
      <c r="KX121" s="300"/>
      <c r="KY121" s="300"/>
      <c r="KZ121" s="300"/>
      <c r="LA121" s="300"/>
      <c r="LB121" s="300"/>
      <c r="LC121" s="300"/>
      <c r="LD121" s="300"/>
      <c r="LE121" s="300"/>
      <c r="LF121" s="300"/>
      <c r="LG121" s="300"/>
      <c r="LH121" s="300"/>
      <c r="LI121" s="300"/>
      <c r="LJ121" s="300"/>
      <c r="LK121" s="300"/>
      <c r="LL121" s="300"/>
      <c r="LM121" s="300"/>
      <c r="LN121" s="300"/>
      <c r="LO121" s="300"/>
      <c r="LP121" s="300"/>
      <c r="LQ121" s="300"/>
      <c r="LR121" s="300"/>
      <c r="LS121" s="300"/>
      <c r="LT121" s="300"/>
      <c r="LU121" s="300"/>
      <c r="LV121" s="300"/>
      <c r="LW121" s="300"/>
      <c r="LX121" s="300"/>
      <c r="LY121" s="300"/>
      <c r="LZ121" s="300"/>
      <c r="MA121" s="300"/>
      <c r="MB121" s="300"/>
      <c r="MC121" s="300"/>
      <c r="MD121" s="300"/>
      <c r="ME121" s="300"/>
      <c r="MF121" s="300"/>
      <c r="MG121" s="300"/>
      <c r="MH121" s="300"/>
      <c r="MI121" s="300"/>
      <c r="MJ121" s="300"/>
      <c r="MK121" s="300"/>
      <c r="ML121" s="300"/>
      <c r="MM121" s="300"/>
      <c r="MN121" s="300"/>
      <c r="MO121" s="300"/>
      <c r="MP121" s="300"/>
      <c r="MQ121" s="300"/>
      <c r="MR121" s="300"/>
      <c r="MS121" s="300"/>
      <c r="MT121" s="300"/>
      <c r="MU121" s="300"/>
      <c r="MV121" s="300"/>
      <c r="MW121" s="300"/>
      <c r="MX121" s="300"/>
      <c r="MY121" s="300"/>
      <c r="MZ121" s="300"/>
      <c r="NA121" s="300"/>
      <c r="NB121" s="300"/>
      <c r="NC121" s="300"/>
      <c r="ND121" s="300"/>
      <c r="NE121" s="300"/>
      <c r="NF121" s="300"/>
      <c r="NG121" s="300"/>
      <c r="NH121" s="300"/>
      <c r="NI121" s="300"/>
      <c r="NJ121" s="300"/>
      <c r="NK121" s="300"/>
      <c r="NL121" s="300"/>
      <c r="NM121" s="300"/>
      <c r="NN121" s="300"/>
      <c r="NO121" s="300"/>
      <c r="NP121" s="300"/>
      <c r="NQ121" s="300"/>
      <c r="NR121" s="300"/>
      <c r="NS121" s="300"/>
      <c r="NT121" s="300"/>
      <c r="NU121" s="300"/>
      <c r="NV121" s="300"/>
      <c r="NW121" s="300"/>
      <c r="NX121" s="300"/>
      <c r="NY121" s="300"/>
      <c r="NZ121" s="300"/>
      <c r="OA121" s="300"/>
      <c r="OB121" s="300"/>
      <c r="OC121" s="300"/>
      <c r="OD121" s="300"/>
      <c r="OE121" s="300"/>
      <c r="OF121" s="300"/>
      <c r="OG121" s="300"/>
      <c r="OH121" s="300"/>
      <c r="OI121" s="300"/>
      <c r="OJ121" s="300"/>
      <c r="OK121" s="300"/>
      <c r="OL121" s="300"/>
      <c r="OM121" s="300"/>
      <c r="ON121" s="300"/>
      <c r="OO121" s="300"/>
      <c r="OP121" s="300"/>
      <c r="OQ121" s="300"/>
      <c r="OR121" s="300"/>
      <c r="OS121" s="300"/>
      <c r="OT121" s="300"/>
      <c r="OU121" s="300"/>
      <c r="OV121" s="300"/>
      <c r="OW121" s="300"/>
      <c r="OX121" s="300"/>
      <c r="OY121" s="300"/>
      <c r="OZ121" s="300"/>
      <c r="PA121" s="300"/>
      <c r="PB121" s="300"/>
      <c r="PC121" s="300"/>
      <c r="PD121" s="300"/>
      <c r="PE121" s="300"/>
      <c r="PF121" s="300"/>
      <c r="PG121" s="300"/>
      <c r="PH121" s="300"/>
      <c r="PI121" s="300"/>
      <c r="PJ121" s="300"/>
      <c r="PK121" s="300"/>
      <c r="PL121" s="300"/>
      <c r="PM121" s="300"/>
      <c r="PN121" s="300"/>
      <c r="PO121" s="300"/>
      <c r="PP121" s="300"/>
      <c r="PQ121" s="300"/>
      <c r="PR121" s="300"/>
      <c r="PS121" s="300"/>
      <c r="PT121" s="300"/>
      <c r="PU121" s="300"/>
      <c r="PV121" s="300"/>
      <c r="PW121" s="300"/>
      <c r="PX121" s="300"/>
      <c r="PY121" s="300"/>
      <c r="PZ121" s="300"/>
      <c r="QA121" s="300"/>
      <c r="QB121" s="300"/>
      <c r="QC121" s="300"/>
      <c r="QD121" s="300"/>
      <c r="QE121" s="300"/>
      <c r="QF121" s="300"/>
      <c r="QG121" s="300"/>
      <c r="QH121" s="300"/>
      <c r="QI121" s="300"/>
      <c r="QJ121" s="300"/>
      <c r="QK121" s="300"/>
      <c r="QL121" s="300"/>
      <c r="QM121" s="300"/>
      <c r="QN121" s="300"/>
      <c r="QO121" s="300"/>
      <c r="QP121" s="300"/>
      <c r="QQ121" s="300"/>
      <c r="QR121" s="300"/>
      <c r="QS121" s="300"/>
      <c r="QT121" s="300"/>
      <c r="QU121" s="300"/>
      <c r="QV121" s="300"/>
      <c r="QW121" s="300"/>
      <c r="QX121" s="300"/>
      <c r="QY121" s="300"/>
      <c r="QZ121" s="300"/>
      <c r="RA121" s="300"/>
      <c r="RB121" s="300"/>
      <c r="RC121" s="300"/>
      <c r="RD121" s="300"/>
      <c r="RE121" s="300"/>
      <c r="RF121" s="300"/>
      <c r="RG121" s="300"/>
      <c r="RH121" s="300"/>
      <c r="RI121" s="300"/>
      <c r="RJ121" s="300"/>
      <c r="RK121" s="300"/>
      <c r="RL121" s="300"/>
      <c r="RM121" s="300"/>
      <c r="RN121" s="300"/>
      <c r="RO121" s="300"/>
      <c r="RP121" s="300"/>
      <c r="RQ121" s="300"/>
      <c r="RR121" s="300"/>
      <c r="RS121" s="300"/>
      <c r="RT121" s="300"/>
      <c r="RU121" s="300"/>
      <c r="RV121" s="300"/>
      <c r="RW121" s="300"/>
      <c r="RX121" s="300"/>
      <c r="RY121" s="300"/>
      <c r="RZ121" s="300"/>
      <c r="SA121" s="300"/>
      <c r="SB121" s="300"/>
      <c r="SC121" s="300"/>
      <c r="SD121" s="300"/>
      <c r="SE121" s="300"/>
      <c r="SF121" s="300"/>
      <c r="SG121" s="300"/>
      <c r="SH121" s="300"/>
      <c r="SI121" s="300"/>
      <c r="SJ121" s="300"/>
      <c r="SK121" s="300"/>
      <c r="SL121" s="175"/>
    </row>
    <row r="122" spans="3:16384">
      <c r="C122" s="390" t="s">
        <v>494</v>
      </c>
      <c r="D122" s="21" t="s">
        <v>625</v>
      </c>
      <c r="E122" s="175" t="s">
        <v>599</v>
      </c>
      <c r="F122" s="300">
        <f t="shared" ref="F122" si="59">IFERROR(F110/F116,0)</f>
        <v>0.33229322446378173</v>
      </c>
      <c r="G122" s="300">
        <f t="shared" ref="G122:U122" si="60">IFERROR(G110/G116,0)</f>
        <v>1.0434022161994869</v>
      </c>
      <c r="H122" s="300">
        <f t="shared" si="60"/>
        <v>1.0211658576657217</v>
      </c>
      <c r="I122" s="300">
        <f t="shared" si="60"/>
        <v>0.17371599566660426</v>
      </c>
      <c r="J122" s="231">
        <f t="shared" si="56"/>
        <v>1.0434022161994869</v>
      </c>
      <c r="K122" s="231">
        <f>(F122*$F$148+O122*$O$148)/SUM($F$148,$O$148)</f>
        <v>0.36165482433648416</v>
      </c>
      <c r="L122" s="300">
        <f t="shared" si="60"/>
        <v>0</v>
      </c>
      <c r="M122" s="300">
        <f t="shared" si="60"/>
        <v>0.34780298141602589</v>
      </c>
      <c r="N122" s="300">
        <f t="shared" si="60"/>
        <v>0.41740231936321059</v>
      </c>
      <c r="O122" s="300">
        <f t="shared" si="60"/>
        <v>0.59346617445520178</v>
      </c>
      <c r="P122" s="300">
        <f t="shared" si="60"/>
        <v>0</v>
      </c>
      <c r="Q122" s="300">
        <f t="shared" si="60"/>
        <v>0.35430353918233853</v>
      </c>
      <c r="R122" s="300">
        <f t="shared" si="60"/>
        <v>0.46272568707489847</v>
      </c>
      <c r="S122" s="300">
        <f t="shared" si="60"/>
        <v>0.88551374474170597</v>
      </c>
      <c r="T122" s="300">
        <f t="shared" si="60"/>
        <v>0</v>
      </c>
      <c r="U122" s="300">
        <f t="shared" si="60"/>
        <v>0</v>
      </c>
      <c r="V122" s="300"/>
      <c r="W122" s="300"/>
      <c r="X122" s="300"/>
      <c r="Y122" s="300"/>
      <c r="Z122" s="300"/>
      <c r="AA122" s="300"/>
      <c r="AB122" s="300"/>
      <c r="AC122" s="300"/>
      <c r="AD122" s="300"/>
      <c r="AE122" s="300"/>
      <c r="AF122" s="300"/>
      <c r="AG122" s="300"/>
      <c r="AH122" s="300"/>
      <c r="AI122" s="300"/>
      <c r="AJ122" s="300"/>
      <c r="AK122" s="300"/>
      <c r="AL122" s="300"/>
      <c r="AM122" s="300"/>
      <c r="AN122" s="300"/>
      <c r="AO122" s="300"/>
      <c r="AP122" s="300"/>
      <c r="AQ122" s="300"/>
      <c r="AR122" s="300"/>
      <c r="AS122" s="300"/>
      <c r="AT122" s="300"/>
      <c r="AU122" s="300"/>
      <c r="AV122" s="300"/>
      <c r="AW122" s="300"/>
      <c r="AX122" s="300"/>
      <c r="AY122" s="300"/>
      <c r="AZ122" s="300"/>
      <c r="BA122" s="300"/>
      <c r="BB122" s="300"/>
      <c r="BC122" s="300"/>
      <c r="BD122" s="300"/>
      <c r="BE122" s="300"/>
      <c r="BF122" s="300"/>
      <c r="BG122" s="300"/>
      <c r="BH122" s="300"/>
      <c r="BI122" s="300"/>
      <c r="BJ122" s="300"/>
      <c r="BK122" s="300"/>
      <c r="BL122" s="300"/>
      <c r="BM122" s="300"/>
      <c r="BN122" s="300"/>
      <c r="BO122" s="300"/>
      <c r="BP122" s="300"/>
      <c r="BQ122" s="300"/>
      <c r="BR122" s="300"/>
      <c r="BS122" s="300"/>
      <c r="BT122" s="300"/>
      <c r="BU122" s="300"/>
      <c r="BV122" s="300"/>
      <c r="BW122" s="300"/>
      <c r="BX122" s="300"/>
      <c r="BY122" s="300"/>
      <c r="BZ122" s="300"/>
      <c r="CA122" s="300"/>
      <c r="CB122" s="300"/>
      <c r="CC122" s="300"/>
      <c r="CD122" s="300"/>
      <c r="CE122" s="300"/>
      <c r="CF122" s="300"/>
      <c r="CG122" s="300"/>
      <c r="CH122" s="300"/>
      <c r="CI122" s="300"/>
      <c r="CJ122" s="300"/>
      <c r="CK122" s="300"/>
      <c r="CL122" s="300"/>
      <c r="CM122" s="300"/>
      <c r="CN122" s="300"/>
      <c r="CO122" s="300"/>
      <c r="CP122" s="300"/>
      <c r="CQ122" s="300"/>
      <c r="CR122" s="300"/>
      <c r="CS122" s="300"/>
      <c r="CT122" s="300"/>
      <c r="CU122" s="300"/>
      <c r="CV122" s="300"/>
      <c r="CW122" s="300"/>
      <c r="CX122" s="300"/>
      <c r="CY122" s="300"/>
      <c r="CZ122" s="300"/>
      <c r="DA122" s="300"/>
      <c r="DB122" s="300"/>
      <c r="DC122" s="300"/>
      <c r="DD122" s="300"/>
      <c r="DE122" s="300"/>
      <c r="DF122" s="300"/>
      <c r="DG122" s="300"/>
      <c r="DH122" s="300"/>
      <c r="DI122" s="300"/>
      <c r="DJ122" s="300"/>
      <c r="DK122" s="300"/>
      <c r="DL122" s="300"/>
      <c r="DM122" s="300"/>
      <c r="DN122" s="300"/>
      <c r="DO122" s="300"/>
      <c r="DP122" s="300"/>
      <c r="DQ122" s="300"/>
      <c r="DR122" s="300"/>
      <c r="DS122" s="300"/>
      <c r="DT122" s="300"/>
      <c r="DU122" s="300"/>
      <c r="DV122" s="300"/>
      <c r="DW122" s="300"/>
      <c r="DX122" s="300"/>
      <c r="DY122" s="300"/>
      <c r="DZ122" s="300"/>
      <c r="EA122" s="300"/>
      <c r="EB122" s="300"/>
      <c r="EC122" s="300"/>
      <c r="ED122" s="300"/>
      <c r="EE122" s="300"/>
      <c r="EF122" s="300"/>
      <c r="EG122" s="300"/>
      <c r="EH122" s="300"/>
      <c r="EI122" s="300"/>
      <c r="EJ122" s="300"/>
      <c r="EK122" s="300"/>
      <c r="EL122" s="300"/>
      <c r="EM122" s="300"/>
      <c r="EN122" s="300"/>
      <c r="EO122" s="300"/>
      <c r="EP122" s="300"/>
      <c r="EQ122" s="300"/>
      <c r="ER122" s="300"/>
      <c r="ES122" s="300"/>
      <c r="ET122" s="300"/>
      <c r="EU122" s="300"/>
      <c r="EV122" s="300"/>
      <c r="EW122" s="300"/>
      <c r="EX122" s="300"/>
      <c r="EY122" s="300"/>
      <c r="EZ122" s="300"/>
      <c r="FA122" s="300"/>
      <c r="FB122" s="300"/>
      <c r="FC122" s="300"/>
      <c r="FD122" s="300"/>
      <c r="FE122" s="300"/>
      <c r="FF122" s="300"/>
      <c r="FG122" s="300"/>
      <c r="FH122" s="300"/>
      <c r="FI122" s="300"/>
      <c r="FJ122" s="300"/>
      <c r="FK122" s="300"/>
      <c r="FL122" s="300"/>
      <c r="FM122" s="300"/>
      <c r="FN122" s="300"/>
      <c r="FO122" s="300"/>
      <c r="FP122" s="300"/>
      <c r="FQ122" s="300"/>
      <c r="FR122" s="300"/>
      <c r="FS122" s="300"/>
      <c r="FT122" s="300"/>
      <c r="FU122" s="300"/>
      <c r="FV122" s="300"/>
      <c r="FW122" s="300"/>
      <c r="FX122" s="300"/>
      <c r="FY122" s="300"/>
      <c r="FZ122" s="300"/>
      <c r="GA122" s="300"/>
      <c r="GB122" s="300"/>
      <c r="GC122" s="300"/>
      <c r="GD122" s="300"/>
      <c r="GE122" s="300"/>
      <c r="GF122" s="300"/>
      <c r="GG122" s="300"/>
      <c r="GH122" s="300"/>
      <c r="GI122" s="300"/>
      <c r="GJ122" s="300"/>
      <c r="GK122" s="300"/>
      <c r="GL122" s="300"/>
      <c r="GM122" s="300"/>
      <c r="GN122" s="300"/>
      <c r="GO122" s="300"/>
      <c r="GP122" s="300"/>
      <c r="GQ122" s="300"/>
      <c r="GR122" s="300"/>
      <c r="GS122" s="300"/>
      <c r="GT122" s="300"/>
      <c r="GU122" s="300"/>
      <c r="GV122" s="300"/>
      <c r="GW122" s="300"/>
      <c r="GX122" s="300"/>
      <c r="GY122" s="300"/>
      <c r="GZ122" s="300"/>
      <c r="HA122" s="300"/>
      <c r="HB122" s="300"/>
      <c r="HC122" s="300"/>
      <c r="HD122" s="300"/>
      <c r="HE122" s="300"/>
      <c r="HF122" s="300"/>
      <c r="HG122" s="300"/>
      <c r="HH122" s="300"/>
      <c r="HI122" s="300"/>
      <c r="HJ122" s="300"/>
      <c r="HK122" s="300"/>
      <c r="HL122" s="300"/>
      <c r="HM122" s="300"/>
      <c r="HN122" s="300"/>
      <c r="HO122" s="300"/>
      <c r="HP122" s="300"/>
      <c r="HQ122" s="300"/>
      <c r="HR122" s="300"/>
      <c r="HS122" s="300"/>
      <c r="HT122" s="300"/>
      <c r="HU122" s="300"/>
      <c r="HV122" s="300"/>
      <c r="HW122" s="300"/>
      <c r="HX122" s="300"/>
      <c r="HY122" s="300"/>
      <c r="HZ122" s="300"/>
      <c r="IA122" s="300"/>
      <c r="IB122" s="300"/>
      <c r="IC122" s="300"/>
      <c r="ID122" s="300"/>
      <c r="IE122" s="300"/>
      <c r="IF122" s="300"/>
      <c r="IG122" s="300"/>
      <c r="IH122" s="300"/>
      <c r="II122" s="300"/>
      <c r="IJ122" s="300"/>
      <c r="IK122" s="300"/>
      <c r="IL122" s="300"/>
      <c r="IM122" s="300"/>
      <c r="IN122" s="300"/>
      <c r="IO122" s="300"/>
      <c r="IP122" s="300"/>
      <c r="IQ122" s="300"/>
      <c r="IR122" s="300"/>
      <c r="IS122" s="300"/>
      <c r="IT122" s="300"/>
      <c r="IU122" s="300"/>
      <c r="IV122" s="300"/>
      <c r="IW122" s="300"/>
      <c r="IX122" s="300"/>
      <c r="IY122" s="300"/>
      <c r="IZ122" s="300"/>
      <c r="JA122" s="300"/>
      <c r="JB122" s="300"/>
      <c r="JC122" s="300"/>
      <c r="JD122" s="300"/>
      <c r="JE122" s="300"/>
      <c r="JF122" s="300"/>
      <c r="JG122" s="300"/>
      <c r="JH122" s="300"/>
      <c r="JI122" s="300"/>
      <c r="JJ122" s="300"/>
      <c r="JK122" s="300"/>
      <c r="JL122" s="300"/>
      <c r="JM122" s="300"/>
      <c r="JN122" s="300"/>
      <c r="JO122" s="300"/>
      <c r="JP122" s="300"/>
      <c r="JQ122" s="300"/>
      <c r="JR122" s="300"/>
      <c r="JS122" s="300"/>
      <c r="JT122" s="300"/>
      <c r="JU122" s="300"/>
      <c r="JV122" s="300"/>
      <c r="JW122" s="300"/>
      <c r="JX122" s="300"/>
      <c r="JY122" s="300"/>
      <c r="JZ122" s="300"/>
      <c r="KA122" s="300"/>
      <c r="KB122" s="300"/>
      <c r="KC122" s="300"/>
      <c r="KD122" s="300"/>
      <c r="KE122" s="300"/>
      <c r="KF122" s="300"/>
      <c r="KG122" s="300"/>
      <c r="KH122" s="300"/>
      <c r="KI122" s="300"/>
      <c r="KJ122" s="300"/>
      <c r="KK122" s="300"/>
      <c r="KL122" s="300"/>
      <c r="KM122" s="300"/>
      <c r="KN122" s="300"/>
      <c r="KO122" s="300"/>
      <c r="KP122" s="300"/>
      <c r="KQ122" s="300"/>
      <c r="KR122" s="300"/>
      <c r="KS122" s="300"/>
      <c r="KT122" s="300"/>
      <c r="KU122" s="300"/>
      <c r="KV122" s="300"/>
      <c r="KW122" s="300"/>
      <c r="KX122" s="300"/>
      <c r="KY122" s="300"/>
      <c r="KZ122" s="300"/>
      <c r="LA122" s="300"/>
      <c r="LB122" s="300"/>
      <c r="LC122" s="300"/>
      <c r="LD122" s="300"/>
      <c r="LE122" s="300"/>
      <c r="LF122" s="300"/>
      <c r="LG122" s="300"/>
      <c r="LH122" s="300"/>
      <c r="LI122" s="300"/>
      <c r="LJ122" s="300"/>
      <c r="LK122" s="300"/>
      <c r="LL122" s="300"/>
      <c r="LM122" s="300"/>
      <c r="LN122" s="300"/>
      <c r="LO122" s="300"/>
      <c r="LP122" s="300"/>
      <c r="LQ122" s="300"/>
      <c r="LR122" s="300"/>
      <c r="LS122" s="300"/>
      <c r="LT122" s="300"/>
      <c r="LU122" s="300"/>
      <c r="LV122" s="300"/>
      <c r="LW122" s="300"/>
      <c r="LX122" s="300"/>
      <c r="LY122" s="300"/>
      <c r="LZ122" s="300"/>
      <c r="MA122" s="300"/>
      <c r="MB122" s="300"/>
      <c r="MC122" s="300"/>
      <c r="MD122" s="300"/>
      <c r="ME122" s="300"/>
      <c r="MF122" s="300"/>
      <c r="MG122" s="300"/>
      <c r="MH122" s="300"/>
      <c r="MI122" s="300"/>
      <c r="MJ122" s="300"/>
      <c r="MK122" s="300"/>
      <c r="ML122" s="300"/>
      <c r="MM122" s="300"/>
      <c r="MN122" s="300"/>
      <c r="MO122" s="300"/>
      <c r="MP122" s="300"/>
      <c r="MQ122" s="300"/>
      <c r="MR122" s="300"/>
      <c r="MS122" s="300"/>
      <c r="MT122" s="300"/>
      <c r="MU122" s="300"/>
      <c r="MV122" s="300"/>
      <c r="MW122" s="300"/>
      <c r="MX122" s="300"/>
      <c r="MY122" s="300"/>
      <c r="MZ122" s="300"/>
      <c r="NA122" s="300"/>
      <c r="NB122" s="300"/>
      <c r="NC122" s="300"/>
      <c r="ND122" s="300"/>
      <c r="NE122" s="300"/>
      <c r="NF122" s="300"/>
      <c r="NG122" s="300"/>
      <c r="NH122" s="300"/>
      <c r="NI122" s="300"/>
      <c r="NJ122" s="300"/>
      <c r="NK122" s="300"/>
      <c r="NL122" s="300"/>
      <c r="NM122" s="300"/>
      <c r="NN122" s="300"/>
      <c r="NO122" s="300"/>
      <c r="NP122" s="300"/>
      <c r="NQ122" s="300"/>
      <c r="NR122" s="300"/>
      <c r="NS122" s="300"/>
      <c r="NT122" s="300"/>
      <c r="NU122" s="300"/>
      <c r="NV122" s="300"/>
      <c r="NW122" s="300"/>
      <c r="NX122" s="300"/>
      <c r="NY122" s="300"/>
      <c r="NZ122" s="300"/>
      <c r="OA122" s="300"/>
      <c r="OB122" s="300"/>
      <c r="OC122" s="300"/>
      <c r="OD122" s="300"/>
      <c r="OE122" s="300"/>
      <c r="OF122" s="300"/>
      <c r="OG122" s="300"/>
      <c r="OH122" s="300"/>
      <c r="OI122" s="300"/>
      <c r="OJ122" s="300"/>
      <c r="OK122" s="300"/>
      <c r="OL122" s="300"/>
      <c r="OM122" s="300"/>
      <c r="ON122" s="300"/>
      <c r="OO122" s="300"/>
      <c r="OP122" s="300"/>
      <c r="OQ122" s="300"/>
      <c r="OR122" s="300"/>
      <c r="OS122" s="300"/>
      <c r="OT122" s="300"/>
      <c r="OU122" s="300"/>
      <c r="OV122" s="300"/>
      <c r="OW122" s="300"/>
      <c r="OX122" s="300"/>
      <c r="OY122" s="300"/>
      <c r="OZ122" s="300"/>
      <c r="PA122" s="300"/>
      <c r="PB122" s="300"/>
      <c r="PC122" s="300"/>
      <c r="PD122" s="300"/>
      <c r="PE122" s="300"/>
      <c r="PF122" s="300"/>
      <c r="PG122" s="300"/>
      <c r="PH122" s="300"/>
      <c r="PI122" s="300"/>
      <c r="PJ122" s="300"/>
      <c r="PK122" s="300"/>
      <c r="PL122" s="300"/>
      <c r="PM122" s="300"/>
      <c r="PN122" s="300"/>
      <c r="PO122" s="300"/>
      <c r="PP122" s="300"/>
      <c r="PQ122" s="300"/>
      <c r="PR122" s="300"/>
      <c r="PS122" s="300"/>
      <c r="PT122" s="300"/>
      <c r="PU122" s="300"/>
      <c r="PV122" s="300"/>
      <c r="PW122" s="300"/>
      <c r="PX122" s="300"/>
      <c r="PY122" s="300"/>
      <c r="PZ122" s="300"/>
      <c r="QA122" s="300"/>
      <c r="QB122" s="300"/>
      <c r="QC122" s="300"/>
      <c r="QD122" s="300"/>
      <c r="QE122" s="300"/>
      <c r="QF122" s="300"/>
      <c r="QG122" s="300"/>
      <c r="QH122" s="300"/>
      <c r="QI122" s="300"/>
      <c r="QJ122" s="300"/>
      <c r="QK122" s="300"/>
      <c r="QL122" s="300"/>
      <c r="QM122" s="300"/>
      <c r="QN122" s="300"/>
      <c r="QO122" s="300"/>
      <c r="QP122" s="300"/>
      <c r="QQ122" s="300"/>
      <c r="QR122" s="300"/>
      <c r="QS122" s="300"/>
      <c r="QT122" s="300"/>
      <c r="QU122" s="300"/>
      <c r="QV122" s="300"/>
      <c r="QW122" s="300"/>
      <c r="QX122" s="300"/>
      <c r="QY122" s="300"/>
      <c r="QZ122" s="300"/>
      <c r="RA122" s="300"/>
      <c r="RB122" s="300"/>
      <c r="RC122" s="300"/>
      <c r="RD122" s="300"/>
      <c r="RE122" s="300"/>
      <c r="RF122" s="300"/>
      <c r="RG122" s="300"/>
      <c r="RH122" s="300"/>
      <c r="RI122" s="300"/>
      <c r="RJ122" s="300"/>
      <c r="RK122" s="300"/>
      <c r="RL122" s="300"/>
      <c r="RM122" s="300"/>
      <c r="RN122" s="300"/>
      <c r="RO122" s="300"/>
      <c r="RP122" s="300"/>
      <c r="RQ122" s="300"/>
      <c r="RR122" s="300"/>
      <c r="RS122" s="300"/>
      <c r="RT122" s="300"/>
      <c r="RU122" s="300"/>
      <c r="RV122" s="300"/>
      <c r="RW122" s="300"/>
      <c r="RX122" s="300"/>
      <c r="RY122" s="300"/>
      <c r="RZ122" s="300"/>
      <c r="SA122" s="300"/>
      <c r="SB122" s="300"/>
      <c r="SC122" s="300"/>
      <c r="SD122" s="300"/>
      <c r="SE122" s="300"/>
      <c r="SF122" s="300"/>
      <c r="SG122" s="300"/>
      <c r="SH122" s="300"/>
      <c r="SI122" s="300"/>
      <c r="SJ122" s="300"/>
      <c r="SK122" s="300"/>
      <c r="SL122" s="175"/>
    </row>
    <row r="123" spans="3:16384">
      <c r="C123" s="390"/>
      <c r="D123" s="21"/>
      <c r="E123" s="175"/>
      <c r="F123" s="463"/>
      <c r="G123" s="463"/>
      <c r="H123" s="463"/>
      <c r="I123" s="463"/>
      <c r="J123" s="463"/>
      <c r="K123" s="463"/>
      <c r="L123" s="463"/>
      <c r="M123" s="463"/>
      <c r="N123" s="463"/>
      <c r="O123" s="463"/>
      <c r="P123" s="463"/>
      <c r="Q123" s="463"/>
      <c r="R123" s="463"/>
      <c r="S123" s="463"/>
      <c r="T123" s="463"/>
      <c r="U123" s="463"/>
      <c r="V123" s="463"/>
      <c r="W123" s="175"/>
      <c r="X123" s="175"/>
      <c r="Y123" s="175"/>
      <c r="Z123" s="175"/>
      <c r="AA123" s="175"/>
      <c r="AB123" s="175"/>
      <c r="AC123" s="175"/>
      <c r="AD123" s="175"/>
      <c r="AE123" s="175"/>
      <c r="AF123" s="175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175"/>
      <c r="AR123" s="175"/>
      <c r="AS123" s="175"/>
      <c r="AT123" s="175"/>
      <c r="AU123" s="175"/>
      <c r="AV123" s="175"/>
      <c r="AW123" s="175"/>
      <c r="AX123" s="175"/>
      <c r="AY123" s="175"/>
      <c r="AZ123" s="175"/>
      <c r="BA123" s="175"/>
      <c r="BB123" s="175"/>
      <c r="BC123" s="175"/>
      <c r="BD123" s="175"/>
      <c r="BE123" s="175"/>
      <c r="BF123" s="175"/>
      <c r="BG123" s="175"/>
      <c r="BH123" s="175"/>
      <c r="BI123" s="175"/>
      <c r="BJ123" s="175"/>
      <c r="BK123" s="175"/>
      <c r="BL123" s="175"/>
      <c r="BM123" s="175"/>
      <c r="BN123" s="175"/>
      <c r="BO123" s="175"/>
      <c r="BP123" s="175"/>
      <c r="BQ123" s="175"/>
      <c r="BR123" s="175"/>
      <c r="BS123" s="175"/>
      <c r="BT123" s="175"/>
      <c r="BU123" s="175"/>
      <c r="BV123" s="175"/>
      <c r="BW123" s="175"/>
      <c r="BX123" s="175"/>
      <c r="BY123" s="175"/>
      <c r="BZ123" s="175"/>
      <c r="CA123" s="175"/>
      <c r="CB123" s="175"/>
      <c r="CC123" s="175"/>
      <c r="CD123" s="175"/>
      <c r="CE123" s="175"/>
      <c r="CF123" s="175"/>
      <c r="CG123" s="175"/>
      <c r="CH123" s="175"/>
      <c r="CI123" s="175"/>
      <c r="CJ123" s="175"/>
      <c r="CK123" s="175"/>
      <c r="CL123" s="175"/>
      <c r="CM123" s="175"/>
      <c r="CN123" s="175"/>
      <c r="CO123" s="175"/>
      <c r="CP123" s="175"/>
      <c r="CQ123" s="175"/>
      <c r="CR123" s="175"/>
      <c r="CS123" s="175"/>
      <c r="CT123" s="175"/>
      <c r="CU123" s="175"/>
      <c r="CV123" s="175"/>
      <c r="CW123" s="175"/>
      <c r="CX123" s="175"/>
      <c r="CY123" s="175"/>
      <c r="CZ123" s="175"/>
      <c r="DA123" s="175"/>
      <c r="DB123" s="175"/>
      <c r="DC123" s="175"/>
      <c r="DD123" s="175"/>
      <c r="DE123" s="175"/>
      <c r="DF123" s="175"/>
      <c r="DG123" s="175"/>
      <c r="DH123" s="175"/>
      <c r="DI123" s="175"/>
      <c r="DJ123" s="175"/>
      <c r="DK123" s="175"/>
      <c r="DL123" s="175"/>
      <c r="DM123" s="175"/>
      <c r="DN123" s="175"/>
      <c r="DO123" s="175"/>
      <c r="DP123" s="175"/>
      <c r="DQ123" s="175"/>
      <c r="DR123" s="175"/>
      <c r="DS123" s="175"/>
      <c r="DT123" s="175"/>
      <c r="DU123" s="175"/>
      <c r="DV123" s="175"/>
      <c r="DW123" s="175"/>
      <c r="DX123" s="175"/>
      <c r="DY123" s="175"/>
      <c r="DZ123" s="175"/>
      <c r="EA123" s="175"/>
      <c r="EB123" s="175"/>
      <c r="EC123" s="175"/>
      <c r="ED123" s="175"/>
      <c r="EE123" s="175"/>
      <c r="EF123" s="175"/>
      <c r="EG123" s="175"/>
      <c r="EH123" s="175"/>
      <c r="EI123" s="175"/>
      <c r="EJ123" s="175"/>
      <c r="EK123" s="175"/>
      <c r="EL123" s="175"/>
      <c r="EM123" s="175"/>
      <c r="EN123" s="175"/>
      <c r="EO123" s="175"/>
      <c r="EP123" s="175"/>
      <c r="EQ123" s="175"/>
      <c r="ER123" s="175"/>
      <c r="ES123" s="175"/>
      <c r="ET123" s="175"/>
      <c r="EU123" s="175"/>
      <c r="EV123" s="175"/>
      <c r="EW123" s="175"/>
      <c r="EX123" s="175"/>
      <c r="EY123" s="175"/>
      <c r="EZ123" s="175"/>
      <c r="FA123" s="175"/>
      <c r="FB123" s="175"/>
      <c r="FC123" s="175"/>
      <c r="FD123" s="175"/>
      <c r="FE123" s="175"/>
      <c r="FF123" s="175"/>
      <c r="FG123" s="175"/>
      <c r="FH123" s="175"/>
      <c r="FI123" s="175"/>
      <c r="FJ123" s="175"/>
      <c r="FK123" s="175"/>
      <c r="FL123" s="175"/>
      <c r="FM123" s="175"/>
      <c r="FN123" s="175"/>
      <c r="FO123" s="175"/>
      <c r="FP123" s="175"/>
      <c r="FQ123" s="175"/>
      <c r="FR123" s="175"/>
      <c r="FS123" s="175"/>
      <c r="FT123" s="175"/>
      <c r="FU123" s="175"/>
      <c r="FV123" s="175"/>
      <c r="FW123" s="175"/>
      <c r="FX123" s="175"/>
      <c r="FY123" s="175"/>
      <c r="FZ123" s="175"/>
      <c r="GA123" s="175"/>
      <c r="GB123" s="175"/>
      <c r="GC123" s="175"/>
      <c r="GD123" s="175"/>
      <c r="GE123" s="175"/>
      <c r="GF123" s="175"/>
      <c r="GG123" s="175"/>
      <c r="GH123" s="175"/>
      <c r="GI123" s="175"/>
      <c r="GJ123" s="175"/>
      <c r="GK123" s="175"/>
      <c r="GL123" s="175"/>
      <c r="GM123" s="175"/>
      <c r="GN123" s="175"/>
      <c r="GO123" s="175"/>
      <c r="GP123" s="175"/>
      <c r="GQ123" s="175"/>
      <c r="GR123" s="175"/>
      <c r="GS123" s="175"/>
      <c r="GT123" s="175"/>
      <c r="GU123" s="175"/>
      <c r="GV123" s="175"/>
      <c r="GW123" s="175"/>
      <c r="GX123" s="175"/>
      <c r="GY123" s="175"/>
      <c r="GZ123" s="175"/>
      <c r="HA123" s="175"/>
      <c r="HB123" s="175"/>
      <c r="HC123" s="175"/>
      <c r="HD123" s="175"/>
      <c r="HE123" s="175"/>
      <c r="HF123" s="175"/>
      <c r="HG123" s="175"/>
      <c r="HH123" s="175"/>
      <c r="HI123" s="175"/>
      <c r="HJ123" s="175"/>
      <c r="HK123" s="175"/>
      <c r="HL123" s="175"/>
      <c r="HM123" s="175"/>
      <c r="HN123" s="175"/>
      <c r="HO123" s="175"/>
      <c r="HP123" s="175"/>
      <c r="HQ123" s="175"/>
      <c r="HR123" s="175"/>
      <c r="HS123" s="175"/>
      <c r="HT123" s="175"/>
      <c r="HU123" s="175"/>
      <c r="HV123" s="175"/>
      <c r="HW123" s="175"/>
      <c r="HX123" s="175"/>
      <c r="HY123" s="175"/>
      <c r="HZ123" s="175"/>
      <c r="IA123" s="175"/>
      <c r="IB123" s="175"/>
      <c r="IC123" s="175"/>
      <c r="ID123" s="175"/>
      <c r="IE123" s="175"/>
      <c r="IF123" s="175"/>
      <c r="IG123" s="175"/>
      <c r="IH123" s="175"/>
      <c r="II123" s="175"/>
      <c r="IJ123" s="175"/>
      <c r="IK123" s="175"/>
      <c r="IL123" s="175"/>
      <c r="IM123" s="175"/>
      <c r="IN123" s="175"/>
      <c r="IO123" s="175"/>
      <c r="IP123" s="175"/>
      <c r="IQ123" s="175"/>
      <c r="IR123" s="175"/>
      <c r="IS123" s="175"/>
      <c r="IT123" s="175"/>
      <c r="IU123" s="175"/>
      <c r="IV123" s="175"/>
      <c r="IW123" s="175"/>
      <c r="IX123" s="175"/>
      <c r="IY123" s="175"/>
      <c r="IZ123" s="175"/>
      <c r="JA123" s="175"/>
      <c r="JB123" s="175"/>
      <c r="JC123" s="175"/>
      <c r="JD123" s="175"/>
      <c r="JE123" s="175"/>
      <c r="JF123" s="175"/>
      <c r="JG123" s="175"/>
      <c r="JH123" s="175"/>
      <c r="JI123" s="175"/>
      <c r="JJ123" s="175"/>
      <c r="JK123" s="175"/>
      <c r="JL123" s="175"/>
      <c r="JM123" s="175"/>
      <c r="JN123" s="175"/>
      <c r="JO123" s="175"/>
      <c r="JP123" s="175"/>
      <c r="JQ123" s="175"/>
      <c r="JR123" s="175"/>
      <c r="JS123" s="175"/>
      <c r="JT123" s="175"/>
      <c r="JU123" s="175"/>
      <c r="JV123" s="175"/>
      <c r="JW123" s="175"/>
      <c r="JX123" s="175"/>
      <c r="JY123" s="175"/>
      <c r="JZ123" s="175"/>
      <c r="KA123" s="175"/>
      <c r="KB123" s="175"/>
      <c r="KC123" s="175"/>
      <c r="KD123" s="175"/>
      <c r="KE123" s="175"/>
      <c r="KF123" s="175"/>
      <c r="KG123" s="175"/>
      <c r="KH123" s="175"/>
      <c r="KI123" s="175"/>
      <c r="KJ123" s="175"/>
      <c r="KK123" s="175"/>
      <c r="KL123" s="175"/>
      <c r="KM123" s="175"/>
      <c r="KN123" s="175"/>
      <c r="KO123" s="175"/>
      <c r="KP123" s="175"/>
      <c r="KQ123" s="175"/>
      <c r="KR123" s="175"/>
      <c r="KS123" s="175"/>
      <c r="KT123" s="175"/>
      <c r="KU123" s="175"/>
      <c r="KV123" s="175"/>
      <c r="KW123" s="175"/>
      <c r="KX123" s="175"/>
      <c r="KY123" s="175"/>
      <c r="KZ123" s="175"/>
      <c r="LA123" s="175"/>
      <c r="LB123" s="175"/>
      <c r="LC123" s="175"/>
      <c r="LD123" s="175"/>
      <c r="LE123" s="175"/>
      <c r="LF123" s="175"/>
      <c r="LG123" s="175"/>
      <c r="LH123" s="175"/>
      <c r="LI123" s="175"/>
      <c r="LJ123" s="175"/>
      <c r="LK123" s="175"/>
      <c r="LL123" s="175"/>
      <c r="LM123" s="175"/>
      <c r="LN123" s="175"/>
      <c r="LO123" s="175"/>
      <c r="LP123" s="175"/>
      <c r="LQ123" s="175"/>
      <c r="LR123" s="175"/>
      <c r="LS123" s="175"/>
      <c r="LT123" s="175"/>
      <c r="LU123" s="175"/>
      <c r="LV123" s="175"/>
      <c r="LW123" s="175"/>
      <c r="LX123" s="175"/>
      <c r="LY123" s="175"/>
      <c r="LZ123" s="175"/>
      <c r="MA123" s="175"/>
      <c r="MB123" s="175"/>
      <c r="MC123" s="175"/>
      <c r="MD123" s="175"/>
      <c r="ME123" s="175"/>
      <c r="MF123" s="175"/>
      <c r="MG123" s="175"/>
      <c r="MH123" s="175"/>
      <c r="MI123" s="175"/>
      <c r="MJ123" s="175"/>
      <c r="MK123" s="175"/>
      <c r="ML123" s="175"/>
      <c r="MM123" s="175"/>
      <c r="MN123" s="175"/>
      <c r="MO123" s="175"/>
      <c r="MP123" s="175"/>
      <c r="MQ123" s="175"/>
      <c r="MR123" s="175"/>
      <c r="MS123" s="175"/>
      <c r="MT123" s="175"/>
      <c r="MU123" s="175"/>
      <c r="MV123" s="175"/>
      <c r="MW123" s="175"/>
      <c r="MX123" s="175"/>
      <c r="MY123" s="175"/>
      <c r="MZ123" s="175"/>
      <c r="NA123" s="175"/>
      <c r="NB123" s="175"/>
      <c r="NC123" s="175"/>
      <c r="ND123" s="175"/>
      <c r="NE123" s="175"/>
      <c r="NF123" s="175"/>
      <c r="NG123" s="175"/>
      <c r="NH123" s="175"/>
      <c r="NI123" s="175"/>
      <c r="NJ123" s="175"/>
      <c r="NK123" s="175"/>
      <c r="NL123" s="175"/>
      <c r="NM123" s="175"/>
      <c r="NN123" s="175"/>
      <c r="NO123" s="175"/>
      <c r="NP123" s="175"/>
      <c r="NQ123" s="175"/>
      <c r="NR123" s="175"/>
      <c r="NS123" s="175"/>
      <c r="NT123" s="175"/>
      <c r="NU123" s="175"/>
      <c r="NV123" s="175"/>
      <c r="NW123" s="175"/>
      <c r="NX123" s="175"/>
      <c r="NY123" s="175"/>
      <c r="NZ123" s="175"/>
      <c r="OA123" s="175"/>
      <c r="OB123" s="175"/>
      <c r="OC123" s="175"/>
      <c r="OD123" s="175"/>
      <c r="OE123" s="175"/>
      <c r="OF123" s="175"/>
      <c r="OG123" s="175"/>
      <c r="OH123" s="175"/>
      <c r="OI123" s="175"/>
      <c r="OJ123" s="175"/>
      <c r="OK123" s="175"/>
      <c r="OL123" s="175"/>
      <c r="OM123" s="175"/>
      <c r="ON123" s="175"/>
      <c r="OO123" s="175"/>
      <c r="OP123" s="175"/>
      <c r="OQ123" s="175"/>
      <c r="OR123" s="175"/>
      <c r="OS123" s="175"/>
      <c r="OT123" s="175"/>
      <c r="OU123" s="175"/>
      <c r="OV123" s="175"/>
      <c r="OW123" s="175"/>
      <c r="OX123" s="175"/>
      <c r="OY123" s="175"/>
      <c r="OZ123" s="175"/>
      <c r="PA123" s="175"/>
      <c r="PB123" s="175"/>
      <c r="PC123" s="175"/>
      <c r="PD123" s="175"/>
      <c r="PE123" s="175"/>
      <c r="PF123" s="175"/>
      <c r="PG123" s="175"/>
      <c r="PH123" s="175"/>
      <c r="PI123" s="175"/>
      <c r="PJ123" s="175"/>
      <c r="PK123" s="175"/>
      <c r="PL123" s="175"/>
      <c r="PM123" s="175"/>
      <c r="PN123" s="175"/>
      <c r="PO123" s="175"/>
      <c r="PP123" s="175"/>
      <c r="PQ123" s="175"/>
      <c r="PR123" s="175"/>
      <c r="PS123" s="175"/>
      <c r="PT123" s="175"/>
      <c r="PU123" s="175"/>
      <c r="PV123" s="175"/>
      <c r="PW123" s="175"/>
      <c r="PX123" s="175"/>
      <c r="PY123" s="175"/>
      <c r="PZ123" s="175"/>
      <c r="QA123" s="175"/>
      <c r="QB123" s="175"/>
      <c r="QC123" s="175"/>
      <c r="QD123" s="175"/>
      <c r="QE123" s="175"/>
      <c r="QF123" s="175"/>
      <c r="QG123" s="175"/>
      <c r="QH123" s="175"/>
      <c r="QI123" s="175"/>
      <c r="QJ123" s="175"/>
      <c r="QK123" s="175"/>
      <c r="QL123" s="175"/>
      <c r="QM123" s="175"/>
      <c r="QN123" s="175"/>
      <c r="QO123" s="175"/>
      <c r="QP123" s="175"/>
      <c r="QQ123" s="175"/>
      <c r="QR123" s="175"/>
      <c r="QS123" s="175"/>
      <c r="QT123" s="175"/>
      <c r="QU123" s="175"/>
      <c r="QV123" s="175"/>
      <c r="QW123" s="175"/>
      <c r="QX123" s="175"/>
      <c r="QY123" s="175"/>
      <c r="QZ123" s="175"/>
      <c r="RA123" s="175"/>
      <c r="RB123" s="175"/>
      <c r="RC123" s="175"/>
      <c r="RD123" s="175"/>
      <c r="RE123" s="175"/>
      <c r="RF123" s="175"/>
      <c r="RG123" s="175"/>
      <c r="RH123" s="175"/>
      <c r="RI123" s="175"/>
      <c r="RJ123" s="175"/>
      <c r="RK123" s="175"/>
      <c r="RL123" s="175"/>
      <c r="RM123" s="175"/>
      <c r="RN123" s="175"/>
      <c r="RO123" s="175"/>
      <c r="RP123" s="175"/>
      <c r="RQ123" s="175"/>
      <c r="RR123" s="175"/>
      <c r="RS123" s="175"/>
      <c r="RT123" s="175"/>
      <c r="RU123" s="175"/>
      <c r="RV123" s="175"/>
      <c r="RW123" s="175"/>
      <c r="RX123" s="175"/>
      <c r="RY123" s="175"/>
      <c r="RZ123" s="175"/>
      <c r="SA123" s="175"/>
      <c r="SB123" s="175"/>
      <c r="SC123" s="175"/>
      <c r="SD123" s="175"/>
      <c r="SE123" s="175"/>
      <c r="SF123" s="175"/>
      <c r="SG123" s="175"/>
      <c r="SH123" s="175"/>
      <c r="SI123" s="175"/>
      <c r="SJ123" s="175"/>
      <c r="SK123" s="175"/>
      <c r="SL123" s="175"/>
    </row>
    <row r="124" spans="3:16384">
      <c r="C124" s="175" t="str">
        <f>"Valor promedio ponderado Unitario de Servicios de voz"&amp;" - "&amp;(year.selected-1)</f>
        <v>Valor promedio ponderado Unitario de Servicios de voz - 2016</v>
      </c>
      <c r="D124" s="21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  <c r="AF124" s="175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175"/>
      <c r="AR124" s="175"/>
      <c r="AS124" s="175"/>
      <c r="AT124" s="175"/>
      <c r="AU124" s="175"/>
      <c r="AV124" s="175"/>
      <c r="AW124" s="175"/>
      <c r="AX124" s="175"/>
      <c r="AY124" s="175"/>
      <c r="AZ124" s="175"/>
      <c r="BA124" s="175"/>
      <c r="BB124" s="175"/>
      <c r="BC124" s="175"/>
      <c r="BD124" s="175"/>
      <c r="BE124" s="175"/>
      <c r="BF124" s="175"/>
      <c r="BG124" s="175"/>
      <c r="BH124" s="175"/>
      <c r="BI124" s="175"/>
      <c r="BJ124" s="175"/>
      <c r="BK124" s="175"/>
      <c r="BL124" s="175"/>
      <c r="BM124" s="175"/>
      <c r="BN124" s="175"/>
      <c r="BO124" s="175"/>
      <c r="BP124" s="175"/>
      <c r="BQ124" s="175"/>
      <c r="BR124" s="175"/>
      <c r="BS124" s="175"/>
      <c r="BT124" s="175"/>
      <c r="BU124" s="175"/>
      <c r="BV124" s="175"/>
      <c r="BW124" s="175"/>
      <c r="BX124" s="175"/>
      <c r="BY124" s="175"/>
      <c r="BZ124" s="175"/>
      <c r="CA124" s="175"/>
      <c r="CB124" s="175"/>
      <c r="CC124" s="175"/>
      <c r="CD124" s="175"/>
      <c r="CE124" s="175"/>
      <c r="CF124" s="175"/>
      <c r="CG124" s="175"/>
      <c r="CH124" s="175"/>
      <c r="CI124" s="175"/>
      <c r="CJ124" s="175"/>
      <c r="CK124" s="175"/>
      <c r="CL124" s="175"/>
      <c r="CM124" s="175"/>
      <c r="CN124" s="175"/>
      <c r="CO124" s="175"/>
      <c r="CP124" s="175"/>
      <c r="CQ124" s="175"/>
      <c r="CR124" s="175"/>
      <c r="CS124" s="175"/>
      <c r="CT124" s="175"/>
      <c r="CU124" s="175"/>
      <c r="CV124" s="175"/>
      <c r="CW124" s="175"/>
      <c r="CX124" s="175"/>
      <c r="CY124" s="175"/>
      <c r="CZ124" s="175"/>
      <c r="DA124" s="175"/>
      <c r="DB124" s="175"/>
      <c r="DC124" s="175"/>
      <c r="DD124" s="175"/>
      <c r="DE124" s="175"/>
      <c r="DF124" s="175"/>
      <c r="DG124" s="175"/>
      <c r="DH124" s="175"/>
      <c r="DI124" s="175"/>
      <c r="DJ124" s="175"/>
      <c r="DK124" s="175"/>
      <c r="DL124" s="175"/>
      <c r="DM124" s="175"/>
      <c r="DN124" s="175"/>
      <c r="DO124" s="175"/>
      <c r="DP124" s="175"/>
      <c r="DQ124" s="175"/>
      <c r="DR124" s="175"/>
      <c r="DS124" s="175"/>
      <c r="DT124" s="175"/>
      <c r="DU124" s="175"/>
      <c r="DV124" s="175"/>
      <c r="DW124" s="175"/>
      <c r="DX124" s="175"/>
      <c r="DY124" s="175"/>
      <c r="DZ124" s="175"/>
      <c r="EA124" s="175"/>
      <c r="EB124" s="175"/>
      <c r="EC124" s="175"/>
      <c r="ED124" s="175"/>
      <c r="EE124" s="175"/>
      <c r="EF124" s="175"/>
      <c r="EG124" s="175"/>
      <c r="EH124" s="175"/>
      <c r="EI124" s="175"/>
      <c r="EJ124" s="175"/>
      <c r="EK124" s="175"/>
      <c r="EL124" s="175"/>
      <c r="EM124" s="175"/>
      <c r="EN124" s="175"/>
      <c r="EO124" s="175"/>
      <c r="EP124" s="175"/>
      <c r="EQ124" s="175"/>
      <c r="ER124" s="175"/>
      <c r="ES124" s="175"/>
      <c r="ET124" s="175"/>
      <c r="EU124" s="175"/>
      <c r="EV124" s="175"/>
      <c r="EW124" s="175"/>
      <c r="EX124" s="175"/>
      <c r="EY124" s="175"/>
      <c r="EZ124" s="175"/>
      <c r="FA124" s="175"/>
      <c r="FB124" s="175"/>
      <c r="FC124" s="175"/>
      <c r="FD124" s="175"/>
      <c r="FE124" s="175"/>
      <c r="FF124" s="175"/>
      <c r="FG124" s="175"/>
      <c r="FH124" s="175"/>
      <c r="FI124" s="175"/>
      <c r="FJ124" s="175"/>
      <c r="FK124" s="175"/>
      <c r="FL124" s="175"/>
      <c r="FM124" s="175"/>
      <c r="FN124" s="175"/>
      <c r="FO124" s="175"/>
      <c r="FP124" s="175"/>
      <c r="FQ124" s="175"/>
      <c r="FR124" s="175"/>
      <c r="FS124" s="175"/>
      <c r="FT124" s="175"/>
      <c r="FU124" s="175"/>
      <c r="FV124" s="175"/>
      <c r="FW124" s="175"/>
      <c r="FX124" s="175"/>
      <c r="FY124" s="175"/>
      <c r="FZ124" s="175"/>
      <c r="GA124" s="175"/>
      <c r="GB124" s="175"/>
      <c r="GC124" s="175"/>
      <c r="GD124" s="175"/>
      <c r="GE124" s="175"/>
      <c r="GF124" s="175"/>
      <c r="GG124" s="175"/>
      <c r="GH124" s="175"/>
      <c r="GI124" s="175"/>
      <c r="GJ124" s="175"/>
      <c r="GK124" s="175"/>
      <c r="GL124" s="175"/>
      <c r="GM124" s="175"/>
      <c r="GN124" s="175"/>
      <c r="GO124" s="175"/>
      <c r="GP124" s="175"/>
      <c r="GQ124" s="175"/>
      <c r="GR124" s="175"/>
      <c r="GS124" s="175"/>
      <c r="GT124" s="175"/>
      <c r="GU124" s="175"/>
      <c r="GV124" s="175"/>
      <c r="GW124" s="175"/>
      <c r="GX124" s="175"/>
      <c r="GY124" s="175"/>
      <c r="GZ124" s="175"/>
      <c r="HA124" s="175"/>
      <c r="HB124" s="175"/>
      <c r="HC124" s="175"/>
      <c r="HD124" s="175"/>
      <c r="HE124" s="175"/>
      <c r="HF124" s="175"/>
      <c r="HG124" s="175"/>
      <c r="HH124" s="175"/>
      <c r="HI124" s="175"/>
      <c r="HJ124" s="175"/>
      <c r="HK124" s="175"/>
      <c r="HL124" s="175"/>
      <c r="HM124" s="175"/>
      <c r="HN124" s="175"/>
      <c r="HO124" s="175"/>
      <c r="HP124" s="175"/>
      <c r="HQ124" s="175"/>
      <c r="HR124" s="175"/>
      <c r="HS124" s="175"/>
      <c r="HT124" s="175"/>
      <c r="HU124" s="175"/>
      <c r="HV124" s="175"/>
      <c r="HW124" s="175"/>
      <c r="HX124" s="175"/>
      <c r="HY124" s="175"/>
      <c r="HZ124" s="175"/>
      <c r="IA124" s="175"/>
      <c r="IB124" s="175"/>
      <c r="IC124" s="175"/>
      <c r="ID124" s="175"/>
      <c r="IE124" s="175"/>
      <c r="IF124" s="175"/>
      <c r="IG124" s="175"/>
      <c r="IH124" s="175"/>
      <c r="II124" s="175"/>
      <c r="IJ124" s="175"/>
      <c r="IK124" s="175"/>
      <c r="IL124" s="175"/>
      <c r="IM124" s="175"/>
      <c r="IN124" s="175"/>
      <c r="IO124" s="175"/>
      <c r="IP124" s="175"/>
      <c r="IQ124" s="175"/>
      <c r="IR124" s="175"/>
      <c r="IS124" s="175"/>
      <c r="IT124" s="175"/>
      <c r="IU124" s="175"/>
      <c r="IV124" s="175"/>
      <c r="IW124" s="175"/>
      <c r="IX124" s="175"/>
      <c r="IY124" s="175"/>
      <c r="IZ124" s="175"/>
      <c r="JA124" s="175"/>
      <c r="JB124" s="175"/>
      <c r="JC124" s="175"/>
      <c r="JD124" s="175"/>
      <c r="JE124" s="175"/>
      <c r="JF124" s="175"/>
      <c r="JG124" s="175"/>
      <c r="JH124" s="175"/>
      <c r="JI124" s="175"/>
      <c r="JJ124" s="175"/>
      <c r="JK124" s="175"/>
      <c r="JL124" s="175"/>
      <c r="JM124" s="175"/>
      <c r="JN124" s="175"/>
      <c r="JO124" s="175"/>
      <c r="JP124" s="175"/>
      <c r="JQ124" s="175"/>
      <c r="JR124" s="175"/>
      <c r="JS124" s="175"/>
      <c r="JT124" s="175"/>
      <c r="JU124" s="175"/>
      <c r="JV124" s="175"/>
      <c r="JW124" s="175"/>
      <c r="JX124" s="175"/>
      <c r="JY124" s="175"/>
      <c r="JZ124" s="175"/>
      <c r="KA124" s="175"/>
      <c r="KB124" s="175"/>
      <c r="KC124" s="175"/>
      <c r="KD124" s="175"/>
      <c r="KE124" s="175"/>
      <c r="KF124" s="175"/>
      <c r="KG124" s="175"/>
      <c r="KH124" s="175"/>
      <c r="KI124" s="175"/>
      <c r="KJ124" s="175"/>
      <c r="KK124" s="175"/>
      <c r="KL124" s="175"/>
      <c r="KM124" s="175"/>
      <c r="KN124" s="175"/>
      <c r="KO124" s="175"/>
      <c r="KP124" s="175"/>
      <c r="KQ124" s="175"/>
      <c r="KR124" s="175"/>
      <c r="KS124" s="175"/>
      <c r="KT124" s="175"/>
      <c r="KU124" s="175"/>
      <c r="KV124" s="175"/>
      <c r="KW124" s="175"/>
      <c r="KX124" s="175"/>
      <c r="KY124" s="175"/>
      <c r="KZ124" s="175"/>
      <c r="LA124" s="175"/>
      <c r="LB124" s="175"/>
      <c r="LC124" s="175"/>
      <c r="LD124" s="175"/>
      <c r="LE124" s="175"/>
      <c r="LF124" s="175"/>
      <c r="LG124" s="175"/>
      <c r="LH124" s="175"/>
      <c r="LI124" s="175"/>
      <c r="LJ124" s="175"/>
      <c r="LK124" s="175"/>
      <c r="LL124" s="175"/>
      <c r="LM124" s="175"/>
      <c r="LN124" s="175"/>
      <c r="LO124" s="175"/>
      <c r="LP124" s="175"/>
      <c r="LQ124" s="175"/>
      <c r="LR124" s="175"/>
      <c r="LS124" s="175"/>
      <c r="LT124" s="175"/>
      <c r="LU124" s="175"/>
      <c r="LV124" s="175"/>
      <c r="LW124" s="175"/>
      <c r="LX124" s="175"/>
      <c r="LY124" s="175"/>
      <c r="LZ124" s="175"/>
      <c r="MA124" s="175"/>
      <c r="MB124" s="175"/>
      <c r="MC124" s="175"/>
      <c r="MD124" s="175"/>
      <c r="ME124" s="175"/>
      <c r="MF124" s="175"/>
      <c r="MG124" s="175"/>
      <c r="MH124" s="175"/>
      <c r="MI124" s="175"/>
      <c r="MJ124" s="175"/>
      <c r="MK124" s="175"/>
      <c r="ML124" s="175"/>
      <c r="MM124" s="175"/>
      <c r="MN124" s="175"/>
      <c r="MO124" s="175"/>
      <c r="MP124" s="175"/>
      <c r="MQ124" s="175"/>
      <c r="MR124" s="175"/>
      <c r="MS124" s="175"/>
      <c r="MT124" s="175"/>
      <c r="MU124" s="175"/>
      <c r="MV124" s="175"/>
      <c r="MW124" s="175"/>
      <c r="MX124" s="175"/>
      <c r="MY124" s="175"/>
      <c r="MZ124" s="175"/>
      <c r="NA124" s="175"/>
      <c r="NB124" s="175"/>
      <c r="NC124" s="175"/>
      <c r="ND124" s="175"/>
      <c r="NE124" s="175"/>
      <c r="NF124" s="175"/>
      <c r="NG124" s="175"/>
      <c r="NH124" s="175"/>
      <c r="NI124" s="175"/>
      <c r="NJ124" s="175"/>
      <c r="NK124" s="175"/>
      <c r="NL124" s="175"/>
      <c r="NM124" s="175"/>
      <c r="NN124" s="175"/>
      <c r="NO124" s="175"/>
      <c r="NP124" s="175"/>
      <c r="NQ124" s="175"/>
      <c r="NR124" s="175"/>
      <c r="NS124" s="175"/>
      <c r="NT124" s="175"/>
      <c r="NU124" s="175"/>
      <c r="NV124" s="175"/>
      <c r="NW124" s="175"/>
      <c r="NX124" s="175"/>
      <c r="NY124" s="175"/>
      <c r="NZ124" s="175"/>
      <c r="OA124" s="175"/>
      <c r="OB124" s="175"/>
      <c r="OC124" s="175"/>
      <c r="OD124" s="175"/>
      <c r="OE124" s="175"/>
      <c r="OF124" s="175"/>
      <c r="OG124" s="175"/>
      <c r="OH124" s="175"/>
      <c r="OI124" s="175"/>
      <c r="OJ124" s="175"/>
      <c r="OK124" s="175"/>
      <c r="OL124" s="175"/>
      <c r="OM124" s="175"/>
      <c r="ON124" s="175"/>
      <c r="OO124" s="175"/>
      <c r="OP124" s="175"/>
      <c r="OQ124" s="175"/>
      <c r="OR124" s="175"/>
      <c r="OS124" s="175"/>
      <c r="OT124" s="175"/>
      <c r="OU124" s="175"/>
      <c r="OV124" s="175"/>
      <c r="OW124" s="175"/>
      <c r="OX124" s="175"/>
      <c r="OY124" s="175"/>
      <c r="OZ124" s="175"/>
      <c r="PA124" s="175"/>
      <c r="PB124" s="175"/>
      <c r="PC124" s="175"/>
      <c r="PD124" s="175"/>
      <c r="PE124" s="175"/>
      <c r="PF124" s="175"/>
      <c r="PG124" s="175"/>
      <c r="PH124" s="175"/>
      <c r="PI124" s="175"/>
      <c r="PJ124" s="175"/>
      <c r="PK124" s="175"/>
      <c r="PL124" s="175"/>
      <c r="PM124" s="175"/>
      <c r="PN124" s="175"/>
      <c r="PO124" s="175"/>
      <c r="PP124" s="175"/>
      <c r="PQ124" s="175"/>
      <c r="PR124" s="175"/>
      <c r="PS124" s="175"/>
      <c r="PT124" s="175"/>
      <c r="PU124" s="175"/>
      <c r="PV124" s="175"/>
      <c r="PW124" s="175"/>
      <c r="PX124" s="175"/>
      <c r="PY124" s="175"/>
      <c r="PZ124" s="175"/>
      <c r="QA124" s="175"/>
      <c r="QB124" s="175"/>
      <c r="QC124" s="175"/>
      <c r="QD124" s="175"/>
      <c r="QE124" s="175"/>
      <c r="QF124" s="175"/>
      <c r="QG124" s="175"/>
      <c r="QH124" s="175"/>
      <c r="QI124" s="175"/>
      <c r="QJ124" s="175"/>
      <c r="QK124" s="175"/>
      <c r="QL124" s="175"/>
      <c r="QM124" s="175"/>
      <c r="QN124" s="175"/>
      <c r="QO124" s="175"/>
      <c r="QP124" s="175"/>
      <c r="QQ124" s="175"/>
      <c r="QR124" s="175"/>
      <c r="QS124" s="175"/>
      <c r="QT124" s="175"/>
      <c r="QU124" s="175"/>
      <c r="QV124" s="175"/>
      <c r="QW124" s="175"/>
      <c r="QX124" s="175"/>
      <c r="QY124" s="175"/>
      <c r="QZ124" s="175"/>
      <c r="RA124" s="175"/>
      <c r="RB124" s="175"/>
      <c r="RC124" s="175"/>
      <c r="RD124" s="175"/>
      <c r="RE124" s="175"/>
      <c r="RF124" s="175"/>
      <c r="RG124" s="175"/>
      <c r="RH124" s="175"/>
      <c r="RI124" s="175"/>
      <c r="RJ124" s="175"/>
      <c r="RK124" s="175"/>
      <c r="RL124" s="175"/>
      <c r="RM124" s="175"/>
      <c r="RN124" s="175"/>
      <c r="RO124" s="175"/>
      <c r="RP124" s="175"/>
      <c r="RQ124" s="175"/>
      <c r="RR124" s="175"/>
      <c r="RS124" s="175"/>
      <c r="RT124" s="175"/>
      <c r="RU124" s="175"/>
      <c r="RV124" s="175"/>
      <c r="RW124" s="175"/>
      <c r="RX124" s="175"/>
      <c r="RY124" s="175"/>
      <c r="RZ124" s="175"/>
      <c r="SA124" s="175"/>
      <c r="SB124" s="175"/>
      <c r="SC124" s="175"/>
      <c r="SD124" s="175"/>
      <c r="SE124" s="175"/>
      <c r="SF124" s="175"/>
      <c r="SG124" s="175"/>
      <c r="SH124" s="175"/>
      <c r="SI124" s="175"/>
      <c r="SJ124" s="175"/>
      <c r="SK124" s="175"/>
      <c r="SL124" s="175"/>
    </row>
    <row r="125" spans="3:16384" outlineLevel="1">
      <c r="C125" s="390" t="s">
        <v>903</v>
      </c>
      <c r="D125" s="21" t="s">
        <v>905</v>
      </c>
      <c r="E125" s="175"/>
      <c r="F125" s="387">
        <f>IF(F82=$F$82,1,0)</f>
        <v>1</v>
      </c>
      <c r="G125" s="387">
        <f t="shared" ref="G125:U125" si="61">IF(G82=$F$82,1,0)</f>
        <v>1</v>
      </c>
      <c r="H125" s="387">
        <f t="shared" si="61"/>
        <v>1</v>
      </c>
      <c r="I125" s="387">
        <f t="shared" si="61"/>
        <v>0</v>
      </c>
      <c r="J125" s="387">
        <f t="shared" si="61"/>
        <v>1</v>
      </c>
      <c r="K125" s="387">
        <f t="shared" si="61"/>
        <v>1</v>
      </c>
      <c r="L125" s="387">
        <f t="shared" si="61"/>
        <v>1</v>
      </c>
      <c r="M125" s="387">
        <f t="shared" si="61"/>
        <v>0</v>
      </c>
      <c r="N125" s="387">
        <f t="shared" si="61"/>
        <v>0</v>
      </c>
      <c r="O125" s="387">
        <f t="shared" si="61"/>
        <v>1</v>
      </c>
      <c r="P125" s="387">
        <f t="shared" si="61"/>
        <v>0</v>
      </c>
      <c r="Q125" s="387">
        <f t="shared" si="61"/>
        <v>0</v>
      </c>
      <c r="R125" s="387">
        <f t="shared" si="61"/>
        <v>0</v>
      </c>
      <c r="S125" s="387">
        <f t="shared" si="61"/>
        <v>0</v>
      </c>
      <c r="T125" s="387">
        <f t="shared" si="61"/>
        <v>1</v>
      </c>
      <c r="U125" s="387">
        <f t="shared" si="61"/>
        <v>0</v>
      </c>
      <c r="V125" s="456">
        <v>0</v>
      </c>
      <c r="W125" s="456">
        <v>0</v>
      </c>
      <c r="X125" s="456">
        <v>0</v>
      </c>
      <c r="Y125" s="456">
        <v>0</v>
      </c>
      <c r="Z125" s="456">
        <v>0</v>
      </c>
      <c r="AA125" s="456">
        <v>0</v>
      </c>
      <c r="AB125" s="456">
        <v>0</v>
      </c>
      <c r="AC125" s="456">
        <v>0</v>
      </c>
      <c r="AD125" s="456">
        <v>0</v>
      </c>
      <c r="AE125" s="456">
        <v>0</v>
      </c>
      <c r="AF125" s="456">
        <v>0</v>
      </c>
      <c r="AG125" s="456">
        <v>0</v>
      </c>
      <c r="AH125" s="456">
        <v>0</v>
      </c>
      <c r="AI125" s="456">
        <v>0</v>
      </c>
      <c r="AJ125" s="456">
        <v>0</v>
      </c>
      <c r="AK125" s="456">
        <v>0</v>
      </c>
      <c r="AL125" s="456">
        <v>0</v>
      </c>
      <c r="AM125" s="456">
        <v>0</v>
      </c>
      <c r="AN125" s="456">
        <v>0</v>
      </c>
      <c r="AO125" s="456">
        <v>0</v>
      </c>
      <c r="AP125" s="456">
        <v>0</v>
      </c>
      <c r="AQ125" s="456">
        <v>0</v>
      </c>
      <c r="AR125" s="456">
        <v>0</v>
      </c>
      <c r="AS125" s="456">
        <v>0</v>
      </c>
      <c r="AT125" s="456">
        <v>0</v>
      </c>
      <c r="AU125" s="456">
        <v>0</v>
      </c>
      <c r="AV125" s="456">
        <v>0</v>
      </c>
      <c r="AW125" s="456">
        <v>0</v>
      </c>
      <c r="AX125" s="456">
        <v>0</v>
      </c>
      <c r="AY125" s="456">
        <v>0</v>
      </c>
      <c r="AZ125" s="456">
        <v>0</v>
      </c>
      <c r="BA125" s="456">
        <v>0</v>
      </c>
      <c r="BB125" s="456">
        <v>0</v>
      </c>
      <c r="BC125" s="456">
        <v>0</v>
      </c>
      <c r="BD125" s="456">
        <v>0</v>
      </c>
      <c r="BE125" s="456">
        <v>0</v>
      </c>
      <c r="BF125" s="456">
        <v>0</v>
      </c>
      <c r="BG125" s="456">
        <v>0</v>
      </c>
      <c r="BH125" s="456">
        <v>0</v>
      </c>
      <c r="BI125" s="456">
        <v>0</v>
      </c>
      <c r="BJ125" s="456">
        <v>0</v>
      </c>
      <c r="BK125" s="456">
        <v>0</v>
      </c>
      <c r="BL125" s="456">
        <v>0</v>
      </c>
      <c r="BM125" s="456">
        <v>0</v>
      </c>
      <c r="BN125" s="456">
        <v>0</v>
      </c>
      <c r="BO125" s="456">
        <v>0</v>
      </c>
      <c r="BP125" s="456">
        <v>0</v>
      </c>
      <c r="BQ125" s="456">
        <v>0</v>
      </c>
      <c r="BR125" s="456">
        <v>0</v>
      </c>
      <c r="BS125" s="456">
        <v>0</v>
      </c>
      <c r="BT125" s="456">
        <v>0</v>
      </c>
      <c r="BU125" s="456">
        <v>0</v>
      </c>
      <c r="BV125" s="456">
        <v>0</v>
      </c>
      <c r="BW125" s="456">
        <v>0</v>
      </c>
      <c r="BX125" s="456">
        <v>0</v>
      </c>
      <c r="BY125" s="456">
        <v>0</v>
      </c>
      <c r="BZ125" s="456">
        <v>0</v>
      </c>
      <c r="CA125" s="456">
        <v>0</v>
      </c>
      <c r="CB125" s="456">
        <v>0</v>
      </c>
      <c r="CC125" s="456">
        <v>0</v>
      </c>
      <c r="CD125" s="456">
        <v>0</v>
      </c>
      <c r="CE125" s="456">
        <v>0</v>
      </c>
      <c r="CF125" s="456">
        <v>0</v>
      </c>
      <c r="CG125" s="456">
        <v>0</v>
      </c>
      <c r="CH125" s="456">
        <v>0</v>
      </c>
      <c r="CI125" s="456">
        <v>0</v>
      </c>
      <c r="CJ125" s="456">
        <v>0</v>
      </c>
      <c r="CK125" s="456">
        <v>0</v>
      </c>
      <c r="CL125" s="456">
        <v>0</v>
      </c>
      <c r="CM125" s="456">
        <v>0</v>
      </c>
      <c r="CN125" s="456">
        <v>0</v>
      </c>
      <c r="CO125" s="456">
        <v>0</v>
      </c>
      <c r="CP125" s="456">
        <v>0</v>
      </c>
      <c r="CQ125" s="456">
        <v>0</v>
      </c>
      <c r="CR125" s="456">
        <v>0</v>
      </c>
      <c r="CS125" s="456">
        <v>0</v>
      </c>
      <c r="CT125" s="456">
        <v>0</v>
      </c>
      <c r="CU125" s="456">
        <v>0</v>
      </c>
      <c r="CV125" s="456">
        <v>0</v>
      </c>
      <c r="CW125" s="456">
        <v>0</v>
      </c>
      <c r="CX125" s="456">
        <v>0</v>
      </c>
      <c r="CY125" s="456">
        <v>0</v>
      </c>
      <c r="CZ125" s="456">
        <v>0</v>
      </c>
      <c r="DA125" s="456">
        <v>0</v>
      </c>
      <c r="DB125" s="456">
        <v>0</v>
      </c>
      <c r="DC125" s="456">
        <v>0</v>
      </c>
      <c r="DD125" s="456">
        <v>0</v>
      </c>
      <c r="DE125" s="456">
        <v>0</v>
      </c>
      <c r="DF125" s="456">
        <v>0</v>
      </c>
      <c r="DG125" s="456">
        <v>0</v>
      </c>
      <c r="DH125" s="456">
        <v>0</v>
      </c>
      <c r="DI125" s="456">
        <v>0</v>
      </c>
      <c r="DJ125" s="456">
        <v>0</v>
      </c>
      <c r="DK125" s="456">
        <v>0</v>
      </c>
      <c r="DL125" s="456">
        <v>0</v>
      </c>
      <c r="DM125" s="456">
        <v>0</v>
      </c>
      <c r="DN125" s="456">
        <v>0</v>
      </c>
      <c r="DO125" s="456">
        <v>0</v>
      </c>
      <c r="DP125" s="456">
        <v>0</v>
      </c>
      <c r="DQ125" s="456">
        <v>0</v>
      </c>
      <c r="DR125" s="456">
        <v>0</v>
      </c>
      <c r="DS125" s="456">
        <v>0</v>
      </c>
      <c r="DT125" s="456">
        <v>0</v>
      </c>
      <c r="DU125" s="456">
        <v>0</v>
      </c>
      <c r="DV125" s="456">
        <v>0</v>
      </c>
      <c r="DW125" s="456">
        <v>0</v>
      </c>
      <c r="DX125" s="456">
        <v>0</v>
      </c>
      <c r="DY125" s="456">
        <v>0</v>
      </c>
      <c r="DZ125" s="456">
        <v>0</v>
      </c>
      <c r="EA125" s="456">
        <v>0</v>
      </c>
      <c r="EB125" s="456">
        <v>0</v>
      </c>
      <c r="EC125" s="456">
        <v>0</v>
      </c>
      <c r="ED125" s="456">
        <v>0</v>
      </c>
      <c r="EE125" s="456">
        <v>0</v>
      </c>
      <c r="EF125" s="456">
        <v>0</v>
      </c>
      <c r="EG125" s="456">
        <v>0</v>
      </c>
      <c r="EH125" s="456">
        <v>0</v>
      </c>
      <c r="EI125" s="456">
        <v>0</v>
      </c>
      <c r="EJ125" s="456">
        <v>0</v>
      </c>
      <c r="EK125" s="456">
        <v>0</v>
      </c>
      <c r="EL125" s="456">
        <v>0</v>
      </c>
      <c r="EM125" s="456">
        <v>0</v>
      </c>
      <c r="EN125" s="456">
        <v>0</v>
      </c>
      <c r="EO125" s="456">
        <v>0</v>
      </c>
      <c r="EP125" s="456">
        <v>0</v>
      </c>
      <c r="EQ125" s="456">
        <v>0</v>
      </c>
      <c r="ER125" s="456">
        <v>0</v>
      </c>
      <c r="ES125" s="456">
        <v>0</v>
      </c>
      <c r="ET125" s="456">
        <v>0</v>
      </c>
      <c r="EU125" s="456">
        <v>0</v>
      </c>
      <c r="EV125" s="456">
        <v>0</v>
      </c>
      <c r="EW125" s="456">
        <v>0</v>
      </c>
      <c r="EX125" s="456">
        <v>0</v>
      </c>
      <c r="EY125" s="456">
        <v>0</v>
      </c>
      <c r="EZ125" s="456">
        <v>0</v>
      </c>
      <c r="FA125" s="456">
        <v>0</v>
      </c>
      <c r="FB125" s="456">
        <v>0</v>
      </c>
      <c r="FC125" s="456">
        <v>0</v>
      </c>
      <c r="FD125" s="456">
        <v>0</v>
      </c>
      <c r="FE125" s="456">
        <v>0</v>
      </c>
      <c r="FF125" s="456">
        <v>0</v>
      </c>
      <c r="FG125" s="456">
        <v>0</v>
      </c>
      <c r="FH125" s="456">
        <v>0</v>
      </c>
      <c r="FI125" s="456">
        <v>0</v>
      </c>
      <c r="FJ125" s="456">
        <v>0</v>
      </c>
      <c r="FK125" s="456">
        <v>0</v>
      </c>
      <c r="FL125" s="456">
        <v>0</v>
      </c>
      <c r="FM125" s="456">
        <v>0</v>
      </c>
      <c r="FN125" s="456">
        <v>0</v>
      </c>
      <c r="FO125" s="456">
        <v>0</v>
      </c>
      <c r="FP125" s="456">
        <v>0</v>
      </c>
      <c r="FQ125" s="456">
        <v>0</v>
      </c>
      <c r="FR125" s="456">
        <v>0</v>
      </c>
      <c r="FS125" s="456">
        <v>0</v>
      </c>
      <c r="FT125" s="456">
        <v>0</v>
      </c>
      <c r="FU125" s="456">
        <v>0</v>
      </c>
      <c r="FV125" s="456">
        <v>0</v>
      </c>
      <c r="FW125" s="456">
        <v>0</v>
      </c>
      <c r="FX125" s="456">
        <v>0</v>
      </c>
      <c r="FY125" s="456">
        <v>0</v>
      </c>
      <c r="FZ125" s="456">
        <v>0</v>
      </c>
      <c r="GA125" s="456">
        <v>0</v>
      </c>
      <c r="GB125" s="456">
        <v>0</v>
      </c>
      <c r="GC125" s="456">
        <v>0</v>
      </c>
      <c r="GD125" s="456">
        <v>0</v>
      </c>
      <c r="GE125" s="456">
        <v>0</v>
      </c>
      <c r="GF125" s="456">
        <v>0</v>
      </c>
      <c r="GG125" s="456">
        <v>0</v>
      </c>
      <c r="GH125" s="456">
        <v>0</v>
      </c>
      <c r="GI125" s="456">
        <v>0</v>
      </c>
      <c r="GJ125" s="456">
        <v>0</v>
      </c>
      <c r="GK125" s="456">
        <v>0</v>
      </c>
      <c r="GL125" s="456">
        <v>0</v>
      </c>
      <c r="GM125" s="456">
        <v>0</v>
      </c>
      <c r="GN125" s="456">
        <v>0</v>
      </c>
      <c r="GO125" s="456">
        <v>0</v>
      </c>
      <c r="GP125" s="456">
        <v>0</v>
      </c>
      <c r="GQ125" s="456">
        <v>0</v>
      </c>
      <c r="GR125" s="456">
        <v>0</v>
      </c>
      <c r="GS125" s="456">
        <v>0</v>
      </c>
      <c r="GT125" s="456">
        <v>0</v>
      </c>
      <c r="GU125" s="456">
        <v>0</v>
      </c>
      <c r="GV125" s="456">
        <v>0</v>
      </c>
      <c r="GW125" s="456">
        <v>0</v>
      </c>
      <c r="GX125" s="456">
        <v>0</v>
      </c>
      <c r="GY125" s="456">
        <v>0</v>
      </c>
      <c r="GZ125" s="456">
        <v>0</v>
      </c>
      <c r="HA125" s="456">
        <v>0</v>
      </c>
      <c r="HB125" s="456">
        <v>0</v>
      </c>
      <c r="HC125" s="456">
        <v>0</v>
      </c>
      <c r="HD125" s="456">
        <v>0</v>
      </c>
      <c r="HE125" s="456">
        <v>0</v>
      </c>
      <c r="HF125" s="456">
        <v>0</v>
      </c>
      <c r="HG125" s="456">
        <v>0</v>
      </c>
      <c r="HH125" s="456">
        <v>0</v>
      </c>
      <c r="HI125" s="456">
        <v>0</v>
      </c>
      <c r="HJ125" s="456">
        <v>0</v>
      </c>
      <c r="HK125" s="456">
        <v>0</v>
      </c>
      <c r="HL125" s="456">
        <v>0</v>
      </c>
      <c r="HM125" s="456">
        <v>0</v>
      </c>
      <c r="HN125" s="456">
        <v>0</v>
      </c>
      <c r="HO125" s="456">
        <v>0</v>
      </c>
      <c r="HP125" s="456">
        <v>0</v>
      </c>
      <c r="HQ125" s="456">
        <v>0</v>
      </c>
      <c r="HR125" s="456">
        <v>0</v>
      </c>
      <c r="HS125" s="456">
        <v>0</v>
      </c>
      <c r="HT125" s="456">
        <v>0</v>
      </c>
      <c r="HU125" s="456">
        <v>0</v>
      </c>
      <c r="HV125" s="456">
        <v>0</v>
      </c>
      <c r="HW125" s="456">
        <v>0</v>
      </c>
      <c r="HX125" s="456">
        <v>0</v>
      </c>
      <c r="HY125" s="456">
        <v>0</v>
      </c>
      <c r="HZ125" s="456">
        <v>0</v>
      </c>
      <c r="IA125" s="456">
        <v>0</v>
      </c>
      <c r="IB125" s="456">
        <v>0</v>
      </c>
      <c r="IC125" s="456">
        <v>0</v>
      </c>
      <c r="ID125" s="456">
        <v>0</v>
      </c>
      <c r="IE125" s="456">
        <v>0</v>
      </c>
      <c r="IF125" s="456">
        <v>0</v>
      </c>
      <c r="IG125" s="456">
        <v>0</v>
      </c>
      <c r="IH125" s="456">
        <v>0</v>
      </c>
      <c r="II125" s="456">
        <v>0</v>
      </c>
      <c r="IJ125" s="456">
        <v>0</v>
      </c>
      <c r="IK125" s="456">
        <v>0</v>
      </c>
      <c r="IL125" s="456">
        <v>0</v>
      </c>
      <c r="IM125" s="456">
        <v>0</v>
      </c>
      <c r="IN125" s="456">
        <v>0</v>
      </c>
      <c r="IO125" s="456">
        <v>0</v>
      </c>
      <c r="IP125" s="456">
        <v>0</v>
      </c>
      <c r="IQ125" s="456">
        <v>0</v>
      </c>
      <c r="IR125" s="456">
        <v>0</v>
      </c>
      <c r="IS125" s="456">
        <v>0</v>
      </c>
      <c r="IT125" s="456">
        <v>0</v>
      </c>
      <c r="IU125" s="456">
        <v>0</v>
      </c>
      <c r="IV125" s="456">
        <v>0</v>
      </c>
      <c r="IW125" s="456">
        <v>0</v>
      </c>
      <c r="IX125" s="456">
        <v>0</v>
      </c>
      <c r="IY125" s="456">
        <v>0</v>
      </c>
      <c r="IZ125" s="456">
        <v>0</v>
      </c>
      <c r="JA125" s="456">
        <v>0</v>
      </c>
      <c r="JB125" s="456">
        <v>0</v>
      </c>
      <c r="JC125" s="456">
        <v>0</v>
      </c>
      <c r="JD125" s="456">
        <v>0</v>
      </c>
      <c r="JE125" s="456">
        <v>0</v>
      </c>
      <c r="JF125" s="456">
        <v>0</v>
      </c>
      <c r="JG125" s="456">
        <v>0</v>
      </c>
      <c r="JH125" s="456">
        <v>0</v>
      </c>
      <c r="JI125" s="456">
        <v>0</v>
      </c>
      <c r="JJ125" s="456">
        <v>0</v>
      </c>
      <c r="JK125" s="456">
        <v>0</v>
      </c>
      <c r="JL125" s="456">
        <v>0</v>
      </c>
      <c r="JM125" s="456">
        <v>0</v>
      </c>
      <c r="JN125" s="456">
        <v>0</v>
      </c>
      <c r="JO125" s="456">
        <v>0</v>
      </c>
      <c r="JP125" s="456">
        <v>0</v>
      </c>
      <c r="JQ125" s="456">
        <v>0</v>
      </c>
      <c r="JR125" s="456">
        <v>0</v>
      </c>
      <c r="JS125" s="456">
        <v>0</v>
      </c>
      <c r="JT125" s="456">
        <v>0</v>
      </c>
      <c r="JU125" s="456">
        <v>0</v>
      </c>
      <c r="JV125" s="456">
        <v>0</v>
      </c>
      <c r="JW125" s="456">
        <v>0</v>
      </c>
      <c r="JX125" s="456">
        <v>0</v>
      </c>
      <c r="JY125" s="456">
        <v>0</v>
      </c>
      <c r="JZ125" s="456">
        <v>0</v>
      </c>
      <c r="KA125" s="456">
        <v>0</v>
      </c>
      <c r="KB125" s="456">
        <v>0</v>
      </c>
      <c r="KC125" s="456">
        <v>0</v>
      </c>
      <c r="KD125" s="456">
        <v>0</v>
      </c>
      <c r="KE125" s="456">
        <v>0</v>
      </c>
      <c r="KF125" s="456">
        <v>0</v>
      </c>
      <c r="KG125" s="456">
        <v>0</v>
      </c>
      <c r="KH125" s="456">
        <v>0</v>
      </c>
      <c r="KI125" s="456">
        <v>0</v>
      </c>
      <c r="KJ125" s="456">
        <v>0</v>
      </c>
      <c r="KK125" s="456">
        <v>0</v>
      </c>
      <c r="KL125" s="456">
        <v>0</v>
      </c>
      <c r="KM125" s="456">
        <v>0</v>
      </c>
      <c r="KN125" s="456">
        <v>0</v>
      </c>
      <c r="KO125" s="456">
        <v>0</v>
      </c>
      <c r="KP125" s="456">
        <v>0</v>
      </c>
      <c r="KQ125" s="456">
        <v>0</v>
      </c>
      <c r="KR125" s="456">
        <v>0</v>
      </c>
      <c r="KS125" s="456">
        <v>0</v>
      </c>
      <c r="KT125" s="456">
        <v>0</v>
      </c>
      <c r="KU125" s="456">
        <v>0</v>
      </c>
      <c r="KV125" s="456">
        <v>0</v>
      </c>
      <c r="KW125" s="456">
        <v>0</v>
      </c>
      <c r="KX125" s="456">
        <v>0</v>
      </c>
      <c r="KY125" s="456">
        <v>0</v>
      </c>
      <c r="KZ125" s="456">
        <v>0</v>
      </c>
      <c r="LA125" s="456">
        <v>0</v>
      </c>
      <c r="LB125" s="456">
        <v>0</v>
      </c>
      <c r="LC125" s="456">
        <v>0</v>
      </c>
      <c r="LD125" s="456">
        <v>0</v>
      </c>
      <c r="LE125" s="456">
        <v>0</v>
      </c>
      <c r="LF125" s="456">
        <v>0</v>
      </c>
      <c r="LG125" s="456">
        <v>0</v>
      </c>
      <c r="LH125" s="456">
        <v>0</v>
      </c>
      <c r="LI125" s="456">
        <v>0</v>
      </c>
      <c r="LJ125" s="456">
        <v>0</v>
      </c>
      <c r="LK125" s="456">
        <v>0</v>
      </c>
      <c r="LL125" s="456">
        <v>0</v>
      </c>
      <c r="LM125" s="456">
        <v>0</v>
      </c>
      <c r="LN125" s="456">
        <v>0</v>
      </c>
      <c r="LO125" s="456">
        <v>0</v>
      </c>
      <c r="LP125" s="456">
        <v>0</v>
      </c>
      <c r="LQ125" s="456">
        <v>0</v>
      </c>
      <c r="LR125" s="456">
        <v>0</v>
      </c>
      <c r="LS125" s="456">
        <v>0</v>
      </c>
      <c r="LT125" s="456">
        <v>0</v>
      </c>
      <c r="LU125" s="456">
        <v>0</v>
      </c>
      <c r="LV125" s="456">
        <v>0</v>
      </c>
      <c r="LW125" s="456">
        <v>0</v>
      </c>
      <c r="LX125" s="456">
        <v>0</v>
      </c>
      <c r="LY125" s="456">
        <v>0</v>
      </c>
      <c r="LZ125" s="456">
        <v>0</v>
      </c>
      <c r="MA125" s="456">
        <v>0</v>
      </c>
      <c r="MB125" s="456">
        <v>0</v>
      </c>
      <c r="MC125" s="456">
        <v>0</v>
      </c>
      <c r="MD125" s="456">
        <v>0</v>
      </c>
      <c r="ME125" s="456">
        <v>0</v>
      </c>
      <c r="MF125" s="456">
        <v>0</v>
      </c>
      <c r="MG125" s="456">
        <v>0</v>
      </c>
      <c r="MH125" s="456">
        <v>0</v>
      </c>
      <c r="MI125" s="456">
        <v>0</v>
      </c>
      <c r="MJ125" s="456">
        <v>0</v>
      </c>
      <c r="MK125" s="456">
        <v>0</v>
      </c>
      <c r="ML125" s="456">
        <v>0</v>
      </c>
      <c r="MM125" s="456">
        <v>0</v>
      </c>
      <c r="MN125" s="456">
        <v>0</v>
      </c>
      <c r="MO125" s="456">
        <v>0</v>
      </c>
      <c r="MP125" s="456">
        <v>0</v>
      </c>
      <c r="MQ125" s="456">
        <v>0</v>
      </c>
      <c r="MR125" s="456">
        <v>0</v>
      </c>
      <c r="MS125" s="456">
        <v>0</v>
      </c>
      <c r="MT125" s="456">
        <v>0</v>
      </c>
      <c r="MU125" s="456">
        <v>0</v>
      </c>
      <c r="MV125" s="456">
        <v>0</v>
      </c>
      <c r="MW125" s="456">
        <v>0</v>
      </c>
      <c r="MX125" s="456">
        <v>0</v>
      </c>
      <c r="MY125" s="456">
        <v>0</v>
      </c>
      <c r="MZ125" s="456">
        <v>0</v>
      </c>
      <c r="NA125" s="456">
        <v>0</v>
      </c>
      <c r="NB125" s="456">
        <v>0</v>
      </c>
      <c r="NC125" s="456">
        <v>0</v>
      </c>
      <c r="ND125" s="456">
        <v>0</v>
      </c>
      <c r="NE125" s="456">
        <v>0</v>
      </c>
      <c r="NF125" s="456">
        <v>0</v>
      </c>
      <c r="NG125" s="456">
        <v>0</v>
      </c>
      <c r="NH125" s="456">
        <v>0</v>
      </c>
      <c r="NI125" s="456">
        <v>0</v>
      </c>
      <c r="NJ125" s="456">
        <v>0</v>
      </c>
      <c r="NK125" s="456">
        <v>0</v>
      </c>
      <c r="NL125" s="456">
        <v>0</v>
      </c>
      <c r="NM125" s="456">
        <v>0</v>
      </c>
      <c r="NN125" s="456">
        <v>0</v>
      </c>
      <c r="NO125" s="456">
        <v>0</v>
      </c>
      <c r="NP125" s="456">
        <v>0</v>
      </c>
      <c r="NQ125" s="456">
        <v>0</v>
      </c>
      <c r="NR125" s="456">
        <v>0</v>
      </c>
      <c r="NS125" s="456">
        <v>0</v>
      </c>
      <c r="NT125" s="456">
        <v>0</v>
      </c>
      <c r="NU125" s="456">
        <v>0</v>
      </c>
      <c r="NV125" s="456">
        <v>0</v>
      </c>
      <c r="NW125" s="456">
        <v>0</v>
      </c>
      <c r="NX125" s="456">
        <v>0</v>
      </c>
      <c r="NY125" s="456">
        <v>0</v>
      </c>
      <c r="NZ125" s="456">
        <v>0</v>
      </c>
      <c r="OA125" s="456">
        <v>0</v>
      </c>
      <c r="OB125" s="456">
        <v>0</v>
      </c>
      <c r="OC125" s="456">
        <v>0</v>
      </c>
      <c r="OD125" s="456">
        <v>0</v>
      </c>
      <c r="OE125" s="456">
        <v>0</v>
      </c>
      <c r="OF125" s="456">
        <v>0</v>
      </c>
      <c r="OG125" s="456">
        <v>0</v>
      </c>
      <c r="OH125" s="456">
        <v>0</v>
      </c>
      <c r="OI125" s="456">
        <v>0</v>
      </c>
      <c r="OJ125" s="456">
        <v>0</v>
      </c>
      <c r="OK125" s="456">
        <v>0</v>
      </c>
      <c r="OL125" s="456">
        <v>0</v>
      </c>
      <c r="OM125" s="456">
        <v>0</v>
      </c>
      <c r="ON125" s="456">
        <v>0</v>
      </c>
      <c r="OO125" s="456">
        <v>0</v>
      </c>
      <c r="OP125" s="456">
        <v>0</v>
      </c>
      <c r="OQ125" s="456">
        <v>0</v>
      </c>
      <c r="OR125" s="456">
        <v>0</v>
      </c>
      <c r="OS125" s="456">
        <v>0</v>
      </c>
      <c r="OT125" s="456">
        <v>0</v>
      </c>
      <c r="OU125" s="456">
        <v>0</v>
      </c>
      <c r="OV125" s="456">
        <v>0</v>
      </c>
      <c r="OW125" s="456">
        <v>0</v>
      </c>
      <c r="OX125" s="456">
        <v>0</v>
      </c>
      <c r="OY125" s="456">
        <v>0</v>
      </c>
      <c r="OZ125" s="456">
        <v>0</v>
      </c>
      <c r="PA125" s="456">
        <v>0</v>
      </c>
      <c r="PB125" s="456">
        <v>0</v>
      </c>
      <c r="PC125" s="456">
        <v>0</v>
      </c>
      <c r="PD125" s="456">
        <v>0</v>
      </c>
      <c r="PE125" s="456">
        <v>0</v>
      </c>
      <c r="PF125" s="456">
        <v>0</v>
      </c>
      <c r="PG125" s="456">
        <v>0</v>
      </c>
      <c r="PH125" s="456">
        <v>0</v>
      </c>
      <c r="PI125" s="456">
        <v>0</v>
      </c>
      <c r="PJ125" s="456">
        <v>0</v>
      </c>
      <c r="PK125" s="456">
        <v>0</v>
      </c>
      <c r="PL125" s="456">
        <v>0</v>
      </c>
      <c r="PM125" s="456">
        <v>0</v>
      </c>
      <c r="PN125" s="456">
        <v>0</v>
      </c>
      <c r="PO125" s="456">
        <v>0</v>
      </c>
      <c r="PP125" s="456">
        <v>0</v>
      </c>
      <c r="PQ125" s="456">
        <v>0</v>
      </c>
      <c r="PR125" s="456">
        <v>0</v>
      </c>
      <c r="PS125" s="456">
        <v>0</v>
      </c>
      <c r="PT125" s="456">
        <v>0</v>
      </c>
      <c r="PU125" s="456">
        <v>0</v>
      </c>
      <c r="PV125" s="456">
        <v>0</v>
      </c>
      <c r="PW125" s="456">
        <v>0</v>
      </c>
      <c r="PX125" s="456">
        <v>0</v>
      </c>
      <c r="PY125" s="456">
        <v>0</v>
      </c>
      <c r="PZ125" s="456">
        <v>0</v>
      </c>
      <c r="QA125" s="456">
        <v>0</v>
      </c>
      <c r="QB125" s="456">
        <v>0</v>
      </c>
      <c r="QC125" s="456">
        <v>0</v>
      </c>
      <c r="QD125" s="456">
        <v>0</v>
      </c>
      <c r="QE125" s="456">
        <v>0</v>
      </c>
      <c r="QF125" s="456">
        <v>0</v>
      </c>
      <c r="QG125" s="456">
        <v>0</v>
      </c>
      <c r="QH125" s="456">
        <v>0</v>
      </c>
      <c r="QI125" s="456">
        <v>0</v>
      </c>
      <c r="QJ125" s="456">
        <v>0</v>
      </c>
      <c r="QK125" s="456">
        <v>0</v>
      </c>
      <c r="QL125" s="456">
        <v>0</v>
      </c>
      <c r="QM125" s="456">
        <v>0</v>
      </c>
      <c r="QN125" s="456">
        <v>0</v>
      </c>
      <c r="QO125" s="456">
        <v>0</v>
      </c>
      <c r="QP125" s="456">
        <v>0</v>
      </c>
      <c r="QQ125" s="456">
        <v>0</v>
      </c>
      <c r="QR125" s="456">
        <v>0</v>
      </c>
      <c r="QS125" s="456">
        <v>0</v>
      </c>
      <c r="QT125" s="456">
        <v>0</v>
      </c>
      <c r="QU125" s="456">
        <v>0</v>
      </c>
      <c r="QV125" s="456">
        <v>0</v>
      </c>
      <c r="QW125" s="456">
        <v>0</v>
      </c>
      <c r="QX125" s="456">
        <v>0</v>
      </c>
      <c r="QY125" s="456">
        <v>0</v>
      </c>
      <c r="QZ125" s="456">
        <v>0</v>
      </c>
      <c r="RA125" s="456">
        <v>0</v>
      </c>
      <c r="RB125" s="456">
        <v>0</v>
      </c>
      <c r="RC125" s="456">
        <v>0</v>
      </c>
      <c r="RD125" s="456">
        <v>0</v>
      </c>
      <c r="RE125" s="456">
        <v>0</v>
      </c>
      <c r="RF125" s="456">
        <v>0</v>
      </c>
      <c r="RG125" s="456">
        <v>0</v>
      </c>
      <c r="RH125" s="456">
        <v>0</v>
      </c>
      <c r="RI125" s="456">
        <v>0</v>
      </c>
      <c r="RJ125" s="456">
        <v>0</v>
      </c>
      <c r="RK125" s="456">
        <v>0</v>
      </c>
      <c r="RL125" s="456">
        <v>0</v>
      </c>
      <c r="RM125" s="456">
        <v>0</v>
      </c>
      <c r="RN125" s="456">
        <v>0</v>
      </c>
      <c r="RO125" s="456">
        <v>0</v>
      </c>
      <c r="RP125" s="456">
        <v>0</v>
      </c>
      <c r="RQ125" s="456">
        <v>0</v>
      </c>
      <c r="RR125" s="456">
        <v>0</v>
      </c>
      <c r="RS125" s="456">
        <v>0</v>
      </c>
      <c r="RT125" s="456">
        <v>0</v>
      </c>
      <c r="RU125" s="456">
        <v>0</v>
      </c>
      <c r="RV125" s="456">
        <v>0</v>
      </c>
      <c r="RW125" s="456">
        <v>0</v>
      </c>
      <c r="RX125" s="456">
        <v>0</v>
      </c>
      <c r="RY125" s="456">
        <v>0</v>
      </c>
      <c r="RZ125" s="456">
        <v>0</v>
      </c>
      <c r="SA125" s="456">
        <v>0</v>
      </c>
      <c r="SB125" s="456">
        <v>0</v>
      </c>
      <c r="SC125" s="456">
        <v>0</v>
      </c>
      <c r="SD125" s="456">
        <v>0</v>
      </c>
      <c r="SE125" s="456">
        <v>0</v>
      </c>
      <c r="SF125" s="456">
        <v>0</v>
      </c>
      <c r="SG125" s="456">
        <v>0</v>
      </c>
      <c r="SH125" s="456">
        <v>0</v>
      </c>
      <c r="SI125" s="456">
        <v>0</v>
      </c>
      <c r="SJ125" s="456">
        <v>0</v>
      </c>
      <c r="SK125" s="456">
        <v>0</v>
      </c>
      <c r="SL125" s="175"/>
    </row>
    <row r="126" spans="3:16384" outlineLevel="1">
      <c r="C126" s="390" t="s">
        <v>904</v>
      </c>
      <c r="D126" s="21" t="s">
        <v>905</v>
      </c>
      <c r="E126" s="175"/>
      <c r="F126" s="387">
        <f>IF(F125=1,0,1)</f>
        <v>0</v>
      </c>
      <c r="G126" s="387">
        <f t="shared" ref="G126:I126" si="62">IF(G125=1,0,1)</f>
        <v>0</v>
      </c>
      <c r="H126" s="387">
        <f t="shared" si="62"/>
        <v>0</v>
      </c>
      <c r="I126" s="387">
        <f t="shared" si="62"/>
        <v>1</v>
      </c>
      <c r="J126" s="387">
        <f t="shared" ref="J126" si="63">IF(J125=1,0,1)</f>
        <v>0</v>
      </c>
      <c r="K126" s="387">
        <f t="shared" ref="K126" si="64">IF(K125=1,0,1)</f>
        <v>0</v>
      </c>
      <c r="L126" s="387">
        <f t="shared" ref="L126" si="65">IF(L125=1,0,1)</f>
        <v>0</v>
      </c>
      <c r="M126" s="387">
        <f t="shared" ref="M126" si="66">IF(M125=1,0,1)</f>
        <v>1</v>
      </c>
      <c r="N126" s="387">
        <f t="shared" ref="N126" si="67">IF(N125=1,0,1)</f>
        <v>1</v>
      </c>
      <c r="O126" s="387">
        <f t="shared" ref="O126" si="68">IF(O125=1,0,1)</f>
        <v>0</v>
      </c>
      <c r="P126" s="387">
        <f t="shared" ref="P126" si="69">IF(P125=1,0,1)</f>
        <v>1</v>
      </c>
      <c r="Q126" s="387">
        <f t="shared" ref="Q126" si="70">IF(Q125=1,0,1)</f>
        <v>1</v>
      </c>
      <c r="R126" s="387">
        <f t="shared" ref="R126" si="71">IF(R125=1,0,1)</f>
        <v>1</v>
      </c>
      <c r="S126" s="387">
        <f t="shared" ref="S126" si="72">IF(S125=1,0,1)</f>
        <v>1</v>
      </c>
      <c r="T126" s="387">
        <f t="shared" ref="T126" si="73">IF(T125=1,0,1)</f>
        <v>0</v>
      </c>
      <c r="U126" s="387">
        <f t="shared" ref="U126" si="74">IF(U125=1,0,1)</f>
        <v>1</v>
      </c>
      <c r="V126" s="456">
        <v>0</v>
      </c>
      <c r="W126" s="456">
        <v>0</v>
      </c>
      <c r="X126" s="456">
        <v>0</v>
      </c>
      <c r="Y126" s="456">
        <v>0</v>
      </c>
      <c r="Z126" s="456">
        <v>0</v>
      </c>
      <c r="AA126" s="456">
        <v>0</v>
      </c>
      <c r="AB126" s="456">
        <v>0</v>
      </c>
      <c r="AC126" s="456">
        <v>0</v>
      </c>
      <c r="AD126" s="456">
        <v>0</v>
      </c>
      <c r="AE126" s="456">
        <v>0</v>
      </c>
      <c r="AF126" s="456">
        <v>0</v>
      </c>
      <c r="AG126" s="456">
        <v>0</v>
      </c>
      <c r="AH126" s="456">
        <v>0</v>
      </c>
      <c r="AI126" s="456">
        <v>0</v>
      </c>
      <c r="AJ126" s="456">
        <v>0</v>
      </c>
      <c r="AK126" s="456">
        <v>0</v>
      </c>
      <c r="AL126" s="456">
        <v>0</v>
      </c>
      <c r="AM126" s="456">
        <v>0</v>
      </c>
      <c r="AN126" s="456">
        <v>0</v>
      </c>
      <c r="AO126" s="456">
        <v>0</v>
      </c>
      <c r="AP126" s="456">
        <v>0</v>
      </c>
      <c r="AQ126" s="456">
        <v>0</v>
      </c>
      <c r="AR126" s="456">
        <v>0</v>
      </c>
      <c r="AS126" s="456">
        <v>0</v>
      </c>
      <c r="AT126" s="456">
        <v>0</v>
      </c>
      <c r="AU126" s="456">
        <v>0</v>
      </c>
      <c r="AV126" s="456">
        <v>0</v>
      </c>
      <c r="AW126" s="456">
        <v>0</v>
      </c>
      <c r="AX126" s="456">
        <v>0</v>
      </c>
      <c r="AY126" s="456">
        <v>0</v>
      </c>
      <c r="AZ126" s="456">
        <v>0</v>
      </c>
      <c r="BA126" s="456">
        <v>0</v>
      </c>
      <c r="BB126" s="456">
        <v>0</v>
      </c>
      <c r="BC126" s="456">
        <v>0</v>
      </c>
      <c r="BD126" s="456">
        <v>0</v>
      </c>
      <c r="BE126" s="456">
        <v>0</v>
      </c>
      <c r="BF126" s="456">
        <v>0</v>
      </c>
      <c r="BG126" s="456">
        <v>0</v>
      </c>
      <c r="BH126" s="456">
        <v>0</v>
      </c>
      <c r="BI126" s="456">
        <v>0</v>
      </c>
      <c r="BJ126" s="456">
        <v>0</v>
      </c>
      <c r="BK126" s="456">
        <v>0</v>
      </c>
      <c r="BL126" s="456">
        <v>0</v>
      </c>
      <c r="BM126" s="456">
        <v>0</v>
      </c>
      <c r="BN126" s="456">
        <v>0</v>
      </c>
      <c r="BO126" s="456">
        <v>0</v>
      </c>
      <c r="BP126" s="456">
        <v>0</v>
      </c>
      <c r="BQ126" s="456">
        <v>0</v>
      </c>
      <c r="BR126" s="456">
        <v>0</v>
      </c>
      <c r="BS126" s="456">
        <v>0</v>
      </c>
      <c r="BT126" s="456">
        <v>0</v>
      </c>
      <c r="BU126" s="456">
        <v>0</v>
      </c>
      <c r="BV126" s="456">
        <v>0</v>
      </c>
      <c r="BW126" s="456">
        <v>0</v>
      </c>
      <c r="BX126" s="456">
        <v>0</v>
      </c>
      <c r="BY126" s="456">
        <v>0</v>
      </c>
      <c r="BZ126" s="456">
        <v>0</v>
      </c>
      <c r="CA126" s="456">
        <v>0</v>
      </c>
      <c r="CB126" s="456">
        <v>0</v>
      </c>
      <c r="CC126" s="456">
        <v>0</v>
      </c>
      <c r="CD126" s="456">
        <v>0</v>
      </c>
      <c r="CE126" s="456">
        <v>0</v>
      </c>
      <c r="CF126" s="456">
        <v>0</v>
      </c>
      <c r="CG126" s="456">
        <v>0</v>
      </c>
      <c r="CH126" s="456">
        <v>0</v>
      </c>
      <c r="CI126" s="456">
        <v>0</v>
      </c>
      <c r="CJ126" s="456">
        <v>0</v>
      </c>
      <c r="CK126" s="456">
        <v>0</v>
      </c>
      <c r="CL126" s="456">
        <v>0</v>
      </c>
      <c r="CM126" s="456">
        <v>0</v>
      </c>
      <c r="CN126" s="456">
        <v>0</v>
      </c>
      <c r="CO126" s="456">
        <v>0</v>
      </c>
      <c r="CP126" s="456">
        <v>0</v>
      </c>
      <c r="CQ126" s="456">
        <v>0</v>
      </c>
      <c r="CR126" s="456">
        <v>0</v>
      </c>
      <c r="CS126" s="456">
        <v>0</v>
      </c>
      <c r="CT126" s="456">
        <v>0</v>
      </c>
      <c r="CU126" s="456">
        <v>0</v>
      </c>
      <c r="CV126" s="456">
        <v>0</v>
      </c>
      <c r="CW126" s="456">
        <v>0</v>
      </c>
      <c r="CX126" s="456">
        <v>0</v>
      </c>
      <c r="CY126" s="456">
        <v>0</v>
      </c>
      <c r="CZ126" s="456">
        <v>0</v>
      </c>
      <c r="DA126" s="456">
        <v>0</v>
      </c>
      <c r="DB126" s="456">
        <v>0</v>
      </c>
      <c r="DC126" s="456">
        <v>0</v>
      </c>
      <c r="DD126" s="456">
        <v>0</v>
      </c>
      <c r="DE126" s="456">
        <v>0</v>
      </c>
      <c r="DF126" s="456">
        <v>0</v>
      </c>
      <c r="DG126" s="456">
        <v>0</v>
      </c>
      <c r="DH126" s="456">
        <v>0</v>
      </c>
      <c r="DI126" s="456">
        <v>0</v>
      </c>
      <c r="DJ126" s="456">
        <v>0</v>
      </c>
      <c r="DK126" s="456">
        <v>0</v>
      </c>
      <c r="DL126" s="456">
        <v>0</v>
      </c>
      <c r="DM126" s="456">
        <v>0</v>
      </c>
      <c r="DN126" s="456">
        <v>0</v>
      </c>
      <c r="DO126" s="456">
        <v>0</v>
      </c>
      <c r="DP126" s="456">
        <v>0</v>
      </c>
      <c r="DQ126" s="456">
        <v>0</v>
      </c>
      <c r="DR126" s="456">
        <v>0</v>
      </c>
      <c r="DS126" s="456">
        <v>0</v>
      </c>
      <c r="DT126" s="456">
        <v>0</v>
      </c>
      <c r="DU126" s="456">
        <v>0</v>
      </c>
      <c r="DV126" s="456">
        <v>0</v>
      </c>
      <c r="DW126" s="456">
        <v>0</v>
      </c>
      <c r="DX126" s="456">
        <v>0</v>
      </c>
      <c r="DY126" s="456">
        <v>0</v>
      </c>
      <c r="DZ126" s="456">
        <v>0</v>
      </c>
      <c r="EA126" s="456">
        <v>0</v>
      </c>
      <c r="EB126" s="456">
        <v>0</v>
      </c>
      <c r="EC126" s="456">
        <v>0</v>
      </c>
      <c r="ED126" s="456">
        <v>0</v>
      </c>
      <c r="EE126" s="456">
        <v>0</v>
      </c>
      <c r="EF126" s="456">
        <v>0</v>
      </c>
      <c r="EG126" s="456">
        <v>0</v>
      </c>
      <c r="EH126" s="456">
        <v>0</v>
      </c>
      <c r="EI126" s="456">
        <v>0</v>
      </c>
      <c r="EJ126" s="456">
        <v>0</v>
      </c>
      <c r="EK126" s="456">
        <v>0</v>
      </c>
      <c r="EL126" s="456">
        <v>0</v>
      </c>
      <c r="EM126" s="456">
        <v>0</v>
      </c>
      <c r="EN126" s="456">
        <v>0</v>
      </c>
      <c r="EO126" s="456">
        <v>0</v>
      </c>
      <c r="EP126" s="456">
        <v>0</v>
      </c>
      <c r="EQ126" s="456">
        <v>0</v>
      </c>
      <c r="ER126" s="456">
        <v>0</v>
      </c>
      <c r="ES126" s="456">
        <v>0</v>
      </c>
      <c r="ET126" s="456">
        <v>0</v>
      </c>
      <c r="EU126" s="456">
        <v>0</v>
      </c>
      <c r="EV126" s="456">
        <v>0</v>
      </c>
      <c r="EW126" s="456">
        <v>0</v>
      </c>
      <c r="EX126" s="456">
        <v>0</v>
      </c>
      <c r="EY126" s="456">
        <v>0</v>
      </c>
      <c r="EZ126" s="456">
        <v>0</v>
      </c>
      <c r="FA126" s="456">
        <v>0</v>
      </c>
      <c r="FB126" s="456">
        <v>0</v>
      </c>
      <c r="FC126" s="456">
        <v>0</v>
      </c>
      <c r="FD126" s="456">
        <v>0</v>
      </c>
      <c r="FE126" s="456">
        <v>0</v>
      </c>
      <c r="FF126" s="456">
        <v>0</v>
      </c>
      <c r="FG126" s="456">
        <v>0</v>
      </c>
      <c r="FH126" s="456">
        <v>0</v>
      </c>
      <c r="FI126" s="456">
        <v>0</v>
      </c>
      <c r="FJ126" s="456">
        <v>0</v>
      </c>
      <c r="FK126" s="456">
        <v>0</v>
      </c>
      <c r="FL126" s="456">
        <v>0</v>
      </c>
      <c r="FM126" s="456">
        <v>0</v>
      </c>
      <c r="FN126" s="456">
        <v>0</v>
      </c>
      <c r="FO126" s="456">
        <v>0</v>
      </c>
      <c r="FP126" s="456">
        <v>0</v>
      </c>
      <c r="FQ126" s="456">
        <v>0</v>
      </c>
      <c r="FR126" s="456">
        <v>0</v>
      </c>
      <c r="FS126" s="456">
        <v>0</v>
      </c>
      <c r="FT126" s="456">
        <v>0</v>
      </c>
      <c r="FU126" s="456">
        <v>0</v>
      </c>
      <c r="FV126" s="456">
        <v>0</v>
      </c>
      <c r="FW126" s="456">
        <v>0</v>
      </c>
      <c r="FX126" s="456">
        <v>0</v>
      </c>
      <c r="FY126" s="456">
        <v>0</v>
      </c>
      <c r="FZ126" s="456">
        <v>0</v>
      </c>
      <c r="GA126" s="456">
        <v>0</v>
      </c>
      <c r="GB126" s="456">
        <v>0</v>
      </c>
      <c r="GC126" s="456">
        <v>0</v>
      </c>
      <c r="GD126" s="456">
        <v>0</v>
      </c>
      <c r="GE126" s="456">
        <v>0</v>
      </c>
      <c r="GF126" s="456">
        <v>0</v>
      </c>
      <c r="GG126" s="456">
        <v>0</v>
      </c>
      <c r="GH126" s="456">
        <v>0</v>
      </c>
      <c r="GI126" s="456">
        <v>0</v>
      </c>
      <c r="GJ126" s="456">
        <v>0</v>
      </c>
      <c r="GK126" s="456">
        <v>0</v>
      </c>
      <c r="GL126" s="456">
        <v>0</v>
      </c>
      <c r="GM126" s="456">
        <v>0</v>
      </c>
      <c r="GN126" s="456">
        <v>0</v>
      </c>
      <c r="GO126" s="456">
        <v>0</v>
      </c>
      <c r="GP126" s="456">
        <v>0</v>
      </c>
      <c r="GQ126" s="456">
        <v>0</v>
      </c>
      <c r="GR126" s="456">
        <v>0</v>
      </c>
      <c r="GS126" s="456">
        <v>0</v>
      </c>
      <c r="GT126" s="456">
        <v>0</v>
      </c>
      <c r="GU126" s="456">
        <v>0</v>
      </c>
      <c r="GV126" s="456">
        <v>0</v>
      </c>
      <c r="GW126" s="456">
        <v>0</v>
      </c>
      <c r="GX126" s="456">
        <v>0</v>
      </c>
      <c r="GY126" s="456">
        <v>0</v>
      </c>
      <c r="GZ126" s="456">
        <v>0</v>
      </c>
      <c r="HA126" s="456">
        <v>0</v>
      </c>
      <c r="HB126" s="456">
        <v>0</v>
      </c>
      <c r="HC126" s="456">
        <v>0</v>
      </c>
      <c r="HD126" s="456">
        <v>0</v>
      </c>
      <c r="HE126" s="456">
        <v>0</v>
      </c>
      <c r="HF126" s="456">
        <v>0</v>
      </c>
      <c r="HG126" s="456">
        <v>0</v>
      </c>
      <c r="HH126" s="456">
        <v>0</v>
      </c>
      <c r="HI126" s="456">
        <v>0</v>
      </c>
      <c r="HJ126" s="456">
        <v>0</v>
      </c>
      <c r="HK126" s="456">
        <v>0</v>
      </c>
      <c r="HL126" s="456">
        <v>0</v>
      </c>
      <c r="HM126" s="456">
        <v>0</v>
      </c>
      <c r="HN126" s="456">
        <v>0</v>
      </c>
      <c r="HO126" s="456">
        <v>0</v>
      </c>
      <c r="HP126" s="456">
        <v>0</v>
      </c>
      <c r="HQ126" s="456">
        <v>0</v>
      </c>
      <c r="HR126" s="456">
        <v>0</v>
      </c>
      <c r="HS126" s="456">
        <v>0</v>
      </c>
      <c r="HT126" s="456">
        <v>0</v>
      </c>
      <c r="HU126" s="456">
        <v>0</v>
      </c>
      <c r="HV126" s="456">
        <v>0</v>
      </c>
      <c r="HW126" s="456">
        <v>0</v>
      </c>
      <c r="HX126" s="456">
        <v>0</v>
      </c>
      <c r="HY126" s="456">
        <v>0</v>
      </c>
      <c r="HZ126" s="456">
        <v>0</v>
      </c>
      <c r="IA126" s="456">
        <v>0</v>
      </c>
      <c r="IB126" s="456">
        <v>0</v>
      </c>
      <c r="IC126" s="456">
        <v>0</v>
      </c>
      <c r="ID126" s="456">
        <v>0</v>
      </c>
      <c r="IE126" s="456">
        <v>0</v>
      </c>
      <c r="IF126" s="456">
        <v>0</v>
      </c>
      <c r="IG126" s="456">
        <v>0</v>
      </c>
      <c r="IH126" s="456">
        <v>0</v>
      </c>
      <c r="II126" s="456">
        <v>0</v>
      </c>
      <c r="IJ126" s="456">
        <v>0</v>
      </c>
      <c r="IK126" s="456">
        <v>0</v>
      </c>
      <c r="IL126" s="456">
        <v>0</v>
      </c>
      <c r="IM126" s="456">
        <v>0</v>
      </c>
      <c r="IN126" s="456">
        <v>0</v>
      </c>
      <c r="IO126" s="456">
        <v>0</v>
      </c>
      <c r="IP126" s="456">
        <v>0</v>
      </c>
      <c r="IQ126" s="456">
        <v>0</v>
      </c>
      <c r="IR126" s="456">
        <v>0</v>
      </c>
      <c r="IS126" s="456">
        <v>0</v>
      </c>
      <c r="IT126" s="456">
        <v>0</v>
      </c>
      <c r="IU126" s="456">
        <v>0</v>
      </c>
      <c r="IV126" s="456">
        <v>0</v>
      </c>
      <c r="IW126" s="456">
        <v>0</v>
      </c>
      <c r="IX126" s="456">
        <v>0</v>
      </c>
      <c r="IY126" s="456">
        <v>0</v>
      </c>
      <c r="IZ126" s="456">
        <v>0</v>
      </c>
      <c r="JA126" s="456">
        <v>0</v>
      </c>
      <c r="JB126" s="456">
        <v>0</v>
      </c>
      <c r="JC126" s="456">
        <v>0</v>
      </c>
      <c r="JD126" s="456">
        <v>0</v>
      </c>
      <c r="JE126" s="456">
        <v>0</v>
      </c>
      <c r="JF126" s="456">
        <v>0</v>
      </c>
      <c r="JG126" s="456">
        <v>0</v>
      </c>
      <c r="JH126" s="456">
        <v>0</v>
      </c>
      <c r="JI126" s="456">
        <v>0</v>
      </c>
      <c r="JJ126" s="456">
        <v>0</v>
      </c>
      <c r="JK126" s="456">
        <v>0</v>
      </c>
      <c r="JL126" s="456">
        <v>0</v>
      </c>
      <c r="JM126" s="456">
        <v>0</v>
      </c>
      <c r="JN126" s="456">
        <v>0</v>
      </c>
      <c r="JO126" s="456">
        <v>0</v>
      </c>
      <c r="JP126" s="456">
        <v>0</v>
      </c>
      <c r="JQ126" s="456">
        <v>0</v>
      </c>
      <c r="JR126" s="456">
        <v>0</v>
      </c>
      <c r="JS126" s="456">
        <v>0</v>
      </c>
      <c r="JT126" s="456">
        <v>0</v>
      </c>
      <c r="JU126" s="456">
        <v>0</v>
      </c>
      <c r="JV126" s="456">
        <v>0</v>
      </c>
      <c r="JW126" s="456">
        <v>0</v>
      </c>
      <c r="JX126" s="456">
        <v>0</v>
      </c>
      <c r="JY126" s="456">
        <v>0</v>
      </c>
      <c r="JZ126" s="456">
        <v>0</v>
      </c>
      <c r="KA126" s="456">
        <v>0</v>
      </c>
      <c r="KB126" s="456">
        <v>0</v>
      </c>
      <c r="KC126" s="456">
        <v>0</v>
      </c>
      <c r="KD126" s="456">
        <v>0</v>
      </c>
      <c r="KE126" s="456">
        <v>0</v>
      </c>
      <c r="KF126" s="456">
        <v>0</v>
      </c>
      <c r="KG126" s="456">
        <v>0</v>
      </c>
      <c r="KH126" s="456">
        <v>0</v>
      </c>
      <c r="KI126" s="456">
        <v>0</v>
      </c>
      <c r="KJ126" s="456">
        <v>0</v>
      </c>
      <c r="KK126" s="456">
        <v>0</v>
      </c>
      <c r="KL126" s="456">
        <v>0</v>
      </c>
      <c r="KM126" s="456">
        <v>0</v>
      </c>
      <c r="KN126" s="456">
        <v>0</v>
      </c>
      <c r="KO126" s="456">
        <v>0</v>
      </c>
      <c r="KP126" s="456">
        <v>0</v>
      </c>
      <c r="KQ126" s="456">
        <v>0</v>
      </c>
      <c r="KR126" s="456">
        <v>0</v>
      </c>
      <c r="KS126" s="456">
        <v>0</v>
      </c>
      <c r="KT126" s="456">
        <v>0</v>
      </c>
      <c r="KU126" s="456">
        <v>0</v>
      </c>
      <c r="KV126" s="456">
        <v>0</v>
      </c>
      <c r="KW126" s="456">
        <v>0</v>
      </c>
      <c r="KX126" s="456">
        <v>0</v>
      </c>
      <c r="KY126" s="456">
        <v>0</v>
      </c>
      <c r="KZ126" s="456">
        <v>0</v>
      </c>
      <c r="LA126" s="456">
        <v>0</v>
      </c>
      <c r="LB126" s="456">
        <v>0</v>
      </c>
      <c r="LC126" s="456">
        <v>0</v>
      </c>
      <c r="LD126" s="456">
        <v>0</v>
      </c>
      <c r="LE126" s="456">
        <v>0</v>
      </c>
      <c r="LF126" s="456">
        <v>0</v>
      </c>
      <c r="LG126" s="456">
        <v>0</v>
      </c>
      <c r="LH126" s="456">
        <v>0</v>
      </c>
      <c r="LI126" s="456">
        <v>0</v>
      </c>
      <c r="LJ126" s="456">
        <v>0</v>
      </c>
      <c r="LK126" s="456">
        <v>0</v>
      </c>
      <c r="LL126" s="456">
        <v>0</v>
      </c>
      <c r="LM126" s="456">
        <v>0</v>
      </c>
      <c r="LN126" s="456">
        <v>0</v>
      </c>
      <c r="LO126" s="456">
        <v>0</v>
      </c>
      <c r="LP126" s="456">
        <v>0</v>
      </c>
      <c r="LQ126" s="456">
        <v>0</v>
      </c>
      <c r="LR126" s="456">
        <v>0</v>
      </c>
      <c r="LS126" s="456">
        <v>0</v>
      </c>
      <c r="LT126" s="456">
        <v>0</v>
      </c>
      <c r="LU126" s="456">
        <v>0</v>
      </c>
      <c r="LV126" s="456">
        <v>0</v>
      </c>
      <c r="LW126" s="456">
        <v>0</v>
      </c>
      <c r="LX126" s="456">
        <v>0</v>
      </c>
      <c r="LY126" s="456">
        <v>0</v>
      </c>
      <c r="LZ126" s="456">
        <v>0</v>
      </c>
      <c r="MA126" s="456">
        <v>0</v>
      </c>
      <c r="MB126" s="456">
        <v>0</v>
      </c>
      <c r="MC126" s="456">
        <v>0</v>
      </c>
      <c r="MD126" s="456">
        <v>0</v>
      </c>
      <c r="ME126" s="456">
        <v>0</v>
      </c>
      <c r="MF126" s="456">
        <v>0</v>
      </c>
      <c r="MG126" s="456">
        <v>0</v>
      </c>
      <c r="MH126" s="456">
        <v>0</v>
      </c>
      <c r="MI126" s="456">
        <v>0</v>
      </c>
      <c r="MJ126" s="456">
        <v>0</v>
      </c>
      <c r="MK126" s="456">
        <v>0</v>
      </c>
      <c r="ML126" s="456">
        <v>0</v>
      </c>
      <c r="MM126" s="456">
        <v>0</v>
      </c>
      <c r="MN126" s="456">
        <v>0</v>
      </c>
      <c r="MO126" s="456">
        <v>0</v>
      </c>
      <c r="MP126" s="456">
        <v>0</v>
      </c>
      <c r="MQ126" s="456">
        <v>0</v>
      </c>
      <c r="MR126" s="456">
        <v>0</v>
      </c>
      <c r="MS126" s="456">
        <v>0</v>
      </c>
      <c r="MT126" s="456">
        <v>0</v>
      </c>
      <c r="MU126" s="456">
        <v>0</v>
      </c>
      <c r="MV126" s="456">
        <v>0</v>
      </c>
      <c r="MW126" s="456">
        <v>0</v>
      </c>
      <c r="MX126" s="456">
        <v>0</v>
      </c>
      <c r="MY126" s="456">
        <v>0</v>
      </c>
      <c r="MZ126" s="456">
        <v>0</v>
      </c>
      <c r="NA126" s="456">
        <v>0</v>
      </c>
      <c r="NB126" s="456">
        <v>0</v>
      </c>
      <c r="NC126" s="456">
        <v>0</v>
      </c>
      <c r="ND126" s="456">
        <v>0</v>
      </c>
      <c r="NE126" s="456">
        <v>0</v>
      </c>
      <c r="NF126" s="456">
        <v>0</v>
      </c>
      <c r="NG126" s="456">
        <v>0</v>
      </c>
      <c r="NH126" s="456">
        <v>0</v>
      </c>
      <c r="NI126" s="456">
        <v>0</v>
      </c>
      <c r="NJ126" s="456">
        <v>0</v>
      </c>
      <c r="NK126" s="456">
        <v>0</v>
      </c>
      <c r="NL126" s="456">
        <v>0</v>
      </c>
      <c r="NM126" s="456">
        <v>0</v>
      </c>
      <c r="NN126" s="456">
        <v>0</v>
      </c>
      <c r="NO126" s="456">
        <v>0</v>
      </c>
      <c r="NP126" s="456">
        <v>0</v>
      </c>
      <c r="NQ126" s="456">
        <v>0</v>
      </c>
      <c r="NR126" s="456">
        <v>0</v>
      </c>
      <c r="NS126" s="456">
        <v>0</v>
      </c>
      <c r="NT126" s="456">
        <v>0</v>
      </c>
      <c r="NU126" s="456">
        <v>0</v>
      </c>
      <c r="NV126" s="456">
        <v>0</v>
      </c>
      <c r="NW126" s="456">
        <v>0</v>
      </c>
      <c r="NX126" s="456">
        <v>0</v>
      </c>
      <c r="NY126" s="456">
        <v>0</v>
      </c>
      <c r="NZ126" s="456">
        <v>0</v>
      </c>
      <c r="OA126" s="456">
        <v>0</v>
      </c>
      <c r="OB126" s="456">
        <v>0</v>
      </c>
      <c r="OC126" s="456">
        <v>0</v>
      </c>
      <c r="OD126" s="456">
        <v>0</v>
      </c>
      <c r="OE126" s="456">
        <v>0</v>
      </c>
      <c r="OF126" s="456">
        <v>0</v>
      </c>
      <c r="OG126" s="456">
        <v>0</v>
      </c>
      <c r="OH126" s="456">
        <v>0</v>
      </c>
      <c r="OI126" s="456">
        <v>0</v>
      </c>
      <c r="OJ126" s="456">
        <v>0</v>
      </c>
      <c r="OK126" s="456">
        <v>0</v>
      </c>
      <c r="OL126" s="456">
        <v>0</v>
      </c>
      <c r="OM126" s="456">
        <v>0</v>
      </c>
      <c r="ON126" s="456">
        <v>0</v>
      </c>
      <c r="OO126" s="456">
        <v>0</v>
      </c>
      <c r="OP126" s="456">
        <v>0</v>
      </c>
      <c r="OQ126" s="456">
        <v>0</v>
      </c>
      <c r="OR126" s="456">
        <v>0</v>
      </c>
      <c r="OS126" s="456">
        <v>0</v>
      </c>
      <c r="OT126" s="456">
        <v>0</v>
      </c>
      <c r="OU126" s="456">
        <v>0</v>
      </c>
      <c r="OV126" s="456">
        <v>0</v>
      </c>
      <c r="OW126" s="456">
        <v>0</v>
      </c>
      <c r="OX126" s="456">
        <v>0</v>
      </c>
      <c r="OY126" s="456">
        <v>0</v>
      </c>
      <c r="OZ126" s="456">
        <v>0</v>
      </c>
      <c r="PA126" s="456">
        <v>0</v>
      </c>
      <c r="PB126" s="456">
        <v>0</v>
      </c>
      <c r="PC126" s="456">
        <v>0</v>
      </c>
      <c r="PD126" s="456">
        <v>0</v>
      </c>
      <c r="PE126" s="456">
        <v>0</v>
      </c>
      <c r="PF126" s="456">
        <v>0</v>
      </c>
      <c r="PG126" s="456">
        <v>0</v>
      </c>
      <c r="PH126" s="456">
        <v>0</v>
      </c>
      <c r="PI126" s="456">
        <v>0</v>
      </c>
      <c r="PJ126" s="456">
        <v>0</v>
      </c>
      <c r="PK126" s="456">
        <v>0</v>
      </c>
      <c r="PL126" s="456">
        <v>0</v>
      </c>
      <c r="PM126" s="456">
        <v>0</v>
      </c>
      <c r="PN126" s="456">
        <v>0</v>
      </c>
      <c r="PO126" s="456">
        <v>0</v>
      </c>
      <c r="PP126" s="456">
        <v>0</v>
      </c>
      <c r="PQ126" s="456">
        <v>0</v>
      </c>
      <c r="PR126" s="456">
        <v>0</v>
      </c>
      <c r="PS126" s="456">
        <v>0</v>
      </c>
      <c r="PT126" s="456">
        <v>0</v>
      </c>
      <c r="PU126" s="456">
        <v>0</v>
      </c>
      <c r="PV126" s="456">
        <v>0</v>
      </c>
      <c r="PW126" s="456">
        <v>0</v>
      </c>
      <c r="PX126" s="456">
        <v>0</v>
      </c>
      <c r="PY126" s="456">
        <v>0</v>
      </c>
      <c r="PZ126" s="456">
        <v>0</v>
      </c>
      <c r="QA126" s="456">
        <v>0</v>
      </c>
      <c r="QB126" s="456">
        <v>0</v>
      </c>
      <c r="QC126" s="456">
        <v>0</v>
      </c>
      <c r="QD126" s="456">
        <v>0</v>
      </c>
      <c r="QE126" s="456">
        <v>0</v>
      </c>
      <c r="QF126" s="456">
        <v>0</v>
      </c>
      <c r="QG126" s="456">
        <v>0</v>
      </c>
      <c r="QH126" s="456">
        <v>0</v>
      </c>
      <c r="QI126" s="456">
        <v>0</v>
      </c>
      <c r="QJ126" s="456">
        <v>0</v>
      </c>
      <c r="QK126" s="456">
        <v>0</v>
      </c>
      <c r="QL126" s="456">
        <v>0</v>
      </c>
      <c r="QM126" s="456">
        <v>0</v>
      </c>
      <c r="QN126" s="456">
        <v>0</v>
      </c>
      <c r="QO126" s="456">
        <v>0</v>
      </c>
      <c r="QP126" s="456">
        <v>0</v>
      </c>
      <c r="QQ126" s="456">
        <v>0</v>
      </c>
      <c r="QR126" s="456">
        <v>0</v>
      </c>
      <c r="QS126" s="456">
        <v>0</v>
      </c>
      <c r="QT126" s="456">
        <v>0</v>
      </c>
      <c r="QU126" s="456">
        <v>0</v>
      </c>
      <c r="QV126" s="456">
        <v>0</v>
      </c>
      <c r="QW126" s="456">
        <v>0</v>
      </c>
      <c r="QX126" s="456">
        <v>0</v>
      </c>
      <c r="QY126" s="456">
        <v>0</v>
      </c>
      <c r="QZ126" s="456">
        <v>0</v>
      </c>
      <c r="RA126" s="456">
        <v>0</v>
      </c>
      <c r="RB126" s="456">
        <v>0</v>
      </c>
      <c r="RC126" s="456">
        <v>0</v>
      </c>
      <c r="RD126" s="456">
        <v>0</v>
      </c>
      <c r="RE126" s="456">
        <v>0</v>
      </c>
      <c r="RF126" s="456">
        <v>0</v>
      </c>
      <c r="RG126" s="456">
        <v>0</v>
      </c>
      <c r="RH126" s="456">
        <v>0</v>
      </c>
      <c r="RI126" s="456">
        <v>0</v>
      </c>
      <c r="RJ126" s="456">
        <v>0</v>
      </c>
      <c r="RK126" s="456">
        <v>0</v>
      </c>
      <c r="RL126" s="456">
        <v>0</v>
      </c>
      <c r="RM126" s="456">
        <v>0</v>
      </c>
      <c r="RN126" s="456">
        <v>0</v>
      </c>
      <c r="RO126" s="456">
        <v>0</v>
      </c>
      <c r="RP126" s="456">
        <v>0</v>
      </c>
      <c r="RQ126" s="456">
        <v>0</v>
      </c>
      <c r="RR126" s="456">
        <v>0</v>
      </c>
      <c r="RS126" s="456">
        <v>0</v>
      </c>
      <c r="RT126" s="456">
        <v>0</v>
      </c>
      <c r="RU126" s="456">
        <v>0</v>
      </c>
      <c r="RV126" s="456">
        <v>0</v>
      </c>
      <c r="RW126" s="456">
        <v>0</v>
      </c>
      <c r="RX126" s="456">
        <v>0</v>
      </c>
      <c r="RY126" s="456">
        <v>0</v>
      </c>
      <c r="RZ126" s="456">
        <v>0</v>
      </c>
      <c r="SA126" s="456">
        <v>0</v>
      </c>
      <c r="SB126" s="456">
        <v>0</v>
      </c>
      <c r="SC126" s="456">
        <v>0</v>
      </c>
      <c r="SD126" s="456">
        <v>0</v>
      </c>
      <c r="SE126" s="456">
        <v>0</v>
      </c>
      <c r="SF126" s="456">
        <v>0</v>
      </c>
      <c r="SG126" s="456">
        <v>0</v>
      </c>
      <c r="SH126" s="456">
        <v>0</v>
      </c>
      <c r="SI126" s="456">
        <v>0</v>
      </c>
      <c r="SJ126" s="456">
        <v>0</v>
      </c>
      <c r="SK126" s="456">
        <v>0</v>
      </c>
      <c r="SL126" s="175"/>
    </row>
    <row r="127" spans="3:16384" outlineLevel="1">
      <c r="C127" s="390"/>
      <c r="D127" s="21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5"/>
      <c r="AH127" s="175"/>
      <c r="AI127" s="175"/>
      <c r="AJ127" s="175"/>
      <c r="AK127" s="175"/>
      <c r="AL127" s="175"/>
      <c r="AM127" s="175"/>
      <c r="AN127" s="175"/>
      <c r="AO127" s="175"/>
      <c r="AP127" s="175"/>
      <c r="AQ127" s="175"/>
      <c r="AR127" s="175"/>
      <c r="AS127" s="175"/>
      <c r="AT127" s="175"/>
      <c r="AU127" s="175"/>
      <c r="AV127" s="175"/>
      <c r="AW127" s="175"/>
      <c r="AX127" s="175"/>
      <c r="AY127" s="175"/>
      <c r="AZ127" s="175"/>
      <c r="BA127" s="175"/>
      <c r="BB127" s="175"/>
      <c r="BC127" s="175"/>
      <c r="BD127" s="175"/>
      <c r="BE127" s="175"/>
      <c r="BF127" s="175"/>
      <c r="BG127" s="175"/>
      <c r="BH127" s="175"/>
      <c r="BI127" s="175"/>
      <c r="BJ127" s="175"/>
      <c r="BK127" s="175"/>
      <c r="BL127" s="175"/>
      <c r="BM127" s="175"/>
      <c r="BN127" s="175"/>
      <c r="BO127" s="175"/>
      <c r="BP127" s="175"/>
      <c r="BQ127" s="175"/>
      <c r="BR127" s="175"/>
      <c r="BS127" s="175"/>
      <c r="BT127" s="175"/>
      <c r="BU127" s="175"/>
      <c r="BV127" s="175"/>
      <c r="BW127" s="175"/>
      <c r="BX127" s="175"/>
      <c r="BY127" s="175"/>
      <c r="BZ127" s="175"/>
      <c r="CA127" s="175"/>
      <c r="CB127" s="175"/>
      <c r="CC127" s="175"/>
      <c r="CD127" s="175"/>
      <c r="CE127" s="175"/>
      <c r="CF127" s="175"/>
      <c r="CG127" s="175"/>
      <c r="CH127" s="175"/>
      <c r="CI127" s="175"/>
      <c r="CJ127" s="175"/>
      <c r="CK127" s="175"/>
      <c r="CL127" s="175"/>
      <c r="CM127" s="175"/>
      <c r="CN127" s="175"/>
      <c r="CO127" s="175"/>
      <c r="CP127" s="175"/>
      <c r="CQ127" s="175"/>
      <c r="CR127" s="175"/>
      <c r="CS127" s="175"/>
      <c r="CT127" s="175"/>
      <c r="CU127" s="175"/>
      <c r="CV127" s="175"/>
      <c r="CW127" s="175"/>
      <c r="CX127" s="175"/>
      <c r="CY127" s="175"/>
      <c r="CZ127" s="175"/>
      <c r="DA127" s="175"/>
      <c r="DB127" s="175"/>
      <c r="DC127" s="175"/>
      <c r="DD127" s="175"/>
      <c r="DE127" s="175"/>
      <c r="DF127" s="175"/>
      <c r="DG127" s="175"/>
      <c r="DH127" s="175"/>
      <c r="DI127" s="175"/>
      <c r="DJ127" s="175"/>
      <c r="DK127" s="175"/>
      <c r="DL127" s="175"/>
      <c r="DM127" s="175"/>
      <c r="DN127" s="175"/>
      <c r="DO127" s="175"/>
      <c r="DP127" s="175"/>
      <c r="DQ127" s="175"/>
      <c r="DR127" s="175"/>
      <c r="DS127" s="175"/>
      <c r="DT127" s="175"/>
      <c r="DU127" s="175"/>
      <c r="DV127" s="175"/>
      <c r="DW127" s="175"/>
      <c r="DX127" s="175"/>
      <c r="DY127" s="175"/>
      <c r="DZ127" s="175"/>
      <c r="EA127" s="175"/>
      <c r="EB127" s="175"/>
      <c r="EC127" s="175"/>
      <c r="ED127" s="175"/>
      <c r="EE127" s="175"/>
      <c r="EF127" s="175"/>
      <c r="EG127" s="175"/>
      <c r="EH127" s="175"/>
      <c r="EI127" s="175"/>
      <c r="EJ127" s="175"/>
      <c r="EK127" s="175"/>
      <c r="EL127" s="175"/>
      <c r="EM127" s="175"/>
      <c r="EN127" s="175"/>
      <c r="EO127" s="175"/>
      <c r="EP127" s="175"/>
      <c r="EQ127" s="175"/>
      <c r="ER127" s="175"/>
      <c r="ES127" s="175"/>
      <c r="ET127" s="175"/>
      <c r="EU127" s="175"/>
      <c r="EV127" s="175"/>
      <c r="EW127" s="175"/>
      <c r="EX127" s="175"/>
      <c r="EY127" s="175"/>
      <c r="EZ127" s="175"/>
      <c r="FA127" s="175"/>
      <c r="FB127" s="175"/>
      <c r="FC127" s="175"/>
      <c r="FD127" s="175"/>
      <c r="FE127" s="175"/>
      <c r="FF127" s="175"/>
      <c r="FG127" s="175"/>
      <c r="FH127" s="175"/>
      <c r="FI127" s="175"/>
      <c r="FJ127" s="175"/>
      <c r="FK127" s="175"/>
      <c r="FL127" s="175"/>
      <c r="FM127" s="175"/>
      <c r="FN127" s="175"/>
      <c r="FO127" s="175"/>
      <c r="FP127" s="175"/>
      <c r="FQ127" s="175"/>
      <c r="FR127" s="175"/>
      <c r="FS127" s="175"/>
      <c r="FT127" s="175"/>
      <c r="FU127" s="175"/>
      <c r="FV127" s="175"/>
      <c r="FW127" s="175"/>
      <c r="FX127" s="175"/>
      <c r="FY127" s="175"/>
      <c r="FZ127" s="175"/>
      <c r="GA127" s="175"/>
      <c r="GB127" s="175"/>
      <c r="GC127" s="175"/>
      <c r="GD127" s="175"/>
      <c r="GE127" s="175"/>
      <c r="GF127" s="175"/>
      <c r="GG127" s="175"/>
      <c r="GH127" s="175"/>
      <c r="GI127" s="175"/>
      <c r="GJ127" s="175"/>
      <c r="GK127" s="175"/>
      <c r="GL127" s="175"/>
      <c r="GM127" s="175"/>
      <c r="GN127" s="175"/>
      <c r="GO127" s="175"/>
      <c r="GP127" s="175"/>
      <c r="GQ127" s="175"/>
      <c r="GR127" s="175"/>
      <c r="GS127" s="175"/>
      <c r="GT127" s="175"/>
      <c r="GU127" s="175"/>
      <c r="GV127" s="175"/>
      <c r="GW127" s="175"/>
      <c r="GX127" s="175"/>
      <c r="GY127" s="175"/>
      <c r="GZ127" s="175"/>
      <c r="HA127" s="175"/>
      <c r="HB127" s="175"/>
      <c r="HC127" s="175"/>
      <c r="HD127" s="175"/>
      <c r="HE127" s="175"/>
      <c r="HF127" s="175"/>
      <c r="HG127" s="175"/>
      <c r="HH127" s="175"/>
      <c r="HI127" s="175"/>
      <c r="HJ127" s="175"/>
      <c r="HK127" s="175"/>
      <c r="HL127" s="175"/>
      <c r="HM127" s="175"/>
      <c r="HN127" s="175"/>
      <c r="HO127" s="175"/>
      <c r="HP127" s="175"/>
      <c r="HQ127" s="175"/>
      <c r="HR127" s="175"/>
      <c r="HS127" s="175"/>
      <c r="HT127" s="175"/>
      <c r="HU127" s="175"/>
      <c r="HV127" s="175"/>
      <c r="HW127" s="175"/>
      <c r="HX127" s="175"/>
      <c r="HY127" s="175"/>
      <c r="HZ127" s="175"/>
      <c r="IA127" s="175"/>
      <c r="IB127" s="175"/>
      <c r="IC127" s="175"/>
      <c r="ID127" s="175"/>
      <c r="IE127" s="175"/>
      <c r="IF127" s="175"/>
      <c r="IG127" s="175"/>
      <c r="IH127" s="175"/>
      <c r="II127" s="175"/>
      <c r="IJ127" s="175"/>
      <c r="IK127" s="175"/>
      <c r="IL127" s="175"/>
      <c r="IM127" s="175"/>
      <c r="IN127" s="175"/>
      <c r="IO127" s="175"/>
      <c r="IP127" s="175"/>
      <c r="IQ127" s="175"/>
      <c r="IR127" s="175"/>
      <c r="IS127" s="175"/>
      <c r="IT127" s="175"/>
      <c r="IU127" s="175"/>
      <c r="IV127" s="175"/>
      <c r="IW127" s="175"/>
      <c r="IX127" s="175"/>
      <c r="IY127" s="175"/>
      <c r="IZ127" s="175"/>
      <c r="JA127" s="175"/>
      <c r="JB127" s="175"/>
      <c r="JC127" s="175"/>
      <c r="JD127" s="175"/>
      <c r="JE127" s="175"/>
      <c r="JF127" s="175"/>
      <c r="JG127" s="175"/>
      <c r="JH127" s="175"/>
      <c r="JI127" s="175"/>
      <c r="JJ127" s="175"/>
      <c r="JK127" s="175"/>
      <c r="JL127" s="175"/>
      <c r="JM127" s="175"/>
      <c r="JN127" s="175"/>
      <c r="JO127" s="175"/>
      <c r="JP127" s="175"/>
      <c r="JQ127" s="175"/>
      <c r="JR127" s="175"/>
      <c r="JS127" s="175"/>
      <c r="JT127" s="175"/>
      <c r="JU127" s="175"/>
      <c r="JV127" s="175"/>
      <c r="JW127" s="175"/>
      <c r="JX127" s="175"/>
      <c r="JY127" s="175"/>
      <c r="JZ127" s="175"/>
      <c r="KA127" s="175"/>
      <c r="KB127" s="175"/>
      <c r="KC127" s="175"/>
      <c r="KD127" s="175"/>
      <c r="KE127" s="175"/>
      <c r="KF127" s="175"/>
      <c r="KG127" s="175"/>
      <c r="KH127" s="175"/>
      <c r="KI127" s="175"/>
      <c r="KJ127" s="175"/>
      <c r="KK127" s="175"/>
      <c r="KL127" s="175"/>
      <c r="KM127" s="175"/>
      <c r="KN127" s="175"/>
      <c r="KO127" s="175"/>
      <c r="KP127" s="175"/>
      <c r="KQ127" s="175"/>
      <c r="KR127" s="175"/>
      <c r="KS127" s="175"/>
      <c r="KT127" s="175"/>
      <c r="KU127" s="175"/>
      <c r="KV127" s="175"/>
      <c r="KW127" s="175"/>
      <c r="KX127" s="175"/>
      <c r="KY127" s="175"/>
      <c r="KZ127" s="175"/>
      <c r="LA127" s="175"/>
      <c r="LB127" s="175"/>
      <c r="LC127" s="175"/>
      <c r="LD127" s="175"/>
      <c r="LE127" s="175"/>
      <c r="LF127" s="175"/>
      <c r="LG127" s="175"/>
      <c r="LH127" s="175"/>
      <c r="LI127" s="175"/>
      <c r="LJ127" s="175"/>
      <c r="LK127" s="175"/>
      <c r="LL127" s="175"/>
      <c r="LM127" s="175"/>
      <c r="LN127" s="175"/>
      <c r="LO127" s="175"/>
      <c r="LP127" s="175"/>
      <c r="LQ127" s="175"/>
      <c r="LR127" s="175"/>
      <c r="LS127" s="175"/>
      <c r="LT127" s="175"/>
      <c r="LU127" s="175"/>
      <c r="LV127" s="175"/>
      <c r="LW127" s="175"/>
      <c r="LX127" s="175"/>
      <c r="LY127" s="175"/>
      <c r="LZ127" s="175"/>
      <c r="MA127" s="175"/>
      <c r="MB127" s="175"/>
      <c r="MC127" s="175"/>
      <c r="MD127" s="175"/>
      <c r="ME127" s="175"/>
      <c r="MF127" s="175"/>
      <c r="MG127" s="175"/>
      <c r="MH127" s="175"/>
      <c r="MI127" s="175"/>
      <c r="MJ127" s="175"/>
      <c r="MK127" s="175"/>
      <c r="ML127" s="175"/>
      <c r="MM127" s="175"/>
      <c r="MN127" s="175"/>
      <c r="MO127" s="175"/>
      <c r="MP127" s="175"/>
      <c r="MQ127" s="175"/>
      <c r="MR127" s="175"/>
      <c r="MS127" s="175"/>
      <c r="MT127" s="175"/>
      <c r="MU127" s="175"/>
      <c r="MV127" s="175"/>
      <c r="MW127" s="175"/>
      <c r="MX127" s="175"/>
      <c r="MY127" s="175"/>
      <c r="MZ127" s="175"/>
      <c r="NA127" s="175"/>
      <c r="NB127" s="175"/>
      <c r="NC127" s="175"/>
      <c r="ND127" s="175"/>
      <c r="NE127" s="175"/>
      <c r="NF127" s="175"/>
      <c r="NG127" s="175"/>
      <c r="NH127" s="175"/>
      <c r="NI127" s="175"/>
      <c r="NJ127" s="175"/>
      <c r="NK127" s="175"/>
      <c r="NL127" s="175"/>
      <c r="NM127" s="175"/>
      <c r="NN127" s="175"/>
      <c r="NO127" s="175"/>
      <c r="NP127" s="175"/>
      <c r="NQ127" s="175"/>
      <c r="NR127" s="175"/>
      <c r="NS127" s="175"/>
      <c r="NT127" s="175"/>
      <c r="NU127" s="175"/>
      <c r="NV127" s="175"/>
      <c r="NW127" s="175"/>
      <c r="NX127" s="175"/>
      <c r="NY127" s="175"/>
      <c r="NZ127" s="175"/>
      <c r="OA127" s="175"/>
      <c r="OB127" s="175"/>
      <c r="OC127" s="175"/>
      <c r="OD127" s="175"/>
      <c r="OE127" s="175"/>
      <c r="OF127" s="175"/>
      <c r="OG127" s="175"/>
      <c r="OH127" s="175"/>
      <c r="OI127" s="175"/>
      <c r="OJ127" s="175"/>
      <c r="OK127" s="175"/>
      <c r="OL127" s="175"/>
      <c r="OM127" s="175"/>
      <c r="ON127" s="175"/>
      <c r="OO127" s="175"/>
      <c r="OP127" s="175"/>
      <c r="OQ127" s="175"/>
      <c r="OR127" s="175"/>
      <c r="OS127" s="175"/>
      <c r="OT127" s="175"/>
      <c r="OU127" s="175"/>
      <c r="OV127" s="175"/>
      <c r="OW127" s="175"/>
      <c r="OX127" s="175"/>
      <c r="OY127" s="175"/>
      <c r="OZ127" s="175"/>
      <c r="PA127" s="175"/>
      <c r="PB127" s="175"/>
      <c r="PC127" s="175"/>
      <c r="PD127" s="175"/>
      <c r="PE127" s="175"/>
      <c r="PF127" s="175"/>
      <c r="PG127" s="175"/>
      <c r="PH127" s="175"/>
      <c r="PI127" s="175"/>
      <c r="PJ127" s="175"/>
      <c r="PK127" s="175"/>
      <c r="PL127" s="175"/>
      <c r="PM127" s="175"/>
      <c r="PN127" s="175"/>
      <c r="PO127" s="175"/>
      <c r="PP127" s="175"/>
      <c r="PQ127" s="175"/>
      <c r="PR127" s="175"/>
      <c r="PS127" s="175"/>
      <c r="PT127" s="175"/>
      <c r="PU127" s="175"/>
      <c r="PV127" s="175"/>
      <c r="PW127" s="175"/>
      <c r="PX127" s="175"/>
      <c r="PY127" s="175"/>
      <c r="PZ127" s="175"/>
      <c r="QA127" s="175"/>
      <c r="QB127" s="175"/>
      <c r="QC127" s="175"/>
      <c r="QD127" s="175"/>
      <c r="QE127" s="175"/>
      <c r="QF127" s="175"/>
      <c r="QG127" s="175"/>
      <c r="QH127" s="175"/>
      <c r="QI127" s="175"/>
      <c r="QJ127" s="175"/>
      <c r="QK127" s="175"/>
      <c r="QL127" s="175"/>
      <c r="QM127" s="175"/>
      <c r="QN127" s="175"/>
      <c r="QO127" s="175"/>
      <c r="QP127" s="175"/>
      <c r="QQ127" s="175"/>
      <c r="QR127" s="175"/>
      <c r="QS127" s="175"/>
      <c r="QT127" s="175"/>
      <c r="QU127" s="175"/>
      <c r="QV127" s="175"/>
      <c r="QW127" s="175"/>
      <c r="QX127" s="175"/>
      <c r="QY127" s="175"/>
      <c r="QZ127" s="175"/>
      <c r="RA127" s="175"/>
      <c r="RB127" s="175"/>
      <c r="RC127" s="175"/>
      <c r="RD127" s="175"/>
      <c r="RE127" s="175"/>
      <c r="RF127" s="175"/>
      <c r="RG127" s="175"/>
      <c r="RH127" s="175"/>
      <c r="RI127" s="175"/>
      <c r="RJ127" s="175"/>
      <c r="RK127" s="175"/>
      <c r="RL127" s="175"/>
      <c r="RM127" s="175"/>
      <c r="RN127" s="175"/>
      <c r="RO127" s="175"/>
      <c r="RP127" s="175"/>
      <c r="RQ127" s="175"/>
      <c r="RR127" s="175"/>
      <c r="RS127" s="175"/>
      <c r="RT127" s="175"/>
      <c r="RU127" s="175"/>
      <c r="RV127" s="175"/>
      <c r="RW127" s="175"/>
      <c r="RX127" s="175"/>
      <c r="RY127" s="175"/>
      <c r="RZ127" s="175"/>
      <c r="SA127" s="175"/>
      <c r="SB127" s="175"/>
      <c r="SC127" s="175"/>
      <c r="SD127" s="175"/>
      <c r="SE127" s="175"/>
      <c r="SF127" s="175"/>
      <c r="SG127" s="175"/>
      <c r="SH127" s="175"/>
      <c r="SI127" s="175"/>
      <c r="SJ127" s="175"/>
      <c r="SK127" s="175"/>
      <c r="SL127" s="175"/>
      <c r="SM127" s="175"/>
      <c r="SN127" s="175"/>
      <c r="SO127" s="175"/>
      <c r="SP127" s="175"/>
      <c r="SQ127" s="175"/>
      <c r="SR127" s="175"/>
      <c r="SS127" s="175"/>
      <c r="ST127" s="175"/>
      <c r="SU127" s="175"/>
      <c r="SV127" s="175"/>
      <c r="SW127" s="175"/>
      <c r="SX127" s="175"/>
      <c r="SY127" s="175"/>
      <c r="SZ127" s="175"/>
      <c r="TA127" s="175"/>
      <c r="TB127" s="175"/>
      <c r="TC127" s="175"/>
      <c r="TD127" s="175"/>
      <c r="TE127" s="175"/>
      <c r="TF127" s="175"/>
      <c r="TG127" s="175"/>
      <c r="TH127" s="175"/>
      <c r="TI127" s="175"/>
      <c r="TJ127" s="175"/>
      <c r="TK127" s="175"/>
      <c r="TL127" s="175"/>
      <c r="TM127" s="175"/>
      <c r="TN127" s="175"/>
      <c r="TO127" s="175"/>
      <c r="TP127" s="175"/>
      <c r="TQ127" s="175"/>
      <c r="TR127" s="175"/>
      <c r="TS127" s="175"/>
      <c r="TT127" s="175"/>
      <c r="TU127" s="175"/>
      <c r="TV127" s="175"/>
      <c r="TW127" s="175"/>
      <c r="TX127" s="175"/>
      <c r="TY127" s="175"/>
      <c r="TZ127" s="175"/>
      <c r="UA127" s="175"/>
      <c r="UB127" s="175"/>
      <c r="UC127" s="175"/>
      <c r="UD127" s="175"/>
      <c r="UE127" s="175"/>
      <c r="UF127" s="175"/>
      <c r="UG127" s="175"/>
      <c r="UH127" s="175"/>
      <c r="UI127" s="175"/>
      <c r="UJ127" s="175"/>
      <c r="UK127" s="175"/>
      <c r="UL127" s="175"/>
      <c r="UM127" s="175"/>
      <c r="UN127" s="175"/>
      <c r="UO127" s="175"/>
      <c r="UP127" s="175"/>
      <c r="UQ127" s="175"/>
      <c r="UR127" s="175"/>
      <c r="US127" s="175"/>
      <c r="UT127" s="175"/>
      <c r="UU127" s="175"/>
      <c r="UV127" s="175"/>
      <c r="UW127" s="175"/>
      <c r="UX127" s="175"/>
      <c r="UY127" s="175"/>
      <c r="UZ127" s="175"/>
      <c r="VA127" s="175"/>
      <c r="VB127" s="175"/>
      <c r="VC127" s="175"/>
      <c r="VD127" s="175"/>
      <c r="VE127" s="175"/>
      <c r="VF127" s="175"/>
      <c r="VG127" s="175"/>
      <c r="VH127" s="175"/>
      <c r="VI127" s="175"/>
      <c r="VJ127" s="175"/>
      <c r="VK127" s="175"/>
      <c r="VL127" s="175"/>
      <c r="VM127" s="175"/>
      <c r="VN127" s="175"/>
      <c r="VO127" s="175"/>
      <c r="VP127" s="175"/>
      <c r="VQ127" s="175"/>
      <c r="VR127" s="175"/>
      <c r="VS127" s="175"/>
      <c r="VT127" s="175"/>
      <c r="VU127" s="175"/>
      <c r="VV127" s="175"/>
      <c r="VW127" s="175"/>
      <c r="VX127" s="175"/>
      <c r="VY127" s="175"/>
      <c r="VZ127" s="175"/>
      <c r="WA127" s="175"/>
      <c r="WB127" s="175"/>
      <c r="WC127" s="175"/>
      <c r="WD127" s="175"/>
      <c r="WE127" s="175"/>
      <c r="WF127" s="175"/>
      <c r="WG127" s="175"/>
      <c r="WH127" s="175"/>
      <c r="WI127" s="175"/>
      <c r="WJ127" s="175"/>
      <c r="WK127" s="175"/>
      <c r="WL127" s="175"/>
      <c r="WM127" s="175"/>
      <c r="WN127" s="175"/>
      <c r="WO127" s="175"/>
      <c r="WP127" s="175"/>
      <c r="WQ127" s="175"/>
      <c r="WR127" s="175"/>
      <c r="WS127" s="175"/>
      <c r="WT127" s="175"/>
      <c r="WU127" s="175"/>
      <c r="WV127" s="175"/>
      <c r="WW127" s="175"/>
      <c r="WX127" s="175"/>
      <c r="WY127" s="175"/>
      <c r="WZ127" s="175"/>
      <c r="XA127" s="175"/>
      <c r="XB127" s="175"/>
      <c r="XC127" s="175"/>
      <c r="XD127" s="175"/>
      <c r="XE127" s="175"/>
      <c r="XF127" s="175"/>
      <c r="XG127" s="175"/>
      <c r="XH127" s="175"/>
      <c r="XI127" s="175"/>
      <c r="XJ127" s="175"/>
      <c r="XK127" s="175"/>
      <c r="XL127" s="175"/>
      <c r="XM127" s="175"/>
      <c r="XN127" s="175"/>
      <c r="XO127" s="175"/>
      <c r="XP127" s="175"/>
      <c r="XQ127" s="175"/>
      <c r="XR127" s="175"/>
      <c r="XS127" s="175"/>
      <c r="XT127" s="175"/>
      <c r="XU127" s="175"/>
      <c r="XV127" s="175"/>
      <c r="XW127" s="175"/>
      <c r="XX127" s="175"/>
      <c r="XY127" s="175"/>
      <c r="XZ127" s="175"/>
      <c r="YA127" s="175"/>
      <c r="YB127" s="175"/>
      <c r="YC127" s="175"/>
      <c r="YD127" s="175"/>
      <c r="YE127" s="175"/>
      <c r="YF127" s="175"/>
      <c r="YG127" s="175"/>
      <c r="YH127" s="175"/>
      <c r="YI127" s="175"/>
      <c r="YJ127" s="175"/>
      <c r="YK127" s="175"/>
      <c r="YL127" s="175"/>
      <c r="YM127" s="175"/>
      <c r="YN127" s="175"/>
      <c r="YO127" s="175"/>
      <c r="YP127" s="175"/>
      <c r="YQ127" s="175"/>
      <c r="YR127" s="175"/>
      <c r="YS127" s="175"/>
      <c r="YT127" s="175"/>
      <c r="YU127" s="175"/>
      <c r="YV127" s="175"/>
      <c r="YW127" s="175"/>
      <c r="YX127" s="175"/>
      <c r="YY127" s="175"/>
      <c r="YZ127" s="175"/>
      <c r="ZA127" s="175"/>
      <c r="ZB127" s="175"/>
      <c r="ZC127" s="175"/>
      <c r="ZD127" s="175"/>
      <c r="ZE127" s="175"/>
      <c r="ZF127" s="175"/>
      <c r="ZG127" s="175"/>
      <c r="ZH127" s="175"/>
      <c r="ZI127" s="175"/>
      <c r="ZJ127" s="175"/>
      <c r="ZK127" s="175"/>
      <c r="ZL127" s="175"/>
      <c r="ZM127" s="175"/>
      <c r="ZN127" s="175"/>
      <c r="ZO127" s="175"/>
      <c r="ZP127" s="175"/>
      <c r="ZQ127" s="175"/>
      <c r="ZR127" s="175"/>
      <c r="ZS127" s="175"/>
      <c r="ZT127" s="175"/>
      <c r="ZU127" s="175"/>
      <c r="ZV127" s="175"/>
      <c r="ZW127" s="175"/>
      <c r="ZX127" s="175"/>
      <c r="ZY127" s="175"/>
      <c r="ZZ127" s="175"/>
      <c r="AAA127" s="175"/>
      <c r="AAB127" s="175"/>
      <c r="AAC127" s="175"/>
      <c r="AAD127" s="175"/>
      <c r="AAE127" s="175"/>
      <c r="AAF127" s="175"/>
      <c r="AAG127" s="175"/>
      <c r="AAH127" s="175"/>
      <c r="AAI127" s="175"/>
      <c r="AAJ127" s="175"/>
      <c r="AAK127" s="175"/>
      <c r="AAL127" s="175"/>
      <c r="AAM127" s="175"/>
      <c r="AAN127" s="175"/>
      <c r="AAO127" s="175"/>
      <c r="AAP127" s="175"/>
      <c r="AAQ127" s="175"/>
      <c r="AAR127" s="175"/>
      <c r="AAS127" s="175"/>
      <c r="AAT127" s="175"/>
      <c r="AAU127" s="175"/>
      <c r="AAV127" s="175"/>
      <c r="AAW127" s="175"/>
      <c r="AAX127" s="175"/>
      <c r="AAY127" s="175"/>
      <c r="AAZ127" s="175"/>
      <c r="ABA127" s="175"/>
      <c r="ABB127" s="175"/>
      <c r="ABC127" s="175"/>
      <c r="ABD127" s="175"/>
      <c r="ABE127" s="175"/>
      <c r="ABF127" s="175"/>
      <c r="ABG127" s="175"/>
      <c r="ABH127" s="175"/>
      <c r="ABI127" s="175"/>
      <c r="ABJ127" s="175"/>
      <c r="ABK127" s="175"/>
      <c r="ABL127" s="175"/>
      <c r="ABM127" s="175"/>
      <c r="ABN127" s="175"/>
      <c r="ABO127" s="175"/>
      <c r="ABP127" s="175"/>
      <c r="ABQ127" s="175"/>
      <c r="ABR127" s="175"/>
      <c r="ABS127" s="175"/>
      <c r="ABT127" s="175"/>
      <c r="ABU127" s="175"/>
      <c r="ABV127" s="175"/>
      <c r="ABW127" s="175"/>
      <c r="ABX127" s="175"/>
      <c r="ABY127" s="175"/>
      <c r="ABZ127" s="175"/>
      <c r="ACA127" s="175"/>
      <c r="ACB127" s="175"/>
      <c r="ACC127" s="175"/>
      <c r="ACD127" s="175"/>
      <c r="ACE127" s="175"/>
      <c r="ACF127" s="175"/>
      <c r="ACG127" s="175"/>
      <c r="ACH127" s="175"/>
      <c r="ACI127" s="175"/>
      <c r="ACJ127" s="175"/>
      <c r="ACK127" s="175"/>
      <c r="ACL127" s="175"/>
      <c r="ACM127" s="175"/>
      <c r="ACN127" s="175"/>
      <c r="ACO127" s="175"/>
      <c r="ACP127" s="175"/>
      <c r="ACQ127" s="175"/>
      <c r="ACR127" s="175"/>
      <c r="ACS127" s="175"/>
      <c r="ACT127" s="175"/>
      <c r="ACU127" s="175"/>
      <c r="ACV127" s="175"/>
      <c r="ACW127" s="175"/>
      <c r="ACX127" s="175"/>
      <c r="ACY127" s="175"/>
      <c r="ACZ127" s="175"/>
      <c r="ADA127" s="175"/>
      <c r="ADB127" s="175"/>
      <c r="ADC127" s="175"/>
      <c r="ADD127" s="175"/>
      <c r="ADE127" s="175"/>
      <c r="ADF127" s="175"/>
      <c r="ADG127" s="175"/>
      <c r="ADH127" s="175"/>
      <c r="ADI127" s="175"/>
      <c r="ADJ127" s="175"/>
      <c r="ADK127" s="175"/>
      <c r="ADL127" s="175"/>
      <c r="ADM127" s="175"/>
      <c r="ADN127" s="175"/>
      <c r="ADO127" s="175"/>
      <c r="ADP127" s="175"/>
      <c r="ADQ127" s="175"/>
      <c r="ADR127" s="175"/>
      <c r="ADS127" s="175"/>
      <c r="ADT127" s="175"/>
      <c r="ADU127" s="175"/>
      <c r="ADV127" s="175"/>
      <c r="ADW127" s="175"/>
      <c r="ADX127" s="175"/>
      <c r="ADY127" s="175"/>
      <c r="ADZ127" s="175"/>
      <c r="AEA127" s="175"/>
      <c r="AEB127" s="175"/>
      <c r="AEC127" s="175"/>
      <c r="AED127" s="175"/>
      <c r="AEE127" s="175"/>
      <c r="AEF127" s="175"/>
      <c r="AEG127" s="175"/>
      <c r="AEH127" s="175"/>
      <c r="AEI127" s="175"/>
      <c r="AEJ127" s="175"/>
      <c r="AEK127" s="175"/>
      <c r="AEL127" s="175"/>
      <c r="AEM127" s="175"/>
      <c r="AEN127" s="175"/>
      <c r="AEO127" s="175"/>
      <c r="AEP127" s="175"/>
      <c r="AEQ127" s="175"/>
      <c r="AER127" s="175"/>
      <c r="AES127" s="175"/>
      <c r="AET127" s="175"/>
      <c r="AEU127" s="175"/>
      <c r="AEV127" s="175"/>
      <c r="AEW127" s="175"/>
      <c r="AEX127" s="175"/>
      <c r="AEY127" s="175"/>
      <c r="AEZ127" s="175"/>
      <c r="AFA127" s="175"/>
      <c r="AFB127" s="175"/>
      <c r="AFC127" s="175"/>
      <c r="AFD127" s="175"/>
      <c r="AFE127" s="175"/>
      <c r="AFF127" s="175"/>
      <c r="AFG127" s="175"/>
      <c r="AFH127" s="175"/>
      <c r="AFI127" s="175"/>
      <c r="AFJ127" s="175"/>
      <c r="AFK127" s="175"/>
      <c r="AFL127" s="175"/>
      <c r="AFM127" s="175"/>
      <c r="AFN127" s="175"/>
      <c r="AFO127" s="175"/>
      <c r="AFP127" s="175"/>
      <c r="AFQ127" s="175"/>
      <c r="AFR127" s="175"/>
      <c r="AFS127" s="175"/>
      <c r="AFT127" s="175"/>
      <c r="AFU127" s="175"/>
      <c r="AFV127" s="175"/>
      <c r="AFW127" s="175"/>
      <c r="AFX127" s="175"/>
      <c r="AFY127" s="175"/>
      <c r="AFZ127" s="175"/>
      <c r="AGA127" s="175"/>
      <c r="AGB127" s="175"/>
      <c r="AGC127" s="175"/>
      <c r="AGD127" s="175"/>
      <c r="AGE127" s="175"/>
      <c r="AGF127" s="175"/>
      <c r="AGG127" s="175"/>
      <c r="AGH127" s="175"/>
      <c r="AGI127" s="175"/>
      <c r="AGJ127" s="175"/>
      <c r="AGK127" s="175"/>
      <c r="AGL127" s="175"/>
      <c r="AGM127" s="175"/>
      <c r="AGN127" s="175"/>
      <c r="AGO127" s="175"/>
      <c r="AGP127" s="175"/>
      <c r="AGQ127" s="175"/>
      <c r="AGR127" s="175"/>
      <c r="AGS127" s="175"/>
      <c r="AGT127" s="175"/>
      <c r="AGU127" s="175"/>
      <c r="AGV127" s="175"/>
      <c r="AGW127" s="175"/>
      <c r="AGX127" s="175"/>
      <c r="AGY127" s="175"/>
      <c r="AGZ127" s="175"/>
      <c r="AHA127" s="175"/>
      <c r="AHB127" s="175"/>
      <c r="AHC127" s="175"/>
      <c r="AHD127" s="175"/>
      <c r="AHE127" s="175"/>
      <c r="AHF127" s="175"/>
      <c r="AHG127" s="175"/>
      <c r="AHH127" s="175"/>
      <c r="AHI127" s="175"/>
      <c r="AHJ127" s="175"/>
      <c r="AHK127" s="175"/>
      <c r="AHL127" s="175"/>
      <c r="AHM127" s="175"/>
      <c r="AHN127" s="175"/>
      <c r="AHO127" s="175"/>
      <c r="AHP127" s="175"/>
      <c r="AHQ127" s="175"/>
      <c r="AHR127" s="175"/>
      <c r="AHS127" s="175"/>
      <c r="AHT127" s="175"/>
      <c r="AHU127" s="175"/>
      <c r="AHV127" s="175"/>
      <c r="AHW127" s="175"/>
      <c r="AHX127" s="175"/>
      <c r="AHY127" s="175"/>
      <c r="AHZ127" s="175"/>
      <c r="AIA127" s="175"/>
      <c r="AIB127" s="175"/>
      <c r="AIC127" s="175"/>
      <c r="AID127" s="175"/>
      <c r="AIE127" s="175"/>
      <c r="AIF127" s="175"/>
      <c r="AIG127" s="175"/>
      <c r="AIH127" s="175"/>
      <c r="AII127" s="175"/>
      <c r="AIJ127" s="175"/>
      <c r="AIK127" s="175"/>
      <c r="AIL127" s="175"/>
      <c r="AIM127" s="175"/>
      <c r="AIN127" s="175"/>
      <c r="AIO127" s="175"/>
      <c r="AIP127" s="175"/>
      <c r="AIQ127" s="175"/>
      <c r="AIR127" s="175"/>
      <c r="AIS127" s="175"/>
      <c r="AIT127" s="175"/>
      <c r="AIU127" s="175"/>
      <c r="AIV127" s="175"/>
      <c r="AIW127" s="175"/>
      <c r="AIX127" s="175"/>
      <c r="AIY127" s="175"/>
      <c r="AIZ127" s="175"/>
      <c r="AJA127" s="175"/>
      <c r="AJB127" s="175"/>
      <c r="AJC127" s="175"/>
      <c r="AJD127" s="175"/>
      <c r="AJE127" s="175"/>
      <c r="AJF127" s="175"/>
      <c r="AJG127" s="175"/>
      <c r="AJH127" s="175"/>
      <c r="AJI127" s="175"/>
      <c r="AJJ127" s="175"/>
      <c r="AJK127" s="175"/>
      <c r="AJL127" s="175"/>
      <c r="AJM127" s="175"/>
      <c r="AJN127" s="175"/>
      <c r="AJO127" s="175"/>
      <c r="AJP127" s="175"/>
      <c r="AJQ127" s="175"/>
      <c r="AJR127" s="175"/>
      <c r="AJS127" s="175"/>
      <c r="AJT127" s="175"/>
      <c r="AJU127" s="175"/>
      <c r="AJV127" s="175"/>
      <c r="AJW127" s="175"/>
      <c r="AJX127" s="175"/>
      <c r="AJY127" s="175"/>
      <c r="AJZ127" s="175"/>
      <c r="AKA127" s="175"/>
      <c r="AKB127" s="175"/>
      <c r="AKC127" s="175"/>
      <c r="AKD127" s="175"/>
      <c r="AKE127" s="175"/>
      <c r="AKF127" s="175"/>
      <c r="AKG127" s="175"/>
      <c r="AKH127" s="175"/>
      <c r="AKI127" s="175"/>
      <c r="AKJ127" s="175"/>
      <c r="AKK127" s="175"/>
      <c r="AKL127" s="175"/>
      <c r="AKM127" s="175"/>
      <c r="AKN127" s="175"/>
      <c r="AKO127" s="175"/>
      <c r="AKP127" s="175"/>
      <c r="AKQ127" s="175"/>
      <c r="AKR127" s="175"/>
      <c r="AKS127" s="175"/>
      <c r="AKT127" s="175"/>
      <c r="AKU127" s="175"/>
      <c r="AKV127" s="175"/>
      <c r="AKW127" s="175"/>
      <c r="AKX127" s="175"/>
      <c r="AKY127" s="175"/>
      <c r="AKZ127" s="175"/>
      <c r="ALA127" s="175"/>
      <c r="ALB127" s="175"/>
      <c r="ALC127" s="175"/>
      <c r="ALD127" s="175"/>
      <c r="ALE127" s="175"/>
      <c r="ALF127" s="175"/>
      <c r="ALG127" s="175"/>
      <c r="ALH127" s="175"/>
      <c r="ALI127" s="175"/>
      <c r="ALJ127" s="175"/>
      <c r="ALK127" s="175"/>
      <c r="ALL127" s="175"/>
      <c r="ALM127" s="175"/>
      <c r="ALN127" s="175"/>
      <c r="ALO127" s="175"/>
      <c r="ALP127" s="175"/>
      <c r="ALQ127" s="175"/>
      <c r="ALR127" s="175"/>
      <c r="ALS127" s="175"/>
      <c r="ALT127" s="175"/>
      <c r="ALU127" s="175"/>
      <c r="ALV127" s="175"/>
      <c r="ALW127" s="175"/>
      <c r="ALX127" s="175"/>
      <c r="ALY127" s="175"/>
      <c r="ALZ127" s="175"/>
      <c r="AMA127" s="175"/>
      <c r="AMB127" s="175"/>
      <c r="AMC127" s="175"/>
      <c r="AMD127" s="175"/>
      <c r="AME127" s="175"/>
      <c r="AMF127" s="175"/>
      <c r="AMG127" s="175"/>
      <c r="AMH127" s="175"/>
      <c r="AMI127" s="175"/>
      <c r="AMJ127" s="175"/>
      <c r="AMK127" s="175"/>
      <c r="AML127" s="175"/>
      <c r="AMM127" s="175"/>
      <c r="AMN127" s="175"/>
      <c r="AMO127" s="175"/>
      <c r="AMP127" s="175"/>
      <c r="AMQ127" s="175"/>
      <c r="AMR127" s="175"/>
      <c r="AMS127" s="175"/>
      <c r="AMT127" s="175"/>
      <c r="AMU127" s="175"/>
      <c r="AMV127" s="175"/>
      <c r="AMW127" s="175"/>
      <c r="AMX127" s="175"/>
      <c r="AMY127" s="175"/>
      <c r="AMZ127" s="175"/>
      <c r="ANA127" s="175"/>
      <c r="ANB127" s="175"/>
      <c r="ANC127" s="175"/>
      <c r="AND127" s="175"/>
      <c r="ANE127" s="175"/>
      <c r="ANF127" s="175"/>
      <c r="ANG127" s="175"/>
      <c r="ANH127" s="175"/>
      <c r="ANI127" s="175"/>
      <c r="ANJ127" s="175"/>
      <c r="ANK127" s="175"/>
      <c r="ANL127" s="175"/>
      <c r="ANM127" s="175"/>
      <c r="ANN127" s="175"/>
      <c r="ANO127" s="175"/>
      <c r="ANP127" s="175"/>
      <c r="ANQ127" s="175"/>
      <c r="ANR127" s="175"/>
      <c r="ANS127" s="175"/>
      <c r="ANT127" s="175"/>
      <c r="ANU127" s="175"/>
      <c r="ANV127" s="175"/>
      <c r="ANW127" s="175"/>
      <c r="ANX127" s="175"/>
      <c r="ANY127" s="175"/>
      <c r="ANZ127" s="175"/>
      <c r="AOA127" s="175"/>
      <c r="AOB127" s="175"/>
      <c r="AOC127" s="175"/>
      <c r="AOD127" s="175"/>
      <c r="AOE127" s="175"/>
      <c r="AOF127" s="175"/>
      <c r="AOG127" s="175"/>
      <c r="AOH127" s="175"/>
      <c r="AOI127" s="175"/>
      <c r="AOJ127" s="175"/>
      <c r="AOK127" s="175"/>
      <c r="AOL127" s="175"/>
      <c r="AOM127" s="175"/>
      <c r="AON127" s="175"/>
      <c r="AOO127" s="175"/>
      <c r="AOP127" s="175"/>
      <c r="AOQ127" s="175"/>
      <c r="AOR127" s="175"/>
      <c r="AOS127" s="175"/>
      <c r="AOT127" s="175"/>
      <c r="AOU127" s="175"/>
      <c r="AOV127" s="175"/>
      <c r="AOW127" s="175"/>
      <c r="AOX127" s="175"/>
      <c r="AOY127" s="175"/>
      <c r="AOZ127" s="175"/>
      <c r="APA127" s="175"/>
      <c r="APB127" s="175"/>
      <c r="APC127" s="175"/>
      <c r="APD127" s="175"/>
      <c r="APE127" s="175"/>
      <c r="APF127" s="175"/>
      <c r="APG127" s="175"/>
      <c r="APH127" s="175"/>
      <c r="API127" s="175"/>
      <c r="APJ127" s="175"/>
      <c r="APK127" s="175"/>
      <c r="APL127" s="175"/>
      <c r="APM127" s="175"/>
      <c r="APN127" s="175"/>
      <c r="APO127" s="175"/>
      <c r="APP127" s="175"/>
      <c r="APQ127" s="175"/>
      <c r="APR127" s="175"/>
      <c r="APS127" s="175"/>
      <c r="APT127" s="175"/>
      <c r="APU127" s="175"/>
      <c r="APV127" s="175"/>
      <c r="APW127" s="175"/>
      <c r="APX127" s="175"/>
      <c r="APY127" s="175"/>
      <c r="APZ127" s="175"/>
      <c r="AQA127" s="175"/>
      <c r="AQB127" s="175"/>
      <c r="AQC127" s="175"/>
      <c r="AQD127" s="175"/>
      <c r="AQE127" s="175"/>
      <c r="AQF127" s="175"/>
      <c r="AQG127" s="175"/>
      <c r="AQH127" s="175"/>
      <c r="AQI127" s="175"/>
      <c r="AQJ127" s="175"/>
      <c r="AQK127" s="175"/>
      <c r="AQL127" s="175"/>
      <c r="AQM127" s="175"/>
      <c r="AQN127" s="175"/>
      <c r="AQO127" s="175"/>
      <c r="AQP127" s="175"/>
      <c r="AQQ127" s="175"/>
      <c r="AQR127" s="175"/>
      <c r="AQS127" s="175"/>
      <c r="AQT127" s="175"/>
      <c r="AQU127" s="175"/>
      <c r="AQV127" s="175"/>
      <c r="AQW127" s="175"/>
      <c r="AQX127" s="175"/>
      <c r="AQY127" s="175"/>
      <c r="AQZ127" s="175"/>
      <c r="ARA127" s="175"/>
      <c r="ARB127" s="175"/>
      <c r="ARC127" s="175"/>
      <c r="ARD127" s="175"/>
      <c r="ARE127" s="175"/>
      <c r="ARF127" s="175"/>
      <c r="ARG127" s="175"/>
      <c r="ARH127" s="175"/>
      <c r="ARI127" s="175"/>
      <c r="ARJ127" s="175"/>
      <c r="ARK127" s="175"/>
      <c r="ARL127" s="175"/>
      <c r="ARM127" s="175"/>
      <c r="ARN127" s="175"/>
      <c r="ARO127" s="175"/>
      <c r="ARP127" s="175"/>
      <c r="ARQ127" s="175"/>
      <c r="ARR127" s="175"/>
      <c r="ARS127" s="175"/>
      <c r="ART127" s="175"/>
      <c r="ARU127" s="175"/>
      <c r="ARV127" s="175"/>
      <c r="ARW127" s="175"/>
      <c r="ARX127" s="175"/>
      <c r="ARY127" s="175"/>
      <c r="ARZ127" s="175"/>
      <c r="ASA127" s="175"/>
      <c r="ASB127" s="175"/>
      <c r="ASC127" s="175"/>
      <c r="ASD127" s="175"/>
      <c r="ASE127" s="175"/>
      <c r="ASF127" s="175"/>
      <c r="ASG127" s="175"/>
      <c r="ASH127" s="175"/>
      <c r="ASI127" s="175"/>
      <c r="ASJ127" s="175"/>
      <c r="ASK127" s="175"/>
      <c r="ASL127" s="175"/>
      <c r="ASM127" s="175"/>
      <c r="ASN127" s="175"/>
      <c r="ASO127" s="175"/>
      <c r="ASP127" s="175"/>
      <c r="ASQ127" s="175"/>
      <c r="ASR127" s="175"/>
      <c r="ASS127" s="175"/>
      <c r="AST127" s="175"/>
      <c r="ASU127" s="175"/>
      <c r="ASV127" s="175"/>
      <c r="ASW127" s="175"/>
      <c r="ASX127" s="175"/>
      <c r="ASY127" s="175"/>
      <c r="ASZ127" s="175"/>
      <c r="ATA127" s="175"/>
      <c r="ATB127" s="175"/>
      <c r="ATC127" s="175"/>
      <c r="ATD127" s="175"/>
      <c r="ATE127" s="175"/>
      <c r="ATF127" s="175"/>
      <c r="ATG127" s="175"/>
      <c r="ATH127" s="175"/>
      <c r="ATI127" s="175"/>
      <c r="ATJ127" s="175"/>
      <c r="ATK127" s="175"/>
      <c r="ATL127" s="175"/>
      <c r="ATM127" s="175"/>
      <c r="ATN127" s="175"/>
      <c r="ATO127" s="175"/>
      <c r="ATP127" s="175"/>
      <c r="ATQ127" s="175"/>
      <c r="ATR127" s="175"/>
      <c r="ATS127" s="175"/>
      <c r="ATT127" s="175"/>
      <c r="ATU127" s="175"/>
      <c r="ATV127" s="175"/>
      <c r="ATW127" s="175"/>
      <c r="ATX127" s="175"/>
      <c r="ATY127" s="175"/>
      <c r="ATZ127" s="175"/>
      <c r="AUA127" s="175"/>
      <c r="AUB127" s="175"/>
      <c r="AUC127" s="175"/>
      <c r="AUD127" s="175"/>
      <c r="AUE127" s="175"/>
      <c r="AUF127" s="175"/>
      <c r="AUG127" s="175"/>
      <c r="AUH127" s="175"/>
      <c r="AUI127" s="175"/>
      <c r="AUJ127" s="175"/>
      <c r="AUK127" s="175"/>
      <c r="AUL127" s="175"/>
      <c r="AUM127" s="175"/>
      <c r="AUN127" s="175"/>
      <c r="AUO127" s="175"/>
      <c r="AUP127" s="175"/>
      <c r="AUQ127" s="175"/>
      <c r="AUR127" s="175"/>
      <c r="AUS127" s="175"/>
      <c r="AUT127" s="175"/>
      <c r="AUU127" s="175"/>
      <c r="AUV127" s="175"/>
      <c r="AUW127" s="175"/>
      <c r="AUX127" s="175"/>
      <c r="AUY127" s="175"/>
      <c r="AUZ127" s="175"/>
      <c r="AVA127" s="175"/>
      <c r="AVB127" s="175"/>
      <c r="AVC127" s="175"/>
      <c r="AVD127" s="175"/>
      <c r="AVE127" s="175"/>
      <c r="AVF127" s="175"/>
      <c r="AVG127" s="175"/>
      <c r="AVH127" s="175"/>
      <c r="AVI127" s="175"/>
      <c r="AVJ127" s="175"/>
      <c r="AVK127" s="175"/>
      <c r="AVL127" s="175"/>
      <c r="AVM127" s="175"/>
      <c r="AVN127" s="175"/>
      <c r="AVO127" s="175"/>
      <c r="AVP127" s="175"/>
      <c r="AVQ127" s="175"/>
      <c r="AVR127" s="175"/>
      <c r="AVS127" s="175"/>
      <c r="AVT127" s="175"/>
      <c r="AVU127" s="175"/>
      <c r="AVV127" s="175"/>
      <c r="AVW127" s="175"/>
      <c r="AVX127" s="175"/>
      <c r="AVY127" s="175"/>
      <c r="AVZ127" s="175"/>
      <c r="AWA127" s="175"/>
      <c r="AWB127" s="175"/>
      <c r="AWC127" s="175"/>
      <c r="AWD127" s="175"/>
      <c r="AWE127" s="175"/>
      <c r="AWF127" s="175"/>
      <c r="AWG127" s="175"/>
      <c r="AWH127" s="175"/>
      <c r="AWI127" s="175"/>
      <c r="AWJ127" s="175"/>
      <c r="AWK127" s="175"/>
      <c r="AWL127" s="175"/>
      <c r="AWM127" s="175"/>
      <c r="AWN127" s="175"/>
      <c r="AWO127" s="175"/>
      <c r="AWP127" s="175"/>
      <c r="AWQ127" s="175"/>
      <c r="AWR127" s="175"/>
      <c r="AWS127" s="175"/>
      <c r="AWT127" s="175"/>
      <c r="AWU127" s="175"/>
      <c r="AWV127" s="175"/>
      <c r="AWW127" s="175"/>
      <c r="AWX127" s="175"/>
      <c r="AWY127" s="175"/>
      <c r="AWZ127" s="175"/>
      <c r="AXA127" s="175"/>
      <c r="AXB127" s="175"/>
      <c r="AXC127" s="175"/>
      <c r="AXD127" s="175"/>
      <c r="AXE127" s="175"/>
      <c r="AXF127" s="175"/>
      <c r="AXG127" s="175"/>
      <c r="AXH127" s="175"/>
      <c r="AXI127" s="175"/>
      <c r="AXJ127" s="175"/>
      <c r="AXK127" s="175"/>
      <c r="AXL127" s="175"/>
      <c r="AXM127" s="175"/>
      <c r="AXN127" s="175"/>
      <c r="AXO127" s="175"/>
      <c r="AXP127" s="175"/>
      <c r="AXQ127" s="175"/>
      <c r="AXR127" s="175"/>
      <c r="AXS127" s="175"/>
      <c r="AXT127" s="175"/>
      <c r="AXU127" s="175"/>
      <c r="AXV127" s="175"/>
      <c r="AXW127" s="175"/>
      <c r="AXX127" s="175"/>
      <c r="AXY127" s="175"/>
      <c r="AXZ127" s="175"/>
      <c r="AYA127" s="175"/>
      <c r="AYB127" s="175"/>
      <c r="AYC127" s="175"/>
      <c r="AYD127" s="175"/>
      <c r="AYE127" s="175"/>
      <c r="AYF127" s="175"/>
      <c r="AYG127" s="175"/>
      <c r="AYH127" s="175"/>
      <c r="AYI127" s="175"/>
      <c r="AYJ127" s="175"/>
      <c r="AYK127" s="175"/>
      <c r="AYL127" s="175"/>
      <c r="AYM127" s="175"/>
      <c r="AYN127" s="175"/>
      <c r="AYO127" s="175"/>
      <c r="AYP127" s="175"/>
      <c r="AYQ127" s="175"/>
      <c r="AYR127" s="175"/>
      <c r="AYS127" s="175"/>
      <c r="AYT127" s="175"/>
      <c r="AYU127" s="175"/>
      <c r="AYV127" s="175"/>
      <c r="AYW127" s="175"/>
      <c r="AYX127" s="175"/>
      <c r="AYY127" s="175"/>
      <c r="AYZ127" s="175"/>
      <c r="AZA127" s="175"/>
      <c r="AZB127" s="175"/>
      <c r="AZC127" s="175"/>
      <c r="AZD127" s="175"/>
      <c r="AZE127" s="175"/>
      <c r="AZF127" s="175"/>
      <c r="AZG127" s="175"/>
      <c r="AZH127" s="175"/>
      <c r="AZI127" s="175"/>
      <c r="AZJ127" s="175"/>
      <c r="AZK127" s="175"/>
      <c r="AZL127" s="175"/>
      <c r="AZM127" s="175"/>
      <c r="AZN127" s="175"/>
      <c r="AZO127" s="175"/>
      <c r="AZP127" s="175"/>
      <c r="AZQ127" s="175"/>
      <c r="AZR127" s="175"/>
      <c r="AZS127" s="175"/>
      <c r="AZT127" s="175"/>
      <c r="AZU127" s="175"/>
      <c r="AZV127" s="175"/>
      <c r="AZW127" s="175"/>
      <c r="AZX127" s="175"/>
      <c r="AZY127" s="175"/>
      <c r="AZZ127" s="175"/>
      <c r="BAA127" s="175"/>
      <c r="BAB127" s="175"/>
      <c r="BAC127" s="175"/>
      <c r="BAD127" s="175"/>
      <c r="BAE127" s="175"/>
      <c r="BAF127" s="175"/>
      <c r="BAG127" s="175"/>
      <c r="BAH127" s="175"/>
      <c r="BAI127" s="175"/>
      <c r="BAJ127" s="175"/>
      <c r="BAK127" s="175"/>
      <c r="BAL127" s="175"/>
      <c r="BAM127" s="175"/>
      <c r="BAN127" s="175"/>
      <c r="BAO127" s="175"/>
      <c r="BAP127" s="175"/>
      <c r="BAQ127" s="175"/>
      <c r="BAR127" s="175"/>
      <c r="BAS127" s="175"/>
      <c r="BAT127" s="175"/>
      <c r="BAU127" s="175"/>
      <c r="BAV127" s="175"/>
      <c r="BAW127" s="175"/>
      <c r="BAX127" s="175"/>
      <c r="BAY127" s="175"/>
      <c r="BAZ127" s="175"/>
      <c r="BBA127" s="175"/>
      <c r="BBB127" s="175"/>
      <c r="BBC127" s="175"/>
      <c r="BBD127" s="175"/>
      <c r="BBE127" s="175"/>
      <c r="BBF127" s="175"/>
      <c r="BBG127" s="175"/>
      <c r="BBH127" s="175"/>
      <c r="BBI127" s="175"/>
      <c r="BBJ127" s="175"/>
      <c r="BBK127" s="175"/>
      <c r="BBL127" s="175"/>
      <c r="BBM127" s="175"/>
      <c r="BBN127" s="175"/>
      <c r="BBO127" s="175"/>
      <c r="BBP127" s="175"/>
      <c r="BBQ127" s="175"/>
      <c r="BBR127" s="175"/>
      <c r="BBS127" s="175"/>
      <c r="BBT127" s="175"/>
      <c r="BBU127" s="175"/>
      <c r="BBV127" s="175"/>
      <c r="BBW127" s="175"/>
      <c r="BBX127" s="175"/>
      <c r="BBY127" s="175"/>
      <c r="BBZ127" s="175"/>
      <c r="BCA127" s="175"/>
      <c r="BCB127" s="175"/>
      <c r="BCC127" s="175"/>
      <c r="BCD127" s="175"/>
      <c r="BCE127" s="175"/>
      <c r="BCF127" s="175"/>
      <c r="BCG127" s="175"/>
      <c r="BCH127" s="175"/>
      <c r="BCI127" s="175"/>
      <c r="BCJ127" s="175"/>
      <c r="BCK127" s="175"/>
      <c r="BCL127" s="175"/>
      <c r="BCM127" s="175"/>
      <c r="BCN127" s="175"/>
      <c r="BCO127" s="175"/>
      <c r="BCP127" s="175"/>
      <c r="BCQ127" s="175"/>
      <c r="BCR127" s="175"/>
      <c r="BCS127" s="175"/>
      <c r="BCT127" s="175"/>
      <c r="BCU127" s="175"/>
      <c r="BCV127" s="175"/>
      <c r="BCW127" s="175"/>
      <c r="BCX127" s="175"/>
      <c r="BCY127" s="175"/>
      <c r="BCZ127" s="175"/>
      <c r="BDA127" s="175"/>
      <c r="BDB127" s="175"/>
      <c r="BDC127" s="175"/>
      <c r="BDD127" s="175"/>
      <c r="BDE127" s="175"/>
      <c r="BDF127" s="175"/>
      <c r="BDG127" s="175"/>
      <c r="BDH127" s="175"/>
      <c r="BDI127" s="175"/>
      <c r="BDJ127" s="175"/>
      <c r="BDK127" s="175"/>
      <c r="BDL127" s="175"/>
      <c r="BDM127" s="175"/>
      <c r="BDN127" s="175"/>
      <c r="BDO127" s="175"/>
      <c r="BDP127" s="175"/>
      <c r="BDQ127" s="175"/>
      <c r="BDR127" s="175"/>
      <c r="BDS127" s="175"/>
      <c r="BDT127" s="175"/>
      <c r="BDU127" s="175"/>
      <c r="BDV127" s="175"/>
      <c r="BDW127" s="175"/>
      <c r="BDX127" s="175"/>
      <c r="BDY127" s="175"/>
      <c r="BDZ127" s="175"/>
      <c r="BEA127" s="175"/>
      <c r="BEB127" s="175"/>
      <c r="BEC127" s="175"/>
      <c r="BED127" s="175"/>
      <c r="BEE127" s="175"/>
      <c r="BEF127" s="175"/>
      <c r="BEG127" s="175"/>
      <c r="BEH127" s="175"/>
      <c r="BEI127" s="175"/>
      <c r="BEJ127" s="175"/>
      <c r="BEK127" s="175"/>
      <c r="BEL127" s="175"/>
      <c r="BEM127" s="175"/>
      <c r="BEN127" s="175"/>
      <c r="BEO127" s="175"/>
      <c r="BEP127" s="175"/>
      <c r="BEQ127" s="175"/>
      <c r="BER127" s="175"/>
      <c r="BES127" s="175"/>
      <c r="BET127" s="175"/>
      <c r="BEU127" s="175"/>
      <c r="BEV127" s="175"/>
      <c r="BEW127" s="175"/>
      <c r="BEX127" s="175"/>
      <c r="BEY127" s="175"/>
      <c r="BEZ127" s="175"/>
      <c r="BFA127" s="175"/>
      <c r="BFB127" s="175"/>
      <c r="BFC127" s="175"/>
      <c r="BFD127" s="175"/>
      <c r="BFE127" s="175"/>
      <c r="BFF127" s="175"/>
      <c r="BFG127" s="175"/>
      <c r="BFH127" s="175"/>
      <c r="BFI127" s="175"/>
      <c r="BFJ127" s="175"/>
      <c r="BFK127" s="175"/>
      <c r="BFL127" s="175"/>
      <c r="BFM127" s="175"/>
      <c r="BFN127" s="175"/>
      <c r="BFO127" s="175"/>
      <c r="BFP127" s="175"/>
      <c r="BFQ127" s="175"/>
      <c r="BFR127" s="175"/>
      <c r="BFS127" s="175"/>
      <c r="BFT127" s="175"/>
      <c r="BFU127" s="175"/>
      <c r="BFV127" s="175"/>
      <c r="BFW127" s="175"/>
      <c r="BFX127" s="175"/>
      <c r="BFY127" s="175"/>
      <c r="BFZ127" s="175"/>
      <c r="BGA127" s="175"/>
      <c r="BGB127" s="175"/>
      <c r="BGC127" s="175"/>
      <c r="BGD127" s="175"/>
      <c r="BGE127" s="175"/>
      <c r="BGF127" s="175"/>
      <c r="BGG127" s="175"/>
      <c r="BGH127" s="175"/>
      <c r="BGI127" s="175"/>
      <c r="BGJ127" s="175"/>
      <c r="BGK127" s="175"/>
      <c r="BGL127" s="175"/>
      <c r="BGM127" s="175"/>
      <c r="BGN127" s="175"/>
      <c r="BGO127" s="175"/>
      <c r="BGP127" s="175"/>
      <c r="BGQ127" s="175"/>
      <c r="BGR127" s="175"/>
      <c r="BGS127" s="175"/>
      <c r="BGT127" s="175"/>
      <c r="BGU127" s="175"/>
      <c r="BGV127" s="175"/>
      <c r="BGW127" s="175"/>
      <c r="BGX127" s="175"/>
      <c r="BGY127" s="175"/>
      <c r="BGZ127" s="175"/>
      <c r="BHA127" s="175"/>
      <c r="BHB127" s="175"/>
      <c r="BHC127" s="175"/>
      <c r="BHD127" s="175"/>
      <c r="BHE127" s="175"/>
      <c r="BHF127" s="175"/>
      <c r="BHG127" s="175"/>
      <c r="BHH127" s="175"/>
      <c r="BHI127" s="175"/>
      <c r="BHJ127" s="175"/>
      <c r="BHK127" s="175"/>
      <c r="BHL127" s="175"/>
      <c r="BHM127" s="175"/>
      <c r="BHN127" s="175"/>
      <c r="BHO127" s="175"/>
      <c r="BHP127" s="175"/>
      <c r="BHQ127" s="175"/>
      <c r="BHR127" s="175"/>
      <c r="BHS127" s="175"/>
      <c r="BHT127" s="175"/>
      <c r="BHU127" s="175"/>
      <c r="BHV127" s="175"/>
      <c r="BHW127" s="175"/>
      <c r="BHX127" s="175"/>
      <c r="BHY127" s="175"/>
      <c r="BHZ127" s="175"/>
      <c r="BIA127" s="175"/>
      <c r="BIB127" s="175"/>
      <c r="BIC127" s="175"/>
      <c r="BID127" s="175"/>
      <c r="BIE127" s="175"/>
      <c r="BIF127" s="175"/>
      <c r="BIG127" s="175"/>
      <c r="BIH127" s="175"/>
      <c r="BII127" s="175"/>
      <c r="BIJ127" s="175"/>
      <c r="BIK127" s="175"/>
      <c r="BIL127" s="175"/>
      <c r="BIM127" s="175"/>
      <c r="BIN127" s="175"/>
      <c r="BIO127" s="175"/>
      <c r="BIP127" s="175"/>
      <c r="BIQ127" s="175"/>
      <c r="BIR127" s="175"/>
      <c r="BIS127" s="175"/>
      <c r="BIT127" s="175"/>
      <c r="BIU127" s="175"/>
      <c r="BIV127" s="175"/>
      <c r="BIW127" s="175"/>
      <c r="BIX127" s="175"/>
      <c r="BIY127" s="175"/>
      <c r="BIZ127" s="175"/>
      <c r="BJA127" s="175"/>
      <c r="BJB127" s="175"/>
      <c r="BJC127" s="175"/>
      <c r="BJD127" s="175"/>
      <c r="BJE127" s="175"/>
      <c r="BJF127" s="175"/>
      <c r="BJG127" s="175"/>
      <c r="BJH127" s="175"/>
      <c r="BJI127" s="175"/>
      <c r="BJJ127" s="175"/>
      <c r="BJK127" s="175"/>
      <c r="BJL127" s="175"/>
      <c r="BJM127" s="175"/>
      <c r="BJN127" s="175"/>
      <c r="BJO127" s="175"/>
      <c r="BJP127" s="175"/>
      <c r="BJQ127" s="175"/>
      <c r="BJR127" s="175"/>
      <c r="BJS127" s="175"/>
      <c r="BJT127" s="175"/>
      <c r="BJU127" s="175"/>
      <c r="BJV127" s="175"/>
      <c r="BJW127" s="175"/>
      <c r="BJX127" s="175"/>
      <c r="BJY127" s="175"/>
      <c r="BJZ127" s="175"/>
      <c r="BKA127" s="175"/>
      <c r="BKB127" s="175"/>
      <c r="BKC127" s="175"/>
      <c r="BKD127" s="175"/>
      <c r="BKE127" s="175"/>
      <c r="BKF127" s="175"/>
      <c r="BKG127" s="175"/>
      <c r="BKH127" s="175"/>
      <c r="BKI127" s="175"/>
      <c r="BKJ127" s="175"/>
      <c r="BKK127" s="175"/>
      <c r="BKL127" s="175"/>
      <c r="BKM127" s="175"/>
      <c r="BKN127" s="175"/>
      <c r="BKO127" s="175"/>
      <c r="BKP127" s="175"/>
      <c r="BKQ127" s="175"/>
      <c r="BKR127" s="175"/>
      <c r="BKS127" s="175"/>
      <c r="BKT127" s="175"/>
      <c r="BKU127" s="175"/>
      <c r="BKV127" s="175"/>
      <c r="BKW127" s="175"/>
      <c r="BKX127" s="175"/>
      <c r="BKY127" s="175"/>
      <c r="BKZ127" s="175"/>
      <c r="BLA127" s="175"/>
      <c r="BLB127" s="175"/>
      <c r="BLC127" s="175"/>
      <c r="BLD127" s="175"/>
      <c r="BLE127" s="175"/>
      <c r="BLF127" s="175"/>
      <c r="BLG127" s="175"/>
      <c r="BLH127" s="175"/>
      <c r="BLI127" s="175"/>
      <c r="BLJ127" s="175"/>
      <c r="BLK127" s="175"/>
      <c r="BLL127" s="175"/>
      <c r="BLM127" s="175"/>
      <c r="BLN127" s="175"/>
      <c r="BLO127" s="175"/>
      <c r="BLP127" s="175"/>
      <c r="BLQ127" s="175"/>
      <c r="BLR127" s="175"/>
      <c r="BLS127" s="175"/>
      <c r="BLT127" s="175"/>
      <c r="BLU127" s="175"/>
      <c r="BLV127" s="175"/>
      <c r="BLW127" s="175"/>
      <c r="BLX127" s="175"/>
      <c r="BLY127" s="175"/>
      <c r="BLZ127" s="175"/>
      <c r="BMA127" s="175"/>
      <c r="BMB127" s="175"/>
      <c r="BMC127" s="175"/>
      <c r="BMD127" s="175"/>
      <c r="BME127" s="175"/>
      <c r="BMF127" s="175"/>
      <c r="BMG127" s="175"/>
      <c r="BMH127" s="175"/>
      <c r="BMI127" s="175"/>
      <c r="BMJ127" s="175"/>
      <c r="BMK127" s="175"/>
      <c r="BML127" s="175"/>
      <c r="BMM127" s="175"/>
      <c r="BMN127" s="175"/>
      <c r="BMO127" s="175"/>
      <c r="BMP127" s="175"/>
      <c r="BMQ127" s="175"/>
      <c r="BMR127" s="175"/>
      <c r="BMS127" s="175"/>
      <c r="BMT127" s="175"/>
      <c r="BMU127" s="175"/>
      <c r="BMV127" s="175"/>
      <c r="BMW127" s="175"/>
      <c r="BMX127" s="175"/>
      <c r="BMY127" s="175"/>
      <c r="BMZ127" s="175"/>
      <c r="BNA127" s="175"/>
      <c r="BNB127" s="175"/>
      <c r="BNC127" s="175"/>
      <c r="BND127" s="175"/>
      <c r="BNE127" s="175"/>
      <c r="BNF127" s="175"/>
      <c r="BNG127" s="175"/>
      <c r="BNH127" s="175"/>
      <c r="BNI127" s="175"/>
      <c r="BNJ127" s="175"/>
      <c r="BNK127" s="175"/>
      <c r="BNL127" s="175"/>
      <c r="BNM127" s="175"/>
      <c r="BNN127" s="175"/>
      <c r="BNO127" s="175"/>
      <c r="BNP127" s="175"/>
      <c r="BNQ127" s="175"/>
      <c r="BNR127" s="175"/>
      <c r="BNS127" s="175"/>
      <c r="BNT127" s="175"/>
      <c r="BNU127" s="175"/>
      <c r="BNV127" s="175"/>
      <c r="BNW127" s="175"/>
      <c r="BNX127" s="175"/>
      <c r="BNY127" s="175"/>
      <c r="BNZ127" s="175"/>
      <c r="BOA127" s="175"/>
      <c r="BOB127" s="175"/>
      <c r="BOC127" s="175"/>
      <c r="BOD127" s="175"/>
      <c r="BOE127" s="175"/>
      <c r="BOF127" s="175"/>
      <c r="BOG127" s="175"/>
      <c r="BOH127" s="175"/>
      <c r="BOI127" s="175"/>
      <c r="BOJ127" s="175"/>
      <c r="BOK127" s="175"/>
      <c r="BOL127" s="175"/>
      <c r="BOM127" s="175"/>
      <c r="BON127" s="175"/>
      <c r="BOO127" s="175"/>
      <c r="BOP127" s="175"/>
      <c r="BOQ127" s="175"/>
      <c r="BOR127" s="175"/>
      <c r="BOS127" s="175"/>
      <c r="BOT127" s="175"/>
      <c r="BOU127" s="175"/>
      <c r="BOV127" s="175"/>
      <c r="BOW127" s="175"/>
      <c r="BOX127" s="175"/>
      <c r="BOY127" s="175"/>
      <c r="BOZ127" s="175"/>
      <c r="BPA127" s="175"/>
      <c r="BPB127" s="175"/>
      <c r="BPC127" s="175"/>
      <c r="BPD127" s="175"/>
      <c r="BPE127" s="175"/>
      <c r="BPF127" s="175"/>
      <c r="BPG127" s="175"/>
      <c r="BPH127" s="175"/>
      <c r="BPI127" s="175"/>
      <c r="BPJ127" s="175"/>
      <c r="BPK127" s="175"/>
      <c r="BPL127" s="175"/>
      <c r="BPM127" s="175"/>
      <c r="BPN127" s="175"/>
      <c r="BPO127" s="175"/>
      <c r="BPP127" s="175"/>
      <c r="BPQ127" s="175"/>
      <c r="BPR127" s="175"/>
      <c r="BPS127" s="175"/>
      <c r="BPT127" s="175"/>
      <c r="BPU127" s="175"/>
      <c r="BPV127" s="175"/>
      <c r="BPW127" s="175"/>
      <c r="BPX127" s="175"/>
      <c r="BPY127" s="175"/>
      <c r="BPZ127" s="175"/>
      <c r="BQA127" s="175"/>
      <c r="BQB127" s="175"/>
      <c r="BQC127" s="175"/>
      <c r="BQD127" s="175"/>
      <c r="BQE127" s="175"/>
      <c r="BQF127" s="175"/>
      <c r="BQG127" s="175"/>
      <c r="BQH127" s="175"/>
      <c r="BQI127" s="175"/>
      <c r="BQJ127" s="175"/>
      <c r="BQK127" s="175"/>
      <c r="BQL127" s="175"/>
      <c r="BQM127" s="175"/>
      <c r="BQN127" s="175"/>
      <c r="BQO127" s="175"/>
      <c r="BQP127" s="175"/>
      <c r="BQQ127" s="175"/>
      <c r="BQR127" s="175"/>
      <c r="BQS127" s="175"/>
      <c r="BQT127" s="175"/>
      <c r="BQU127" s="175"/>
      <c r="BQV127" s="175"/>
      <c r="BQW127" s="175"/>
      <c r="BQX127" s="175"/>
      <c r="BQY127" s="175"/>
      <c r="BQZ127" s="175"/>
      <c r="BRA127" s="175"/>
      <c r="BRB127" s="175"/>
      <c r="BRC127" s="175"/>
      <c r="BRD127" s="175"/>
      <c r="BRE127" s="175"/>
      <c r="BRF127" s="175"/>
      <c r="BRG127" s="175"/>
      <c r="BRH127" s="175"/>
      <c r="BRI127" s="175"/>
      <c r="BRJ127" s="175"/>
      <c r="BRK127" s="175"/>
      <c r="BRL127" s="175"/>
      <c r="BRM127" s="175"/>
      <c r="BRN127" s="175"/>
      <c r="BRO127" s="175"/>
      <c r="BRP127" s="175"/>
      <c r="BRQ127" s="175"/>
      <c r="BRR127" s="175"/>
      <c r="BRS127" s="175"/>
      <c r="BRT127" s="175"/>
      <c r="BRU127" s="175"/>
      <c r="BRV127" s="175"/>
      <c r="BRW127" s="175"/>
      <c r="BRX127" s="175"/>
      <c r="BRY127" s="175"/>
      <c r="BRZ127" s="175"/>
      <c r="BSA127" s="175"/>
      <c r="BSB127" s="175"/>
      <c r="BSC127" s="175"/>
      <c r="BSD127" s="175"/>
      <c r="BSE127" s="175"/>
      <c r="BSF127" s="175"/>
      <c r="BSG127" s="175"/>
      <c r="BSH127" s="175"/>
      <c r="BSI127" s="175"/>
      <c r="BSJ127" s="175"/>
      <c r="BSK127" s="175"/>
      <c r="BSL127" s="175"/>
      <c r="BSM127" s="175"/>
      <c r="BSN127" s="175"/>
      <c r="BSO127" s="175"/>
      <c r="BSP127" s="175"/>
      <c r="BSQ127" s="175"/>
      <c r="BSR127" s="175"/>
      <c r="BSS127" s="175"/>
      <c r="BST127" s="175"/>
      <c r="BSU127" s="175"/>
      <c r="BSV127" s="175"/>
      <c r="BSW127" s="175"/>
      <c r="BSX127" s="175"/>
      <c r="BSY127" s="175"/>
      <c r="BSZ127" s="175"/>
      <c r="BTA127" s="175"/>
      <c r="BTB127" s="175"/>
      <c r="BTC127" s="175"/>
      <c r="BTD127" s="175"/>
      <c r="BTE127" s="175"/>
      <c r="BTF127" s="175"/>
      <c r="BTG127" s="175"/>
      <c r="BTH127" s="175"/>
      <c r="BTI127" s="175"/>
      <c r="BTJ127" s="175"/>
      <c r="BTK127" s="175"/>
      <c r="BTL127" s="175"/>
      <c r="BTM127" s="175"/>
      <c r="BTN127" s="175"/>
      <c r="BTO127" s="175"/>
      <c r="BTP127" s="175"/>
      <c r="BTQ127" s="175"/>
      <c r="BTR127" s="175"/>
      <c r="BTS127" s="175"/>
      <c r="BTT127" s="175"/>
      <c r="BTU127" s="175"/>
      <c r="BTV127" s="175"/>
      <c r="BTW127" s="175"/>
      <c r="BTX127" s="175"/>
      <c r="BTY127" s="175"/>
      <c r="BTZ127" s="175"/>
      <c r="BUA127" s="175"/>
      <c r="BUB127" s="175"/>
      <c r="BUC127" s="175"/>
      <c r="BUD127" s="175"/>
      <c r="BUE127" s="175"/>
      <c r="BUF127" s="175"/>
      <c r="BUG127" s="175"/>
      <c r="BUH127" s="175"/>
      <c r="BUI127" s="175"/>
      <c r="BUJ127" s="175"/>
      <c r="BUK127" s="175"/>
      <c r="BUL127" s="175"/>
      <c r="BUM127" s="175"/>
      <c r="BUN127" s="175"/>
      <c r="BUO127" s="175"/>
      <c r="BUP127" s="175"/>
      <c r="BUQ127" s="175"/>
      <c r="BUR127" s="175"/>
      <c r="BUS127" s="175"/>
      <c r="BUT127" s="175"/>
      <c r="BUU127" s="175"/>
      <c r="BUV127" s="175"/>
      <c r="BUW127" s="175"/>
      <c r="BUX127" s="175"/>
      <c r="BUY127" s="175"/>
      <c r="BUZ127" s="175"/>
      <c r="BVA127" s="175"/>
      <c r="BVB127" s="175"/>
      <c r="BVC127" s="175"/>
      <c r="BVD127" s="175"/>
      <c r="BVE127" s="175"/>
      <c r="BVF127" s="175"/>
      <c r="BVG127" s="175"/>
      <c r="BVH127" s="175"/>
      <c r="BVI127" s="175"/>
      <c r="BVJ127" s="175"/>
      <c r="BVK127" s="175"/>
      <c r="BVL127" s="175"/>
      <c r="BVM127" s="175"/>
      <c r="BVN127" s="175"/>
      <c r="BVO127" s="175"/>
      <c r="BVP127" s="175"/>
      <c r="BVQ127" s="175"/>
      <c r="BVR127" s="175"/>
      <c r="BVS127" s="175"/>
      <c r="BVT127" s="175"/>
      <c r="BVU127" s="175"/>
      <c r="BVV127" s="175"/>
      <c r="BVW127" s="175"/>
      <c r="BVX127" s="175"/>
      <c r="BVY127" s="175"/>
      <c r="BVZ127" s="175"/>
      <c r="BWA127" s="175"/>
      <c r="BWB127" s="175"/>
      <c r="BWC127" s="175"/>
      <c r="BWD127" s="175"/>
      <c r="BWE127" s="175"/>
      <c r="BWF127" s="175"/>
      <c r="BWG127" s="175"/>
      <c r="BWH127" s="175"/>
      <c r="BWI127" s="175"/>
      <c r="BWJ127" s="175"/>
      <c r="BWK127" s="175"/>
      <c r="BWL127" s="175"/>
      <c r="BWM127" s="175"/>
      <c r="BWN127" s="175"/>
      <c r="BWO127" s="175"/>
      <c r="BWP127" s="175"/>
      <c r="BWQ127" s="175"/>
      <c r="BWR127" s="175"/>
      <c r="BWS127" s="175"/>
      <c r="BWT127" s="175"/>
      <c r="BWU127" s="175"/>
      <c r="BWV127" s="175"/>
      <c r="BWW127" s="175"/>
      <c r="BWX127" s="175"/>
      <c r="BWY127" s="175"/>
      <c r="BWZ127" s="175"/>
      <c r="BXA127" s="175"/>
      <c r="BXB127" s="175"/>
      <c r="BXC127" s="175"/>
      <c r="BXD127" s="175"/>
      <c r="BXE127" s="175"/>
      <c r="BXF127" s="175"/>
      <c r="BXG127" s="175"/>
      <c r="BXH127" s="175"/>
      <c r="BXI127" s="175"/>
      <c r="BXJ127" s="175"/>
      <c r="BXK127" s="175"/>
      <c r="BXL127" s="175"/>
      <c r="BXM127" s="175"/>
      <c r="BXN127" s="175"/>
      <c r="BXO127" s="175"/>
      <c r="BXP127" s="175"/>
      <c r="BXQ127" s="175"/>
      <c r="BXR127" s="175"/>
      <c r="BXS127" s="175"/>
      <c r="BXT127" s="175"/>
      <c r="BXU127" s="175"/>
      <c r="BXV127" s="175"/>
      <c r="BXW127" s="175"/>
      <c r="BXX127" s="175"/>
      <c r="BXY127" s="175"/>
      <c r="BXZ127" s="175"/>
      <c r="BYA127" s="175"/>
      <c r="BYB127" s="175"/>
      <c r="BYC127" s="175"/>
      <c r="BYD127" s="175"/>
      <c r="BYE127" s="175"/>
      <c r="BYF127" s="175"/>
      <c r="BYG127" s="175"/>
      <c r="BYH127" s="175"/>
      <c r="BYI127" s="175"/>
      <c r="BYJ127" s="175"/>
      <c r="BYK127" s="175"/>
      <c r="BYL127" s="175"/>
      <c r="BYM127" s="175"/>
      <c r="BYN127" s="175"/>
      <c r="BYO127" s="175"/>
      <c r="BYP127" s="175"/>
      <c r="BYQ127" s="175"/>
      <c r="BYR127" s="175"/>
      <c r="BYS127" s="175"/>
      <c r="BYT127" s="175"/>
      <c r="BYU127" s="175"/>
      <c r="BYV127" s="175"/>
      <c r="BYW127" s="175"/>
      <c r="BYX127" s="175"/>
      <c r="BYY127" s="175"/>
      <c r="BYZ127" s="175"/>
      <c r="BZA127" s="175"/>
      <c r="BZB127" s="175"/>
      <c r="BZC127" s="175"/>
      <c r="BZD127" s="175"/>
      <c r="BZE127" s="175"/>
      <c r="BZF127" s="175"/>
      <c r="BZG127" s="175"/>
      <c r="BZH127" s="175"/>
      <c r="BZI127" s="175"/>
      <c r="BZJ127" s="175"/>
      <c r="BZK127" s="175"/>
      <c r="BZL127" s="175"/>
      <c r="BZM127" s="175"/>
      <c r="BZN127" s="175"/>
      <c r="BZO127" s="175"/>
      <c r="BZP127" s="175"/>
      <c r="BZQ127" s="175"/>
      <c r="BZR127" s="175"/>
      <c r="BZS127" s="175"/>
      <c r="BZT127" s="175"/>
      <c r="BZU127" s="175"/>
      <c r="BZV127" s="175"/>
      <c r="BZW127" s="175"/>
      <c r="BZX127" s="175"/>
      <c r="BZY127" s="175"/>
      <c r="BZZ127" s="175"/>
      <c r="CAA127" s="175"/>
      <c r="CAB127" s="175"/>
      <c r="CAC127" s="175"/>
      <c r="CAD127" s="175"/>
      <c r="CAE127" s="175"/>
      <c r="CAF127" s="175"/>
      <c r="CAG127" s="175"/>
      <c r="CAH127" s="175"/>
      <c r="CAI127" s="175"/>
      <c r="CAJ127" s="175"/>
      <c r="CAK127" s="175"/>
      <c r="CAL127" s="175"/>
      <c r="CAM127" s="175"/>
      <c r="CAN127" s="175"/>
      <c r="CAO127" s="175"/>
      <c r="CAP127" s="175"/>
      <c r="CAQ127" s="175"/>
      <c r="CAR127" s="175"/>
      <c r="CAS127" s="175"/>
      <c r="CAT127" s="175"/>
      <c r="CAU127" s="175"/>
      <c r="CAV127" s="175"/>
      <c r="CAW127" s="175"/>
      <c r="CAX127" s="175"/>
      <c r="CAY127" s="175"/>
      <c r="CAZ127" s="175"/>
      <c r="CBA127" s="175"/>
      <c r="CBB127" s="175"/>
      <c r="CBC127" s="175"/>
      <c r="CBD127" s="175"/>
      <c r="CBE127" s="175"/>
      <c r="CBF127" s="175"/>
      <c r="CBG127" s="175"/>
      <c r="CBH127" s="175"/>
      <c r="CBI127" s="175"/>
      <c r="CBJ127" s="175"/>
      <c r="CBK127" s="175"/>
      <c r="CBL127" s="175"/>
      <c r="CBM127" s="175"/>
      <c r="CBN127" s="175"/>
      <c r="CBO127" s="175"/>
      <c r="CBP127" s="175"/>
      <c r="CBQ127" s="175"/>
      <c r="CBR127" s="175"/>
      <c r="CBS127" s="175"/>
      <c r="CBT127" s="175"/>
      <c r="CBU127" s="175"/>
      <c r="CBV127" s="175"/>
      <c r="CBW127" s="175"/>
      <c r="CBX127" s="175"/>
      <c r="CBY127" s="175"/>
      <c r="CBZ127" s="175"/>
      <c r="CCA127" s="175"/>
      <c r="CCB127" s="175"/>
      <c r="CCC127" s="175"/>
      <c r="CCD127" s="175"/>
      <c r="CCE127" s="175"/>
      <c r="CCF127" s="175"/>
      <c r="CCG127" s="175"/>
      <c r="CCH127" s="175"/>
      <c r="CCI127" s="175"/>
      <c r="CCJ127" s="175"/>
      <c r="CCK127" s="175"/>
      <c r="CCL127" s="175"/>
      <c r="CCM127" s="175"/>
      <c r="CCN127" s="175"/>
      <c r="CCO127" s="175"/>
      <c r="CCP127" s="175"/>
      <c r="CCQ127" s="175"/>
      <c r="CCR127" s="175"/>
      <c r="CCS127" s="175"/>
      <c r="CCT127" s="175"/>
      <c r="CCU127" s="175"/>
      <c r="CCV127" s="175"/>
      <c r="CCW127" s="175"/>
      <c r="CCX127" s="175"/>
      <c r="CCY127" s="175"/>
      <c r="CCZ127" s="175"/>
      <c r="CDA127" s="175"/>
      <c r="CDB127" s="175"/>
      <c r="CDC127" s="175"/>
      <c r="CDD127" s="175"/>
      <c r="CDE127" s="175"/>
      <c r="CDF127" s="175"/>
      <c r="CDG127" s="175"/>
      <c r="CDH127" s="175"/>
      <c r="CDI127" s="175"/>
      <c r="CDJ127" s="175"/>
      <c r="CDK127" s="175"/>
      <c r="CDL127" s="175"/>
      <c r="CDM127" s="175"/>
      <c r="CDN127" s="175"/>
      <c r="CDO127" s="175"/>
      <c r="CDP127" s="175"/>
      <c r="CDQ127" s="175"/>
      <c r="CDR127" s="175"/>
      <c r="CDS127" s="175"/>
      <c r="CDT127" s="175"/>
      <c r="CDU127" s="175"/>
      <c r="CDV127" s="175"/>
      <c r="CDW127" s="175"/>
      <c r="CDX127" s="175"/>
      <c r="CDY127" s="175"/>
      <c r="CDZ127" s="175"/>
      <c r="CEA127" s="175"/>
      <c r="CEB127" s="175"/>
      <c r="CEC127" s="175"/>
      <c r="CED127" s="175"/>
      <c r="CEE127" s="175"/>
      <c r="CEF127" s="175"/>
      <c r="CEG127" s="175"/>
      <c r="CEH127" s="175"/>
      <c r="CEI127" s="175"/>
      <c r="CEJ127" s="175"/>
      <c r="CEK127" s="175"/>
      <c r="CEL127" s="175"/>
      <c r="CEM127" s="175"/>
      <c r="CEN127" s="175"/>
      <c r="CEO127" s="175"/>
      <c r="CEP127" s="175"/>
      <c r="CEQ127" s="175"/>
      <c r="CER127" s="175"/>
      <c r="CES127" s="175"/>
      <c r="CET127" s="175"/>
      <c r="CEU127" s="175"/>
      <c r="CEV127" s="175"/>
      <c r="CEW127" s="175"/>
      <c r="CEX127" s="175"/>
      <c r="CEY127" s="175"/>
      <c r="CEZ127" s="175"/>
      <c r="CFA127" s="175"/>
      <c r="CFB127" s="175"/>
      <c r="CFC127" s="175"/>
      <c r="CFD127" s="175"/>
      <c r="CFE127" s="175"/>
      <c r="CFF127" s="175"/>
      <c r="CFG127" s="175"/>
      <c r="CFH127" s="175"/>
      <c r="CFI127" s="175"/>
      <c r="CFJ127" s="175"/>
      <c r="CFK127" s="175"/>
      <c r="CFL127" s="175"/>
      <c r="CFM127" s="175"/>
      <c r="CFN127" s="175"/>
      <c r="CFO127" s="175"/>
      <c r="CFP127" s="175"/>
      <c r="CFQ127" s="175"/>
      <c r="CFR127" s="175"/>
      <c r="CFS127" s="175"/>
      <c r="CFT127" s="175"/>
      <c r="CFU127" s="175"/>
      <c r="CFV127" s="175"/>
      <c r="CFW127" s="175"/>
      <c r="CFX127" s="175"/>
      <c r="CFY127" s="175"/>
      <c r="CFZ127" s="175"/>
      <c r="CGA127" s="175"/>
      <c r="CGB127" s="175"/>
      <c r="CGC127" s="175"/>
      <c r="CGD127" s="175"/>
      <c r="CGE127" s="175"/>
      <c r="CGF127" s="175"/>
      <c r="CGG127" s="175"/>
      <c r="CGH127" s="175"/>
      <c r="CGI127" s="175"/>
      <c r="CGJ127" s="175"/>
      <c r="CGK127" s="175"/>
      <c r="CGL127" s="175"/>
      <c r="CGM127" s="175"/>
      <c r="CGN127" s="175"/>
      <c r="CGO127" s="175"/>
      <c r="CGP127" s="175"/>
      <c r="CGQ127" s="175"/>
      <c r="CGR127" s="175"/>
      <c r="CGS127" s="175"/>
      <c r="CGT127" s="175"/>
      <c r="CGU127" s="175"/>
      <c r="CGV127" s="175"/>
      <c r="CGW127" s="175"/>
      <c r="CGX127" s="175"/>
      <c r="CGY127" s="175"/>
      <c r="CGZ127" s="175"/>
      <c r="CHA127" s="175"/>
      <c r="CHB127" s="175"/>
      <c r="CHC127" s="175"/>
      <c r="CHD127" s="175"/>
      <c r="CHE127" s="175"/>
      <c r="CHF127" s="175"/>
      <c r="CHG127" s="175"/>
      <c r="CHH127" s="175"/>
      <c r="CHI127" s="175"/>
      <c r="CHJ127" s="175"/>
      <c r="CHK127" s="175"/>
      <c r="CHL127" s="175"/>
      <c r="CHM127" s="175"/>
      <c r="CHN127" s="175"/>
      <c r="CHO127" s="175"/>
      <c r="CHP127" s="175"/>
      <c r="CHQ127" s="175"/>
      <c r="CHR127" s="175"/>
      <c r="CHS127" s="175"/>
      <c r="CHT127" s="175"/>
      <c r="CHU127" s="175"/>
      <c r="CHV127" s="175"/>
      <c r="CHW127" s="175"/>
      <c r="CHX127" s="175"/>
      <c r="CHY127" s="175"/>
      <c r="CHZ127" s="175"/>
      <c r="CIA127" s="175"/>
      <c r="CIB127" s="175"/>
      <c r="CIC127" s="175"/>
      <c r="CID127" s="175"/>
      <c r="CIE127" s="175"/>
      <c r="CIF127" s="175"/>
      <c r="CIG127" s="175"/>
      <c r="CIH127" s="175"/>
      <c r="CII127" s="175"/>
      <c r="CIJ127" s="175"/>
      <c r="CIK127" s="175"/>
      <c r="CIL127" s="175"/>
      <c r="CIM127" s="175"/>
      <c r="CIN127" s="175"/>
      <c r="CIO127" s="175"/>
      <c r="CIP127" s="175"/>
      <c r="CIQ127" s="175"/>
      <c r="CIR127" s="175"/>
      <c r="CIS127" s="175"/>
      <c r="CIT127" s="175"/>
      <c r="CIU127" s="175"/>
      <c r="CIV127" s="175"/>
      <c r="CIW127" s="175"/>
      <c r="CIX127" s="175"/>
      <c r="CIY127" s="175"/>
      <c r="CIZ127" s="175"/>
      <c r="CJA127" s="175"/>
      <c r="CJB127" s="175"/>
      <c r="CJC127" s="175"/>
      <c r="CJD127" s="175"/>
      <c r="CJE127" s="175"/>
      <c r="CJF127" s="175"/>
      <c r="CJG127" s="175"/>
      <c r="CJH127" s="175"/>
      <c r="CJI127" s="175"/>
      <c r="CJJ127" s="175"/>
      <c r="CJK127" s="175"/>
      <c r="CJL127" s="175"/>
      <c r="CJM127" s="175"/>
      <c r="CJN127" s="175"/>
      <c r="CJO127" s="175"/>
      <c r="CJP127" s="175"/>
      <c r="CJQ127" s="175"/>
      <c r="CJR127" s="175"/>
      <c r="CJS127" s="175"/>
      <c r="CJT127" s="175"/>
      <c r="CJU127" s="175"/>
      <c r="CJV127" s="175"/>
      <c r="CJW127" s="175"/>
      <c r="CJX127" s="175"/>
      <c r="CJY127" s="175"/>
      <c r="CJZ127" s="175"/>
      <c r="CKA127" s="175"/>
      <c r="CKB127" s="175"/>
      <c r="CKC127" s="175"/>
      <c r="CKD127" s="175"/>
      <c r="CKE127" s="175"/>
      <c r="CKF127" s="175"/>
      <c r="CKG127" s="175"/>
      <c r="CKH127" s="175"/>
      <c r="CKI127" s="175"/>
      <c r="CKJ127" s="175"/>
      <c r="CKK127" s="175"/>
      <c r="CKL127" s="175"/>
      <c r="CKM127" s="175"/>
      <c r="CKN127" s="175"/>
      <c r="CKO127" s="175"/>
      <c r="CKP127" s="175"/>
      <c r="CKQ127" s="175"/>
      <c r="CKR127" s="175"/>
      <c r="CKS127" s="175"/>
      <c r="CKT127" s="175"/>
      <c r="CKU127" s="175"/>
      <c r="CKV127" s="175"/>
      <c r="CKW127" s="175"/>
      <c r="CKX127" s="175"/>
      <c r="CKY127" s="175"/>
      <c r="CKZ127" s="175"/>
      <c r="CLA127" s="175"/>
      <c r="CLB127" s="175"/>
      <c r="CLC127" s="175"/>
      <c r="CLD127" s="175"/>
      <c r="CLE127" s="175"/>
      <c r="CLF127" s="175"/>
      <c r="CLG127" s="175"/>
      <c r="CLH127" s="175"/>
      <c r="CLI127" s="175"/>
      <c r="CLJ127" s="175"/>
      <c r="CLK127" s="175"/>
      <c r="CLL127" s="175"/>
      <c r="CLM127" s="175"/>
      <c r="CLN127" s="175"/>
      <c r="CLO127" s="175"/>
      <c r="CLP127" s="175"/>
      <c r="CLQ127" s="175"/>
      <c r="CLR127" s="175"/>
      <c r="CLS127" s="175"/>
      <c r="CLT127" s="175"/>
      <c r="CLU127" s="175"/>
      <c r="CLV127" s="175"/>
      <c r="CLW127" s="175"/>
      <c r="CLX127" s="175"/>
      <c r="CLY127" s="175"/>
      <c r="CLZ127" s="175"/>
      <c r="CMA127" s="175"/>
      <c r="CMB127" s="175"/>
      <c r="CMC127" s="175"/>
      <c r="CMD127" s="175"/>
      <c r="CME127" s="175"/>
      <c r="CMF127" s="175"/>
      <c r="CMG127" s="175"/>
      <c r="CMH127" s="175"/>
      <c r="CMI127" s="175"/>
      <c r="CMJ127" s="175"/>
      <c r="CMK127" s="175"/>
      <c r="CML127" s="175"/>
      <c r="CMM127" s="175"/>
      <c r="CMN127" s="175"/>
      <c r="CMO127" s="175"/>
      <c r="CMP127" s="175"/>
      <c r="CMQ127" s="175"/>
      <c r="CMR127" s="175"/>
      <c r="CMS127" s="175"/>
      <c r="CMT127" s="175"/>
      <c r="CMU127" s="175"/>
      <c r="CMV127" s="175"/>
      <c r="CMW127" s="175"/>
      <c r="CMX127" s="175"/>
      <c r="CMY127" s="175"/>
      <c r="CMZ127" s="175"/>
      <c r="CNA127" s="175"/>
      <c r="CNB127" s="175"/>
      <c r="CNC127" s="175"/>
      <c r="CND127" s="175"/>
      <c r="CNE127" s="175"/>
      <c r="CNF127" s="175"/>
      <c r="CNG127" s="175"/>
      <c r="CNH127" s="175"/>
      <c r="CNI127" s="175"/>
      <c r="CNJ127" s="175"/>
      <c r="CNK127" s="175"/>
      <c r="CNL127" s="175"/>
      <c r="CNM127" s="175"/>
      <c r="CNN127" s="175"/>
      <c r="CNO127" s="175"/>
      <c r="CNP127" s="175"/>
      <c r="CNQ127" s="175"/>
      <c r="CNR127" s="175"/>
      <c r="CNS127" s="175"/>
      <c r="CNT127" s="175"/>
      <c r="CNU127" s="175"/>
      <c r="CNV127" s="175"/>
      <c r="CNW127" s="175"/>
      <c r="CNX127" s="175"/>
      <c r="CNY127" s="175"/>
      <c r="CNZ127" s="175"/>
      <c r="COA127" s="175"/>
      <c r="COB127" s="175"/>
      <c r="COC127" s="175"/>
      <c r="COD127" s="175"/>
      <c r="COE127" s="175"/>
      <c r="COF127" s="175"/>
      <c r="COG127" s="175"/>
      <c r="COH127" s="175"/>
      <c r="COI127" s="175"/>
      <c r="COJ127" s="175"/>
      <c r="COK127" s="175"/>
      <c r="COL127" s="175"/>
      <c r="COM127" s="175"/>
      <c r="CON127" s="175"/>
      <c r="COO127" s="175"/>
      <c r="COP127" s="175"/>
      <c r="COQ127" s="175"/>
      <c r="COR127" s="175"/>
      <c r="COS127" s="175"/>
      <c r="COT127" s="175"/>
      <c r="COU127" s="175"/>
      <c r="COV127" s="175"/>
      <c r="COW127" s="175"/>
      <c r="COX127" s="175"/>
      <c r="COY127" s="175"/>
      <c r="COZ127" s="175"/>
      <c r="CPA127" s="175"/>
      <c r="CPB127" s="175"/>
      <c r="CPC127" s="175"/>
      <c r="CPD127" s="175"/>
      <c r="CPE127" s="175"/>
      <c r="CPF127" s="175"/>
      <c r="CPG127" s="175"/>
      <c r="CPH127" s="175"/>
      <c r="CPI127" s="175"/>
      <c r="CPJ127" s="175"/>
      <c r="CPK127" s="175"/>
      <c r="CPL127" s="175"/>
      <c r="CPM127" s="175"/>
      <c r="CPN127" s="175"/>
      <c r="CPO127" s="175"/>
      <c r="CPP127" s="175"/>
      <c r="CPQ127" s="175"/>
      <c r="CPR127" s="175"/>
      <c r="CPS127" s="175"/>
      <c r="CPT127" s="175"/>
      <c r="CPU127" s="175"/>
      <c r="CPV127" s="175"/>
      <c r="CPW127" s="175"/>
      <c r="CPX127" s="175"/>
      <c r="CPY127" s="175"/>
      <c r="CPZ127" s="175"/>
      <c r="CQA127" s="175"/>
      <c r="CQB127" s="175"/>
      <c r="CQC127" s="175"/>
      <c r="CQD127" s="175"/>
      <c r="CQE127" s="175"/>
      <c r="CQF127" s="175"/>
      <c r="CQG127" s="175"/>
      <c r="CQH127" s="175"/>
      <c r="CQI127" s="175"/>
      <c r="CQJ127" s="175"/>
      <c r="CQK127" s="175"/>
      <c r="CQL127" s="175"/>
      <c r="CQM127" s="175"/>
      <c r="CQN127" s="175"/>
      <c r="CQO127" s="175"/>
      <c r="CQP127" s="175"/>
      <c r="CQQ127" s="175"/>
      <c r="CQR127" s="175"/>
      <c r="CQS127" s="175"/>
      <c r="CQT127" s="175"/>
      <c r="CQU127" s="175"/>
      <c r="CQV127" s="175"/>
      <c r="CQW127" s="175"/>
      <c r="CQX127" s="175"/>
      <c r="CQY127" s="175"/>
      <c r="CQZ127" s="175"/>
      <c r="CRA127" s="175"/>
      <c r="CRB127" s="175"/>
      <c r="CRC127" s="175"/>
      <c r="CRD127" s="175"/>
      <c r="CRE127" s="175"/>
      <c r="CRF127" s="175"/>
      <c r="CRG127" s="175"/>
      <c r="CRH127" s="175"/>
      <c r="CRI127" s="175"/>
      <c r="CRJ127" s="175"/>
      <c r="CRK127" s="175"/>
      <c r="CRL127" s="175"/>
      <c r="CRM127" s="175"/>
      <c r="CRN127" s="175"/>
      <c r="CRO127" s="175"/>
      <c r="CRP127" s="175"/>
      <c r="CRQ127" s="175"/>
      <c r="CRR127" s="175"/>
      <c r="CRS127" s="175"/>
      <c r="CRT127" s="175"/>
      <c r="CRU127" s="175"/>
      <c r="CRV127" s="175"/>
      <c r="CRW127" s="175"/>
      <c r="CRX127" s="175"/>
      <c r="CRY127" s="175"/>
      <c r="CRZ127" s="175"/>
      <c r="CSA127" s="175"/>
      <c r="CSB127" s="175"/>
      <c r="CSC127" s="175"/>
      <c r="CSD127" s="175"/>
      <c r="CSE127" s="175"/>
      <c r="CSF127" s="175"/>
      <c r="CSG127" s="175"/>
      <c r="CSH127" s="175"/>
      <c r="CSI127" s="175"/>
      <c r="CSJ127" s="175"/>
      <c r="CSK127" s="175"/>
      <c r="CSL127" s="175"/>
      <c r="CSM127" s="175"/>
      <c r="CSN127" s="175"/>
      <c r="CSO127" s="175"/>
      <c r="CSP127" s="175"/>
      <c r="CSQ127" s="175"/>
      <c r="CSR127" s="175"/>
      <c r="CSS127" s="175"/>
      <c r="CST127" s="175"/>
      <c r="CSU127" s="175"/>
      <c r="CSV127" s="175"/>
      <c r="CSW127" s="175"/>
      <c r="CSX127" s="175"/>
      <c r="CSY127" s="175"/>
      <c r="CSZ127" s="175"/>
      <c r="CTA127" s="175"/>
      <c r="CTB127" s="175"/>
      <c r="CTC127" s="175"/>
      <c r="CTD127" s="175"/>
      <c r="CTE127" s="175"/>
      <c r="CTF127" s="175"/>
      <c r="CTG127" s="175"/>
      <c r="CTH127" s="175"/>
      <c r="CTI127" s="175"/>
      <c r="CTJ127" s="175"/>
      <c r="CTK127" s="175"/>
      <c r="CTL127" s="175"/>
      <c r="CTM127" s="175"/>
      <c r="CTN127" s="175"/>
      <c r="CTO127" s="175"/>
      <c r="CTP127" s="175"/>
      <c r="CTQ127" s="175"/>
      <c r="CTR127" s="175"/>
      <c r="CTS127" s="175"/>
      <c r="CTT127" s="175"/>
      <c r="CTU127" s="175"/>
      <c r="CTV127" s="175"/>
      <c r="CTW127" s="175"/>
      <c r="CTX127" s="175"/>
      <c r="CTY127" s="175"/>
      <c r="CTZ127" s="175"/>
      <c r="CUA127" s="175"/>
      <c r="CUB127" s="175"/>
      <c r="CUC127" s="175"/>
      <c r="CUD127" s="175"/>
      <c r="CUE127" s="175"/>
      <c r="CUF127" s="175"/>
      <c r="CUG127" s="175"/>
      <c r="CUH127" s="175"/>
      <c r="CUI127" s="175"/>
      <c r="CUJ127" s="175"/>
      <c r="CUK127" s="175"/>
      <c r="CUL127" s="175"/>
      <c r="CUM127" s="175"/>
      <c r="CUN127" s="175"/>
      <c r="CUO127" s="175"/>
      <c r="CUP127" s="175"/>
      <c r="CUQ127" s="175"/>
      <c r="CUR127" s="175"/>
      <c r="CUS127" s="175"/>
      <c r="CUT127" s="175"/>
      <c r="CUU127" s="175"/>
      <c r="CUV127" s="175"/>
      <c r="CUW127" s="175"/>
      <c r="CUX127" s="175"/>
      <c r="CUY127" s="175"/>
      <c r="CUZ127" s="175"/>
      <c r="CVA127" s="175"/>
      <c r="CVB127" s="175"/>
      <c r="CVC127" s="175"/>
      <c r="CVD127" s="175"/>
      <c r="CVE127" s="175"/>
      <c r="CVF127" s="175"/>
      <c r="CVG127" s="175"/>
      <c r="CVH127" s="175"/>
      <c r="CVI127" s="175"/>
      <c r="CVJ127" s="175"/>
      <c r="CVK127" s="175"/>
      <c r="CVL127" s="175"/>
      <c r="CVM127" s="175"/>
      <c r="CVN127" s="175"/>
      <c r="CVO127" s="175"/>
      <c r="CVP127" s="175"/>
      <c r="CVQ127" s="175"/>
      <c r="CVR127" s="175"/>
      <c r="CVS127" s="175"/>
      <c r="CVT127" s="175"/>
      <c r="CVU127" s="175"/>
      <c r="CVV127" s="175"/>
      <c r="CVW127" s="175"/>
      <c r="CVX127" s="175"/>
      <c r="CVY127" s="175"/>
      <c r="CVZ127" s="175"/>
      <c r="CWA127" s="175"/>
      <c r="CWB127" s="175"/>
      <c r="CWC127" s="175"/>
      <c r="CWD127" s="175"/>
      <c r="CWE127" s="175"/>
      <c r="CWF127" s="175"/>
      <c r="CWG127" s="175"/>
      <c r="CWH127" s="175"/>
      <c r="CWI127" s="175"/>
      <c r="CWJ127" s="175"/>
      <c r="CWK127" s="175"/>
      <c r="CWL127" s="175"/>
      <c r="CWM127" s="175"/>
      <c r="CWN127" s="175"/>
      <c r="CWO127" s="175"/>
      <c r="CWP127" s="175"/>
      <c r="CWQ127" s="175"/>
      <c r="CWR127" s="175"/>
      <c r="CWS127" s="175"/>
      <c r="CWT127" s="175"/>
      <c r="CWU127" s="175"/>
      <c r="CWV127" s="175"/>
      <c r="CWW127" s="175"/>
      <c r="CWX127" s="175"/>
      <c r="CWY127" s="175"/>
      <c r="CWZ127" s="175"/>
      <c r="CXA127" s="175"/>
      <c r="CXB127" s="175"/>
      <c r="CXC127" s="175"/>
      <c r="CXD127" s="175"/>
      <c r="CXE127" s="175"/>
      <c r="CXF127" s="175"/>
      <c r="CXG127" s="175"/>
      <c r="CXH127" s="175"/>
      <c r="CXI127" s="175"/>
      <c r="CXJ127" s="175"/>
      <c r="CXK127" s="175"/>
      <c r="CXL127" s="175"/>
      <c r="CXM127" s="175"/>
      <c r="CXN127" s="175"/>
      <c r="CXO127" s="175"/>
      <c r="CXP127" s="175"/>
      <c r="CXQ127" s="175"/>
      <c r="CXR127" s="175"/>
      <c r="CXS127" s="175"/>
      <c r="CXT127" s="175"/>
      <c r="CXU127" s="175"/>
      <c r="CXV127" s="175"/>
      <c r="CXW127" s="175"/>
      <c r="CXX127" s="175"/>
      <c r="CXY127" s="175"/>
      <c r="CXZ127" s="175"/>
      <c r="CYA127" s="175"/>
      <c r="CYB127" s="175"/>
      <c r="CYC127" s="175"/>
      <c r="CYD127" s="175"/>
      <c r="CYE127" s="175"/>
      <c r="CYF127" s="175"/>
      <c r="CYG127" s="175"/>
      <c r="CYH127" s="175"/>
      <c r="CYI127" s="175"/>
      <c r="CYJ127" s="175"/>
      <c r="CYK127" s="175"/>
      <c r="CYL127" s="175"/>
      <c r="CYM127" s="175"/>
      <c r="CYN127" s="175"/>
      <c r="CYO127" s="175"/>
      <c r="CYP127" s="175"/>
      <c r="CYQ127" s="175"/>
      <c r="CYR127" s="175"/>
      <c r="CYS127" s="175"/>
      <c r="CYT127" s="175"/>
      <c r="CYU127" s="175"/>
      <c r="CYV127" s="175"/>
      <c r="CYW127" s="175"/>
      <c r="CYX127" s="175"/>
      <c r="CYY127" s="175"/>
      <c r="CYZ127" s="175"/>
      <c r="CZA127" s="175"/>
      <c r="CZB127" s="175"/>
      <c r="CZC127" s="175"/>
      <c r="CZD127" s="175"/>
      <c r="CZE127" s="175"/>
      <c r="CZF127" s="175"/>
      <c r="CZG127" s="175"/>
      <c r="CZH127" s="175"/>
      <c r="CZI127" s="175"/>
      <c r="CZJ127" s="175"/>
      <c r="CZK127" s="175"/>
      <c r="CZL127" s="175"/>
      <c r="CZM127" s="175"/>
      <c r="CZN127" s="175"/>
      <c r="CZO127" s="175"/>
      <c r="CZP127" s="175"/>
      <c r="CZQ127" s="175"/>
      <c r="CZR127" s="175"/>
      <c r="CZS127" s="175"/>
      <c r="CZT127" s="175"/>
      <c r="CZU127" s="175"/>
      <c r="CZV127" s="175"/>
      <c r="CZW127" s="175"/>
      <c r="CZX127" s="175"/>
      <c r="CZY127" s="175"/>
      <c r="CZZ127" s="175"/>
      <c r="DAA127" s="175"/>
      <c r="DAB127" s="175"/>
      <c r="DAC127" s="175"/>
      <c r="DAD127" s="175"/>
      <c r="DAE127" s="175"/>
      <c r="DAF127" s="175"/>
      <c r="DAG127" s="175"/>
      <c r="DAH127" s="175"/>
      <c r="DAI127" s="175"/>
      <c r="DAJ127" s="175"/>
      <c r="DAK127" s="175"/>
      <c r="DAL127" s="175"/>
      <c r="DAM127" s="175"/>
      <c r="DAN127" s="175"/>
      <c r="DAO127" s="175"/>
      <c r="DAP127" s="175"/>
      <c r="DAQ127" s="175"/>
      <c r="DAR127" s="175"/>
      <c r="DAS127" s="175"/>
      <c r="DAT127" s="175"/>
      <c r="DAU127" s="175"/>
      <c r="DAV127" s="175"/>
      <c r="DAW127" s="175"/>
      <c r="DAX127" s="175"/>
      <c r="DAY127" s="175"/>
      <c r="DAZ127" s="175"/>
      <c r="DBA127" s="175"/>
      <c r="DBB127" s="175"/>
      <c r="DBC127" s="175"/>
      <c r="DBD127" s="175"/>
      <c r="DBE127" s="175"/>
      <c r="DBF127" s="175"/>
      <c r="DBG127" s="175"/>
      <c r="DBH127" s="175"/>
      <c r="DBI127" s="175"/>
      <c r="DBJ127" s="175"/>
      <c r="DBK127" s="175"/>
      <c r="DBL127" s="175"/>
      <c r="DBM127" s="175"/>
      <c r="DBN127" s="175"/>
      <c r="DBO127" s="175"/>
      <c r="DBP127" s="175"/>
      <c r="DBQ127" s="175"/>
      <c r="DBR127" s="175"/>
      <c r="DBS127" s="175"/>
      <c r="DBT127" s="175"/>
      <c r="DBU127" s="175"/>
      <c r="DBV127" s="175"/>
      <c r="DBW127" s="175"/>
      <c r="DBX127" s="175"/>
      <c r="DBY127" s="175"/>
      <c r="DBZ127" s="175"/>
      <c r="DCA127" s="175"/>
      <c r="DCB127" s="175"/>
      <c r="DCC127" s="175"/>
      <c r="DCD127" s="175"/>
      <c r="DCE127" s="175"/>
      <c r="DCF127" s="175"/>
      <c r="DCG127" s="175"/>
      <c r="DCH127" s="175"/>
      <c r="DCI127" s="175"/>
      <c r="DCJ127" s="175"/>
      <c r="DCK127" s="175"/>
      <c r="DCL127" s="175"/>
      <c r="DCM127" s="175"/>
      <c r="DCN127" s="175"/>
      <c r="DCO127" s="175"/>
      <c r="DCP127" s="175"/>
      <c r="DCQ127" s="175"/>
      <c r="DCR127" s="175"/>
      <c r="DCS127" s="175"/>
      <c r="DCT127" s="175"/>
      <c r="DCU127" s="175"/>
      <c r="DCV127" s="175"/>
      <c r="DCW127" s="175"/>
      <c r="DCX127" s="175"/>
      <c r="DCY127" s="175"/>
      <c r="DCZ127" s="175"/>
      <c r="DDA127" s="175"/>
      <c r="DDB127" s="175"/>
      <c r="DDC127" s="175"/>
      <c r="DDD127" s="175"/>
      <c r="DDE127" s="175"/>
      <c r="DDF127" s="175"/>
      <c r="DDG127" s="175"/>
      <c r="DDH127" s="175"/>
      <c r="DDI127" s="175"/>
      <c r="DDJ127" s="175"/>
      <c r="DDK127" s="175"/>
      <c r="DDL127" s="175"/>
      <c r="DDM127" s="175"/>
      <c r="DDN127" s="175"/>
      <c r="DDO127" s="175"/>
      <c r="DDP127" s="175"/>
      <c r="DDQ127" s="175"/>
      <c r="DDR127" s="175"/>
      <c r="DDS127" s="175"/>
      <c r="DDT127" s="175"/>
      <c r="DDU127" s="175"/>
      <c r="DDV127" s="175"/>
      <c r="DDW127" s="175"/>
      <c r="DDX127" s="175"/>
      <c r="DDY127" s="175"/>
      <c r="DDZ127" s="175"/>
      <c r="DEA127" s="175"/>
      <c r="DEB127" s="175"/>
      <c r="DEC127" s="175"/>
      <c r="DED127" s="175"/>
      <c r="DEE127" s="175"/>
      <c r="DEF127" s="175"/>
      <c r="DEG127" s="175"/>
      <c r="DEH127" s="175"/>
      <c r="DEI127" s="175"/>
      <c r="DEJ127" s="175"/>
      <c r="DEK127" s="175"/>
      <c r="DEL127" s="175"/>
      <c r="DEM127" s="175"/>
      <c r="DEN127" s="175"/>
      <c r="DEO127" s="175"/>
      <c r="DEP127" s="175"/>
      <c r="DEQ127" s="175"/>
      <c r="DER127" s="175"/>
      <c r="DES127" s="175"/>
      <c r="DET127" s="175"/>
      <c r="DEU127" s="175"/>
      <c r="DEV127" s="175"/>
      <c r="DEW127" s="175"/>
      <c r="DEX127" s="175"/>
      <c r="DEY127" s="175"/>
      <c r="DEZ127" s="175"/>
      <c r="DFA127" s="175"/>
      <c r="DFB127" s="175"/>
      <c r="DFC127" s="175"/>
      <c r="DFD127" s="175"/>
      <c r="DFE127" s="175"/>
      <c r="DFF127" s="175"/>
      <c r="DFG127" s="175"/>
      <c r="DFH127" s="175"/>
      <c r="DFI127" s="175"/>
      <c r="DFJ127" s="175"/>
      <c r="DFK127" s="175"/>
      <c r="DFL127" s="175"/>
      <c r="DFM127" s="175"/>
      <c r="DFN127" s="175"/>
      <c r="DFO127" s="175"/>
      <c r="DFP127" s="175"/>
      <c r="DFQ127" s="175"/>
      <c r="DFR127" s="175"/>
      <c r="DFS127" s="175"/>
      <c r="DFT127" s="175"/>
      <c r="DFU127" s="175"/>
      <c r="DFV127" s="175"/>
      <c r="DFW127" s="175"/>
      <c r="DFX127" s="175"/>
      <c r="DFY127" s="175"/>
      <c r="DFZ127" s="175"/>
      <c r="DGA127" s="175"/>
      <c r="DGB127" s="175"/>
      <c r="DGC127" s="175"/>
      <c r="DGD127" s="175"/>
      <c r="DGE127" s="175"/>
      <c r="DGF127" s="175"/>
      <c r="DGG127" s="175"/>
      <c r="DGH127" s="175"/>
      <c r="DGI127" s="175"/>
      <c r="DGJ127" s="175"/>
      <c r="DGK127" s="175"/>
      <c r="DGL127" s="175"/>
      <c r="DGM127" s="175"/>
      <c r="DGN127" s="175"/>
      <c r="DGO127" s="175"/>
      <c r="DGP127" s="175"/>
      <c r="DGQ127" s="175"/>
      <c r="DGR127" s="175"/>
      <c r="DGS127" s="175"/>
      <c r="DGT127" s="175"/>
      <c r="DGU127" s="175"/>
      <c r="DGV127" s="175"/>
      <c r="DGW127" s="175"/>
      <c r="DGX127" s="175"/>
      <c r="DGY127" s="175"/>
      <c r="DGZ127" s="175"/>
      <c r="DHA127" s="175"/>
      <c r="DHB127" s="175"/>
      <c r="DHC127" s="175"/>
      <c r="DHD127" s="175"/>
      <c r="DHE127" s="175"/>
      <c r="DHF127" s="175"/>
      <c r="DHG127" s="175"/>
      <c r="DHH127" s="175"/>
      <c r="DHI127" s="175"/>
      <c r="DHJ127" s="175"/>
      <c r="DHK127" s="175"/>
      <c r="DHL127" s="175"/>
      <c r="DHM127" s="175"/>
      <c r="DHN127" s="175"/>
      <c r="DHO127" s="175"/>
      <c r="DHP127" s="175"/>
      <c r="DHQ127" s="175"/>
      <c r="DHR127" s="175"/>
      <c r="DHS127" s="175"/>
      <c r="DHT127" s="175"/>
      <c r="DHU127" s="175"/>
      <c r="DHV127" s="175"/>
      <c r="DHW127" s="175"/>
      <c r="DHX127" s="175"/>
      <c r="DHY127" s="175"/>
      <c r="DHZ127" s="175"/>
      <c r="DIA127" s="175"/>
      <c r="DIB127" s="175"/>
      <c r="DIC127" s="175"/>
      <c r="DID127" s="175"/>
      <c r="DIE127" s="175"/>
      <c r="DIF127" s="175"/>
      <c r="DIG127" s="175"/>
      <c r="DIH127" s="175"/>
      <c r="DII127" s="175"/>
      <c r="DIJ127" s="175"/>
      <c r="DIK127" s="175"/>
      <c r="DIL127" s="175"/>
      <c r="DIM127" s="175"/>
      <c r="DIN127" s="175"/>
      <c r="DIO127" s="175"/>
      <c r="DIP127" s="175"/>
      <c r="DIQ127" s="175"/>
      <c r="DIR127" s="175"/>
      <c r="DIS127" s="175"/>
      <c r="DIT127" s="175"/>
      <c r="DIU127" s="175"/>
      <c r="DIV127" s="175"/>
      <c r="DIW127" s="175"/>
      <c r="DIX127" s="175"/>
      <c r="DIY127" s="175"/>
      <c r="DIZ127" s="175"/>
      <c r="DJA127" s="175"/>
      <c r="DJB127" s="175"/>
      <c r="DJC127" s="175"/>
      <c r="DJD127" s="175"/>
      <c r="DJE127" s="175"/>
      <c r="DJF127" s="175"/>
      <c r="DJG127" s="175"/>
      <c r="DJH127" s="175"/>
      <c r="DJI127" s="175"/>
      <c r="DJJ127" s="175"/>
      <c r="DJK127" s="175"/>
      <c r="DJL127" s="175"/>
      <c r="DJM127" s="175"/>
      <c r="DJN127" s="175"/>
      <c r="DJO127" s="175"/>
      <c r="DJP127" s="175"/>
      <c r="DJQ127" s="175"/>
      <c r="DJR127" s="175"/>
      <c r="DJS127" s="175"/>
      <c r="DJT127" s="175"/>
      <c r="DJU127" s="175"/>
      <c r="DJV127" s="175"/>
      <c r="DJW127" s="175"/>
      <c r="DJX127" s="175"/>
      <c r="DJY127" s="175"/>
      <c r="DJZ127" s="175"/>
      <c r="DKA127" s="175"/>
      <c r="DKB127" s="175"/>
      <c r="DKC127" s="175"/>
      <c r="DKD127" s="175"/>
      <c r="DKE127" s="175"/>
      <c r="DKF127" s="175"/>
      <c r="DKG127" s="175"/>
      <c r="DKH127" s="175"/>
      <c r="DKI127" s="175"/>
      <c r="DKJ127" s="175"/>
      <c r="DKK127" s="175"/>
      <c r="DKL127" s="175"/>
      <c r="DKM127" s="175"/>
      <c r="DKN127" s="175"/>
      <c r="DKO127" s="175"/>
      <c r="DKP127" s="175"/>
      <c r="DKQ127" s="175"/>
      <c r="DKR127" s="175"/>
      <c r="DKS127" s="175"/>
      <c r="DKT127" s="175"/>
      <c r="DKU127" s="175"/>
      <c r="DKV127" s="175"/>
      <c r="DKW127" s="175"/>
      <c r="DKX127" s="175"/>
      <c r="DKY127" s="175"/>
      <c r="DKZ127" s="175"/>
      <c r="DLA127" s="175"/>
      <c r="DLB127" s="175"/>
      <c r="DLC127" s="175"/>
      <c r="DLD127" s="175"/>
      <c r="DLE127" s="175"/>
      <c r="DLF127" s="175"/>
      <c r="DLG127" s="175"/>
      <c r="DLH127" s="175"/>
      <c r="DLI127" s="175"/>
      <c r="DLJ127" s="175"/>
      <c r="DLK127" s="175"/>
      <c r="DLL127" s="175"/>
      <c r="DLM127" s="175"/>
      <c r="DLN127" s="175"/>
      <c r="DLO127" s="175"/>
      <c r="DLP127" s="175"/>
      <c r="DLQ127" s="175"/>
      <c r="DLR127" s="175"/>
      <c r="DLS127" s="175"/>
      <c r="DLT127" s="175"/>
      <c r="DLU127" s="175"/>
      <c r="DLV127" s="175"/>
      <c r="DLW127" s="175"/>
      <c r="DLX127" s="175"/>
      <c r="DLY127" s="175"/>
      <c r="DLZ127" s="175"/>
      <c r="DMA127" s="175"/>
      <c r="DMB127" s="175"/>
      <c r="DMC127" s="175"/>
      <c r="DMD127" s="175"/>
      <c r="DME127" s="175"/>
      <c r="DMF127" s="175"/>
      <c r="DMG127" s="175"/>
      <c r="DMH127" s="175"/>
      <c r="DMI127" s="175"/>
      <c r="DMJ127" s="175"/>
      <c r="DMK127" s="175"/>
      <c r="DML127" s="175"/>
      <c r="DMM127" s="175"/>
      <c r="DMN127" s="175"/>
      <c r="DMO127" s="175"/>
      <c r="DMP127" s="175"/>
      <c r="DMQ127" s="175"/>
      <c r="DMR127" s="175"/>
      <c r="DMS127" s="175"/>
      <c r="DMT127" s="175"/>
      <c r="DMU127" s="175"/>
      <c r="DMV127" s="175"/>
      <c r="DMW127" s="175"/>
      <c r="DMX127" s="175"/>
      <c r="DMY127" s="175"/>
      <c r="DMZ127" s="175"/>
      <c r="DNA127" s="175"/>
      <c r="DNB127" s="175"/>
      <c r="DNC127" s="175"/>
      <c r="DND127" s="175"/>
      <c r="DNE127" s="175"/>
      <c r="DNF127" s="175"/>
      <c r="DNG127" s="175"/>
      <c r="DNH127" s="175"/>
      <c r="DNI127" s="175"/>
      <c r="DNJ127" s="175"/>
      <c r="DNK127" s="175"/>
      <c r="DNL127" s="175"/>
      <c r="DNM127" s="175"/>
      <c r="DNN127" s="175"/>
      <c r="DNO127" s="175"/>
      <c r="DNP127" s="175"/>
      <c r="DNQ127" s="175"/>
      <c r="DNR127" s="175"/>
      <c r="DNS127" s="175"/>
      <c r="DNT127" s="175"/>
      <c r="DNU127" s="175"/>
      <c r="DNV127" s="175"/>
      <c r="DNW127" s="175"/>
      <c r="DNX127" s="175"/>
      <c r="DNY127" s="175"/>
      <c r="DNZ127" s="175"/>
      <c r="DOA127" s="175"/>
      <c r="DOB127" s="175"/>
      <c r="DOC127" s="175"/>
      <c r="DOD127" s="175"/>
      <c r="DOE127" s="175"/>
      <c r="DOF127" s="175"/>
      <c r="DOG127" s="175"/>
      <c r="DOH127" s="175"/>
      <c r="DOI127" s="175"/>
      <c r="DOJ127" s="175"/>
      <c r="DOK127" s="175"/>
      <c r="DOL127" s="175"/>
      <c r="DOM127" s="175"/>
      <c r="DON127" s="175"/>
      <c r="DOO127" s="175"/>
      <c r="DOP127" s="175"/>
      <c r="DOQ127" s="175"/>
      <c r="DOR127" s="175"/>
      <c r="DOS127" s="175"/>
      <c r="DOT127" s="175"/>
      <c r="DOU127" s="175"/>
      <c r="DOV127" s="175"/>
      <c r="DOW127" s="175"/>
      <c r="DOX127" s="175"/>
      <c r="DOY127" s="175"/>
      <c r="DOZ127" s="175"/>
      <c r="DPA127" s="175"/>
      <c r="DPB127" s="175"/>
      <c r="DPC127" s="175"/>
      <c r="DPD127" s="175"/>
      <c r="DPE127" s="175"/>
      <c r="DPF127" s="175"/>
      <c r="DPG127" s="175"/>
      <c r="DPH127" s="175"/>
      <c r="DPI127" s="175"/>
      <c r="DPJ127" s="175"/>
      <c r="DPK127" s="175"/>
      <c r="DPL127" s="175"/>
      <c r="DPM127" s="175"/>
      <c r="DPN127" s="175"/>
      <c r="DPO127" s="175"/>
      <c r="DPP127" s="175"/>
      <c r="DPQ127" s="175"/>
      <c r="DPR127" s="175"/>
      <c r="DPS127" s="175"/>
      <c r="DPT127" s="175"/>
      <c r="DPU127" s="175"/>
      <c r="DPV127" s="175"/>
      <c r="DPW127" s="175"/>
      <c r="DPX127" s="175"/>
      <c r="DPY127" s="175"/>
      <c r="DPZ127" s="175"/>
      <c r="DQA127" s="175"/>
      <c r="DQB127" s="175"/>
      <c r="DQC127" s="175"/>
      <c r="DQD127" s="175"/>
      <c r="DQE127" s="175"/>
      <c r="DQF127" s="175"/>
      <c r="DQG127" s="175"/>
      <c r="DQH127" s="175"/>
      <c r="DQI127" s="175"/>
      <c r="DQJ127" s="175"/>
      <c r="DQK127" s="175"/>
      <c r="DQL127" s="175"/>
      <c r="DQM127" s="175"/>
      <c r="DQN127" s="175"/>
      <c r="DQO127" s="175"/>
      <c r="DQP127" s="175"/>
      <c r="DQQ127" s="175"/>
      <c r="DQR127" s="175"/>
      <c r="DQS127" s="175"/>
      <c r="DQT127" s="175"/>
      <c r="DQU127" s="175"/>
      <c r="DQV127" s="175"/>
      <c r="DQW127" s="175"/>
      <c r="DQX127" s="175"/>
      <c r="DQY127" s="175"/>
      <c r="DQZ127" s="175"/>
      <c r="DRA127" s="175"/>
      <c r="DRB127" s="175"/>
      <c r="DRC127" s="175"/>
      <c r="DRD127" s="175"/>
      <c r="DRE127" s="175"/>
      <c r="DRF127" s="175"/>
      <c r="DRG127" s="175"/>
      <c r="DRH127" s="175"/>
      <c r="DRI127" s="175"/>
      <c r="DRJ127" s="175"/>
      <c r="DRK127" s="175"/>
      <c r="DRL127" s="175"/>
      <c r="DRM127" s="175"/>
      <c r="DRN127" s="175"/>
      <c r="DRO127" s="175"/>
      <c r="DRP127" s="175"/>
      <c r="DRQ127" s="175"/>
      <c r="DRR127" s="175"/>
      <c r="DRS127" s="175"/>
      <c r="DRT127" s="175"/>
      <c r="DRU127" s="175"/>
      <c r="DRV127" s="175"/>
      <c r="DRW127" s="175"/>
      <c r="DRX127" s="175"/>
      <c r="DRY127" s="175"/>
      <c r="DRZ127" s="175"/>
      <c r="DSA127" s="175"/>
      <c r="DSB127" s="175"/>
      <c r="DSC127" s="175"/>
      <c r="DSD127" s="175"/>
      <c r="DSE127" s="175"/>
      <c r="DSF127" s="175"/>
      <c r="DSG127" s="175"/>
      <c r="DSH127" s="175"/>
      <c r="DSI127" s="175"/>
      <c r="DSJ127" s="175"/>
      <c r="DSK127" s="175"/>
      <c r="DSL127" s="175"/>
      <c r="DSM127" s="175"/>
      <c r="DSN127" s="175"/>
      <c r="DSO127" s="175"/>
      <c r="DSP127" s="175"/>
      <c r="DSQ127" s="175"/>
      <c r="DSR127" s="175"/>
      <c r="DSS127" s="175"/>
      <c r="DST127" s="175"/>
      <c r="DSU127" s="175"/>
      <c r="DSV127" s="175"/>
      <c r="DSW127" s="175"/>
      <c r="DSX127" s="175"/>
      <c r="DSY127" s="175"/>
      <c r="DSZ127" s="175"/>
      <c r="DTA127" s="175"/>
      <c r="DTB127" s="175"/>
      <c r="DTC127" s="175"/>
      <c r="DTD127" s="175"/>
      <c r="DTE127" s="175"/>
      <c r="DTF127" s="175"/>
      <c r="DTG127" s="175"/>
      <c r="DTH127" s="175"/>
      <c r="DTI127" s="175"/>
      <c r="DTJ127" s="175"/>
      <c r="DTK127" s="175"/>
      <c r="DTL127" s="175"/>
      <c r="DTM127" s="175"/>
      <c r="DTN127" s="175"/>
      <c r="DTO127" s="175"/>
      <c r="DTP127" s="175"/>
      <c r="DTQ127" s="175"/>
      <c r="DTR127" s="175"/>
      <c r="DTS127" s="175"/>
      <c r="DTT127" s="175"/>
      <c r="DTU127" s="175"/>
      <c r="DTV127" s="175"/>
      <c r="DTW127" s="175"/>
      <c r="DTX127" s="175"/>
      <c r="DTY127" s="175"/>
      <c r="DTZ127" s="175"/>
      <c r="DUA127" s="175"/>
      <c r="DUB127" s="175"/>
      <c r="DUC127" s="175"/>
      <c r="DUD127" s="175"/>
      <c r="DUE127" s="175"/>
      <c r="DUF127" s="175"/>
      <c r="DUG127" s="175"/>
      <c r="DUH127" s="175"/>
      <c r="DUI127" s="175"/>
      <c r="DUJ127" s="175"/>
      <c r="DUK127" s="175"/>
      <c r="DUL127" s="175"/>
      <c r="DUM127" s="175"/>
      <c r="DUN127" s="175"/>
      <c r="DUO127" s="175"/>
      <c r="DUP127" s="175"/>
      <c r="DUQ127" s="175"/>
      <c r="DUR127" s="175"/>
      <c r="DUS127" s="175"/>
      <c r="DUT127" s="175"/>
      <c r="DUU127" s="175"/>
      <c r="DUV127" s="175"/>
      <c r="DUW127" s="175"/>
      <c r="DUX127" s="175"/>
      <c r="DUY127" s="175"/>
      <c r="DUZ127" s="175"/>
      <c r="DVA127" s="175"/>
      <c r="DVB127" s="175"/>
      <c r="DVC127" s="175"/>
      <c r="DVD127" s="175"/>
      <c r="DVE127" s="175"/>
      <c r="DVF127" s="175"/>
      <c r="DVG127" s="175"/>
      <c r="DVH127" s="175"/>
      <c r="DVI127" s="175"/>
      <c r="DVJ127" s="175"/>
      <c r="DVK127" s="175"/>
      <c r="DVL127" s="175"/>
      <c r="DVM127" s="175"/>
      <c r="DVN127" s="175"/>
      <c r="DVO127" s="175"/>
      <c r="DVP127" s="175"/>
      <c r="DVQ127" s="175"/>
      <c r="DVR127" s="175"/>
      <c r="DVS127" s="175"/>
      <c r="DVT127" s="175"/>
      <c r="DVU127" s="175"/>
      <c r="DVV127" s="175"/>
      <c r="DVW127" s="175"/>
      <c r="DVX127" s="175"/>
      <c r="DVY127" s="175"/>
      <c r="DVZ127" s="175"/>
      <c r="DWA127" s="175"/>
      <c r="DWB127" s="175"/>
      <c r="DWC127" s="175"/>
      <c r="DWD127" s="175"/>
      <c r="DWE127" s="175"/>
      <c r="DWF127" s="175"/>
      <c r="DWG127" s="175"/>
      <c r="DWH127" s="175"/>
      <c r="DWI127" s="175"/>
      <c r="DWJ127" s="175"/>
      <c r="DWK127" s="175"/>
      <c r="DWL127" s="175"/>
      <c r="DWM127" s="175"/>
      <c r="DWN127" s="175"/>
      <c r="DWO127" s="175"/>
      <c r="DWP127" s="175"/>
      <c r="DWQ127" s="175"/>
      <c r="DWR127" s="175"/>
      <c r="DWS127" s="175"/>
      <c r="DWT127" s="175"/>
      <c r="DWU127" s="175"/>
      <c r="DWV127" s="175"/>
      <c r="DWW127" s="175"/>
      <c r="DWX127" s="175"/>
      <c r="DWY127" s="175"/>
      <c r="DWZ127" s="175"/>
      <c r="DXA127" s="175"/>
      <c r="DXB127" s="175"/>
      <c r="DXC127" s="175"/>
      <c r="DXD127" s="175"/>
      <c r="DXE127" s="175"/>
      <c r="DXF127" s="175"/>
      <c r="DXG127" s="175"/>
      <c r="DXH127" s="175"/>
      <c r="DXI127" s="175"/>
      <c r="DXJ127" s="175"/>
      <c r="DXK127" s="175"/>
      <c r="DXL127" s="175"/>
      <c r="DXM127" s="175"/>
      <c r="DXN127" s="175"/>
      <c r="DXO127" s="175"/>
      <c r="DXP127" s="175"/>
      <c r="DXQ127" s="175"/>
      <c r="DXR127" s="175"/>
      <c r="DXS127" s="175"/>
      <c r="DXT127" s="175"/>
      <c r="DXU127" s="175"/>
      <c r="DXV127" s="175"/>
      <c r="DXW127" s="175"/>
      <c r="DXX127" s="175"/>
      <c r="DXY127" s="175"/>
      <c r="DXZ127" s="175"/>
      <c r="DYA127" s="175"/>
      <c r="DYB127" s="175"/>
      <c r="DYC127" s="175"/>
      <c r="DYD127" s="175"/>
      <c r="DYE127" s="175"/>
      <c r="DYF127" s="175"/>
      <c r="DYG127" s="175"/>
      <c r="DYH127" s="175"/>
      <c r="DYI127" s="175"/>
      <c r="DYJ127" s="175"/>
      <c r="DYK127" s="175"/>
      <c r="DYL127" s="175"/>
      <c r="DYM127" s="175"/>
      <c r="DYN127" s="175"/>
      <c r="DYO127" s="175"/>
      <c r="DYP127" s="175"/>
      <c r="DYQ127" s="175"/>
      <c r="DYR127" s="175"/>
      <c r="DYS127" s="175"/>
      <c r="DYT127" s="175"/>
      <c r="DYU127" s="175"/>
      <c r="DYV127" s="175"/>
      <c r="DYW127" s="175"/>
      <c r="DYX127" s="175"/>
      <c r="DYY127" s="175"/>
      <c r="DYZ127" s="175"/>
      <c r="DZA127" s="175"/>
      <c r="DZB127" s="175"/>
      <c r="DZC127" s="175"/>
      <c r="DZD127" s="175"/>
      <c r="DZE127" s="175"/>
      <c r="DZF127" s="175"/>
      <c r="DZG127" s="175"/>
      <c r="DZH127" s="175"/>
      <c r="DZI127" s="175"/>
      <c r="DZJ127" s="175"/>
      <c r="DZK127" s="175"/>
      <c r="DZL127" s="175"/>
      <c r="DZM127" s="175"/>
      <c r="DZN127" s="175"/>
      <c r="DZO127" s="175"/>
      <c r="DZP127" s="175"/>
      <c r="DZQ127" s="175"/>
      <c r="DZR127" s="175"/>
      <c r="DZS127" s="175"/>
      <c r="DZT127" s="175"/>
      <c r="DZU127" s="175"/>
      <c r="DZV127" s="175"/>
      <c r="DZW127" s="175"/>
      <c r="DZX127" s="175"/>
      <c r="DZY127" s="175"/>
      <c r="DZZ127" s="175"/>
      <c r="EAA127" s="175"/>
      <c r="EAB127" s="175"/>
      <c r="EAC127" s="175"/>
      <c r="EAD127" s="175"/>
      <c r="EAE127" s="175"/>
      <c r="EAF127" s="175"/>
      <c r="EAG127" s="175"/>
      <c r="EAH127" s="175"/>
      <c r="EAI127" s="175"/>
      <c r="EAJ127" s="175"/>
      <c r="EAK127" s="175"/>
      <c r="EAL127" s="175"/>
      <c r="EAM127" s="175"/>
      <c r="EAN127" s="175"/>
      <c r="EAO127" s="175"/>
      <c r="EAP127" s="175"/>
      <c r="EAQ127" s="175"/>
      <c r="EAR127" s="175"/>
      <c r="EAS127" s="175"/>
      <c r="EAT127" s="175"/>
      <c r="EAU127" s="175"/>
      <c r="EAV127" s="175"/>
      <c r="EAW127" s="175"/>
      <c r="EAX127" s="175"/>
      <c r="EAY127" s="175"/>
      <c r="EAZ127" s="175"/>
      <c r="EBA127" s="175"/>
      <c r="EBB127" s="175"/>
      <c r="EBC127" s="175"/>
      <c r="EBD127" s="175"/>
      <c r="EBE127" s="175"/>
      <c r="EBF127" s="175"/>
      <c r="EBG127" s="175"/>
      <c r="EBH127" s="175"/>
      <c r="EBI127" s="175"/>
      <c r="EBJ127" s="175"/>
      <c r="EBK127" s="175"/>
      <c r="EBL127" s="175"/>
      <c r="EBM127" s="175"/>
      <c r="EBN127" s="175"/>
      <c r="EBO127" s="175"/>
      <c r="EBP127" s="175"/>
      <c r="EBQ127" s="175"/>
      <c r="EBR127" s="175"/>
      <c r="EBS127" s="175"/>
      <c r="EBT127" s="175"/>
      <c r="EBU127" s="175"/>
      <c r="EBV127" s="175"/>
      <c r="EBW127" s="175"/>
      <c r="EBX127" s="175"/>
      <c r="EBY127" s="175"/>
      <c r="EBZ127" s="175"/>
      <c r="ECA127" s="175"/>
      <c r="ECB127" s="175"/>
      <c r="ECC127" s="175"/>
      <c r="ECD127" s="175"/>
      <c r="ECE127" s="175"/>
      <c r="ECF127" s="175"/>
      <c r="ECG127" s="175"/>
      <c r="ECH127" s="175"/>
      <c r="ECI127" s="175"/>
      <c r="ECJ127" s="175"/>
      <c r="ECK127" s="175"/>
      <c r="ECL127" s="175"/>
      <c r="ECM127" s="175"/>
      <c r="ECN127" s="175"/>
      <c r="ECO127" s="175"/>
      <c r="ECP127" s="175"/>
      <c r="ECQ127" s="175"/>
      <c r="ECR127" s="175"/>
      <c r="ECS127" s="175"/>
      <c r="ECT127" s="175"/>
      <c r="ECU127" s="175"/>
      <c r="ECV127" s="175"/>
      <c r="ECW127" s="175"/>
      <c r="ECX127" s="175"/>
      <c r="ECY127" s="175"/>
      <c r="ECZ127" s="175"/>
      <c r="EDA127" s="175"/>
      <c r="EDB127" s="175"/>
      <c r="EDC127" s="175"/>
      <c r="EDD127" s="175"/>
      <c r="EDE127" s="175"/>
      <c r="EDF127" s="175"/>
      <c r="EDG127" s="175"/>
      <c r="EDH127" s="175"/>
      <c r="EDI127" s="175"/>
      <c r="EDJ127" s="175"/>
      <c r="EDK127" s="175"/>
      <c r="EDL127" s="175"/>
      <c r="EDM127" s="175"/>
      <c r="EDN127" s="175"/>
      <c r="EDO127" s="175"/>
      <c r="EDP127" s="175"/>
      <c r="EDQ127" s="175"/>
      <c r="EDR127" s="175"/>
      <c r="EDS127" s="175"/>
      <c r="EDT127" s="175"/>
      <c r="EDU127" s="175"/>
      <c r="EDV127" s="175"/>
      <c r="EDW127" s="175"/>
      <c r="EDX127" s="175"/>
      <c r="EDY127" s="175"/>
      <c r="EDZ127" s="175"/>
      <c r="EEA127" s="175"/>
      <c r="EEB127" s="175"/>
      <c r="EEC127" s="175"/>
      <c r="EED127" s="175"/>
      <c r="EEE127" s="175"/>
      <c r="EEF127" s="175"/>
      <c r="EEG127" s="175"/>
      <c r="EEH127" s="175"/>
      <c r="EEI127" s="175"/>
      <c r="EEJ127" s="175"/>
      <c r="EEK127" s="175"/>
      <c r="EEL127" s="175"/>
      <c r="EEM127" s="175"/>
      <c r="EEN127" s="175"/>
      <c r="EEO127" s="175"/>
      <c r="EEP127" s="175"/>
      <c r="EEQ127" s="175"/>
      <c r="EER127" s="175"/>
      <c r="EES127" s="175"/>
      <c r="EET127" s="175"/>
      <c r="EEU127" s="175"/>
      <c r="EEV127" s="175"/>
      <c r="EEW127" s="175"/>
      <c r="EEX127" s="175"/>
      <c r="EEY127" s="175"/>
      <c r="EEZ127" s="175"/>
      <c r="EFA127" s="175"/>
      <c r="EFB127" s="175"/>
      <c r="EFC127" s="175"/>
      <c r="EFD127" s="175"/>
      <c r="EFE127" s="175"/>
      <c r="EFF127" s="175"/>
      <c r="EFG127" s="175"/>
      <c r="EFH127" s="175"/>
      <c r="EFI127" s="175"/>
      <c r="EFJ127" s="175"/>
      <c r="EFK127" s="175"/>
      <c r="EFL127" s="175"/>
      <c r="EFM127" s="175"/>
      <c r="EFN127" s="175"/>
      <c r="EFO127" s="175"/>
      <c r="EFP127" s="175"/>
      <c r="EFQ127" s="175"/>
      <c r="EFR127" s="175"/>
      <c r="EFS127" s="175"/>
      <c r="EFT127" s="175"/>
      <c r="EFU127" s="175"/>
      <c r="EFV127" s="175"/>
      <c r="EFW127" s="175"/>
      <c r="EFX127" s="175"/>
      <c r="EFY127" s="175"/>
      <c r="EFZ127" s="175"/>
      <c r="EGA127" s="175"/>
      <c r="EGB127" s="175"/>
      <c r="EGC127" s="175"/>
      <c r="EGD127" s="175"/>
      <c r="EGE127" s="175"/>
      <c r="EGF127" s="175"/>
      <c r="EGG127" s="175"/>
      <c r="EGH127" s="175"/>
      <c r="EGI127" s="175"/>
      <c r="EGJ127" s="175"/>
      <c r="EGK127" s="175"/>
      <c r="EGL127" s="175"/>
      <c r="EGM127" s="175"/>
      <c r="EGN127" s="175"/>
      <c r="EGO127" s="175"/>
      <c r="EGP127" s="175"/>
      <c r="EGQ127" s="175"/>
      <c r="EGR127" s="175"/>
      <c r="EGS127" s="175"/>
      <c r="EGT127" s="175"/>
      <c r="EGU127" s="175"/>
      <c r="EGV127" s="175"/>
      <c r="EGW127" s="175"/>
      <c r="EGX127" s="175"/>
      <c r="EGY127" s="175"/>
      <c r="EGZ127" s="175"/>
      <c r="EHA127" s="175"/>
      <c r="EHB127" s="175"/>
      <c r="EHC127" s="175"/>
      <c r="EHD127" s="175"/>
      <c r="EHE127" s="175"/>
      <c r="EHF127" s="175"/>
      <c r="EHG127" s="175"/>
      <c r="EHH127" s="175"/>
      <c r="EHI127" s="175"/>
      <c r="EHJ127" s="175"/>
      <c r="EHK127" s="175"/>
      <c r="EHL127" s="175"/>
      <c r="EHM127" s="175"/>
      <c r="EHN127" s="175"/>
      <c r="EHO127" s="175"/>
      <c r="EHP127" s="175"/>
      <c r="EHQ127" s="175"/>
      <c r="EHR127" s="175"/>
      <c r="EHS127" s="175"/>
      <c r="EHT127" s="175"/>
      <c r="EHU127" s="175"/>
      <c r="EHV127" s="175"/>
      <c r="EHW127" s="175"/>
      <c r="EHX127" s="175"/>
      <c r="EHY127" s="175"/>
      <c r="EHZ127" s="175"/>
      <c r="EIA127" s="175"/>
      <c r="EIB127" s="175"/>
      <c r="EIC127" s="175"/>
      <c r="EID127" s="175"/>
      <c r="EIE127" s="175"/>
      <c r="EIF127" s="175"/>
      <c r="EIG127" s="175"/>
      <c r="EIH127" s="175"/>
      <c r="EII127" s="175"/>
      <c r="EIJ127" s="175"/>
      <c r="EIK127" s="175"/>
      <c r="EIL127" s="175"/>
      <c r="EIM127" s="175"/>
      <c r="EIN127" s="175"/>
      <c r="EIO127" s="175"/>
      <c r="EIP127" s="175"/>
      <c r="EIQ127" s="175"/>
      <c r="EIR127" s="175"/>
      <c r="EIS127" s="175"/>
      <c r="EIT127" s="175"/>
      <c r="EIU127" s="175"/>
      <c r="EIV127" s="175"/>
      <c r="EIW127" s="175"/>
      <c r="EIX127" s="175"/>
      <c r="EIY127" s="175"/>
      <c r="EIZ127" s="175"/>
      <c r="EJA127" s="175"/>
      <c r="EJB127" s="175"/>
      <c r="EJC127" s="175"/>
      <c r="EJD127" s="175"/>
      <c r="EJE127" s="175"/>
      <c r="EJF127" s="175"/>
      <c r="EJG127" s="175"/>
      <c r="EJH127" s="175"/>
      <c r="EJI127" s="175"/>
      <c r="EJJ127" s="175"/>
      <c r="EJK127" s="175"/>
      <c r="EJL127" s="175"/>
      <c r="EJM127" s="175"/>
      <c r="EJN127" s="175"/>
      <c r="EJO127" s="175"/>
      <c r="EJP127" s="175"/>
      <c r="EJQ127" s="175"/>
      <c r="EJR127" s="175"/>
      <c r="EJS127" s="175"/>
      <c r="EJT127" s="175"/>
      <c r="EJU127" s="175"/>
      <c r="EJV127" s="175"/>
      <c r="EJW127" s="175"/>
      <c r="EJX127" s="175"/>
      <c r="EJY127" s="175"/>
      <c r="EJZ127" s="175"/>
      <c r="EKA127" s="175"/>
      <c r="EKB127" s="175"/>
      <c r="EKC127" s="175"/>
      <c r="EKD127" s="175"/>
      <c r="EKE127" s="175"/>
      <c r="EKF127" s="175"/>
      <c r="EKG127" s="175"/>
      <c r="EKH127" s="175"/>
      <c r="EKI127" s="175"/>
      <c r="EKJ127" s="175"/>
      <c r="EKK127" s="175"/>
      <c r="EKL127" s="175"/>
      <c r="EKM127" s="175"/>
      <c r="EKN127" s="175"/>
      <c r="EKO127" s="175"/>
      <c r="EKP127" s="175"/>
      <c r="EKQ127" s="175"/>
      <c r="EKR127" s="175"/>
      <c r="EKS127" s="175"/>
      <c r="EKT127" s="175"/>
      <c r="EKU127" s="175"/>
      <c r="EKV127" s="175"/>
      <c r="EKW127" s="175"/>
      <c r="EKX127" s="175"/>
      <c r="EKY127" s="175"/>
      <c r="EKZ127" s="175"/>
      <c r="ELA127" s="175"/>
      <c r="ELB127" s="175"/>
      <c r="ELC127" s="175"/>
      <c r="ELD127" s="175"/>
      <c r="ELE127" s="175"/>
      <c r="ELF127" s="175"/>
      <c r="ELG127" s="175"/>
      <c r="ELH127" s="175"/>
      <c r="ELI127" s="175"/>
      <c r="ELJ127" s="175"/>
      <c r="ELK127" s="175"/>
      <c r="ELL127" s="175"/>
      <c r="ELM127" s="175"/>
      <c r="ELN127" s="175"/>
      <c r="ELO127" s="175"/>
      <c r="ELP127" s="175"/>
      <c r="ELQ127" s="175"/>
      <c r="ELR127" s="175"/>
      <c r="ELS127" s="175"/>
      <c r="ELT127" s="175"/>
      <c r="ELU127" s="175"/>
      <c r="ELV127" s="175"/>
      <c r="ELW127" s="175"/>
      <c r="ELX127" s="175"/>
      <c r="ELY127" s="175"/>
      <c r="ELZ127" s="175"/>
      <c r="EMA127" s="175"/>
      <c r="EMB127" s="175"/>
      <c r="EMC127" s="175"/>
      <c r="EMD127" s="175"/>
      <c r="EME127" s="175"/>
      <c r="EMF127" s="175"/>
      <c r="EMG127" s="175"/>
      <c r="EMH127" s="175"/>
      <c r="EMI127" s="175"/>
      <c r="EMJ127" s="175"/>
      <c r="EMK127" s="175"/>
      <c r="EML127" s="175"/>
      <c r="EMM127" s="175"/>
      <c r="EMN127" s="175"/>
      <c r="EMO127" s="175"/>
      <c r="EMP127" s="175"/>
      <c r="EMQ127" s="175"/>
      <c r="EMR127" s="175"/>
      <c r="EMS127" s="175"/>
      <c r="EMT127" s="175"/>
      <c r="EMU127" s="175"/>
      <c r="EMV127" s="175"/>
      <c r="EMW127" s="175"/>
      <c r="EMX127" s="175"/>
      <c r="EMY127" s="175"/>
      <c r="EMZ127" s="175"/>
      <c r="ENA127" s="175"/>
      <c r="ENB127" s="175"/>
      <c r="ENC127" s="175"/>
      <c r="END127" s="175"/>
      <c r="ENE127" s="175"/>
      <c r="ENF127" s="175"/>
      <c r="ENG127" s="175"/>
      <c r="ENH127" s="175"/>
      <c r="ENI127" s="175"/>
      <c r="ENJ127" s="175"/>
      <c r="ENK127" s="175"/>
      <c r="ENL127" s="175"/>
      <c r="ENM127" s="175"/>
      <c r="ENN127" s="175"/>
      <c r="ENO127" s="175"/>
      <c r="ENP127" s="175"/>
      <c r="ENQ127" s="175"/>
      <c r="ENR127" s="175"/>
      <c r="ENS127" s="175"/>
      <c r="ENT127" s="175"/>
      <c r="ENU127" s="175"/>
      <c r="ENV127" s="175"/>
      <c r="ENW127" s="175"/>
      <c r="ENX127" s="175"/>
      <c r="ENY127" s="175"/>
      <c r="ENZ127" s="175"/>
      <c r="EOA127" s="175"/>
      <c r="EOB127" s="175"/>
      <c r="EOC127" s="175"/>
      <c r="EOD127" s="175"/>
      <c r="EOE127" s="175"/>
      <c r="EOF127" s="175"/>
      <c r="EOG127" s="175"/>
      <c r="EOH127" s="175"/>
      <c r="EOI127" s="175"/>
      <c r="EOJ127" s="175"/>
      <c r="EOK127" s="175"/>
      <c r="EOL127" s="175"/>
      <c r="EOM127" s="175"/>
      <c r="EON127" s="175"/>
      <c r="EOO127" s="175"/>
      <c r="EOP127" s="175"/>
      <c r="EOQ127" s="175"/>
      <c r="EOR127" s="175"/>
      <c r="EOS127" s="175"/>
      <c r="EOT127" s="175"/>
      <c r="EOU127" s="175"/>
      <c r="EOV127" s="175"/>
      <c r="EOW127" s="175"/>
      <c r="EOX127" s="175"/>
      <c r="EOY127" s="175"/>
      <c r="EOZ127" s="175"/>
      <c r="EPA127" s="175"/>
      <c r="EPB127" s="175"/>
      <c r="EPC127" s="175"/>
      <c r="EPD127" s="175"/>
      <c r="EPE127" s="175"/>
      <c r="EPF127" s="175"/>
      <c r="EPG127" s="175"/>
      <c r="EPH127" s="175"/>
      <c r="EPI127" s="175"/>
      <c r="EPJ127" s="175"/>
      <c r="EPK127" s="175"/>
      <c r="EPL127" s="175"/>
      <c r="EPM127" s="175"/>
      <c r="EPN127" s="175"/>
      <c r="EPO127" s="175"/>
      <c r="EPP127" s="175"/>
      <c r="EPQ127" s="175"/>
      <c r="EPR127" s="175"/>
      <c r="EPS127" s="175"/>
      <c r="EPT127" s="175"/>
      <c r="EPU127" s="175"/>
      <c r="EPV127" s="175"/>
      <c r="EPW127" s="175"/>
      <c r="EPX127" s="175"/>
      <c r="EPY127" s="175"/>
      <c r="EPZ127" s="175"/>
      <c r="EQA127" s="175"/>
      <c r="EQB127" s="175"/>
      <c r="EQC127" s="175"/>
      <c r="EQD127" s="175"/>
      <c r="EQE127" s="175"/>
      <c r="EQF127" s="175"/>
      <c r="EQG127" s="175"/>
      <c r="EQH127" s="175"/>
      <c r="EQI127" s="175"/>
      <c r="EQJ127" s="175"/>
      <c r="EQK127" s="175"/>
      <c r="EQL127" s="175"/>
      <c r="EQM127" s="175"/>
      <c r="EQN127" s="175"/>
      <c r="EQO127" s="175"/>
      <c r="EQP127" s="175"/>
      <c r="EQQ127" s="175"/>
      <c r="EQR127" s="175"/>
      <c r="EQS127" s="175"/>
      <c r="EQT127" s="175"/>
      <c r="EQU127" s="175"/>
      <c r="EQV127" s="175"/>
      <c r="EQW127" s="175"/>
      <c r="EQX127" s="175"/>
      <c r="EQY127" s="175"/>
      <c r="EQZ127" s="175"/>
      <c r="ERA127" s="175"/>
      <c r="ERB127" s="175"/>
      <c r="ERC127" s="175"/>
      <c r="ERD127" s="175"/>
      <c r="ERE127" s="175"/>
      <c r="ERF127" s="175"/>
      <c r="ERG127" s="175"/>
      <c r="ERH127" s="175"/>
      <c r="ERI127" s="175"/>
      <c r="ERJ127" s="175"/>
      <c r="ERK127" s="175"/>
      <c r="ERL127" s="175"/>
      <c r="ERM127" s="175"/>
      <c r="ERN127" s="175"/>
      <c r="ERO127" s="175"/>
      <c r="ERP127" s="175"/>
      <c r="ERQ127" s="175"/>
      <c r="ERR127" s="175"/>
      <c r="ERS127" s="175"/>
      <c r="ERT127" s="175"/>
      <c r="ERU127" s="175"/>
      <c r="ERV127" s="175"/>
      <c r="ERW127" s="175"/>
      <c r="ERX127" s="175"/>
      <c r="ERY127" s="175"/>
      <c r="ERZ127" s="175"/>
      <c r="ESA127" s="175"/>
      <c r="ESB127" s="175"/>
      <c r="ESC127" s="175"/>
      <c r="ESD127" s="175"/>
      <c r="ESE127" s="175"/>
      <c r="ESF127" s="175"/>
      <c r="ESG127" s="175"/>
      <c r="ESH127" s="175"/>
      <c r="ESI127" s="175"/>
      <c r="ESJ127" s="175"/>
      <c r="ESK127" s="175"/>
      <c r="ESL127" s="175"/>
      <c r="ESM127" s="175"/>
      <c r="ESN127" s="175"/>
      <c r="ESO127" s="175"/>
      <c r="ESP127" s="175"/>
      <c r="ESQ127" s="175"/>
      <c r="ESR127" s="175"/>
      <c r="ESS127" s="175"/>
      <c r="EST127" s="175"/>
      <c r="ESU127" s="175"/>
      <c r="ESV127" s="175"/>
      <c r="ESW127" s="175"/>
      <c r="ESX127" s="175"/>
      <c r="ESY127" s="175"/>
      <c r="ESZ127" s="175"/>
      <c r="ETA127" s="175"/>
      <c r="ETB127" s="175"/>
      <c r="ETC127" s="175"/>
      <c r="ETD127" s="175"/>
      <c r="ETE127" s="175"/>
      <c r="ETF127" s="175"/>
      <c r="ETG127" s="175"/>
      <c r="ETH127" s="175"/>
      <c r="ETI127" s="175"/>
      <c r="ETJ127" s="175"/>
      <c r="ETK127" s="175"/>
      <c r="ETL127" s="175"/>
      <c r="ETM127" s="175"/>
      <c r="ETN127" s="175"/>
      <c r="ETO127" s="175"/>
      <c r="ETP127" s="175"/>
      <c r="ETQ127" s="175"/>
      <c r="ETR127" s="175"/>
      <c r="ETS127" s="175"/>
      <c r="ETT127" s="175"/>
      <c r="ETU127" s="175"/>
      <c r="ETV127" s="175"/>
      <c r="ETW127" s="175"/>
      <c r="ETX127" s="175"/>
      <c r="ETY127" s="175"/>
      <c r="ETZ127" s="175"/>
      <c r="EUA127" s="175"/>
      <c r="EUB127" s="175"/>
      <c r="EUC127" s="175"/>
      <c r="EUD127" s="175"/>
      <c r="EUE127" s="175"/>
      <c r="EUF127" s="175"/>
      <c r="EUG127" s="175"/>
      <c r="EUH127" s="175"/>
      <c r="EUI127" s="175"/>
      <c r="EUJ127" s="175"/>
      <c r="EUK127" s="175"/>
      <c r="EUL127" s="175"/>
      <c r="EUM127" s="175"/>
      <c r="EUN127" s="175"/>
      <c r="EUO127" s="175"/>
      <c r="EUP127" s="175"/>
      <c r="EUQ127" s="175"/>
      <c r="EUR127" s="175"/>
      <c r="EUS127" s="175"/>
      <c r="EUT127" s="175"/>
      <c r="EUU127" s="175"/>
      <c r="EUV127" s="175"/>
      <c r="EUW127" s="175"/>
      <c r="EUX127" s="175"/>
      <c r="EUY127" s="175"/>
      <c r="EUZ127" s="175"/>
      <c r="EVA127" s="175"/>
      <c r="EVB127" s="175"/>
      <c r="EVC127" s="175"/>
      <c r="EVD127" s="175"/>
      <c r="EVE127" s="175"/>
      <c r="EVF127" s="175"/>
      <c r="EVG127" s="175"/>
      <c r="EVH127" s="175"/>
      <c r="EVI127" s="175"/>
      <c r="EVJ127" s="175"/>
      <c r="EVK127" s="175"/>
      <c r="EVL127" s="175"/>
      <c r="EVM127" s="175"/>
      <c r="EVN127" s="175"/>
      <c r="EVO127" s="175"/>
      <c r="EVP127" s="175"/>
      <c r="EVQ127" s="175"/>
      <c r="EVR127" s="175"/>
      <c r="EVS127" s="175"/>
      <c r="EVT127" s="175"/>
      <c r="EVU127" s="175"/>
      <c r="EVV127" s="175"/>
      <c r="EVW127" s="175"/>
      <c r="EVX127" s="175"/>
      <c r="EVY127" s="175"/>
      <c r="EVZ127" s="175"/>
      <c r="EWA127" s="175"/>
      <c r="EWB127" s="175"/>
      <c r="EWC127" s="175"/>
      <c r="EWD127" s="175"/>
      <c r="EWE127" s="175"/>
      <c r="EWF127" s="175"/>
      <c r="EWG127" s="175"/>
      <c r="EWH127" s="175"/>
      <c r="EWI127" s="175"/>
      <c r="EWJ127" s="175"/>
      <c r="EWK127" s="175"/>
      <c r="EWL127" s="175"/>
      <c r="EWM127" s="175"/>
      <c r="EWN127" s="175"/>
      <c r="EWO127" s="175"/>
      <c r="EWP127" s="175"/>
      <c r="EWQ127" s="175"/>
      <c r="EWR127" s="175"/>
      <c r="EWS127" s="175"/>
      <c r="EWT127" s="175"/>
      <c r="EWU127" s="175"/>
      <c r="EWV127" s="175"/>
      <c r="EWW127" s="175"/>
      <c r="EWX127" s="175"/>
      <c r="EWY127" s="175"/>
      <c r="EWZ127" s="175"/>
      <c r="EXA127" s="175"/>
      <c r="EXB127" s="175"/>
      <c r="EXC127" s="175"/>
      <c r="EXD127" s="175"/>
      <c r="EXE127" s="175"/>
      <c r="EXF127" s="175"/>
      <c r="EXG127" s="175"/>
      <c r="EXH127" s="175"/>
      <c r="EXI127" s="175"/>
      <c r="EXJ127" s="175"/>
      <c r="EXK127" s="175"/>
      <c r="EXL127" s="175"/>
      <c r="EXM127" s="175"/>
      <c r="EXN127" s="175"/>
      <c r="EXO127" s="175"/>
      <c r="EXP127" s="175"/>
      <c r="EXQ127" s="175"/>
      <c r="EXR127" s="175"/>
      <c r="EXS127" s="175"/>
      <c r="EXT127" s="175"/>
      <c r="EXU127" s="175"/>
      <c r="EXV127" s="175"/>
      <c r="EXW127" s="175"/>
      <c r="EXX127" s="175"/>
      <c r="EXY127" s="175"/>
      <c r="EXZ127" s="175"/>
      <c r="EYA127" s="175"/>
      <c r="EYB127" s="175"/>
      <c r="EYC127" s="175"/>
      <c r="EYD127" s="175"/>
      <c r="EYE127" s="175"/>
      <c r="EYF127" s="175"/>
      <c r="EYG127" s="175"/>
      <c r="EYH127" s="175"/>
      <c r="EYI127" s="175"/>
      <c r="EYJ127" s="175"/>
      <c r="EYK127" s="175"/>
      <c r="EYL127" s="175"/>
      <c r="EYM127" s="175"/>
      <c r="EYN127" s="175"/>
      <c r="EYO127" s="175"/>
      <c r="EYP127" s="175"/>
      <c r="EYQ127" s="175"/>
      <c r="EYR127" s="175"/>
      <c r="EYS127" s="175"/>
      <c r="EYT127" s="175"/>
      <c r="EYU127" s="175"/>
      <c r="EYV127" s="175"/>
      <c r="EYW127" s="175"/>
      <c r="EYX127" s="175"/>
      <c r="EYY127" s="175"/>
      <c r="EYZ127" s="175"/>
      <c r="EZA127" s="175"/>
      <c r="EZB127" s="175"/>
      <c r="EZC127" s="175"/>
      <c r="EZD127" s="175"/>
      <c r="EZE127" s="175"/>
      <c r="EZF127" s="175"/>
      <c r="EZG127" s="175"/>
      <c r="EZH127" s="175"/>
      <c r="EZI127" s="175"/>
      <c r="EZJ127" s="175"/>
      <c r="EZK127" s="175"/>
      <c r="EZL127" s="175"/>
      <c r="EZM127" s="175"/>
      <c r="EZN127" s="175"/>
      <c r="EZO127" s="175"/>
      <c r="EZP127" s="175"/>
      <c r="EZQ127" s="175"/>
      <c r="EZR127" s="175"/>
      <c r="EZS127" s="175"/>
      <c r="EZT127" s="175"/>
      <c r="EZU127" s="175"/>
      <c r="EZV127" s="175"/>
      <c r="EZW127" s="175"/>
      <c r="EZX127" s="175"/>
      <c r="EZY127" s="175"/>
      <c r="EZZ127" s="175"/>
      <c r="FAA127" s="175"/>
      <c r="FAB127" s="175"/>
      <c r="FAC127" s="175"/>
      <c r="FAD127" s="175"/>
      <c r="FAE127" s="175"/>
      <c r="FAF127" s="175"/>
      <c r="FAG127" s="175"/>
      <c r="FAH127" s="175"/>
      <c r="FAI127" s="175"/>
      <c r="FAJ127" s="175"/>
      <c r="FAK127" s="175"/>
      <c r="FAL127" s="175"/>
      <c r="FAM127" s="175"/>
      <c r="FAN127" s="175"/>
      <c r="FAO127" s="175"/>
      <c r="FAP127" s="175"/>
      <c r="FAQ127" s="175"/>
      <c r="FAR127" s="175"/>
      <c r="FAS127" s="175"/>
      <c r="FAT127" s="175"/>
      <c r="FAU127" s="175"/>
      <c r="FAV127" s="175"/>
      <c r="FAW127" s="175"/>
      <c r="FAX127" s="175"/>
      <c r="FAY127" s="175"/>
      <c r="FAZ127" s="175"/>
      <c r="FBA127" s="175"/>
      <c r="FBB127" s="175"/>
      <c r="FBC127" s="175"/>
      <c r="FBD127" s="175"/>
      <c r="FBE127" s="175"/>
      <c r="FBF127" s="175"/>
      <c r="FBG127" s="175"/>
      <c r="FBH127" s="175"/>
      <c r="FBI127" s="175"/>
      <c r="FBJ127" s="175"/>
      <c r="FBK127" s="175"/>
      <c r="FBL127" s="175"/>
      <c r="FBM127" s="175"/>
      <c r="FBN127" s="175"/>
      <c r="FBO127" s="175"/>
      <c r="FBP127" s="175"/>
      <c r="FBQ127" s="175"/>
      <c r="FBR127" s="175"/>
      <c r="FBS127" s="175"/>
      <c r="FBT127" s="175"/>
      <c r="FBU127" s="175"/>
      <c r="FBV127" s="175"/>
      <c r="FBW127" s="175"/>
      <c r="FBX127" s="175"/>
      <c r="FBY127" s="175"/>
      <c r="FBZ127" s="175"/>
      <c r="FCA127" s="175"/>
      <c r="FCB127" s="175"/>
      <c r="FCC127" s="175"/>
      <c r="FCD127" s="175"/>
      <c r="FCE127" s="175"/>
      <c r="FCF127" s="175"/>
      <c r="FCG127" s="175"/>
      <c r="FCH127" s="175"/>
      <c r="FCI127" s="175"/>
      <c r="FCJ127" s="175"/>
      <c r="FCK127" s="175"/>
      <c r="FCL127" s="175"/>
      <c r="FCM127" s="175"/>
      <c r="FCN127" s="175"/>
      <c r="FCO127" s="175"/>
      <c r="FCP127" s="175"/>
      <c r="FCQ127" s="175"/>
      <c r="FCR127" s="175"/>
      <c r="FCS127" s="175"/>
      <c r="FCT127" s="175"/>
      <c r="FCU127" s="175"/>
      <c r="FCV127" s="175"/>
      <c r="FCW127" s="175"/>
      <c r="FCX127" s="175"/>
      <c r="FCY127" s="175"/>
      <c r="FCZ127" s="175"/>
      <c r="FDA127" s="175"/>
      <c r="FDB127" s="175"/>
      <c r="FDC127" s="175"/>
      <c r="FDD127" s="175"/>
      <c r="FDE127" s="175"/>
      <c r="FDF127" s="175"/>
      <c r="FDG127" s="175"/>
      <c r="FDH127" s="175"/>
      <c r="FDI127" s="175"/>
      <c r="FDJ127" s="175"/>
      <c r="FDK127" s="175"/>
      <c r="FDL127" s="175"/>
      <c r="FDM127" s="175"/>
      <c r="FDN127" s="175"/>
      <c r="FDO127" s="175"/>
      <c r="FDP127" s="175"/>
      <c r="FDQ127" s="175"/>
      <c r="FDR127" s="175"/>
      <c r="FDS127" s="175"/>
      <c r="FDT127" s="175"/>
      <c r="FDU127" s="175"/>
      <c r="FDV127" s="175"/>
      <c r="FDW127" s="175"/>
      <c r="FDX127" s="175"/>
      <c r="FDY127" s="175"/>
      <c r="FDZ127" s="175"/>
      <c r="FEA127" s="175"/>
      <c r="FEB127" s="175"/>
      <c r="FEC127" s="175"/>
      <c r="FED127" s="175"/>
      <c r="FEE127" s="175"/>
      <c r="FEF127" s="175"/>
      <c r="FEG127" s="175"/>
      <c r="FEH127" s="175"/>
      <c r="FEI127" s="175"/>
      <c r="FEJ127" s="175"/>
      <c r="FEK127" s="175"/>
      <c r="FEL127" s="175"/>
      <c r="FEM127" s="175"/>
      <c r="FEN127" s="175"/>
      <c r="FEO127" s="175"/>
      <c r="FEP127" s="175"/>
      <c r="FEQ127" s="175"/>
      <c r="FER127" s="175"/>
      <c r="FES127" s="175"/>
      <c r="FET127" s="175"/>
      <c r="FEU127" s="175"/>
      <c r="FEV127" s="175"/>
      <c r="FEW127" s="175"/>
      <c r="FEX127" s="175"/>
      <c r="FEY127" s="175"/>
      <c r="FEZ127" s="175"/>
      <c r="FFA127" s="175"/>
      <c r="FFB127" s="175"/>
      <c r="FFC127" s="175"/>
      <c r="FFD127" s="175"/>
      <c r="FFE127" s="175"/>
      <c r="FFF127" s="175"/>
      <c r="FFG127" s="175"/>
      <c r="FFH127" s="175"/>
      <c r="FFI127" s="175"/>
      <c r="FFJ127" s="175"/>
      <c r="FFK127" s="175"/>
      <c r="FFL127" s="175"/>
      <c r="FFM127" s="175"/>
      <c r="FFN127" s="175"/>
      <c r="FFO127" s="175"/>
      <c r="FFP127" s="175"/>
      <c r="FFQ127" s="175"/>
      <c r="FFR127" s="175"/>
      <c r="FFS127" s="175"/>
      <c r="FFT127" s="175"/>
      <c r="FFU127" s="175"/>
      <c r="FFV127" s="175"/>
      <c r="FFW127" s="175"/>
      <c r="FFX127" s="175"/>
      <c r="FFY127" s="175"/>
      <c r="FFZ127" s="175"/>
      <c r="FGA127" s="175"/>
      <c r="FGB127" s="175"/>
      <c r="FGC127" s="175"/>
      <c r="FGD127" s="175"/>
      <c r="FGE127" s="175"/>
      <c r="FGF127" s="175"/>
      <c r="FGG127" s="175"/>
      <c r="FGH127" s="175"/>
      <c r="FGI127" s="175"/>
      <c r="FGJ127" s="175"/>
      <c r="FGK127" s="175"/>
      <c r="FGL127" s="175"/>
      <c r="FGM127" s="175"/>
      <c r="FGN127" s="175"/>
      <c r="FGO127" s="175"/>
      <c r="FGP127" s="175"/>
      <c r="FGQ127" s="175"/>
      <c r="FGR127" s="175"/>
      <c r="FGS127" s="175"/>
      <c r="FGT127" s="175"/>
      <c r="FGU127" s="175"/>
      <c r="FGV127" s="175"/>
      <c r="FGW127" s="175"/>
      <c r="FGX127" s="175"/>
      <c r="FGY127" s="175"/>
      <c r="FGZ127" s="175"/>
      <c r="FHA127" s="175"/>
      <c r="FHB127" s="175"/>
      <c r="FHC127" s="175"/>
      <c r="FHD127" s="175"/>
      <c r="FHE127" s="175"/>
      <c r="FHF127" s="175"/>
      <c r="FHG127" s="175"/>
      <c r="FHH127" s="175"/>
      <c r="FHI127" s="175"/>
      <c r="FHJ127" s="175"/>
      <c r="FHK127" s="175"/>
      <c r="FHL127" s="175"/>
      <c r="FHM127" s="175"/>
      <c r="FHN127" s="175"/>
      <c r="FHO127" s="175"/>
      <c r="FHP127" s="175"/>
      <c r="FHQ127" s="175"/>
      <c r="FHR127" s="175"/>
      <c r="FHS127" s="175"/>
      <c r="FHT127" s="175"/>
      <c r="FHU127" s="175"/>
      <c r="FHV127" s="175"/>
      <c r="FHW127" s="175"/>
      <c r="FHX127" s="175"/>
      <c r="FHY127" s="175"/>
      <c r="FHZ127" s="175"/>
      <c r="FIA127" s="175"/>
      <c r="FIB127" s="175"/>
      <c r="FIC127" s="175"/>
      <c r="FID127" s="175"/>
      <c r="FIE127" s="175"/>
      <c r="FIF127" s="175"/>
      <c r="FIG127" s="175"/>
      <c r="FIH127" s="175"/>
      <c r="FII127" s="175"/>
      <c r="FIJ127" s="175"/>
      <c r="FIK127" s="175"/>
      <c r="FIL127" s="175"/>
      <c r="FIM127" s="175"/>
      <c r="FIN127" s="175"/>
      <c r="FIO127" s="175"/>
      <c r="FIP127" s="175"/>
      <c r="FIQ127" s="175"/>
      <c r="FIR127" s="175"/>
      <c r="FIS127" s="175"/>
      <c r="FIT127" s="175"/>
      <c r="FIU127" s="175"/>
      <c r="FIV127" s="175"/>
      <c r="FIW127" s="175"/>
      <c r="FIX127" s="175"/>
      <c r="FIY127" s="175"/>
      <c r="FIZ127" s="175"/>
      <c r="FJA127" s="175"/>
      <c r="FJB127" s="175"/>
      <c r="FJC127" s="175"/>
      <c r="FJD127" s="175"/>
      <c r="FJE127" s="175"/>
      <c r="FJF127" s="175"/>
      <c r="FJG127" s="175"/>
      <c r="FJH127" s="175"/>
      <c r="FJI127" s="175"/>
      <c r="FJJ127" s="175"/>
      <c r="FJK127" s="175"/>
      <c r="FJL127" s="175"/>
      <c r="FJM127" s="175"/>
      <c r="FJN127" s="175"/>
      <c r="FJO127" s="175"/>
      <c r="FJP127" s="175"/>
      <c r="FJQ127" s="175"/>
      <c r="FJR127" s="175"/>
      <c r="FJS127" s="175"/>
      <c r="FJT127" s="175"/>
      <c r="FJU127" s="175"/>
      <c r="FJV127" s="175"/>
      <c r="FJW127" s="175"/>
      <c r="FJX127" s="175"/>
      <c r="FJY127" s="175"/>
      <c r="FJZ127" s="175"/>
      <c r="FKA127" s="175"/>
      <c r="FKB127" s="175"/>
      <c r="FKC127" s="175"/>
      <c r="FKD127" s="175"/>
      <c r="FKE127" s="175"/>
      <c r="FKF127" s="175"/>
      <c r="FKG127" s="175"/>
      <c r="FKH127" s="175"/>
      <c r="FKI127" s="175"/>
      <c r="FKJ127" s="175"/>
      <c r="FKK127" s="175"/>
      <c r="FKL127" s="175"/>
      <c r="FKM127" s="175"/>
      <c r="FKN127" s="175"/>
      <c r="FKO127" s="175"/>
      <c r="FKP127" s="175"/>
      <c r="FKQ127" s="175"/>
      <c r="FKR127" s="175"/>
      <c r="FKS127" s="175"/>
      <c r="FKT127" s="175"/>
      <c r="FKU127" s="175"/>
      <c r="FKV127" s="175"/>
      <c r="FKW127" s="175"/>
      <c r="FKX127" s="175"/>
      <c r="FKY127" s="175"/>
      <c r="FKZ127" s="175"/>
      <c r="FLA127" s="175"/>
      <c r="FLB127" s="175"/>
      <c r="FLC127" s="175"/>
      <c r="FLD127" s="175"/>
      <c r="FLE127" s="175"/>
      <c r="FLF127" s="175"/>
      <c r="FLG127" s="175"/>
      <c r="FLH127" s="175"/>
      <c r="FLI127" s="175"/>
      <c r="FLJ127" s="175"/>
      <c r="FLK127" s="175"/>
      <c r="FLL127" s="175"/>
      <c r="FLM127" s="175"/>
      <c r="FLN127" s="175"/>
      <c r="FLO127" s="175"/>
      <c r="FLP127" s="175"/>
      <c r="FLQ127" s="175"/>
      <c r="FLR127" s="175"/>
      <c r="FLS127" s="175"/>
      <c r="FLT127" s="175"/>
      <c r="FLU127" s="175"/>
      <c r="FLV127" s="175"/>
      <c r="FLW127" s="175"/>
      <c r="FLX127" s="175"/>
      <c r="FLY127" s="175"/>
      <c r="FLZ127" s="175"/>
      <c r="FMA127" s="175"/>
      <c r="FMB127" s="175"/>
      <c r="FMC127" s="175"/>
      <c r="FMD127" s="175"/>
      <c r="FME127" s="175"/>
      <c r="FMF127" s="175"/>
      <c r="FMG127" s="175"/>
      <c r="FMH127" s="175"/>
      <c r="FMI127" s="175"/>
      <c r="FMJ127" s="175"/>
      <c r="FMK127" s="175"/>
      <c r="FML127" s="175"/>
      <c r="FMM127" s="175"/>
      <c r="FMN127" s="175"/>
      <c r="FMO127" s="175"/>
      <c r="FMP127" s="175"/>
      <c r="FMQ127" s="175"/>
      <c r="FMR127" s="175"/>
      <c r="FMS127" s="175"/>
      <c r="FMT127" s="175"/>
      <c r="FMU127" s="175"/>
      <c r="FMV127" s="175"/>
      <c r="FMW127" s="175"/>
      <c r="FMX127" s="175"/>
      <c r="FMY127" s="175"/>
      <c r="FMZ127" s="175"/>
      <c r="FNA127" s="175"/>
      <c r="FNB127" s="175"/>
      <c r="FNC127" s="175"/>
      <c r="FND127" s="175"/>
      <c r="FNE127" s="175"/>
      <c r="FNF127" s="175"/>
      <c r="FNG127" s="175"/>
      <c r="FNH127" s="175"/>
      <c r="FNI127" s="175"/>
      <c r="FNJ127" s="175"/>
      <c r="FNK127" s="175"/>
      <c r="FNL127" s="175"/>
      <c r="FNM127" s="175"/>
      <c r="FNN127" s="175"/>
      <c r="FNO127" s="175"/>
      <c r="FNP127" s="175"/>
      <c r="FNQ127" s="175"/>
      <c r="FNR127" s="175"/>
      <c r="FNS127" s="175"/>
      <c r="FNT127" s="175"/>
      <c r="FNU127" s="175"/>
      <c r="FNV127" s="175"/>
      <c r="FNW127" s="175"/>
      <c r="FNX127" s="175"/>
      <c r="FNY127" s="175"/>
      <c r="FNZ127" s="175"/>
      <c r="FOA127" s="175"/>
      <c r="FOB127" s="175"/>
      <c r="FOC127" s="175"/>
      <c r="FOD127" s="175"/>
      <c r="FOE127" s="175"/>
      <c r="FOF127" s="175"/>
      <c r="FOG127" s="175"/>
      <c r="FOH127" s="175"/>
      <c r="FOI127" s="175"/>
      <c r="FOJ127" s="175"/>
      <c r="FOK127" s="175"/>
      <c r="FOL127" s="175"/>
      <c r="FOM127" s="175"/>
      <c r="FON127" s="175"/>
      <c r="FOO127" s="175"/>
      <c r="FOP127" s="175"/>
      <c r="FOQ127" s="175"/>
      <c r="FOR127" s="175"/>
      <c r="FOS127" s="175"/>
      <c r="FOT127" s="175"/>
      <c r="FOU127" s="175"/>
      <c r="FOV127" s="175"/>
      <c r="FOW127" s="175"/>
      <c r="FOX127" s="175"/>
      <c r="FOY127" s="175"/>
      <c r="FOZ127" s="175"/>
      <c r="FPA127" s="175"/>
      <c r="FPB127" s="175"/>
      <c r="FPC127" s="175"/>
      <c r="FPD127" s="175"/>
      <c r="FPE127" s="175"/>
      <c r="FPF127" s="175"/>
      <c r="FPG127" s="175"/>
      <c r="FPH127" s="175"/>
      <c r="FPI127" s="175"/>
      <c r="FPJ127" s="175"/>
      <c r="FPK127" s="175"/>
      <c r="FPL127" s="175"/>
      <c r="FPM127" s="175"/>
      <c r="FPN127" s="175"/>
      <c r="FPO127" s="175"/>
      <c r="FPP127" s="175"/>
      <c r="FPQ127" s="175"/>
      <c r="FPR127" s="175"/>
      <c r="FPS127" s="175"/>
      <c r="FPT127" s="175"/>
      <c r="FPU127" s="175"/>
      <c r="FPV127" s="175"/>
      <c r="FPW127" s="175"/>
      <c r="FPX127" s="175"/>
      <c r="FPY127" s="175"/>
      <c r="FPZ127" s="175"/>
      <c r="FQA127" s="175"/>
      <c r="FQB127" s="175"/>
      <c r="FQC127" s="175"/>
      <c r="FQD127" s="175"/>
      <c r="FQE127" s="175"/>
      <c r="FQF127" s="175"/>
      <c r="FQG127" s="175"/>
      <c r="FQH127" s="175"/>
      <c r="FQI127" s="175"/>
      <c r="FQJ127" s="175"/>
      <c r="FQK127" s="175"/>
      <c r="FQL127" s="175"/>
      <c r="FQM127" s="175"/>
      <c r="FQN127" s="175"/>
      <c r="FQO127" s="175"/>
      <c r="FQP127" s="175"/>
      <c r="FQQ127" s="175"/>
      <c r="FQR127" s="175"/>
      <c r="FQS127" s="175"/>
      <c r="FQT127" s="175"/>
      <c r="FQU127" s="175"/>
      <c r="FQV127" s="175"/>
      <c r="FQW127" s="175"/>
      <c r="FQX127" s="175"/>
      <c r="FQY127" s="175"/>
      <c r="FQZ127" s="175"/>
      <c r="FRA127" s="175"/>
      <c r="FRB127" s="175"/>
      <c r="FRC127" s="175"/>
      <c r="FRD127" s="175"/>
      <c r="FRE127" s="175"/>
      <c r="FRF127" s="175"/>
      <c r="FRG127" s="175"/>
      <c r="FRH127" s="175"/>
      <c r="FRI127" s="175"/>
      <c r="FRJ127" s="175"/>
      <c r="FRK127" s="175"/>
      <c r="FRL127" s="175"/>
      <c r="FRM127" s="175"/>
      <c r="FRN127" s="175"/>
      <c r="FRO127" s="175"/>
      <c r="FRP127" s="175"/>
      <c r="FRQ127" s="175"/>
      <c r="FRR127" s="175"/>
      <c r="FRS127" s="175"/>
      <c r="FRT127" s="175"/>
      <c r="FRU127" s="175"/>
      <c r="FRV127" s="175"/>
      <c r="FRW127" s="175"/>
      <c r="FRX127" s="175"/>
      <c r="FRY127" s="175"/>
      <c r="FRZ127" s="175"/>
      <c r="FSA127" s="175"/>
      <c r="FSB127" s="175"/>
      <c r="FSC127" s="175"/>
      <c r="FSD127" s="175"/>
      <c r="FSE127" s="175"/>
      <c r="FSF127" s="175"/>
      <c r="FSG127" s="175"/>
      <c r="FSH127" s="175"/>
      <c r="FSI127" s="175"/>
      <c r="FSJ127" s="175"/>
      <c r="FSK127" s="175"/>
      <c r="FSL127" s="175"/>
      <c r="FSM127" s="175"/>
      <c r="FSN127" s="175"/>
      <c r="FSO127" s="175"/>
      <c r="FSP127" s="175"/>
      <c r="FSQ127" s="175"/>
      <c r="FSR127" s="175"/>
      <c r="FSS127" s="175"/>
      <c r="FST127" s="175"/>
      <c r="FSU127" s="175"/>
      <c r="FSV127" s="175"/>
      <c r="FSW127" s="175"/>
      <c r="FSX127" s="175"/>
      <c r="FSY127" s="175"/>
      <c r="FSZ127" s="175"/>
      <c r="FTA127" s="175"/>
      <c r="FTB127" s="175"/>
      <c r="FTC127" s="175"/>
      <c r="FTD127" s="175"/>
      <c r="FTE127" s="175"/>
      <c r="FTF127" s="175"/>
      <c r="FTG127" s="175"/>
      <c r="FTH127" s="175"/>
      <c r="FTI127" s="175"/>
      <c r="FTJ127" s="175"/>
      <c r="FTK127" s="175"/>
      <c r="FTL127" s="175"/>
      <c r="FTM127" s="175"/>
      <c r="FTN127" s="175"/>
      <c r="FTO127" s="175"/>
      <c r="FTP127" s="175"/>
      <c r="FTQ127" s="175"/>
      <c r="FTR127" s="175"/>
      <c r="FTS127" s="175"/>
      <c r="FTT127" s="175"/>
      <c r="FTU127" s="175"/>
      <c r="FTV127" s="175"/>
      <c r="FTW127" s="175"/>
      <c r="FTX127" s="175"/>
      <c r="FTY127" s="175"/>
      <c r="FTZ127" s="175"/>
      <c r="FUA127" s="175"/>
      <c r="FUB127" s="175"/>
      <c r="FUC127" s="175"/>
      <c r="FUD127" s="175"/>
      <c r="FUE127" s="175"/>
      <c r="FUF127" s="175"/>
      <c r="FUG127" s="175"/>
      <c r="FUH127" s="175"/>
      <c r="FUI127" s="175"/>
      <c r="FUJ127" s="175"/>
      <c r="FUK127" s="175"/>
      <c r="FUL127" s="175"/>
      <c r="FUM127" s="175"/>
      <c r="FUN127" s="175"/>
      <c r="FUO127" s="175"/>
      <c r="FUP127" s="175"/>
      <c r="FUQ127" s="175"/>
      <c r="FUR127" s="175"/>
      <c r="FUS127" s="175"/>
      <c r="FUT127" s="175"/>
      <c r="FUU127" s="175"/>
      <c r="FUV127" s="175"/>
      <c r="FUW127" s="175"/>
      <c r="FUX127" s="175"/>
      <c r="FUY127" s="175"/>
      <c r="FUZ127" s="175"/>
      <c r="FVA127" s="175"/>
      <c r="FVB127" s="175"/>
      <c r="FVC127" s="175"/>
      <c r="FVD127" s="175"/>
      <c r="FVE127" s="175"/>
      <c r="FVF127" s="175"/>
      <c r="FVG127" s="175"/>
      <c r="FVH127" s="175"/>
      <c r="FVI127" s="175"/>
      <c r="FVJ127" s="175"/>
      <c r="FVK127" s="175"/>
      <c r="FVL127" s="175"/>
      <c r="FVM127" s="175"/>
      <c r="FVN127" s="175"/>
      <c r="FVO127" s="175"/>
      <c r="FVP127" s="175"/>
      <c r="FVQ127" s="175"/>
      <c r="FVR127" s="175"/>
      <c r="FVS127" s="175"/>
      <c r="FVT127" s="175"/>
      <c r="FVU127" s="175"/>
      <c r="FVV127" s="175"/>
      <c r="FVW127" s="175"/>
      <c r="FVX127" s="175"/>
      <c r="FVY127" s="175"/>
      <c r="FVZ127" s="175"/>
      <c r="FWA127" s="175"/>
      <c r="FWB127" s="175"/>
      <c r="FWC127" s="175"/>
      <c r="FWD127" s="175"/>
      <c r="FWE127" s="175"/>
      <c r="FWF127" s="175"/>
      <c r="FWG127" s="175"/>
      <c r="FWH127" s="175"/>
      <c r="FWI127" s="175"/>
      <c r="FWJ127" s="175"/>
      <c r="FWK127" s="175"/>
      <c r="FWL127" s="175"/>
      <c r="FWM127" s="175"/>
      <c r="FWN127" s="175"/>
      <c r="FWO127" s="175"/>
      <c r="FWP127" s="175"/>
      <c r="FWQ127" s="175"/>
      <c r="FWR127" s="175"/>
      <c r="FWS127" s="175"/>
      <c r="FWT127" s="175"/>
      <c r="FWU127" s="175"/>
      <c r="FWV127" s="175"/>
      <c r="FWW127" s="175"/>
      <c r="FWX127" s="175"/>
      <c r="FWY127" s="175"/>
      <c r="FWZ127" s="175"/>
      <c r="FXA127" s="175"/>
      <c r="FXB127" s="175"/>
      <c r="FXC127" s="175"/>
      <c r="FXD127" s="175"/>
      <c r="FXE127" s="175"/>
      <c r="FXF127" s="175"/>
      <c r="FXG127" s="175"/>
      <c r="FXH127" s="175"/>
      <c r="FXI127" s="175"/>
      <c r="FXJ127" s="175"/>
      <c r="FXK127" s="175"/>
      <c r="FXL127" s="175"/>
      <c r="FXM127" s="175"/>
      <c r="FXN127" s="175"/>
      <c r="FXO127" s="175"/>
      <c r="FXP127" s="175"/>
      <c r="FXQ127" s="175"/>
      <c r="FXR127" s="175"/>
      <c r="FXS127" s="175"/>
      <c r="FXT127" s="175"/>
      <c r="FXU127" s="175"/>
      <c r="FXV127" s="175"/>
      <c r="FXW127" s="175"/>
      <c r="FXX127" s="175"/>
      <c r="FXY127" s="175"/>
      <c r="FXZ127" s="175"/>
      <c r="FYA127" s="175"/>
      <c r="FYB127" s="175"/>
      <c r="FYC127" s="175"/>
      <c r="FYD127" s="175"/>
      <c r="FYE127" s="175"/>
      <c r="FYF127" s="175"/>
      <c r="FYG127" s="175"/>
      <c r="FYH127" s="175"/>
      <c r="FYI127" s="175"/>
      <c r="FYJ127" s="175"/>
      <c r="FYK127" s="175"/>
      <c r="FYL127" s="175"/>
      <c r="FYM127" s="175"/>
      <c r="FYN127" s="175"/>
      <c r="FYO127" s="175"/>
      <c r="FYP127" s="175"/>
      <c r="FYQ127" s="175"/>
      <c r="FYR127" s="175"/>
      <c r="FYS127" s="175"/>
      <c r="FYT127" s="175"/>
      <c r="FYU127" s="175"/>
      <c r="FYV127" s="175"/>
      <c r="FYW127" s="175"/>
      <c r="FYX127" s="175"/>
      <c r="FYY127" s="175"/>
      <c r="FYZ127" s="175"/>
      <c r="FZA127" s="175"/>
      <c r="FZB127" s="175"/>
      <c r="FZC127" s="175"/>
      <c r="FZD127" s="175"/>
      <c r="FZE127" s="175"/>
      <c r="FZF127" s="175"/>
      <c r="FZG127" s="175"/>
      <c r="FZH127" s="175"/>
      <c r="FZI127" s="175"/>
      <c r="FZJ127" s="175"/>
      <c r="FZK127" s="175"/>
      <c r="FZL127" s="175"/>
      <c r="FZM127" s="175"/>
      <c r="FZN127" s="175"/>
      <c r="FZO127" s="175"/>
      <c r="FZP127" s="175"/>
      <c r="FZQ127" s="175"/>
      <c r="FZR127" s="175"/>
      <c r="FZS127" s="175"/>
      <c r="FZT127" s="175"/>
      <c r="FZU127" s="175"/>
      <c r="FZV127" s="175"/>
      <c r="FZW127" s="175"/>
      <c r="FZX127" s="175"/>
      <c r="FZY127" s="175"/>
      <c r="FZZ127" s="175"/>
      <c r="GAA127" s="175"/>
      <c r="GAB127" s="175"/>
      <c r="GAC127" s="175"/>
      <c r="GAD127" s="175"/>
      <c r="GAE127" s="175"/>
      <c r="GAF127" s="175"/>
      <c r="GAG127" s="175"/>
      <c r="GAH127" s="175"/>
      <c r="GAI127" s="175"/>
      <c r="GAJ127" s="175"/>
      <c r="GAK127" s="175"/>
      <c r="GAL127" s="175"/>
      <c r="GAM127" s="175"/>
      <c r="GAN127" s="175"/>
      <c r="GAO127" s="175"/>
      <c r="GAP127" s="175"/>
      <c r="GAQ127" s="175"/>
      <c r="GAR127" s="175"/>
      <c r="GAS127" s="175"/>
      <c r="GAT127" s="175"/>
      <c r="GAU127" s="175"/>
      <c r="GAV127" s="175"/>
      <c r="GAW127" s="175"/>
      <c r="GAX127" s="175"/>
      <c r="GAY127" s="175"/>
      <c r="GAZ127" s="175"/>
      <c r="GBA127" s="175"/>
      <c r="GBB127" s="175"/>
      <c r="GBC127" s="175"/>
      <c r="GBD127" s="175"/>
      <c r="GBE127" s="175"/>
      <c r="GBF127" s="175"/>
      <c r="GBG127" s="175"/>
      <c r="GBH127" s="175"/>
      <c r="GBI127" s="175"/>
      <c r="GBJ127" s="175"/>
      <c r="GBK127" s="175"/>
      <c r="GBL127" s="175"/>
      <c r="GBM127" s="175"/>
      <c r="GBN127" s="175"/>
      <c r="GBO127" s="175"/>
      <c r="GBP127" s="175"/>
      <c r="GBQ127" s="175"/>
      <c r="GBR127" s="175"/>
      <c r="GBS127" s="175"/>
      <c r="GBT127" s="175"/>
      <c r="GBU127" s="175"/>
      <c r="GBV127" s="175"/>
      <c r="GBW127" s="175"/>
      <c r="GBX127" s="175"/>
      <c r="GBY127" s="175"/>
      <c r="GBZ127" s="175"/>
      <c r="GCA127" s="175"/>
      <c r="GCB127" s="175"/>
      <c r="GCC127" s="175"/>
      <c r="GCD127" s="175"/>
      <c r="GCE127" s="175"/>
      <c r="GCF127" s="175"/>
      <c r="GCG127" s="175"/>
      <c r="GCH127" s="175"/>
      <c r="GCI127" s="175"/>
      <c r="GCJ127" s="175"/>
      <c r="GCK127" s="175"/>
      <c r="GCL127" s="175"/>
      <c r="GCM127" s="175"/>
      <c r="GCN127" s="175"/>
      <c r="GCO127" s="175"/>
      <c r="GCP127" s="175"/>
      <c r="GCQ127" s="175"/>
      <c r="GCR127" s="175"/>
      <c r="GCS127" s="175"/>
      <c r="GCT127" s="175"/>
      <c r="GCU127" s="175"/>
      <c r="GCV127" s="175"/>
      <c r="GCW127" s="175"/>
      <c r="GCX127" s="175"/>
      <c r="GCY127" s="175"/>
      <c r="GCZ127" s="175"/>
      <c r="GDA127" s="175"/>
      <c r="GDB127" s="175"/>
      <c r="GDC127" s="175"/>
      <c r="GDD127" s="175"/>
      <c r="GDE127" s="175"/>
      <c r="GDF127" s="175"/>
      <c r="GDG127" s="175"/>
      <c r="GDH127" s="175"/>
      <c r="GDI127" s="175"/>
      <c r="GDJ127" s="175"/>
      <c r="GDK127" s="175"/>
      <c r="GDL127" s="175"/>
      <c r="GDM127" s="175"/>
      <c r="GDN127" s="175"/>
      <c r="GDO127" s="175"/>
      <c r="GDP127" s="175"/>
      <c r="GDQ127" s="175"/>
      <c r="GDR127" s="175"/>
      <c r="GDS127" s="175"/>
      <c r="GDT127" s="175"/>
      <c r="GDU127" s="175"/>
      <c r="GDV127" s="175"/>
      <c r="GDW127" s="175"/>
      <c r="GDX127" s="175"/>
      <c r="GDY127" s="175"/>
      <c r="GDZ127" s="175"/>
      <c r="GEA127" s="175"/>
      <c r="GEB127" s="175"/>
      <c r="GEC127" s="175"/>
      <c r="GED127" s="175"/>
      <c r="GEE127" s="175"/>
      <c r="GEF127" s="175"/>
      <c r="GEG127" s="175"/>
      <c r="GEH127" s="175"/>
      <c r="GEI127" s="175"/>
      <c r="GEJ127" s="175"/>
      <c r="GEK127" s="175"/>
      <c r="GEL127" s="175"/>
      <c r="GEM127" s="175"/>
      <c r="GEN127" s="175"/>
      <c r="GEO127" s="175"/>
      <c r="GEP127" s="175"/>
      <c r="GEQ127" s="175"/>
      <c r="GER127" s="175"/>
      <c r="GES127" s="175"/>
      <c r="GET127" s="175"/>
      <c r="GEU127" s="175"/>
      <c r="GEV127" s="175"/>
      <c r="GEW127" s="175"/>
      <c r="GEX127" s="175"/>
      <c r="GEY127" s="175"/>
      <c r="GEZ127" s="175"/>
      <c r="GFA127" s="175"/>
      <c r="GFB127" s="175"/>
      <c r="GFC127" s="175"/>
      <c r="GFD127" s="175"/>
      <c r="GFE127" s="175"/>
      <c r="GFF127" s="175"/>
      <c r="GFG127" s="175"/>
      <c r="GFH127" s="175"/>
      <c r="GFI127" s="175"/>
      <c r="GFJ127" s="175"/>
      <c r="GFK127" s="175"/>
      <c r="GFL127" s="175"/>
      <c r="GFM127" s="175"/>
      <c r="GFN127" s="175"/>
      <c r="GFO127" s="175"/>
      <c r="GFP127" s="175"/>
      <c r="GFQ127" s="175"/>
      <c r="GFR127" s="175"/>
      <c r="GFS127" s="175"/>
      <c r="GFT127" s="175"/>
      <c r="GFU127" s="175"/>
      <c r="GFV127" s="175"/>
      <c r="GFW127" s="175"/>
      <c r="GFX127" s="175"/>
      <c r="GFY127" s="175"/>
      <c r="GFZ127" s="175"/>
      <c r="GGA127" s="175"/>
      <c r="GGB127" s="175"/>
      <c r="GGC127" s="175"/>
      <c r="GGD127" s="175"/>
      <c r="GGE127" s="175"/>
      <c r="GGF127" s="175"/>
      <c r="GGG127" s="175"/>
      <c r="GGH127" s="175"/>
      <c r="GGI127" s="175"/>
      <c r="GGJ127" s="175"/>
      <c r="GGK127" s="175"/>
      <c r="GGL127" s="175"/>
      <c r="GGM127" s="175"/>
      <c r="GGN127" s="175"/>
      <c r="GGO127" s="175"/>
      <c r="GGP127" s="175"/>
      <c r="GGQ127" s="175"/>
      <c r="GGR127" s="175"/>
      <c r="GGS127" s="175"/>
      <c r="GGT127" s="175"/>
      <c r="GGU127" s="175"/>
      <c r="GGV127" s="175"/>
      <c r="GGW127" s="175"/>
      <c r="GGX127" s="175"/>
      <c r="GGY127" s="175"/>
      <c r="GGZ127" s="175"/>
      <c r="GHA127" s="175"/>
      <c r="GHB127" s="175"/>
      <c r="GHC127" s="175"/>
      <c r="GHD127" s="175"/>
      <c r="GHE127" s="175"/>
      <c r="GHF127" s="175"/>
      <c r="GHG127" s="175"/>
      <c r="GHH127" s="175"/>
      <c r="GHI127" s="175"/>
      <c r="GHJ127" s="175"/>
      <c r="GHK127" s="175"/>
      <c r="GHL127" s="175"/>
      <c r="GHM127" s="175"/>
      <c r="GHN127" s="175"/>
      <c r="GHO127" s="175"/>
      <c r="GHP127" s="175"/>
      <c r="GHQ127" s="175"/>
      <c r="GHR127" s="175"/>
      <c r="GHS127" s="175"/>
      <c r="GHT127" s="175"/>
      <c r="GHU127" s="175"/>
      <c r="GHV127" s="175"/>
      <c r="GHW127" s="175"/>
      <c r="GHX127" s="175"/>
      <c r="GHY127" s="175"/>
      <c r="GHZ127" s="175"/>
      <c r="GIA127" s="175"/>
      <c r="GIB127" s="175"/>
      <c r="GIC127" s="175"/>
      <c r="GID127" s="175"/>
      <c r="GIE127" s="175"/>
      <c r="GIF127" s="175"/>
      <c r="GIG127" s="175"/>
      <c r="GIH127" s="175"/>
      <c r="GII127" s="175"/>
      <c r="GIJ127" s="175"/>
      <c r="GIK127" s="175"/>
      <c r="GIL127" s="175"/>
      <c r="GIM127" s="175"/>
      <c r="GIN127" s="175"/>
      <c r="GIO127" s="175"/>
      <c r="GIP127" s="175"/>
      <c r="GIQ127" s="175"/>
      <c r="GIR127" s="175"/>
      <c r="GIS127" s="175"/>
      <c r="GIT127" s="175"/>
      <c r="GIU127" s="175"/>
      <c r="GIV127" s="175"/>
      <c r="GIW127" s="175"/>
      <c r="GIX127" s="175"/>
      <c r="GIY127" s="175"/>
      <c r="GIZ127" s="175"/>
      <c r="GJA127" s="175"/>
      <c r="GJB127" s="175"/>
      <c r="GJC127" s="175"/>
      <c r="GJD127" s="175"/>
      <c r="GJE127" s="175"/>
      <c r="GJF127" s="175"/>
      <c r="GJG127" s="175"/>
      <c r="GJH127" s="175"/>
      <c r="GJI127" s="175"/>
      <c r="GJJ127" s="175"/>
      <c r="GJK127" s="175"/>
      <c r="GJL127" s="175"/>
      <c r="GJM127" s="175"/>
      <c r="GJN127" s="175"/>
      <c r="GJO127" s="175"/>
      <c r="GJP127" s="175"/>
      <c r="GJQ127" s="175"/>
      <c r="GJR127" s="175"/>
      <c r="GJS127" s="175"/>
      <c r="GJT127" s="175"/>
      <c r="GJU127" s="175"/>
      <c r="GJV127" s="175"/>
      <c r="GJW127" s="175"/>
      <c r="GJX127" s="175"/>
      <c r="GJY127" s="175"/>
      <c r="GJZ127" s="175"/>
      <c r="GKA127" s="175"/>
      <c r="GKB127" s="175"/>
      <c r="GKC127" s="175"/>
      <c r="GKD127" s="175"/>
      <c r="GKE127" s="175"/>
      <c r="GKF127" s="175"/>
      <c r="GKG127" s="175"/>
      <c r="GKH127" s="175"/>
      <c r="GKI127" s="175"/>
      <c r="GKJ127" s="175"/>
      <c r="GKK127" s="175"/>
      <c r="GKL127" s="175"/>
      <c r="GKM127" s="175"/>
      <c r="GKN127" s="175"/>
      <c r="GKO127" s="175"/>
      <c r="GKP127" s="175"/>
      <c r="GKQ127" s="175"/>
      <c r="GKR127" s="175"/>
      <c r="GKS127" s="175"/>
      <c r="GKT127" s="175"/>
      <c r="GKU127" s="175"/>
      <c r="GKV127" s="175"/>
      <c r="GKW127" s="175"/>
      <c r="GKX127" s="175"/>
      <c r="GKY127" s="175"/>
      <c r="GKZ127" s="175"/>
      <c r="GLA127" s="175"/>
      <c r="GLB127" s="175"/>
      <c r="GLC127" s="175"/>
      <c r="GLD127" s="175"/>
      <c r="GLE127" s="175"/>
      <c r="GLF127" s="175"/>
      <c r="GLG127" s="175"/>
      <c r="GLH127" s="175"/>
      <c r="GLI127" s="175"/>
      <c r="GLJ127" s="175"/>
      <c r="GLK127" s="175"/>
      <c r="GLL127" s="175"/>
      <c r="GLM127" s="175"/>
      <c r="GLN127" s="175"/>
      <c r="GLO127" s="175"/>
      <c r="GLP127" s="175"/>
      <c r="GLQ127" s="175"/>
      <c r="GLR127" s="175"/>
      <c r="GLS127" s="175"/>
      <c r="GLT127" s="175"/>
      <c r="GLU127" s="175"/>
      <c r="GLV127" s="175"/>
      <c r="GLW127" s="175"/>
      <c r="GLX127" s="175"/>
      <c r="GLY127" s="175"/>
      <c r="GLZ127" s="175"/>
      <c r="GMA127" s="175"/>
      <c r="GMB127" s="175"/>
      <c r="GMC127" s="175"/>
      <c r="GMD127" s="175"/>
      <c r="GME127" s="175"/>
      <c r="GMF127" s="175"/>
      <c r="GMG127" s="175"/>
      <c r="GMH127" s="175"/>
      <c r="GMI127" s="175"/>
      <c r="GMJ127" s="175"/>
      <c r="GMK127" s="175"/>
      <c r="GML127" s="175"/>
      <c r="GMM127" s="175"/>
      <c r="GMN127" s="175"/>
      <c r="GMO127" s="175"/>
      <c r="GMP127" s="175"/>
      <c r="GMQ127" s="175"/>
      <c r="GMR127" s="175"/>
      <c r="GMS127" s="175"/>
      <c r="GMT127" s="175"/>
      <c r="GMU127" s="175"/>
      <c r="GMV127" s="175"/>
      <c r="GMW127" s="175"/>
      <c r="GMX127" s="175"/>
      <c r="GMY127" s="175"/>
      <c r="GMZ127" s="175"/>
      <c r="GNA127" s="175"/>
      <c r="GNB127" s="175"/>
      <c r="GNC127" s="175"/>
      <c r="GND127" s="175"/>
      <c r="GNE127" s="175"/>
      <c r="GNF127" s="175"/>
      <c r="GNG127" s="175"/>
      <c r="GNH127" s="175"/>
      <c r="GNI127" s="175"/>
      <c r="GNJ127" s="175"/>
      <c r="GNK127" s="175"/>
      <c r="GNL127" s="175"/>
      <c r="GNM127" s="175"/>
      <c r="GNN127" s="175"/>
      <c r="GNO127" s="175"/>
      <c r="GNP127" s="175"/>
      <c r="GNQ127" s="175"/>
      <c r="GNR127" s="175"/>
      <c r="GNS127" s="175"/>
      <c r="GNT127" s="175"/>
      <c r="GNU127" s="175"/>
      <c r="GNV127" s="175"/>
      <c r="GNW127" s="175"/>
      <c r="GNX127" s="175"/>
      <c r="GNY127" s="175"/>
      <c r="GNZ127" s="175"/>
      <c r="GOA127" s="175"/>
      <c r="GOB127" s="175"/>
      <c r="GOC127" s="175"/>
      <c r="GOD127" s="175"/>
      <c r="GOE127" s="175"/>
      <c r="GOF127" s="175"/>
      <c r="GOG127" s="175"/>
      <c r="GOH127" s="175"/>
      <c r="GOI127" s="175"/>
      <c r="GOJ127" s="175"/>
      <c r="GOK127" s="175"/>
      <c r="GOL127" s="175"/>
      <c r="GOM127" s="175"/>
      <c r="GON127" s="175"/>
      <c r="GOO127" s="175"/>
      <c r="GOP127" s="175"/>
      <c r="GOQ127" s="175"/>
      <c r="GOR127" s="175"/>
      <c r="GOS127" s="175"/>
      <c r="GOT127" s="175"/>
      <c r="GOU127" s="175"/>
      <c r="GOV127" s="175"/>
      <c r="GOW127" s="175"/>
      <c r="GOX127" s="175"/>
      <c r="GOY127" s="175"/>
      <c r="GOZ127" s="175"/>
      <c r="GPA127" s="175"/>
      <c r="GPB127" s="175"/>
      <c r="GPC127" s="175"/>
      <c r="GPD127" s="175"/>
      <c r="GPE127" s="175"/>
      <c r="GPF127" s="175"/>
      <c r="GPG127" s="175"/>
      <c r="GPH127" s="175"/>
      <c r="GPI127" s="175"/>
      <c r="GPJ127" s="175"/>
      <c r="GPK127" s="175"/>
      <c r="GPL127" s="175"/>
      <c r="GPM127" s="175"/>
      <c r="GPN127" s="175"/>
      <c r="GPO127" s="175"/>
      <c r="GPP127" s="175"/>
      <c r="GPQ127" s="175"/>
      <c r="GPR127" s="175"/>
      <c r="GPS127" s="175"/>
      <c r="GPT127" s="175"/>
      <c r="GPU127" s="175"/>
      <c r="GPV127" s="175"/>
      <c r="GPW127" s="175"/>
      <c r="GPX127" s="175"/>
      <c r="GPY127" s="175"/>
      <c r="GPZ127" s="175"/>
      <c r="GQA127" s="175"/>
      <c r="GQB127" s="175"/>
      <c r="GQC127" s="175"/>
      <c r="GQD127" s="175"/>
      <c r="GQE127" s="175"/>
      <c r="GQF127" s="175"/>
      <c r="GQG127" s="175"/>
      <c r="GQH127" s="175"/>
      <c r="GQI127" s="175"/>
      <c r="GQJ127" s="175"/>
      <c r="GQK127" s="175"/>
      <c r="GQL127" s="175"/>
      <c r="GQM127" s="175"/>
      <c r="GQN127" s="175"/>
      <c r="GQO127" s="175"/>
      <c r="GQP127" s="175"/>
      <c r="GQQ127" s="175"/>
      <c r="GQR127" s="175"/>
      <c r="GQS127" s="175"/>
      <c r="GQT127" s="175"/>
      <c r="GQU127" s="175"/>
      <c r="GQV127" s="175"/>
      <c r="GQW127" s="175"/>
      <c r="GQX127" s="175"/>
      <c r="GQY127" s="175"/>
      <c r="GQZ127" s="175"/>
      <c r="GRA127" s="175"/>
      <c r="GRB127" s="175"/>
      <c r="GRC127" s="175"/>
      <c r="GRD127" s="175"/>
      <c r="GRE127" s="175"/>
      <c r="GRF127" s="175"/>
      <c r="GRG127" s="175"/>
      <c r="GRH127" s="175"/>
      <c r="GRI127" s="175"/>
      <c r="GRJ127" s="175"/>
      <c r="GRK127" s="175"/>
      <c r="GRL127" s="175"/>
      <c r="GRM127" s="175"/>
      <c r="GRN127" s="175"/>
      <c r="GRO127" s="175"/>
      <c r="GRP127" s="175"/>
      <c r="GRQ127" s="175"/>
      <c r="GRR127" s="175"/>
      <c r="GRS127" s="175"/>
      <c r="GRT127" s="175"/>
      <c r="GRU127" s="175"/>
      <c r="GRV127" s="175"/>
      <c r="GRW127" s="175"/>
      <c r="GRX127" s="175"/>
      <c r="GRY127" s="175"/>
      <c r="GRZ127" s="175"/>
      <c r="GSA127" s="175"/>
      <c r="GSB127" s="175"/>
      <c r="GSC127" s="175"/>
      <c r="GSD127" s="175"/>
      <c r="GSE127" s="175"/>
      <c r="GSF127" s="175"/>
      <c r="GSG127" s="175"/>
      <c r="GSH127" s="175"/>
      <c r="GSI127" s="175"/>
      <c r="GSJ127" s="175"/>
      <c r="GSK127" s="175"/>
      <c r="GSL127" s="175"/>
      <c r="GSM127" s="175"/>
      <c r="GSN127" s="175"/>
      <c r="GSO127" s="175"/>
      <c r="GSP127" s="175"/>
      <c r="GSQ127" s="175"/>
      <c r="GSR127" s="175"/>
      <c r="GSS127" s="175"/>
      <c r="GST127" s="175"/>
      <c r="GSU127" s="175"/>
      <c r="GSV127" s="175"/>
      <c r="GSW127" s="175"/>
      <c r="GSX127" s="175"/>
      <c r="GSY127" s="175"/>
      <c r="GSZ127" s="175"/>
      <c r="GTA127" s="175"/>
      <c r="GTB127" s="175"/>
      <c r="GTC127" s="175"/>
      <c r="GTD127" s="175"/>
      <c r="GTE127" s="175"/>
      <c r="GTF127" s="175"/>
      <c r="GTG127" s="175"/>
      <c r="GTH127" s="175"/>
      <c r="GTI127" s="175"/>
      <c r="GTJ127" s="175"/>
      <c r="GTK127" s="175"/>
      <c r="GTL127" s="175"/>
      <c r="GTM127" s="175"/>
      <c r="GTN127" s="175"/>
      <c r="GTO127" s="175"/>
      <c r="GTP127" s="175"/>
      <c r="GTQ127" s="175"/>
      <c r="GTR127" s="175"/>
      <c r="GTS127" s="175"/>
      <c r="GTT127" s="175"/>
      <c r="GTU127" s="175"/>
      <c r="GTV127" s="175"/>
      <c r="GTW127" s="175"/>
      <c r="GTX127" s="175"/>
      <c r="GTY127" s="175"/>
      <c r="GTZ127" s="175"/>
      <c r="GUA127" s="175"/>
      <c r="GUB127" s="175"/>
      <c r="GUC127" s="175"/>
      <c r="GUD127" s="175"/>
      <c r="GUE127" s="175"/>
      <c r="GUF127" s="175"/>
      <c r="GUG127" s="175"/>
      <c r="GUH127" s="175"/>
      <c r="GUI127" s="175"/>
      <c r="GUJ127" s="175"/>
      <c r="GUK127" s="175"/>
      <c r="GUL127" s="175"/>
      <c r="GUM127" s="175"/>
      <c r="GUN127" s="175"/>
      <c r="GUO127" s="175"/>
      <c r="GUP127" s="175"/>
      <c r="GUQ127" s="175"/>
      <c r="GUR127" s="175"/>
      <c r="GUS127" s="175"/>
      <c r="GUT127" s="175"/>
      <c r="GUU127" s="175"/>
      <c r="GUV127" s="175"/>
      <c r="GUW127" s="175"/>
      <c r="GUX127" s="175"/>
      <c r="GUY127" s="175"/>
      <c r="GUZ127" s="175"/>
      <c r="GVA127" s="175"/>
      <c r="GVB127" s="175"/>
      <c r="GVC127" s="175"/>
      <c r="GVD127" s="175"/>
      <c r="GVE127" s="175"/>
      <c r="GVF127" s="175"/>
      <c r="GVG127" s="175"/>
      <c r="GVH127" s="175"/>
      <c r="GVI127" s="175"/>
      <c r="GVJ127" s="175"/>
      <c r="GVK127" s="175"/>
      <c r="GVL127" s="175"/>
      <c r="GVM127" s="175"/>
      <c r="GVN127" s="175"/>
      <c r="GVO127" s="175"/>
      <c r="GVP127" s="175"/>
      <c r="GVQ127" s="175"/>
      <c r="GVR127" s="175"/>
      <c r="GVS127" s="175"/>
      <c r="GVT127" s="175"/>
      <c r="GVU127" s="175"/>
      <c r="GVV127" s="175"/>
      <c r="GVW127" s="175"/>
      <c r="GVX127" s="175"/>
      <c r="GVY127" s="175"/>
      <c r="GVZ127" s="175"/>
      <c r="GWA127" s="175"/>
      <c r="GWB127" s="175"/>
      <c r="GWC127" s="175"/>
      <c r="GWD127" s="175"/>
      <c r="GWE127" s="175"/>
      <c r="GWF127" s="175"/>
      <c r="GWG127" s="175"/>
      <c r="GWH127" s="175"/>
      <c r="GWI127" s="175"/>
      <c r="GWJ127" s="175"/>
      <c r="GWK127" s="175"/>
      <c r="GWL127" s="175"/>
      <c r="GWM127" s="175"/>
      <c r="GWN127" s="175"/>
      <c r="GWO127" s="175"/>
      <c r="GWP127" s="175"/>
      <c r="GWQ127" s="175"/>
      <c r="GWR127" s="175"/>
      <c r="GWS127" s="175"/>
      <c r="GWT127" s="175"/>
      <c r="GWU127" s="175"/>
      <c r="GWV127" s="175"/>
      <c r="GWW127" s="175"/>
      <c r="GWX127" s="175"/>
      <c r="GWY127" s="175"/>
      <c r="GWZ127" s="175"/>
      <c r="GXA127" s="175"/>
      <c r="GXB127" s="175"/>
      <c r="GXC127" s="175"/>
      <c r="GXD127" s="175"/>
      <c r="GXE127" s="175"/>
      <c r="GXF127" s="175"/>
      <c r="GXG127" s="175"/>
      <c r="GXH127" s="175"/>
      <c r="GXI127" s="175"/>
      <c r="GXJ127" s="175"/>
      <c r="GXK127" s="175"/>
      <c r="GXL127" s="175"/>
      <c r="GXM127" s="175"/>
      <c r="GXN127" s="175"/>
      <c r="GXO127" s="175"/>
      <c r="GXP127" s="175"/>
      <c r="GXQ127" s="175"/>
      <c r="GXR127" s="175"/>
      <c r="GXS127" s="175"/>
      <c r="GXT127" s="175"/>
      <c r="GXU127" s="175"/>
      <c r="GXV127" s="175"/>
      <c r="GXW127" s="175"/>
      <c r="GXX127" s="175"/>
      <c r="GXY127" s="175"/>
      <c r="GXZ127" s="175"/>
      <c r="GYA127" s="175"/>
      <c r="GYB127" s="175"/>
      <c r="GYC127" s="175"/>
      <c r="GYD127" s="175"/>
      <c r="GYE127" s="175"/>
      <c r="GYF127" s="175"/>
      <c r="GYG127" s="175"/>
      <c r="GYH127" s="175"/>
      <c r="GYI127" s="175"/>
      <c r="GYJ127" s="175"/>
      <c r="GYK127" s="175"/>
      <c r="GYL127" s="175"/>
      <c r="GYM127" s="175"/>
      <c r="GYN127" s="175"/>
      <c r="GYO127" s="175"/>
      <c r="GYP127" s="175"/>
      <c r="GYQ127" s="175"/>
      <c r="GYR127" s="175"/>
      <c r="GYS127" s="175"/>
      <c r="GYT127" s="175"/>
      <c r="GYU127" s="175"/>
      <c r="GYV127" s="175"/>
      <c r="GYW127" s="175"/>
      <c r="GYX127" s="175"/>
      <c r="GYY127" s="175"/>
      <c r="GYZ127" s="175"/>
      <c r="GZA127" s="175"/>
      <c r="GZB127" s="175"/>
      <c r="GZC127" s="175"/>
      <c r="GZD127" s="175"/>
      <c r="GZE127" s="175"/>
      <c r="GZF127" s="175"/>
      <c r="GZG127" s="175"/>
      <c r="GZH127" s="175"/>
      <c r="GZI127" s="175"/>
      <c r="GZJ127" s="175"/>
      <c r="GZK127" s="175"/>
      <c r="GZL127" s="175"/>
      <c r="GZM127" s="175"/>
      <c r="GZN127" s="175"/>
      <c r="GZO127" s="175"/>
      <c r="GZP127" s="175"/>
      <c r="GZQ127" s="175"/>
      <c r="GZR127" s="175"/>
      <c r="GZS127" s="175"/>
      <c r="GZT127" s="175"/>
      <c r="GZU127" s="175"/>
      <c r="GZV127" s="175"/>
      <c r="GZW127" s="175"/>
      <c r="GZX127" s="175"/>
      <c r="GZY127" s="175"/>
      <c r="GZZ127" s="175"/>
      <c r="HAA127" s="175"/>
      <c r="HAB127" s="175"/>
      <c r="HAC127" s="175"/>
      <c r="HAD127" s="175"/>
      <c r="HAE127" s="175"/>
      <c r="HAF127" s="175"/>
      <c r="HAG127" s="175"/>
      <c r="HAH127" s="175"/>
      <c r="HAI127" s="175"/>
      <c r="HAJ127" s="175"/>
      <c r="HAK127" s="175"/>
      <c r="HAL127" s="175"/>
      <c r="HAM127" s="175"/>
      <c r="HAN127" s="175"/>
      <c r="HAO127" s="175"/>
      <c r="HAP127" s="175"/>
      <c r="HAQ127" s="175"/>
      <c r="HAR127" s="175"/>
      <c r="HAS127" s="175"/>
      <c r="HAT127" s="175"/>
      <c r="HAU127" s="175"/>
      <c r="HAV127" s="175"/>
      <c r="HAW127" s="175"/>
      <c r="HAX127" s="175"/>
      <c r="HAY127" s="175"/>
      <c r="HAZ127" s="175"/>
      <c r="HBA127" s="175"/>
      <c r="HBB127" s="175"/>
      <c r="HBC127" s="175"/>
      <c r="HBD127" s="175"/>
      <c r="HBE127" s="175"/>
      <c r="HBF127" s="175"/>
      <c r="HBG127" s="175"/>
      <c r="HBH127" s="175"/>
      <c r="HBI127" s="175"/>
      <c r="HBJ127" s="175"/>
      <c r="HBK127" s="175"/>
      <c r="HBL127" s="175"/>
      <c r="HBM127" s="175"/>
      <c r="HBN127" s="175"/>
      <c r="HBO127" s="175"/>
      <c r="HBP127" s="175"/>
      <c r="HBQ127" s="175"/>
      <c r="HBR127" s="175"/>
      <c r="HBS127" s="175"/>
      <c r="HBT127" s="175"/>
      <c r="HBU127" s="175"/>
      <c r="HBV127" s="175"/>
      <c r="HBW127" s="175"/>
      <c r="HBX127" s="175"/>
      <c r="HBY127" s="175"/>
      <c r="HBZ127" s="175"/>
      <c r="HCA127" s="175"/>
      <c r="HCB127" s="175"/>
      <c r="HCC127" s="175"/>
      <c r="HCD127" s="175"/>
      <c r="HCE127" s="175"/>
      <c r="HCF127" s="175"/>
      <c r="HCG127" s="175"/>
      <c r="HCH127" s="175"/>
      <c r="HCI127" s="175"/>
      <c r="HCJ127" s="175"/>
      <c r="HCK127" s="175"/>
      <c r="HCL127" s="175"/>
      <c r="HCM127" s="175"/>
      <c r="HCN127" s="175"/>
      <c r="HCO127" s="175"/>
      <c r="HCP127" s="175"/>
      <c r="HCQ127" s="175"/>
      <c r="HCR127" s="175"/>
      <c r="HCS127" s="175"/>
      <c r="HCT127" s="175"/>
      <c r="HCU127" s="175"/>
      <c r="HCV127" s="175"/>
      <c r="HCW127" s="175"/>
      <c r="HCX127" s="175"/>
      <c r="HCY127" s="175"/>
      <c r="HCZ127" s="175"/>
      <c r="HDA127" s="175"/>
      <c r="HDB127" s="175"/>
      <c r="HDC127" s="175"/>
      <c r="HDD127" s="175"/>
      <c r="HDE127" s="175"/>
      <c r="HDF127" s="175"/>
      <c r="HDG127" s="175"/>
      <c r="HDH127" s="175"/>
      <c r="HDI127" s="175"/>
      <c r="HDJ127" s="175"/>
      <c r="HDK127" s="175"/>
      <c r="HDL127" s="175"/>
      <c r="HDM127" s="175"/>
      <c r="HDN127" s="175"/>
      <c r="HDO127" s="175"/>
      <c r="HDP127" s="175"/>
      <c r="HDQ127" s="175"/>
      <c r="HDR127" s="175"/>
      <c r="HDS127" s="175"/>
      <c r="HDT127" s="175"/>
      <c r="HDU127" s="175"/>
      <c r="HDV127" s="175"/>
      <c r="HDW127" s="175"/>
      <c r="HDX127" s="175"/>
      <c r="HDY127" s="175"/>
      <c r="HDZ127" s="175"/>
      <c r="HEA127" s="175"/>
      <c r="HEB127" s="175"/>
      <c r="HEC127" s="175"/>
      <c r="HED127" s="175"/>
      <c r="HEE127" s="175"/>
      <c r="HEF127" s="175"/>
      <c r="HEG127" s="175"/>
      <c r="HEH127" s="175"/>
      <c r="HEI127" s="175"/>
      <c r="HEJ127" s="175"/>
      <c r="HEK127" s="175"/>
      <c r="HEL127" s="175"/>
      <c r="HEM127" s="175"/>
      <c r="HEN127" s="175"/>
      <c r="HEO127" s="175"/>
      <c r="HEP127" s="175"/>
      <c r="HEQ127" s="175"/>
      <c r="HER127" s="175"/>
      <c r="HES127" s="175"/>
      <c r="HET127" s="175"/>
      <c r="HEU127" s="175"/>
      <c r="HEV127" s="175"/>
      <c r="HEW127" s="175"/>
      <c r="HEX127" s="175"/>
      <c r="HEY127" s="175"/>
      <c r="HEZ127" s="175"/>
      <c r="HFA127" s="175"/>
      <c r="HFB127" s="175"/>
      <c r="HFC127" s="175"/>
      <c r="HFD127" s="175"/>
      <c r="HFE127" s="175"/>
      <c r="HFF127" s="175"/>
      <c r="HFG127" s="175"/>
      <c r="HFH127" s="175"/>
      <c r="HFI127" s="175"/>
      <c r="HFJ127" s="175"/>
      <c r="HFK127" s="175"/>
      <c r="HFL127" s="175"/>
      <c r="HFM127" s="175"/>
      <c r="HFN127" s="175"/>
      <c r="HFO127" s="175"/>
      <c r="HFP127" s="175"/>
      <c r="HFQ127" s="175"/>
      <c r="HFR127" s="175"/>
      <c r="HFS127" s="175"/>
      <c r="HFT127" s="175"/>
      <c r="HFU127" s="175"/>
      <c r="HFV127" s="175"/>
      <c r="HFW127" s="175"/>
      <c r="HFX127" s="175"/>
      <c r="HFY127" s="175"/>
      <c r="HFZ127" s="175"/>
      <c r="HGA127" s="175"/>
      <c r="HGB127" s="175"/>
      <c r="HGC127" s="175"/>
      <c r="HGD127" s="175"/>
      <c r="HGE127" s="175"/>
      <c r="HGF127" s="175"/>
      <c r="HGG127" s="175"/>
      <c r="HGH127" s="175"/>
      <c r="HGI127" s="175"/>
      <c r="HGJ127" s="175"/>
      <c r="HGK127" s="175"/>
      <c r="HGL127" s="175"/>
      <c r="HGM127" s="175"/>
      <c r="HGN127" s="175"/>
      <c r="HGO127" s="175"/>
      <c r="HGP127" s="175"/>
      <c r="HGQ127" s="175"/>
      <c r="HGR127" s="175"/>
      <c r="HGS127" s="175"/>
      <c r="HGT127" s="175"/>
      <c r="HGU127" s="175"/>
      <c r="HGV127" s="175"/>
      <c r="HGW127" s="175"/>
      <c r="HGX127" s="175"/>
      <c r="HGY127" s="175"/>
      <c r="HGZ127" s="175"/>
      <c r="HHA127" s="175"/>
      <c r="HHB127" s="175"/>
      <c r="HHC127" s="175"/>
      <c r="HHD127" s="175"/>
      <c r="HHE127" s="175"/>
      <c r="HHF127" s="175"/>
      <c r="HHG127" s="175"/>
      <c r="HHH127" s="175"/>
      <c r="HHI127" s="175"/>
      <c r="HHJ127" s="175"/>
      <c r="HHK127" s="175"/>
      <c r="HHL127" s="175"/>
      <c r="HHM127" s="175"/>
      <c r="HHN127" s="175"/>
      <c r="HHO127" s="175"/>
      <c r="HHP127" s="175"/>
      <c r="HHQ127" s="175"/>
      <c r="HHR127" s="175"/>
      <c r="HHS127" s="175"/>
      <c r="HHT127" s="175"/>
      <c r="HHU127" s="175"/>
      <c r="HHV127" s="175"/>
      <c r="HHW127" s="175"/>
      <c r="HHX127" s="175"/>
      <c r="HHY127" s="175"/>
      <c r="HHZ127" s="175"/>
      <c r="HIA127" s="175"/>
      <c r="HIB127" s="175"/>
      <c r="HIC127" s="175"/>
      <c r="HID127" s="175"/>
      <c r="HIE127" s="175"/>
      <c r="HIF127" s="175"/>
      <c r="HIG127" s="175"/>
      <c r="HIH127" s="175"/>
      <c r="HII127" s="175"/>
      <c r="HIJ127" s="175"/>
      <c r="HIK127" s="175"/>
      <c r="HIL127" s="175"/>
      <c r="HIM127" s="175"/>
      <c r="HIN127" s="175"/>
      <c r="HIO127" s="175"/>
      <c r="HIP127" s="175"/>
      <c r="HIQ127" s="175"/>
      <c r="HIR127" s="175"/>
      <c r="HIS127" s="175"/>
      <c r="HIT127" s="175"/>
      <c r="HIU127" s="175"/>
      <c r="HIV127" s="175"/>
      <c r="HIW127" s="175"/>
      <c r="HIX127" s="175"/>
      <c r="HIY127" s="175"/>
      <c r="HIZ127" s="175"/>
      <c r="HJA127" s="175"/>
      <c r="HJB127" s="175"/>
      <c r="HJC127" s="175"/>
      <c r="HJD127" s="175"/>
      <c r="HJE127" s="175"/>
      <c r="HJF127" s="175"/>
      <c r="HJG127" s="175"/>
      <c r="HJH127" s="175"/>
      <c r="HJI127" s="175"/>
      <c r="HJJ127" s="175"/>
      <c r="HJK127" s="175"/>
      <c r="HJL127" s="175"/>
      <c r="HJM127" s="175"/>
      <c r="HJN127" s="175"/>
      <c r="HJO127" s="175"/>
      <c r="HJP127" s="175"/>
      <c r="HJQ127" s="175"/>
      <c r="HJR127" s="175"/>
      <c r="HJS127" s="175"/>
      <c r="HJT127" s="175"/>
      <c r="HJU127" s="175"/>
      <c r="HJV127" s="175"/>
      <c r="HJW127" s="175"/>
      <c r="HJX127" s="175"/>
      <c r="HJY127" s="175"/>
      <c r="HJZ127" s="175"/>
      <c r="HKA127" s="175"/>
      <c r="HKB127" s="175"/>
      <c r="HKC127" s="175"/>
      <c r="HKD127" s="175"/>
      <c r="HKE127" s="175"/>
      <c r="HKF127" s="175"/>
      <c r="HKG127" s="175"/>
      <c r="HKH127" s="175"/>
      <c r="HKI127" s="175"/>
      <c r="HKJ127" s="175"/>
      <c r="HKK127" s="175"/>
      <c r="HKL127" s="175"/>
      <c r="HKM127" s="175"/>
      <c r="HKN127" s="175"/>
      <c r="HKO127" s="175"/>
      <c r="HKP127" s="175"/>
      <c r="HKQ127" s="175"/>
      <c r="HKR127" s="175"/>
      <c r="HKS127" s="175"/>
      <c r="HKT127" s="175"/>
      <c r="HKU127" s="175"/>
      <c r="HKV127" s="175"/>
      <c r="HKW127" s="175"/>
      <c r="HKX127" s="175"/>
      <c r="HKY127" s="175"/>
      <c r="HKZ127" s="175"/>
      <c r="HLA127" s="175"/>
      <c r="HLB127" s="175"/>
      <c r="HLC127" s="175"/>
      <c r="HLD127" s="175"/>
      <c r="HLE127" s="175"/>
      <c r="HLF127" s="175"/>
      <c r="HLG127" s="175"/>
      <c r="HLH127" s="175"/>
      <c r="HLI127" s="175"/>
      <c r="HLJ127" s="175"/>
      <c r="HLK127" s="175"/>
      <c r="HLL127" s="175"/>
      <c r="HLM127" s="175"/>
      <c r="HLN127" s="175"/>
      <c r="HLO127" s="175"/>
      <c r="HLP127" s="175"/>
      <c r="HLQ127" s="175"/>
      <c r="HLR127" s="175"/>
      <c r="HLS127" s="175"/>
      <c r="HLT127" s="175"/>
      <c r="HLU127" s="175"/>
      <c r="HLV127" s="175"/>
      <c r="HLW127" s="175"/>
      <c r="HLX127" s="175"/>
      <c r="HLY127" s="175"/>
      <c r="HLZ127" s="175"/>
      <c r="HMA127" s="175"/>
      <c r="HMB127" s="175"/>
      <c r="HMC127" s="175"/>
      <c r="HMD127" s="175"/>
      <c r="HME127" s="175"/>
      <c r="HMF127" s="175"/>
      <c r="HMG127" s="175"/>
      <c r="HMH127" s="175"/>
      <c r="HMI127" s="175"/>
      <c r="HMJ127" s="175"/>
      <c r="HMK127" s="175"/>
      <c r="HML127" s="175"/>
      <c r="HMM127" s="175"/>
      <c r="HMN127" s="175"/>
      <c r="HMO127" s="175"/>
      <c r="HMP127" s="175"/>
      <c r="HMQ127" s="175"/>
      <c r="HMR127" s="175"/>
      <c r="HMS127" s="175"/>
      <c r="HMT127" s="175"/>
      <c r="HMU127" s="175"/>
      <c r="HMV127" s="175"/>
      <c r="HMW127" s="175"/>
      <c r="HMX127" s="175"/>
      <c r="HMY127" s="175"/>
      <c r="HMZ127" s="175"/>
      <c r="HNA127" s="175"/>
      <c r="HNB127" s="175"/>
      <c r="HNC127" s="175"/>
      <c r="HND127" s="175"/>
      <c r="HNE127" s="175"/>
      <c r="HNF127" s="175"/>
      <c r="HNG127" s="175"/>
      <c r="HNH127" s="175"/>
      <c r="HNI127" s="175"/>
      <c r="HNJ127" s="175"/>
      <c r="HNK127" s="175"/>
      <c r="HNL127" s="175"/>
      <c r="HNM127" s="175"/>
      <c r="HNN127" s="175"/>
      <c r="HNO127" s="175"/>
      <c r="HNP127" s="175"/>
      <c r="HNQ127" s="175"/>
      <c r="HNR127" s="175"/>
      <c r="HNS127" s="175"/>
      <c r="HNT127" s="175"/>
      <c r="HNU127" s="175"/>
      <c r="HNV127" s="175"/>
      <c r="HNW127" s="175"/>
      <c r="HNX127" s="175"/>
      <c r="HNY127" s="175"/>
      <c r="HNZ127" s="175"/>
      <c r="HOA127" s="175"/>
      <c r="HOB127" s="175"/>
      <c r="HOC127" s="175"/>
      <c r="HOD127" s="175"/>
      <c r="HOE127" s="175"/>
      <c r="HOF127" s="175"/>
      <c r="HOG127" s="175"/>
      <c r="HOH127" s="175"/>
      <c r="HOI127" s="175"/>
      <c r="HOJ127" s="175"/>
      <c r="HOK127" s="175"/>
      <c r="HOL127" s="175"/>
      <c r="HOM127" s="175"/>
      <c r="HON127" s="175"/>
      <c r="HOO127" s="175"/>
      <c r="HOP127" s="175"/>
      <c r="HOQ127" s="175"/>
      <c r="HOR127" s="175"/>
      <c r="HOS127" s="175"/>
      <c r="HOT127" s="175"/>
      <c r="HOU127" s="175"/>
      <c r="HOV127" s="175"/>
      <c r="HOW127" s="175"/>
      <c r="HOX127" s="175"/>
      <c r="HOY127" s="175"/>
      <c r="HOZ127" s="175"/>
      <c r="HPA127" s="175"/>
      <c r="HPB127" s="175"/>
      <c r="HPC127" s="175"/>
      <c r="HPD127" s="175"/>
      <c r="HPE127" s="175"/>
      <c r="HPF127" s="175"/>
      <c r="HPG127" s="175"/>
      <c r="HPH127" s="175"/>
      <c r="HPI127" s="175"/>
      <c r="HPJ127" s="175"/>
      <c r="HPK127" s="175"/>
      <c r="HPL127" s="175"/>
      <c r="HPM127" s="175"/>
      <c r="HPN127" s="175"/>
      <c r="HPO127" s="175"/>
      <c r="HPP127" s="175"/>
      <c r="HPQ127" s="175"/>
      <c r="HPR127" s="175"/>
      <c r="HPS127" s="175"/>
      <c r="HPT127" s="175"/>
      <c r="HPU127" s="175"/>
      <c r="HPV127" s="175"/>
      <c r="HPW127" s="175"/>
      <c r="HPX127" s="175"/>
      <c r="HPY127" s="175"/>
      <c r="HPZ127" s="175"/>
      <c r="HQA127" s="175"/>
      <c r="HQB127" s="175"/>
      <c r="HQC127" s="175"/>
      <c r="HQD127" s="175"/>
      <c r="HQE127" s="175"/>
      <c r="HQF127" s="175"/>
      <c r="HQG127" s="175"/>
      <c r="HQH127" s="175"/>
      <c r="HQI127" s="175"/>
      <c r="HQJ127" s="175"/>
      <c r="HQK127" s="175"/>
      <c r="HQL127" s="175"/>
      <c r="HQM127" s="175"/>
      <c r="HQN127" s="175"/>
      <c r="HQO127" s="175"/>
      <c r="HQP127" s="175"/>
      <c r="HQQ127" s="175"/>
      <c r="HQR127" s="175"/>
      <c r="HQS127" s="175"/>
      <c r="HQT127" s="175"/>
      <c r="HQU127" s="175"/>
      <c r="HQV127" s="175"/>
      <c r="HQW127" s="175"/>
      <c r="HQX127" s="175"/>
      <c r="HQY127" s="175"/>
      <c r="HQZ127" s="175"/>
      <c r="HRA127" s="175"/>
      <c r="HRB127" s="175"/>
      <c r="HRC127" s="175"/>
      <c r="HRD127" s="175"/>
      <c r="HRE127" s="175"/>
      <c r="HRF127" s="175"/>
      <c r="HRG127" s="175"/>
      <c r="HRH127" s="175"/>
      <c r="HRI127" s="175"/>
      <c r="HRJ127" s="175"/>
      <c r="HRK127" s="175"/>
      <c r="HRL127" s="175"/>
      <c r="HRM127" s="175"/>
      <c r="HRN127" s="175"/>
      <c r="HRO127" s="175"/>
      <c r="HRP127" s="175"/>
      <c r="HRQ127" s="175"/>
      <c r="HRR127" s="175"/>
      <c r="HRS127" s="175"/>
      <c r="HRT127" s="175"/>
      <c r="HRU127" s="175"/>
      <c r="HRV127" s="175"/>
      <c r="HRW127" s="175"/>
      <c r="HRX127" s="175"/>
      <c r="HRY127" s="175"/>
      <c r="HRZ127" s="175"/>
      <c r="HSA127" s="175"/>
      <c r="HSB127" s="175"/>
      <c r="HSC127" s="175"/>
      <c r="HSD127" s="175"/>
      <c r="HSE127" s="175"/>
      <c r="HSF127" s="175"/>
      <c r="HSG127" s="175"/>
      <c r="HSH127" s="175"/>
      <c r="HSI127" s="175"/>
      <c r="HSJ127" s="175"/>
      <c r="HSK127" s="175"/>
      <c r="HSL127" s="175"/>
      <c r="HSM127" s="175"/>
      <c r="HSN127" s="175"/>
      <c r="HSO127" s="175"/>
      <c r="HSP127" s="175"/>
      <c r="HSQ127" s="175"/>
      <c r="HSR127" s="175"/>
      <c r="HSS127" s="175"/>
      <c r="HST127" s="175"/>
      <c r="HSU127" s="175"/>
      <c r="HSV127" s="175"/>
      <c r="HSW127" s="175"/>
      <c r="HSX127" s="175"/>
      <c r="HSY127" s="175"/>
      <c r="HSZ127" s="175"/>
      <c r="HTA127" s="175"/>
      <c r="HTB127" s="175"/>
      <c r="HTC127" s="175"/>
      <c r="HTD127" s="175"/>
      <c r="HTE127" s="175"/>
      <c r="HTF127" s="175"/>
      <c r="HTG127" s="175"/>
      <c r="HTH127" s="175"/>
      <c r="HTI127" s="175"/>
      <c r="HTJ127" s="175"/>
      <c r="HTK127" s="175"/>
      <c r="HTL127" s="175"/>
      <c r="HTM127" s="175"/>
      <c r="HTN127" s="175"/>
      <c r="HTO127" s="175"/>
      <c r="HTP127" s="175"/>
      <c r="HTQ127" s="175"/>
      <c r="HTR127" s="175"/>
      <c r="HTS127" s="175"/>
      <c r="HTT127" s="175"/>
      <c r="HTU127" s="175"/>
      <c r="HTV127" s="175"/>
      <c r="HTW127" s="175"/>
      <c r="HTX127" s="175"/>
      <c r="HTY127" s="175"/>
      <c r="HTZ127" s="175"/>
      <c r="HUA127" s="175"/>
      <c r="HUB127" s="175"/>
      <c r="HUC127" s="175"/>
      <c r="HUD127" s="175"/>
      <c r="HUE127" s="175"/>
      <c r="HUF127" s="175"/>
      <c r="HUG127" s="175"/>
      <c r="HUH127" s="175"/>
      <c r="HUI127" s="175"/>
      <c r="HUJ127" s="175"/>
      <c r="HUK127" s="175"/>
      <c r="HUL127" s="175"/>
      <c r="HUM127" s="175"/>
      <c r="HUN127" s="175"/>
      <c r="HUO127" s="175"/>
      <c r="HUP127" s="175"/>
      <c r="HUQ127" s="175"/>
      <c r="HUR127" s="175"/>
      <c r="HUS127" s="175"/>
      <c r="HUT127" s="175"/>
      <c r="HUU127" s="175"/>
      <c r="HUV127" s="175"/>
      <c r="HUW127" s="175"/>
      <c r="HUX127" s="175"/>
      <c r="HUY127" s="175"/>
      <c r="HUZ127" s="175"/>
      <c r="HVA127" s="175"/>
      <c r="HVB127" s="175"/>
      <c r="HVC127" s="175"/>
      <c r="HVD127" s="175"/>
      <c r="HVE127" s="175"/>
      <c r="HVF127" s="175"/>
      <c r="HVG127" s="175"/>
      <c r="HVH127" s="175"/>
      <c r="HVI127" s="175"/>
      <c r="HVJ127" s="175"/>
      <c r="HVK127" s="175"/>
      <c r="HVL127" s="175"/>
      <c r="HVM127" s="175"/>
      <c r="HVN127" s="175"/>
      <c r="HVO127" s="175"/>
      <c r="HVP127" s="175"/>
      <c r="HVQ127" s="175"/>
      <c r="HVR127" s="175"/>
      <c r="HVS127" s="175"/>
      <c r="HVT127" s="175"/>
      <c r="HVU127" s="175"/>
      <c r="HVV127" s="175"/>
      <c r="HVW127" s="175"/>
      <c r="HVX127" s="175"/>
      <c r="HVY127" s="175"/>
      <c r="HVZ127" s="175"/>
      <c r="HWA127" s="175"/>
      <c r="HWB127" s="175"/>
      <c r="HWC127" s="175"/>
      <c r="HWD127" s="175"/>
      <c r="HWE127" s="175"/>
      <c r="HWF127" s="175"/>
      <c r="HWG127" s="175"/>
      <c r="HWH127" s="175"/>
      <c r="HWI127" s="175"/>
      <c r="HWJ127" s="175"/>
      <c r="HWK127" s="175"/>
      <c r="HWL127" s="175"/>
      <c r="HWM127" s="175"/>
      <c r="HWN127" s="175"/>
      <c r="HWO127" s="175"/>
      <c r="HWP127" s="175"/>
      <c r="HWQ127" s="175"/>
      <c r="HWR127" s="175"/>
      <c r="HWS127" s="175"/>
      <c r="HWT127" s="175"/>
      <c r="HWU127" s="175"/>
      <c r="HWV127" s="175"/>
      <c r="HWW127" s="175"/>
      <c r="HWX127" s="175"/>
      <c r="HWY127" s="175"/>
      <c r="HWZ127" s="175"/>
      <c r="HXA127" s="175"/>
      <c r="HXB127" s="175"/>
      <c r="HXC127" s="175"/>
      <c r="HXD127" s="175"/>
      <c r="HXE127" s="175"/>
      <c r="HXF127" s="175"/>
      <c r="HXG127" s="175"/>
      <c r="HXH127" s="175"/>
      <c r="HXI127" s="175"/>
      <c r="HXJ127" s="175"/>
      <c r="HXK127" s="175"/>
      <c r="HXL127" s="175"/>
      <c r="HXM127" s="175"/>
      <c r="HXN127" s="175"/>
      <c r="HXO127" s="175"/>
      <c r="HXP127" s="175"/>
      <c r="HXQ127" s="175"/>
      <c r="HXR127" s="175"/>
      <c r="HXS127" s="175"/>
      <c r="HXT127" s="175"/>
      <c r="HXU127" s="175"/>
      <c r="HXV127" s="175"/>
      <c r="HXW127" s="175"/>
      <c r="HXX127" s="175"/>
      <c r="HXY127" s="175"/>
      <c r="HXZ127" s="175"/>
      <c r="HYA127" s="175"/>
      <c r="HYB127" s="175"/>
      <c r="HYC127" s="175"/>
      <c r="HYD127" s="175"/>
      <c r="HYE127" s="175"/>
      <c r="HYF127" s="175"/>
      <c r="HYG127" s="175"/>
      <c r="HYH127" s="175"/>
      <c r="HYI127" s="175"/>
      <c r="HYJ127" s="175"/>
      <c r="HYK127" s="175"/>
      <c r="HYL127" s="175"/>
      <c r="HYM127" s="175"/>
      <c r="HYN127" s="175"/>
      <c r="HYO127" s="175"/>
      <c r="HYP127" s="175"/>
      <c r="HYQ127" s="175"/>
      <c r="HYR127" s="175"/>
      <c r="HYS127" s="175"/>
      <c r="HYT127" s="175"/>
      <c r="HYU127" s="175"/>
      <c r="HYV127" s="175"/>
      <c r="HYW127" s="175"/>
      <c r="HYX127" s="175"/>
      <c r="HYY127" s="175"/>
      <c r="HYZ127" s="175"/>
      <c r="HZA127" s="175"/>
      <c r="HZB127" s="175"/>
      <c r="HZC127" s="175"/>
      <c r="HZD127" s="175"/>
      <c r="HZE127" s="175"/>
      <c r="HZF127" s="175"/>
      <c r="HZG127" s="175"/>
      <c r="HZH127" s="175"/>
      <c r="HZI127" s="175"/>
      <c r="HZJ127" s="175"/>
      <c r="HZK127" s="175"/>
      <c r="HZL127" s="175"/>
      <c r="HZM127" s="175"/>
      <c r="HZN127" s="175"/>
      <c r="HZO127" s="175"/>
      <c r="HZP127" s="175"/>
      <c r="HZQ127" s="175"/>
      <c r="HZR127" s="175"/>
      <c r="HZS127" s="175"/>
      <c r="HZT127" s="175"/>
      <c r="HZU127" s="175"/>
      <c r="HZV127" s="175"/>
      <c r="HZW127" s="175"/>
      <c r="HZX127" s="175"/>
      <c r="HZY127" s="175"/>
      <c r="HZZ127" s="175"/>
      <c r="IAA127" s="175"/>
      <c r="IAB127" s="175"/>
      <c r="IAC127" s="175"/>
      <c r="IAD127" s="175"/>
      <c r="IAE127" s="175"/>
      <c r="IAF127" s="175"/>
      <c r="IAG127" s="175"/>
      <c r="IAH127" s="175"/>
      <c r="IAI127" s="175"/>
      <c r="IAJ127" s="175"/>
      <c r="IAK127" s="175"/>
      <c r="IAL127" s="175"/>
      <c r="IAM127" s="175"/>
      <c r="IAN127" s="175"/>
      <c r="IAO127" s="175"/>
      <c r="IAP127" s="175"/>
      <c r="IAQ127" s="175"/>
      <c r="IAR127" s="175"/>
      <c r="IAS127" s="175"/>
      <c r="IAT127" s="175"/>
      <c r="IAU127" s="175"/>
      <c r="IAV127" s="175"/>
      <c r="IAW127" s="175"/>
      <c r="IAX127" s="175"/>
      <c r="IAY127" s="175"/>
      <c r="IAZ127" s="175"/>
      <c r="IBA127" s="175"/>
      <c r="IBB127" s="175"/>
      <c r="IBC127" s="175"/>
      <c r="IBD127" s="175"/>
      <c r="IBE127" s="175"/>
      <c r="IBF127" s="175"/>
      <c r="IBG127" s="175"/>
      <c r="IBH127" s="175"/>
      <c r="IBI127" s="175"/>
      <c r="IBJ127" s="175"/>
      <c r="IBK127" s="175"/>
      <c r="IBL127" s="175"/>
      <c r="IBM127" s="175"/>
      <c r="IBN127" s="175"/>
      <c r="IBO127" s="175"/>
      <c r="IBP127" s="175"/>
      <c r="IBQ127" s="175"/>
      <c r="IBR127" s="175"/>
      <c r="IBS127" s="175"/>
      <c r="IBT127" s="175"/>
      <c r="IBU127" s="175"/>
      <c r="IBV127" s="175"/>
      <c r="IBW127" s="175"/>
      <c r="IBX127" s="175"/>
      <c r="IBY127" s="175"/>
      <c r="IBZ127" s="175"/>
      <c r="ICA127" s="175"/>
      <c r="ICB127" s="175"/>
      <c r="ICC127" s="175"/>
      <c r="ICD127" s="175"/>
      <c r="ICE127" s="175"/>
      <c r="ICF127" s="175"/>
      <c r="ICG127" s="175"/>
      <c r="ICH127" s="175"/>
      <c r="ICI127" s="175"/>
      <c r="ICJ127" s="175"/>
      <c r="ICK127" s="175"/>
      <c r="ICL127" s="175"/>
      <c r="ICM127" s="175"/>
      <c r="ICN127" s="175"/>
      <c r="ICO127" s="175"/>
      <c r="ICP127" s="175"/>
      <c r="ICQ127" s="175"/>
      <c r="ICR127" s="175"/>
      <c r="ICS127" s="175"/>
      <c r="ICT127" s="175"/>
      <c r="ICU127" s="175"/>
      <c r="ICV127" s="175"/>
      <c r="ICW127" s="175"/>
      <c r="ICX127" s="175"/>
      <c r="ICY127" s="175"/>
      <c r="ICZ127" s="175"/>
      <c r="IDA127" s="175"/>
      <c r="IDB127" s="175"/>
      <c r="IDC127" s="175"/>
      <c r="IDD127" s="175"/>
      <c r="IDE127" s="175"/>
      <c r="IDF127" s="175"/>
      <c r="IDG127" s="175"/>
      <c r="IDH127" s="175"/>
      <c r="IDI127" s="175"/>
      <c r="IDJ127" s="175"/>
      <c r="IDK127" s="175"/>
      <c r="IDL127" s="175"/>
      <c r="IDM127" s="175"/>
      <c r="IDN127" s="175"/>
      <c r="IDO127" s="175"/>
      <c r="IDP127" s="175"/>
      <c r="IDQ127" s="175"/>
      <c r="IDR127" s="175"/>
      <c r="IDS127" s="175"/>
      <c r="IDT127" s="175"/>
      <c r="IDU127" s="175"/>
      <c r="IDV127" s="175"/>
      <c r="IDW127" s="175"/>
      <c r="IDX127" s="175"/>
      <c r="IDY127" s="175"/>
      <c r="IDZ127" s="175"/>
      <c r="IEA127" s="175"/>
      <c r="IEB127" s="175"/>
      <c r="IEC127" s="175"/>
      <c r="IED127" s="175"/>
      <c r="IEE127" s="175"/>
      <c r="IEF127" s="175"/>
      <c r="IEG127" s="175"/>
      <c r="IEH127" s="175"/>
      <c r="IEI127" s="175"/>
      <c r="IEJ127" s="175"/>
      <c r="IEK127" s="175"/>
      <c r="IEL127" s="175"/>
      <c r="IEM127" s="175"/>
      <c r="IEN127" s="175"/>
      <c r="IEO127" s="175"/>
      <c r="IEP127" s="175"/>
      <c r="IEQ127" s="175"/>
      <c r="IER127" s="175"/>
      <c r="IES127" s="175"/>
      <c r="IET127" s="175"/>
      <c r="IEU127" s="175"/>
      <c r="IEV127" s="175"/>
      <c r="IEW127" s="175"/>
      <c r="IEX127" s="175"/>
      <c r="IEY127" s="175"/>
      <c r="IEZ127" s="175"/>
      <c r="IFA127" s="175"/>
      <c r="IFB127" s="175"/>
      <c r="IFC127" s="175"/>
      <c r="IFD127" s="175"/>
      <c r="IFE127" s="175"/>
      <c r="IFF127" s="175"/>
      <c r="IFG127" s="175"/>
      <c r="IFH127" s="175"/>
      <c r="IFI127" s="175"/>
      <c r="IFJ127" s="175"/>
      <c r="IFK127" s="175"/>
      <c r="IFL127" s="175"/>
      <c r="IFM127" s="175"/>
      <c r="IFN127" s="175"/>
      <c r="IFO127" s="175"/>
      <c r="IFP127" s="175"/>
      <c r="IFQ127" s="175"/>
      <c r="IFR127" s="175"/>
      <c r="IFS127" s="175"/>
      <c r="IFT127" s="175"/>
      <c r="IFU127" s="175"/>
      <c r="IFV127" s="175"/>
      <c r="IFW127" s="175"/>
      <c r="IFX127" s="175"/>
      <c r="IFY127" s="175"/>
      <c r="IFZ127" s="175"/>
      <c r="IGA127" s="175"/>
      <c r="IGB127" s="175"/>
      <c r="IGC127" s="175"/>
      <c r="IGD127" s="175"/>
      <c r="IGE127" s="175"/>
      <c r="IGF127" s="175"/>
      <c r="IGG127" s="175"/>
      <c r="IGH127" s="175"/>
      <c r="IGI127" s="175"/>
      <c r="IGJ127" s="175"/>
      <c r="IGK127" s="175"/>
      <c r="IGL127" s="175"/>
      <c r="IGM127" s="175"/>
      <c r="IGN127" s="175"/>
      <c r="IGO127" s="175"/>
      <c r="IGP127" s="175"/>
      <c r="IGQ127" s="175"/>
      <c r="IGR127" s="175"/>
      <c r="IGS127" s="175"/>
      <c r="IGT127" s="175"/>
      <c r="IGU127" s="175"/>
      <c r="IGV127" s="175"/>
      <c r="IGW127" s="175"/>
      <c r="IGX127" s="175"/>
      <c r="IGY127" s="175"/>
      <c r="IGZ127" s="175"/>
      <c r="IHA127" s="175"/>
      <c r="IHB127" s="175"/>
      <c r="IHC127" s="175"/>
      <c r="IHD127" s="175"/>
      <c r="IHE127" s="175"/>
      <c r="IHF127" s="175"/>
      <c r="IHG127" s="175"/>
      <c r="IHH127" s="175"/>
      <c r="IHI127" s="175"/>
      <c r="IHJ127" s="175"/>
      <c r="IHK127" s="175"/>
      <c r="IHL127" s="175"/>
      <c r="IHM127" s="175"/>
      <c r="IHN127" s="175"/>
      <c r="IHO127" s="175"/>
      <c r="IHP127" s="175"/>
      <c r="IHQ127" s="175"/>
      <c r="IHR127" s="175"/>
      <c r="IHS127" s="175"/>
      <c r="IHT127" s="175"/>
      <c r="IHU127" s="175"/>
      <c r="IHV127" s="175"/>
      <c r="IHW127" s="175"/>
      <c r="IHX127" s="175"/>
      <c r="IHY127" s="175"/>
      <c r="IHZ127" s="175"/>
      <c r="IIA127" s="175"/>
      <c r="IIB127" s="175"/>
      <c r="IIC127" s="175"/>
      <c r="IID127" s="175"/>
      <c r="IIE127" s="175"/>
      <c r="IIF127" s="175"/>
      <c r="IIG127" s="175"/>
      <c r="IIH127" s="175"/>
      <c r="III127" s="175"/>
      <c r="IIJ127" s="175"/>
      <c r="IIK127" s="175"/>
      <c r="IIL127" s="175"/>
      <c r="IIM127" s="175"/>
      <c r="IIN127" s="175"/>
      <c r="IIO127" s="175"/>
      <c r="IIP127" s="175"/>
      <c r="IIQ127" s="175"/>
      <c r="IIR127" s="175"/>
      <c r="IIS127" s="175"/>
      <c r="IIT127" s="175"/>
      <c r="IIU127" s="175"/>
      <c r="IIV127" s="175"/>
      <c r="IIW127" s="175"/>
      <c r="IIX127" s="175"/>
      <c r="IIY127" s="175"/>
      <c r="IIZ127" s="175"/>
      <c r="IJA127" s="175"/>
      <c r="IJB127" s="175"/>
      <c r="IJC127" s="175"/>
      <c r="IJD127" s="175"/>
      <c r="IJE127" s="175"/>
      <c r="IJF127" s="175"/>
      <c r="IJG127" s="175"/>
      <c r="IJH127" s="175"/>
      <c r="IJI127" s="175"/>
      <c r="IJJ127" s="175"/>
      <c r="IJK127" s="175"/>
      <c r="IJL127" s="175"/>
      <c r="IJM127" s="175"/>
      <c r="IJN127" s="175"/>
      <c r="IJO127" s="175"/>
      <c r="IJP127" s="175"/>
      <c r="IJQ127" s="175"/>
      <c r="IJR127" s="175"/>
      <c r="IJS127" s="175"/>
      <c r="IJT127" s="175"/>
      <c r="IJU127" s="175"/>
      <c r="IJV127" s="175"/>
      <c r="IJW127" s="175"/>
      <c r="IJX127" s="175"/>
      <c r="IJY127" s="175"/>
      <c r="IJZ127" s="175"/>
      <c r="IKA127" s="175"/>
      <c r="IKB127" s="175"/>
      <c r="IKC127" s="175"/>
      <c r="IKD127" s="175"/>
      <c r="IKE127" s="175"/>
      <c r="IKF127" s="175"/>
      <c r="IKG127" s="175"/>
      <c r="IKH127" s="175"/>
      <c r="IKI127" s="175"/>
      <c r="IKJ127" s="175"/>
      <c r="IKK127" s="175"/>
      <c r="IKL127" s="175"/>
      <c r="IKM127" s="175"/>
      <c r="IKN127" s="175"/>
      <c r="IKO127" s="175"/>
      <c r="IKP127" s="175"/>
      <c r="IKQ127" s="175"/>
      <c r="IKR127" s="175"/>
      <c r="IKS127" s="175"/>
      <c r="IKT127" s="175"/>
      <c r="IKU127" s="175"/>
      <c r="IKV127" s="175"/>
      <c r="IKW127" s="175"/>
      <c r="IKX127" s="175"/>
      <c r="IKY127" s="175"/>
      <c r="IKZ127" s="175"/>
      <c r="ILA127" s="175"/>
      <c r="ILB127" s="175"/>
      <c r="ILC127" s="175"/>
      <c r="ILD127" s="175"/>
      <c r="ILE127" s="175"/>
      <c r="ILF127" s="175"/>
      <c r="ILG127" s="175"/>
      <c r="ILH127" s="175"/>
      <c r="ILI127" s="175"/>
      <c r="ILJ127" s="175"/>
      <c r="ILK127" s="175"/>
      <c r="ILL127" s="175"/>
      <c r="ILM127" s="175"/>
      <c r="ILN127" s="175"/>
      <c r="ILO127" s="175"/>
      <c r="ILP127" s="175"/>
      <c r="ILQ127" s="175"/>
      <c r="ILR127" s="175"/>
      <c r="ILS127" s="175"/>
      <c r="ILT127" s="175"/>
      <c r="ILU127" s="175"/>
      <c r="ILV127" s="175"/>
      <c r="ILW127" s="175"/>
      <c r="ILX127" s="175"/>
      <c r="ILY127" s="175"/>
      <c r="ILZ127" s="175"/>
      <c r="IMA127" s="175"/>
      <c r="IMB127" s="175"/>
      <c r="IMC127" s="175"/>
      <c r="IMD127" s="175"/>
      <c r="IME127" s="175"/>
      <c r="IMF127" s="175"/>
      <c r="IMG127" s="175"/>
      <c r="IMH127" s="175"/>
      <c r="IMI127" s="175"/>
      <c r="IMJ127" s="175"/>
      <c r="IMK127" s="175"/>
      <c r="IML127" s="175"/>
      <c r="IMM127" s="175"/>
      <c r="IMN127" s="175"/>
      <c r="IMO127" s="175"/>
      <c r="IMP127" s="175"/>
      <c r="IMQ127" s="175"/>
      <c r="IMR127" s="175"/>
      <c r="IMS127" s="175"/>
      <c r="IMT127" s="175"/>
      <c r="IMU127" s="175"/>
      <c r="IMV127" s="175"/>
      <c r="IMW127" s="175"/>
      <c r="IMX127" s="175"/>
      <c r="IMY127" s="175"/>
      <c r="IMZ127" s="175"/>
      <c r="INA127" s="175"/>
      <c r="INB127" s="175"/>
      <c r="INC127" s="175"/>
      <c r="IND127" s="175"/>
      <c r="INE127" s="175"/>
      <c r="INF127" s="175"/>
      <c r="ING127" s="175"/>
      <c r="INH127" s="175"/>
      <c r="INI127" s="175"/>
      <c r="INJ127" s="175"/>
      <c r="INK127" s="175"/>
      <c r="INL127" s="175"/>
      <c r="INM127" s="175"/>
      <c r="INN127" s="175"/>
      <c r="INO127" s="175"/>
      <c r="INP127" s="175"/>
      <c r="INQ127" s="175"/>
      <c r="INR127" s="175"/>
      <c r="INS127" s="175"/>
      <c r="INT127" s="175"/>
      <c r="INU127" s="175"/>
      <c r="INV127" s="175"/>
      <c r="INW127" s="175"/>
      <c r="INX127" s="175"/>
      <c r="INY127" s="175"/>
      <c r="INZ127" s="175"/>
      <c r="IOA127" s="175"/>
      <c r="IOB127" s="175"/>
      <c r="IOC127" s="175"/>
      <c r="IOD127" s="175"/>
      <c r="IOE127" s="175"/>
      <c r="IOF127" s="175"/>
      <c r="IOG127" s="175"/>
      <c r="IOH127" s="175"/>
      <c r="IOI127" s="175"/>
      <c r="IOJ127" s="175"/>
      <c r="IOK127" s="175"/>
      <c r="IOL127" s="175"/>
      <c r="IOM127" s="175"/>
      <c r="ION127" s="175"/>
      <c r="IOO127" s="175"/>
      <c r="IOP127" s="175"/>
      <c r="IOQ127" s="175"/>
      <c r="IOR127" s="175"/>
      <c r="IOS127" s="175"/>
      <c r="IOT127" s="175"/>
      <c r="IOU127" s="175"/>
      <c r="IOV127" s="175"/>
      <c r="IOW127" s="175"/>
      <c r="IOX127" s="175"/>
      <c r="IOY127" s="175"/>
      <c r="IOZ127" s="175"/>
      <c r="IPA127" s="175"/>
      <c r="IPB127" s="175"/>
      <c r="IPC127" s="175"/>
      <c r="IPD127" s="175"/>
      <c r="IPE127" s="175"/>
      <c r="IPF127" s="175"/>
      <c r="IPG127" s="175"/>
      <c r="IPH127" s="175"/>
      <c r="IPI127" s="175"/>
      <c r="IPJ127" s="175"/>
      <c r="IPK127" s="175"/>
      <c r="IPL127" s="175"/>
      <c r="IPM127" s="175"/>
      <c r="IPN127" s="175"/>
      <c r="IPO127" s="175"/>
      <c r="IPP127" s="175"/>
      <c r="IPQ127" s="175"/>
      <c r="IPR127" s="175"/>
      <c r="IPS127" s="175"/>
      <c r="IPT127" s="175"/>
      <c r="IPU127" s="175"/>
      <c r="IPV127" s="175"/>
      <c r="IPW127" s="175"/>
      <c r="IPX127" s="175"/>
      <c r="IPY127" s="175"/>
      <c r="IPZ127" s="175"/>
      <c r="IQA127" s="175"/>
      <c r="IQB127" s="175"/>
      <c r="IQC127" s="175"/>
      <c r="IQD127" s="175"/>
      <c r="IQE127" s="175"/>
      <c r="IQF127" s="175"/>
      <c r="IQG127" s="175"/>
      <c r="IQH127" s="175"/>
      <c r="IQI127" s="175"/>
      <c r="IQJ127" s="175"/>
      <c r="IQK127" s="175"/>
      <c r="IQL127" s="175"/>
      <c r="IQM127" s="175"/>
      <c r="IQN127" s="175"/>
      <c r="IQO127" s="175"/>
      <c r="IQP127" s="175"/>
      <c r="IQQ127" s="175"/>
      <c r="IQR127" s="175"/>
      <c r="IQS127" s="175"/>
      <c r="IQT127" s="175"/>
      <c r="IQU127" s="175"/>
      <c r="IQV127" s="175"/>
      <c r="IQW127" s="175"/>
      <c r="IQX127" s="175"/>
      <c r="IQY127" s="175"/>
      <c r="IQZ127" s="175"/>
      <c r="IRA127" s="175"/>
      <c r="IRB127" s="175"/>
      <c r="IRC127" s="175"/>
      <c r="IRD127" s="175"/>
      <c r="IRE127" s="175"/>
      <c r="IRF127" s="175"/>
      <c r="IRG127" s="175"/>
      <c r="IRH127" s="175"/>
      <c r="IRI127" s="175"/>
      <c r="IRJ127" s="175"/>
      <c r="IRK127" s="175"/>
      <c r="IRL127" s="175"/>
      <c r="IRM127" s="175"/>
      <c r="IRN127" s="175"/>
      <c r="IRO127" s="175"/>
      <c r="IRP127" s="175"/>
      <c r="IRQ127" s="175"/>
      <c r="IRR127" s="175"/>
      <c r="IRS127" s="175"/>
      <c r="IRT127" s="175"/>
      <c r="IRU127" s="175"/>
      <c r="IRV127" s="175"/>
      <c r="IRW127" s="175"/>
      <c r="IRX127" s="175"/>
      <c r="IRY127" s="175"/>
      <c r="IRZ127" s="175"/>
      <c r="ISA127" s="175"/>
      <c r="ISB127" s="175"/>
      <c r="ISC127" s="175"/>
      <c r="ISD127" s="175"/>
      <c r="ISE127" s="175"/>
      <c r="ISF127" s="175"/>
      <c r="ISG127" s="175"/>
      <c r="ISH127" s="175"/>
      <c r="ISI127" s="175"/>
      <c r="ISJ127" s="175"/>
      <c r="ISK127" s="175"/>
      <c r="ISL127" s="175"/>
      <c r="ISM127" s="175"/>
      <c r="ISN127" s="175"/>
      <c r="ISO127" s="175"/>
      <c r="ISP127" s="175"/>
      <c r="ISQ127" s="175"/>
      <c r="ISR127" s="175"/>
      <c r="ISS127" s="175"/>
      <c r="IST127" s="175"/>
      <c r="ISU127" s="175"/>
      <c r="ISV127" s="175"/>
      <c r="ISW127" s="175"/>
      <c r="ISX127" s="175"/>
      <c r="ISY127" s="175"/>
      <c r="ISZ127" s="175"/>
      <c r="ITA127" s="175"/>
      <c r="ITB127" s="175"/>
      <c r="ITC127" s="175"/>
      <c r="ITD127" s="175"/>
      <c r="ITE127" s="175"/>
      <c r="ITF127" s="175"/>
      <c r="ITG127" s="175"/>
      <c r="ITH127" s="175"/>
      <c r="ITI127" s="175"/>
      <c r="ITJ127" s="175"/>
      <c r="ITK127" s="175"/>
      <c r="ITL127" s="175"/>
      <c r="ITM127" s="175"/>
      <c r="ITN127" s="175"/>
      <c r="ITO127" s="175"/>
      <c r="ITP127" s="175"/>
      <c r="ITQ127" s="175"/>
      <c r="ITR127" s="175"/>
      <c r="ITS127" s="175"/>
      <c r="ITT127" s="175"/>
      <c r="ITU127" s="175"/>
      <c r="ITV127" s="175"/>
      <c r="ITW127" s="175"/>
      <c r="ITX127" s="175"/>
      <c r="ITY127" s="175"/>
      <c r="ITZ127" s="175"/>
      <c r="IUA127" s="175"/>
      <c r="IUB127" s="175"/>
      <c r="IUC127" s="175"/>
      <c r="IUD127" s="175"/>
      <c r="IUE127" s="175"/>
      <c r="IUF127" s="175"/>
      <c r="IUG127" s="175"/>
      <c r="IUH127" s="175"/>
      <c r="IUI127" s="175"/>
      <c r="IUJ127" s="175"/>
      <c r="IUK127" s="175"/>
      <c r="IUL127" s="175"/>
      <c r="IUM127" s="175"/>
      <c r="IUN127" s="175"/>
      <c r="IUO127" s="175"/>
      <c r="IUP127" s="175"/>
      <c r="IUQ127" s="175"/>
      <c r="IUR127" s="175"/>
      <c r="IUS127" s="175"/>
      <c r="IUT127" s="175"/>
      <c r="IUU127" s="175"/>
      <c r="IUV127" s="175"/>
      <c r="IUW127" s="175"/>
      <c r="IUX127" s="175"/>
      <c r="IUY127" s="175"/>
      <c r="IUZ127" s="175"/>
      <c r="IVA127" s="175"/>
      <c r="IVB127" s="175"/>
      <c r="IVC127" s="175"/>
      <c r="IVD127" s="175"/>
      <c r="IVE127" s="175"/>
      <c r="IVF127" s="175"/>
      <c r="IVG127" s="175"/>
      <c r="IVH127" s="175"/>
      <c r="IVI127" s="175"/>
      <c r="IVJ127" s="175"/>
      <c r="IVK127" s="175"/>
      <c r="IVL127" s="175"/>
      <c r="IVM127" s="175"/>
      <c r="IVN127" s="175"/>
      <c r="IVO127" s="175"/>
      <c r="IVP127" s="175"/>
      <c r="IVQ127" s="175"/>
      <c r="IVR127" s="175"/>
      <c r="IVS127" s="175"/>
      <c r="IVT127" s="175"/>
      <c r="IVU127" s="175"/>
      <c r="IVV127" s="175"/>
      <c r="IVW127" s="175"/>
      <c r="IVX127" s="175"/>
      <c r="IVY127" s="175"/>
      <c r="IVZ127" s="175"/>
      <c r="IWA127" s="175"/>
      <c r="IWB127" s="175"/>
      <c r="IWC127" s="175"/>
      <c r="IWD127" s="175"/>
      <c r="IWE127" s="175"/>
      <c r="IWF127" s="175"/>
      <c r="IWG127" s="175"/>
      <c r="IWH127" s="175"/>
      <c r="IWI127" s="175"/>
      <c r="IWJ127" s="175"/>
      <c r="IWK127" s="175"/>
      <c r="IWL127" s="175"/>
      <c r="IWM127" s="175"/>
      <c r="IWN127" s="175"/>
      <c r="IWO127" s="175"/>
      <c r="IWP127" s="175"/>
      <c r="IWQ127" s="175"/>
      <c r="IWR127" s="175"/>
      <c r="IWS127" s="175"/>
      <c r="IWT127" s="175"/>
      <c r="IWU127" s="175"/>
      <c r="IWV127" s="175"/>
      <c r="IWW127" s="175"/>
      <c r="IWX127" s="175"/>
      <c r="IWY127" s="175"/>
      <c r="IWZ127" s="175"/>
      <c r="IXA127" s="175"/>
      <c r="IXB127" s="175"/>
      <c r="IXC127" s="175"/>
      <c r="IXD127" s="175"/>
      <c r="IXE127" s="175"/>
      <c r="IXF127" s="175"/>
      <c r="IXG127" s="175"/>
      <c r="IXH127" s="175"/>
      <c r="IXI127" s="175"/>
      <c r="IXJ127" s="175"/>
      <c r="IXK127" s="175"/>
      <c r="IXL127" s="175"/>
      <c r="IXM127" s="175"/>
      <c r="IXN127" s="175"/>
      <c r="IXO127" s="175"/>
      <c r="IXP127" s="175"/>
      <c r="IXQ127" s="175"/>
      <c r="IXR127" s="175"/>
      <c r="IXS127" s="175"/>
      <c r="IXT127" s="175"/>
      <c r="IXU127" s="175"/>
      <c r="IXV127" s="175"/>
      <c r="IXW127" s="175"/>
      <c r="IXX127" s="175"/>
      <c r="IXY127" s="175"/>
      <c r="IXZ127" s="175"/>
      <c r="IYA127" s="175"/>
      <c r="IYB127" s="175"/>
      <c r="IYC127" s="175"/>
      <c r="IYD127" s="175"/>
      <c r="IYE127" s="175"/>
      <c r="IYF127" s="175"/>
      <c r="IYG127" s="175"/>
      <c r="IYH127" s="175"/>
      <c r="IYI127" s="175"/>
      <c r="IYJ127" s="175"/>
      <c r="IYK127" s="175"/>
      <c r="IYL127" s="175"/>
      <c r="IYM127" s="175"/>
      <c r="IYN127" s="175"/>
      <c r="IYO127" s="175"/>
      <c r="IYP127" s="175"/>
      <c r="IYQ127" s="175"/>
      <c r="IYR127" s="175"/>
      <c r="IYS127" s="175"/>
      <c r="IYT127" s="175"/>
      <c r="IYU127" s="175"/>
      <c r="IYV127" s="175"/>
      <c r="IYW127" s="175"/>
      <c r="IYX127" s="175"/>
      <c r="IYY127" s="175"/>
      <c r="IYZ127" s="175"/>
      <c r="IZA127" s="175"/>
      <c r="IZB127" s="175"/>
      <c r="IZC127" s="175"/>
      <c r="IZD127" s="175"/>
      <c r="IZE127" s="175"/>
      <c r="IZF127" s="175"/>
      <c r="IZG127" s="175"/>
      <c r="IZH127" s="175"/>
      <c r="IZI127" s="175"/>
      <c r="IZJ127" s="175"/>
      <c r="IZK127" s="175"/>
      <c r="IZL127" s="175"/>
      <c r="IZM127" s="175"/>
      <c r="IZN127" s="175"/>
      <c r="IZO127" s="175"/>
      <c r="IZP127" s="175"/>
      <c r="IZQ127" s="175"/>
      <c r="IZR127" s="175"/>
      <c r="IZS127" s="175"/>
      <c r="IZT127" s="175"/>
      <c r="IZU127" s="175"/>
      <c r="IZV127" s="175"/>
      <c r="IZW127" s="175"/>
      <c r="IZX127" s="175"/>
      <c r="IZY127" s="175"/>
      <c r="IZZ127" s="175"/>
      <c r="JAA127" s="175"/>
      <c r="JAB127" s="175"/>
      <c r="JAC127" s="175"/>
      <c r="JAD127" s="175"/>
      <c r="JAE127" s="175"/>
      <c r="JAF127" s="175"/>
      <c r="JAG127" s="175"/>
      <c r="JAH127" s="175"/>
      <c r="JAI127" s="175"/>
      <c r="JAJ127" s="175"/>
      <c r="JAK127" s="175"/>
      <c r="JAL127" s="175"/>
      <c r="JAM127" s="175"/>
      <c r="JAN127" s="175"/>
      <c r="JAO127" s="175"/>
      <c r="JAP127" s="175"/>
      <c r="JAQ127" s="175"/>
      <c r="JAR127" s="175"/>
      <c r="JAS127" s="175"/>
      <c r="JAT127" s="175"/>
      <c r="JAU127" s="175"/>
      <c r="JAV127" s="175"/>
      <c r="JAW127" s="175"/>
      <c r="JAX127" s="175"/>
      <c r="JAY127" s="175"/>
      <c r="JAZ127" s="175"/>
      <c r="JBA127" s="175"/>
      <c r="JBB127" s="175"/>
      <c r="JBC127" s="175"/>
      <c r="JBD127" s="175"/>
      <c r="JBE127" s="175"/>
      <c r="JBF127" s="175"/>
      <c r="JBG127" s="175"/>
      <c r="JBH127" s="175"/>
      <c r="JBI127" s="175"/>
      <c r="JBJ127" s="175"/>
      <c r="JBK127" s="175"/>
      <c r="JBL127" s="175"/>
      <c r="JBM127" s="175"/>
      <c r="JBN127" s="175"/>
      <c r="JBO127" s="175"/>
      <c r="JBP127" s="175"/>
      <c r="JBQ127" s="175"/>
      <c r="JBR127" s="175"/>
      <c r="JBS127" s="175"/>
      <c r="JBT127" s="175"/>
      <c r="JBU127" s="175"/>
      <c r="JBV127" s="175"/>
      <c r="JBW127" s="175"/>
      <c r="JBX127" s="175"/>
      <c r="JBY127" s="175"/>
      <c r="JBZ127" s="175"/>
      <c r="JCA127" s="175"/>
      <c r="JCB127" s="175"/>
      <c r="JCC127" s="175"/>
      <c r="JCD127" s="175"/>
      <c r="JCE127" s="175"/>
      <c r="JCF127" s="175"/>
      <c r="JCG127" s="175"/>
      <c r="JCH127" s="175"/>
      <c r="JCI127" s="175"/>
      <c r="JCJ127" s="175"/>
      <c r="JCK127" s="175"/>
      <c r="JCL127" s="175"/>
      <c r="JCM127" s="175"/>
      <c r="JCN127" s="175"/>
      <c r="JCO127" s="175"/>
      <c r="JCP127" s="175"/>
      <c r="JCQ127" s="175"/>
      <c r="JCR127" s="175"/>
      <c r="JCS127" s="175"/>
      <c r="JCT127" s="175"/>
      <c r="JCU127" s="175"/>
      <c r="JCV127" s="175"/>
      <c r="JCW127" s="175"/>
      <c r="JCX127" s="175"/>
      <c r="JCY127" s="175"/>
      <c r="JCZ127" s="175"/>
      <c r="JDA127" s="175"/>
      <c r="JDB127" s="175"/>
      <c r="JDC127" s="175"/>
      <c r="JDD127" s="175"/>
      <c r="JDE127" s="175"/>
      <c r="JDF127" s="175"/>
      <c r="JDG127" s="175"/>
      <c r="JDH127" s="175"/>
      <c r="JDI127" s="175"/>
      <c r="JDJ127" s="175"/>
      <c r="JDK127" s="175"/>
      <c r="JDL127" s="175"/>
      <c r="JDM127" s="175"/>
      <c r="JDN127" s="175"/>
      <c r="JDO127" s="175"/>
      <c r="JDP127" s="175"/>
      <c r="JDQ127" s="175"/>
      <c r="JDR127" s="175"/>
      <c r="JDS127" s="175"/>
      <c r="JDT127" s="175"/>
      <c r="JDU127" s="175"/>
      <c r="JDV127" s="175"/>
      <c r="JDW127" s="175"/>
      <c r="JDX127" s="175"/>
      <c r="JDY127" s="175"/>
      <c r="JDZ127" s="175"/>
      <c r="JEA127" s="175"/>
      <c r="JEB127" s="175"/>
      <c r="JEC127" s="175"/>
      <c r="JED127" s="175"/>
      <c r="JEE127" s="175"/>
      <c r="JEF127" s="175"/>
      <c r="JEG127" s="175"/>
      <c r="JEH127" s="175"/>
      <c r="JEI127" s="175"/>
      <c r="JEJ127" s="175"/>
      <c r="JEK127" s="175"/>
      <c r="JEL127" s="175"/>
      <c r="JEM127" s="175"/>
      <c r="JEN127" s="175"/>
      <c r="JEO127" s="175"/>
      <c r="JEP127" s="175"/>
      <c r="JEQ127" s="175"/>
      <c r="JER127" s="175"/>
      <c r="JES127" s="175"/>
      <c r="JET127" s="175"/>
      <c r="JEU127" s="175"/>
      <c r="JEV127" s="175"/>
      <c r="JEW127" s="175"/>
      <c r="JEX127" s="175"/>
      <c r="JEY127" s="175"/>
      <c r="JEZ127" s="175"/>
      <c r="JFA127" s="175"/>
      <c r="JFB127" s="175"/>
      <c r="JFC127" s="175"/>
      <c r="JFD127" s="175"/>
      <c r="JFE127" s="175"/>
      <c r="JFF127" s="175"/>
      <c r="JFG127" s="175"/>
      <c r="JFH127" s="175"/>
      <c r="JFI127" s="175"/>
      <c r="JFJ127" s="175"/>
      <c r="JFK127" s="175"/>
      <c r="JFL127" s="175"/>
      <c r="JFM127" s="175"/>
      <c r="JFN127" s="175"/>
      <c r="JFO127" s="175"/>
      <c r="JFP127" s="175"/>
      <c r="JFQ127" s="175"/>
      <c r="JFR127" s="175"/>
      <c r="JFS127" s="175"/>
      <c r="JFT127" s="175"/>
      <c r="JFU127" s="175"/>
      <c r="JFV127" s="175"/>
      <c r="JFW127" s="175"/>
      <c r="JFX127" s="175"/>
      <c r="JFY127" s="175"/>
      <c r="JFZ127" s="175"/>
      <c r="JGA127" s="175"/>
      <c r="JGB127" s="175"/>
      <c r="JGC127" s="175"/>
      <c r="JGD127" s="175"/>
      <c r="JGE127" s="175"/>
      <c r="JGF127" s="175"/>
      <c r="JGG127" s="175"/>
      <c r="JGH127" s="175"/>
      <c r="JGI127" s="175"/>
      <c r="JGJ127" s="175"/>
      <c r="JGK127" s="175"/>
      <c r="JGL127" s="175"/>
      <c r="JGM127" s="175"/>
      <c r="JGN127" s="175"/>
      <c r="JGO127" s="175"/>
      <c r="JGP127" s="175"/>
      <c r="JGQ127" s="175"/>
      <c r="JGR127" s="175"/>
      <c r="JGS127" s="175"/>
      <c r="JGT127" s="175"/>
      <c r="JGU127" s="175"/>
      <c r="JGV127" s="175"/>
      <c r="JGW127" s="175"/>
      <c r="JGX127" s="175"/>
      <c r="JGY127" s="175"/>
      <c r="JGZ127" s="175"/>
      <c r="JHA127" s="175"/>
      <c r="JHB127" s="175"/>
      <c r="JHC127" s="175"/>
      <c r="JHD127" s="175"/>
      <c r="JHE127" s="175"/>
      <c r="JHF127" s="175"/>
      <c r="JHG127" s="175"/>
      <c r="JHH127" s="175"/>
      <c r="JHI127" s="175"/>
      <c r="JHJ127" s="175"/>
      <c r="JHK127" s="175"/>
      <c r="JHL127" s="175"/>
      <c r="JHM127" s="175"/>
      <c r="JHN127" s="175"/>
      <c r="JHO127" s="175"/>
      <c r="JHP127" s="175"/>
      <c r="JHQ127" s="175"/>
      <c r="JHR127" s="175"/>
      <c r="JHS127" s="175"/>
      <c r="JHT127" s="175"/>
      <c r="JHU127" s="175"/>
      <c r="JHV127" s="175"/>
      <c r="JHW127" s="175"/>
      <c r="JHX127" s="175"/>
      <c r="JHY127" s="175"/>
      <c r="JHZ127" s="175"/>
      <c r="JIA127" s="175"/>
      <c r="JIB127" s="175"/>
      <c r="JIC127" s="175"/>
      <c r="JID127" s="175"/>
      <c r="JIE127" s="175"/>
      <c r="JIF127" s="175"/>
      <c r="JIG127" s="175"/>
      <c r="JIH127" s="175"/>
      <c r="JII127" s="175"/>
      <c r="JIJ127" s="175"/>
      <c r="JIK127" s="175"/>
      <c r="JIL127" s="175"/>
      <c r="JIM127" s="175"/>
      <c r="JIN127" s="175"/>
      <c r="JIO127" s="175"/>
      <c r="JIP127" s="175"/>
      <c r="JIQ127" s="175"/>
      <c r="JIR127" s="175"/>
      <c r="JIS127" s="175"/>
      <c r="JIT127" s="175"/>
      <c r="JIU127" s="175"/>
      <c r="JIV127" s="175"/>
      <c r="JIW127" s="175"/>
      <c r="JIX127" s="175"/>
      <c r="JIY127" s="175"/>
      <c r="JIZ127" s="175"/>
      <c r="JJA127" s="175"/>
      <c r="JJB127" s="175"/>
      <c r="JJC127" s="175"/>
      <c r="JJD127" s="175"/>
      <c r="JJE127" s="175"/>
      <c r="JJF127" s="175"/>
      <c r="JJG127" s="175"/>
      <c r="JJH127" s="175"/>
      <c r="JJI127" s="175"/>
      <c r="JJJ127" s="175"/>
      <c r="JJK127" s="175"/>
      <c r="JJL127" s="175"/>
      <c r="JJM127" s="175"/>
      <c r="JJN127" s="175"/>
      <c r="JJO127" s="175"/>
      <c r="JJP127" s="175"/>
      <c r="JJQ127" s="175"/>
      <c r="JJR127" s="175"/>
      <c r="JJS127" s="175"/>
      <c r="JJT127" s="175"/>
      <c r="JJU127" s="175"/>
      <c r="JJV127" s="175"/>
      <c r="JJW127" s="175"/>
      <c r="JJX127" s="175"/>
      <c r="JJY127" s="175"/>
      <c r="JJZ127" s="175"/>
      <c r="JKA127" s="175"/>
      <c r="JKB127" s="175"/>
      <c r="JKC127" s="175"/>
      <c r="JKD127" s="175"/>
      <c r="JKE127" s="175"/>
      <c r="JKF127" s="175"/>
      <c r="JKG127" s="175"/>
      <c r="JKH127" s="175"/>
      <c r="JKI127" s="175"/>
      <c r="JKJ127" s="175"/>
      <c r="JKK127" s="175"/>
      <c r="JKL127" s="175"/>
      <c r="JKM127" s="175"/>
      <c r="JKN127" s="175"/>
      <c r="JKO127" s="175"/>
      <c r="JKP127" s="175"/>
      <c r="JKQ127" s="175"/>
      <c r="JKR127" s="175"/>
      <c r="JKS127" s="175"/>
      <c r="JKT127" s="175"/>
      <c r="JKU127" s="175"/>
      <c r="JKV127" s="175"/>
      <c r="JKW127" s="175"/>
      <c r="JKX127" s="175"/>
      <c r="JKY127" s="175"/>
      <c r="JKZ127" s="175"/>
      <c r="JLA127" s="175"/>
      <c r="JLB127" s="175"/>
      <c r="JLC127" s="175"/>
      <c r="JLD127" s="175"/>
      <c r="JLE127" s="175"/>
      <c r="JLF127" s="175"/>
      <c r="JLG127" s="175"/>
      <c r="JLH127" s="175"/>
      <c r="JLI127" s="175"/>
      <c r="JLJ127" s="175"/>
      <c r="JLK127" s="175"/>
      <c r="JLL127" s="175"/>
      <c r="JLM127" s="175"/>
      <c r="JLN127" s="175"/>
      <c r="JLO127" s="175"/>
      <c r="JLP127" s="175"/>
      <c r="JLQ127" s="175"/>
      <c r="JLR127" s="175"/>
      <c r="JLS127" s="175"/>
      <c r="JLT127" s="175"/>
      <c r="JLU127" s="175"/>
      <c r="JLV127" s="175"/>
      <c r="JLW127" s="175"/>
      <c r="JLX127" s="175"/>
      <c r="JLY127" s="175"/>
      <c r="JLZ127" s="175"/>
      <c r="JMA127" s="175"/>
      <c r="JMB127" s="175"/>
      <c r="JMC127" s="175"/>
      <c r="JMD127" s="175"/>
      <c r="JME127" s="175"/>
      <c r="JMF127" s="175"/>
      <c r="JMG127" s="175"/>
      <c r="JMH127" s="175"/>
      <c r="JMI127" s="175"/>
      <c r="JMJ127" s="175"/>
      <c r="JMK127" s="175"/>
      <c r="JML127" s="175"/>
      <c r="JMM127" s="175"/>
      <c r="JMN127" s="175"/>
      <c r="JMO127" s="175"/>
      <c r="JMP127" s="175"/>
      <c r="JMQ127" s="175"/>
      <c r="JMR127" s="175"/>
      <c r="JMS127" s="175"/>
      <c r="JMT127" s="175"/>
      <c r="JMU127" s="175"/>
      <c r="JMV127" s="175"/>
      <c r="JMW127" s="175"/>
      <c r="JMX127" s="175"/>
      <c r="JMY127" s="175"/>
      <c r="JMZ127" s="175"/>
      <c r="JNA127" s="175"/>
      <c r="JNB127" s="175"/>
      <c r="JNC127" s="175"/>
      <c r="JND127" s="175"/>
      <c r="JNE127" s="175"/>
      <c r="JNF127" s="175"/>
      <c r="JNG127" s="175"/>
      <c r="JNH127" s="175"/>
      <c r="JNI127" s="175"/>
      <c r="JNJ127" s="175"/>
      <c r="JNK127" s="175"/>
      <c r="JNL127" s="175"/>
      <c r="JNM127" s="175"/>
      <c r="JNN127" s="175"/>
      <c r="JNO127" s="175"/>
      <c r="JNP127" s="175"/>
      <c r="JNQ127" s="175"/>
      <c r="JNR127" s="175"/>
      <c r="JNS127" s="175"/>
      <c r="JNT127" s="175"/>
      <c r="JNU127" s="175"/>
      <c r="JNV127" s="175"/>
      <c r="JNW127" s="175"/>
      <c r="JNX127" s="175"/>
      <c r="JNY127" s="175"/>
      <c r="JNZ127" s="175"/>
      <c r="JOA127" s="175"/>
      <c r="JOB127" s="175"/>
      <c r="JOC127" s="175"/>
      <c r="JOD127" s="175"/>
      <c r="JOE127" s="175"/>
      <c r="JOF127" s="175"/>
      <c r="JOG127" s="175"/>
      <c r="JOH127" s="175"/>
      <c r="JOI127" s="175"/>
      <c r="JOJ127" s="175"/>
      <c r="JOK127" s="175"/>
      <c r="JOL127" s="175"/>
      <c r="JOM127" s="175"/>
      <c r="JON127" s="175"/>
      <c r="JOO127" s="175"/>
      <c r="JOP127" s="175"/>
      <c r="JOQ127" s="175"/>
      <c r="JOR127" s="175"/>
      <c r="JOS127" s="175"/>
      <c r="JOT127" s="175"/>
      <c r="JOU127" s="175"/>
      <c r="JOV127" s="175"/>
      <c r="JOW127" s="175"/>
      <c r="JOX127" s="175"/>
      <c r="JOY127" s="175"/>
      <c r="JOZ127" s="175"/>
      <c r="JPA127" s="175"/>
      <c r="JPB127" s="175"/>
      <c r="JPC127" s="175"/>
      <c r="JPD127" s="175"/>
      <c r="JPE127" s="175"/>
      <c r="JPF127" s="175"/>
      <c r="JPG127" s="175"/>
      <c r="JPH127" s="175"/>
      <c r="JPI127" s="175"/>
      <c r="JPJ127" s="175"/>
      <c r="JPK127" s="175"/>
      <c r="JPL127" s="175"/>
      <c r="JPM127" s="175"/>
      <c r="JPN127" s="175"/>
      <c r="JPO127" s="175"/>
      <c r="JPP127" s="175"/>
      <c r="JPQ127" s="175"/>
      <c r="JPR127" s="175"/>
      <c r="JPS127" s="175"/>
      <c r="JPT127" s="175"/>
      <c r="JPU127" s="175"/>
      <c r="JPV127" s="175"/>
      <c r="JPW127" s="175"/>
      <c r="JPX127" s="175"/>
      <c r="JPY127" s="175"/>
      <c r="JPZ127" s="175"/>
      <c r="JQA127" s="175"/>
      <c r="JQB127" s="175"/>
      <c r="JQC127" s="175"/>
      <c r="JQD127" s="175"/>
      <c r="JQE127" s="175"/>
      <c r="JQF127" s="175"/>
      <c r="JQG127" s="175"/>
      <c r="JQH127" s="175"/>
      <c r="JQI127" s="175"/>
      <c r="JQJ127" s="175"/>
      <c r="JQK127" s="175"/>
      <c r="JQL127" s="175"/>
      <c r="JQM127" s="175"/>
      <c r="JQN127" s="175"/>
      <c r="JQO127" s="175"/>
      <c r="JQP127" s="175"/>
      <c r="JQQ127" s="175"/>
      <c r="JQR127" s="175"/>
      <c r="JQS127" s="175"/>
      <c r="JQT127" s="175"/>
      <c r="JQU127" s="175"/>
      <c r="JQV127" s="175"/>
      <c r="JQW127" s="175"/>
      <c r="JQX127" s="175"/>
      <c r="JQY127" s="175"/>
      <c r="JQZ127" s="175"/>
      <c r="JRA127" s="175"/>
      <c r="JRB127" s="175"/>
      <c r="JRC127" s="175"/>
      <c r="JRD127" s="175"/>
      <c r="JRE127" s="175"/>
      <c r="JRF127" s="175"/>
      <c r="JRG127" s="175"/>
      <c r="JRH127" s="175"/>
      <c r="JRI127" s="175"/>
      <c r="JRJ127" s="175"/>
      <c r="JRK127" s="175"/>
      <c r="JRL127" s="175"/>
      <c r="JRM127" s="175"/>
      <c r="JRN127" s="175"/>
      <c r="JRO127" s="175"/>
      <c r="JRP127" s="175"/>
      <c r="JRQ127" s="175"/>
      <c r="JRR127" s="175"/>
      <c r="JRS127" s="175"/>
      <c r="JRT127" s="175"/>
      <c r="JRU127" s="175"/>
      <c r="JRV127" s="175"/>
      <c r="JRW127" s="175"/>
      <c r="JRX127" s="175"/>
      <c r="JRY127" s="175"/>
      <c r="JRZ127" s="175"/>
      <c r="JSA127" s="175"/>
      <c r="JSB127" s="175"/>
      <c r="JSC127" s="175"/>
      <c r="JSD127" s="175"/>
      <c r="JSE127" s="175"/>
      <c r="JSF127" s="175"/>
      <c r="JSG127" s="175"/>
      <c r="JSH127" s="175"/>
      <c r="JSI127" s="175"/>
      <c r="JSJ127" s="175"/>
      <c r="JSK127" s="175"/>
      <c r="JSL127" s="175"/>
      <c r="JSM127" s="175"/>
      <c r="JSN127" s="175"/>
      <c r="JSO127" s="175"/>
      <c r="JSP127" s="175"/>
      <c r="JSQ127" s="175"/>
      <c r="JSR127" s="175"/>
      <c r="JSS127" s="175"/>
      <c r="JST127" s="175"/>
      <c r="JSU127" s="175"/>
      <c r="JSV127" s="175"/>
      <c r="JSW127" s="175"/>
      <c r="JSX127" s="175"/>
      <c r="JSY127" s="175"/>
      <c r="JSZ127" s="175"/>
      <c r="JTA127" s="175"/>
      <c r="JTB127" s="175"/>
      <c r="JTC127" s="175"/>
      <c r="JTD127" s="175"/>
      <c r="JTE127" s="175"/>
      <c r="JTF127" s="175"/>
      <c r="JTG127" s="175"/>
      <c r="JTH127" s="175"/>
      <c r="JTI127" s="175"/>
      <c r="JTJ127" s="175"/>
      <c r="JTK127" s="175"/>
      <c r="JTL127" s="175"/>
      <c r="JTM127" s="175"/>
      <c r="JTN127" s="175"/>
      <c r="JTO127" s="175"/>
      <c r="JTP127" s="175"/>
      <c r="JTQ127" s="175"/>
      <c r="JTR127" s="175"/>
      <c r="JTS127" s="175"/>
      <c r="JTT127" s="175"/>
      <c r="JTU127" s="175"/>
      <c r="JTV127" s="175"/>
      <c r="JTW127" s="175"/>
      <c r="JTX127" s="175"/>
      <c r="JTY127" s="175"/>
      <c r="JTZ127" s="175"/>
      <c r="JUA127" s="175"/>
      <c r="JUB127" s="175"/>
      <c r="JUC127" s="175"/>
      <c r="JUD127" s="175"/>
      <c r="JUE127" s="175"/>
      <c r="JUF127" s="175"/>
      <c r="JUG127" s="175"/>
      <c r="JUH127" s="175"/>
      <c r="JUI127" s="175"/>
      <c r="JUJ127" s="175"/>
      <c r="JUK127" s="175"/>
      <c r="JUL127" s="175"/>
      <c r="JUM127" s="175"/>
      <c r="JUN127" s="175"/>
      <c r="JUO127" s="175"/>
      <c r="JUP127" s="175"/>
      <c r="JUQ127" s="175"/>
      <c r="JUR127" s="175"/>
      <c r="JUS127" s="175"/>
      <c r="JUT127" s="175"/>
      <c r="JUU127" s="175"/>
      <c r="JUV127" s="175"/>
      <c r="JUW127" s="175"/>
      <c r="JUX127" s="175"/>
      <c r="JUY127" s="175"/>
      <c r="JUZ127" s="175"/>
      <c r="JVA127" s="175"/>
      <c r="JVB127" s="175"/>
      <c r="JVC127" s="175"/>
      <c r="JVD127" s="175"/>
      <c r="JVE127" s="175"/>
      <c r="JVF127" s="175"/>
      <c r="JVG127" s="175"/>
      <c r="JVH127" s="175"/>
      <c r="JVI127" s="175"/>
      <c r="JVJ127" s="175"/>
      <c r="JVK127" s="175"/>
      <c r="JVL127" s="175"/>
      <c r="JVM127" s="175"/>
      <c r="JVN127" s="175"/>
      <c r="JVO127" s="175"/>
      <c r="JVP127" s="175"/>
      <c r="JVQ127" s="175"/>
      <c r="JVR127" s="175"/>
      <c r="JVS127" s="175"/>
      <c r="JVT127" s="175"/>
      <c r="JVU127" s="175"/>
      <c r="JVV127" s="175"/>
      <c r="JVW127" s="175"/>
      <c r="JVX127" s="175"/>
      <c r="JVY127" s="175"/>
      <c r="JVZ127" s="175"/>
      <c r="JWA127" s="175"/>
      <c r="JWB127" s="175"/>
      <c r="JWC127" s="175"/>
      <c r="JWD127" s="175"/>
      <c r="JWE127" s="175"/>
      <c r="JWF127" s="175"/>
      <c r="JWG127" s="175"/>
      <c r="JWH127" s="175"/>
      <c r="JWI127" s="175"/>
      <c r="JWJ127" s="175"/>
      <c r="JWK127" s="175"/>
      <c r="JWL127" s="175"/>
      <c r="JWM127" s="175"/>
      <c r="JWN127" s="175"/>
      <c r="JWO127" s="175"/>
      <c r="JWP127" s="175"/>
      <c r="JWQ127" s="175"/>
      <c r="JWR127" s="175"/>
      <c r="JWS127" s="175"/>
      <c r="JWT127" s="175"/>
      <c r="JWU127" s="175"/>
      <c r="JWV127" s="175"/>
      <c r="JWW127" s="175"/>
      <c r="JWX127" s="175"/>
      <c r="JWY127" s="175"/>
      <c r="JWZ127" s="175"/>
      <c r="JXA127" s="175"/>
      <c r="JXB127" s="175"/>
      <c r="JXC127" s="175"/>
      <c r="JXD127" s="175"/>
      <c r="JXE127" s="175"/>
      <c r="JXF127" s="175"/>
      <c r="JXG127" s="175"/>
      <c r="JXH127" s="175"/>
      <c r="JXI127" s="175"/>
      <c r="JXJ127" s="175"/>
      <c r="JXK127" s="175"/>
      <c r="JXL127" s="175"/>
      <c r="JXM127" s="175"/>
      <c r="JXN127" s="175"/>
      <c r="JXO127" s="175"/>
      <c r="JXP127" s="175"/>
      <c r="JXQ127" s="175"/>
      <c r="JXR127" s="175"/>
      <c r="JXS127" s="175"/>
      <c r="JXT127" s="175"/>
      <c r="JXU127" s="175"/>
      <c r="JXV127" s="175"/>
      <c r="JXW127" s="175"/>
      <c r="JXX127" s="175"/>
      <c r="JXY127" s="175"/>
      <c r="JXZ127" s="175"/>
      <c r="JYA127" s="175"/>
      <c r="JYB127" s="175"/>
      <c r="JYC127" s="175"/>
      <c r="JYD127" s="175"/>
      <c r="JYE127" s="175"/>
      <c r="JYF127" s="175"/>
      <c r="JYG127" s="175"/>
      <c r="JYH127" s="175"/>
      <c r="JYI127" s="175"/>
      <c r="JYJ127" s="175"/>
      <c r="JYK127" s="175"/>
      <c r="JYL127" s="175"/>
      <c r="JYM127" s="175"/>
      <c r="JYN127" s="175"/>
      <c r="JYO127" s="175"/>
      <c r="JYP127" s="175"/>
      <c r="JYQ127" s="175"/>
      <c r="JYR127" s="175"/>
      <c r="JYS127" s="175"/>
      <c r="JYT127" s="175"/>
      <c r="JYU127" s="175"/>
      <c r="JYV127" s="175"/>
      <c r="JYW127" s="175"/>
      <c r="JYX127" s="175"/>
      <c r="JYY127" s="175"/>
      <c r="JYZ127" s="175"/>
      <c r="JZA127" s="175"/>
      <c r="JZB127" s="175"/>
      <c r="JZC127" s="175"/>
      <c r="JZD127" s="175"/>
      <c r="JZE127" s="175"/>
      <c r="JZF127" s="175"/>
      <c r="JZG127" s="175"/>
      <c r="JZH127" s="175"/>
      <c r="JZI127" s="175"/>
      <c r="JZJ127" s="175"/>
      <c r="JZK127" s="175"/>
      <c r="JZL127" s="175"/>
      <c r="JZM127" s="175"/>
      <c r="JZN127" s="175"/>
      <c r="JZO127" s="175"/>
      <c r="JZP127" s="175"/>
      <c r="JZQ127" s="175"/>
      <c r="JZR127" s="175"/>
      <c r="JZS127" s="175"/>
      <c r="JZT127" s="175"/>
      <c r="JZU127" s="175"/>
      <c r="JZV127" s="175"/>
      <c r="JZW127" s="175"/>
      <c r="JZX127" s="175"/>
      <c r="JZY127" s="175"/>
      <c r="JZZ127" s="175"/>
      <c r="KAA127" s="175"/>
      <c r="KAB127" s="175"/>
      <c r="KAC127" s="175"/>
      <c r="KAD127" s="175"/>
      <c r="KAE127" s="175"/>
      <c r="KAF127" s="175"/>
      <c r="KAG127" s="175"/>
      <c r="KAH127" s="175"/>
      <c r="KAI127" s="175"/>
      <c r="KAJ127" s="175"/>
      <c r="KAK127" s="175"/>
      <c r="KAL127" s="175"/>
      <c r="KAM127" s="175"/>
      <c r="KAN127" s="175"/>
      <c r="KAO127" s="175"/>
      <c r="KAP127" s="175"/>
      <c r="KAQ127" s="175"/>
      <c r="KAR127" s="175"/>
      <c r="KAS127" s="175"/>
      <c r="KAT127" s="175"/>
      <c r="KAU127" s="175"/>
      <c r="KAV127" s="175"/>
      <c r="KAW127" s="175"/>
      <c r="KAX127" s="175"/>
      <c r="KAY127" s="175"/>
      <c r="KAZ127" s="175"/>
      <c r="KBA127" s="175"/>
      <c r="KBB127" s="175"/>
      <c r="KBC127" s="175"/>
      <c r="KBD127" s="175"/>
      <c r="KBE127" s="175"/>
      <c r="KBF127" s="175"/>
      <c r="KBG127" s="175"/>
      <c r="KBH127" s="175"/>
      <c r="KBI127" s="175"/>
      <c r="KBJ127" s="175"/>
      <c r="KBK127" s="175"/>
      <c r="KBL127" s="175"/>
      <c r="KBM127" s="175"/>
      <c r="KBN127" s="175"/>
      <c r="KBO127" s="175"/>
      <c r="KBP127" s="175"/>
      <c r="KBQ127" s="175"/>
      <c r="KBR127" s="175"/>
      <c r="KBS127" s="175"/>
      <c r="KBT127" s="175"/>
      <c r="KBU127" s="175"/>
      <c r="KBV127" s="175"/>
      <c r="KBW127" s="175"/>
      <c r="KBX127" s="175"/>
      <c r="KBY127" s="175"/>
      <c r="KBZ127" s="175"/>
      <c r="KCA127" s="175"/>
      <c r="KCB127" s="175"/>
      <c r="KCC127" s="175"/>
      <c r="KCD127" s="175"/>
      <c r="KCE127" s="175"/>
      <c r="KCF127" s="175"/>
      <c r="KCG127" s="175"/>
      <c r="KCH127" s="175"/>
      <c r="KCI127" s="175"/>
      <c r="KCJ127" s="175"/>
      <c r="KCK127" s="175"/>
      <c r="KCL127" s="175"/>
      <c r="KCM127" s="175"/>
      <c r="KCN127" s="175"/>
      <c r="KCO127" s="175"/>
      <c r="KCP127" s="175"/>
      <c r="KCQ127" s="175"/>
      <c r="KCR127" s="175"/>
      <c r="KCS127" s="175"/>
      <c r="KCT127" s="175"/>
      <c r="KCU127" s="175"/>
      <c r="KCV127" s="175"/>
      <c r="KCW127" s="175"/>
      <c r="KCX127" s="175"/>
      <c r="KCY127" s="175"/>
      <c r="KCZ127" s="175"/>
      <c r="KDA127" s="175"/>
      <c r="KDB127" s="175"/>
      <c r="KDC127" s="175"/>
      <c r="KDD127" s="175"/>
      <c r="KDE127" s="175"/>
      <c r="KDF127" s="175"/>
      <c r="KDG127" s="175"/>
      <c r="KDH127" s="175"/>
      <c r="KDI127" s="175"/>
      <c r="KDJ127" s="175"/>
      <c r="KDK127" s="175"/>
      <c r="KDL127" s="175"/>
      <c r="KDM127" s="175"/>
      <c r="KDN127" s="175"/>
      <c r="KDO127" s="175"/>
      <c r="KDP127" s="175"/>
      <c r="KDQ127" s="175"/>
      <c r="KDR127" s="175"/>
      <c r="KDS127" s="175"/>
      <c r="KDT127" s="175"/>
      <c r="KDU127" s="175"/>
      <c r="KDV127" s="175"/>
      <c r="KDW127" s="175"/>
      <c r="KDX127" s="175"/>
      <c r="KDY127" s="175"/>
      <c r="KDZ127" s="175"/>
      <c r="KEA127" s="175"/>
      <c r="KEB127" s="175"/>
      <c r="KEC127" s="175"/>
      <c r="KED127" s="175"/>
      <c r="KEE127" s="175"/>
      <c r="KEF127" s="175"/>
      <c r="KEG127" s="175"/>
      <c r="KEH127" s="175"/>
      <c r="KEI127" s="175"/>
      <c r="KEJ127" s="175"/>
      <c r="KEK127" s="175"/>
      <c r="KEL127" s="175"/>
      <c r="KEM127" s="175"/>
      <c r="KEN127" s="175"/>
      <c r="KEO127" s="175"/>
      <c r="KEP127" s="175"/>
      <c r="KEQ127" s="175"/>
      <c r="KER127" s="175"/>
      <c r="KES127" s="175"/>
      <c r="KET127" s="175"/>
      <c r="KEU127" s="175"/>
      <c r="KEV127" s="175"/>
      <c r="KEW127" s="175"/>
      <c r="KEX127" s="175"/>
      <c r="KEY127" s="175"/>
      <c r="KEZ127" s="175"/>
      <c r="KFA127" s="175"/>
      <c r="KFB127" s="175"/>
      <c r="KFC127" s="175"/>
      <c r="KFD127" s="175"/>
      <c r="KFE127" s="175"/>
      <c r="KFF127" s="175"/>
      <c r="KFG127" s="175"/>
      <c r="KFH127" s="175"/>
      <c r="KFI127" s="175"/>
      <c r="KFJ127" s="175"/>
      <c r="KFK127" s="175"/>
      <c r="KFL127" s="175"/>
      <c r="KFM127" s="175"/>
      <c r="KFN127" s="175"/>
      <c r="KFO127" s="175"/>
      <c r="KFP127" s="175"/>
      <c r="KFQ127" s="175"/>
      <c r="KFR127" s="175"/>
      <c r="KFS127" s="175"/>
      <c r="KFT127" s="175"/>
      <c r="KFU127" s="175"/>
      <c r="KFV127" s="175"/>
      <c r="KFW127" s="175"/>
      <c r="KFX127" s="175"/>
      <c r="KFY127" s="175"/>
      <c r="KFZ127" s="175"/>
      <c r="KGA127" s="175"/>
      <c r="KGB127" s="175"/>
      <c r="KGC127" s="175"/>
      <c r="KGD127" s="175"/>
      <c r="KGE127" s="175"/>
      <c r="KGF127" s="175"/>
      <c r="KGG127" s="175"/>
      <c r="KGH127" s="175"/>
      <c r="KGI127" s="175"/>
      <c r="KGJ127" s="175"/>
      <c r="KGK127" s="175"/>
      <c r="KGL127" s="175"/>
      <c r="KGM127" s="175"/>
      <c r="KGN127" s="175"/>
      <c r="KGO127" s="175"/>
      <c r="KGP127" s="175"/>
      <c r="KGQ127" s="175"/>
      <c r="KGR127" s="175"/>
      <c r="KGS127" s="175"/>
      <c r="KGT127" s="175"/>
      <c r="KGU127" s="175"/>
      <c r="KGV127" s="175"/>
      <c r="KGW127" s="175"/>
      <c r="KGX127" s="175"/>
      <c r="KGY127" s="175"/>
      <c r="KGZ127" s="175"/>
      <c r="KHA127" s="175"/>
      <c r="KHB127" s="175"/>
      <c r="KHC127" s="175"/>
      <c r="KHD127" s="175"/>
      <c r="KHE127" s="175"/>
      <c r="KHF127" s="175"/>
      <c r="KHG127" s="175"/>
      <c r="KHH127" s="175"/>
      <c r="KHI127" s="175"/>
      <c r="KHJ127" s="175"/>
      <c r="KHK127" s="175"/>
      <c r="KHL127" s="175"/>
      <c r="KHM127" s="175"/>
      <c r="KHN127" s="175"/>
      <c r="KHO127" s="175"/>
      <c r="KHP127" s="175"/>
      <c r="KHQ127" s="175"/>
      <c r="KHR127" s="175"/>
      <c r="KHS127" s="175"/>
      <c r="KHT127" s="175"/>
      <c r="KHU127" s="175"/>
      <c r="KHV127" s="175"/>
      <c r="KHW127" s="175"/>
      <c r="KHX127" s="175"/>
      <c r="KHY127" s="175"/>
      <c r="KHZ127" s="175"/>
      <c r="KIA127" s="175"/>
      <c r="KIB127" s="175"/>
      <c r="KIC127" s="175"/>
      <c r="KID127" s="175"/>
      <c r="KIE127" s="175"/>
      <c r="KIF127" s="175"/>
      <c r="KIG127" s="175"/>
      <c r="KIH127" s="175"/>
      <c r="KII127" s="175"/>
      <c r="KIJ127" s="175"/>
      <c r="KIK127" s="175"/>
      <c r="KIL127" s="175"/>
      <c r="KIM127" s="175"/>
      <c r="KIN127" s="175"/>
      <c r="KIO127" s="175"/>
      <c r="KIP127" s="175"/>
      <c r="KIQ127" s="175"/>
      <c r="KIR127" s="175"/>
      <c r="KIS127" s="175"/>
      <c r="KIT127" s="175"/>
      <c r="KIU127" s="175"/>
      <c r="KIV127" s="175"/>
      <c r="KIW127" s="175"/>
      <c r="KIX127" s="175"/>
      <c r="KIY127" s="175"/>
      <c r="KIZ127" s="175"/>
      <c r="KJA127" s="175"/>
      <c r="KJB127" s="175"/>
      <c r="KJC127" s="175"/>
      <c r="KJD127" s="175"/>
      <c r="KJE127" s="175"/>
      <c r="KJF127" s="175"/>
      <c r="KJG127" s="175"/>
      <c r="KJH127" s="175"/>
      <c r="KJI127" s="175"/>
      <c r="KJJ127" s="175"/>
      <c r="KJK127" s="175"/>
      <c r="KJL127" s="175"/>
      <c r="KJM127" s="175"/>
      <c r="KJN127" s="175"/>
      <c r="KJO127" s="175"/>
      <c r="KJP127" s="175"/>
      <c r="KJQ127" s="175"/>
      <c r="KJR127" s="175"/>
      <c r="KJS127" s="175"/>
      <c r="KJT127" s="175"/>
      <c r="KJU127" s="175"/>
      <c r="KJV127" s="175"/>
      <c r="KJW127" s="175"/>
      <c r="KJX127" s="175"/>
      <c r="KJY127" s="175"/>
      <c r="KJZ127" s="175"/>
      <c r="KKA127" s="175"/>
      <c r="KKB127" s="175"/>
      <c r="KKC127" s="175"/>
      <c r="KKD127" s="175"/>
      <c r="KKE127" s="175"/>
      <c r="KKF127" s="175"/>
      <c r="KKG127" s="175"/>
      <c r="KKH127" s="175"/>
      <c r="KKI127" s="175"/>
      <c r="KKJ127" s="175"/>
      <c r="KKK127" s="175"/>
      <c r="KKL127" s="175"/>
      <c r="KKM127" s="175"/>
      <c r="KKN127" s="175"/>
      <c r="KKO127" s="175"/>
      <c r="KKP127" s="175"/>
      <c r="KKQ127" s="175"/>
      <c r="KKR127" s="175"/>
      <c r="KKS127" s="175"/>
      <c r="KKT127" s="175"/>
      <c r="KKU127" s="175"/>
      <c r="KKV127" s="175"/>
      <c r="KKW127" s="175"/>
      <c r="KKX127" s="175"/>
      <c r="KKY127" s="175"/>
      <c r="KKZ127" s="175"/>
      <c r="KLA127" s="175"/>
      <c r="KLB127" s="175"/>
      <c r="KLC127" s="175"/>
      <c r="KLD127" s="175"/>
      <c r="KLE127" s="175"/>
      <c r="KLF127" s="175"/>
      <c r="KLG127" s="175"/>
      <c r="KLH127" s="175"/>
      <c r="KLI127" s="175"/>
      <c r="KLJ127" s="175"/>
      <c r="KLK127" s="175"/>
      <c r="KLL127" s="175"/>
      <c r="KLM127" s="175"/>
      <c r="KLN127" s="175"/>
      <c r="KLO127" s="175"/>
      <c r="KLP127" s="175"/>
      <c r="KLQ127" s="175"/>
      <c r="KLR127" s="175"/>
      <c r="KLS127" s="175"/>
      <c r="KLT127" s="175"/>
      <c r="KLU127" s="175"/>
      <c r="KLV127" s="175"/>
      <c r="KLW127" s="175"/>
      <c r="KLX127" s="175"/>
      <c r="KLY127" s="175"/>
      <c r="KLZ127" s="175"/>
      <c r="KMA127" s="175"/>
      <c r="KMB127" s="175"/>
      <c r="KMC127" s="175"/>
      <c r="KMD127" s="175"/>
      <c r="KME127" s="175"/>
      <c r="KMF127" s="175"/>
      <c r="KMG127" s="175"/>
      <c r="KMH127" s="175"/>
      <c r="KMI127" s="175"/>
      <c r="KMJ127" s="175"/>
      <c r="KMK127" s="175"/>
      <c r="KML127" s="175"/>
      <c r="KMM127" s="175"/>
      <c r="KMN127" s="175"/>
      <c r="KMO127" s="175"/>
      <c r="KMP127" s="175"/>
      <c r="KMQ127" s="175"/>
      <c r="KMR127" s="175"/>
      <c r="KMS127" s="175"/>
      <c r="KMT127" s="175"/>
      <c r="KMU127" s="175"/>
      <c r="KMV127" s="175"/>
      <c r="KMW127" s="175"/>
      <c r="KMX127" s="175"/>
      <c r="KMY127" s="175"/>
      <c r="KMZ127" s="175"/>
      <c r="KNA127" s="175"/>
      <c r="KNB127" s="175"/>
      <c r="KNC127" s="175"/>
      <c r="KND127" s="175"/>
      <c r="KNE127" s="175"/>
      <c r="KNF127" s="175"/>
      <c r="KNG127" s="175"/>
      <c r="KNH127" s="175"/>
      <c r="KNI127" s="175"/>
      <c r="KNJ127" s="175"/>
      <c r="KNK127" s="175"/>
      <c r="KNL127" s="175"/>
      <c r="KNM127" s="175"/>
      <c r="KNN127" s="175"/>
      <c r="KNO127" s="175"/>
      <c r="KNP127" s="175"/>
      <c r="KNQ127" s="175"/>
      <c r="KNR127" s="175"/>
      <c r="KNS127" s="175"/>
      <c r="KNT127" s="175"/>
      <c r="KNU127" s="175"/>
      <c r="KNV127" s="175"/>
      <c r="KNW127" s="175"/>
      <c r="KNX127" s="175"/>
      <c r="KNY127" s="175"/>
      <c r="KNZ127" s="175"/>
      <c r="KOA127" s="175"/>
      <c r="KOB127" s="175"/>
      <c r="KOC127" s="175"/>
      <c r="KOD127" s="175"/>
      <c r="KOE127" s="175"/>
      <c r="KOF127" s="175"/>
      <c r="KOG127" s="175"/>
      <c r="KOH127" s="175"/>
      <c r="KOI127" s="175"/>
      <c r="KOJ127" s="175"/>
      <c r="KOK127" s="175"/>
      <c r="KOL127" s="175"/>
      <c r="KOM127" s="175"/>
      <c r="KON127" s="175"/>
      <c r="KOO127" s="175"/>
      <c r="KOP127" s="175"/>
      <c r="KOQ127" s="175"/>
      <c r="KOR127" s="175"/>
      <c r="KOS127" s="175"/>
      <c r="KOT127" s="175"/>
      <c r="KOU127" s="175"/>
      <c r="KOV127" s="175"/>
      <c r="KOW127" s="175"/>
      <c r="KOX127" s="175"/>
      <c r="KOY127" s="175"/>
      <c r="KOZ127" s="175"/>
      <c r="KPA127" s="175"/>
      <c r="KPB127" s="175"/>
      <c r="KPC127" s="175"/>
      <c r="KPD127" s="175"/>
      <c r="KPE127" s="175"/>
      <c r="KPF127" s="175"/>
      <c r="KPG127" s="175"/>
      <c r="KPH127" s="175"/>
      <c r="KPI127" s="175"/>
      <c r="KPJ127" s="175"/>
      <c r="KPK127" s="175"/>
      <c r="KPL127" s="175"/>
      <c r="KPM127" s="175"/>
      <c r="KPN127" s="175"/>
      <c r="KPO127" s="175"/>
      <c r="KPP127" s="175"/>
      <c r="KPQ127" s="175"/>
      <c r="KPR127" s="175"/>
      <c r="KPS127" s="175"/>
      <c r="KPT127" s="175"/>
      <c r="KPU127" s="175"/>
      <c r="KPV127" s="175"/>
      <c r="KPW127" s="175"/>
      <c r="KPX127" s="175"/>
      <c r="KPY127" s="175"/>
      <c r="KPZ127" s="175"/>
      <c r="KQA127" s="175"/>
      <c r="KQB127" s="175"/>
      <c r="KQC127" s="175"/>
      <c r="KQD127" s="175"/>
      <c r="KQE127" s="175"/>
      <c r="KQF127" s="175"/>
      <c r="KQG127" s="175"/>
      <c r="KQH127" s="175"/>
      <c r="KQI127" s="175"/>
      <c r="KQJ127" s="175"/>
      <c r="KQK127" s="175"/>
      <c r="KQL127" s="175"/>
      <c r="KQM127" s="175"/>
      <c r="KQN127" s="175"/>
      <c r="KQO127" s="175"/>
      <c r="KQP127" s="175"/>
      <c r="KQQ127" s="175"/>
      <c r="KQR127" s="175"/>
      <c r="KQS127" s="175"/>
      <c r="KQT127" s="175"/>
      <c r="KQU127" s="175"/>
      <c r="KQV127" s="175"/>
      <c r="KQW127" s="175"/>
      <c r="KQX127" s="175"/>
      <c r="KQY127" s="175"/>
      <c r="KQZ127" s="175"/>
      <c r="KRA127" s="175"/>
      <c r="KRB127" s="175"/>
      <c r="KRC127" s="175"/>
      <c r="KRD127" s="175"/>
      <c r="KRE127" s="175"/>
      <c r="KRF127" s="175"/>
      <c r="KRG127" s="175"/>
      <c r="KRH127" s="175"/>
      <c r="KRI127" s="175"/>
      <c r="KRJ127" s="175"/>
      <c r="KRK127" s="175"/>
      <c r="KRL127" s="175"/>
      <c r="KRM127" s="175"/>
      <c r="KRN127" s="175"/>
      <c r="KRO127" s="175"/>
      <c r="KRP127" s="175"/>
      <c r="KRQ127" s="175"/>
      <c r="KRR127" s="175"/>
      <c r="KRS127" s="175"/>
      <c r="KRT127" s="175"/>
      <c r="KRU127" s="175"/>
      <c r="KRV127" s="175"/>
      <c r="KRW127" s="175"/>
      <c r="KRX127" s="175"/>
      <c r="KRY127" s="175"/>
      <c r="KRZ127" s="175"/>
      <c r="KSA127" s="175"/>
      <c r="KSB127" s="175"/>
      <c r="KSC127" s="175"/>
      <c r="KSD127" s="175"/>
      <c r="KSE127" s="175"/>
      <c r="KSF127" s="175"/>
      <c r="KSG127" s="175"/>
      <c r="KSH127" s="175"/>
      <c r="KSI127" s="175"/>
      <c r="KSJ127" s="175"/>
      <c r="KSK127" s="175"/>
      <c r="KSL127" s="175"/>
      <c r="KSM127" s="175"/>
      <c r="KSN127" s="175"/>
      <c r="KSO127" s="175"/>
      <c r="KSP127" s="175"/>
      <c r="KSQ127" s="175"/>
      <c r="KSR127" s="175"/>
      <c r="KSS127" s="175"/>
      <c r="KST127" s="175"/>
      <c r="KSU127" s="175"/>
      <c r="KSV127" s="175"/>
      <c r="KSW127" s="175"/>
      <c r="KSX127" s="175"/>
      <c r="KSY127" s="175"/>
      <c r="KSZ127" s="175"/>
      <c r="KTA127" s="175"/>
      <c r="KTB127" s="175"/>
      <c r="KTC127" s="175"/>
      <c r="KTD127" s="175"/>
      <c r="KTE127" s="175"/>
      <c r="KTF127" s="175"/>
      <c r="KTG127" s="175"/>
      <c r="KTH127" s="175"/>
      <c r="KTI127" s="175"/>
      <c r="KTJ127" s="175"/>
      <c r="KTK127" s="175"/>
      <c r="KTL127" s="175"/>
      <c r="KTM127" s="175"/>
      <c r="KTN127" s="175"/>
      <c r="KTO127" s="175"/>
      <c r="KTP127" s="175"/>
      <c r="KTQ127" s="175"/>
      <c r="KTR127" s="175"/>
      <c r="KTS127" s="175"/>
      <c r="KTT127" s="175"/>
      <c r="KTU127" s="175"/>
      <c r="KTV127" s="175"/>
      <c r="KTW127" s="175"/>
      <c r="KTX127" s="175"/>
      <c r="KTY127" s="175"/>
      <c r="KTZ127" s="175"/>
      <c r="KUA127" s="175"/>
      <c r="KUB127" s="175"/>
      <c r="KUC127" s="175"/>
      <c r="KUD127" s="175"/>
      <c r="KUE127" s="175"/>
      <c r="KUF127" s="175"/>
      <c r="KUG127" s="175"/>
      <c r="KUH127" s="175"/>
      <c r="KUI127" s="175"/>
      <c r="KUJ127" s="175"/>
      <c r="KUK127" s="175"/>
      <c r="KUL127" s="175"/>
      <c r="KUM127" s="175"/>
      <c r="KUN127" s="175"/>
      <c r="KUO127" s="175"/>
      <c r="KUP127" s="175"/>
      <c r="KUQ127" s="175"/>
      <c r="KUR127" s="175"/>
      <c r="KUS127" s="175"/>
      <c r="KUT127" s="175"/>
      <c r="KUU127" s="175"/>
      <c r="KUV127" s="175"/>
      <c r="KUW127" s="175"/>
      <c r="KUX127" s="175"/>
      <c r="KUY127" s="175"/>
      <c r="KUZ127" s="175"/>
      <c r="KVA127" s="175"/>
      <c r="KVB127" s="175"/>
      <c r="KVC127" s="175"/>
      <c r="KVD127" s="175"/>
      <c r="KVE127" s="175"/>
      <c r="KVF127" s="175"/>
      <c r="KVG127" s="175"/>
      <c r="KVH127" s="175"/>
      <c r="KVI127" s="175"/>
      <c r="KVJ127" s="175"/>
      <c r="KVK127" s="175"/>
      <c r="KVL127" s="175"/>
      <c r="KVM127" s="175"/>
      <c r="KVN127" s="175"/>
      <c r="KVO127" s="175"/>
      <c r="KVP127" s="175"/>
      <c r="KVQ127" s="175"/>
      <c r="KVR127" s="175"/>
      <c r="KVS127" s="175"/>
      <c r="KVT127" s="175"/>
      <c r="KVU127" s="175"/>
      <c r="KVV127" s="175"/>
      <c r="KVW127" s="175"/>
      <c r="KVX127" s="175"/>
      <c r="KVY127" s="175"/>
      <c r="KVZ127" s="175"/>
      <c r="KWA127" s="175"/>
      <c r="KWB127" s="175"/>
      <c r="KWC127" s="175"/>
      <c r="KWD127" s="175"/>
      <c r="KWE127" s="175"/>
      <c r="KWF127" s="175"/>
      <c r="KWG127" s="175"/>
      <c r="KWH127" s="175"/>
      <c r="KWI127" s="175"/>
      <c r="KWJ127" s="175"/>
      <c r="KWK127" s="175"/>
      <c r="KWL127" s="175"/>
      <c r="KWM127" s="175"/>
      <c r="KWN127" s="175"/>
      <c r="KWO127" s="175"/>
      <c r="KWP127" s="175"/>
      <c r="KWQ127" s="175"/>
      <c r="KWR127" s="175"/>
      <c r="KWS127" s="175"/>
      <c r="KWT127" s="175"/>
      <c r="KWU127" s="175"/>
      <c r="KWV127" s="175"/>
      <c r="KWW127" s="175"/>
      <c r="KWX127" s="175"/>
      <c r="KWY127" s="175"/>
      <c r="KWZ127" s="175"/>
      <c r="KXA127" s="175"/>
      <c r="KXB127" s="175"/>
      <c r="KXC127" s="175"/>
      <c r="KXD127" s="175"/>
      <c r="KXE127" s="175"/>
      <c r="KXF127" s="175"/>
      <c r="KXG127" s="175"/>
      <c r="KXH127" s="175"/>
      <c r="KXI127" s="175"/>
      <c r="KXJ127" s="175"/>
      <c r="KXK127" s="175"/>
      <c r="KXL127" s="175"/>
      <c r="KXM127" s="175"/>
      <c r="KXN127" s="175"/>
      <c r="KXO127" s="175"/>
      <c r="KXP127" s="175"/>
      <c r="KXQ127" s="175"/>
      <c r="KXR127" s="175"/>
      <c r="KXS127" s="175"/>
      <c r="KXT127" s="175"/>
      <c r="KXU127" s="175"/>
      <c r="KXV127" s="175"/>
      <c r="KXW127" s="175"/>
      <c r="KXX127" s="175"/>
      <c r="KXY127" s="175"/>
      <c r="KXZ127" s="175"/>
      <c r="KYA127" s="175"/>
      <c r="KYB127" s="175"/>
      <c r="KYC127" s="175"/>
      <c r="KYD127" s="175"/>
      <c r="KYE127" s="175"/>
      <c r="KYF127" s="175"/>
      <c r="KYG127" s="175"/>
      <c r="KYH127" s="175"/>
      <c r="KYI127" s="175"/>
      <c r="KYJ127" s="175"/>
      <c r="KYK127" s="175"/>
      <c r="KYL127" s="175"/>
      <c r="KYM127" s="175"/>
      <c r="KYN127" s="175"/>
      <c r="KYO127" s="175"/>
      <c r="KYP127" s="175"/>
      <c r="KYQ127" s="175"/>
      <c r="KYR127" s="175"/>
      <c r="KYS127" s="175"/>
      <c r="KYT127" s="175"/>
      <c r="KYU127" s="175"/>
      <c r="KYV127" s="175"/>
      <c r="KYW127" s="175"/>
      <c r="KYX127" s="175"/>
      <c r="KYY127" s="175"/>
      <c r="KYZ127" s="175"/>
      <c r="KZA127" s="175"/>
      <c r="KZB127" s="175"/>
      <c r="KZC127" s="175"/>
      <c r="KZD127" s="175"/>
      <c r="KZE127" s="175"/>
      <c r="KZF127" s="175"/>
      <c r="KZG127" s="175"/>
      <c r="KZH127" s="175"/>
      <c r="KZI127" s="175"/>
      <c r="KZJ127" s="175"/>
      <c r="KZK127" s="175"/>
      <c r="KZL127" s="175"/>
      <c r="KZM127" s="175"/>
      <c r="KZN127" s="175"/>
      <c r="KZO127" s="175"/>
      <c r="KZP127" s="175"/>
      <c r="KZQ127" s="175"/>
      <c r="KZR127" s="175"/>
      <c r="KZS127" s="175"/>
      <c r="KZT127" s="175"/>
      <c r="KZU127" s="175"/>
      <c r="KZV127" s="175"/>
      <c r="KZW127" s="175"/>
      <c r="KZX127" s="175"/>
      <c r="KZY127" s="175"/>
      <c r="KZZ127" s="175"/>
      <c r="LAA127" s="175"/>
      <c r="LAB127" s="175"/>
      <c r="LAC127" s="175"/>
      <c r="LAD127" s="175"/>
      <c r="LAE127" s="175"/>
      <c r="LAF127" s="175"/>
      <c r="LAG127" s="175"/>
      <c r="LAH127" s="175"/>
      <c r="LAI127" s="175"/>
      <c r="LAJ127" s="175"/>
      <c r="LAK127" s="175"/>
      <c r="LAL127" s="175"/>
      <c r="LAM127" s="175"/>
      <c r="LAN127" s="175"/>
      <c r="LAO127" s="175"/>
      <c r="LAP127" s="175"/>
      <c r="LAQ127" s="175"/>
      <c r="LAR127" s="175"/>
      <c r="LAS127" s="175"/>
      <c r="LAT127" s="175"/>
      <c r="LAU127" s="175"/>
      <c r="LAV127" s="175"/>
      <c r="LAW127" s="175"/>
      <c r="LAX127" s="175"/>
      <c r="LAY127" s="175"/>
      <c r="LAZ127" s="175"/>
      <c r="LBA127" s="175"/>
      <c r="LBB127" s="175"/>
      <c r="LBC127" s="175"/>
      <c r="LBD127" s="175"/>
      <c r="LBE127" s="175"/>
      <c r="LBF127" s="175"/>
      <c r="LBG127" s="175"/>
      <c r="LBH127" s="175"/>
      <c r="LBI127" s="175"/>
      <c r="LBJ127" s="175"/>
      <c r="LBK127" s="175"/>
      <c r="LBL127" s="175"/>
      <c r="LBM127" s="175"/>
      <c r="LBN127" s="175"/>
      <c r="LBO127" s="175"/>
      <c r="LBP127" s="175"/>
      <c r="LBQ127" s="175"/>
      <c r="LBR127" s="175"/>
      <c r="LBS127" s="175"/>
      <c r="LBT127" s="175"/>
      <c r="LBU127" s="175"/>
      <c r="LBV127" s="175"/>
      <c r="LBW127" s="175"/>
      <c r="LBX127" s="175"/>
      <c r="LBY127" s="175"/>
      <c r="LBZ127" s="175"/>
      <c r="LCA127" s="175"/>
      <c r="LCB127" s="175"/>
      <c r="LCC127" s="175"/>
      <c r="LCD127" s="175"/>
      <c r="LCE127" s="175"/>
      <c r="LCF127" s="175"/>
      <c r="LCG127" s="175"/>
      <c r="LCH127" s="175"/>
      <c r="LCI127" s="175"/>
      <c r="LCJ127" s="175"/>
      <c r="LCK127" s="175"/>
      <c r="LCL127" s="175"/>
      <c r="LCM127" s="175"/>
      <c r="LCN127" s="175"/>
      <c r="LCO127" s="175"/>
      <c r="LCP127" s="175"/>
      <c r="LCQ127" s="175"/>
      <c r="LCR127" s="175"/>
      <c r="LCS127" s="175"/>
      <c r="LCT127" s="175"/>
      <c r="LCU127" s="175"/>
      <c r="LCV127" s="175"/>
      <c r="LCW127" s="175"/>
      <c r="LCX127" s="175"/>
      <c r="LCY127" s="175"/>
      <c r="LCZ127" s="175"/>
      <c r="LDA127" s="175"/>
      <c r="LDB127" s="175"/>
      <c r="LDC127" s="175"/>
      <c r="LDD127" s="175"/>
      <c r="LDE127" s="175"/>
      <c r="LDF127" s="175"/>
      <c r="LDG127" s="175"/>
      <c r="LDH127" s="175"/>
      <c r="LDI127" s="175"/>
      <c r="LDJ127" s="175"/>
      <c r="LDK127" s="175"/>
      <c r="LDL127" s="175"/>
      <c r="LDM127" s="175"/>
      <c r="LDN127" s="175"/>
      <c r="LDO127" s="175"/>
      <c r="LDP127" s="175"/>
      <c r="LDQ127" s="175"/>
      <c r="LDR127" s="175"/>
      <c r="LDS127" s="175"/>
      <c r="LDT127" s="175"/>
      <c r="LDU127" s="175"/>
      <c r="LDV127" s="175"/>
      <c r="LDW127" s="175"/>
      <c r="LDX127" s="175"/>
      <c r="LDY127" s="175"/>
      <c r="LDZ127" s="175"/>
      <c r="LEA127" s="175"/>
      <c r="LEB127" s="175"/>
      <c r="LEC127" s="175"/>
      <c r="LED127" s="175"/>
      <c r="LEE127" s="175"/>
      <c r="LEF127" s="175"/>
      <c r="LEG127" s="175"/>
      <c r="LEH127" s="175"/>
      <c r="LEI127" s="175"/>
      <c r="LEJ127" s="175"/>
      <c r="LEK127" s="175"/>
      <c r="LEL127" s="175"/>
      <c r="LEM127" s="175"/>
      <c r="LEN127" s="175"/>
      <c r="LEO127" s="175"/>
      <c r="LEP127" s="175"/>
      <c r="LEQ127" s="175"/>
      <c r="LER127" s="175"/>
      <c r="LES127" s="175"/>
      <c r="LET127" s="175"/>
      <c r="LEU127" s="175"/>
      <c r="LEV127" s="175"/>
      <c r="LEW127" s="175"/>
      <c r="LEX127" s="175"/>
      <c r="LEY127" s="175"/>
      <c r="LEZ127" s="175"/>
      <c r="LFA127" s="175"/>
      <c r="LFB127" s="175"/>
      <c r="LFC127" s="175"/>
      <c r="LFD127" s="175"/>
      <c r="LFE127" s="175"/>
      <c r="LFF127" s="175"/>
      <c r="LFG127" s="175"/>
      <c r="LFH127" s="175"/>
      <c r="LFI127" s="175"/>
      <c r="LFJ127" s="175"/>
      <c r="LFK127" s="175"/>
      <c r="LFL127" s="175"/>
      <c r="LFM127" s="175"/>
      <c r="LFN127" s="175"/>
      <c r="LFO127" s="175"/>
      <c r="LFP127" s="175"/>
      <c r="LFQ127" s="175"/>
      <c r="LFR127" s="175"/>
      <c r="LFS127" s="175"/>
      <c r="LFT127" s="175"/>
      <c r="LFU127" s="175"/>
      <c r="LFV127" s="175"/>
      <c r="LFW127" s="175"/>
      <c r="LFX127" s="175"/>
      <c r="LFY127" s="175"/>
      <c r="LFZ127" s="175"/>
      <c r="LGA127" s="175"/>
      <c r="LGB127" s="175"/>
      <c r="LGC127" s="175"/>
      <c r="LGD127" s="175"/>
      <c r="LGE127" s="175"/>
      <c r="LGF127" s="175"/>
      <c r="LGG127" s="175"/>
      <c r="LGH127" s="175"/>
      <c r="LGI127" s="175"/>
      <c r="LGJ127" s="175"/>
      <c r="LGK127" s="175"/>
      <c r="LGL127" s="175"/>
      <c r="LGM127" s="175"/>
      <c r="LGN127" s="175"/>
      <c r="LGO127" s="175"/>
      <c r="LGP127" s="175"/>
      <c r="LGQ127" s="175"/>
      <c r="LGR127" s="175"/>
      <c r="LGS127" s="175"/>
      <c r="LGT127" s="175"/>
      <c r="LGU127" s="175"/>
      <c r="LGV127" s="175"/>
      <c r="LGW127" s="175"/>
      <c r="LGX127" s="175"/>
      <c r="LGY127" s="175"/>
      <c r="LGZ127" s="175"/>
      <c r="LHA127" s="175"/>
      <c r="LHB127" s="175"/>
      <c r="LHC127" s="175"/>
      <c r="LHD127" s="175"/>
      <c r="LHE127" s="175"/>
      <c r="LHF127" s="175"/>
      <c r="LHG127" s="175"/>
      <c r="LHH127" s="175"/>
      <c r="LHI127" s="175"/>
      <c r="LHJ127" s="175"/>
      <c r="LHK127" s="175"/>
      <c r="LHL127" s="175"/>
      <c r="LHM127" s="175"/>
      <c r="LHN127" s="175"/>
      <c r="LHO127" s="175"/>
      <c r="LHP127" s="175"/>
      <c r="LHQ127" s="175"/>
      <c r="LHR127" s="175"/>
      <c r="LHS127" s="175"/>
      <c r="LHT127" s="175"/>
      <c r="LHU127" s="175"/>
      <c r="LHV127" s="175"/>
      <c r="LHW127" s="175"/>
      <c r="LHX127" s="175"/>
      <c r="LHY127" s="175"/>
      <c r="LHZ127" s="175"/>
      <c r="LIA127" s="175"/>
      <c r="LIB127" s="175"/>
      <c r="LIC127" s="175"/>
      <c r="LID127" s="175"/>
      <c r="LIE127" s="175"/>
      <c r="LIF127" s="175"/>
      <c r="LIG127" s="175"/>
      <c r="LIH127" s="175"/>
      <c r="LII127" s="175"/>
      <c r="LIJ127" s="175"/>
      <c r="LIK127" s="175"/>
      <c r="LIL127" s="175"/>
      <c r="LIM127" s="175"/>
      <c r="LIN127" s="175"/>
      <c r="LIO127" s="175"/>
      <c r="LIP127" s="175"/>
      <c r="LIQ127" s="175"/>
      <c r="LIR127" s="175"/>
      <c r="LIS127" s="175"/>
      <c r="LIT127" s="175"/>
      <c r="LIU127" s="175"/>
      <c r="LIV127" s="175"/>
      <c r="LIW127" s="175"/>
      <c r="LIX127" s="175"/>
      <c r="LIY127" s="175"/>
      <c r="LIZ127" s="175"/>
      <c r="LJA127" s="175"/>
      <c r="LJB127" s="175"/>
      <c r="LJC127" s="175"/>
      <c r="LJD127" s="175"/>
      <c r="LJE127" s="175"/>
      <c r="LJF127" s="175"/>
      <c r="LJG127" s="175"/>
      <c r="LJH127" s="175"/>
      <c r="LJI127" s="175"/>
      <c r="LJJ127" s="175"/>
      <c r="LJK127" s="175"/>
      <c r="LJL127" s="175"/>
      <c r="LJM127" s="175"/>
      <c r="LJN127" s="175"/>
      <c r="LJO127" s="175"/>
      <c r="LJP127" s="175"/>
      <c r="LJQ127" s="175"/>
      <c r="LJR127" s="175"/>
      <c r="LJS127" s="175"/>
      <c r="LJT127" s="175"/>
      <c r="LJU127" s="175"/>
      <c r="LJV127" s="175"/>
      <c r="LJW127" s="175"/>
      <c r="LJX127" s="175"/>
      <c r="LJY127" s="175"/>
      <c r="LJZ127" s="175"/>
      <c r="LKA127" s="175"/>
      <c r="LKB127" s="175"/>
      <c r="LKC127" s="175"/>
      <c r="LKD127" s="175"/>
      <c r="LKE127" s="175"/>
      <c r="LKF127" s="175"/>
      <c r="LKG127" s="175"/>
      <c r="LKH127" s="175"/>
      <c r="LKI127" s="175"/>
      <c r="LKJ127" s="175"/>
      <c r="LKK127" s="175"/>
      <c r="LKL127" s="175"/>
      <c r="LKM127" s="175"/>
      <c r="LKN127" s="175"/>
      <c r="LKO127" s="175"/>
      <c r="LKP127" s="175"/>
      <c r="LKQ127" s="175"/>
      <c r="LKR127" s="175"/>
      <c r="LKS127" s="175"/>
      <c r="LKT127" s="175"/>
      <c r="LKU127" s="175"/>
      <c r="LKV127" s="175"/>
      <c r="LKW127" s="175"/>
      <c r="LKX127" s="175"/>
      <c r="LKY127" s="175"/>
      <c r="LKZ127" s="175"/>
      <c r="LLA127" s="175"/>
      <c r="LLB127" s="175"/>
      <c r="LLC127" s="175"/>
      <c r="LLD127" s="175"/>
      <c r="LLE127" s="175"/>
      <c r="LLF127" s="175"/>
      <c r="LLG127" s="175"/>
      <c r="LLH127" s="175"/>
      <c r="LLI127" s="175"/>
      <c r="LLJ127" s="175"/>
      <c r="LLK127" s="175"/>
      <c r="LLL127" s="175"/>
      <c r="LLM127" s="175"/>
      <c r="LLN127" s="175"/>
      <c r="LLO127" s="175"/>
      <c r="LLP127" s="175"/>
      <c r="LLQ127" s="175"/>
      <c r="LLR127" s="175"/>
      <c r="LLS127" s="175"/>
      <c r="LLT127" s="175"/>
      <c r="LLU127" s="175"/>
      <c r="LLV127" s="175"/>
      <c r="LLW127" s="175"/>
      <c r="LLX127" s="175"/>
      <c r="LLY127" s="175"/>
      <c r="LLZ127" s="175"/>
      <c r="LMA127" s="175"/>
      <c r="LMB127" s="175"/>
      <c r="LMC127" s="175"/>
      <c r="LMD127" s="175"/>
      <c r="LME127" s="175"/>
      <c r="LMF127" s="175"/>
      <c r="LMG127" s="175"/>
      <c r="LMH127" s="175"/>
      <c r="LMI127" s="175"/>
      <c r="LMJ127" s="175"/>
      <c r="LMK127" s="175"/>
      <c r="LML127" s="175"/>
      <c r="LMM127" s="175"/>
      <c r="LMN127" s="175"/>
      <c r="LMO127" s="175"/>
      <c r="LMP127" s="175"/>
      <c r="LMQ127" s="175"/>
      <c r="LMR127" s="175"/>
      <c r="LMS127" s="175"/>
      <c r="LMT127" s="175"/>
      <c r="LMU127" s="175"/>
      <c r="LMV127" s="175"/>
      <c r="LMW127" s="175"/>
      <c r="LMX127" s="175"/>
      <c r="LMY127" s="175"/>
      <c r="LMZ127" s="175"/>
      <c r="LNA127" s="175"/>
      <c r="LNB127" s="175"/>
      <c r="LNC127" s="175"/>
      <c r="LND127" s="175"/>
      <c r="LNE127" s="175"/>
      <c r="LNF127" s="175"/>
      <c r="LNG127" s="175"/>
      <c r="LNH127" s="175"/>
      <c r="LNI127" s="175"/>
      <c r="LNJ127" s="175"/>
      <c r="LNK127" s="175"/>
      <c r="LNL127" s="175"/>
      <c r="LNM127" s="175"/>
      <c r="LNN127" s="175"/>
      <c r="LNO127" s="175"/>
      <c r="LNP127" s="175"/>
      <c r="LNQ127" s="175"/>
      <c r="LNR127" s="175"/>
      <c r="LNS127" s="175"/>
      <c r="LNT127" s="175"/>
      <c r="LNU127" s="175"/>
      <c r="LNV127" s="175"/>
      <c r="LNW127" s="175"/>
      <c r="LNX127" s="175"/>
      <c r="LNY127" s="175"/>
      <c r="LNZ127" s="175"/>
      <c r="LOA127" s="175"/>
      <c r="LOB127" s="175"/>
      <c r="LOC127" s="175"/>
      <c r="LOD127" s="175"/>
      <c r="LOE127" s="175"/>
      <c r="LOF127" s="175"/>
      <c r="LOG127" s="175"/>
      <c r="LOH127" s="175"/>
      <c r="LOI127" s="175"/>
      <c r="LOJ127" s="175"/>
      <c r="LOK127" s="175"/>
      <c r="LOL127" s="175"/>
      <c r="LOM127" s="175"/>
      <c r="LON127" s="175"/>
      <c r="LOO127" s="175"/>
      <c r="LOP127" s="175"/>
      <c r="LOQ127" s="175"/>
      <c r="LOR127" s="175"/>
      <c r="LOS127" s="175"/>
      <c r="LOT127" s="175"/>
      <c r="LOU127" s="175"/>
      <c r="LOV127" s="175"/>
      <c r="LOW127" s="175"/>
      <c r="LOX127" s="175"/>
      <c r="LOY127" s="175"/>
      <c r="LOZ127" s="175"/>
      <c r="LPA127" s="175"/>
      <c r="LPB127" s="175"/>
      <c r="LPC127" s="175"/>
      <c r="LPD127" s="175"/>
      <c r="LPE127" s="175"/>
      <c r="LPF127" s="175"/>
      <c r="LPG127" s="175"/>
      <c r="LPH127" s="175"/>
      <c r="LPI127" s="175"/>
      <c r="LPJ127" s="175"/>
      <c r="LPK127" s="175"/>
      <c r="LPL127" s="175"/>
      <c r="LPM127" s="175"/>
      <c r="LPN127" s="175"/>
      <c r="LPO127" s="175"/>
      <c r="LPP127" s="175"/>
      <c r="LPQ127" s="175"/>
      <c r="LPR127" s="175"/>
      <c r="LPS127" s="175"/>
      <c r="LPT127" s="175"/>
      <c r="LPU127" s="175"/>
      <c r="LPV127" s="175"/>
      <c r="LPW127" s="175"/>
      <c r="LPX127" s="175"/>
      <c r="LPY127" s="175"/>
      <c r="LPZ127" s="175"/>
      <c r="LQA127" s="175"/>
      <c r="LQB127" s="175"/>
      <c r="LQC127" s="175"/>
      <c r="LQD127" s="175"/>
      <c r="LQE127" s="175"/>
      <c r="LQF127" s="175"/>
      <c r="LQG127" s="175"/>
      <c r="LQH127" s="175"/>
      <c r="LQI127" s="175"/>
      <c r="LQJ127" s="175"/>
      <c r="LQK127" s="175"/>
      <c r="LQL127" s="175"/>
      <c r="LQM127" s="175"/>
      <c r="LQN127" s="175"/>
      <c r="LQO127" s="175"/>
      <c r="LQP127" s="175"/>
      <c r="LQQ127" s="175"/>
      <c r="LQR127" s="175"/>
      <c r="LQS127" s="175"/>
      <c r="LQT127" s="175"/>
      <c r="LQU127" s="175"/>
      <c r="LQV127" s="175"/>
      <c r="LQW127" s="175"/>
      <c r="LQX127" s="175"/>
      <c r="LQY127" s="175"/>
      <c r="LQZ127" s="175"/>
      <c r="LRA127" s="175"/>
      <c r="LRB127" s="175"/>
      <c r="LRC127" s="175"/>
      <c r="LRD127" s="175"/>
      <c r="LRE127" s="175"/>
      <c r="LRF127" s="175"/>
      <c r="LRG127" s="175"/>
      <c r="LRH127" s="175"/>
      <c r="LRI127" s="175"/>
      <c r="LRJ127" s="175"/>
      <c r="LRK127" s="175"/>
      <c r="LRL127" s="175"/>
      <c r="LRM127" s="175"/>
      <c r="LRN127" s="175"/>
      <c r="LRO127" s="175"/>
      <c r="LRP127" s="175"/>
      <c r="LRQ127" s="175"/>
      <c r="LRR127" s="175"/>
      <c r="LRS127" s="175"/>
      <c r="LRT127" s="175"/>
      <c r="LRU127" s="175"/>
      <c r="LRV127" s="175"/>
      <c r="LRW127" s="175"/>
      <c r="LRX127" s="175"/>
      <c r="LRY127" s="175"/>
      <c r="LRZ127" s="175"/>
      <c r="LSA127" s="175"/>
      <c r="LSB127" s="175"/>
      <c r="LSC127" s="175"/>
      <c r="LSD127" s="175"/>
      <c r="LSE127" s="175"/>
      <c r="LSF127" s="175"/>
      <c r="LSG127" s="175"/>
      <c r="LSH127" s="175"/>
      <c r="LSI127" s="175"/>
      <c r="LSJ127" s="175"/>
      <c r="LSK127" s="175"/>
      <c r="LSL127" s="175"/>
      <c r="LSM127" s="175"/>
      <c r="LSN127" s="175"/>
      <c r="LSO127" s="175"/>
      <c r="LSP127" s="175"/>
      <c r="LSQ127" s="175"/>
      <c r="LSR127" s="175"/>
      <c r="LSS127" s="175"/>
      <c r="LST127" s="175"/>
      <c r="LSU127" s="175"/>
      <c r="LSV127" s="175"/>
      <c r="LSW127" s="175"/>
      <c r="LSX127" s="175"/>
      <c r="LSY127" s="175"/>
      <c r="LSZ127" s="175"/>
      <c r="LTA127" s="175"/>
      <c r="LTB127" s="175"/>
      <c r="LTC127" s="175"/>
      <c r="LTD127" s="175"/>
      <c r="LTE127" s="175"/>
      <c r="LTF127" s="175"/>
      <c r="LTG127" s="175"/>
      <c r="LTH127" s="175"/>
      <c r="LTI127" s="175"/>
      <c r="LTJ127" s="175"/>
      <c r="LTK127" s="175"/>
      <c r="LTL127" s="175"/>
      <c r="LTM127" s="175"/>
      <c r="LTN127" s="175"/>
      <c r="LTO127" s="175"/>
      <c r="LTP127" s="175"/>
      <c r="LTQ127" s="175"/>
      <c r="LTR127" s="175"/>
      <c r="LTS127" s="175"/>
      <c r="LTT127" s="175"/>
      <c r="LTU127" s="175"/>
      <c r="LTV127" s="175"/>
      <c r="LTW127" s="175"/>
      <c r="LTX127" s="175"/>
      <c r="LTY127" s="175"/>
      <c r="LTZ127" s="175"/>
      <c r="LUA127" s="175"/>
      <c r="LUB127" s="175"/>
      <c r="LUC127" s="175"/>
      <c r="LUD127" s="175"/>
      <c r="LUE127" s="175"/>
      <c r="LUF127" s="175"/>
      <c r="LUG127" s="175"/>
      <c r="LUH127" s="175"/>
      <c r="LUI127" s="175"/>
      <c r="LUJ127" s="175"/>
      <c r="LUK127" s="175"/>
      <c r="LUL127" s="175"/>
      <c r="LUM127" s="175"/>
      <c r="LUN127" s="175"/>
      <c r="LUO127" s="175"/>
      <c r="LUP127" s="175"/>
      <c r="LUQ127" s="175"/>
      <c r="LUR127" s="175"/>
      <c r="LUS127" s="175"/>
      <c r="LUT127" s="175"/>
      <c r="LUU127" s="175"/>
      <c r="LUV127" s="175"/>
      <c r="LUW127" s="175"/>
      <c r="LUX127" s="175"/>
      <c r="LUY127" s="175"/>
      <c r="LUZ127" s="175"/>
      <c r="LVA127" s="175"/>
      <c r="LVB127" s="175"/>
      <c r="LVC127" s="175"/>
      <c r="LVD127" s="175"/>
      <c r="LVE127" s="175"/>
      <c r="LVF127" s="175"/>
      <c r="LVG127" s="175"/>
      <c r="LVH127" s="175"/>
      <c r="LVI127" s="175"/>
      <c r="LVJ127" s="175"/>
      <c r="LVK127" s="175"/>
      <c r="LVL127" s="175"/>
      <c r="LVM127" s="175"/>
      <c r="LVN127" s="175"/>
      <c r="LVO127" s="175"/>
      <c r="LVP127" s="175"/>
      <c r="LVQ127" s="175"/>
      <c r="LVR127" s="175"/>
      <c r="LVS127" s="175"/>
      <c r="LVT127" s="175"/>
      <c r="LVU127" s="175"/>
      <c r="LVV127" s="175"/>
      <c r="LVW127" s="175"/>
      <c r="LVX127" s="175"/>
      <c r="LVY127" s="175"/>
      <c r="LVZ127" s="175"/>
      <c r="LWA127" s="175"/>
      <c r="LWB127" s="175"/>
      <c r="LWC127" s="175"/>
      <c r="LWD127" s="175"/>
      <c r="LWE127" s="175"/>
      <c r="LWF127" s="175"/>
      <c r="LWG127" s="175"/>
      <c r="LWH127" s="175"/>
      <c r="LWI127" s="175"/>
      <c r="LWJ127" s="175"/>
      <c r="LWK127" s="175"/>
      <c r="LWL127" s="175"/>
      <c r="LWM127" s="175"/>
      <c r="LWN127" s="175"/>
      <c r="LWO127" s="175"/>
      <c r="LWP127" s="175"/>
      <c r="LWQ127" s="175"/>
      <c r="LWR127" s="175"/>
      <c r="LWS127" s="175"/>
      <c r="LWT127" s="175"/>
      <c r="LWU127" s="175"/>
      <c r="LWV127" s="175"/>
      <c r="LWW127" s="175"/>
      <c r="LWX127" s="175"/>
      <c r="LWY127" s="175"/>
      <c r="LWZ127" s="175"/>
      <c r="LXA127" s="175"/>
      <c r="LXB127" s="175"/>
      <c r="LXC127" s="175"/>
      <c r="LXD127" s="175"/>
      <c r="LXE127" s="175"/>
      <c r="LXF127" s="175"/>
      <c r="LXG127" s="175"/>
      <c r="LXH127" s="175"/>
      <c r="LXI127" s="175"/>
      <c r="LXJ127" s="175"/>
      <c r="LXK127" s="175"/>
      <c r="LXL127" s="175"/>
      <c r="LXM127" s="175"/>
      <c r="LXN127" s="175"/>
      <c r="LXO127" s="175"/>
      <c r="LXP127" s="175"/>
      <c r="LXQ127" s="175"/>
      <c r="LXR127" s="175"/>
      <c r="LXS127" s="175"/>
      <c r="LXT127" s="175"/>
      <c r="LXU127" s="175"/>
      <c r="LXV127" s="175"/>
      <c r="LXW127" s="175"/>
      <c r="LXX127" s="175"/>
      <c r="LXY127" s="175"/>
      <c r="LXZ127" s="175"/>
      <c r="LYA127" s="175"/>
      <c r="LYB127" s="175"/>
      <c r="LYC127" s="175"/>
      <c r="LYD127" s="175"/>
      <c r="LYE127" s="175"/>
      <c r="LYF127" s="175"/>
      <c r="LYG127" s="175"/>
      <c r="LYH127" s="175"/>
      <c r="LYI127" s="175"/>
      <c r="LYJ127" s="175"/>
      <c r="LYK127" s="175"/>
      <c r="LYL127" s="175"/>
      <c r="LYM127" s="175"/>
      <c r="LYN127" s="175"/>
      <c r="LYO127" s="175"/>
      <c r="LYP127" s="175"/>
      <c r="LYQ127" s="175"/>
      <c r="LYR127" s="175"/>
      <c r="LYS127" s="175"/>
      <c r="LYT127" s="175"/>
      <c r="LYU127" s="175"/>
      <c r="LYV127" s="175"/>
      <c r="LYW127" s="175"/>
      <c r="LYX127" s="175"/>
      <c r="LYY127" s="175"/>
      <c r="LYZ127" s="175"/>
      <c r="LZA127" s="175"/>
      <c r="LZB127" s="175"/>
      <c r="LZC127" s="175"/>
      <c r="LZD127" s="175"/>
      <c r="LZE127" s="175"/>
      <c r="LZF127" s="175"/>
      <c r="LZG127" s="175"/>
      <c r="LZH127" s="175"/>
      <c r="LZI127" s="175"/>
      <c r="LZJ127" s="175"/>
      <c r="LZK127" s="175"/>
      <c r="LZL127" s="175"/>
      <c r="LZM127" s="175"/>
      <c r="LZN127" s="175"/>
      <c r="LZO127" s="175"/>
      <c r="LZP127" s="175"/>
      <c r="LZQ127" s="175"/>
      <c r="LZR127" s="175"/>
      <c r="LZS127" s="175"/>
      <c r="LZT127" s="175"/>
      <c r="LZU127" s="175"/>
      <c r="LZV127" s="175"/>
      <c r="LZW127" s="175"/>
      <c r="LZX127" s="175"/>
      <c r="LZY127" s="175"/>
      <c r="LZZ127" s="175"/>
      <c r="MAA127" s="175"/>
      <c r="MAB127" s="175"/>
      <c r="MAC127" s="175"/>
      <c r="MAD127" s="175"/>
      <c r="MAE127" s="175"/>
      <c r="MAF127" s="175"/>
      <c r="MAG127" s="175"/>
      <c r="MAH127" s="175"/>
      <c r="MAI127" s="175"/>
      <c r="MAJ127" s="175"/>
      <c r="MAK127" s="175"/>
      <c r="MAL127" s="175"/>
      <c r="MAM127" s="175"/>
      <c r="MAN127" s="175"/>
      <c r="MAO127" s="175"/>
      <c r="MAP127" s="175"/>
      <c r="MAQ127" s="175"/>
      <c r="MAR127" s="175"/>
      <c r="MAS127" s="175"/>
      <c r="MAT127" s="175"/>
      <c r="MAU127" s="175"/>
      <c r="MAV127" s="175"/>
      <c r="MAW127" s="175"/>
      <c r="MAX127" s="175"/>
      <c r="MAY127" s="175"/>
      <c r="MAZ127" s="175"/>
      <c r="MBA127" s="175"/>
      <c r="MBB127" s="175"/>
      <c r="MBC127" s="175"/>
      <c r="MBD127" s="175"/>
      <c r="MBE127" s="175"/>
      <c r="MBF127" s="175"/>
      <c r="MBG127" s="175"/>
      <c r="MBH127" s="175"/>
      <c r="MBI127" s="175"/>
      <c r="MBJ127" s="175"/>
      <c r="MBK127" s="175"/>
      <c r="MBL127" s="175"/>
      <c r="MBM127" s="175"/>
      <c r="MBN127" s="175"/>
      <c r="MBO127" s="175"/>
      <c r="MBP127" s="175"/>
      <c r="MBQ127" s="175"/>
      <c r="MBR127" s="175"/>
      <c r="MBS127" s="175"/>
      <c r="MBT127" s="175"/>
      <c r="MBU127" s="175"/>
      <c r="MBV127" s="175"/>
      <c r="MBW127" s="175"/>
      <c r="MBX127" s="175"/>
      <c r="MBY127" s="175"/>
      <c r="MBZ127" s="175"/>
      <c r="MCA127" s="175"/>
      <c r="MCB127" s="175"/>
      <c r="MCC127" s="175"/>
      <c r="MCD127" s="175"/>
      <c r="MCE127" s="175"/>
      <c r="MCF127" s="175"/>
      <c r="MCG127" s="175"/>
      <c r="MCH127" s="175"/>
      <c r="MCI127" s="175"/>
      <c r="MCJ127" s="175"/>
      <c r="MCK127" s="175"/>
      <c r="MCL127" s="175"/>
      <c r="MCM127" s="175"/>
      <c r="MCN127" s="175"/>
      <c r="MCO127" s="175"/>
      <c r="MCP127" s="175"/>
      <c r="MCQ127" s="175"/>
      <c r="MCR127" s="175"/>
      <c r="MCS127" s="175"/>
      <c r="MCT127" s="175"/>
      <c r="MCU127" s="175"/>
      <c r="MCV127" s="175"/>
      <c r="MCW127" s="175"/>
      <c r="MCX127" s="175"/>
      <c r="MCY127" s="175"/>
      <c r="MCZ127" s="175"/>
      <c r="MDA127" s="175"/>
      <c r="MDB127" s="175"/>
      <c r="MDC127" s="175"/>
      <c r="MDD127" s="175"/>
      <c r="MDE127" s="175"/>
      <c r="MDF127" s="175"/>
      <c r="MDG127" s="175"/>
      <c r="MDH127" s="175"/>
      <c r="MDI127" s="175"/>
      <c r="MDJ127" s="175"/>
      <c r="MDK127" s="175"/>
      <c r="MDL127" s="175"/>
      <c r="MDM127" s="175"/>
      <c r="MDN127" s="175"/>
      <c r="MDO127" s="175"/>
      <c r="MDP127" s="175"/>
      <c r="MDQ127" s="175"/>
      <c r="MDR127" s="175"/>
      <c r="MDS127" s="175"/>
      <c r="MDT127" s="175"/>
      <c r="MDU127" s="175"/>
      <c r="MDV127" s="175"/>
      <c r="MDW127" s="175"/>
      <c r="MDX127" s="175"/>
      <c r="MDY127" s="175"/>
      <c r="MDZ127" s="175"/>
      <c r="MEA127" s="175"/>
      <c r="MEB127" s="175"/>
      <c r="MEC127" s="175"/>
      <c r="MED127" s="175"/>
      <c r="MEE127" s="175"/>
      <c r="MEF127" s="175"/>
      <c r="MEG127" s="175"/>
      <c r="MEH127" s="175"/>
      <c r="MEI127" s="175"/>
      <c r="MEJ127" s="175"/>
      <c r="MEK127" s="175"/>
      <c r="MEL127" s="175"/>
      <c r="MEM127" s="175"/>
      <c r="MEN127" s="175"/>
      <c r="MEO127" s="175"/>
      <c r="MEP127" s="175"/>
      <c r="MEQ127" s="175"/>
      <c r="MER127" s="175"/>
      <c r="MES127" s="175"/>
      <c r="MET127" s="175"/>
      <c r="MEU127" s="175"/>
      <c r="MEV127" s="175"/>
      <c r="MEW127" s="175"/>
      <c r="MEX127" s="175"/>
      <c r="MEY127" s="175"/>
      <c r="MEZ127" s="175"/>
      <c r="MFA127" s="175"/>
      <c r="MFB127" s="175"/>
      <c r="MFC127" s="175"/>
      <c r="MFD127" s="175"/>
      <c r="MFE127" s="175"/>
      <c r="MFF127" s="175"/>
      <c r="MFG127" s="175"/>
      <c r="MFH127" s="175"/>
      <c r="MFI127" s="175"/>
      <c r="MFJ127" s="175"/>
      <c r="MFK127" s="175"/>
      <c r="MFL127" s="175"/>
      <c r="MFM127" s="175"/>
      <c r="MFN127" s="175"/>
      <c r="MFO127" s="175"/>
      <c r="MFP127" s="175"/>
      <c r="MFQ127" s="175"/>
      <c r="MFR127" s="175"/>
      <c r="MFS127" s="175"/>
      <c r="MFT127" s="175"/>
      <c r="MFU127" s="175"/>
      <c r="MFV127" s="175"/>
      <c r="MFW127" s="175"/>
      <c r="MFX127" s="175"/>
      <c r="MFY127" s="175"/>
      <c r="MFZ127" s="175"/>
      <c r="MGA127" s="175"/>
      <c r="MGB127" s="175"/>
      <c r="MGC127" s="175"/>
      <c r="MGD127" s="175"/>
      <c r="MGE127" s="175"/>
      <c r="MGF127" s="175"/>
      <c r="MGG127" s="175"/>
      <c r="MGH127" s="175"/>
      <c r="MGI127" s="175"/>
      <c r="MGJ127" s="175"/>
      <c r="MGK127" s="175"/>
      <c r="MGL127" s="175"/>
      <c r="MGM127" s="175"/>
      <c r="MGN127" s="175"/>
      <c r="MGO127" s="175"/>
      <c r="MGP127" s="175"/>
      <c r="MGQ127" s="175"/>
      <c r="MGR127" s="175"/>
      <c r="MGS127" s="175"/>
      <c r="MGT127" s="175"/>
      <c r="MGU127" s="175"/>
      <c r="MGV127" s="175"/>
      <c r="MGW127" s="175"/>
      <c r="MGX127" s="175"/>
      <c r="MGY127" s="175"/>
      <c r="MGZ127" s="175"/>
      <c r="MHA127" s="175"/>
      <c r="MHB127" s="175"/>
      <c r="MHC127" s="175"/>
      <c r="MHD127" s="175"/>
      <c r="MHE127" s="175"/>
      <c r="MHF127" s="175"/>
      <c r="MHG127" s="175"/>
      <c r="MHH127" s="175"/>
      <c r="MHI127" s="175"/>
      <c r="MHJ127" s="175"/>
      <c r="MHK127" s="175"/>
      <c r="MHL127" s="175"/>
      <c r="MHM127" s="175"/>
      <c r="MHN127" s="175"/>
      <c r="MHO127" s="175"/>
      <c r="MHP127" s="175"/>
      <c r="MHQ127" s="175"/>
      <c r="MHR127" s="175"/>
      <c r="MHS127" s="175"/>
      <c r="MHT127" s="175"/>
      <c r="MHU127" s="175"/>
      <c r="MHV127" s="175"/>
      <c r="MHW127" s="175"/>
      <c r="MHX127" s="175"/>
      <c r="MHY127" s="175"/>
      <c r="MHZ127" s="175"/>
      <c r="MIA127" s="175"/>
      <c r="MIB127" s="175"/>
      <c r="MIC127" s="175"/>
      <c r="MID127" s="175"/>
      <c r="MIE127" s="175"/>
      <c r="MIF127" s="175"/>
      <c r="MIG127" s="175"/>
      <c r="MIH127" s="175"/>
      <c r="MII127" s="175"/>
      <c r="MIJ127" s="175"/>
      <c r="MIK127" s="175"/>
      <c r="MIL127" s="175"/>
      <c r="MIM127" s="175"/>
      <c r="MIN127" s="175"/>
      <c r="MIO127" s="175"/>
      <c r="MIP127" s="175"/>
      <c r="MIQ127" s="175"/>
      <c r="MIR127" s="175"/>
      <c r="MIS127" s="175"/>
      <c r="MIT127" s="175"/>
      <c r="MIU127" s="175"/>
      <c r="MIV127" s="175"/>
      <c r="MIW127" s="175"/>
      <c r="MIX127" s="175"/>
      <c r="MIY127" s="175"/>
      <c r="MIZ127" s="175"/>
      <c r="MJA127" s="175"/>
      <c r="MJB127" s="175"/>
      <c r="MJC127" s="175"/>
      <c r="MJD127" s="175"/>
      <c r="MJE127" s="175"/>
      <c r="MJF127" s="175"/>
      <c r="MJG127" s="175"/>
      <c r="MJH127" s="175"/>
      <c r="MJI127" s="175"/>
      <c r="MJJ127" s="175"/>
      <c r="MJK127" s="175"/>
      <c r="MJL127" s="175"/>
      <c r="MJM127" s="175"/>
      <c r="MJN127" s="175"/>
      <c r="MJO127" s="175"/>
      <c r="MJP127" s="175"/>
      <c r="MJQ127" s="175"/>
      <c r="MJR127" s="175"/>
      <c r="MJS127" s="175"/>
      <c r="MJT127" s="175"/>
      <c r="MJU127" s="175"/>
      <c r="MJV127" s="175"/>
      <c r="MJW127" s="175"/>
      <c r="MJX127" s="175"/>
      <c r="MJY127" s="175"/>
      <c r="MJZ127" s="175"/>
      <c r="MKA127" s="175"/>
      <c r="MKB127" s="175"/>
      <c r="MKC127" s="175"/>
      <c r="MKD127" s="175"/>
      <c r="MKE127" s="175"/>
      <c r="MKF127" s="175"/>
      <c r="MKG127" s="175"/>
      <c r="MKH127" s="175"/>
      <c r="MKI127" s="175"/>
      <c r="MKJ127" s="175"/>
      <c r="MKK127" s="175"/>
      <c r="MKL127" s="175"/>
      <c r="MKM127" s="175"/>
      <c r="MKN127" s="175"/>
      <c r="MKO127" s="175"/>
      <c r="MKP127" s="175"/>
      <c r="MKQ127" s="175"/>
      <c r="MKR127" s="175"/>
      <c r="MKS127" s="175"/>
      <c r="MKT127" s="175"/>
      <c r="MKU127" s="175"/>
      <c r="MKV127" s="175"/>
      <c r="MKW127" s="175"/>
      <c r="MKX127" s="175"/>
      <c r="MKY127" s="175"/>
      <c r="MKZ127" s="175"/>
      <c r="MLA127" s="175"/>
      <c r="MLB127" s="175"/>
      <c r="MLC127" s="175"/>
      <c r="MLD127" s="175"/>
      <c r="MLE127" s="175"/>
      <c r="MLF127" s="175"/>
      <c r="MLG127" s="175"/>
      <c r="MLH127" s="175"/>
      <c r="MLI127" s="175"/>
      <c r="MLJ127" s="175"/>
      <c r="MLK127" s="175"/>
      <c r="MLL127" s="175"/>
      <c r="MLM127" s="175"/>
      <c r="MLN127" s="175"/>
      <c r="MLO127" s="175"/>
      <c r="MLP127" s="175"/>
      <c r="MLQ127" s="175"/>
      <c r="MLR127" s="175"/>
      <c r="MLS127" s="175"/>
      <c r="MLT127" s="175"/>
      <c r="MLU127" s="175"/>
      <c r="MLV127" s="175"/>
      <c r="MLW127" s="175"/>
      <c r="MLX127" s="175"/>
      <c r="MLY127" s="175"/>
      <c r="MLZ127" s="175"/>
      <c r="MMA127" s="175"/>
      <c r="MMB127" s="175"/>
      <c r="MMC127" s="175"/>
      <c r="MMD127" s="175"/>
      <c r="MME127" s="175"/>
      <c r="MMF127" s="175"/>
      <c r="MMG127" s="175"/>
      <c r="MMH127" s="175"/>
      <c r="MMI127" s="175"/>
      <c r="MMJ127" s="175"/>
      <c r="MMK127" s="175"/>
      <c r="MML127" s="175"/>
      <c r="MMM127" s="175"/>
      <c r="MMN127" s="175"/>
      <c r="MMO127" s="175"/>
      <c r="MMP127" s="175"/>
      <c r="MMQ127" s="175"/>
      <c r="MMR127" s="175"/>
      <c r="MMS127" s="175"/>
      <c r="MMT127" s="175"/>
      <c r="MMU127" s="175"/>
      <c r="MMV127" s="175"/>
      <c r="MMW127" s="175"/>
      <c r="MMX127" s="175"/>
      <c r="MMY127" s="175"/>
      <c r="MMZ127" s="175"/>
      <c r="MNA127" s="175"/>
      <c r="MNB127" s="175"/>
      <c r="MNC127" s="175"/>
      <c r="MND127" s="175"/>
      <c r="MNE127" s="175"/>
      <c r="MNF127" s="175"/>
      <c r="MNG127" s="175"/>
      <c r="MNH127" s="175"/>
      <c r="MNI127" s="175"/>
      <c r="MNJ127" s="175"/>
      <c r="MNK127" s="175"/>
      <c r="MNL127" s="175"/>
      <c r="MNM127" s="175"/>
      <c r="MNN127" s="175"/>
      <c r="MNO127" s="175"/>
      <c r="MNP127" s="175"/>
      <c r="MNQ127" s="175"/>
      <c r="MNR127" s="175"/>
      <c r="MNS127" s="175"/>
      <c r="MNT127" s="175"/>
      <c r="MNU127" s="175"/>
      <c r="MNV127" s="175"/>
      <c r="MNW127" s="175"/>
      <c r="MNX127" s="175"/>
      <c r="MNY127" s="175"/>
      <c r="MNZ127" s="175"/>
      <c r="MOA127" s="175"/>
      <c r="MOB127" s="175"/>
      <c r="MOC127" s="175"/>
      <c r="MOD127" s="175"/>
      <c r="MOE127" s="175"/>
      <c r="MOF127" s="175"/>
      <c r="MOG127" s="175"/>
      <c r="MOH127" s="175"/>
      <c r="MOI127" s="175"/>
      <c r="MOJ127" s="175"/>
      <c r="MOK127" s="175"/>
      <c r="MOL127" s="175"/>
      <c r="MOM127" s="175"/>
      <c r="MON127" s="175"/>
      <c r="MOO127" s="175"/>
      <c r="MOP127" s="175"/>
      <c r="MOQ127" s="175"/>
      <c r="MOR127" s="175"/>
      <c r="MOS127" s="175"/>
      <c r="MOT127" s="175"/>
      <c r="MOU127" s="175"/>
      <c r="MOV127" s="175"/>
      <c r="MOW127" s="175"/>
      <c r="MOX127" s="175"/>
      <c r="MOY127" s="175"/>
      <c r="MOZ127" s="175"/>
      <c r="MPA127" s="175"/>
      <c r="MPB127" s="175"/>
      <c r="MPC127" s="175"/>
      <c r="MPD127" s="175"/>
      <c r="MPE127" s="175"/>
      <c r="MPF127" s="175"/>
      <c r="MPG127" s="175"/>
      <c r="MPH127" s="175"/>
      <c r="MPI127" s="175"/>
      <c r="MPJ127" s="175"/>
      <c r="MPK127" s="175"/>
      <c r="MPL127" s="175"/>
      <c r="MPM127" s="175"/>
      <c r="MPN127" s="175"/>
      <c r="MPO127" s="175"/>
      <c r="MPP127" s="175"/>
      <c r="MPQ127" s="175"/>
      <c r="MPR127" s="175"/>
      <c r="MPS127" s="175"/>
      <c r="MPT127" s="175"/>
      <c r="MPU127" s="175"/>
      <c r="MPV127" s="175"/>
      <c r="MPW127" s="175"/>
      <c r="MPX127" s="175"/>
      <c r="MPY127" s="175"/>
      <c r="MPZ127" s="175"/>
      <c r="MQA127" s="175"/>
      <c r="MQB127" s="175"/>
      <c r="MQC127" s="175"/>
      <c r="MQD127" s="175"/>
      <c r="MQE127" s="175"/>
      <c r="MQF127" s="175"/>
      <c r="MQG127" s="175"/>
      <c r="MQH127" s="175"/>
      <c r="MQI127" s="175"/>
      <c r="MQJ127" s="175"/>
      <c r="MQK127" s="175"/>
      <c r="MQL127" s="175"/>
      <c r="MQM127" s="175"/>
      <c r="MQN127" s="175"/>
      <c r="MQO127" s="175"/>
      <c r="MQP127" s="175"/>
      <c r="MQQ127" s="175"/>
      <c r="MQR127" s="175"/>
      <c r="MQS127" s="175"/>
      <c r="MQT127" s="175"/>
      <c r="MQU127" s="175"/>
      <c r="MQV127" s="175"/>
      <c r="MQW127" s="175"/>
      <c r="MQX127" s="175"/>
      <c r="MQY127" s="175"/>
      <c r="MQZ127" s="175"/>
      <c r="MRA127" s="175"/>
      <c r="MRB127" s="175"/>
      <c r="MRC127" s="175"/>
      <c r="MRD127" s="175"/>
      <c r="MRE127" s="175"/>
      <c r="MRF127" s="175"/>
      <c r="MRG127" s="175"/>
      <c r="MRH127" s="175"/>
      <c r="MRI127" s="175"/>
      <c r="MRJ127" s="175"/>
      <c r="MRK127" s="175"/>
      <c r="MRL127" s="175"/>
      <c r="MRM127" s="175"/>
      <c r="MRN127" s="175"/>
      <c r="MRO127" s="175"/>
      <c r="MRP127" s="175"/>
      <c r="MRQ127" s="175"/>
      <c r="MRR127" s="175"/>
      <c r="MRS127" s="175"/>
      <c r="MRT127" s="175"/>
      <c r="MRU127" s="175"/>
      <c r="MRV127" s="175"/>
      <c r="MRW127" s="175"/>
      <c r="MRX127" s="175"/>
      <c r="MRY127" s="175"/>
      <c r="MRZ127" s="175"/>
      <c r="MSA127" s="175"/>
      <c r="MSB127" s="175"/>
      <c r="MSC127" s="175"/>
      <c r="MSD127" s="175"/>
      <c r="MSE127" s="175"/>
      <c r="MSF127" s="175"/>
      <c r="MSG127" s="175"/>
      <c r="MSH127" s="175"/>
      <c r="MSI127" s="175"/>
      <c r="MSJ127" s="175"/>
      <c r="MSK127" s="175"/>
      <c r="MSL127" s="175"/>
      <c r="MSM127" s="175"/>
      <c r="MSN127" s="175"/>
      <c r="MSO127" s="175"/>
      <c r="MSP127" s="175"/>
      <c r="MSQ127" s="175"/>
      <c r="MSR127" s="175"/>
      <c r="MSS127" s="175"/>
      <c r="MST127" s="175"/>
      <c r="MSU127" s="175"/>
      <c r="MSV127" s="175"/>
      <c r="MSW127" s="175"/>
      <c r="MSX127" s="175"/>
      <c r="MSY127" s="175"/>
      <c r="MSZ127" s="175"/>
      <c r="MTA127" s="175"/>
      <c r="MTB127" s="175"/>
      <c r="MTC127" s="175"/>
      <c r="MTD127" s="175"/>
      <c r="MTE127" s="175"/>
      <c r="MTF127" s="175"/>
      <c r="MTG127" s="175"/>
      <c r="MTH127" s="175"/>
      <c r="MTI127" s="175"/>
      <c r="MTJ127" s="175"/>
      <c r="MTK127" s="175"/>
      <c r="MTL127" s="175"/>
      <c r="MTM127" s="175"/>
      <c r="MTN127" s="175"/>
      <c r="MTO127" s="175"/>
      <c r="MTP127" s="175"/>
      <c r="MTQ127" s="175"/>
      <c r="MTR127" s="175"/>
      <c r="MTS127" s="175"/>
      <c r="MTT127" s="175"/>
      <c r="MTU127" s="175"/>
      <c r="MTV127" s="175"/>
      <c r="MTW127" s="175"/>
      <c r="MTX127" s="175"/>
      <c r="MTY127" s="175"/>
      <c r="MTZ127" s="175"/>
      <c r="MUA127" s="175"/>
      <c r="MUB127" s="175"/>
      <c r="MUC127" s="175"/>
      <c r="MUD127" s="175"/>
      <c r="MUE127" s="175"/>
      <c r="MUF127" s="175"/>
      <c r="MUG127" s="175"/>
      <c r="MUH127" s="175"/>
      <c r="MUI127" s="175"/>
      <c r="MUJ127" s="175"/>
      <c r="MUK127" s="175"/>
      <c r="MUL127" s="175"/>
      <c r="MUM127" s="175"/>
      <c r="MUN127" s="175"/>
      <c r="MUO127" s="175"/>
      <c r="MUP127" s="175"/>
      <c r="MUQ127" s="175"/>
      <c r="MUR127" s="175"/>
      <c r="MUS127" s="175"/>
      <c r="MUT127" s="175"/>
      <c r="MUU127" s="175"/>
      <c r="MUV127" s="175"/>
      <c r="MUW127" s="175"/>
      <c r="MUX127" s="175"/>
      <c r="MUY127" s="175"/>
      <c r="MUZ127" s="175"/>
      <c r="MVA127" s="175"/>
      <c r="MVB127" s="175"/>
      <c r="MVC127" s="175"/>
      <c r="MVD127" s="175"/>
      <c r="MVE127" s="175"/>
      <c r="MVF127" s="175"/>
      <c r="MVG127" s="175"/>
      <c r="MVH127" s="175"/>
      <c r="MVI127" s="175"/>
      <c r="MVJ127" s="175"/>
      <c r="MVK127" s="175"/>
      <c r="MVL127" s="175"/>
      <c r="MVM127" s="175"/>
      <c r="MVN127" s="175"/>
      <c r="MVO127" s="175"/>
      <c r="MVP127" s="175"/>
      <c r="MVQ127" s="175"/>
      <c r="MVR127" s="175"/>
      <c r="MVS127" s="175"/>
      <c r="MVT127" s="175"/>
      <c r="MVU127" s="175"/>
      <c r="MVV127" s="175"/>
      <c r="MVW127" s="175"/>
      <c r="MVX127" s="175"/>
      <c r="MVY127" s="175"/>
      <c r="MVZ127" s="175"/>
      <c r="MWA127" s="175"/>
      <c r="MWB127" s="175"/>
      <c r="MWC127" s="175"/>
      <c r="MWD127" s="175"/>
      <c r="MWE127" s="175"/>
      <c r="MWF127" s="175"/>
      <c r="MWG127" s="175"/>
      <c r="MWH127" s="175"/>
      <c r="MWI127" s="175"/>
      <c r="MWJ127" s="175"/>
      <c r="MWK127" s="175"/>
      <c r="MWL127" s="175"/>
      <c r="MWM127" s="175"/>
      <c r="MWN127" s="175"/>
      <c r="MWO127" s="175"/>
      <c r="MWP127" s="175"/>
      <c r="MWQ127" s="175"/>
      <c r="MWR127" s="175"/>
      <c r="MWS127" s="175"/>
      <c r="MWT127" s="175"/>
      <c r="MWU127" s="175"/>
      <c r="MWV127" s="175"/>
      <c r="MWW127" s="175"/>
      <c r="MWX127" s="175"/>
      <c r="MWY127" s="175"/>
      <c r="MWZ127" s="175"/>
      <c r="MXA127" s="175"/>
      <c r="MXB127" s="175"/>
      <c r="MXC127" s="175"/>
      <c r="MXD127" s="175"/>
      <c r="MXE127" s="175"/>
      <c r="MXF127" s="175"/>
      <c r="MXG127" s="175"/>
      <c r="MXH127" s="175"/>
      <c r="MXI127" s="175"/>
      <c r="MXJ127" s="175"/>
      <c r="MXK127" s="175"/>
      <c r="MXL127" s="175"/>
      <c r="MXM127" s="175"/>
      <c r="MXN127" s="175"/>
      <c r="MXO127" s="175"/>
      <c r="MXP127" s="175"/>
      <c r="MXQ127" s="175"/>
      <c r="MXR127" s="175"/>
      <c r="MXS127" s="175"/>
      <c r="MXT127" s="175"/>
      <c r="MXU127" s="175"/>
      <c r="MXV127" s="175"/>
      <c r="MXW127" s="175"/>
      <c r="MXX127" s="175"/>
      <c r="MXY127" s="175"/>
      <c r="MXZ127" s="175"/>
      <c r="MYA127" s="175"/>
      <c r="MYB127" s="175"/>
      <c r="MYC127" s="175"/>
      <c r="MYD127" s="175"/>
      <c r="MYE127" s="175"/>
      <c r="MYF127" s="175"/>
      <c r="MYG127" s="175"/>
      <c r="MYH127" s="175"/>
      <c r="MYI127" s="175"/>
      <c r="MYJ127" s="175"/>
      <c r="MYK127" s="175"/>
      <c r="MYL127" s="175"/>
      <c r="MYM127" s="175"/>
      <c r="MYN127" s="175"/>
      <c r="MYO127" s="175"/>
      <c r="MYP127" s="175"/>
      <c r="MYQ127" s="175"/>
      <c r="MYR127" s="175"/>
      <c r="MYS127" s="175"/>
      <c r="MYT127" s="175"/>
      <c r="MYU127" s="175"/>
      <c r="MYV127" s="175"/>
      <c r="MYW127" s="175"/>
      <c r="MYX127" s="175"/>
      <c r="MYY127" s="175"/>
      <c r="MYZ127" s="175"/>
      <c r="MZA127" s="175"/>
      <c r="MZB127" s="175"/>
      <c r="MZC127" s="175"/>
      <c r="MZD127" s="175"/>
      <c r="MZE127" s="175"/>
      <c r="MZF127" s="175"/>
      <c r="MZG127" s="175"/>
      <c r="MZH127" s="175"/>
      <c r="MZI127" s="175"/>
      <c r="MZJ127" s="175"/>
      <c r="MZK127" s="175"/>
      <c r="MZL127" s="175"/>
      <c r="MZM127" s="175"/>
      <c r="MZN127" s="175"/>
      <c r="MZO127" s="175"/>
      <c r="MZP127" s="175"/>
      <c r="MZQ127" s="175"/>
      <c r="MZR127" s="175"/>
      <c r="MZS127" s="175"/>
      <c r="MZT127" s="175"/>
      <c r="MZU127" s="175"/>
      <c r="MZV127" s="175"/>
      <c r="MZW127" s="175"/>
      <c r="MZX127" s="175"/>
      <c r="MZY127" s="175"/>
      <c r="MZZ127" s="175"/>
      <c r="NAA127" s="175"/>
      <c r="NAB127" s="175"/>
      <c r="NAC127" s="175"/>
      <c r="NAD127" s="175"/>
      <c r="NAE127" s="175"/>
      <c r="NAF127" s="175"/>
      <c r="NAG127" s="175"/>
      <c r="NAH127" s="175"/>
      <c r="NAI127" s="175"/>
      <c r="NAJ127" s="175"/>
      <c r="NAK127" s="175"/>
      <c r="NAL127" s="175"/>
      <c r="NAM127" s="175"/>
      <c r="NAN127" s="175"/>
      <c r="NAO127" s="175"/>
      <c r="NAP127" s="175"/>
      <c r="NAQ127" s="175"/>
      <c r="NAR127" s="175"/>
      <c r="NAS127" s="175"/>
      <c r="NAT127" s="175"/>
      <c r="NAU127" s="175"/>
      <c r="NAV127" s="175"/>
      <c r="NAW127" s="175"/>
      <c r="NAX127" s="175"/>
      <c r="NAY127" s="175"/>
      <c r="NAZ127" s="175"/>
      <c r="NBA127" s="175"/>
      <c r="NBB127" s="175"/>
      <c r="NBC127" s="175"/>
      <c r="NBD127" s="175"/>
      <c r="NBE127" s="175"/>
      <c r="NBF127" s="175"/>
      <c r="NBG127" s="175"/>
      <c r="NBH127" s="175"/>
      <c r="NBI127" s="175"/>
      <c r="NBJ127" s="175"/>
      <c r="NBK127" s="175"/>
      <c r="NBL127" s="175"/>
      <c r="NBM127" s="175"/>
      <c r="NBN127" s="175"/>
      <c r="NBO127" s="175"/>
      <c r="NBP127" s="175"/>
      <c r="NBQ127" s="175"/>
      <c r="NBR127" s="175"/>
      <c r="NBS127" s="175"/>
      <c r="NBT127" s="175"/>
      <c r="NBU127" s="175"/>
      <c r="NBV127" s="175"/>
      <c r="NBW127" s="175"/>
      <c r="NBX127" s="175"/>
      <c r="NBY127" s="175"/>
      <c r="NBZ127" s="175"/>
      <c r="NCA127" s="175"/>
      <c r="NCB127" s="175"/>
      <c r="NCC127" s="175"/>
      <c r="NCD127" s="175"/>
      <c r="NCE127" s="175"/>
      <c r="NCF127" s="175"/>
      <c r="NCG127" s="175"/>
      <c r="NCH127" s="175"/>
      <c r="NCI127" s="175"/>
      <c r="NCJ127" s="175"/>
      <c r="NCK127" s="175"/>
      <c r="NCL127" s="175"/>
      <c r="NCM127" s="175"/>
      <c r="NCN127" s="175"/>
      <c r="NCO127" s="175"/>
      <c r="NCP127" s="175"/>
      <c r="NCQ127" s="175"/>
      <c r="NCR127" s="175"/>
      <c r="NCS127" s="175"/>
      <c r="NCT127" s="175"/>
      <c r="NCU127" s="175"/>
      <c r="NCV127" s="175"/>
      <c r="NCW127" s="175"/>
      <c r="NCX127" s="175"/>
      <c r="NCY127" s="175"/>
      <c r="NCZ127" s="175"/>
      <c r="NDA127" s="175"/>
      <c r="NDB127" s="175"/>
      <c r="NDC127" s="175"/>
      <c r="NDD127" s="175"/>
      <c r="NDE127" s="175"/>
      <c r="NDF127" s="175"/>
      <c r="NDG127" s="175"/>
      <c r="NDH127" s="175"/>
      <c r="NDI127" s="175"/>
      <c r="NDJ127" s="175"/>
      <c r="NDK127" s="175"/>
      <c r="NDL127" s="175"/>
      <c r="NDM127" s="175"/>
      <c r="NDN127" s="175"/>
      <c r="NDO127" s="175"/>
      <c r="NDP127" s="175"/>
      <c r="NDQ127" s="175"/>
      <c r="NDR127" s="175"/>
      <c r="NDS127" s="175"/>
      <c r="NDT127" s="175"/>
      <c r="NDU127" s="175"/>
      <c r="NDV127" s="175"/>
      <c r="NDW127" s="175"/>
      <c r="NDX127" s="175"/>
      <c r="NDY127" s="175"/>
      <c r="NDZ127" s="175"/>
      <c r="NEA127" s="175"/>
      <c r="NEB127" s="175"/>
      <c r="NEC127" s="175"/>
      <c r="NED127" s="175"/>
      <c r="NEE127" s="175"/>
      <c r="NEF127" s="175"/>
      <c r="NEG127" s="175"/>
      <c r="NEH127" s="175"/>
      <c r="NEI127" s="175"/>
      <c r="NEJ127" s="175"/>
      <c r="NEK127" s="175"/>
      <c r="NEL127" s="175"/>
      <c r="NEM127" s="175"/>
      <c r="NEN127" s="175"/>
      <c r="NEO127" s="175"/>
      <c r="NEP127" s="175"/>
      <c r="NEQ127" s="175"/>
      <c r="NER127" s="175"/>
      <c r="NES127" s="175"/>
      <c r="NET127" s="175"/>
      <c r="NEU127" s="175"/>
      <c r="NEV127" s="175"/>
      <c r="NEW127" s="175"/>
      <c r="NEX127" s="175"/>
      <c r="NEY127" s="175"/>
      <c r="NEZ127" s="175"/>
      <c r="NFA127" s="175"/>
      <c r="NFB127" s="175"/>
      <c r="NFC127" s="175"/>
      <c r="NFD127" s="175"/>
      <c r="NFE127" s="175"/>
      <c r="NFF127" s="175"/>
      <c r="NFG127" s="175"/>
      <c r="NFH127" s="175"/>
      <c r="NFI127" s="175"/>
      <c r="NFJ127" s="175"/>
      <c r="NFK127" s="175"/>
      <c r="NFL127" s="175"/>
      <c r="NFM127" s="175"/>
      <c r="NFN127" s="175"/>
      <c r="NFO127" s="175"/>
      <c r="NFP127" s="175"/>
      <c r="NFQ127" s="175"/>
      <c r="NFR127" s="175"/>
      <c r="NFS127" s="175"/>
      <c r="NFT127" s="175"/>
      <c r="NFU127" s="175"/>
      <c r="NFV127" s="175"/>
      <c r="NFW127" s="175"/>
      <c r="NFX127" s="175"/>
      <c r="NFY127" s="175"/>
      <c r="NFZ127" s="175"/>
      <c r="NGA127" s="175"/>
      <c r="NGB127" s="175"/>
      <c r="NGC127" s="175"/>
      <c r="NGD127" s="175"/>
      <c r="NGE127" s="175"/>
      <c r="NGF127" s="175"/>
      <c r="NGG127" s="175"/>
      <c r="NGH127" s="175"/>
      <c r="NGI127" s="175"/>
      <c r="NGJ127" s="175"/>
      <c r="NGK127" s="175"/>
      <c r="NGL127" s="175"/>
      <c r="NGM127" s="175"/>
      <c r="NGN127" s="175"/>
      <c r="NGO127" s="175"/>
      <c r="NGP127" s="175"/>
      <c r="NGQ127" s="175"/>
      <c r="NGR127" s="175"/>
      <c r="NGS127" s="175"/>
      <c r="NGT127" s="175"/>
      <c r="NGU127" s="175"/>
      <c r="NGV127" s="175"/>
      <c r="NGW127" s="175"/>
      <c r="NGX127" s="175"/>
      <c r="NGY127" s="175"/>
      <c r="NGZ127" s="175"/>
      <c r="NHA127" s="175"/>
      <c r="NHB127" s="175"/>
      <c r="NHC127" s="175"/>
      <c r="NHD127" s="175"/>
      <c r="NHE127" s="175"/>
      <c r="NHF127" s="175"/>
      <c r="NHG127" s="175"/>
      <c r="NHH127" s="175"/>
      <c r="NHI127" s="175"/>
      <c r="NHJ127" s="175"/>
      <c r="NHK127" s="175"/>
      <c r="NHL127" s="175"/>
      <c r="NHM127" s="175"/>
      <c r="NHN127" s="175"/>
      <c r="NHO127" s="175"/>
      <c r="NHP127" s="175"/>
      <c r="NHQ127" s="175"/>
      <c r="NHR127" s="175"/>
      <c r="NHS127" s="175"/>
      <c r="NHT127" s="175"/>
      <c r="NHU127" s="175"/>
      <c r="NHV127" s="175"/>
      <c r="NHW127" s="175"/>
      <c r="NHX127" s="175"/>
      <c r="NHY127" s="175"/>
      <c r="NHZ127" s="175"/>
      <c r="NIA127" s="175"/>
      <c r="NIB127" s="175"/>
      <c r="NIC127" s="175"/>
      <c r="NID127" s="175"/>
      <c r="NIE127" s="175"/>
      <c r="NIF127" s="175"/>
      <c r="NIG127" s="175"/>
      <c r="NIH127" s="175"/>
      <c r="NII127" s="175"/>
      <c r="NIJ127" s="175"/>
      <c r="NIK127" s="175"/>
      <c r="NIL127" s="175"/>
      <c r="NIM127" s="175"/>
      <c r="NIN127" s="175"/>
      <c r="NIO127" s="175"/>
      <c r="NIP127" s="175"/>
      <c r="NIQ127" s="175"/>
      <c r="NIR127" s="175"/>
      <c r="NIS127" s="175"/>
      <c r="NIT127" s="175"/>
      <c r="NIU127" s="175"/>
      <c r="NIV127" s="175"/>
      <c r="NIW127" s="175"/>
      <c r="NIX127" s="175"/>
      <c r="NIY127" s="175"/>
      <c r="NIZ127" s="175"/>
      <c r="NJA127" s="175"/>
      <c r="NJB127" s="175"/>
      <c r="NJC127" s="175"/>
      <c r="NJD127" s="175"/>
      <c r="NJE127" s="175"/>
      <c r="NJF127" s="175"/>
      <c r="NJG127" s="175"/>
      <c r="NJH127" s="175"/>
      <c r="NJI127" s="175"/>
      <c r="NJJ127" s="175"/>
      <c r="NJK127" s="175"/>
      <c r="NJL127" s="175"/>
      <c r="NJM127" s="175"/>
      <c r="NJN127" s="175"/>
      <c r="NJO127" s="175"/>
      <c r="NJP127" s="175"/>
      <c r="NJQ127" s="175"/>
      <c r="NJR127" s="175"/>
      <c r="NJS127" s="175"/>
      <c r="NJT127" s="175"/>
      <c r="NJU127" s="175"/>
      <c r="NJV127" s="175"/>
      <c r="NJW127" s="175"/>
      <c r="NJX127" s="175"/>
      <c r="NJY127" s="175"/>
      <c r="NJZ127" s="175"/>
      <c r="NKA127" s="175"/>
      <c r="NKB127" s="175"/>
      <c r="NKC127" s="175"/>
      <c r="NKD127" s="175"/>
      <c r="NKE127" s="175"/>
      <c r="NKF127" s="175"/>
      <c r="NKG127" s="175"/>
      <c r="NKH127" s="175"/>
      <c r="NKI127" s="175"/>
      <c r="NKJ127" s="175"/>
      <c r="NKK127" s="175"/>
      <c r="NKL127" s="175"/>
      <c r="NKM127" s="175"/>
      <c r="NKN127" s="175"/>
      <c r="NKO127" s="175"/>
      <c r="NKP127" s="175"/>
      <c r="NKQ127" s="175"/>
      <c r="NKR127" s="175"/>
      <c r="NKS127" s="175"/>
      <c r="NKT127" s="175"/>
      <c r="NKU127" s="175"/>
      <c r="NKV127" s="175"/>
      <c r="NKW127" s="175"/>
      <c r="NKX127" s="175"/>
      <c r="NKY127" s="175"/>
      <c r="NKZ127" s="175"/>
      <c r="NLA127" s="175"/>
      <c r="NLB127" s="175"/>
      <c r="NLC127" s="175"/>
      <c r="NLD127" s="175"/>
      <c r="NLE127" s="175"/>
      <c r="NLF127" s="175"/>
      <c r="NLG127" s="175"/>
      <c r="NLH127" s="175"/>
      <c r="NLI127" s="175"/>
      <c r="NLJ127" s="175"/>
      <c r="NLK127" s="175"/>
      <c r="NLL127" s="175"/>
      <c r="NLM127" s="175"/>
      <c r="NLN127" s="175"/>
      <c r="NLO127" s="175"/>
      <c r="NLP127" s="175"/>
      <c r="NLQ127" s="175"/>
      <c r="NLR127" s="175"/>
      <c r="NLS127" s="175"/>
      <c r="NLT127" s="175"/>
      <c r="NLU127" s="175"/>
      <c r="NLV127" s="175"/>
      <c r="NLW127" s="175"/>
      <c r="NLX127" s="175"/>
      <c r="NLY127" s="175"/>
      <c r="NLZ127" s="175"/>
      <c r="NMA127" s="175"/>
      <c r="NMB127" s="175"/>
      <c r="NMC127" s="175"/>
      <c r="NMD127" s="175"/>
      <c r="NME127" s="175"/>
      <c r="NMF127" s="175"/>
      <c r="NMG127" s="175"/>
      <c r="NMH127" s="175"/>
      <c r="NMI127" s="175"/>
      <c r="NMJ127" s="175"/>
      <c r="NMK127" s="175"/>
      <c r="NML127" s="175"/>
      <c r="NMM127" s="175"/>
      <c r="NMN127" s="175"/>
      <c r="NMO127" s="175"/>
      <c r="NMP127" s="175"/>
      <c r="NMQ127" s="175"/>
      <c r="NMR127" s="175"/>
      <c r="NMS127" s="175"/>
      <c r="NMT127" s="175"/>
      <c r="NMU127" s="175"/>
      <c r="NMV127" s="175"/>
      <c r="NMW127" s="175"/>
      <c r="NMX127" s="175"/>
      <c r="NMY127" s="175"/>
      <c r="NMZ127" s="175"/>
      <c r="NNA127" s="175"/>
      <c r="NNB127" s="175"/>
      <c r="NNC127" s="175"/>
      <c r="NND127" s="175"/>
      <c r="NNE127" s="175"/>
      <c r="NNF127" s="175"/>
      <c r="NNG127" s="175"/>
      <c r="NNH127" s="175"/>
      <c r="NNI127" s="175"/>
      <c r="NNJ127" s="175"/>
      <c r="NNK127" s="175"/>
      <c r="NNL127" s="175"/>
      <c r="NNM127" s="175"/>
      <c r="NNN127" s="175"/>
      <c r="NNO127" s="175"/>
      <c r="NNP127" s="175"/>
      <c r="NNQ127" s="175"/>
      <c r="NNR127" s="175"/>
      <c r="NNS127" s="175"/>
      <c r="NNT127" s="175"/>
      <c r="NNU127" s="175"/>
      <c r="NNV127" s="175"/>
      <c r="NNW127" s="175"/>
      <c r="NNX127" s="175"/>
      <c r="NNY127" s="175"/>
      <c r="NNZ127" s="175"/>
      <c r="NOA127" s="175"/>
      <c r="NOB127" s="175"/>
      <c r="NOC127" s="175"/>
      <c r="NOD127" s="175"/>
      <c r="NOE127" s="175"/>
      <c r="NOF127" s="175"/>
      <c r="NOG127" s="175"/>
      <c r="NOH127" s="175"/>
      <c r="NOI127" s="175"/>
      <c r="NOJ127" s="175"/>
      <c r="NOK127" s="175"/>
      <c r="NOL127" s="175"/>
      <c r="NOM127" s="175"/>
      <c r="NON127" s="175"/>
      <c r="NOO127" s="175"/>
      <c r="NOP127" s="175"/>
      <c r="NOQ127" s="175"/>
      <c r="NOR127" s="175"/>
      <c r="NOS127" s="175"/>
      <c r="NOT127" s="175"/>
      <c r="NOU127" s="175"/>
      <c r="NOV127" s="175"/>
      <c r="NOW127" s="175"/>
      <c r="NOX127" s="175"/>
      <c r="NOY127" s="175"/>
      <c r="NOZ127" s="175"/>
      <c r="NPA127" s="175"/>
      <c r="NPB127" s="175"/>
      <c r="NPC127" s="175"/>
      <c r="NPD127" s="175"/>
      <c r="NPE127" s="175"/>
      <c r="NPF127" s="175"/>
      <c r="NPG127" s="175"/>
      <c r="NPH127" s="175"/>
      <c r="NPI127" s="175"/>
      <c r="NPJ127" s="175"/>
      <c r="NPK127" s="175"/>
      <c r="NPL127" s="175"/>
      <c r="NPM127" s="175"/>
      <c r="NPN127" s="175"/>
      <c r="NPO127" s="175"/>
      <c r="NPP127" s="175"/>
      <c r="NPQ127" s="175"/>
      <c r="NPR127" s="175"/>
      <c r="NPS127" s="175"/>
      <c r="NPT127" s="175"/>
      <c r="NPU127" s="175"/>
      <c r="NPV127" s="175"/>
      <c r="NPW127" s="175"/>
      <c r="NPX127" s="175"/>
      <c r="NPY127" s="175"/>
      <c r="NPZ127" s="175"/>
      <c r="NQA127" s="175"/>
      <c r="NQB127" s="175"/>
      <c r="NQC127" s="175"/>
      <c r="NQD127" s="175"/>
      <c r="NQE127" s="175"/>
      <c r="NQF127" s="175"/>
      <c r="NQG127" s="175"/>
      <c r="NQH127" s="175"/>
      <c r="NQI127" s="175"/>
      <c r="NQJ127" s="175"/>
      <c r="NQK127" s="175"/>
      <c r="NQL127" s="175"/>
      <c r="NQM127" s="175"/>
      <c r="NQN127" s="175"/>
      <c r="NQO127" s="175"/>
      <c r="NQP127" s="175"/>
      <c r="NQQ127" s="175"/>
      <c r="NQR127" s="175"/>
      <c r="NQS127" s="175"/>
      <c r="NQT127" s="175"/>
      <c r="NQU127" s="175"/>
      <c r="NQV127" s="175"/>
      <c r="NQW127" s="175"/>
      <c r="NQX127" s="175"/>
      <c r="NQY127" s="175"/>
      <c r="NQZ127" s="175"/>
      <c r="NRA127" s="175"/>
      <c r="NRB127" s="175"/>
      <c r="NRC127" s="175"/>
      <c r="NRD127" s="175"/>
      <c r="NRE127" s="175"/>
      <c r="NRF127" s="175"/>
      <c r="NRG127" s="175"/>
      <c r="NRH127" s="175"/>
      <c r="NRI127" s="175"/>
      <c r="NRJ127" s="175"/>
      <c r="NRK127" s="175"/>
      <c r="NRL127" s="175"/>
      <c r="NRM127" s="175"/>
      <c r="NRN127" s="175"/>
      <c r="NRO127" s="175"/>
      <c r="NRP127" s="175"/>
      <c r="NRQ127" s="175"/>
      <c r="NRR127" s="175"/>
      <c r="NRS127" s="175"/>
      <c r="NRT127" s="175"/>
      <c r="NRU127" s="175"/>
      <c r="NRV127" s="175"/>
      <c r="NRW127" s="175"/>
      <c r="NRX127" s="175"/>
      <c r="NRY127" s="175"/>
      <c r="NRZ127" s="175"/>
      <c r="NSA127" s="175"/>
      <c r="NSB127" s="175"/>
      <c r="NSC127" s="175"/>
      <c r="NSD127" s="175"/>
      <c r="NSE127" s="175"/>
      <c r="NSF127" s="175"/>
      <c r="NSG127" s="175"/>
      <c r="NSH127" s="175"/>
      <c r="NSI127" s="175"/>
      <c r="NSJ127" s="175"/>
      <c r="NSK127" s="175"/>
      <c r="NSL127" s="175"/>
      <c r="NSM127" s="175"/>
      <c r="NSN127" s="175"/>
      <c r="NSO127" s="175"/>
      <c r="NSP127" s="175"/>
      <c r="NSQ127" s="175"/>
      <c r="NSR127" s="175"/>
      <c r="NSS127" s="175"/>
      <c r="NST127" s="175"/>
      <c r="NSU127" s="175"/>
      <c r="NSV127" s="175"/>
      <c r="NSW127" s="175"/>
      <c r="NSX127" s="175"/>
      <c r="NSY127" s="175"/>
      <c r="NSZ127" s="175"/>
      <c r="NTA127" s="175"/>
      <c r="NTB127" s="175"/>
      <c r="NTC127" s="175"/>
      <c r="NTD127" s="175"/>
      <c r="NTE127" s="175"/>
      <c r="NTF127" s="175"/>
      <c r="NTG127" s="175"/>
      <c r="NTH127" s="175"/>
      <c r="NTI127" s="175"/>
      <c r="NTJ127" s="175"/>
      <c r="NTK127" s="175"/>
      <c r="NTL127" s="175"/>
      <c r="NTM127" s="175"/>
      <c r="NTN127" s="175"/>
      <c r="NTO127" s="175"/>
      <c r="NTP127" s="175"/>
      <c r="NTQ127" s="175"/>
      <c r="NTR127" s="175"/>
      <c r="NTS127" s="175"/>
      <c r="NTT127" s="175"/>
      <c r="NTU127" s="175"/>
      <c r="NTV127" s="175"/>
      <c r="NTW127" s="175"/>
      <c r="NTX127" s="175"/>
      <c r="NTY127" s="175"/>
      <c r="NTZ127" s="175"/>
      <c r="NUA127" s="175"/>
      <c r="NUB127" s="175"/>
      <c r="NUC127" s="175"/>
      <c r="NUD127" s="175"/>
      <c r="NUE127" s="175"/>
      <c r="NUF127" s="175"/>
      <c r="NUG127" s="175"/>
      <c r="NUH127" s="175"/>
      <c r="NUI127" s="175"/>
      <c r="NUJ127" s="175"/>
      <c r="NUK127" s="175"/>
      <c r="NUL127" s="175"/>
      <c r="NUM127" s="175"/>
      <c r="NUN127" s="175"/>
      <c r="NUO127" s="175"/>
      <c r="NUP127" s="175"/>
      <c r="NUQ127" s="175"/>
      <c r="NUR127" s="175"/>
      <c r="NUS127" s="175"/>
      <c r="NUT127" s="175"/>
      <c r="NUU127" s="175"/>
      <c r="NUV127" s="175"/>
      <c r="NUW127" s="175"/>
      <c r="NUX127" s="175"/>
      <c r="NUY127" s="175"/>
      <c r="NUZ127" s="175"/>
      <c r="NVA127" s="175"/>
      <c r="NVB127" s="175"/>
      <c r="NVC127" s="175"/>
      <c r="NVD127" s="175"/>
      <c r="NVE127" s="175"/>
      <c r="NVF127" s="175"/>
      <c r="NVG127" s="175"/>
      <c r="NVH127" s="175"/>
      <c r="NVI127" s="175"/>
      <c r="NVJ127" s="175"/>
      <c r="NVK127" s="175"/>
      <c r="NVL127" s="175"/>
      <c r="NVM127" s="175"/>
      <c r="NVN127" s="175"/>
      <c r="NVO127" s="175"/>
      <c r="NVP127" s="175"/>
      <c r="NVQ127" s="175"/>
      <c r="NVR127" s="175"/>
      <c r="NVS127" s="175"/>
      <c r="NVT127" s="175"/>
      <c r="NVU127" s="175"/>
      <c r="NVV127" s="175"/>
      <c r="NVW127" s="175"/>
      <c r="NVX127" s="175"/>
      <c r="NVY127" s="175"/>
      <c r="NVZ127" s="175"/>
      <c r="NWA127" s="175"/>
      <c r="NWB127" s="175"/>
      <c r="NWC127" s="175"/>
      <c r="NWD127" s="175"/>
      <c r="NWE127" s="175"/>
      <c r="NWF127" s="175"/>
      <c r="NWG127" s="175"/>
      <c r="NWH127" s="175"/>
      <c r="NWI127" s="175"/>
      <c r="NWJ127" s="175"/>
      <c r="NWK127" s="175"/>
      <c r="NWL127" s="175"/>
      <c r="NWM127" s="175"/>
      <c r="NWN127" s="175"/>
      <c r="NWO127" s="175"/>
      <c r="NWP127" s="175"/>
      <c r="NWQ127" s="175"/>
      <c r="NWR127" s="175"/>
      <c r="NWS127" s="175"/>
      <c r="NWT127" s="175"/>
      <c r="NWU127" s="175"/>
      <c r="NWV127" s="175"/>
      <c r="NWW127" s="175"/>
      <c r="NWX127" s="175"/>
      <c r="NWY127" s="175"/>
      <c r="NWZ127" s="175"/>
      <c r="NXA127" s="175"/>
      <c r="NXB127" s="175"/>
      <c r="NXC127" s="175"/>
      <c r="NXD127" s="175"/>
      <c r="NXE127" s="175"/>
      <c r="NXF127" s="175"/>
      <c r="NXG127" s="175"/>
      <c r="NXH127" s="175"/>
      <c r="NXI127" s="175"/>
      <c r="NXJ127" s="175"/>
      <c r="NXK127" s="175"/>
      <c r="NXL127" s="175"/>
      <c r="NXM127" s="175"/>
      <c r="NXN127" s="175"/>
      <c r="NXO127" s="175"/>
      <c r="NXP127" s="175"/>
      <c r="NXQ127" s="175"/>
      <c r="NXR127" s="175"/>
      <c r="NXS127" s="175"/>
      <c r="NXT127" s="175"/>
      <c r="NXU127" s="175"/>
      <c r="NXV127" s="175"/>
      <c r="NXW127" s="175"/>
      <c r="NXX127" s="175"/>
      <c r="NXY127" s="175"/>
      <c r="NXZ127" s="175"/>
      <c r="NYA127" s="175"/>
      <c r="NYB127" s="175"/>
      <c r="NYC127" s="175"/>
      <c r="NYD127" s="175"/>
      <c r="NYE127" s="175"/>
      <c r="NYF127" s="175"/>
      <c r="NYG127" s="175"/>
      <c r="NYH127" s="175"/>
      <c r="NYI127" s="175"/>
      <c r="NYJ127" s="175"/>
      <c r="NYK127" s="175"/>
      <c r="NYL127" s="175"/>
      <c r="NYM127" s="175"/>
      <c r="NYN127" s="175"/>
      <c r="NYO127" s="175"/>
      <c r="NYP127" s="175"/>
      <c r="NYQ127" s="175"/>
      <c r="NYR127" s="175"/>
      <c r="NYS127" s="175"/>
      <c r="NYT127" s="175"/>
      <c r="NYU127" s="175"/>
      <c r="NYV127" s="175"/>
      <c r="NYW127" s="175"/>
      <c r="NYX127" s="175"/>
      <c r="NYY127" s="175"/>
      <c r="NYZ127" s="175"/>
      <c r="NZA127" s="175"/>
      <c r="NZB127" s="175"/>
      <c r="NZC127" s="175"/>
      <c r="NZD127" s="175"/>
      <c r="NZE127" s="175"/>
      <c r="NZF127" s="175"/>
      <c r="NZG127" s="175"/>
      <c r="NZH127" s="175"/>
      <c r="NZI127" s="175"/>
      <c r="NZJ127" s="175"/>
      <c r="NZK127" s="175"/>
      <c r="NZL127" s="175"/>
      <c r="NZM127" s="175"/>
      <c r="NZN127" s="175"/>
      <c r="NZO127" s="175"/>
      <c r="NZP127" s="175"/>
      <c r="NZQ127" s="175"/>
      <c r="NZR127" s="175"/>
      <c r="NZS127" s="175"/>
      <c r="NZT127" s="175"/>
      <c r="NZU127" s="175"/>
      <c r="NZV127" s="175"/>
      <c r="NZW127" s="175"/>
      <c r="NZX127" s="175"/>
      <c r="NZY127" s="175"/>
      <c r="NZZ127" s="175"/>
      <c r="OAA127" s="175"/>
      <c r="OAB127" s="175"/>
      <c r="OAC127" s="175"/>
      <c r="OAD127" s="175"/>
      <c r="OAE127" s="175"/>
      <c r="OAF127" s="175"/>
      <c r="OAG127" s="175"/>
      <c r="OAH127" s="175"/>
      <c r="OAI127" s="175"/>
      <c r="OAJ127" s="175"/>
      <c r="OAK127" s="175"/>
      <c r="OAL127" s="175"/>
      <c r="OAM127" s="175"/>
      <c r="OAN127" s="175"/>
      <c r="OAO127" s="175"/>
      <c r="OAP127" s="175"/>
      <c r="OAQ127" s="175"/>
      <c r="OAR127" s="175"/>
      <c r="OAS127" s="175"/>
      <c r="OAT127" s="175"/>
      <c r="OAU127" s="175"/>
      <c r="OAV127" s="175"/>
      <c r="OAW127" s="175"/>
      <c r="OAX127" s="175"/>
      <c r="OAY127" s="175"/>
      <c r="OAZ127" s="175"/>
      <c r="OBA127" s="175"/>
      <c r="OBB127" s="175"/>
      <c r="OBC127" s="175"/>
      <c r="OBD127" s="175"/>
      <c r="OBE127" s="175"/>
      <c r="OBF127" s="175"/>
      <c r="OBG127" s="175"/>
      <c r="OBH127" s="175"/>
      <c r="OBI127" s="175"/>
      <c r="OBJ127" s="175"/>
      <c r="OBK127" s="175"/>
      <c r="OBL127" s="175"/>
      <c r="OBM127" s="175"/>
      <c r="OBN127" s="175"/>
      <c r="OBO127" s="175"/>
      <c r="OBP127" s="175"/>
      <c r="OBQ127" s="175"/>
      <c r="OBR127" s="175"/>
      <c r="OBS127" s="175"/>
      <c r="OBT127" s="175"/>
      <c r="OBU127" s="175"/>
      <c r="OBV127" s="175"/>
      <c r="OBW127" s="175"/>
      <c r="OBX127" s="175"/>
      <c r="OBY127" s="175"/>
      <c r="OBZ127" s="175"/>
      <c r="OCA127" s="175"/>
      <c r="OCB127" s="175"/>
      <c r="OCC127" s="175"/>
      <c r="OCD127" s="175"/>
      <c r="OCE127" s="175"/>
      <c r="OCF127" s="175"/>
      <c r="OCG127" s="175"/>
      <c r="OCH127" s="175"/>
      <c r="OCI127" s="175"/>
      <c r="OCJ127" s="175"/>
      <c r="OCK127" s="175"/>
      <c r="OCL127" s="175"/>
      <c r="OCM127" s="175"/>
      <c r="OCN127" s="175"/>
      <c r="OCO127" s="175"/>
      <c r="OCP127" s="175"/>
      <c r="OCQ127" s="175"/>
      <c r="OCR127" s="175"/>
      <c r="OCS127" s="175"/>
      <c r="OCT127" s="175"/>
      <c r="OCU127" s="175"/>
      <c r="OCV127" s="175"/>
      <c r="OCW127" s="175"/>
      <c r="OCX127" s="175"/>
      <c r="OCY127" s="175"/>
      <c r="OCZ127" s="175"/>
      <c r="ODA127" s="175"/>
      <c r="ODB127" s="175"/>
      <c r="ODC127" s="175"/>
      <c r="ODD127" s="175"/>
      <c r="ODE127" s="175"/>
      <c r="ODF127" s="175"/>
      <c r="ODG127" s="175"/>
      <c r="ODH127" s="175"/>
      <c r="ODI127" s="175"/>
      <c r="ODJ127" s="175"/>
      <c r="ODK127" s="175"/>
      <c r="ODL127" s="175"/>
      <c r="ODM127" s="175"/>
      <c r="ODN127" s="175"/>
      <c r="ODO127" s="175"/>
      <c r="ODP127" s="175"/>
      <c r="ODQ127" s="175"/>
      <c r="ODR127" s="175"/>
      <c r="ODS127" s="175"/>
      <c r="ODT127" s="175"/>
      <c r="ODU127" s="175"/>
      <c r="ODV127" s="175"/>
      <c r="ODW127" s="175"/>
      <c r="ODX127" s="175"/>
      <c r="ODY127" s="175"/>
      <c r="ODZ127" s="175"/>
      <c r="OEA127" s="175"/>
      <c r="OEB127" s="175"/>
      <c r="OEC127" s="175"/>
      <c r="OED127" s="175"/>
      <c r="OEE127" s="175"/>
      <c r="OEF127" s="175"/>
      <c r="OEG127" s="175"/>
      <c r="OEH127" s="175"/>
      <c r="OEI127" s="175"/>
      <c r="OEJ127" s="175"/>
      <c r="OEK127" s="175"/>
      <c r="OEL127" s="175"/>
      <c r="OEM127" s="175"/>
      <c r="OEN127" s="175"/>
      <c r="OEO127" s="175"/>
      <c r="OEP127" s="175"/>
      <c r="OEQ127" s="175"/>
      <c r="OER127" s="175"/>
      <c r="OES127" s="175"/>
      <c r="OET127" s="175"/>
      <c r="OEU127" s="175"/>
      <c r="OEV127" s="175"/>
      <c r="OEW127" s="175"/>
      <c r="OEX127" s="175"/>
      <c r="OEY127" s="175"/>
      <c r="OEZ127" s="175"/>
      <c r="OFA127" s="175"/>
      <c r="OFB127" s="175"/>
      <c r="OFC127" s="175"/>
      <c r="OFD127" s="175"/>
      <c r="OFE127" s="175"/>
      <c r="OFF127" s="175"/>
      <c r="OFG127" s="175"/>
      <c r="OFH127" s="175"/>
      <c r="OFI127" s="175"/>
      <c r="OFJ127" s="175"/>
      <c r="OFK127" s="175"/>
      <c r="OFL127" s="175"/>
      <c r="OFM127" s="175"/>
      <c r="OFN127" s="175"/>
      <c r="OFO127" s="175"/>
      <c r="OFP127" s="175"/>
      <c r="OFQ127" s="175"/>
      <c r="OFR127" s="175"/>
      <c r="OFS127" s="175"/>
      <c r="OFT127" s="175"/>
      <c r="OFU127" s="175"/>
      <c r="OFV127" s="175"/>
      <c r="OFW127" s="175"/>
      <c r="OFX127" s="175"/>
      <c r="OFY127" s="175"/>
      <c r="OFZ127" s="175"/>
      <c r="OGA127" s="175"/>
      <c r="OGB127" s="175"/>
      <c r="OGC127" s="175"/>
      <c r="OGD127" s="175"/>
      <c r="OGE127" s="175"/>
      <c r="OGF127" s="175"/>
      <c r="OGG127" s="175"/>
      <c r="OGH127" s="175"/>
      <c r="OGI127" s="175"/>
      <c r="OGJ127" s="175"/>
      <c r="OGK127" s="175"/>
      <c r="OGL127" s="175"/>
      <c r="OGM127" s="175"/>
      <c r="OGN127" s="175"/>
      <c r="OGO127" s="175"/>
      <c r="OGP127" s="175"/>
      <c r="OGQ127" s="175"/>
      <c r="OGR127" s="175"/>
      <c r="OGS127" s="175"/>
      <c r="OGT127" s="175"/>
      <c r="OGU127" s="175"/>
      <c r="OGV127" s="175"/>
      <c r="OGW127" s="175"/>
      <c r="OGX127" s="175"/>
      <c r="OGY127" s="175"/>
      <c r="OGZ127" s="175"/>
      <c r="OHA127" s="175"/>
      <c r="OHB127" s="175"/>
      <c r="OHC127" s="175"/>
      <c r="OHD127" s="175"/>
      <c r="OHE127" s="175"/>
      <c r="OHF127" s="175"/>
      <c r="OHG127" s="175"/>
      <c r="OHH127" s="175"/>
      <c r="OHI127" s="175"/>
      <c r="OHJ127" s="175"/>
      <c r="OHK127" s="175"/>
      <c r="OHL127" s="175"/>
      <c r="OHM127" s="175"/>
      <c r="OHN127" s="175"/>
      <c r="OHO127" s="175"/>
      <c r="OHP127" s="175"/>
      <c r="OHQ127" s="175"/>
      <c r="OHR127" s="175"/>
      <c r="OHS127" s="175"/>
      <c r="OHT127" s="175"/>
      <c r="OHU127" s="175"/>
      <c r="OHV127" s="175"/>
      <c r="OHW127" s="175"/>
      <c r="OHX127" s="175"/>
      <c r="OHY127" s="175"/>
      <c r="OHZ127" s="175"/>
      <c r="OIA127" s="175"/>
      <c r="OIB127" s="175"/>
      <c r="OIC127" s="175"/>
      <c r="OID127" s="175"/>
      <c r="OIE127" s="175"/>
      <c r="OIF127" s="175"/>
      <c r="OIG127" s="175"/>
      <c r="OIH127" s="175"/>
      <c r="OII127" s="175"/>
      <c r="OIJ127" s="175"/>
      <c r="OIK127" s="175"/>
      <c r="OIL127" s="175"/>
      <c r="OIM127" s="175"/>
      <c r="OIN127" s="175"/>
      <c r="OIO127" s="175"/>
      <c r="OIP127" s="175"/>
      <c r="OIQ127" s="175"/>
      <c r="OIR127" s="175"/>
      <c r="OIS127" s="175"/>
      <c r="OIT127" s="175"/>
      <c r="OIU127" s="175"/>
      <c r="OIV127" s="175"/>
      <c r="OIW127" s="175"/>
      <c r="OIX127" s="175"/>
      <c r="OIY127" s="175"/>
      <c r="OIZ127" s="175"/>
      <c r="OJA127" s="175"/>
      <c r="OJB127" s="175"/>
      <c r="OJC127" s="175"/>
      <c r="OJD127" s="175"/>
      <c r="OJE127" s="175"/>
      <c r="OJF127" s="175"/>
      <c r="OJG127" s="175"/>
      <c r="OJH127" s="175"/>
      <c r="OJI127" s="175"/>
      <c r="OJJ127" s="175"/>
      <c r="OJK127" s="175"/>
      <c r="OJL127" s="175"/>
      <c r="OJM127" s="175"/>
      <c r="OJN127" s="175"/>
      <c r="OJO127" s="175"/>
      <c r="OJP127" s="175"/>
      <c r="OJQ127" s="175"/>
      <c r="OJR127" s="175"/>
      <c r="OJS127" s="175"/>
      <c r="OJT127" s="175"/>
      <c r="OJU127" s="175"/>
      <c r="OJV127" s="175"/>
      <c r="OJW127" s="175"/>
      <c r="OJX127" s="175"/>
      <c r="OJY127" s="175"/>
      <c r="OJZ127" s="175"/>
      <c r="OKA127" s="175"/>
      <c r="OKB127" s="175"/>
      <c r="OKC127" s="175"/>
      <c r="OKD127" s="175"/>
      <c r="OKE127" s="175"/>
      <c r="OKF127" s="175"/>
      <c r="OKG127" s="175"/>
      <c r="OKH127" s="175"/>
      <c r="OKI127" s="175"/>
      <c r="OKJ127" s="175"/>
      <c r="OKK127" s="175"/>
      <c r="OKL127" s="175"/>
      <c r="OKM127" s="175"/>
      <c r="OKN127" s="175"/>
      <c r="OKO127" s="175"/>
      <c r="OKP127" s="175"/>
      <c r="OKQ127" s="175"/>
      <c r="OKR127" s="175"/>
      <c r="OKS127" s="175"/>
      <c r="OKT127" s="175"/>
      <c r="OKU127" s="175"/>
      <c r="OKV127" s="175"/>
      <c r="OKW127" s="175"/>
      <c r="OKX127" s="175"/>
      <c r="OKY127" s="175"/>
      <c r="OKZ127" s="175"/>
      <c r="OLA127" s="175"/>
      <c r="OLB127" s="175"/>
      <c r="OLC127" s="175"/>
      <c r="OLD127" s="175"/>
      <c r="OLE127" s="175"/>
      <c r="OLF127" s="175"/>
      <c r="OLG127" s="175"/>
      <c r="OLH127" s="175"/>
      <c r="OLI127" s="175"/>
      <c r="OLJ127" s="175"/>
      <c r="OLK127" s="175"/>
      <c r="OLL127" s="175"/>
      <c r="OLM127" s="175"/>
      <c r="OLN127" s="175"/>
      <c r="OLO127" s="175"/>
      <c r="OLP127" s="175"/>
      <c r="OLQ127" s="175"/>
      <c r="OLR127" s="175"/>
      <c r="OLS127" s="175"/>
      <c r="OLT127" s="175"/>
      <c r="OLU127" s="175"/>
      <c r="OLV127" s="175"/>
      <c r="OLW127" s="175"/>
      <c r="OLX127" s="175"/>
      <c r="OLY127" s="175"/>
      <c r="OLZ127" s="175"/>
      <c r="OMA127" s="175"/>
      <c r="OMB127" s="175"/>
      <c r="OMC127" s="175"/>
      <c r="OMD127" s="175"/>
      <c r="OME127" s="175"/>
      <c r="OMF127" s="175"/>
      <c r="OMG127" s="175"/>
      <c r="OMH127" s="175"/>
      <c r="OMI127" s="175"/>
      <c r="OMJ127" s="175"/>
      <c r="OMK127" s="175"/>
      <c r="OML127" s="175"/>
      <c r="OMM127" s="175"/>
      <c r="OMN127" s="175"/>
      <c r="OMO127" s="175"/>
      <c r="OMP127" s="175"/>
      <c r="OMQ127" s="175"/>
      <c r="OMR127" s="175"/>
      <c r="OMS127" s="175"/>
      <c r="OMT127" s="175"/>
      <c r="OMU127" s="175"/>
      <c r="OMV127" s="175"/>
      <c r="OMW127" s="175"/>
      <c r="OMX127" s="175"/>
      <c r="OMY127" s="175"/>
      <c r="OMZ127" s="175"/>
      <c r="ONA127" s="175"/>
      <c r="ONB127" s="175"/>
      <c r="ONC127" s="175"/>
      <c r="OND127" s="175"/>
      <c r="ONE127" s="175"/>
      <c r="ONF127" s="175"/>
      <c r="ONG127" s="175"/>
      <c r="ONH127" s="175"/>
      <c r="ONI127" s="175"/>
      <c r="ONJ127" s="175"/>
      <c r="ONK127" s="175"/>
      <c r="ONL127" s="175"/>
      <c r="ONM127" s="175"/>
      <c r="ONN127" s="175"/>
      <c r="ONO127" s="175"/>
      <c r="ONP127" s="175"/>
      <c r="ONQ127" s="175"/>
      <c r="ONR127" s="175"/>
      <c r="ONS127" s="175"/>
      <c r="ONT127" s="175"/>
      <c r="ONU127" s="175"/>
      <c r="ONV127" s="175"/>
      <c r="ONW127" s="175"/>
      <c r="ONX127" s="175"/>
      <c r="ONY127" s="175"/>
      <c r="ONZ127" s="175"/>
      <c r="OOA127" s="175"/>
      <c r="OOB127" s="175"/>
      <c r="OOC127" s="175"/>
      <c r="OOD127" s="175"/>
      <c r="OOE127" s="175"/>
      <c r="OOF127" s="175"/>
      <c r="OOG127" s="175"/>
      <c r="OOH127" s="175"/>
      <c r="OOI127" s="175"/>
      <c r="OOJ127" s="175"/>
      <c r="OOK127" s="175"/>
      <c r="OOL127" s="175"/>
      <c r="OOM127" s="175"/>
      <c r="OON127" s="175"/>
      <c r="OOO127" s="175"/>
      <c r="OOP127" s="175"/>
      <c r="OOQ127" s="175"/>
      <c r="OOR127" s="175"/>
      <c r="OOS127" s="175"/>
      <c r="OOT127" s="175"/>
      <c r="OOU127" s="175"/>
      <c r="OOV127" s="175"/>
      <c r="OOW127" s="175"/>
      <c r="OOX127" s="175"/>
      <c r="OOY127" s="175"/>
      <c r="OOZ127" s="175"/>
      <c r="OPA127" s="175"/>
      <c r="OPB127" s="175"/>
      <c r="OPC127" s="175"/>
      <c r="OPD127" s="175"/>
      <c r="OPE127" s="175"/>
      <c r="OPF127" s="175"/>
      <c r="OPG127" s="175"/>
      <c r="OPH127" s="175"/>
      <c r="OPI127" s="175"/>
      <c r="OPJ127" s="175"/>
      <c r="OPK127" s="175"/>
      <c r="OPL127" s="175"/>
      <c r="OPM127" s="175"/>
      <c r="OPN127" s="175"/>
      <c r="OPO127" s="175"/>
      <c r="OPP127" s="175"/>
      <c r="OPQ127" s="175"/>
      <c r="OPR127" s="175"/>
      <c r="OPS127" s="175"/>
      <c r="OPT127" s="175"/>
      <c r="OPU127" s="175"/>
      <c r="OPV127" s="175"/>
      <c r="OPW127" s="175"/>
      <c r="OPX127" s="175"/>
      <c r="OPY127" s="175"/>
      <c r="OPZ127" s="175"/>
      <c r="OQA127" s="175"/>
      <c r="OQB127" s="175"/>
      <c r="OQC127" s="175"/>
      <c r="OQD127" s="175"/>
      <c r="OQE127" s="175"/>
      <c r="OQF127" s="175"/>
      <c r="OQG127" s="175"/>
      <c r="OQH127" s="175"/>
      <c r="OQI127" s="175"/>
      <c r="OQJ127" s="175"/>
      <c r="OQK127" s="175"/>
      <c r="OQL127" s="175"/>
      <c r="OQM127" s="175"/>
      <c r="OQN127" s="175"/>
      <c r="OQO127" s="175"/>
      <c r="OQP127" s="175"/>
      <c r="OQQ127" s="175"/>
      <c r="OQR127" s="175"/>
      <c r="OQS127" s="175"/>
      <c r="OQT127" s="175"/>
      <c r="OQU127" s="175"/>
      <c r="OQV127" s="175"/>
      <c r="OQW127" s="175"/>
      <c r="OQX127" s="175"/>
      <c r="OQY127" s="175"/>
      <c r="OQZ127" s="175"/>
      <c r="ORA127" s="175"/>
      <c r="ORB127" s="175"/>
      <c r="ORC127" s="175"/>
      <c r="ORD127" s="175"/>
      <c r="ORE127" s="175"/>
      <c r="ORF127" s="175"/>
      <c r="ORG127" s="175"/>
      <c r="ORH127" s="175"/>
      <c r="ORI127" s="175"/>
      <c r="ORJ127" s="175"/>
      <c r="ORK127" s="175"/>
      <c r="ORL127" s="175"/>
      <c r="ORM127" s="175"/>
      <c r="ORN127" s="175"/>
      <c r="ORO127" s="175"/>
      <c r="ORP127" s="175"/>
      <c r="ORQ127" s="175"/>
      <c r="ORR127" s="175"/>
      <c r="ORS127" s="175"/>
      <c r="ORT127" s="175"/>
      <c r="ORU127" s="175"/>
      <c r="ORV127" s="175"/>
      <c r="ORW127" s="175"/>
      <c r="ORX127" s="175"/>
      <c r="ORY127" s="175"/>
      <c r="ORZ127" s="175"/>
      <c r="OSA127" s="175"/>
      <c r="OSB127" s="175"/>
      <c r="OSC127" s="175"/>
      <c r="OSD127" s="175"/>
      <c r="OSE127" s="175"/>
      <c r="OSF127" s="175"/>
      <c r="OSG127" s="175"/>
      <c r="OSH127" s="175"/>
      <c r="OSI127" s="175"/>
      <c r="OSJ127" s="175"/>
      <c r="OSK127" s="175"/>
      <c r="OSL127" s="175"/>
      <c r="OSM127" s="175"/>
      <c r="OSN127" s="175"/>
      <c r="OSO127" s="175"/>
      <c r="OSP127" s="175"/>
      <c r="OSQ127" s="175"/>
      <c r="OSR127" s="175"/>
      <c r="OSS127" s="175"/>
      <c r="OST127" s="175"/>
      <c r="OSU127" s="175"/>
      <c r="OSV127" s="175"/>
      <c r="OSW127" s="175"/>
      <c r="OSX127" s="175"/>
      <c r="OSY127" s="175"/>
      <c r="OSZ127" s="175"/>
      <c r="OTA127" s="175"/>
      <c r="OTB127" s="175"/>
      <c r="OTC127" s="175"/>
      <c r="OTD127" s="175"/>
      <c r="OTE127" s="175"/>
      <c r="OTF127" s="175"/>
      <c r="OTG127" s="175"/>
      <c r="OTH127" s="175"/>
      <c r="OTI127" s="175"/>
      <c r="OTJ127" s="175"/>
      <c r="OTK127" s="175"/>
      <c r="OTL127" s="175"/>
      <c r="OTM127" s="175"/>
      <c r="OTN127" s="175"/>
      <c r="OTO127" s="175"/>
      <c r="OTP127" s="175"/>
      <c r="OTQ127" s="175"/>
      <c r="OTR127" s="175"/>
      <c r="OTS127" s="175"/>
      <c r="OTT127" s="175"/>
      <c r="OTU127" s="175"/>
      <c r="OTV127" s="175"/>
      <c r="OTW127" s="175"/>
      <c r="OTX127" s="175"/>
      <c r="OTY127" s="175"/>
      <c r="OTZ127" s="175"/>
      <c r="OUA127" s="175"/>
      <c r="OUB127" s="175"/>
      <c r="OUC127" s="175"/>
      <c r="OUD127" s="175"/>
      <c r="OUE127" s="175"/>
      <c r="OUF127" s="175"/>
      <c r="OUG127" s="175"/>
      <c r="OUH127" s="175"/>
      <c r="OUI127" s="175"/>
      <c r="OUJ127" s="175"/>
      <c r="OUK127" s="175"/>
      <c r="OUL127" s="175"/>
      <c r="OUM127" s="175"/>
      <c r="OUN127" s="175"/>
      <c r="OUO127" s="175"/>
      <c r="OUP127" s="175"/>
      <c r="OUQ127" s="175"/>
      <c r="OUR127" s="175"/>
      <c r="OUS127" s="175"/>
      <c r="OUT127" s="175"/>
      <c r="OUU127" s="175"/>
      <c r="OUV127" s="175"/>
      <c r="OUW127" s="175"/>
      <c r="OUX127" s="175"/>
      <c r="OUY127" s="175"/>
      <c r="OUZ127" s="175"/>
      <c r="OVA127" s="175"/>
      <c r="OVB127" s="175"/>
      <c r="OVC127" s="175"/>
      <c r="OVD127" s="175"/>
      <c r="OVE127" s="175"/>
      <c r="OVF127" s="175"/>
      <c r="OVG127" s="175"/>
      <c r="OVH127" s="175"/>
      <c r="OVI127" s="175"/>
      <c r="OVJ127" s="175"/>
      <c r="OVK127" s="175"/>
      <c r="OVL127" s="175"/>
      <c r="OVM127" s="175"/>
      <c r="OVN127" s="175"/>
      <c r="OVO127" s="175"/>
      <c r="OVP127" s="175"/>
      <c r="OVQ127" s="175"/>
      <c r="OVR127" s="175"/>
      <c r="OVS127" s="175"/>
      <c r="OVT127" s="175"/>
      <c r="OVU127" s="175"/>
      <c r="OVV127" s="175"/>
      <c r="OVW127" s="175"/>
      <c r="OVX127" s="175"/>
      <c r="OVY127" s="175"/>
      <c r="OVZ127" s="175"/>
      <c r="OWA127" s="175"/>
      <c r="OWB127" s="175"/>
      <c r="OWC127" s="175"/>
      <c r="OWD127" s="175"/>
      <c r="OWE127" s="175"/>
      <c r="OWF127" s="175"/>
      <c r="OWG127" s="175"/>
      <c r="OWH127" s="175"/>
      <c r="OWI127" s="175"/>
      <c r="OWJ127" s="175"/>
      <c r="OWK127" s="175"/>
      <c r="OWL127" s="175"/>
      <c r="OWM127" s="175"/>
      <c r="OWN127" s="175"/>
      <c r="OWO127" s="175"/>
      <c r="OWP127" s="175"/>
      <c r="OWQ127" s="175"/>
      <c r="OWR127" s="175"/>
      <c r="OWS127" s="175"/>
      <c r="OWT127" s="175"/>
      <c r="OWU127" s="175"/>
      <c r="OWV127" s="175"/>
      <c r="OWW127" s="175"/>
      <c r="OWX127" s="175"/>
      <c r="OWY127" s="175"/>
      <c r="OWZ127" s="175"/>
      <c r="OXA127" s="175"/>
      <c r="OXB127" s="175"/>
      <c r="OXC127" s="175"/>
      <c r="OXD127" s="175"/>
      <c r="OXE127" s="175"/>
      <c r="OXF127" s="175"/>
      <c r="OXG127" s="175"/>
      <c r="OXH127" s="175"/>
      <c r="OXI127" s="175"/>
      <c r="OXJ127" s="175"/>
      <c r="OXK127" s="175"/>
      <c r="OXL127" s="175"/>
      <c r="OXM127" s="175"/>
      <c r="OXN127" s="175"/>
      <c r="OXO127" s="175"/>
      <c r="OXP127" s="175"/>
      <c r="OXQ127" s="175"/>
      <c r="OXR127" s="175"/>
      <c r="OXS127" s="175"/>
      <c r="OXT127" s="175"/>
      <c r="OXU127" s="175"/>
      <c r="OXV127" s="175"/>
      <c r="OXW127" s="175"/>
      <c r="OXX127" s="175"/>
      <c r="OXY127" s="175"/>
      <c r="OXZ127" s="175"/>
      <c r="OYA127" s="175"/>
      <c r="OYB127" s="175"/>
      <c r="OYC127" s="175"/>
      <c r="OYD127" s="175"/>
      <c r="OYE127" s="175"/>
      <c r="OYF127" s="175"/>
      <c r="OYG127" s="175"/>
      <c r="OYH127" s="175"/>
      <c r="OYI127" s="175"/>
      <c r="OYJ127" s="175"/>
      <c r="OYK127" s="175"/>
      <c r="OYL127" s="175"/>
      <c r="OYM127" s="175"/>
      <c r="OYN127" s="175"/>
      <c r="OYO127" s="175"/>
      <c r="OYP127" s="175"/>
      <c r="OYQ127" s="175"/>
      <c r="OYR127" s="175"/>
      <c r="OYS127" s="175"/>
      <c r="OYT127" s="175"/>
      <c r="OYU127" s="175"/>
      <c r="OYV127" s="175"/>
      <c r="OYW127" s="175"/>
      <c r="OYX127" s="175"/>
      <c r="OYY127" s="175"/>
      <c r="OYZ127" s="175"/>
      <c r="OZA127" s="175"/>
      <c r="OZB127" s="175"/>
      <c r="OZC127" s="175"/>
      <c r="OZD127" s="175"/>
      <c r="OZE127" s="175"/>
      <c r="OZF127" s="175"/>
      <c r="OZG127" s="175"/>
      <c r="OZH127" s="175"/>
      <c r="OZI127" s="175"/>
      <c r="OZJ127" s="175"/>
      <c r="OZK127" s="175"/>
      <c r="OZL127" s="175"/>
      <c r="OZM127" s="175"/>
      <c r="OZN127" s="175"/>
      <c r="OZO127" s="175"/>
      <c r="OZP127" s="175"/>
      <c r="OZQ127" s="175"/>
      <c r="OZR127" s="175"/>
      <c r="OZS127" s="175"/>
      <c r="OZT127" s="175"/>
      <c r="OZU127" s="175"/>
      <c r="OZV127" s="175"/>
      <c r="OZW127" s="175"/>
      <c r="OZX127" s="175"/>
      <c r="OZY127" s="175"/>
      <c r="OZZ127" s="175"/>
      <c r="PAA127" s="175"/>
      <c r="PAB127" s="175"/>
      <c r="PAC127" s="175"/>
      <c r="PAD127" s="175"/>
      <c r="PAE127" s="175"/>
      <c r="PAF127" s="175"/>
      <c r="PAG127" s="175"/>
      <c r="PAH127" s="175"/>
      <c r="PAI127" s="175"/>
      <c r="PAJ127" s="175"/>
      <c r="PAK127" s="175"/>
      <c r="PAL127" s="175"/>
      <c r="PAM127" s="175"/>
      <c r="PAN127" s="175"/>
      <c r="PAO127" s="175"/>
      <c r="PAP127" s="175"/>
      <c r="PAQ127" s="175"/>
      <c r="PAR127" s="175"/>
      <c r="PAS127" s="175"/>
      <c r="PAT127" s="175"/>
      <c r="PAU127" s="175"/>
      <c r="PAV127" s="175"/>
      <c r="PAW127" s="175"/>
      <c r="PAX127" s="175"/>
      <c r="PAY127" s="175"/>
      <c r="PAZ127" s="175"/>
      <c r="PBA127" s="175"/>
      <c r="PBB127" s="175"/>
      <c r="PBC127" s="175"/>
      <c r="PBD127" s="175"/>
      <c r="PBE127" s="175"/>
      <c r="PBF127" s="175"/>
      <c r="PBG127" s="175"/>
      <c r="PBH127" s="175"/>
      <c r="PBI127" s="175"/>
      <c r="PBJ127" s="175"/>
      <c r="PBK127" s="175"/>
      <c r="PBL127" s="175"/>
      <c r="PBM127" s="175"/>
      <c r="PBN127" s="175"/>
      <c r="PBO127" s="175"/>
      <c r="PBP127" s="175"/>
      <c r="PBQ127" s="175"/>
      <c r="PBR127" s="175"/>
      <c r="PBS127" s="175"/>
      <c r="PBT127" s="175"/>
      <c r="PBU127" s="175"/>
      <c r="PBV127" s="175"/>
      <c r="PBW127" s="175"/>
      <c r="PBX127" s="175"/>
      <c r="PBY127" s="175"/>
      <c r="PBZ127" s="175"/>
      <c r="PCA127" s="175"/>
      <c r="PCB127" s="175"/>
      <c r="PCC127" s="175"/>
      <c r="PCD127" s="175"/>
      <c r="PCE127" s="175"/>
      <c r="PCF127" s="175"/>
      <c r="PCG127" s="175"/>
      <c r="PCH127" s="175"/>
      <c r="PCI127" s="175"/>
      <c r="PCJ127" s="175"/>
      <c r="PCK127" s="175"/>
      <c r="PCL127" s="175"/>
      <c r="PCM127" s="175"/>
      <c r="PCN127" s="175"/>
      <c r="PCO127" s="175"/>
      <c r="PCP127" s="175"/>
      <c r="PCQ127" s="175"/>
      <c r="PCR127" s="175"/>
      <c r="PCS127" s="175"/>
      <c r="PCT127" s="175"/>
      <c r="PCU127" s="175"/>
      <c r="PCV127" s="175"/>
      <c r="PCW127" s="175"/>
      <c r="PCX127" s="175"/>
      <c r="PCY127" s="175"/>
      <c r="PCZ127" s="175"/>
      <c r="PDA127" s="175"/>
      <c r="PDB127" s="175"/>
      <c r="PDC127" s="175"/>
      <c r="PDD127" s="175"/>
      <c r="PDE127" s="175"/>
      <c r="PDF127" s="175"/>
      <c r="PDG127" s="175"/>
      <c r="PDH127" s="175"/>
      <c r="PDI127" s="175"/>
      <c r="PDJ127" s="175"/>
      <c r="PDK127" s="175"/>
      <c r="PDL127" s="175"/>
      <c r="PDM127" s="175"/>
      <c r="PDN127" s="175"/>
      <c r="PDO127" s="175"/>
      <c r="PDP127" s="175"/>
      <c r="PDQ127" s="175"/>
      <c r="PDR127" s="175"/>
      <c r="PDS127" s="175"/>
      <c r="PDT127" s="175"/>
      <c r="PDU127" s="175"/>
      <c r="PDV127" s="175"/>
      <c r="PDW127" s="175"/>
      <c r="PDX127" s="175"/>
      <c r="PDY127" s="175"/>
      <c r="PDZ127" s="175"/>
      <c r="PEA127" s="175"/>
      <c r="PEB127" s="175"/>
      <c r="PEC127" s="175"/>
      <c r="PED127" s="175"/>
      <c r="PEE127" s="175"/>
      <c r="PEF127" s="175"/>
      <c r="PEG127" s="175"/>
      <c r="PEH127" s="175"/>
      <c r="PEI127" s="175"/>
      <c r="PEJ127" s="175"/>
      <c r="PEK127" s="175"/>
      <c r="PEL127" s="175"/>
      <c r="PEM127" s="175"/>
      <c r="PEN127" s="175"/>
      <c r="PEO127" s="175"/>
      <c r="PEP127" s="175"/>
      <c r="PEQ127" s="175"/>
      <c r="PER127" s="175"/>
      <c r="PES127" s="175"/>
      <c r="PET127" s="175"/>
      <c r="PEU127" s="175"/>
      <c r="PEV127" s="175"/>
      <c r="PEW127" s="175"/>
      <c r="PEX127" s="175"/>
      <c r="PEY127" s="175"/>
      <c r="PEZ127" s="175"/>
      <c r="PFA127" s="175"/>
      <c r="PFB127" s="175"/>
      <c r="PFC127" s="175"/>
      <c r="PFD127" s="175"/>
      <c r="PFE127" s="175"/>
      <c r="PFF127" s="175"/>
      <c r="PFG127" s="175"/>
      <c r="PFH127" s="175"/>
      <c r="PFI127" s="175"/>
      <c r="PFJ127" s="175"/>
      <c r="PFK127" s="175"/>
      <c r="PFL127" s="175"/>
      <c r="PFM127" s="175"/>
      <c r="PFN127" s="175"/>
      <c r="PFO127" s="175"/>
      <c r="PFP127" s="175"/>
      <c r="PFQ127" s="175"/>
      <c r="PFR127" s="175"/>
      <c r="PFS127" s="175"/>
      <c r="PFT127" s="175"/>
      <c r="PFU127" s="175"/>
      <c r="PFV127" s="175"/>
      <c r="PFW127" s="175"/>
      <c r="PFX127" s="175"/>
      <c r="PFY127" s="175"/>
      <c r="PFZ127" s="175"/>
      <c r="PGA127" s="175"/>
      <c r="PGB127" s="175"/>
      <c r="PGC127" s="175"/>
      <c r="PGD127" s="175"/>
      <c r="PGE127" s="175"/>
      <c r="PGF127" s="175"/>
      <c r="PGG127" s="175"/>
      <c r="PGH127" s="175"/>
      <c r="PGI127" s="175"/>
      <c r="PGJ127" s="175"/>
      <c r="PGK127" s="175"/>
      <c r="PGL127" s="175"/>
      <c r="PGM127" s="175"/>
      <c r="PGN127" s="175"/>
      <c r="PGO127" s="175"/>
      <c r="PGP127" s="175"/>
      <c r="PGQ127" s="175"/>
      <c r="PGR127" s="175"/>
      <c r="PGS127" s="175"/>
      <c r="PGT127" s="175"/>
      <c r="PGU127" s="175"/>
      <c r="PGV127" s="175"/>
      <c r="PGW127" s="175"/>
      <c r="PGX127" s="175"/>
      <c r="PGY127" s="175"/>
      <c r="PGZ127" s="175"/>
      <c r="PHA127" s="175"/>
      <c r="PHB127" s="175"/>
      <c r="PHC127" s="175"/>
      <c r="PHD127" s="175"/>
      <c r="PHE127" s="175"/>
      <c r="PHF127" s="175"/>
      <c r="PHG127" s="175"/>
      <c r="PHH127" s="175"/>
      <c r="PHI127" s="175"/>
      <c r="PHJ127" s="175"/>
      <c r="PHK127" s="175"/>
      <c r="PHL127" s="175"/>
      <c r="PHM127" s="175"/>
      <c r="PHN127" s="175"/>
      <c r="PHO127" s="175"/>
      <c r="PHP127" s="175"/>
      <c r="PHQ127" s="175"/>
      <c r="PHR127" s="175"/>
      <c r="PHS127" s="175"/>
      <c r="PHT127" s="175"/>
      <c r="PHU127" s="175"/>
      <c r="PHV127" s="175"/>
      <c r="PHW127" s="175"/>
      <c r="PHX127" s="175"/>
      <c r="PHY127" s="175"/>
      <c r="PHZ127" s="175"/>
      <c r="PIA127" s="175"/>
      <c r="PIB127" s="175"/>
      <c r="PIC127" s="175"/>
      <c r="PID127" s="175"/>
      <c r="PIE127" s="175"/>
      <c r="PIF127" s="175"/>
      <c r="PIG127" s="175"/>
      <c r="PIH127" s="175"/>
      <c r="PII127" s="175"/>
      <c r="PIJ127" s="175"/>
      <c r="PIK127" s="175"/>
      <c r="PIL127" s="175"/>
      <c r="PIM127" s="175"/>
      <c r="PIN127" s="175"/>
      <c r="PIO127" s="175"/>
      <c r="PIP127" s="175"/>
      <c r="PIQ127" s="175"/>
      <c r="PIR127" s="175"/>
      <c r="PIS127" s="175"/>
      <c r="PIT127" s="175"/>
      <c r="PIU127" s="175"/>
      <c r="PIV127" s="175"/>
      <c r="PIW127" s="175"/>
      <c r="PIX127" s="175"/>
      <c r="PIY127" s="175"/>
      <c r="PIZ127" s="175"/>
      <c r="PJA127" s="175"/>
      <c r="PJB127" s="175"/>
      <c r="PJC127" s="175"/>
      <c r="PJD127" s="175"/>
      <c r="PJE127" s="175"/>
      <c r="PJF127" s="175"/>
      <c r="PJG127" s="175"/>
      <c r="PJH127" s="175"/>
      <c r="PJI127" s="175"/>
      <c r="PJJ127" s="175"/>
      <c r="PJK127" s="175"/>
      <c r="PJL127" s="175"/>
      <c r="PJM127" s="175"/>
      <c r="PJN127" s="175"/>
      <c r="PJO127" s="175"/>
      <c r="PJP127" s="175"/>
      <c r="PJQ127" s="175"/>
      <c r="PJR127" s="175"/>
      <c r="PJS127" s="175"/>
      <c r="PJT127" s="175"/>
      <c r="PJU127" s="175"/>
      <c r="PJV127" s="175"/>
      <c r="PJW127" s="175"/>
      <c r="PJX127" s="175"/>
      <c r="PJY127" s="175"/>
      <c r="PJZ127" s="175"/>
      <c r="PKA127" s="175"/>
      <c r="PKB127" s="175"/>
      <c r="PKC127" s="175"/>
      <c r="PKD127" s="175"/>
      <c r="PKE127" s="175"/>
      <c r="PKF127" s="175"/>
      <c r="PKG127" s="175"/>
      <c r="PKH127" s="175"/>
      <c r="PKI127" s="175"/>
      <c r="PKJ127" s="175"/>
      <c r="PKK127" s="175"/>
      <c r="PKL127" s="175"/>
      <c r="PKM127" s="175"/>
      <c r="PKN127" s="175"/>
      <c r="PKO127" s="175"/>
      <c r="PKP127" s="175"/>
      <c r="PKQ127" s="175"/>
      <c r="PKR127" s="175"/>
      <c r="PKS127" s="175"/>
      <c r="PKT127" s="175"/>
      <c r="PKU127" s="175"/>
      <c r="PKV127" s="175"/>
      <c r="PKW127" s="175"/>
      <c r="PKX127" s="175"/>
      <c r="PKY127" s="175"/>
      <c r="PKZ127" s="175"/>
      <c r="PLA127" s="175"/>
      <c r="PLB127" s="175"/>
      <c r="PLC127" s="175"/>
      <c r="PLD127" s="175"/>
      <c r="PLE127" s="175"/>
      <c r="PLF127" s="175"/>
      <c r="PLG127" s="175"/>
      <c r="PLH127" s="175"/>
      <c r="PLI127" s="175"/>
      <c r="PLJ127" s="175"/>
      <c r="PLK127" s="175"/>
      <c r="PLL127" s="175"/>
      <c r="PLM127" s="175"/>
      <c r="PLN127" s="175"/>
      <c r="PLO127" s="175"/>
      <c r="PLP127" s="175"/>
      <c r="PLQ127" s="175"/>
      <c r="PLR127" s="175"/>
      <c r="PLS127" s="175"/>
      <c r="PLT127" s="175"/>
      <c r="PLU127" s="175"/>
      <c r="PLV127" s="175"/>
      <c r="PLW127" s="175"/>
      <c r="PLX127" s="175"/>
      <c r="PLY127" s="175"/>
      <c r="PLZ127" s="175"/>
      <c r="PMA127" s="175"/>
      <c r="PMB127" s="175"/>
      <c r="PMC127" s="175"/>
      <c r="PMD127" s="175"/>
      <c r="PME127" s="175"/>
      <c r="PMF127" s="175"/>
      <c r="PMG127" s="175"/>
      <c r="PMH127" s="175"/>
      <c r="PMI127" s="175"/>
      <c r="PMJ127" s="175"/>
      <c r="PMK127" s="175"/>
      <c r="PML127" s="175"/>
      <c r="PMM127" s="175"/>
      <c r="PMN127" s="175"/>
      <c r="PMO127" s="175"/>
      <c r="PMP127" s="175"/>
      <c r="PMQ127" s="175"/>
      <c r="PMR127" s="175"/>
      <c r="PMS127" s="175"/>
      <c r="PMT127" s="175"/>
      <c r="PMU127" s="175"/>
      <c r="PMV127" s="175"/>
      <c r="PMW127" s="175"/>
      <c r="PMX127" s="175"/>
      <c r="PMY127" s="175"/>
      <c r="PMZ127" s="175"/>
      <c r="PNA127" s="175"/>
      <c r="PNB127" s="175"/>
      <c r="PNC127" s="175"/>
      <c r="PND127" s="175"/>
      <c r="PNE127" s="175"/>
      <c r="PNF127" s="175"/>
      <c r="PNG127" s="175"/>
      <c r="PNH127" s="175"/>
      <c r="PNI127" s="175"/>
      <c r="PNJ127" s="175"/>
      <c r="PNK127" s="175"/>
      <c r="PNL127" s="175"/>
      <c r="PNM127" s="175"/>
      <c r="PNN127" s="175"/>
      <c r="PNO127" s="175"/>
      <c r="PNP127" s="175"/>
      <c r="PNQ127" s="175"/>
      <c r="PNR127" s="175"/>
      <c r="PNS127" s="175"/>
      <c r="PNT127" s="175"/>
      <c r="PNU127" s="175"/>
      <c r="PNV127" s="175"/>
      <c r="PNW127" s="175"/>
      <c r="PNX127" s="175"/>
      <c r="PNY127" s="175"/>
      <c r="PNZ127" s="175"/>
      <c r="POA127" s="175"/>
      <c r="POB127" s="175"/>
      <c r="POC127" s="175"/>
      <c r="POD127" s="175"/>
      <c r="POE127" s="175"/>
      <c r="POF127" s="175"/>
      <c r="POG127" s="175"/>
      <c r="POH127" s="175"/>
      <c r="POI127" s="175"/>
      <c r="POJ127" s="175"/>
      <c r="POK127" s="175"/>
      <c r="POL127" s="175"/>
      <c r="POM127" s="175"/>
      <c r="PON127" s="175"/>
      <c r="POO127" s="175"/>
      <c r="POP127" s="175"/>
      <c r="POQ127" s="175"/>
      <c r="POR127" s="175"/>
      <c r="POS127" s="175"/>
      <c r="POT127" s="175"/>
      <c r="POU127" s="175"/>
      <c r="POV127" s="175"/>
      <c r="POW127" s="175"/>
      <c r="POX127" s="175"/>
      <c r="POY127" s="175"/>
      <c r="POZ127" s="175"/>
      <c r="PPA127" s="175"/>
      <c r="PPB127" s="175"/>
      <c r="PPC127" s="175"/>
      <c r="PPD127" s="175"/>
      <c r="PPE127" s="175"/>
      <c r="PPF127" s="175"/>
      <c r="PPG127" s="175"/>
      <c r="PPH127" s="175"/>
      <c r="PPI127" s="175"/>
      <c r="PPJ127" s="175"/>
      <c r="PPK127" s="175"/>
      <c r="PPL127" s="175"/>
      <c r="PPM127" s="175"/>
      <c r="PPN127" s="175"/>
      <c r="PPO127" s="175"/>
      <c r="PPP127" s="175"/>
      <c r="PPQ127" s="175"/>
      <c r="PPR127" s="175"/>
      <c r="PPS127" s="175"/>
      <c r="PPT127" s="175"/>
      <c r="PPU127" s="175"/>
      <c r="PPV127" s="175"/>
      <c r="PPW127" s="175"/>
      <c r="PPX127" s="175"/>
      <c r="PPY127" s="175"/>
      <c r="PPZ127" s="175"/>
      <c r="PQA127" s="175"/>
      <c r="PQB127" s="175"/>
      <c r="PQC127" s="175"/>
      <c r="PQD127" s="175"/>
      <c r="PQE127" s="175"/>
      <c r="PQF127" s="175"/>
      <c r="PQG127" s="175"/>
      <c r="PQH127" s="175"/>
      <c r="PQI127" s="175"/>
      <c r="PQJ127" s="175"/>
      <c r="PQK127" s="175"/>
      <c r="PQL127" s="175"/>
      <c r="PQM127" s="175"/>
      <c r="PQN127" s="175"/>
      <c r="PQO127" s="175"/>
      <c r="PQP127" s="175"/>
      <c r="PQQ127" s="175"/>
      <c r="PQR127" s="175"/>
      <c r="PQS127" s="175"/>
      <c r="PQT127" s="175"/>
      <c r="PQU127" s="175"/>
      <c r="PQV127" s="175"/>
      <c r="PQW127" s="175"/>
      <c r="PQX127" s="175"/>
      <c r="PQY127" s="175"/>
      <c r="PQZ127" s="175"/>
      <c r="PRA127" s="175"/>
      <c r="PRB127" s="175"/>
      <c r="PRC127" s="175"/>
      <c r="PRD127" s="175"/>
      <c r="PRE127" s="175"/>
      <c r="PRF127" s="175"/>
      <c r="PRG127" s="175"/>
      <c r="PRH127" s="175"/>
      <c r="PRI127" s="175"/>
      <c r="PRJ127" s="175"/>
      <c r="PRK127" s="175"/>
      <c r="PRL127" s="175"/>
      <c r="PRM127" s="175"/>
      <c r="PRN127" s="175"/>
      <c r="PRO127" s="175"/>
      <c r="PRP127" s="175"/>
      <c r="PRQ127" s="175"/>
      <c r="PRR127" s="175"/>
      <c r="PRS127" s="175"/>
      <c r="PRT127" s="175"/>
      <c r="PRU127" s="175"/>
      <c r="PRV127" s="175"/>
      <c r="PRW127" s="175"/>
      <c r="PRX127" s="175"/>
      <c r="PRY127" s="175"/>
      <c r="PRZ127" s="175"/>
      <c r="PSA127" s="175"/>
      <c r="PSB127" s="175"/>
      <c r="PSC127" s="175"/>
      <c r="PSD127" s="175"/>
      <c r="PSE127" s="175"/>
      <c r="PSF127" s="175"/>
      <c r="PSG127" s="175"/>
      <c r="PSH127" s="175"/>
      <c r="PSI127" s="175"/>
      <c r="PSJ127" s="175"/>
      <c r="PSK127" s="175"/>
      <c r="PSL127" s="175"/>
      <c r="PSM127" s="175"/>
      <c r="PSN127" s="175"/>
      <c r="PSO127" s="175"/>
      <c r="PSP127" s="175"/>
      <c r="PSQ127" s="175"/>
      <c r="PSR127" s="175"/>
      <c r="PSS127" s="175"/>
      <c r="PST127" s="175"/>
      <c r="PSU127" s="175"/>
      <c r="PSV127" s="175"/>
      <c r="PSW127" s="175"/>
      <c r="PSX127" s="175"/>
      <c r="PSY127" s="175"/>
      <c r="PSZ127" s="175"/>
      <c r="PTA127" s="175"/>
      <c r="PTB127" s="175"/>
      <c r="PTC127" s="175"/>
      <c r="PTD127" s="175"/>
      <c r="PTE127" s="175"/>
      <c r="PTF127" s="175"/>
      <c r="PTG127" s="175"/>
      <c r="PTH127" s="175"/>
      <c r="PTI127" s="175"/>
      <c r="PTJ127" s="175"/>
      <c r="PTK127" s="175"/>
      <c r="PTL127" s="175"/>
      <c r="PTM127" s="175"/>
      <c r="PTN127" s="175"/>
      <c r="PTO127" s="175"/>
      <c r="PTP127" s="175"/>
      <c r="PTQ127" s="175"/>
      <c r="PTR127" s="175"/>
      <c r="PTS127" s="175"/>
      <c r="PTT127" s="175"/>
      <c r="PTU127" s="175"/>
      <c r="PTV127" s="175"/>
      <c r="PTW127" s="175"/>
      <c r="PTX127" s="175"/>
      <c r="PTY127" s="175"/>
      <c r="PTZ127" s="175"/>
      <c r="PUA127" s="175"/>
      <c r="PUB127" s="175"/>
      <c r="PUC127" s="175"/>
      <c r="PUD127" s="175"/>
      <c r="PUE127" s="175"/>
      <c r="PUF127" s="175"/>
      <c r="PUG127" s="175"/>
      <c r="PUH127" s="175"/>
      <c r="PUI127" s="175"/>
      <c r="PUJ127" s="175"/>
      <c r="PUK127" s="175"/>
      <c r="PUL127" s="175"/>
      <c r="PUM127" s="175"/>
      <c r="PUN127" s="175"/>
      <c r="PUO127" s="175"/>
      <c r="PUP127" s="175"/>
      <c r="PUQ127" s="175"/>
      <c r="PUR127" s="175"/>
      <c r="PUS127" s="175"/>
      <c r="PUT127" s="175"/>
      <c r="PUU127" s="175"/>
      <c r="PUV127" s="175"/>
      <c r="PUW127" s="175"/>
      <c r="PUX127" s="175"/>
      <c r="PUY127" s="175"/>
      <c r="PUZ127" s="175"/>
      <c r="PVA127" s="175"/>
      <c r="PVB127" s="175"/>
      <c r="PVC127" s="175"/>
      <c r="PVD127" s="175"/>
      <c r="PVE127" s="175"/>
      <c r="PVF127" s="175"/>
      <c r="PVG127" s="175"/>
      <c r="PVH127" s="175"/>
      <c r="PVI127" s="175"/>
      <c r="PVJ127" s="175"/>
      <c r="PVK127" s="175"/>
      <c r="PVL127" s="175"/>
      <c r="PVM127" s="175"/>
      <c r="PVN127" s="175"/>
      <c r="PVO127" s="175"/>
      <c r="PVP127" s="175"/>
      <c r="PVQ127" s="175"/>
      <c r="PVR127" s="175"/>
      <c r="PVS127" s="175"/>
      <c r="PVT127" s="175"/>
      <c r="PVU127" s="175"/>
      <c r="PVV127" s="175"/>
      <c r="PVW127" s="175"/>
      <c r="PVX127" s="175"/>
      <c r="PVY127" s="175"/>
      <c r="PVZ127" s="175"/>
      <c r="PWA127" s="175"/>
      <c r="PWB127" s="175"/>
      <c r="PWC127" s="175"/>
      <c r="PWD127" s="175"/>
      <c r="PWE127" s="175"/>
      <c r="PWF127" s="175"/>
      <c r="PWG127" s="175"/>
      <c r="PWH127" s="175"/>
      <c r="PWI127" s="175"/>
      <c r="PWJ127" s="175"/>
      <c r="PWK127" s="175"/>
      <c r="PWL127" s="175"/>
      <c r="PWM127" s="175"/>
      <c r="PWN127" s="175"/>
      <c r="PWO127" s="175"/>
      <c r="PWP127" s="175"/>
      <c r="PWQ127" s="175"/>
      <c r="PWR127" s="175"/>
      <c r="PWS127" s="175"/>
      <c r="PWT127" s="175"/>
      <c r="PWU127" s="175"/>
      <c r="PWV127" s="175"/>
      <c r="PWW127" s="175"/>
      <c r="PWX127" s="175"/>
      <c r="PWY127" s="175"/>
      <c r="PWZ127" s="175"/>
      <c r="PXA127" s="175"/>
      <c r="PXB127" s="175"/>
      <c r="PXC127" s="175"/>
      <c r="PXD127" s="175"/>
      <c r="PXE127" s="175"/>
      <c r="PXF127" s="175"/>
      <c r="PXG127" s="175"/>
      <c r="PXH127" s="175"/>
      <c r="PXI127" s="175"/>
      <c r="PXJ127" s="175"/>
      <c r="PXK127" s="175"/>
      <c r="PXL127" s="175"/>
      <c r="PXM127" s="175"/>
      <c r="PXN127" s="175"/>
      <c r="PXO127" s="175"/>
      <c r="PXP127" s="175"/>
      <c r="PXQ127" s="175"/>
      <c r="PXR127" s="175"/>
      <c r="PXS127" s="175"/>
      <c r="PXT127" s="175"/>
      <c r="PXU127" s="175"/>
      <c r="PXV127" s="175"/>
      <c r="PXW127" s="175"/>
      <c r="PXX127" s="175"/>
      <c r="PXY127" s="175"/>
      <c r="PXZ127" s="175"/>
      <c r="PYA127" s="175"/>
      <c r="PYB127" s="175"/>
      <c r="PYC127" s="175"/>
      <c r="PYD127" s="175"/>
      <c r="PYE127" s="175"/>
      <c r="PYF127" s="175"/>
      <c r="PYG127" s="175"/>
      <c r="PYH127" s="175"/>
      <c r="PYI127" s="175"/>
      <c r="PYJ127" s="175"/>
      <c r="PYK127" s="175"/>
      <c r="PYL127" s="175"/>
      <c r="PYM127" s="175"/>
      <c r="PYN127" s="175"/>
      <c r="PYO127" s="175"/>
      <c r="PYP127" s="175"/>
      <c r="PYQ127" s="175"/>
      <c r="PYR127" s="175"/>
      <c r="PYS127" s="175"/>
      <c r="PYT127" s="175"/>
      <c r="PYU127" s="175"/>
      <c r="PYV127" s="175"/>
      <c r="PYW127" s="175"/>
      <c r="PYX127" s="175"/>
      <c r="PYY127" s="175"/>
      <c r="PYZ127" s="175"/>
      <c r="PZA127" s="175"/>
      <c r="PZB127" s="175"/>
      <c r="PZC127" s="175"/>
      <c r="PZD127" s="175"/>
      <c r="PZE127" s="175"/>
      <c r="PZF127" s="175"/>
      <c r="PZG127" s="175"/>
      <c r="PZH127" s="175"/>
      <c r="PZI127" s="175"/>
      <c r="PZJ127" s="175"/>
      <c r="PZK127" s="175"/>
      <c r="PZL127" s="175"/>
      <c r="PZM127" s="175"/>
      <c r="PZN127" s="175"/>
      <c r="PZO127" s="175"/>
      <c r="PZP127" s="175"/>
      <c r="PZQ127" s="175"/>
      <c r="PZR127" s="175"/>
      <c r="PZS127" s="175"/>
      <c r="PZT127" s="175"/>
      <c r="PZU127" s="175"/>
      <c r="PZV127" s="175"/>
      <c r="PZW127" s="175"/>
      <c r="PZX127" s="175"/>
      <c r="PZY127" s="175"/>
      <c r="PZZ127" s="175"/>
      <c r="QAA127" s="175"/>
      <c r="QAB127" s="175"/>
      <c r="QAC127" s="175"/>
      <c r="QAD127" s="175"/>
      <c r="QAE127" s="175"/>
      <c r="QAF127" s="175"/>
      <c r="QAG127" s="175"/>
      <c r="QAH127" s="175"/>
      <c r="QAI127" s="175"/>
      <c r="QAJ127" s="175"/>
      <c r="QAK127" s="175"/>
      <c r="QAL127" s="175"/>
      <c r="QAM127" s="175"/>
      <c r="QAN127" s="175"/>
      <c r="QAO127" s="175"/>
      <c r="QAP127" s="175"/>
      <c r="QAQ127" s="175"/>
      <c r="QAR127" s="175"/>
      <c r="QAS127" s="175"/>
      <c r="QAT127" s="175"/>
      <c r="QAU127" s="175"/>
      <c r="QAV127" s="175"/>
      <c r="QAW127" s="175"/>
      <c r="QAX127" s="175"/>
      <c r="QAY127" s="175"/>
      <c r="QAZ127" s="175"/>
      <c r="QBA127" s="175"/>
      <c r="QBB127" s="175"/>
      <c r="QBC127" s="175"/>
      <c r="QBD127" s="175"/>
      <c r="QBE127" s="175"/>
      <c r="QBF127" s="175"/>
      <c r="QBG127" s="175"/>
      <c r="QBH127" s="175"/>
      <c r="QBI127" s="175"/>
      <c r="QBJ127" s="175"/>
      <c r="QBK127" s="175"/>
      <c r="QBL127" s="175"/>
      <c r="QBM127" s="175"/>
      <c r="QBN127" s="175"/>
      <c r="QBO127" s="175"/>
      <c r="QBP127" s="175"/>
      <c r="QBQ127" s="175"/>
      <c r="QBR127" s="175"/>
      <c r="QBS127" s="175"/>
      <c r="QBT127" s="175"/>
      <c r="QBU127" s="175"/>
      <c r="QBV127" s="175"/>
      <c r="QBW127" s="175"/>
      <c r="QBX127" s="175"/>
      <c r="QBY127" s="175"/>
      <c r="QBZ127" s="175"/>
      <c r="QCA127" s="175"/>
      <c r="QCB127" s="175"/>
      <c r="QCC127" s="175"/>
      <c r="QCD127" s="175"/>
      <c r="QCE127" s="175"/>
      <c r="QCF127" s="175"/>
      <c r="QCG127" s="175"/>
      <c r="QCH127" s="175"/>
      <c r="QCI127" s="175"/>
      <c r="QCJ127" s="175"/>
      <c r="QCK127" s="175"/>
      <c r="QCL127" s="175"/>
      <c r="QCM127" s="175"/>
      <c r="QCN127" s="175"/>
      <c r="QCO127" s="175"/>
      <c r="QCP127" s="175"/>
      <c r="QCQ127" s="175"/>
      <c r="QCR127" s="175"/>
      <c r="QCS127" s="175"/>
      <c r="QCT127" s="175"/>
      <c r="QCU127" s="175"/>
      <c r="QCV127" s="175"/>
      <c r="QCW127" s="175"/>
      <c r="QCX127" s="175"/>
      <c r="QCY127" s="175"/>
      <c r="QCZ127" s="175"/>
      <c r="QDA127" s="175"/>
      <c r="QDB127" s="175"/>
      <c r="QDC127" s="175"/>
      <c r="QDD127" s="175"/>
      <c r="QDE127" s="175"/>
      <c r="QDF127" s="175"/>
      <c r="QDG127" s="175"/>
      <c r="QDH127" s="175"/>
      <c r="QDI127" s="175"/>
      <c r="QDJ127" s="175"/>
      <c r="QDK127" s="175"/>
      <c r="QDL127" s="175"/>
      <c r="QDM127" s="175"/>
      <c r="QDN127" s="175"/>
      <c r="QDO127" s="175"/>
      <c r="QDP127" s="175"/>
      <c r="QDQ127" s="175"/>
      <c r="QDR127" s="175"/>
      <c r="QDS127" s="175"/>
      <c r="QDT127" s="175"/>
      <c r="QDU127" s="175"/>
      <c r="QDV127" s="175"/>
      <c r="QDW127" s="175"/>
      <c r="QDX127" s="175"/>
      <c r="QDY127" s="175"/>
      <c r="QDZ127" s="175"/>
      <c r="QEA127" s="175"/>
      <c r="QEB127" s="175"/>
      <c r="QEC127" s="175"/>
      <c r="QED127" s="175"/>
      <c r="QEE127" s="175"/>
      <c r="QEF127" s="175"/>
      <c r="QEG127" s="175"/>
      <c r="QEH127" s="175"/>
      <c r="QEI127" s="175"/>
      <c r="QEJ127" s="175"/>
      <c r="QEK127" s="175"/>
      <c r="QEL127" s="175"/>
      <c r="QEM127" s="175"/>
      <c r="QEN127" s="175"/>
      <c r="QEO127" s="175"/>
      <c r="QEP127" s="175"/>
      <c r="QEQ127" s="175"/>
      <c r="QER127" s="175"/>
      <c r="QES127" s="175"/>
      <c r="QET127" s="175"/>
      <c r="QEU127" s="175"/>
      <c r="QEV127" s="175"/>
      <c r="QEW127" s="175"/>
      <c r="QEX127" s="175"/>
      <c r="QEY127" s="175"/>
      <c r="QEZ127" s="175"/>
      <c r="QFA127" s="175"/>
      <c r="QFB127" s="175"/>
      <c r="QFC127" s="175"/>
      <c r="QFD127" s="175"/>
      <c r="QFE127" s="175"/>
      <c r="QFF127" s="175"/>
      <c r="QFG127" s="175"/>
      <c r="QFH127" s="175"/>
      <c r="QFI127" s="175"/>
      <c r="QFJ127" s="175"/>
      <c r="QFK127" s="175"/>
      <c r="QFL127" s="175"/>
      <c r="QFM127" s="175"/>
      <c r="QFN127" s="175"/>
      <c r="QFO127" s="175"/>
      <c r="QFP127" s="175"/>
      <c r="QFQ127" s="175"/>
      <c r="QFR127" s="175"/>
      <c r="QFS127" s="175"/>
      <c r="QFT127" s="175"/>
      <c r="QFU127" s="175"/>
      <c r="QFV127" s="175"/>
      <c r="QFW127" s="175"/>
      <c r="QFX127" s="175"/>
      <c r="QFY127" s="175"/>
      <c r="QFZ127" s="175"/>
      <c r="QGA127" s="175"/>
      <c r="QGB127" s="175"/>
      <c r="QGC127" s="175"/>
      <c r="QGD127" s="175"/>
      <c r="QGE127" s="175"/>
      <c r="QGF127" s="175"/>
      <c r="QGG127" s="175"/>
      <c r="QGH127" s="175"/>
      <c r="QGI127" s="175"/>
      <c r="QGJ127" s="175"/>
      <c r="QGK127" s="175"/>
      <c r="QGL127" s="175"/>
      <c r="QGM127" s="175"/>
      <c r="QGN127" s="175"/>
      <c r="QGO127" s="175"/>
      <c r="QGP127" s="175"/>
      <c r="QGQ127" s="175"/>
      <c r="QGR127" s="175"/>
      <c r="QGS127" s="175"/>
      <c r="QGT127" s="175"/>
      <c r="QGU127" s="175"/>
      <c r="QGV127" s="175"/>
      <c r="QGW127" s="175"/>
      <c r="QGX127" s="175"/>
      <c r="QGY127" s="175"/>
      <c r="QGZ127" s="175"/>
      <c r="QHA127" s="175"/>
      <c r="QHB127" s="175"/>
      <c r="QHC127" s="175"/>
      <c r="QHD127" s="175"/>
      <c r="QHE127" s="175"/>
      <c r="QHF127" s="175"/>
      <c r="QHG127" s="175"/>
      <c r="QHH127" s="175"/>
      <c r="QHI127" s="175"/>
      <c r="QHJ127" s="175"/>
      <c r="QHK127" s="175"/>
      <c r="QHL127" s="175"/>
      <c r="QHM127" s="175"/>
      <c r="QHN127" s="175"/>
      <c r="QHO127" s="175"/>
      <c r="QHP127" s="175"/>
      <c r="QHQ127" s="175"/>
      <c r="QHR127" s="175"/>
      <c r="QHS127" s="175"/>
      <c r="QHT127" s="175"/>
      <c r="QHU127" s="175"/>
      <c r="QHV127" s="175"/>
      <c r="QHW127" s="175"/>
      <c r="QHX127" s="175"/>
      <c r="QHY127" s="175"/>
      <c r="QHZ127" s="175"/>
      <c r="QIA127" s="175"/>
      <c r="QIB127" s="175"/>
      <c r="QIC127" s="175"/>
      <c r="QID127" s="175"/>
      <c r="QIE127" s="175"/>
      <c r="QIF127" s="175"/>
      <c r="QIG127" s="175"/>
      <c r="QIH127" s="175"/>
      <c r="QII127" s="175"/>
      <c r="QIJ127" s="175"/>
      <c r="QIK127" s="175"/>
      <c r="QIL127" s="175"/>
      <c r="QIM127" s="175"/>
      <c r="QIN127" s="175"/>
      <c r="QIO127" s="175"/>
      <c r="QIP127" s="175"/>
      <c r="QIQ127" s="175"/>
      <c r="QIR127" s="175"/>
      <c r="QIS127" s="175"/>
      <c r="QIT127" s="175"/>
      <c r="QIU127" s="175"/>
      <c r="QIV127" s="175"/>
      <c r="QIW127" s="175"/>
      <c r="QIX127" s="175"/>
      <c r="QIY127" s="175"/>
      <c r="QIZ127" s="175"/>
      <c r="QJA127" s="175"/>
      <c r="QJB127" s="175"/>
      <c r="QJC127" s="175"/>
      <c r="QJD127" s="175"/>
      <c r="QJE127" s="175"/>
      <c r="QJF127" s="175"/>
      <c r="QJG127" s="175"/>
      <c r="QJH127" s="175"/>
      <c r="QJI127" s="175"/>
      <c r="QJJ127" s="175"/>
      <c r="QJK127" s="175"/>
      <c r="QJL127" s="175"/>
      <c r="QJM127" s="175"/>
      <c r="QJN127" s="175"/>
      <c r="QJO127" s="175"/>
      <c r="QJP127" s="175"/>
      <c r="QJQ127" s="175"/>
      <c r="QJR127" s="175"/>
      <c r="QJS127" s="175"/>
      <c r="QJT127" s="175"/>
      <c r="QJU127" s="175"/>
      <c r="QJV127" s="175"/>
      <c r="QJW127" s="175"/>
      <c r="QJX127" s="175"/>
      <c r="QJY127" s="175"/>
      <c r="QJZ127" s="175"/>
      <c r="QKA127" s="175"/>
      <c r="QKB127" s="175"/>
      <c r="QKC127" s="175"/>
      <c r="QKD127" s="175"/>
      <c r="QKE127" s="175"/>
      <c r="QKF127" s="175"/>
      <c r="QKG127" s="175"/>
      <c r="QKH127" s="175"/>
      <c r="QKI127" s="175"/>
      <c r="QKJ127" s="175"/>
      <c r="QKK127" s="175"/>
      <c r="QKL127" s="175"/>
      <c r="QKM127" s="175"/>
      <c r="QKN127" s="175"/>
      <c r="QKO127" s="175"/>
      <c r="QKP127" s="175"/>
      <c r="QKQ127" s="175"/>
      <c r="QKR127" s="175"/>
      <c r="QKS127" s="175"/>
      <c r="QKT127" s="175"/>
      <c r="QKU127" s="175"/>
      <c r="QKV127" s="175"/>
      <c r="QKW127" s="175"/>
      <c r="QKX127" s="175"/>
      <c r="QKY127" s="175"/>
      <c r="QKZ127" s="175"/>
      <c r="QLA127" s="175"/>
      <c r="QLB127" s="175"/>
      <c r="QLC127" s="175"/>
      <c r="QLD127" s="175"/>
      <c r="QLE127" s="175"/>
      <c r="QLF127" s="175"/>
      <c r="QLG127" s="175"/>
      <c r="QLH127" s="175"/>
      <c r="QLI127" s="175"/>
      <c r="QLJ127" s="175"/>
      <c r="QLK127" s="175"/>
      <c r="QLL127" s="175"/>
      <c r="QLM127" s="175"/>
      <c r="QLN127" s="175"/>
      <c r="QLO127" s="175"/>
      <c r="QLP127" s="175"/>
      <c r="QLQ127" s="175"/>
      <c r="QLR127" s="175"/>
      <c r="QLS127" s="175"/>
      <c r="QLT127" s="175"/>
      <c r="QLU127" s="175"/>
      <c r="QLV127" s="175"/>
      <c r="QLW127" s="175"/>
      <c r="QLX127" s="175"/>
      <c r="QLY127" s="175"/>
      <c r="QLZ127" s="175"/>
      <c r="QMA127" s="175"/>
      <c r="QMB127" s="175"/>
      <c r="QMC127" s="175"/>
      <c r="QMD127" s="175"/>
      <c r="QME127" s="175"/>
      <c r="QMF127" s="175"/>
      <c r="QMG127" s="175"/>
      <c r="QMH127" s="175"/>
      <c r="QMI127" s="175"/>
      <c r="QMJ127" s="175"/>
      <c r="QMK127" s="175"/>
      <c r="QML127" s="175"/>
      <c r="QMM127" s="175"/>
      <c r="QMN127" s="175"/>
      <c r="QMO127" s="175"/>
      <c r="QMP127" s="175"/>
      <c r="QMQ127" s="175"/>
      <c r="QMR127" s="175"/>
      <c r="QMS127" s="175"/>
      <c r="QMT127" s="175"/>
      <c r="QMU127" s="175"/>
      <c r="QMV127" s="175"/>
      <c r="QMW127" s="175"/>
      <c r="QMX127" s="175"/>
      <c r="QMY127" s="175"/>
      <c r="QMZ127" s="175"/>
      <c r="QNA127" s="175"/>
      <c r="QNB127" s="175"/>
      <c r="QNC127" s="175"/>
      <c r="QND127" s="175"/>
      <c r="QNE127" s="175"/>
      <c r="QNF127" s="175"/>
      <c r="QNG127" s="175"/>
      <c r="QNH127" s="175"/>
      <c r="QNI127" s="175"/>
      <c r="QNJ127" s="175"/>
      <c r="QNK127" s="175"/>
      <c r="QNL127" s="175"/>
      <c r="QNM127" s="175"/>
      <c r="QNN127" s="175"/>
      <c r="QNO127" s="175"/>
      <c r="QNP127" s="175"/>
      <c r="QNQ127" s="175"/>
      <c r="QNR127" s="175"/>
      <c r="QNS127" s="175"/>
      <c r="QNT127" s="175"/>
      <c r="QNU127" s="175"/>
      <c r="QNV127" s="175"/>
      <c r="QNW127" s="175"/>
      <c r="QNX127" s="175"/>
      <c r="QNY127" s="175"/>
      <c r="QNZ127" s="175"/>
      <c r="QOA127" s="175"/>
      <c r="QOB127" s="175"/>
      <c r="QOC127" s="175"/>
      <c r="QOD127" s="175"/>
      <c r="QOE127" s="175"/>
      <c r="QOF127" s="175"/>
      <c r="QOG127" s="175"/>
      <c r="QOH127" s="175"/>
      <c r="QOI127" s="175"/>
      <c r="QOJ127" s="175"/>
      <c r="QOK127" s="175"/>
      <c r="QOL127" s="175"/>
      <c r="QOM127" s="175"/>
      <c r="QON127" s="175"/>
      <c r="QOO127" s="175"/>
      <c r="QOP127" s="175"/>
      <c r="QOQ127" s="175"/>
      <c r="QOR127" s="175"/>
      <c r="QOS127" s="175"/>
      <c r="QOT127" s="175"/>
      <c r="QOU127" s="175"/>
      <c r="QOV127" s="175"/>
      <c r="QOW127" s="175"/>
      <c r="QOX127" s="175"/>
      <c r="QOY127" s="175"/>
      <c r="QOZ127" s="175"/>
      <c r="QPA127" s="175"/>
      <c r="QPB127" s="175"/>
      <c r="QPC127" s="175"/>
      <c r="QPD127" s="175"/>
      <c r="QPE127" s="175"/>
      <c r="QPF127" s="175"/>
      <c r="QPG127" s="175"/>
      <c r="QPH127" s="175"/>
      <c r="QPI127" s="175"/>
      <c r="QPJ127" s="175"/>
      <c r="QPK127" s="175"/>
      <c r="QPL127" s="175"/>
      <c r="QPM127" s="175"/>
      <c r="QPN127" s="175"/>
      <c r="QPO127" s="175"/>
      <c r="QPP127" s="175"/>
      <c r="QPQ127" s="175"/>
      <c r="QPR127" s="175"/>
      <c r="QPS127" s="175"/>
      <c r="QPT127" s="175"/>
      <c r="QPU127" s="175"/>
      <c r="QPV127" s="175"/>
      <c r="QPW127" s="175"/>
      <c r="QPX127" s="175"/>
      <c r="QPY127" s="175"/>
      <c r="QPZ127" s="175"/>
      <c r="QQA127" s="175"/>
      <c r="QQB127" s="175"/>
      <c r="QQC127" s="175"/>
      <c r="QQD127" s="175"/>
      <c r="QQE127" s="175"/>
      <c r="QQF127" s="175"/>
      <c r="QQG127" s="175"/>
      <c r="QQH127" s="175"/>
      <c r="QQI127" s="175"/>
      <c r="QQJ127" s="175"/>
      <c r="QQK127" s="175"/>
      <c r="QQL127" s="175"/>
      <c r="QQM127" s="175"/>
      <c r="QQN127" s="175"/>
      <c r="QQO127" s="175"/>
      <c r="QQP127" s="175"/>
      <c r="QQQ127" s="175"/>
      <c r="QQR127" s="175"/>
      <c r="QQS127" s="175"/>
      <c r="QQT127" s="175"/>
      <c r="QQU127" s="175"/>
      <c r="QQV127" s="175"/>
      <c r="QQW127" s="175"/>
      <c r="QQX127" s="175"/>
      <c r="QQY127" s="175"/>
      <c r="QQZ127" s="175"/>
      <c r="QRA127" s="175"/>
      <c r="QRB127" s="175"/>
      <c r="QRC127" s="175"/>
      <c r="QRD127" s="175"/>
      <c r="QRE127" s="175"/>
      <c r="QRF127" s="175"/>
      <c r="QRG127" s="175"/>
      <c r="QRH127" s="175"/>
      <c r="QRI127" s="175"/>
      <c r="QRJ127" s="175"/>
      <c r="QRK127" s="175"/>
      <c r="QRL127" s="175"/>
      <c r="QRM127" s="175"/>
      <c r="QRN127" s="175"/>
      <c r="QRO127" s="175"/>
      <c r="QRP127" s="175"/>
      <c r="QRQ127" s="175"/>
      <c r="QRR127" s="175"/>
      <c r="QRS127" s="175"/>
      <c r="QRT127" s="175"/>
      <c r="QRU127" s="175"/>
      <c r="QRV127" s="175"/>
      <c r="QRW127" s="175"/>
      <c r="QRX127" s="175"/>
      <c r="QRY127" s="175"/>
      <c r="QRZ127" s="175"/>
      <c r="QSA127" s="175"/>
      <c r="QSB127" s="175"/>
      <c r="QSC127" s="175"/>
      <c r="QSD127" s="175"/>
      <c r="QSE127" s="175"/>
      <c r="QSF127" s="175"/>
      <c r="QSG127" s="175"/>
      <c r="QSH127" s="175"/>
      <c r="QSI127" s="175"/>
      <c r="QSJ127" s="175"/>
      <c r="QSK127" s="175"/>
      <c r="QSL127" s="175"/>
      <c r="QSM127" s="175"/>
      <c r="QSN127" s="175"/>
      <c r="QSO127" s="175"/>
      <c r="QSP127" s="175"/>
      <c r="QSQ127" s="175"/>
      <c r="QSR127" s="175"/>
      <c r="QSS127" s="175"/>
      <c r="QST127" s="175"/>
      <c r="QSU127" s="175"/>
      <c r="QSV127" s="175"/>
      <c r="QSW127" s="175"/>
      <c r="QSX127" s="175"/>
      <c r="QSY127" s="175"/>
      <c r="QSZ127" s="175"/>
      <c r="QTA127" s="175"/>
      <c r="QTB127" s="175"/>
      <c r="QTC127" s="175"/>
      <c r="QTD127" s="175"/>
      <c r="QTE127" s="175"/>
      <c r="QTF127" s="175"/>
      <c r="QTG127" s="175"/>
      <c r="QTH127" s="175"/>
      <c r="QTI127" s="175"/>
      <c r="QTJ127" s="175"/>
      <c r="QTK127" s="175"/>
      <c r="QTL127" s="175"/>
      <c r="QTM127" s="175"/>
      <c r="QTN127" s="175"/>
      <c r="QTO127" s="175"/>
      <c r="QTP127" s="175"/>
      <c r="QTQ127" s="175"/>
      <c r="QTR127" s="175"/>
      <c r="QTS127" s="175"/>
      <c r="QTT127" s="175"/>
      <c r="QTU127" s="175"/>
      <c r="QTV127" s="175"/>
      <c r="QTW127" s="175"/>
      <c r="QTX127" s="175"/>
      <c r="QTY127" s="175"/>
      <c r="QTZ127" s="175"/>
      <c r="QUA127" s="175"/>
      <c r="QUB127" s="175"/>
      <c r="QUC127" s="175"/>
      <c r="QUD127" s="175"/>
      <c r="QUE127" s="175"/>
      <c r="QUF127" s="175"/>
      <c r="QUG127" s="175"/>
      <c r="QUH127" s="175"/>
      <c r="QUI127" s="175"/>
      <c r="QUJ127" s="175"/>
      <c r="QUK127" s="175"/>
      <c r="QUL127" s="175"/>
      <c r="QUM127" s="175"/>
      <c r="QUN127" s="175"/>
      <c r="QUO127" s="175"/>
      <c r="QUP127" s="175"/>
      <c r="QUQ127" s="175"/>
      <c r="QUR127" s="175"/>
      <c r="QUS127" s="175"/>
      <c r="QUT127" s="175"/>
      <c r="QUU127" s="175"/>
      <c r="QUV127" s="175"/>
      <c r="QUW127" s="175"/>
      <c r="QUX127" s="175"/>
      <c r="QUY127" s="175"/>
      <c r="QUZ127" s="175"/>
      <c r="QVA127" s="175"/>
      <c r="QVB127" s="175"/>
      <c r="QVC127" s="175"/>
      <c r="QVD127" s="175"/>
      <c r="QVE127" s="175"/>
      <c r="QVF127" s="175"/>
      <c r="QVG127" s="175"/>
      <c r="QVH127" s="175"/>
      <c r="QVI127" s="175"/>
      <c r="QVJ127" s="175"/>
      <c r="QVK127" s="175"/>
      <c r="QVL127" s="175"/>
      <c r="QVM127" s="175"/>
      <c r="QVN127" s="175"/>
      <c r="QVO127" s="175"/>
      <c r="QVP127" s="175"/>
      <c r="QVQ127" s="175"/>
      <c r="QVR127" s="175"/>
      <c r="QVS127" s="175"/>
      <c r="QVT127" s="175"/>
      <c r="QVU127" s="175"/>
      <c r="QVV127" s="175"/>
      <c r="QVW127" s="175"/>
      <c r="QVX127" s="175"/>
      <c r="QVY127" s="175"/>
      <c r="QVZ127" s="175"/>
      <c r="QWA127" s="175"/>
      <c r="QWB127" s="175"/>
      <c r="QWC127" s="175"/>
      <c r="QWD127" s="175"/>
      <c r="QWE127" s="175"/>
      <c r="QWF127" s="175"/>
      <c r="QWG127" s="175"/>
      <c r="QWH127" s="175"/>
      <c r="QWI127" s="175"/>
      <c r="QWJ127" s="175"/>
      <c r="QWK127" s="175"/>
      <c r="QWL127" s="175"/>
      <c r="QWM127" s="175"/>
      <c r="QWN127" s="175"/>
      <c r="QWO127" s="175"/>
      <c r="QWP127" s="175"/>
      <c r="QWQ127" s="175"/>
      <c r="QWR127" s="175"/>
      <c r="QWS127" s="175"/>
      <c r="QWT127" s="175"/>
      <c r="QWU127" s="175"/>
      <c r="QWV127" s="175"/>
      <c r="QWW127" s="175"/>
      <c r="QWX127" s="175"/>
      <c r="QWY127" s="175"/>
      <c r="QWZ127" s="175"/>
      <c r="QXA127" s="175"/>
      <c r="QXB127" s="175"/>
      <c r="QXC127" s="175"/>
      <c r="QXD127" s="175"/>
      <c r="QXE127" s="175"/>
      <c r="QXF127" s="175"/>
      <c r="QXG127" s="175"/>
      <c r="QXH127" s="175"/>
      <c r="QXI127" s="175"/>
      <c r="QXJ127" s="175"/>
      <c r="QXK127" s="175"/>
      <c r="QXL127" s="175"/>
      <c r="QXM127" s="175"/>
      <c r="QXN127" s="175"/>
      <c r="QXO127" s="175"/>
      <c r="QXP127" s="175"/>
      <c r="QXQ127" s="175"/>
      <c r="QXR127" s="175"/>
      <c r="QXS127" s="175"/>
      <c r="QXT127" s="175"/>
      <c r="QXU127" s="175"/>
      <c r="QXV127" s="175"/>
      <c r="QXW127" s="175"/>
      <c r="QXX127" s="175"/>
      <c r="QXY127" s="175"/>
      <c r="QXZ127" s="175"/>
      <c r="QYA127" s="175"/>
      <c r="QYB127" s="175"/>
      <c r="QYC127" s="175"/>
      <c r="QYD127" s="175"/>
      <c r="QYE127" s="175"/>
      <c r="QYF127" s="175"/>
      <c r="QYG127" s="175"/>
      <c r="QYH127" s="175"/>
      <c r="QYI127" s="175"/>
      <c r="QYJ127" s="175"/>
      <c r="QYK127" s="175"/>
      <c r="QYL127" s="175"/>
      <c r="QYM127" s="175"/>
      <c r="QYN127" s="175"/>
      <c r="QYO127" s="175"/>
      <c r="QYP127" s="175"/>
      <c r="QYQ127" s="175"/>
      <c r="QYR127" s="175"/>
      <c r="QYS127" s="175"/>
      <c r="QYT127" s="175"/>
      <c r="QYU127" s="175"/>
      <c r="QYV127" s="175"/>
      <c r="QYW127" s="175"/>
      <c r="QYX127" s="175"/>
      <c r="QYY127" s="175"/>
      <c r="QYZ127" s="175"/>
      <c r="QZA127" s="175"/>
      <c r="QZB127" s="175"/>
      <c r="QZC127" s="175"/>
      <c r="QZD127" s="175"/>
      <c r="QZE127" s="175"/>
      <c r="QZF127" s="175"/>
      <c r="QZG127" s="175"/>
      <c r="QZH127" s="175"/>
      <c r="QZI127" s="175"/>
      <c r="QZJ127" s="175"/>
      <c r="QZK127" s="175"/>
      <c r="QZL127" s="175"/>
      <c r="QZM127" s="175"/>
      <c r="QZN127" s="175"/>
      <c r="QZO127" s="175"/>
      <c r="QZP127" s="175"/>
      <c r="QZQ127" s="175"/>
      <c r="QZR127" s="175"/>
      <c r="QZS127" s="175"/>
      <c r="QZT127" s="175"/>
      <c r="QZU127" s="175"/>
      <c r="QZV127" s="175"/>
      <c r="QZW127" s="175"/>
      <c r="QZX127" s="175"/>
      <c r="QZY127" s="175"/>
      <c r="QZZ127" s="175"/>
      <c r="RAA127" s="175"/>
      <c r="RAB127" s="175"/>
      <c r="RAC127" s="175"/>
      <c r="RAD127" s="175"/>
      <c r="RAE127" s="175"/>
      <c r="RAF127" s="175"/>
      <c r="RAG127" s="175"/>
      <c r="RAH127" s="175"/>
      <c r="RAI127" s="175"/>
      <c r="RAJ127" s="175"/>
      <c r="RAK127" s="175"/>
      <c r="RAL127" s="175"/>
      <c r="RAM127" s="175"/>
      <c r="RAN127" s="175"/>
      <c r="RAO127" s="175"/>
      <c r="RAP127" s="175"/>
      <c r="RAQ127" s="175"/>
      <c r="RAR127" s="175"/>
      <c r="RAS127" s="175"/>
      <c r="RAT127" s="175"/>
      <c r="RAU127" s="175"/>
      <c r="RAV127" s="175"/>
      <c r="RAW127" s="175"/>
      <c r="RAX127" s="175"/>
      <c r="RAY127" s="175"/>
      <c r="RAZ127" s="175"/>
      <c r="RBA127" s="175"/>
      <c r="RBB127" s="175"/>
      <c r="RBC127" s="175"/>
      <c r="RBD127" s="175"/>
      <c r="RBE127" s="175"/>
      <c r="RBF127" s="175"/>
      <c r="RBG127" s="175"/>
      <c r="RBH127" s="175"/>
      <c r="RBI127" s="175"/>
      <c r="RBJ127" s="175"/>
      <c r="RBK127" s="175"/>
      <c r="RBL127" s="175"/>
      <c r="RBM127" s="175"/>
      <c r="RBN127" s="175"/>
      <c r="RBO127" s="175"/>
      <c r="RBP127" s="175"/>
      <c r="RBQ127" s="175"/>
      <c r="RBR127" s="175"/>
      <c r="RBS127" s="175"/>
      <c r="RBT127" s="175"/>
      <c r="RBU127" s="175"/>
      <c r="RBV127" s="175"/>
      <c r="RBW127" s="175"/>
      <c r="RBX127" s="175"/>
      <c r="RBY127" s="175"/>
      <c r="RBZ127" s="175"/>
      <c r="RCA127" s="175"/>
      <c r="RCB127" s="175"/>
      <c r="RCC127" s="175"/>
      <c r="RCD127" s="175"/>
      <c r="RCE127" s="175"/>
      <c r="RCF127" s="175"/>
      <c r="RCG127" s="175"/>
      <c r="RCH127" s="175"/>
      <c r="RCI127" s="175"/>
      <c r="RCJ127" s="175"/>
      <c r="RCK127" s="175"/>
      <c r="RCL127" s="175"/>
      <c r="RCM127" s="175"/>
      <c r="RCN127" s="175"/>
      <c r="RCO127" s="175"/>
      <c r="RCP127" s="175"/>
      <c r="RCQ127" s="175"/>
      <c r="RCR127" s="175"/>
      <c r="RCS127" s="175"/>
      <c r="RCT127" s="175"/>
      <c r="RCU127" s="175"/>
      <c r="RCV127" s="175"/>
      <c r="RCW127" s="175"/>
      <c r="RCX127" s="175"/>
      <c r="RCY127" s="175"/>
      <c r="RCZ127" s="175"/>
      <c r="RDA127" s="175"/>
      <c r="RDB127" s="175"/>
      <c r="RDC127" s="175"/>
      <c r="RDD127" s="175"/>
      <c r="RDE127" s="175"/>
      <c r="RDF127" s="175"/>
      <c r="RDG127" s="175"/>
      <c r="RDH127" s="175"/>
      <c r="RDI127" s="175"/>
      <c r="RDJ127" s="175"/>
      <c r="RDK127" s="175"/>
      <c r="RDL127" s="175"/>
      <c r="RDM127" s="175"/>
      <c r="RDN127" s="175"/>
      <c r="RDO127" s="175"/>
      <c r="RDP127" s="175"/>
      <c r="RDQ127" s="175"/>
      <c r="RDR127" s="175"/>
      <c r="RDS127" s="175"/>
      <c r="RDT127" s="175"/>
      <c r="RDU127" s="175"/>
      <c r="RDV127" s="175"/>
      <c r="RDW127" s="175"/>
      <c r="RDX127" s="175"/>
      <c r="RDY127" s="175"/>
      <c r="RDZ127" s="175"/>
      <c r="REA127" s="175"/>
      <c r="REB127" s="175"/>
      <c r="REC127" s="175"/>
      <c r="RED127" s="175"/>
      <c r="REE127" s="175"/>
      <c r="REF127" s="175"/>
      <c r="REG127" s="175"/>
      <c r="REH127" s="175"/>
      <c r="REI127" s="175"/>
      <c r="REJ127" s="175"/>
      <c r="REK127" s="175"/>
      <c r="REL127" s="175"/>
      <c r="REM127" s="175"/>
      <c r="REN127" s="175"/>
      <c r="REO127" s="175"/>
      <c r="REP127" s="175"/>
      <c r="REQ127" s="175"/>
      <c r="RER127" s="175"/>
      <c r="RES127" s="175"/>
      <c r="RET127" s="175"/>
      <c r="REU127" s="175"/>
      <c r="REV127" s="175"/>
      <c r="REW127" s="175"/>
      <c r="REX127" s="175"/>
      <c r="REY127" s="175"/>
      <c r="REZ127" s="175"/>
      <c r="RFA127" s="175"/>
      <c r="RFB127" s="175"/>
      <c r="RFC127" s="175"/>
      <c r="RFD127" s="175"/>
      <c r="RFE127" s="175"/>
      <c r="RFF127" s="175"/>
      <c r="RFG127" s="175"/>
      <c r="RFH127" s="175"/>
      <c r="RFI127" s="175"/>
      <c r="RFJ127" s="175"/>
      <c r="RFK127" s="175"/>
      <c r="RFL127" s="175"/>
      <c r="RFM127" s="175"/>
      <c r="RFN127" s="175"/>
      <c r="RFO127" s="175"/>
      <c r="RFP127" s="175"/>
      <c r="RFQ127" s="175"/>
      <c r="RFR127" s="175"/>
      <c r="RFS127" s="175"/>
      <c r="RFT127" s="175"/>
      <c r="RFU127" s="175"/>
      <c r="RFV127" s="175"/>
      <c r="RFW127" s="175"/>
      <c r="RFX127" s="175"/>
      <c r="RFY127" s="175"/>
      <c r="RFZ127" s="175"/>
      <c r="RGA127" s="175"/>
      <c r="RGB127" s="175"/>
      <c r="RGC127" s="175"/>
      <c r="RGD127" s="175"/>
      <c r="RGE127" s="175"/>
      <c r="RGF127" s="175"/>
      <c r="RGG127" s="175"/>
      <c r="RGH127" s="175"/>
      <c r="RGI127" s="175"/>
      <c r="RGJ127" s="175"/>
      <c r="RGK127" s="175"/>
      <c r="RGL127" s="175"/>
      <c r="RGM127" s="175"/>
      <c r="RGN127" s="175"/>
      <c r="RGO127" s="175"/>
      <c r="RGP127" s="175"/>
      <c r="RGQ127" s="175"/>
      <c r="RGR127" s="175"/>
      <c r="RGS127" s="175"/>
      <c r="RGT127" s="175"/>
      <c r="RGU127" s="175"/>
      <c r="RGV127" s="175"/>
      <c r="RGW127" s="175"/>
      <c r="RGX127" s="175"/>
      <c r="RGY127" s="175"/>
      <c r="RGZ127" s="175"/>
      <c r="RHA127" s="175"/>
      <c r="RHB127" s="175"/>
      <c r="RHC127" s="175"/>
      <c r="RHD127" s="175"/>
      <c r="RHE127" s="175"/>
      <c r="RHF127" s="175"/>
      <c r="RHG127" s="175"/>
      <c r="RHH127" s="175"/>
      <c r="RHI127" s="175"/>
      <c r="RHJ127" s="175"/>
      <c r="RHK127" s="175"/>
      <c r="RHL127" s="175"/>
      <c r="RHM127" s="175"/>
      <c r="RHN127" s="175"/>
      <c r="RHO127" s="175"/>
      <c r="RHP127" s="175"/>
      <c r="RHQ127" s="175"/>
      <c r="RHR127" s="175"/>
      <c r="RHS127" s="175"/>
      <c r="RHT127" s="175"/>
      <c r="RHU127" s="175"/>
      <c r="RHV127" s="175"/>
      <c r="RHW127" s="175"/>
      <c r="RHX127" s="175"/>
      <c r="RHY127" s="175"/>
      <c r="RHZ127" s="175"/>
      <c r="RIA127" s="175"/>
      <c r="RIB127" s="175"/>
      <c r="RIC127" s="175"/>
      <c r="RID127" s="175"/>
      <c r="RIE127" s="175"/>
      <c r="RIF127" s="175"/>
      <c r="RIG127" s="175"/>
      <c r="RIH127" s="175"/>
      <c r="RII127" s="175"/>
      <c r="RIJ127" s="175"/>
      <c r="RIK127" s="175"/>
      <c r="RIL127" s="175"/>
      <c r="RIM127" s="175"/>
      <c r="RIN127" s="175"/>
      <c r="RIO127" s="175"/>
      <c r="RIP127" s="175"/>
      <c r="RIQ127" s="175"/>
      <c r="RIR127" s="175"/>
      <c r="RIS127" s="175"/>
      <c r="RIT127" s="175"/>
      <c r="RIU127" s="175"/>
      <c r="RIV127" s="175"/>
      <c r="RIW127" s="175"/>
      <c r="RIX127" s="175"/>
      <c r="RIY127" s="175"/>
      <c r="RIZ127" s="175"/>
      <c r="RJA127" s="175"/>
      <c r="RJB127" s="175"/>
      <c r="RJC127" s="175"/>
      <c r="RJD127" s="175"/>
      <c r="RJE127" s="175"/>
      <c r="RJF127" s="175"/>
      <c r="RJG127" s="175"/>
      <c r="RJH127" s="175"/>
      <c r="RJI127" s="175"/>
      <c r="RJJ127" s="175"/>
      <c r="RJK127" s="175"/>
      <c r="RJL127" s="175"/>
      <c r="RJM127" s="175"/>
      <c r="RJN127" s="175"/>
      <c r="RJO127" s="175"/>
      <c r="RJP127" s="175"/>
      <c r="RJQ127" s="175"/>
      <c r="RJR127" s="175"/>
      <c r="RJS127" s="175"/>
      <c r="RJT127" s="175"/>
      <c r="RJU127" s="175"/>
      <c r="RJV127" s="175"/>
      <c r="RJW127" s="175"/>
      <c r="RJX127" s="175"/>
      <c r="RJY127" s="175"/>
      <c r="RJZ127" s="175"/>
      <c r="RKA127" s="175"/>
      <c r="RKB127" s="175"/>
      <c r="RKC127" s="175"/>
      <c r="RKD127" s="175"/>
      <c r="RKE127" s="175"/>
      <c r="RKF127" s="175"/>
      <c r="RKG127" s="175"/>
      <c r="RKH127" s="175"/>
      <c r="RKI127" s="175"/>
      <c r="RKJ127" s="175"/>
      <c r="RKK127" s="175"/>
      <c r="RKL127" s="175"/>
      <c r="RKM127" s="175"/>
      <c r="RKN127" s="175"/>
      <c r="RKO127" s="175"/>
      <c r="RKP127" s="175"/>
      <c r="RKQ127" s="175"/>
      <c r="RKR127" s="175"/>
      <c r="RKS127" s="175"/>
      <c r="RKT127" s="175"/>
      <c r="RKU127" s="175"/>
      <c r="RKV127" s="175"/>
      <c r="RKW127" s="175"/>
      <c r="RKX127" s="175"/>
      <c r="RKY127" s="175"/>
      <c r="RKZ127" s="175"/>
      <c r="RLA127" s="175"/>
      <c r="RLB127" s="175"/>
      <c r="RLC127" s="175"/>
      <c r="RLD127" s="175"/>
      <c r="RLE127" s="175"/>
      <c r="RLF127" s="175"/>
      <c r="RLG127" s="175"/>
      <c r="RLH127" s="175"/>
      <c r="RLI127" s="175"/>
      <c r="RLJ127" s="175"/>
      <c r="RLK127" s="175"/>
      <c r="RLL127" s="175"/>
      <c r="RLM127" s="175"/>
      <c r="RLN127" s="175"/>
      <c r="RLO127" s="175"/>
      <c r="RLP127" s="175"/>
      <c r="RLQ127" s="175"/>
      <c r="RLR127" s="175"/>
      <c r="RLS127" s="175"/>
      <c r="RLT127" s="175"/>
      <c r="RLU127" s="175"/>
      <c r="RLV127" s="175"/>
      <c r="RLW127" s="175"/>
      <c r="RLX127" s="175"/>
      <c r="RLY127" s="175"/>
      <c r="RLZ127" s="175"/>
      <c r="RMA127" s="175"/>
      <c r="RMB127" s="175"/>
      <c r="RMC127" s="175"/>
      <c r="RMD127" s="175"/>
      <c r="RME127" s="175"/>
      <c r="RMF127" s="175"/>
      <c r="RMG127" s="175"/>
      <c r="RMH127" s="175"/>
      <c r="RMI127" s="175"/>
      <c r="RMJ127" s="175"/>
      <c r="RMK127" s="175"/>
      <c r="RML127" s="175"/>
      <c r="RMM127" s="175"/>
      <c r="RMN127" s="175"/>
      <c r="RMO127" s="175"/>
      <c r="RMP127" s="175"/>
      <c r="RMQ127" s="175"/>
      <c r="RMR127" s="175"/>
      <c r="RMS127" s="175"/>
      <c r="RMT127" s="175"/>
      <c r="RMU127" s="175"/>
      <c r="RMV127" s="175"/>
      <c r="RMW127" s="175"/>
      <c r="RMX127" s="175"/>
      <c r="RMY127" s="175"/>
      <c r="RMZ127" s="175"/>
      <c r="RNA127" s="175"/>
      <c r="RNB127" s="175"/>
      <c r="RNC127" s="175"/>
      <c r="RND127" s="175"/>
      <c r="RNE127" s="175"/>
      <c r="RNF127" s="175"/>
      <c r="RNG127" s="175"/>
      <c r="RNH127" s="175"/>
      <c r="RNI127" s="175"/>
      <c r="RNJ127" s="175"/>
      <c r="RNK127" s="175"/>
      <c r="RNL127" s="175"/>
      <c r="RNM127" s="175"/>
      <c r="RNN127" s="175"/>
      <c r="RNO127" s="175"/>
      <c r="RNP127" s="175"/>
      <c r="RNQ127" s="175"/>
      <c r="RNR127" s="175"/>
      <c r="RNS127" s="175"/>
      <c r="RNT127" s="175"/>
      <c r="RNU127" s="175"/>
      <c r="RNV127" s="175"/>
      <c r="RNW127" s="175"/>
      <c r="RNX127" s="175"/>
      <c r="RNY127" s="175"/>
      <c r="RNZ127" s="175"/>
      <c r="ROA127" s="175"/>
      <c r="ROB127" s="175"/>
      <c r="ROC127" s="175"/>
      <c r="ROD127" s="175"/>
      <c r="ROE127" s="175"/>
      <c r="ROF127" s="175"/>
      <c r="ROG127" s="175"/>
      <c r="ROH127" s="175"/>
      <c r="ROI127" s="175"/>
      <c r="ROJ127" s="175"/>
      <c r="ROK127" s="175"/>
      <c r="ROL127" s="175"/>
      <c r="ROM127" s="175"/>
      <c r="RON127" s="175"/>
      <c r="ROO127" s="175"/>
      <c r="ROP127" s="175"/>
      <c r="ROQ127" s="175"/>
      <c r="ROR127" s="175"/>
      <c r="ROS127" s="175"/>
      <c r="ROT127" s="175"/>
      <c r="ROU127" s="175"/>
      <c r="ROV127" s="175"/>
      <c r="ROW127" s="175"/>
      <c r="ROX127" s="175"/>
      <c r="ROY127" s="175"/>
      <c r="ROZ127" s="175"/>
      <c r="RPA127" s="175"/>
      <c r="RPB127" s="175"/>
      <c r="RPC127" s="175"/>
      <c r="RPD127" s="175"/>
      <c r="RPE127" s="175"/>
      <c r="RPF127" s="175"/>
      <c r="RPG127" s="175"/>
      <c r="RPH127" s="175"/>
      <c r="RPI127" s="175"/>
      <c r="RPJ127" s="175"/>
      <c r="RPK127" s="175"/>
      <c r="RPL127" s="175"/>
      <c r="RPM127" s="175"/>
      <c r="RPN127" s="175"/>
      <c r="RPO127" s="175"/>
      <c r="RPP127" s="175"/>
      <c r="RPQ127" s="175"/>
      <c r="RPR127" s="175"/>
      <c r="RPS127" s="175"/>
      <c r="RPT127" s="175"/>
      <c r="RPU127" s="175"/>
      <c r="RPV127" s="175"/>
      <c r="RPW127" s="175"/>
      <c r="RPX127" s="175"/>
      <c r="RPY127" s="175"/>
      <c r="RPZ127" s="175"/>
      <c r="RQA127" s="175"/>
      <c r="RQB127" s="175"/>
      <c r="RQC127" s="175"/>
      <c r="RQD127" s="175"/>
      <c r="RQE127" s="175"/>
      <c r="RQF127" s="175"/>
      <c r="RQG127" s="175"/>
      <c r="RQH127" s="175"/>
      <c r="RQI127" s="175"/>
      <c r="RQJ127" s="175"/>
      <c r="RQK127" s="175"/>
      <c r="RQL127" s="175"/>
      <c r="RQM127" s="175"/>
      <c r="RQN127" s="175"/>
      <c r="RQO127" s="175"/>
      <c r="RQP127" s="175"/>
      <c r="RQQ127" s="175"/>
      <c r="RQR127" s="175"/>
      <c r="RQS127" s="175"/>
      <c r="RQT127" s="175"/>
      <c r="RQU127" s="175"/>
      <c r="RQV127" s="175"/>
      <c r="RQW127" s="175"/>
      <c r="RQX127" s="175"/>
      <c r="RQY127" s="175"/>
      <c r="RQZ127" s="175"/>
      <c r="RRA127" s="175"/>
      <c r="RRB127" s="175"/>
      <c r="RRC127" s="175"/>
      <c r="RRD127" s="175"/>
      <c r="RRE127" s="175"/>
      <c r="RRF127" s="175"/>
      <c r="RRG127" s="175"/>
      <c r="RRH127" s="175"/>
      <c r="RRI127" s="175"/>
      <c r="RRJ127" s="175"/>
      <c r="RRK127" s="175"/>
      <c r="RRL127" s="175"/>
      <c r="RRM127" s="175"/>
      <c r="RRN127" s="175"/>
      <c r="RRO127" s="175"/>
      <c r="RRP127" s="175"/>
      <c r="RRQ127" s="175"/>
      <c r="RRR127" s="175"/>
      <c r="RRS127" s="175"/>
      <c r="RRT127" s="175"/>
      <c r="RRU127" s="175"/>
      <c r="RRV127" s="175"/>
      <c r="RRW127" s="175"/>
      <c r="RRX127" s="175"/>
      <c r="RRY127" s="175"/>
      <c r="RRZ127" s="175"/>
      <c r="RSA127" s="175"/>
      <c r="RSB127" s="175"/>
      <c r="RSC127" s="175"/>
      <c r="RSD127" s="175"/>
      <c r="RSE127" s="175"/>
      <c r="RSF127" s="175"/>
      <c r="RSG127" s="175"/>
      <c r="RSH127" s="175"/>
      <c r="RSI127" s="175"/>
      <c r="RSJ127" s="175"/>
      <c r="RSK127" s="175"/>
      <c r="RSL127" s="175"/>
      <c r="RSM127" s="175"/>
      <c r="RSN127" s="175"/>
      <c r="RSO127" s="175"/>
      <c r="RSP127" s="175"/>
      <c r="RSQ127" s="175"/>
      <c r="RSR127" s="175"/>
      <c r="RSS127" s="175"/>
      <c r="RST127" s="175"/>
      <c r="RSU127" s="175"/>
      <c r="RSV127" s="175"/>
      <c r="RSW127" s="175"/>
      <c r="RSX127" s="175"/>
      <c r="RSY127" s="175"/>
      <c r="RSZ127" s="175"/>
      <c r="RTA127" s="175"/>
      <c r="RTB127" s="175"/>
      <c r="RTC127" s="175"/>
      <c r="RTD127" s="175"/>
      <c r="RTE127" s="175"/>
      <c r="RTF127" s="175"/>
      <c r="RTG127" s="175"/>
      <c r="RTH127" s="175"/>
      <c r="RTI127" s="175"/>
      <c r="RTJ127" s="175"/>
      <c r="RTK127" s="175"/>
      <c r="RTL127" s="175"/>
      <c r="RTM127" s="175"/>
      <c r="RTN127" s="175"/>
      <c r="RTO127" s="175"/>
      <c r="RTP127" s="175"/>
      <c r="RTQ127" s="175"/>
      <c r="RTR127" s="175"/>
      <c r="RTS127" s="175"/>
      <c r="RTT127" s="175"/>
      <c r="RTU127" s="175"/>
      <c r="RTV127" s="175"/>
      <c r="RTW127" s="175"/>
      <c r="RTX127" s="175"/>
      <c r="RTY127" s="175"/>
      <c r="RTZ127" s="175"/>
      <c r="RUA127" s="175"/>
      <c r="RUB127" s="175"/>
      <c r="RUC127" s="175"/>
      <c r="RUD127" s="175"/>
      <c r="RUE127" s="175"/>
      <c r="RUF127" s="175"/>
      <c r="RUG127" s="175"/>
      <c r="RUH127" s="175"/>
      <c r="RUI127" s="175"/>
      <c r="RUJ127" s="175"/>
      <c r="RUK127" s="175"/>
      <c r="RUL127" s="175"/>
      <c r="RUM127" s="175"/>
      <c r="RUN127" s="175"/>
      <c r="RUO127" s="175"/>
      <c r="RUP127" s="175"/>
      <c r="RUQ127" s="175"/>
      <c r="RUR127" s="175"/>
      <c r="RUS127" s="175"/>
      <c r="RUT127" s="175"/>
      <c r="RUU127" s="175"/>
      <c r="RUV127" s="175"/>
      <c r="RUW127" s="175"/>
      <c r="RUX127" s="175"/>
      <c r="RUY127" s="175"/>
      <c r="RUZ127" s="175"/>
      <c r="RVA127" s="175"/>
      <c r="RVB127" s="175"/>
      <c r="RVC127" s="175"/>
      <c r="RVD127" s="175"/>
      <c r="RVE127" s="175"/>
      <c r="RVF127" s="175"/>
      <c r="RVG127" s="175"/>
      <c r="RVH127" s="175"/>
      <c r="RVI127" s="175"/>
      <c r="RVJ127" s="175"/>
      <c r="RVK127" s="175"/>
      <c r="RVL127" s="175"/>
      <c r="RVM127" s="175"/>
      <c r="RVN127" s="175"/>
      <c r="RVO127" s="175"/>
      <c r="RVP127" s="175"/>
      <c r="RVQ127" s="175"/>
      <c r="RVR127" s="175"/>
      <c r="RVS127" s="175"/>
      <c r="RVT127" s="175"/>
      <c r="RVU127" s="175"/>
      <c r="RVV127" s="175"/>
      <c r="RVW127" s="175"/>
      <c r="RVX127" s="175"/>
      <c r="RVY127" s="175"/>
      <c r="RVZ127" s="175"/>
      <c r="RWA127" s="175"/>
      <c r="RWB127" s="175"/>
      <c r="RWC127" s="175"/>
      <c r="RWD127" s="175"/>
      <c r="RWE127" s="175"/>
      <c r="RWF127" s="175"/>
      <c r="RWG127" s="175"/>
      <c r="RWH127" s="175"/>
      <c r="RWI127" s="175"/>
      <c r="RWJ127" s="175"/>
      <c r="RWK127" s="175"/>
      <c r="RWL127" s="175"/>
      <c r="RWM127" s="175"/>
      <c r="RWN127" s="175"/>
      <c r="RWO127" s="175"/>
      <c r="RWP127" s="175"/>
      <c r="RWQ127" s="175"/>
      <c r="RWR127" s="175"/>
      <c r="RWS127" s="175"/>
      <c r="RWT127" s="175"/>
      <c r="RWU127" s="175"/>
      <c r="RWV127" s="175"/>
      <c r="RWW127" s="175"/>
      <c r="RWX127" s="175"/>
      <c r="RWY127" s="175"/>
      <c r="RWZ127" s="175"/>
      <c r="RXA127" s="175"/>
      <c r="RXB127" s="175"/>
      <c r="RXC127" s="175"/>
      <c r="RXD127" s="175"/>
      <c r="RXE127" s="175"/>
      <c r="RXF127" s="175"/>
      <c r="RXG127" s="175"/>
      <c r="RXH127" s="175"/>
      <c r="RXI127" s="175"/>
      <c r="RXJ127" s="175"/>
      <c r="RXK127" s="175"/>
      <c r="RXL127" s="175"/>
      <c r="RXM127" s="175"/>
      <c r="RXN127" s="175"/>
      <c r="RXO127" s="175"/>
      <c r="RXP127" s="175"/>
      <c r="RXQ127" s="175"/>
      <c r="RXR127" s="175"/>
      <c r="RXS127" s="175"/>
      <c r="RXT127" s="175"/>
      <c r="RXU127" s="175"/>
      <c r="RXV127" s="175"/>
      <c r="RXW127" s="175"/>
      <c r="RXX127" s="175"/>
      <c r="RXY127" s="175"/>
      <c r="RXZ127" s="175"/>
      <c r="RYA127" s="175"/>
      <c r="RYB127" s="175"/>
      <c r="RYC127" s="175"/>
      <c r="RYD127" s="175"/>
      <c r="RYE127" s="175"/>
      <c r="RYF127" s="175"/>
      <c r="RYG127" s="175"/>
      <c r="RYH127" s="175"/>
      <c r="RYI127" s="175"/>
      <c r="RYJ127" s="175"/>
      <c r="RYK127" s="175"/>
      <c r="RYL127" s="175"/>
      <c r="RYM127" s="175"/>
      <c r="RYN127" s="175"/>
      <c r="RYO127" s="175"/>
      <c r="RYP127" s="175"/>
      <c r="RYQ127" s="175"/>
      <c r="RYR127" s="175"/>
      <c r="RYS127" s="175"/>
      <c r="RYT127" s="175"/>
      <c r="RYU127" s="175"/>
      <c r="RYV127" s="175"/>
      <c r="RYW127" s="175"/>
      <c r="RYX127" s="175"/>
      <c r="RYY127" s="175"/>
      <c r="RYZ127" s="175"/>
      <c r="RZA127" s="175"/>
      <c r="RZB127" s="175"/>
      <c r="RZC127" s="175"/>
      <c r="RZD127" s="175"/>
      <c r="RZE127" s="175"/>
      <c r="RZF127" s="175"/>
      <c r="RZG127" s="175"/>
      <c r="RZH127" s="175"/>
      <c r="RZI127" s="175"/>
      <c r="RZJ127" s="175"/>
      <c r="RZK127" s="175"/>
      <c r="RZL127" s="175"/>
      <c r="RZM127" s="175"/>
      <c r="RZN127" s="175"/>
      <c r="RZO127" s="175"/>
      <c r="RZP127" s="175"/>
      <c r="RZQ127" s="175"/>
      <c r="RZR127" s="175"/>
      <c r="RZS127" s="175"/>
      <c r="RZT127" s="175"/>
      <c r="RZU127" s="175"/>
      <c r="RZV127" s="175"/>
      <c r="RZW127" s="175"/>
      <c r="RZX127" s="175"/>
      <c r="RZY127" s="175"/>
      <c r="RZZ127" s="175"/>
      <c r="SAA127" s="175"/>
      <c r="SAB127" s="175"/>
      <c r="SAC127" s="175"/>
      <c r="SAD127" s="175"/>
      <c r="SAE127" s="175"/>
      <c r="SAF127" s="175"/>
      <c r="SAG127" s="175"/>
      <c r="SAH127" s="175"/>
      <c r="SAI127" s="175"/>
      <c r="SAJ127" s="175"/>
      <c r="SAK127" s="175"/>
      <c r="SAL127" s="175"/>
      <c r="SAM127" s="175"/>
      <c r="SAN127" s="175"/>
      <c r="SAO127" s="175"/>
      <c r="SAP127" s="175"/>
      <c r="SAQ127" s="175"/>
      <c r="SAR127" s="175"/>
      <c r="SAS127" s="175"/>
      <c r="SAT127" s="175"/>
      <c r="SAU127" s="175"/>
      <c r="SAV127" s="175"/>
      <c r="SAW127" s="175"/>
      <c r="SAX127" s="175"/>
      <c r="SAY127" s="175"/>
      <c r="SAZ127" s="175"/>
      <c r="SBA127" s="175"/>
      <c r="SBB127" s="175"/>
      <c r="SBC127" s="175"/>
      <c r="SBD127" s="175"/>
      <c r="SBE127" s="175"/>
      <c r="SBF127" s="175"/>
      <c r="SBG127" s="175"/>
      <c r="SBH127" s="175"/>
      <c r="SBI127" s="175"/>
      <c r="SBJ127" s="175"/>
      <c r="SBK127" s="175"/>
      <c r="SBL127" s="175"/>
      <c r="SBM127" s="175"/>
      <c r="SBN127" s="175"/>
      <c r="SBO127" s="175"/>
      <c r="SBP127" s="175"/>
      <c r="SBQ127" s="175"/>
      <c r="SBR127" s="175"/>
      <c r="SBS127" s="175"/>
      <c r="SBT127" s="175"/>
      <c r="SBU127" s="175"/>
      <c r="SBV127" s="175"/>
      <c r="SBW127" s="175"/>
      <c r="SBX127" s="175"/>
      <c r="SBY127" s="175"/>
      <c r="SBZ127" s="175"/>
      <c r="SCA127" s="175"/>
      <c r="SCB127" s="175"/>
      <c r="SCC127" s="175"/>
      <c r="SCD127" s="175"/>
      <c r="SCE127" s="175"/>
      <c r="SCF127" s="175"/>
      <c r="SCG127" s="175"/>
      <c r="SCH127" s="175"/>
      <c r="SCI127" s="175"/>
      <c r="SCJ127" s="175"/>
      <c r="SCK127" s="175"/>
      <c r="SCL127" s="175"/>
      <c r="SCM127" s="175"/>
      <c r="SCN127" s="175"/>
      <c r="SCO127" s="175"/>
      <c r="SCP127" s="175"/>
      <c r="SCQ127" s="175"/>
      <c r="SCR127" s="175"/>
      <c r="SCS127" s="175"/>
      <c r="SCT127" s="175"/>
      <c r="SCU127" s="175"/>
      <c r="SCV127" s="175"/>
      <c r="SCW127" s="175"/>
      <c r="SCX127" s="175"/>
      <c r="SCY127" s="175"/>
      <c r="SCZ127" s="175"/>
      <c r="SDA127" s="175"/>
      <c r="SDB127" s="175"/>
      <c r="SDC127" s="175"/>
      <c r="SDD127" s="175"/>
      <c r="SDE127" s="175"/>
      <c r="SDF127" s="175"/>
      <c r="SDG127" s="175"/>
      <c r="SDH127" s="175"/>
      <c r="SDI127" s="175"/>
      <c r="SDJ127" s="175"/>
      <c r="SDK127" s="175"/>
      <c r="SDL127" s="175"/>
      <c r="SDM127" s="175"/>
      <c r="SDN127" s="175"/>
      <c r="SDO127" s="175"/>
      <c r="SDP127" s="175"/>
      <c r="SDQ127" s="175"/>
      <c r="SDR127" s="175"/>
      <c r="SDS127" s="175"/>
      <c r="SDT127" s="175"/>
      <c r="SDU127" s="175"/>
      <c r="SDV127" s="175"/>
      <c r="SDW127" s="175"/>
      <c r="SDX127" s="175"/>
      <c r="SDY127" s="175"/>
      <c r="SDZ127" s="175"/>
      <c r="SEA127" s="175"/>
      <c r="SEB127" s="175"/>
      <c r="SEC127" s="175"/>
      <c r="SED127" s="175"/>
      <c r="SEE127" s="175"/>
      <c r="SEF127" s="175"/>
      <c r="SEG127" s="175"/>
      <c r="SEH127" s="175"/>
      <c r="SEI127" s="175"/>
      <c r="SEJ127" s="175"/>
      <c r="SEK127" s="175"/>
      <c r="SEL127" s="175"/>
      <c r="SEM127" s="175"/>
      <c r="SEN127" s="175"/>
      <c r="SEO127" s="175"/>
      <c r="SEP127" s="175"/>
      <c r="SEQ127" s="175"/>
      <c r="SER127" s="175"/>
      <c r="SES127" s="175"/>
      <c r="SET127" s="175"/>
      <c r="SEU127" s="175"/>
      <c r="SEV127" s="175"/>
      <c r="SEW127" s="175"/>
      <c r="SEX127" s="175"/>
      <c r="SEY127" s="175"/>
      <c r="SEZ127" s="175"/>
      <c r="SFA127" s="175"/>
      <c r="SFB127" s="175"/>
      <c r="SFC127" s="175"/>
      <c r="SFD127" s="175"/>
      <c r="SFE127" s="175"/>
      <c r="SFF127" s="175"/>
      <c r="SFG127" s="175"/>
      <c r="SFH127" s="175"/>
      <c r="SFI127" s="175"/>
      <c r="SFJ127" s="175"/>
      <c r="SFK127" s="175"/>
      <c r="SFL127" s="175"/>
      <c r="SFM127" s="175"/>
      <c r="SFN127" s="175"/>
      <c r="SFO127" s="175"/>
      <c r="SFP127" s="175"/>
      <c r="SFQ127" s="175"/>
      <c r="SFR127" s="175"/>
      <c r="SFS127" s="175"/>
      <c r="SFT127" s="175"/>
      <c r="SFU127" s="175"/>
      <c r="SFV127" s="175"/>
      <c r="SFW127" s="175"/>
      <c r="SFX127" s="175"/>
      <c r="SFY127" s="175"/>
      <c r="SFZ127" s="175"/>
      <c r="SGA127" s="175"/>
      <c r="SGB127" s="175"/>
      <c r="SGC127" s="175"/>
      <c r="SGD127" s="175"/>
      <c r="SGE127" s="175"/>
      <c r="SGF127" s="175"/>
      <c r="SGG127" s="175"/>
      <c r="SGH127" s="175"/>
      <c r="SGI127" s="175"/>
      <c r="SGJ127" s="175"/>
      <c r="SGK127" s="175"/>
      <c r="SGL127" s="175"/>
      <c r="SGM127" s="175"/>
      <c r="SGN127" s="175"/>
      <c r="SGO127" s="175"/>
      <c r="SGP127" s="175"/>
      <c r="SGQ127" s="175"/>
      <c r="SGR127" s="175"/>
      <c r="SGS127" s="175"/>
      <c r="SGT127" s="175"/>
      <c r="SGU127" s="175"/>
      <c r="SGV127" s="175"/>
      <c r="SGW127" s="175"/>
      <c r="SGX127" s="175"/>
      <c r="SGY127" s="175"/>
      <c r="SGZ127" s="175"/>
      <c r="SHA127" s="175"/>
      <c r="SHB127" s="175"/>
      <c r="SHC127" s="175"/>
      <c r="SHD127" s="175"/>
      <c r="SHE127" s="175"/>
      <c r="SHF127" s="175"/>
      <c r="SHG127" s="175"/>
      <c r="SHH127" s="175"/>
      <c r="SHI127" s="175"/>
      <c r="SHJ127" s="175"/>
      <c r="SHK127" s="175"/>
      <c r="SHL127" s="175"/>
      <c r="SHM127" s="175"/>
      <c r="SHN127" s="175"/>
      <c r="SHO127" s="175"/>
      <c r="SHP127" s="175"/>
      <c r="SHQ127" s="175"/>
      <c r="SHR127" s="175"/>
      <c r="SHS127" s="175"/>
      <c r="SHT127" s="175"/>
      <c r="SHU127" s="175"/>
      <c r="SHV127" s="175"/>
      <c r="SHW127" s="175"/>
      <c r="SHX127" s="175"/>
      <c r="SHY127" s="175"/>
      <c r="SHZ127" s="175"/>
      <c r="SIA127" s="175"/>
      <c r="SIB127" s="175"/>
      <c r="SIC127" s="175"/>
      <c r="SID127" s="175"/>
      <c r="SIE127" s="175"/>
      <c r="SIF127" s="175"/>
      <c r="SIG127" s="175"/>
      <c r="SIH127" s="175"/>
      <c r="SII127" s="175"/>
      <c r="SIJ127" s="175"/>
      <c r="SIK127" s="175"/>
      <c r="SIL127" s="175"/>
      <c r="SIM127" s="175"/>
      <c r="SIN127" s="175"/>
      <c r="SIO127" s="175"/>
      <c r="SIP127" s="175"/>
      <c r="SIQ127" s="175"/>
      <c r="SIR127" s="175"/>
      <c r="SIS127" s="175"/>
      <c r="SIT127" s="175"/>
      <c r="SIU127" s="175"/>
      <c r="SIV127" s="175"/>
      <c r="SIW127" s="175"/>
      <c r="SIX127" s="175"/>
      <c r="SIY127" s="175"/>
      <c r="SIZ127" s="175"/>
      <c r="SJA127" s="175"/>
      <c r="SJB127" s="175"/>
      <c r="SJC127" s="175"/>
      <c r="SJD127" s="175"/>
      <c r="SJE127" s="175"/>
      <c r="SJF127" s="175"/>
      <c r="SJG127" s="175"/>
      <c r="SJH127" s="175"/>
      <c r="SJI127" s="175"/>
      <c r="SJJ127" s="175"/>
      <c r="SJK127" s="175"/>
      <c r="SJL127" s="175"/>
      <c r="SJM127" s="175"/>
      <c r="SJN127" s="175"/>
      <c r="SJO127" s="175"/>
      <c r="SJP127" s="175"/>
      <c r="SJQ127" s="175"/>
      <c r="SJR127" s="175"/>
      <c r="SJS127" s="175"/>
      <c r="SJT127" s="175"/>
      <c r="SJU127" s="175"/>
      <c r="SJV127" s="175"/>
      <c r="SJW127" s="175"/>
      <c r="SJX127" s="175"/>
      <c r="SJY127" s="175"/>
      <c r="SJZ127" s="175"/>
      <c r="SKA127" s="175"/>
      <c r="SKB127" s="175"/>
      <c r="SKC127" s="175"/>
      <c r="SKD127" s="175"/>
      <c r="SKE127" s="175"/>
      <c r="SKF127" s="175"/>
      <c r="SKG127" s="175"/>
      <c r="SKH127" s="175"/>
      <c r="SKI127" s="175"/>
      <c r="SKJ127" s="175"/>
      <c r="SKK127" s="175"/>
      <c r="SKL127" s="175"/>
      <c r="SKM127" s="175"/>
      <c r="SKN127" s="175"/>
      <c r="SKO127" s="175"/>
      <c r="SKP127" s="175"/>
      <c r="SKQ127" s="175"/>
      <c r="SKR127" s="175"/>
      <c r="SKS127" s="175"/>
      <c r="SKT127" s="175"/>
      <c r="SKU127" s="175"/>
      <c r="SKV127" s="175"/>
      <c r="SKW127" s="175"/>
      <c r="SKX127" s="175"/>
      <c r="SKY127" s="175"/>
      <c r="SKZ127" s="175"/>
      <c r="SLA127" s="175"/>
      <c r="SLB127" s="175"/>
      <c r="SLC127" s="175"/>
      <c r="SLD127" s="175"/>
      <c r="SLE127" s="175"/>
      <c r="SLF127" s="175"/>
      <c r="SLG127" s="175"/>
      <c r="SLH127" s="175"/>
      <c r="SLI127" s="175"/>
      <c r="SLJ127" s="175"/>
      <c r="SLK127" s="175"/>
      <c r="SLL127" s="175"/>
      <c r="SLM127" s="175"/>
      <c r="SLN127" s="175"/>
      <c r="SLO127" s="175"/>
      <c r="SLP127" s="175"/>
      <c r="SLQ127" s="175"/>
      <c r="SLR127" s="175"/>
      <c r="SLS127" s="175"/>
      <c r="SLT127" s="175"/>
      <c r="SLU127" s="175"/>
      <c r="SLV127" s="175"/>
      <c r="SLW127" s="175"/>
      <c r="SLX127" s="175"/>
      <c r="SLY127" s="175"/>
      <c r="SLZ127" s="175"/>
      <c r="SMA127" s="175"/>
      <c r="SMB127" s="175"/>
      <c r="SMC127" s="175"/>
      <c r="SMD127" s="175"/>
      <c r="SME127" s="175"/>
      <c r="SMF127" s="175"/>
      <c r="SMG127" s="175"/>
      <c r="SMH127" s="175"/>
      <c r="SMI127" s="175"/>
      <c r="SMJ127" s="175"/>
      <c r="SMK127" s="175"/>
      <c r="SML127" s="175"/>
      <c r="SMM127" s="175"/>
      <c r="SMN127" s="175"/>
      <c r="SMO127" s="175"/>
      <c r="SMP127" s="175"/>
      <c r="SMQ127" s="175"/>
      <c r="SMR127" s="175"/>
      <c r="SMS127" s="175"/>
      <c r="SMT127" s="175"/>
      <c r="SMU127" s="175"/>
      <c r="SMV127" s="175"/>
      <c r="SMW127" s="175"/>
      <c r="SMX127" s="175"/>
      <c r="SMY127" s="175"/>
      <c r="SMZ127" s="175"/>
      <c r="SNA127" s="175"/>
      <c r="SNB127" s="175"/>
      <c r="SNC127" s="175"/>
      <c r="SND127" s="175"/>
      <c r="SNE127" s="175"/>
      <c r="SNF127" s="175"/>
      <c r="SNG127" s="175"/>
      <c r="SNH127" s="175"/>
      <c r="SNI127" s="175"/>
      <c r="SNJ127" s="175"/>
      <c r="SNK127" s="175"/>
      <c r="SNL127" s="175"/>
      <c r="SNM127" s="175"/>
      <c r="SNN127" s="175"/>
      <c r="SNO127" s="175"/>
      <c r="SNP127" s="175"/>
      <c r="SNQ127" s="175"/>
      <c r="SNR127" s="175"/>
      <c r="SNS127" s="175"/>
      <c r="SNT127" s="175"/>
      <c r="SNU127" s="175"/>
      <c r="SNV127" s="175"/>
      <c r="SNW127" s="175"/>
      <c r="SNX127" s="175"/>
      <c r="SNY127" s="175"/>
      <c r="SNZ127" s="175"/>
      <c r="SOA127" s="175"/>
      <c r="SOB127" s="175"/>
      <c r="SOC127" s="175"/>
      <c r="SOD127" s="175"/>
      <c r="SOE127" s="175"/>
      <c r="SOF127" s="175"/>
      <c r="SOG127" s="175"/>
      <c r="SOH127" s="175"/>
      <c r="SOI127" s="175"/>
      <c r="SOJ127" s="175"/>
      <c r="SOK127" s="175"/>
      <c r="SOL127" s="175"/>
      <c r="SOM127" s="175"/>
      <c r="SON127" s="175"/>
      <c r="SOO127" s="175"/>
      <c r="SOP127" s="175"/>
      <c r="SOQ127" s="175"/>
      <c r="SOR127" s="175"/>
      <c r="SOS127" s="175"/>
      <c r="SOT127" s="175"/>
      <c r="SOU127" s="175"/>
      <c r="SOV127" s="175"/>
      <c r="SOW127" s="175"/>
      <c r="SOX127" s="175"/>
      <c r="SOY127" s="175"/>
      <c r="SOZ127" s="175"/>
      <c r="SPA127" s="175"/>
      <c r="SPB127" s="175"/>
      <c r="SPC127" s="175"/>
      <c r="SPD127" s="175"/>
      <c r="SPE127" s="175"/>
      <c r="SPF127" s="175"/>
      <c r="SPG127" s="175"/>
      <c r="SPH127" s="175"/>
      <c r="SPI127" s="175"/>
      <c r="SPJ127" s="175"/>
      <c r="SPK127" s="175"/>
      <c r="SPL127" s="175"/>
      <c r="SPM127" s="175"/>
      <c r="SPN127" s="175"/>
      <c r="SPO127" s="175"/>
      <c r="SPP127" s="175"/>
      <c r="SPQ127" s="175"/>
      <c r="SPR127" s="175"/>
      <c r="SPS127" s="175"/>
      <c r="SPT127" s="175"/>
      <c r="SPU127" s="175"/>
      <c r="SPV127" s="175"/>
      <c r="SPW127" s="175"/>
      <c r="SPX127" s="175"/>
      <c r="SPY127" s="175"/>
      <c r="SPZ127" s="175"/>
      <c r="SQA127" s="175"/>
      <c r="SQB127" s="175"/>
      <c r="SQC127" s="175"/>
      <c r="SQD127" s="175"/>
      <c r="SQE127" s="175"/>
      <c r="SQF127" s="175"/>
      <c r="SQG127" s="175"/>
      <c r="SQH127" s="175"/>
      <c r="SQI127" s="175"/>
      <c r="SQJ127" s="175"/>
      <c r="SQK127" s="175"/>
      <c r="SQL127" s="175"/>
      <c r="SQM127" s="175"/>
      <c r="SQN127" s="175"/>
      <c r="SQO127" s="175"/>
      <c r="SQP127" s="175"/>
      <c r="SQQ127" s="175"/>
      <c r="SQR127" s="175"/>
      <c r="SQS127" s="175"/>
      <c r="SQT127" s="175"/>
      <c r="SQU127" s="175"/>
      <c r="SQV127" s="175"/>
      <c r="SQW127" s="175"/>
      <c r="SQX127" s="175"/>
      <c r="SQY127" s="175"/>
      <c r="SQZ127" s="175"/>
      <c r="SRA127" s="175"/>
      <c r="SRB127" s="175"/>
      <c r="SRC127" s="175"/>
      <c r="SRD127" s="175"/>
      <c r="SRE127" s="175"/>
      <c r="SRF127" s="175"/>
      <c r="SRG127" s="175"/>
      <c r="SRH127" s="175"/>
      <c r="SRI127" s="175"/>
      <c r="SRJ127" s="175"/>
      <c r="SRK127" s="175"/>
      <c r="SRL127" s="175"/>
      <c r="SRM127" s="175"/>
      <c r="SRN127" s="175"/>
      <c r="SRO127" s="175"/>
      <c r="SRP127" s="175"/>
      <c r="SRQ127" s="175"/>
      <c r="SRR127" s="175"/>
      <c r="SRS127" s="175"/>
      <c r="SRT127" s="175"/>
      <c r="SRU127" s="175"/>
      <c r="SRV127" s="175"/>
      <c r="SRW127" s="175"/>
      <c r="SRX127" s="175"/>
      <c r="SRY127" s="175"/>
      <c r="SRZ127" s="175"/>
      <c r="SSA127" s="175"/>
      <c r="SSB127" s="175"/>
      <c r="SSC127" s="175"/>
      <c r="SSD127" s="175"/>
      <c r="SSE127" s="175"/>
      <c r="SSF127" s="175"/>
      <c r="SSG127" s="175"/>
      <c r="SSH127" s="175"/>
      <c r="SSI127" s="175"/>
      <c r="SSJ127" s="175"/>
      <c r="SSK127" s="175"/>
      <c r="SSL127" s="175"/>
      <c r="SSM127" s="175"/>
      <c r="SSN127" s="175"/>
      <c r="SSO127" s="175"/>
      <c r="SSP127" s="175"/>
      <c r="SSQ127" s="175"/>
      <c r="SSR127" s="175"/>
      <c r="SSS127" s="175"/>
      <c r="SST127" s="175"/>
      <c r="SSU127" s="175"/>
      <c r="SSV127" s="175"/>
      <c r="SSW127" s="175"/>
      <c r="SSX127" s="175"/>
      <c r="SSY127" s="175"/>
      <c r="SSZ127" s="175"/>
      <c r="STA127" s="175"/>
      <c r="STB127" s="175"/>
      <c r="STC127" s="175"/>
      <c r="STD127" s="175"/>
      <c r="STE127" s="175"/>
      <c r="STF127" s="175"/>
      <c r="STG127" s="175"/>
      <c r="STH127" s="175"/>
      <c r="STI127" s="175"/>
      <c r="STJ127" s="175"/>
      <c r="STK127" s="175"/>
      <c r="STL127" s="175"/>
      <c r="STM127" s="175"/>
      <c r="STN127" s="175"/>
      <c r="STO127" s="175"/>
      <c r="STP127" s="175"/>
      <c r="STQ127" s="175"/>
      <c r="STR127" s="175"/>
      <c r="STS127" s="175"/>
      <c r="STT127" s="175"/>
      <c r="STU127" s="175"/>
      <c r="STV127" s="175"/>
      <c r="STW127" s="175"/>
      <c r="STX127" s="175"/>
      <c r="STY127" s="175"/>
      <c r="STZ127" s="175"/>
      <c r="SUA127" s="175"/>
      <c r="SUB127" s="175"/>
      <c r="SUC127" s="175"/>
      <c r="SUD127" s="175"/>
      <c r="SUE127" s="175"/>
      <c r="SUF127" s="175"/>
      <c r="SUG127" s="175"/>
      <c r="SUH127" s="175"/>
      <c r="SUI127" s="175"/>
      <c r="SUJ127" s="175"/>
      <c r="SUK127" s="175"/>
      <c r="SUL127" s="175"/>
      <c r="SUM127" s="175"/>
      <c r="SUN127" s="175"/>
      <c r="SUO127" s="175"/>
      <c r="SUP127" s="175"/>
      <c r="SUQ127" s="175"/>
      <c r="SUR127" s="175"/>
      <c r="SUS127" s="175"/>
      <c r="SUT127" s="175"/>
      <c r="SUU127" s="175"/>
      <c r="SUV127" s="175"/>
      <c r="SUW127" s="175"/>
      <c r="SUX127" s="175"/>
      <c r="SUY127" s="175"/>
      <c r="SUZ127" s="175"/>
      <c r="SVA127" s="175"/>
      <c r="SVB127" s="175"/>
      <c r="SVC127" s="175"/>
      <c r="SVD127" s="175"/>
      <c r="SVE127" s="175"/>
      <c r="SVF127" s="175"/>
      <c r="SVG127" s="175"/>
      <c r="SVH127" s="175"/>
      <c r="SVI127" s="175"/>
      <c r="SVJ127" s="175"/>
      <c r="SVK127" s="175"/>
      <c r="SVL127" s="175"/>
      <c r="SVM127" s="175"/>
      <c r="SVN127" s="175"/>
      <c r="SVO127" s="175"/>
      <c r="SVP127" s="175"/>
      <c r="SVQ127" s="175"/>
      <c r="SVR127" s="175"/>
      <c r="SVS127" s="175"/>
      <c r="SVT127" s="175"/>
      <c r="SVU127" s="175"/>
      <c r="SVV127" s="175"/>
      <c r="SVW127" s="175"/>
      <c r="SVX127" s="175"/>
      <c r="SVY127" s="175"/>
      <c r="SVZ127" s="175"/>
      <c r="SWA127" s="175"/>
      <c r="SWB127" s="175"/>
      <c r="SWC127" s="175"/>
      <c r="SWD127" s="175"/>
      <c r="SWE127" s="175"/>
      <c r="SWF127" s="175"/>
      <c r="SWG127" s="175"/>
      <c r="SWH127" s="175"/>
      <c r="SWI127" s="175"/>
      <c r="SWJ127" s="175"/>
      <c r="SWK127" s="175"/>
      <c r="SWL127" s="175"/>
      <c r="SWM127" s="175"/>
      <c r="SWN127" s="175"/>
      <c r="SWO127" s="175"/>
      <c r="SWP127" s="175"/>
      <c r="SWQ127" s="175"/>
      <c r="SWR127" s="175"/>
      <c r="SWS127" s="175"/>
      <c r="SWT127" s="175"/>
      <c r="SWU127" s="175"/>
      <c r="SWV127" s="175"/>
      <c r="SWW127" s="175"/>
      <c r="SWX127" s="175"/>
      <c r="SWY127" s="175"/>
      <c r="SWZ127" s="175"/>
      <c r="SXA127" s="175"/>
      <c r="SXB127" s="175"/>
      <c r="SXC127" s="175"/>
      <c r="SXD127" s="175"/>
      <c r="SXE127" s="175"/>
      <c r="SXF127" s="175"/>
      <c r="SXG127" s="175"/>
      <c r="SXH127" s="175"/>
      <c r="SXI127" s="175"/>
      <c r="SXJ127" s="175"/>
      <c r="SXK127" s="175"/>
      <c r="SXL127" s="175"/>
      <c r="SXM127" s="175"/>
      <c r="SXN127" s="175"/>
      <c r="SXO127" s="175"/>
      <c r="SXP127" s="175"/>
      <c r="SXQ127" s="175"/>
      <c r="SXR127" s="175"/>
      <c r="SXS127" s="175"/>
      <c r="SXT127" s="175"/>
      <c r="SXU127" s="175"/>
      <c r="SXV127" s="175"/>
      <c r="SXW127" s="175"/>
      <c r="SXX127" s="175"/>
      <c r="SXY127" s="175"/>
      <c r="SXZ127" s="175"/>
      <c r="SYA127" s="175"/>
      <c r="SYB127" s="175"/>
      <c r="SYC127" s="175"/>
      <c r="SYD127" s="175"/>
      <c r="SYE127" s="175"/>
      <c r="SYF127" s="175"/>
      <c r="SYG127" s="175"/>
      <c r="SYH127" s="175"/>
      <c r="SYI127" s="175"/>
      <c r="SYJ127" s="175"/>
      <c r="SYK127" s="175"/>
      <c r="SYL127" s="175"/>
      <c r="SYM127" s="175"/>
      <c r="SYN127" s="175"/>
      <c r="SYO127" s="175"/>
      <c r="SYP127" s="175"/>
      <c r="SYQ127" s="175"/>
      <c r="SYR127" s="175"/>
      <c r="SYS127" s="175"/>
      <c r="SYT127" s="175"/>
      <c r="SYU127" s="175"/>
      <c r="SYV127" s="175"/>
      <c r="SYW127" s="175"/>
      <c r="SYX127" s="175"/>
      <c r="SYY127" s="175"/>
      <c r="SYZ127" s="175"/>
      <c r="SZA127" s="175"/>
      <c r="SZB127" s="175"/>
      <c r="SZC127" s="175"/>
      <c r="SZD127" s="175"/>
      <c r="SZE127" s="175"/>
      <c r="SZF127" s="175"/>
      <c r="SZG127" s="175"/>
      <c r="SZH127" s="175"/>
      <c r="SZI127" s="175"/>
      <c r="SZJ127" s="175"/>
      <c r="SZK127" s="175"/>
      <c r="SZL127" s="175"/>
      <c r="SZM127" s="175"/>
      <c r="SZN127" s="175"/>
      <c r="SZO127" s="175"/>
      <c r="SZP127" s="175"/>
      <c r="SZQ127" s="175"/>
      <c r="SZR127" s="175"/>
      <c r="SZS127" s="175"/>
      <c r="SZT127" s="175"/>
      <c r="SZU127" s="175"/>
      <c r="SZV127" s="175"/>
      <c r="SZW127" s="175"/>
      <c r="SZX127" s="175"/>
      <c r="SZY127" s="175"/>
      <c r="SZZ127" s="175"/>
      <c r="TAA127" s="175"/>
      <c r="TAB127" s="175"/>
      <c r="TAC127" s="175"/>
      <c r="TAD127" s="175"/>
      <c r="TAE127" s="175"/>
      <c r="TAF127" s="175"/>
      <c r="TAG127" s="175"/>
      <c r="TAH127" s="175"/>
      <c r="TAI127" s="175"/>
      <c r="TAJ127" s="175"/>
      <c r="TAK127" s="175"/>
      <c r="TAL127" s="175"/>
      <c r="TAM127" s="175"/>
      <c r="TAN127" s="175"/>
      <c r="TAO127" s="175"/>
      <c r="TAP127" s="175"/>
      <c r="TAQ127" s="175"/>
      <c r="TAR127" s="175"/>
      <c r="TAS127" s="175"/>
      <c r="TAT127" s="175"/>
      <c r="TAU127" s="175"/>
      <c r="TAV127" s="175"/>
      <c r="TAW127" s="175"/>
      <c r="TAX127" s="175"/>
      <c r="TAY127" s="175"/>
      <c r="TAZ127" s="175"/>
      <c r="TBA127" s="175"/>
      <c r="TBB127" s="175"/>
      <c r="TBC127" s="175"/>
      <c r="TBD127" s="175"/>
      <c r="TBE127" s="175"/>
      <c r="TBF127" s="175"/>
      <c r="TBG127" s="175"/>
      <c r="TBH127" s="175"/>
      <c r="TBI127" s="175"/>
      <c r="TBJ127" s="175"/>
      <c r="TBK127" s="175"/>
      <c r="TBL127" s="175"/>
      <c r="TBM127" s="175"/>
      <c r="TBN127" s="175"/>
      <c r="TBO127" s="175"/>
      <c r="TBP127" s="175"/>
      <c r="TBQ127" s="175"/>
      <c r="TBR127" s="175"/>
      <c r="TBS127" s="175"/>
      <c r="TBT127" s="175"/>
      <c r="TBU127" s="175"/>
      <c r="TBV127" s="175"/>
      <c r="TBW127" s="175"/>
      <c r="TBX127" s="175"/>
      <c r="TBY127" s="175"/>
      <c r="TBZ127" s="175"/>
      <c r="TCA127" s="175"/>
      <c r="TCB127" s="175"/>
      <c r="TCC127" s="175"/>
      <c r="TCD127" s="175"/>
      <c r="TCE127" s="175"/>
      <c r="TCF127" s="175"/>
      <c r="TCG127" s="175"/>
      <c r="TCH127" s="175"/>
      <c r="TCI127" s="175"/>
      <c r="TCJ127" s="175"/>
      <c r="TCK127" s="175"/>
      <c r="TCL127" s="175"/>
      <c r="TCM127" s="175"/>
      <c r="TCN127" s="175"/>
      <c r="TCO127" s="175"/>
      <c r="TCP127" s="175"/>
      <c r="TCQ127" s="175"/>
      <c r="TCR127" s="175"/>
      <c r="TCS127" s="175"/>
      <c r="TCT127" s="175"/>
      <c r="TCU127" s="175"/>
      <c r="TCV127" s="175"/>
      <c r="TCW127" s="175"/>
      <c r="TCX127" s="175"/>
      <c r="TCY127" s="175"/>
      <c r="TCZ127" s="175"/>
      <c r="TDA127" s="175"/>
      <c r="TDB127" s="175"/>
      <c r="TDC127" s="175"/>
      <c r="TDD127" s="175"/>
      <c r="TDE127" s="175"/>
      <c r="TDF127" s="175"/>
      <c r="TDG127" s="175"/>
      <c r="TDH127" s="175"/>
      <c r="TDI127" s="175"/>
      <c r="TDJ127" s="175"/>
      <c r="TDK127" s="175"/>
      <c r="TDL127" s="175"/>
      <c r="TDM127" s="175"/>
      <c r="TDN127" s="175"/>
      <c r="TDO127" s="175"/>
      <c r="TDP127" s="175"/>
      <c r="TDQ127" s="175"/>
      <c r="TDR127" s="175"/>
      <c r="TDS127" s="175"/>
      <c r="TDT127" s="175"/>
      <c r="TDU127" s="175"/>
      <c r="TDV127" s="175"/>
      <c r="TDW127" s="175"/>
      <c r="TDX127" s="175"/>
      <c r="TDY127" s="175"/>
      <c r="TDZ127" s="175"/>
      <c r="TEA127" s="175"/>
      <c r="TEB127" s="175"/>
      <c r="TEC127" s="175"/>
      <c r="TED127" s="175"/>
      <c r="TEE127" s="175"/>
      <c r="TEF127" s="175"/>
      <c r="TEG127" s="175"/>
      <c r="TEH127" s="175"/>
      <c r="TEI127" s="175"/>
      <c r="TEJ127" s="175"/>
      <c r="TEK127" s="175"/>
      <c r="TEL127" s="175"/>
      <c r="TEM127" s="175"/>
      <c r="TEN127" s="175"/>
      <c r="TEO127" s="175"/>
      <c r="TEP127" s="175"/>
      <c r="TEQ127" s="175"/>
      <c r="TER127" s="175"/>
      <c r="TES127" s="175"/>
      <c r="TET127" s="175"/>
      <c r="TEU127" s="175"/>
      <c r="TEV127" s="175"/>
      <c r="TEW127" s="175"/>
      <c r="TEX127" s="175"/>
      <c r="TEY127" s="175"/>
      <c r="TEZ127" s="175"/>
      <c r="TFA127" s="175"/>
      <c r="TFB127" s="175"/>
      <c r="TFC127" s="175"/>
      <c r="TFD127" s="175"/>
      <c r="TFE127" s="175"/>
      <c r="TFF127" s="175"/>
      <c r="TFG127" s="175"/>
      <c r="TFH127" s="175"/>
      <c r="TFI127" s="175"/>
      <c r="TFJ127" s="175"/>
      <c r="TFK127" s="175"/>
      <c r="TFL127" s="175"/>
      <c r="TFM127" s="175"/>
      <c r="TFN127" s="175"/>
      <c r="TFO127" s="175"/>
      <c r="TFP127" s="175"/>
      <c r="TFQ127" s="175"/>
      <c r="TFR127" s="175"/>
      <c r="TFS127" s="175"/>
      <c r="TFT127" s="175"/>
      <c r="TFU127" s="175"/>
      <c r="TFV127" s="175"/>
      <c r="TFW127" s="175"/>
      <c r="TFX127" s="175"/>
      <c r="TFY127" s="175"/>
      <c r="TFZ127" s="175"/>
      <c r="TGA127" s="175"/>
      <c r="TGB127" s="175"/>
      <c r="TGC127" s="175"/>
      <c r="TGD127" s="175"/>
      <c r="TGE127" s="175"/>
      <c r="TGF127" s="175"/>
      <c r="TGG127" s="175"/>
      <c r="TGH127" s="175"/>
      <c r="TGI127" s="175"/>
      <c r="TGJ127" s="175"/>
      <c r="TGK127" s="175"/>
      <c r="TGL127" s="175"/>
      <c r="TGM127" s="175"/>
      <c r="TGN127" s="175"/>
      <c r="TGO127" s="175"/>
      <c r="TGP127" s="175"/>
      <c r="TGQ127" s="175"/>
      <c r="TGR127" s="175"/>
      <c r="TGS127" s="175"/>
      <c r="TGT127" s="175"/>
      <c r="TGU127" s="175"/>
      <c r="TGV127" s="175"/>
      <c r="TGW127" s="175"/>
      <c r="TGX127" s="175"/>
      <c r="TGY127" s="175"/>
      <c r="TGZ127" s="175"/>
      <c r="THA127" s="175"/>
      <c r="THB127" s="175"/>
      <c r="THC127" s="175"/>
      <c r="THD127" s="175"/>
      <c r="THE127" s="175"/>
      <c r="THF127" s="175"/>
      <c r="THG127" s="175"/>
      <c r="THH127" s="175"/>
      <c r="THI127" s="175"/>
      <c r="THJ127" s="175"/>
      <c r="THK127" s="175"/>
      <c r="THL127" s="175"/>
      <c r="THM127" s="175"/>
      <c r="THN127" s="175"/>
      <c r="THO127" s="175"/>
      <c r="THP127" s="175"/>
      <c r="THQ127" s="175"/>
      <c r="THR127" s="175"/>
      <c r="THS127" s="175"/>
      <c r="THT127" s="175"/>
      <c r="THU127" s="175"/>
      <c r="THV127" s="175"/>
      <c r="THW127" s="175"/>
      <c r="THX127" s="175"/>
      <c r="THY127" s="175"/>
      <c r="THZ127" s="175"/>
      <c r="TIA127" s="175"/>
      <c r="TIB127" s="175"/>
      <c r="TIC127" s="175"/>
      <c r="TID127" s="175"/>
      <c r="TIE127" s="175"/>
      <c r="TIF127" s="175"/>
      <c r="TIG127" s="175"/>
      <c r="TIH127" s="175"/>
      <c r="TII127" s="175"/>
      <c r="TIJ127" s="175"/>
      <c r="TIK127" s="175"/>
      <c r="TIL127" s="175"/>
      <c r="TIM127" s="175"/>
      <c r="TIN127" s="175"/>
      <c r="TIO127" s="175"/>
      <c r="TIP127" s="175"/>
      <c r="TIQ127" s="175"/>
      <c r="TIR127" s="175"/>
      <c r="TIS127" s="175"/>
      <c r="TIT127" s="175"/>
      <c r="TIU127" s="175"/>
      <c r="TIV127" s="175"/>
      <c r="TIW127" s="175"/>
      <c r="TIX127" s="175"/>
      <c r="TIY127" s="175"/>
      <c r="TIZ127" s="175"/>
      <c r="TJA127" s="175"/>
      <c r="TJB127" s="175"/>
      <c r="TJC127" s="175"/>
      <c r="TJD127" s="175"/>
      <c r="TJE127" s="175"/>
      <c r="TJF127" s="175"/>
      <c r="TJG127" s="175"/>
      <c r="TJH127" s="175"/>
      <c r="TJI127" s="175"/>
      <c r="TJJ127" s="175"/>
      <c r="TJK127" s="175"/>
      <c r="TJL127" s="175"/>
      <c r="TJM127" s="175"/>
      <c r="TJN127" s="175"/>
      <c r="TJO127" s="175"/>
      <c r="TJP127" s="175"/>
      <c r="TJQ127" s="175"/>
      <c r="TJR127" s="175"/>
      <c r="TJS127" s="175"/>
      <c r="TJT127" s="175"/>
      <c r="TJU127" s="175"/>
      <c r="TJV127" s="175"/>
      <c r="TJW127" s="175"/>
      <c r="TJX127" s="175"/>
      <c r="TJY127" s="175"/>
      <c r="TJZ127" s="175"/>
      <c r="TKA127" s="175"/>
      <c r="TKB127" s="175"/>
      <c r="TKC127" s="175"/>
      <c r="TKD127" s="175"/>
      <c r="TKE127" s="175"/>
      <c r="TKF127" s="175"/>
      <c r="TKG127" s="175"/>
      <c r="TKH127" s="175"/>
      <c r="TKI127" s="175"/>
      <c r="TKJ127" s="175"/>
      <c r="TKK127" s="175"/>
      <c r="TKL127" s="175"/>
      <c r="TKM127" s="175"/>
      <c r="TKN127" s="175"/>
      <c r="TKO127" s="175"/>
      <c r="TKP127" s="175"/>
      <c r="TKQ127" s="175"/>
      <c r="TKR127" s="175"/>
      <c r="TKS127" s="175"/>
      <c r="TKT127" s="175"/>
      <c r="TKU127" s="175"/>
      <c r="TKV127" s="175"/>
      <c r="TKW127" s="175"/>
      <c r="TKX127" s="175"/>
      <c r="TKY127" s="175"/>
      <c r="TKZ127" s="175"/>
      <c r="TLA127" s="175"/>
      <c r="TLB127" s="175"/>
      <c r="TLC127" s="175"/>
      <c r="TLD127" s="175"/>
      <c r="TLE127" s="175"/>
      <c r="TLF127" s="175"/>
      <c r="TLG127" s="175"/>
      <c r="TLH127" s="175"/>
      <c r="TLI127" s="175"/>
      <c r="TLJ127" s="175"/>
      <c r="TLK127" s="175"/>
      <c r="TLL127" s="175"/>
      <c r="TLM127" s="175"/>
      <c r="TLN127" s="175"/>
      <c r="TLO127" s="175"/>
      <c r="TLP127" s="175"/>
      <c r="TLQ127" s="175"/>
      <c r="TLR127" s="175"/>
      <c r="TLS127" s="175"/>
      <c r="TLT127" s="175"/>
      <c r="TLU127" s="175"/>
      <c r="TLV127" s="175"/>
      <c r="TLW127" s="175"/>
      <c r="TLX127" s="175"/>
      <c r="TLY127" s="175"/>
      <c r="TLZ127" s="175"/>
      <c r="TMA127" s="175"/>
      <c r="TMB127" s="175"/>
      <c r="TMC127" s="175"/>
      <c r="TMD127" s="175"/>
      <c r="TME127" s="175"/>
      <c r="TMF127" s="175"/>
      <c r="TMG127" s="175"/>
      <c r="TMH127" s="175"/>
      <c r="TMI127" s="175"/>
      <c r="TMJ127" s="175"/>
      <c r="TMK127" s="175"/>
      <c r="TML127" s="175"/>
      <c r="TMM127" s="175"/>
      <c r="TMN127" s="175"/>
      <c r="TMO127" s="175"/>
      <c r="TMP127" s="175"/>
      <c r="TMQ127" s="175"/>
      <c r="TMR127" s="175"/>
      <c r="TMS127" s="175"/>
      <c r="TMT127" s="175"/>
      <c r="TMU127" s="175"/>
      <c r="TMV127" s="175"/>
      <c r="TMW127" s="175"/>
      <c r="TMX127" s="175"/>
      <c r="TMY127" s="175"/>
      <c r="TMZ127" s="175"/>
      <c r="TNA127" s="175"/>
      <c r="TNB127" s="175"/>
      <c r="TNC127" s="175"/>
      <c r="TND127" s="175"/>
      <c r="TNE127" s="175"/>
      <c r="TNF127" s="175"/>
      <c r="TNG127" s="175"/>
      <c r="TNH127" s="175"/>
      <c r="TNI127" s="175"/>
      <c r="TNJ127" s="175"/>
      <c r="TNK127" s="175"/>
      <c r="TNL127" s="175"/>
      <c r="TNM127" s="175"/>
      <c r="TNN127" s="175"/>
      <c r="TNO127" s="175"/>
      <c r="TNP127" s="175"/>
      <c r="TNQ127" s="175"/>
      <c r="TNR127" s="175"/>
      <c r="TNS127" s="175"/>
      <c r="TNT127" s="175"/>
      <c r="TNU127" s="175"/>
      <c r="TNV127" s="175"/>
      <c r="TNW127" s="175"/>
      <c r="TNX127" s="175"/>
      <c r="TNY127" s="175"/>
      <c r="TNZ127" s="175"/>
      <c r="TOA127" s="175"/>
      <c r="TOB127" s="175"/>
      <c r="TOC127" s="175"/>
      <c r="TOD127" s="175"/>
      <c r="TOE127" s="175"/>
      <c r="TOF127" s="175"/>
      <c r="TOG127" s="175"/>
      <c r="TOH127" s="175"/>
      <c r="TOI127" s="175"/>
      <c r="TOJ127" s="175"/>
      <c r="TOK127" s="175"/>
      <c r="TOL127" s="175"/>
      <c r="TOM127" s="175"/>
      <c r="TON127" s="175"/>
      <c r="TOO127" s="175"/>
      <c r="TOP127" s="175"/>
      <c r="TOQ127" s="175"/>
      <c r="TOR127" s="175"/>
      <c r="TOS127" s="175"/>
      <c r="TOT127" s="175"/>
      <c r="TOU127" s="175"/>
      <c r="TOV127" s="175"/>
      <c r="TOW127" s="175"/>
      <c r="TOX127" s="175"/>
      <c r="TOY127" s="175"/>
      <c r="TOZ127" s="175"/>
      <c r="TPA127" s="175"/>
      <c r="TPB127" s="175"/>
      <c r="TPC127" s="175"/>
      <c r="TPD127" s="175"/>
      <c r="TPE127" s="175"/>
      <c r="TPF127" s="175"/>
      <c r="TPG127" s="175"/>
      <c r="TPH127" s="175"/>
      <c r="TPI127" s="175"/>
      <c r="TPJ127" s="175"/>
      <c r="TPK127" s="175"/>
      <c r="TPL127" s="175"/>
      <c r="TPM127" s="175"/>
      <c r="TPN127" s="175"/>
      <c r="TPO127" s="175"/>
      <c r="TPP127" s="175"/>
      <c r="TPQ127" s="175"/>
      <c r="TPR127" s="175"/>
      <c r="TPS127" s="175"/>
      <c r="TPT127" s="175"/>
      <c r="TPU127" s="175"/>
      <c r="TPV127" s="175"/>
      <c r="TPW127" s="175"/>
      <c r="TPX127" s="175"/>
      <c r="TPY127" s="175"/>
      <c r="TPZ127" s="175"/>
      <c r="TQA127" s="175"/>
      <c r="TQB127" s="175"/>
      <c r="TQC127" s="175"/>
      <c r="TQD127" s="175"/>
      <c r="TQE127" s="175"/>
      <c r="TQF127" s="175"/>
      <c r="TQG127" s="175"/>
      <c r="TQH127" s="175"/>
      <c r="TQI127" s="175"/>
      <c r="TQJ127" s="175"/>
      <c r="TQK127" s="175"/>
      <c r="TQL127" s="175"/>
      <c r="TQM127" s="175"/>
      <c r="TQN127" s="175"/>
      <c r="TQO127" s="175"/>
      <c r="TQP127" s="175"/>
      <c r="TQQ127" s="175"/>
      <c r="TQR127" s="175"/>
      <c r="TQS127" s="175"/>
      <c r="TQT127" s="175"/>
      <c r="TQU127" s="175"/>
      <c r="TQV127" s="175"/>
      <c r="TQW127" s="175"/>
      <c r="TQX127" s="175"/>
      <c r="TQY127" s="175"/>
      <c r="TQZ127" s="175"/>
      <c r="TRA127" s="175"/>
      <c r="TRB127" s="175"/>
      <c r="TRC127" s="175"/>
      <c r="TRD127" s="175"/>
      <c r="TRE127" s="175"/>
      <c r="TRF127" s="175"/>
      <c r="TRG127" s="175"/>
      <c r="TRH127" s="175"/>
      <c r="TRI127" s="175"/>
      <c r="TRJ127" s="175"/>
      <c r="TRK127" s="175"/>
      <c r="TRL127" s="175"/>
      <c r="TRM127" s="175"/>
      <c r="TRN127" s="175"/>
      <c r="TRO127" s="175"/>
      <c r="TRP127" s="175"/>
      <c r="TRQ127" s="175"/>
      <c r="TRR127" s="175"/>
      <c r="TRS127" s="175"/>
      <c r="TRT127" s="175"/>
      <c r="TRU127" s="175"/>
      <c r="TRV127" s="175"/>
      <c r="TRW127" s="175"/>
      <c r="TRX127" s="175"/>
      <c r="TRY127" s="175"/>
      <c r="TRZ127" s="175"/>
      <c r="TSA127" s="175"/>
      <c r="TSB127" s="175"/>
      <c r="TSC127" s="175"/>
      <c r="TSD127" s="175"/>
      <c r="TSE127" s="175"/>
      <c r="TSF127" s="175"/>
      <c r="TSG127" s="175"/>
      <c r="TSH127" s="175"/>
      <c r="TSI127" s="175"/>
      <c r="TSJ127" s="175"/>
      <c r="TSK127" s="175"/>
      <c r="TSL127" s="175"/>
      <c r="TSM127" s="175"/>
      <c r="TSN127" s="175"/>
      <c r="TSO127" s="175"/>
      <c r="TSP127" s="175"/>
      <c r="TSQ127" s="175"/>
      <c r="TSR127" s="175"/>
      <c r="TSS127" s="175"/>
      <c r="TST127" s="175"/>
      <c r="TSU127" s="175"/>
      <c r="TSV127" s="175"/>
      <c r="TSW127" s="175"/>
      <c r="TSX127" s="175"/>
      <c r="TSY127" s="175"/>
      <c r="TSZ127" s="175"/>
      <c r="TTA127" s="175"/>
      <c r="TTB127" s="175"/>
      <c r="TTC127" s="175"/>
      <c r="TTD127" s="175"/>
      <c r="TTE127" s="175"/>
      <c r="TTF127" s="175"/>
      <c r="TTG127" s="175"/>
      <c r="TTH127" s="175"/>
      <c r="TTI127" s="175"/>
      <c r="TTJ127" s="175"/>
      <c r="TTK127" s="175"/>
      <c r="TTL127" s="175"/>
      <c r="TTM127" s="175"/>
      <c r="TTN127" s="175"/>
      <c r="TTO127" s="175"/>
      <c r="TTP127" s="175"/>
      <c r="TTQ127" s="175"/>
      <c r="TTR127" s="175"/>
      <c r="TTS127" s="175"/>
      <c r="TTT127" s="175"/>
      <c r="TTU127" s="175"/>
      <c r="TTV127" s="175"/>
      <c r="TTW127" s="175"/>
      <c r="TTX127" s="175"/>
      <c r="TTY127" s="175"/>
      <c r="TTZ127" s="175"/>
      <c r="TUA127" s="175"/>
      <c r="TUB127" s="175"/>
      <c r="TUC127" s="175"/>
      <c r="TUD127" s="175"/>
      <c r="TUE127" s="175"/>
      <c r="TUF127" s="175"/>
      <c r="TUG127" s="175"/>
      <c r="TUH127" s="175"/>
      <c r="TUI127" s="175"/>
      <c r="TUJ127" s="175"/>
      <c r="TUK127" s="175"/>
      <c r="TUL127" s="175"/>
      <c r="TUM127" s="175"/>
      <c r="TUN127" s="175"/>
      <c r="TUO127" s="175"/>
      <c r="TUP127" s="175"/>
      <c r="TUQ127" s="175"/>
      <c r="TUR127" s="175"/>
      <c r="TUS127" s="175"/>
      <c r="TUT127" s="175"/>
      <c r="TUU127" s="175"/>
      <c r="TUV127" s="175"/>
      <c r="TUW127" s="175"/>
      <c r="TUX127" s="175"/>
      <c r="TUY127" s="175"/>
      <c r="TUZ127" s="175"/>
      <c r="TVA127" s="175"/>
      <c r="TVB127" s="175"/>
      <c r="TVC127" s="175"/>
      <c r="TVD127" s="175"/>
      <c r="TVE127" s="175"/>
      <c r="TVF127" s="175"/>
      <c r="TVG127" s="175"/>
      <c r="TVH127" s="175"/>
      <c r="TVI127" s="175"/>
      <c r="TVJ127" s="175"/>
      <c r="TVK127" s="175"/>
      <c r="TVL127" s="175"/>
      <c r="TVM127" s="175"/>
      <c r="TVN127" s="175"/>
      <c r="TVO127" s="175"/>
      <c r="TVP127" s="175"/>
      <c r="TVQ127" s="175"/>
      <c r="TVR127" s="175"/>
      <c r="TVS127" s="175"/>
      <c r="TVT127" s="175"/>
      <c r="TVU127" s="175"/>
      <c r="TVV127" s="175"/>
      <c r="TVW127" s="175"/>
      <c r="TVX127" s="175"/>
      <c r="TVY127" s="175"/>
      <c r="TVZ127" s="175"/>
      <c r="TWA127" s="175"/>
      <c r="TWB127" s="175"/>
      <c r="TWC127" s="175"/>
      <c r="TWD127" s="175"/>
      <c r="TWE127" s="175"/>
      <c r="TWF127" s="175"/>
      <c r="TWG127" s="175"/>
      <c r="TWH127" s="175"/>
      <c r="TWI127" s="175"/>
      <c r="TWJ127" s="175"/>
      <c r="TWK127" s="175"/>
      <c r="TWL127" s="175"/>
      <c r="TWM127" s="175"/>
      <c r="TWN127" s="175"/>
      <c r="TWO127" s="175"/>
      <c r="TWP127" s="175"/>
      <c r="TWQ127" s="175"/>
      <c r="TWR127" s="175"/>
      <c r="TWS127" s="175"/>
      <c r="TWT127" s="175"/>
      <c r="TWU127" s="175"/>
      <c r="TWV127" s="175"/>
      <c r="TWW127" s="175"/>
      <c r="TWX127" s="175"/>
      <c r="TWY127" s="175"/>
      <c r="TWZ127" s="175"/>
      <c r="TXA127" s="175"/>
      <c r="TXB127" s="175"/>
      <c r="TXC127" s="175"/>
      <c r="TXD127" s="175"/>
      <c r="TXE127" s="175"/>
      <c r="TXF127" s="175"/>
      <c r="TXG127" s="175"/>
      <c r="TXH127" s="175"/>
      <c r="TXI127" s="175"/>
      <c r="TXJ127" s="175"/>
      <c r="TXK127" s="175"/>
      <c r="TXL127" s="175"/>
      <c r="TXM127" s="175"/>
      <c r="TXN127" s="175"/>
      <c r="TXO127" s="175"/>
      <c r="TXP127" s="175"/>
      <c r="TXQ127" s="175"/>
      <c r="TXR127" s="175"/>
      <c r="TXS127" s="175"/>
      <c r="TXT127" s="175"/>
      <c r="TXU127" s="175"/>
      <c r="TXV127" s="175"/>
      <c r="TXW127" s="175"/>
      <c r="TXX127" s="175"/>
      <c r="TXY127" s="175"/>
      <c r="TXZ127" s="175"/>
      <c r="TYA127" s="175"/>
      <c r="TYB127" s="175"/>
      <c r="TYC127" s="175"/>
      <c r="TYD127" s="175"/>
      <c r="TYE127" s="175"/>
      <c r="TYF127" s="175"/>
      <c r="TYG127" s="175"/>
      <c r="TYH127" s="175"/>
      <c r="TYI127" s="175"/>
      <c r="TYJ127" s="175"/>
      <c r="TYK127" s="175"/>
      <c r="TYL127" s="175"/>
      <c r="TYM127" s="175"/>
      <c r="TYN127" s="175"/>
      <c r="TYO127" s="175"/>
      <c r="TYP127" s="175"/>
      <c r="TYQ127" s="175"/>
      <c r="TYR127" s="175"/>
      <c r="TYS127" s="175"/>
      <c r="TYT127" s="175"/>
      <c r="TYU127" s="175"/>
      <c r="TYV127" s="175"/>
      <c r="TYW127" s="175"/>
      <c r="TYX127" s="175"/>
      <c r="TYY127" s="175"/>
      <c r="TYZ127" s="175"/>
      <c r="TZA127" s="175"/>
      <c r="TZB127" s="175"/>
      <c r="TZC127" s="175"/>
      <c r="TZD127" s="175"/>
      <c r="TZE127" s="175"/>
      <c r="TZF127" s="175"/>
      <c r="TZG127" s="175"/>
      <c r="TZH127" s="175"/>
      <c r="TZI127" s="175"/>
      <c r="TZJ127" s="175"/>
      <c r="TZK127" s="175"/>
      <c r="TZL127" s="175"/>
      <c r="TZM127" s="175"/>
      <c r="TZN127" s="175"/>
      <c r="TZO127" s="175"/>
      <c r="TZP127" s="175"/>
      <c r="TZQ127" s="175"/>
      <c r="TZR127" s="175"/>
      <c r="TZS127" s="175"/>
      <c r="TZT127" s="175"/>
      <c r="TZU127" s="175"/>
      <c r="TZV127" s="175"/>
      <c r="TZW127" s="175"/>
      <c r="TZX127" s="175"/>
      <c r="TZY127" s="175"/>
      <c r="TZZ127" s="175"/>
      <c r="UAA127" s="175"/>
      <c r="UAB127" s="175"/>
      <c r="UAC127" s="175"/>
      <c r="UAD127" s="175"/>
      <c r="UAE127" s="175"/>
      <c r="UAF127" s="175"/>
      <c r="UAG127" s="175"/>
      <c r="UAH127" s="175"/>
      <c r="UAI127" s="175"/>
      <c r="UAJ127" s="175"/>
      <c r="UAK127" s="175"/>
      <c r="UAL127" s="175"/>
      <c r="UAM127" s="175"/>
      <c r="UAN127" s="175"/>
      <c r="UAO127" s="175"/>
      <c r="UAP127" s="175"/>
      <c r="UAQ127" s="175"/>
      <c r="UAR127" s="175"/>
      <c r="UAS127" s="175"/>
      <c r="UAT127" s="175"/>
      <c r="UAU127" s="175"/>
      <c r="UAV127" s="175"/>
      <c r="UAW127" s="175"/>
      <c r="UAX127" s="175"/>
      <c r="UAY127" s="175"/>
      <c r="UAZ127" s="175"/>
      <c r="UBA127" s="175"/>
      <c r="UBB127" s="175"/>
      <c r="UBC127" s="175"/>
      <c r="UBD127" s="175"/>
      <c r="UBE127" s="175"/>
      <c r="UBF127" s="175"/>
      <c r="UBG127" s="175"/>
      <c r="UBH127" s="175"/>
      <c r="UBI127" s="175"/>
      <c r="UBJ127" s="175"/>
      <c r="UBK127" s="175"/>
      <c r="UBL127" s="175"/>
      <c r="UBM127" s="175"/>
      <c r="UBN127" s="175"/>
      <c r="UBO127" s="175"/>
      <c r="UBP127" s="175"/>
      <c r="UBQ127" s="175"/>
      <c r="UBR127" s="175"/>
      <c r="UBS127" s="175"/>
      <c r="UBT127" s="175"/>
      <c r="UBU127" s="175"/>
      <c r="UBV127" s="175"/>
      <c r="UBW127" s="175"/>
      <c r="UBX127" s="175"/>
      <c r="UBY127" s="175"/>
      <c r="UBZ127" s="175"/>
      <c r="UCA127" s="175"/>
      <c r="UCB127" s="175"/>
      <c r="UCC127" s="175"/>
      <c r="UCD127" s="175"/>
      <c r="UCE127" s="175"/>
      <c r="UCF127" s="175"/>
      <c r="UCG127" s="175"/>
      <c r="UCH127" s="175"/>
      <c r="UCI127" s="175"/>
      <c r="UCJ127" s="175"/>
      <c r="UCK127" s="175"/>
      <c r="UCL127" s="175"/>
      <c r="UCM127" s="175"/>
      <c r="UCN127" s="175"/>
      <c r="UCO127" s="175"/>
      <c r="UCP127" s="175"/>
      <c r="UCQ127" s="175"/>
      <c r="UCR127" s="175"/>
      <c r="UCS127" s="175"/>
      <c r="UCT127" s="175"/>
      <c r="UCU127" s="175"/>
      <c r="UCV127" s="175"/>
      <c r="UCW127" s="175"/>
      <c r="UCX127" s="175"/>
      <c r="UCY127" s="175"/>
      <c r="UCZ127" s="175"/>
      <c r="UDA127" s="175"/>
      <c r="UDB127" s="175"/>
      <c r="UDC127" s="175"/>
      <c r="UDD127" s="175"/>
      <c r="UDE127" s="175"/>
      <c r="UDF127" s="175"/>
      <c r="UDG127" s="175"/>
      <c r="UDH127" s="175"/>
      <c r="UDI127" s="175"/>
      <c r="UDJ127" s="175"/>
      <c r="UDK127" s="175"/>
      <c r="UDL127" s="175"/>
      <c r="UDM127" s="175"/>
      <c r="UDN127" s="175"/>
      <c r="UDO127" s="175"/>
      <c r="UDP127" s="175"/>
      <c r="UDQ127" s="175"/>
      <c r="UDR127" s="175"/>
      <c r="UDS127" s="175"/>
      <c r="UDT127" s="175"/>
      <c r="UDU127" s="175"/>
      <c r="UDV127" s="175"/>
      <c r="UDW127" s="175"/>
      <c r="UDX127" s="175"/>
      <c r="UDY127" s="175"/>
      <c r="UDZ127" s="175"/>
      <c r="UEA127" s="175"/>
      <c r="UEB127" s="175"/>
      <c r="UEC127" s="175"/>
      <c r="UED127" s="175"/>
      <c r="UEE127" s="175"/>
      <c r="UEF127" s="175"/>
      <c r="UEG127" s="175"/>
      <c r="UEH127" s="175"/>
      <c r="UEI127" s="175"/>
      <c r="UEJ127" s="175"/>
      <c r="UEK127" s="175"/>
      <c r="UEL127" s="175"/>
      <c r="UEM127" s="175"/>
      <c r="UEN127" s="175"/>
      <c r="UEO127" s="175"/>
      <c r="UEP127" s="175"/>
      <c r="UEQ127" s="175"/>
      <c r="UER127" s="175"/>
      <c r="UES127" s="175"/>
      <c r="UET127" s="175"/>
      <c r="UEU127" s="175"/>
      <c r="UEV127" s="175"/>
      <c r="UEW127" s="175"/>
      <c r="UEX127" s="175"/>
      <c r="UEY127" s="175"/>
      <c r="UEZ127" s="175"/>
      <c r="UFA127" s="175"/>
      <c r="UFB127" s="175"/>
      <c r="UFC127" s="175"/>
      <c r="UFD127" s="175"/>
      <c r="UFE127" s="175"/>
      <c r="UFF127" s="175"/>
      <c r="UFG127" s="175"/>
      <c r="UFH127" s="175"/>
      <c r="UFI127" s="175"/>
      <c r="UFJ127" s="175"/>
      <c r="UFK127" s="175"/>
      <c r="UFL127" s="175"/>
      <c r="UFM127" s="175"/>
      <c r="UFN127" s="175"/>
      <c r="UFO127" s="175"/>
      <c r="UFP127" s="175"/>
      <c r="UFQ127" s="175"/>
      <c r="UFR127" s="175"/>
      <c r="UFS127" s="175"/>
      <c r="UFT127" s="175"/>
      <c r="UFU127" s="175"/>
      <c r="UFV127" s="175"/>
      <c r="UFW127" s="175"/>
      <c r="UFX127" s="175"/>
      <c r="UFY127" s="175"/>
      <c r="UFZ127" s="175"/>
      <c r="UGA127" s="175"/>
      <c r="UGB127" s="175"/>
      <c r="UGC127" s="175"/>
      <c r="UGD127" s="175"/>
      <c r="UGE127" s="175"/>
      <c r="UGF127" s="175"/>
      <c r="UGG127" s="175"/>
      <c r="UGH127" s="175"/>
      <c r="UGI127" s="175"/>
      <c r="UGJ127" s="175"/>
      <c r="UGK127" s="175"/>
      <c r="UGL127" s="175"/>
      <c r="UGM127" s="175"/>
      <c r="UGN127" s="175"/>
      <c r="UGO127" s="175"/>
      <c r="UGP127" s="175"/>
      <c r="UGQ127" s="175"/>
      <c r="UGR127" s="175"/>
      <c r="UGS127" s="175"/>
      <c r="UGT127" s="175"/>
      <c r="UGU127" s="175"/>
      <c r="UGV127" s="175"/>
      <c r="UGW127" s="175"/>
      <c r="UGX127" s="175"/>
      <c r="UGY127" s="175"/>
      <c r="UGZ127" s="175"/>
      <c r="UHA127" s="175"/>
      <c r="UHB127" s="175"/>
      <c r="UHC127" s="175"/>
      <c r="UHD127" s="175"/>
      <c r="UHE127" s="175"/>
      <c r="UHF127" s="175"/>
      <c r="UHG127" s="175"/>
      <c r="UHH127" s="175"/>
      <c r="UHI127" s="175"/>
      <c r="UHJ127" s="175"/>
      <c r="UHK127" s="175"/>
      <c r="UHL127" s="175"/>
      <c r="UHM127" s="175"/>
      <c r="UHN127" s="175"/>
      <c r="UHO127" s="175"/>
      <c r="UHP127" s="175"/>
      <c r="UHQ127" s="175"/>
      <c r="UHR127" s="175"/>
      <c r="UHS127" s="175"/>
      <c r="UHT127" s="175"/>
      <c r="UHU127" s="175"/>
      <c r="UHV127" s="175"/>
      <c r="UHW127" s="175"/>
      <c r="UHX127" s="175"/>
      <c r="UHY127" s="175"/>
      <c r="UHZ127" s="175"/>
      <c r="UIA127" s="175"/>
      <c r="UIB127" s="175"/>
      <c r="UIC127" s="175"/>
      <c r="UID127" s="175"/>
      <c r="UIE127" s="175"/>
      <c r="UIF127" s="175"/>
      <c r="UIG127" s="175"/>
      <c r="UIH127" s="175"/>
      <c r="UII127" s="175"/>
      <c r="UIJ127" s="175"/>
      <c r="UIK127" s="175"/>
      <c r="UIL127" s="175"/>
      <c r="UIM127" s="175"/>
      <c r="UIN127" s="175"/>
      <c r="UIO127" s="175"/>
      <c r="UIP127" s="175"/>
      <c r="UIQ127" s="175"/>
      <c r="UIR127" s="175"/>
      <c r="UIS127" s="175"/>
      <c r="UIT127" s="175"/>
      <c r="UIU127" s="175"/>
      <c r="UIV127" s="175"/>
      <c r="UIW127" s="175"/>
      <c r="UIX127" s="175"/>
      <c r="UIY127" s="175"/>
      <c r="UIZ127" s="175"/>
      <c r="UJA127" s="175"/>
      <c r="UJB127" s="175"/>
      <c r="UJC127" s="175"/>
      <c r="UJD127" s="175"/>
      <c r="UJE127" s="175"/>
      <c r="UJF127" s="175"/>
      <c r="UJG127" s="175"/>
      <c r="UJH127" s="175"/>
      <c r="UJI127" s="175"/>
      <c r="UJJ127" s="175"/>
      <c r="UJK127" s="175"/>
      <c r="UJL127" s="175"/>
      <c r="UJM127" s="175"/>
      <c r="UJN127" s="175"/>
      <c r="UJO127" s="175"/>
      <c r="UJP127" s="175"/>
      <c r="UJQ127" s="175"/>
      <c r="UJR127" s="175"/>
      <c r="UJS127" s="175"/>
      <c r="UJT127" s="175"/>
      <c r="UJU127" s="175"/>
      <c r="UJV127" s="175"/>
      <c r="UJW127" s="175"/>
      <c r="UJX127" s="175"/>
      <c r="UJY127" s="175"/>
      <c r="UJZ127" s="175"/>
      <c r="UKA127" s="175"/>
      <c r="UKB127" s="175"/>
      <c r="UKC127" s="175"/>
      <c r="UKD127" s="175"/>
      <c r="UKE127" s="175"/>
      <c r="UKF127" s="175"/>
      <c r="UKG127" s="175"/>
      <c r="UKH127" s="175"/>
      <c r="UKI127" s="175"/>
      <c r="UKJ127" s="175"/>
      <c r="UKK127" s="175"/>
      <c r="UKL127" s="175"/>
      <c r="UKM127" s="175"/>
      <c r="UKN127" s="175"/>
      <c r="UKO127" s="175"/>
      <c r="UKP127" s="175"/>
      <c r="UKQ127" s="175"/>
      <c r="UKR127" s="175"/>
      <c r="UKS127" s="175"/>
      <c r="UKT127" s="175"/>
      <c r="UKU127" s="175"/>
      <c r="UKV127" s="175"/>
      <c r="UKW127" s="175"/>
      <c r="UKX127" s="175"/>
      <c r="UKY127" s="175"/>
      <c r="UKZ127" s="175"/>
      <c r="ULA127" s="175"/>
      <c r="ULB127" s="175"/>
      <c r="ULC127" s="175"/>
      <c r="ULD127" s="175"/>
      <c r="ULE127" s="175"/>
      <c r="ULF127" s="175"/>
      <c r="ULG127" s="175"/>
      <c r="ULH127" s="175"/>
      <c r="ULI127" s="175"/>
      <c r="ULJ127" s="175"/>
      <c r="ULK127" s="175"/>
      <c r="ULL127" s="175"/>
      <c r="ULM127" s="175"/>
      <c r="ULN127" s="175"/>
      <c r="ULO127" s="175"/>
      <c r="ULP127" s="175"/>
      <c r="ULQ127" s="175"/>
      <c r="ULR127" s="175"/>
      <c r="ULS127" s="175"/>
      <c r="ULT127" s="175"/>
      <c r="ULU127" s="175"/>
      <c r="ULV127" s="175"/>
      <c r="ULW127" s="175"/>
      <c r="ULX127" s="175"/>
      <c r="ULY127" s="175"/>
      <c r="ULZ127" s="175"/>
      <c r="UMA127" s="175"/>
      <c r="UMB127" s="175"/>
      <c r="UMC127" s="175"/>
      <c r="UMD127" s="175"/>
      <c r="UME127" s="175"/>
      <c r="UMF127" s="175"/>
      <c r="UMG127" s="175"/>
      <c r="UMH127" s="175"/>
      <c r="UMI127" s="175"/>
      <c r="UMJ127" s="175"/>
      <c r="UMK127" s="175"/>
      <c r="UML127" s="175"/>
      <c r="UMM127" s="175"/>
      <c r="UMN127" s="175"/>
      <c r="UMO127" s="175"/>
      <c r="UMP127" s="175"/>
      <c r="UMQ127" s="175"/>
      <c r="UMR127" s="175"/>
      <c r="UMS127" s="175"/>
      <c r="UMT127" s="175"/>
      <c r="UMU127" s="175"/>
      <c r="UMV127" s="175"/>
      <c r="UMW127" s="175"/>
      <c r="UMX127" s="175"/>
      <c r="UMY127" s="175"/>
      <c r="UMZ127" s="175"/>
      <c r="UNA127" s="175"/>
      <c r="UNB127" s="175"/>
      <c r="UNC127" s="175"/>
      <c r="UND127" s="175"/>
      <c r="UNE127" s="175"/>
      <c r="UNF127" s="175"/>
      <c r="UNG127" s="175"/>
      <c r="UNH127" s="175"/>
      <c r="UNI127" s="175"/>
      <c r="UNJ127" s="175"/>
      <c r="UNK127" s="175"/>
      <c r="UNL127" s="175"/>
      <c r="UNM127" s="175"/>
      <c r="UNN127" s="175"/>
      <c r="UNO127" s="175"/>
      <c r="UNP127" s="175"/>
      <c r="UNQ127" s="175"/>
      <c r="UNR127" s="175"/>
      <c r="UNS127" s="175"/>
      <c r="UNT127" s="175"/>
      <c r="UNU127" s="175"/>
      <c r="UNV127" s="175"/>
      <c r="UNW127" s="175"/>
      <c r="UNX127" s="175"/>
      <c r="UNY127" s="175"/>
      <c r="UNZ127" s="175"/>
      <c r="UOA127" s="175"/>
      <c r="UOB127" s="175"/>
      <c r="UOC127" s="175"/>
      <c r="UOD127" s="175"/>
      <c r="UOE127" s="175"/>
      <c r="UOF127" s="175"/>
      <c r="UOG127" s="175"/>
      <c r="UOH127" s="175"/>
      <c r="UOI127" s="175"/>
      <c r="UOJ127" s="175"/>
      <c r="UOK127" s="175"/>
      <c r="UOL127" s="175"/>
      <c r="UOM127" s="175"/>
      <c r="UON127" s="175"/>
      <c r="UOO127" s="175"/>
      <c r="UOP127" s="175"/>
      <c r="UOQ127" s="175"/>
      <c r="UOR127" s="175"/>
      <c r="UOS127" s="175"/>
      <c r="UOT127" s="175"/>
      <c r="UOU127" s="175"/>
      <c r="UOV127" s="175"/>
      <c r="UOW127" s="175"/>
      <c r="UOX127" s="175"/>
      <c r="UOY127" s="175"/>
      <c r="UOZ127" s="175"/>
      <c r="UPA127" s="175"/>
      <c r="UPB127" s="175"/>
      <c r="UPC127" s="175"/>
      <c r="UPD127" s="175"/>
      <c r="UPE127" s="175"/>
      <c r="UPF127" s="175"/>
      <c r="UPG127" s="175"/>
      <c r="UPH127" s="175"/>
      <c r="UPI127" s="175"/>
      <c r="UPJ127" s="175"/>
      <c r="UPK127" s="175"/>
      <c r="UPL127" s="175"/>
      <c r="UPM127" s="175"/>
      <c r="UPN127" s="175"/>
      <c r="UPO127" s="175"/>
      <c r="UPP127" s="175"/>
      <c r="UPQ127" s="175"/>
      <c r="UPR127" s="175"/>
      <c r="UPS127" s="175"/>
      <c r="UPT127" s="175"/>
      <c r="UPU127" s="175"/>
      <c r="UPV127" s="175"/>
      <c r="UPW127" s="175"/>
      <c r="UPX127" s="175"/>
      <c r="UPY127" s="175"/>
      <c r="UPZ127" s="175"/>
      <c r="UQA127" s="175"/>
      <c r="UQB127" s="175"/>
      <c r="UQC127" s="175"/>
      <c r="UQD127" s="175"/>
      <c r="UQE127" s="175"/>
      <c r="UQF127" s="175"/>
      <c r="UQG127" s="175"/>
      <c r="UQH127" s="175"/>
      <c r="UQI127" s="175"/>
      <c r="UQJ127" s="175"/>
      <c r="UQK127" s="175"/>
      <c r="UQL127" s="175"/>
      <c r="UQM127" s="175"/>
      <c r="UQN127" s="175"/>
      <c r="UQO127" s="175"/>
      <c r="UQP127" s="175"/>
      <c r="UQQ127" s="175"/>
      <c r="UQR127" s="175"/>
      <c r="UQS127" s="175"/>
      <c r="UQT127" s="175"/>
      <c r="UQU127" s="175"/>
      <c r="UQV127" s="175"/>
      <c r="UQW127" s="175"/>
      <c r="UQX127" s="175"/>
      <c r="UQY127" s="175"/>
      <c r="UQZ127" s="175"/>
      <c r="URA127" s="175"/>
      <c r="URB127" s="175"/>
      <c r="URC127" s="175"/>
      <c r="URD127" s="175"/>
      <c r="URE127" s="175"/>
      <c r="URF127" s="175"/>
      <c r="URG127" s="175"/>
      <c r="URH127" s="175"/>
      <c r="URI127" s="175"/>
      <c r="URJ127" s="175"/>
      <c r="URK127" s="175"/>
      <c r="URL127" s="175"/>
      <c r="URM127" s="175"/>
      <c r="URN127" s="175"/>
      <c r="URO127" s="175"/>
      <c r="URP127" s="175"/>
      <c r="URQ127" s="175"/>
      <c r="URR127" s="175"/>
      <c r="URS127" s="175"/>
      <c r="URT127" s="175"/>
      <c r="URU127" s="175"/>
      <c r="URV127" s="175"/>
      <c r="URW127" s="175"/>
      <c r="URX127" s="175"/>
      <c r="URY127" s="175"/>
      <c r="URZ127" s="175"/>
      <c r="USA127" s="175"/>
      <c r="USB127" s="175"/>
      <c r="USC127" s="175"/>
      <c r="USD127" s="175"/>
      <c r="USE127" s="175"/>
      <c r="USF127" s="175"/>
      <c r="USG127" s="175"/>
      <c r="USH127" s="175"/>
      <c r="USI127" s="175"/>
      <c r="USJ127" s="175"/>
      <c r="USK127" s="175"/>
      <c r="USL127" s="175"/>
      <c r="USM127" s="175"/>
      <c r="USN127" s="175"/>
      <c r="USO127" s="175"/>
      <c r="USP127" s="175"/>
      <c r="USQ127" s="175"/>
      <c r="USR127" s="175"/>
      <c r="USS127" s="175"/>
      <c r="UST127" s="175"/>
      <c r="USU127" s="175"/>
      <c r="USV127" s="175"/>
      <c r="USW127" s="175"/>
      <c r="USX127" s="175"/>
      <c r="USY127" s="175"/>
      <c r="USZ127" s="175"/>
      <c r="UTA127" s="175"/>
      <c r="UTB127" s="175"/>
      <c r="UTC127" s="175"/>
      <c r="UTD127" s="175"/>
      <c r="UTE127" s="175"/>
      <c r="UTF127" s="175"/>
      <c r="UTG127" s="175"/>
      <c r="UTH127" s="175"/>
      <c r="UTI127" s="175"/>
      <c r="UTJ127" s="175"/>
      <c r="UTK127" s="175"/>
      <c r="UTL127" s="175"/>
      <c r="UTM127" s="175"/>
      <c r="UTN127" s="175"/>
      <c r="UTO127" s="175"/>
      <c r="UTP127" s="175"/>
      <c r="UTQ127" s="175"/>
      <c r="UTR127" s="175"/>
      <c r="UTS127" s="175"/>
      <c r="UTT127" s="175"/>
      <c r="UTU127" s="175"/>
      <c r="UTV127" s="175"/>
      <c r="UTW127" s="175"/>
      <c r="UTX127" s="175"/>
      <c r="UTY127" s="175"/>
      <c r="UTZ127" s="175"/>
      <c r="UUA127" s="175"/>
      <c r="UUB127" s="175"/>
      <c r="UUC127" s="175"/>
      <c r="UUD127" s="175"/>
      <c r="UUE127" s="175"/>
      <c r="UUF127" s="175"/>
      <c r="UUG127" s="175"/>
      <c r="UUH127" s="175"/>
      <c r="UUI127" s="175"/>
      <c r="UUJ127" s="175"/>
      <c r="UUK127" s="175"/>
      <c r="UUL127" s="175"/>
      <c r="UUM127" s="175"/>
      <c r="UUN127" s="175"/>
      <c r="UUO127" s="175"/>
      <c r="UUP127" s="175"/>
      <c r="UUQ127" s="175"/>
      <c r="UUR127" s="175"/>
      <c r="UUS127" s="175"/>
      <c r="UUT127" s="175"/>
      <c r="UUU127" s="175"/>
      <c r="UUV127" s="175"/>
      <c r="UUW127" s="175"/>
      <c r="UUX127" s="175"/>
      <c r="UUY127" s="175"/>
      <c r="UUZ127" s="175"/>
      <c r="UVA127" s="175"/>
      <c r="UVB127" s="175"/>
      <c r="UVC127" s="175"/>
      <c r="UVD127" s="175"/>
      <c r="UVE127" s="175"/>
      <c r="UVF127" s="175"/>
      <c r="UVG127" s="175"/>
      <c r="UVH127" s="175"/>
      <c r="UVI127" s="175"/>
      <c r="UVJ127" s="175"/>
      <c r="UVK127" s="175"/>
      <c r="UVL127" s="175"/>
      <c r="UVM127" s="175"/>
      <c r="UVN127" s="175"/>
      <c r="UVO127" s="175"/>
      <c r="UVP127" s="175"/>
      <c r="UVQ127" s="175"/>
      <c r="UVR127" s="175"/>
      <c r="UVS127" s="175"/>
      <c r="UVT127" s="175"/>
      <c r="UVU127" s="175"/>
      <c r="UVV127" s="175"/>
      <c r="UVW127" s="175"/>
      <c r="UVX127" s="175"/>
      <c r="UVY127" s="175"/>
      <c r="UVZ127" s="175"/>
      <c r="UWA127" s="175"/>
      <c r="UWB127" s="175"/>
      <c r="UWC127" s="175"/>
      <c r="UWD127" s="175"/>
      <c r="UWE127" s="175"/>
      <c r="UWF127" s="175"/>
      <c r="UWG127" s="175"/>
      <c r="UWH127" s="175"/>
      <c r="UWI127" s="175"/>
      <c r="UWJ127" s="175"/>
      <c r="UWK127" s="175"/>
      <c r="UWL127" s="175"/>
      <c r="UWM127" s="175"/>
      <c r="UWN127" s="175"/>
      <c r="UWO127" s="175"/>
      <c r="UWP127" s="175"/>
      <c r="UWQ127" s="175"/>
      <c r="UWR127" s="175"/>
      <c r="UWS127" s="175"/>
      <c r="UWT127" s="175"/>
      <c r="UWU127" s="175"/>
      <c r="UWV127" s="175"/>
      <c r="UWW127" s="175"/>
      <c r="UWX127" s="175"/>
      <c r="UWY127" s="175"/>
      <c r="UWZ127" s="175"/>
      <c r="UXA127" s="175"/>
      <c r="UXB127" s="175"/>
      <c r="UXC127" s="175"/>
      <c r="UXD127" s="175"/>
      <c r="UXE127" s="175"/>
      <c r="UXF127" s="175"/>
      <c r="UXG127" s="175"/>
      <c r="UXH127" s="175"/>
      <c r="UXI127" s="175"/>
      <c r="UXJ127" s="175"/>
      <c r="UXK127" s="175"/>
      <c r="UXL127" s="175"/>
      <c r="UXM127" s="175"/>
      <c r="UXN127" s="175"/>
      <c r="UXO127" s="175"/>
      <c r="UXP127" s="175"/>
      <c r="UXQ127" s="175"/>
      <c r="UXR127" s="175"/>
      <c r="UXS127" s="175"/>
      <c r="UXT127" s="175"/>
      <c r="UXU127" s="175"/>
      <c r="UXV127" s="175"/>
      <c r="UXW127" s="175"/>
      <c r="UXX127" s="175"/>
      <c r="UXY127" s="175"/>
      <c r="UXZ127" s="175"/>
      <c r="UYA127" s="175"/>
      <c r="UYB127" s="175"/>
      <c r="UYC127" s="175"/>
      <c r="UYD127" s="175"/>
      <c r="UYE127" s="175"/>
      <c r="UYF127" s="175"/>
      <c r="UYG127" s="175"/>
      <c r="UYH127" s="175"/>
      <c r="UYI127" s="175"/>
      <c r="UYJ127" s="175"/>
      <c r="UYK127" s="175"/>
      <c r="UYL127" s="175"/>
      <c r="UYM127" s="175"/>
      <c r="UYN127" s="175"/>
      <c r="UYO127" s="175"/>
      <c r="UYP127" s="175"/>
      <c r="UYQ127" s="175"/>
      <c r="UYR127" s="175"/>
      <c r="UYS127" s="175"/>
      <c r="UYT127" s="175"/>
      <c r="UYU127" s="175"/>
      <c r="UYV127" s="175"/>
      <c r="UYW127" s="175"/>
      <c r="UYX127" s="175"/>
      <c r="UYY127" s="175"/>
      <c r="UYZ127" s="175"/>
      <c r="UZA127" s="175"/>
      <c r="UZB127" s="175"/>
      <c r="UZC127" s="175"/>
      <c r="UZD127" s="175"/>
      <c r="UZE127" s="175"/>
      <c r="UZF127" s="175"/>
      <c r="UZG127" s="175"/>
      <c r="UZH127" s="175"/>
      <c r="UZI127" s="175"/>
      <c r="UZJ127" s="175"/>
      <c r="UZK127" s="175"/>
      <c r="UZL127" s="175"/>
      <c r="UZM127" s="175"/>
      <c r="UZN127" s="175"/>
      <c r="UZO127" s="175"/>
      <c r="UZP127" s="175"/>
      <c r="UZQ127" s="175"/>
      <c r="UZR127" s="175"/>
      <c r="UZS127" s="175"/>
      <c r="UZT127" s="175"/>
      <c r="UZU127" s="175"/>
      <c r="UZV127" s="175"/>
      <c r="UZW127" s="175"/>
      <c r="UZX127" s="175"/>
      <c r="UZY127" s="175"/>
      <c r="UZZ127" s="175"/>
      <c r="VAA127" s="175"/>
      <c r="VAB127" s="175"/>
      <c r="VAC127" s="175"/>
      <c r="VAD127" s="175"/>
      <c r="VAE127" s="175"/>
      <c r="VAF127" s="175"/>
      <c r="VAG127" s="175"/>
      <c r="VAH127" s="175"/>
      <c r="VAI127" s="175"/>
      <c r="VAJ127" s="175"/>
      <c r="VAK127" s="175"/>
      <c r="VAL127" s="175"/>
      <c r="VAM127" s="175"/>
      <c r="VAN127" s="175"/>
      <c r="VAO127" s="175"/>
      <c r="VAP127" s="175"/>
      <c r="VAQ127" s="175"/>
      <c r="VAR127" s="175"/>
      <c r="VAS127" s="175"/>
      <c r="VAT127" s="175"/>
      <c r="VAU127" s="175"/>
      <c r="VAV127" s="175"/>
      <c r="VAW127" s="175"/>
      <c r="VAX127" s="175"/>
      <c r="VAY127" s="175"/>
      <c r="VAZ127" s="175"/>
      <c r="VBA127" s="175"/>
      <c r="VBB127" s="175"/>
      <c r="VBC127" s="175"/>
      <c r="VBD127" s="175"/>
      <c r="VBE127" s="175"/>
      <c r="VBF127" s="175"/>
      <c r="VBG127" s="175"/>
      <c r="VBH127" s="175"/>
      <c r="VBI127" s="175"/>
      <c r="VBJ127" s="175"/>
      <c r="VBK127" s="175"/>
      <c r="VBL127" s="175"/>
      <c r="VBM127" s="175"/>
      <c r="VBN127" s="175"/>
      <c r="VBO127" s="175"/>
      <c r="VBP127" s="175"/>
      <c r="VBQ127" s="175"/>
      <c r="VBR127" s="175"/>
      <c r="VBS127" s="175"/>
      <c r="VBT127" s="175"/>
      <c r="VBU127" s="175"/>
      <c r="VBV127" s="175"/>
      <c r="VBW127" s="175"/>
      <c r="VBX127" s="175"/>
      <c r="VBY127" s="175"/>
      <c r="VBZ127" s="175"/>
      <c r="VCA127" s="175"/>
      <c r="VCB127" s="175"/>
      <c r="VCC127" s="175"/>
      <c r="VCD127" s="175"/>
      <c r="VCE127" s="175"/>
      <c r="VCF127" s="175"/>
      <c r="VCG127" s="175"/>
      <c r="VCH127" s="175"/>
      <c r="VCI127" s="175"/>
      <c r="VCJ127" s="175"/>
      <c r="VCK127" s="175"/>
      <c r="VCL127" s="175"/>
      <c r="VCM127" s="175"/>
      <c r="VCN127" s="175"/>
      <c r="VCO127" s="175"/>
      <c r="VCP127" s="175"/>
      <c r="VCQ127" s="175"/>
      <c r="VCR127" s="175"/>
      <c r="VCS127" s="175"/>
      <c r="VCT127" s="175"/>
      <c r="VCU127" s="175"/>
      <c r="VCV127" s="175"/>
      <c r="VCW127" s="175"/>
      <c r="VCX127" s="175"/>
      <c r="VCY127" s="175"/>
      <c r="VCZ127" s="175"/>
      <c r="VDA127" s="175"/>
      <c r="VDB127" s="175"/>
      <c r="VDC127" s="175"/>
      <c r="VDD127" s="175"/>
      <c r="VDE127" s="175"/>
      <c r="VDF127" s="175"/>
      <c r="VDG127" s="175"/>
      <c r="VDH127" s="175"/>
      <c r="VDI127" s="175"/>
      <c r="VDJ127" s="175"/>
      <c r="VDK127" s="175"/>
      <c r="VDL127" s="175"/>
      <c r="VDM127" s="175"/>
      <c r="VDN127" s="175"/>
      <c r="VDO127" s="175"/>
      <c r="VDP127" s="175"/>
      <c r="VDQ127" s="175"/>
      <c r="VDR127" s="175"/>
      <c r="VDS127" s="175"/>
      <c r="VDT127" s="175"/>
      <c r="VDU127" s="175"/>
      <c r="VDV127" s="175"/>
      <c r="VDW127" s="175"/>
      <c r="VDX127" s="175"/>
      <c r="VDY127" s="175"/>
      <c r="VDZ127" s="175"/>
      <c r="VEA127" s="175"/>
      <c r="VEB127" s="175"/>
      <c r="VEC127" s="175"/>
      <c r="VED127" s="175"/>
      <c r="VEE127" s="175"/>
      <c r="VEF127" s="175"/>
      <c r="VEG127" s="175"/>
      <c r="VEH127" s="175"/>
      <c r="VEI127" s="175"/>
      <c r="VEJ127" s="175"/>
      <c r="VEK127" s="175"/>
      <c r="VEL127" s="175"/>
      <c r="VEM127" s="175"/>
      <c r="VEN127" s="175"/>
      <c r="VEO127" s="175"/>
      <c r="VEP127" s="175"/>
      <c r="VEQ127" s="175"/>
      <c r="VER127" s="175"/>
      <c r="VES127" s="175"/>
      <c r="VET127" s="175"/>
      <c r="VEU127" s="175"/>
      <c r="VEV127" s="175"/>
      <c r="VEW127" s="175"/>
      <c r="VEX127" s="175"/>
      <c r="VEY127" s="175"/>
      <c r="VEZ127" s="175"/>
      <c r="VFA127" s="175"/>
      <c r="VFB127" s="175"/>
      <c r="VFC127" s="175"/>
      <c r="VFD127" s="175"/>
      <c r="VFE127" s="175"/>
      <c r="VFF127" s="175"/>
      <c r="VFG127" s="175"/>
      <c r="VFH127" s="175"/>
      <c r="VFI127" s="175"/>
      <c r="VFJ127" s="175"/>
      <c r="VFK127" s="175"/>
      <c r="VFL127" s="175"/>
      <c r="VFM127" s="175"/>
      <c r="VFN127" s="175"/>
      <c r="VFO127" s="175"/>
      <c r="VFP127" s="175"/>
      <c r="VFQ127" s="175"/>
      <c r="VFR127" s="175"/>
      <c r="VFS127" s="175"/>
      <c r="VFT127" s="175"/>
      <c r="VFU127" s="175"/>
      <c r="VFV127" s="175"/>
      <c r="VFW127" s="175"/>
      <c r="VFX127" s="175"/>
      <c r="VFY127" s="175"/>
      <c r="VFZ127" s="175"/>
      <c r="VGA127" s="175"/>
      <c r="VGB127" s="175"/>
      <c r="VGC127" s="175"/>
      <c r="VGD127" s="175"/>
      <c r="VGE127" s="175"/>
      <c r="VGF127" s="175"/>
      <c r="VGG127" s="175"/>
      <c r="VGH127" s="175"/>
      <c r="VGI127" s="175"/>
      <c r="VGJ127" s="175"/>
      <c r="VGK127" s="175"/>
      <c r="VGL127" s="175"/>
      <c r="VGM127" s="175"/>
      <c r="VGN127" s="175"/>
      <c r="VGO127" s="175"/>
      <c r="VGP127" s="175"/>
      <c r="VGQ127" s="175"/>
      <c r="VGR127" s="175"/>
      <c r="VGS127" s="175"/>
      <c r="VGT127" s="175"/>
      <c r="VGU127" s="175"/>
      <c r="VGV127" s="175"/>
      <c r="VGW127" s="175"/>
      <c r="VGX127" s="175"/>
      <c r="VGY127" s="175"/>
      <c r="VGZ127" s="175"/>
      <c r="VHA127" s="175"/>
      <c r="VHB127" s="175"/>
      <c r="VHC127" s="175"/>
      <c r="VHD127" s="175"/>
      <c r="VHE127" s="175"/>
      <c r="VHF127" s="175"/>
      <c r="VHG127" s="175"/>
      <c r="VHH127" s="175"/>
      <c r="VHI127" s="175"/>
      <c r="VHJ127" s="175"/>
      <c r="VHK127" s="175"/>
      <c r="VHL127" s="175"/>
      <c r="VHM127" s="175"/>
      <c r="VHN127" s="175"/>
      <c r="VHO127" s="175"/>
      <c r="VHP127" s="175"/>
      <c r="VHQ127" s="175"/>
      <c r="VHR127" s="175"/>
      <c r="VHS127" s="175"/>
      <c r="VHT127" s="175"/>
      <c r="VHU127" s="175"/>
      <c r="VHV127" s="175"/>
      <c r="VHW127" s="175"/>
      <c r="VHX127" s="175"/>
      <c r="VHY127" s="175"/>
      <c r="VHZ127" s="175"/>
      <c r="VIA127" s="175"/>
      <c r="VIB127" s="175"/>
      <c r="VIC127" s="175"/>
      <c r="VID127" s="175"/>
      <c r="VIE127" s="175"/>
      <c r="VIF127" s="175"/>
      <c r="VIG127" s="175"/>
      <c r="VIH127" s="175"/>
      <c r="VII127" s="175"/>
      <c r="VIJ127" s="175"/>
      <c r="VIK127" s="175"/>
      <c r="VIL127" s="175"/>
      <c r="VIM127" s="175"/>
      <c r="VIN127" s="175"/>
      <c r="VIO127" s="175"/>
      <c r="VIP127" s="175"/>
      <c r="VIQ127" s="175"/>
      <c r="VIR127" s="175"/>
      <c r="VIS127" s="175"/>
      <c r="VIT127" s="175"/>
      <c r="VIU127" s="175"/>
      <c r="VIV127" s="175"/>
      <c r="VIW127" s="175"/>
      <c r="VIX127" s="175"/>
      <c r="VIY127" s="175"/>
      <c r="VIZ127" s="175"/>
      <c r="VJA127" s="175"/>
      <c r="VJB127" s="175"/>
      <c r="VJC127" s="175"/>
      <c r="VJD127" s="175"/>
      <c r="VJE127" s="175"/>
      <c r="VJF127" s="175"/>
      <c r="VJG127" s="175"/>
      <c r="VJH127" s="175"/>
      <c r="VJI127" s="175"/>
      <c r="VJJ127" s="175"/>
      <c r="VJK127" s="175"/>
      <c r="VJL127" s="175"/>
      <c r="VJM127" s="175"/>
      <c r="VJN127" s="175"/>
      <c r="VJO127" s="175"/>
      <c r="VJP127" s="175"/>
      <c r="VJQ127" s="175"/>
      <c r="VJR127" s="175"/>
      <c r="VJS127" s="175"/>
      <c r="VJT127" s="175"/>
      <c r="VJU127" s="175"/>
      <c r="VJV127" s="175"/>
      <c r="VJW127" s="175"/>
      <c r="VJX127" s="175"/>
      <c r="VJY127" s="175"/>
      <c r="VJZ127" s="175"/>
      <c r="VKA127" s="175"/>
      <c r="VKB127" s="175"/>
      <c r="VKC127" s="175"/>
      <c r="VKD127" s="175"/>
      <c r="VKE127" s="175"/>
      <c r="VKF127" s="175"/>
      <c r="VKG127" s="175"/>
      <c r="VKH127" s="175"/>
      <c r="VKI127" s="175"/>
      <c r="VKJ127" s="175"/>
      <c r="VKK127" s="175"/>
      <c r="VKL127" s="175"/>
      <c r="VKM127" s="175"/>
      <c r="VKN127" s="175"/>
      <c r="VKO127" s="175"/>
      <c r="VKP127" s="175"/>
      <c r="VKQ127" s="175"/>
      <c r="VKR127" s="175"/>
      <c r="VKS127" s="175"/>
      <c r="VKT127" s="175"/>
      <c r="VKU127" s="175"/>
      <c r="VKV127" s="175"/>
      <c r="VKW127" s="175"/>
      <c r="VKX127" s="175"/>
      <c r="VKY127" s="175"/>
      <c r="VKZ127" s="175"/>
      <c r="VLA127" s="175"/>
      <c r="VLB127" s="175"/>
      <c r="VLC127" s="175"/>
      <c r="VLD127" s="175"/>
      <c r="VLE127" s="175"/>
      <c r="VLF127" s="175"/>
      <c r="VLG127" s="175"/>
      <c r="VLH127" s="175"/>
      <c r="VLI127" s="175"/>
      <c r="VLJ127" s="175"/>
      <c r="VLK127" s="175"/>
      <c r="VLL127" s="175"/>
      <c r="VLM127" s="175"/>
      <c r="VLN127" s="175"/>
      <c r="VLO127" s="175"/>
      <c r="VLP127" s="175"/>
      <c r="VLQ127" s="175"/>
      <c r="VLR127" s="175"/>
      <c r="VLS127" s="175"/>
      <c r="VLT127" s="175"/>
      <c r="VLU127" s="175"/>
      <c r="VLV127" s="175"/>
      <c r="VLW127" s="175"/>
      <c r="VLX127" s="175"/>
      <c r="VLY127" s="175"/>
      <c r="VLZ127" s="175"/>
      <c r="VMA127" s="175"/>
      <c r="VMB127" s="175"/>
      <c r="VMC127" s="175"/>
      <c r="VMD127" s="175"/>
      <c r="VME127" s="175"/>
      <c r="VMF127" s="175"/>
      <c r="VMG127" s="175"/>
      <c r="VMH127" s="175"/>
      <c r="VMI127" s="175"/>
      <c r="VMJ127" s="175"/>
      <c r="VMK127" s="175"/>
      <c r="VML127" s="175"/>
      <c r="VMM127" s="175"/>
      <c r="VMN127" s="175"/>
      <c r="VMO127" s="175"/>
      <c r="VMP127" s="175"/>
      <c r="VMQ127" s="175"/>
      <c r="VMR127" s="175"/>
      <c r="VMS127" s="175"/>
      <c r="VMT127" s="175"/>
      <c r="VMU127" s="175"/>
      <c r="VMV127" s="175"/>
      <c r="VMW127" s="175"/>
      <c r="VMX127" s="175"/>
      <c r="VMY127" s="175"/>
      <c r="VMZ127" s="175"/>
      <c r="VNA127" s="175"/>
      <c r="VNB127" s="175"/>
      <c r="VNC127" s="175"/>
      <c r="VND127" s="175"/>
      <c r="VNE127" s="175"/>
      <c r="VNF127" s="175"/>
      <c r="VNG127" s="175"/>
      <c r="VNH127" s="175"/>
      <c r="VNI127" s="175"/>
      <c r="VNJ127" s="175"/>
      <c r="VNK127" s="175"/>
      <c r="VNL127" s="175"/>
      <c r="VNM127" s="175"/>
      <c r="VNN127" s="175"/>
      <c r="VNO127" s="175"/>
      <c r="VNP127" s="175"/>
      <c r="VNQ127" s="175"/>
      <c r="VNR127" s="175"/>
      <c r="VNS127" s="175"/>
      <c r="VNT127" s="175"/>
      <c r="VNU127" s="175"/>
      <c r="VNV127" s="175"/>
      <c r="VNW127" s="175"/>
      <c r="VNX127" s="175"/>
      <c r="VNY127" s="175"/>
      <c r="VNZ127" s="175"/>
      <c r="VOA127" s="175"/>
      <c r="VOB127" s="175"/>
      <c r="VOC127" s="175"/>
      <c r="VOD127" s="175"/>
      <c r="VOE127" s="175"/>
      <c r="VOF127" s="175"/>
      <c r="VOG127" s="175"/>
      <c r="VOH127" s="175"/>
      <c r="VOI127" s="175"/>
      <c r="VOJ127" s="175"/>
      <c r="VOK127" s="175"/>
      <c r="VOL127" s="175"/>
      <c r="VOM127" s="175"/>
      <c r="VON127" s="175"/>
      <c r="VOO127" s="175"/>
      <c r="VOP127" s="175"/>
      <c r="VOQ127" s="175"/>
      <c r="VOR127" s="175"/>
      <c r="VOS127" s="175"/>
      <c r="VOT127" s="175"/>
      <c r="VOU127" s="175"/>
      <c r="VOV127" s="175"/>
      <c r="VOW127" s="175"/>
      <c r="VOX127" s="175"/>
      <c r="VOY127" s="175"/>
      <c r="VOZ127" s="175"/>
      <c r="VPA127" s="175"/>
      <c r="VPB127" s="175"/>
      <c r="VPC127" s="175"/>
      <c r="VPD127" s="175"/>
      <c r="VPE127" s="175"/>
      <c r="VPF127" s="175"/>
      <c r="VPG127" s="175"/>
      <c r="VPH127" s="175"/>
      <c r="VPI127" s="175"/>
      <c r="VPJ127" s="175"/>
      <c r="VPK127" s="175"/>
      <c r="VPL127" s="175"/>
      <c r="VPM127" s="175"/>
      <c r="VPN127" s="175"/>
      <c r="VPO127" s="175"/>
      <c r="VPP127" s="175"/>
      <c r="VPQ127" s="175"/>
      <c r="VPR127" s="175"/>
      <c r="VPS127" s="175"/>
      <c r="VPT127" s="175"/>
      <c r="VPU127" s="175"/>
      <c r="VPV127" s="175"/>
      <c r="VPW127" s="175"/>
      <c r="VPX127" s="175"/>
      <c r="VPY127" s="175"/>
      <c r="VPZ127" s="175"/>
      <c r="VQA127" s="175"/>
      <c r="VQB127" s="175"/>
      <c r="VQC127" s="175"/>
      <c r="VQD127" s="175"/>
      <c r="VQE127" s="175"/>
      <c r="VQF127" s="175"/>
      <c r="VQG127" s="175"/>
      <c r="VQH127" s="175"/>
      <c r="VQI127" s="175"/>
      <c r="VQJ127" s="175"/>
      <c r="VQK127" s="175"/>
      <c r="VQL127" s="175"/>
      <c r="VQM127" s="175"/>
      <c r="VQN127" s="175"/>
      <c r="VQO127" s="175"/>
      <c r="VQP127" s="175"/>
      <c r="VQQ127" s="175"/>
      <c r="VQR127" s="175"/>
      <c r="VQS127" s="175"/>
      <c r="VQT127" s="175"/>
      <c r="VQU127" s="175"/>
      <c r="VQV127" s="175"/>
      <c r="VQW127" s="175"/>
      <c r="VQX127" s="175"/>
      <c r="VQY127" s="175"/>
      <c r="VQZ127" s="175"/>
      <c r="VRA127" s="175"/>
      <c r="VRB127" s="175"/>
      <c r="VRC127" s="175"/>
      <c r="VRD127" s="175"/>
      <c r="VRE127" s="175"/>
      <c r="VRF127" s="175"/>
      <c r="VRG127" s="175"/>
      <c r="VRH127" s="175"/>
      <c r="VRI127" s="175"/>
      <c r="VRJ127" s="175"/>
      <c r="VRK127" s="175"/>
      <c r="VRL127" s="175"/>
      <c r="VRM127" s="175"/>
      <c r="VRN127" s="175"/>
      <c r="VRO127" s="175"/>
      <c r="VRP127" s="175"/>
      <c r="VRQ127" s="175"/>
      <c r="VRR127" s="175"/>
      <c r="VRS127" s="175"/>
      <c r="VRT127" s="175"/>
      <c r="VRU127" s="175"/>
      <c r="VRV127" s="175"/>
      <c r="VRW127" s="175"/>
      <c r="VRX127" s="175"/>
      <c r="VRY127" s="175"/>
      <c r="VRZ127" s="175"/>
      <c r="VSA127" s="175"/>
      <c r="VSB127" s="175"/>
      <c r="VSC127" s="175"/>
      <c r="VSD127" s="175"/>
      <c r="VSE127" s="175"/>
      <c r="VSF127" s="175"/>
      <c r="VSG127" s="175"/>
      <c r="VSH127" s="175"/>
      <c r="VSI127" s="175"/>
      <c r="VSJ127" s="175"/>
      <c r="VSK127" s="175"/>
      <c r="VSL127" s="175"/>
      <c r="VSM127" s="175"/>
      <c r="VSN127" s="175"/>
      <c r="VSO127" s="175"/>
      <c r="VSP127" s="175"/>
      <c r="VSQ127" s="175"/>
      <c r="VSR127" s="175"/>
      <c r="VSS127" s="175"/>
      <c r="VST127" s="175"/>
      <c r="VSU127" s="175"/>
      <c r="VSV127" s="175"/>
      <c r="VSW127" s="175"/>
      <c r="VSX127" s="175"/>
      <c r="VSY127" s="175"/>
      <c r="VSZ127" s="175"/>
      <c r="VTA127" s="175"/>
      <c r="VTB127" s="175"/>
      <c r="VTC127" s="175"/>
      <c r="VTD127" s="175"/>
      <c r="VTE127" s="175"/>
      <c r="VTF127" s="175"/>
      <c r="VTG127" s="175"/>
      <c r="VTH127" s="175"/>
      <c r="VTI127" s="175"/>
      <c r="VTJ127" s="175"/>
      <c r="VTK127" s="175"/>
      <c r="VTL127" s="175"/>
      <c r="VTM127" s="175"/>
      <c r="VTN127" s="175"/>
      <c r="VTO127" s="175"/>
      <c r="VTP127" s="175"/>
      <c r="VTQ127" s="175"/>
      <c r="VTR127" s="175"/>
      <c r="VTS127" s="175"/>
      <c r="VTT127" s="175"/>
      <c r="VTU127" s="175"/>
      <c r="VTV127" s="175"/>
      <c r="VTW127" s="175"/>
      <c r="VTX127" s="175"/>
      <c r="VTY127" s="175"/>
      <c r="VTZ127" s="175"/>
      <c r="VUA127" s="175"/>
      <c r="VUB127" s="175"/>
      <c r="VUC127" s="175"/>
      <c r="VUD127" s="175"/>
      <c r="VUE127" s="175"/>
      <c r="VUF127" s="175"/>
      <c r="VUG127" s="175"/>
      <c r="VUH127" s="175"/>
      <c r="VUI127" s="175"/>
      <c r="VUJ127" s="175"/>
      <c r="VUK127" s="175"/>
      <c r="VUL127" s="175"/>
      <c r="VUM127" s="175"/>
      <c r="VUN127" s="175"/>
      <c r="VUO127" s="175"/>
      <c r="VUP127" s="175"/>
      <c r="VUQ127" s="175"/>
      <c r="VUR127" s="175"/>
      <c r="VUS127" s="175"/>
      <c r="VUT127" s="175"/>
      <c r="VUU127" s="175"/>
      <c r="VUV127" s="175"/>
      <c r="VUW127" s="175"/>
      <c r="VUX127" s="175"/>
      <c r="VUY127" s="175"/>
      <c r="VUZ127" s="175"/>
      <c r="VVA127" s="175"/>
      <c r="VVB127" s="175"/>
      <c r="VVC127" s="175"/>
      <c r="VVD127" s="175"/>
      <c r="VVE127" s="175"/>
      <c r="VVF127" s="175"/>
      <c r="VVG127" s="175"/>
      <c r="VVH127" s="175"/>
      <c r="VVI127" s="175"/>
      <c r="VVJ127" s="175"/>
      <c r="VVK127" s="175"/>
      <c r="VVL127" s="175"/>
      <c r="VVM127" s="175"/>
      <c r="VVN127" s="175"/>
      <c r="VVO127" s="175"/>
      <c r="VVP127" s="175"/>
      <c r="VVQ127" s="175"/>
      <c r="VVR127" s="175"/>
      <c r="VVS127" s="175"/>
      <c r="VVT127" s="175"/>
      <c r="VVU127" s="175"/>
      <c r="VVV127" s="175"/>
      <c r="VVW127" s="175"/>
      <c r="VVX127" s="175"/>
      <c r="VVY127" s="175"/>
      <c r="VVZ127" s="175"/>
      <c r="VWA127" s="175"/>
      <c r="VWB127" s="175"/>
      <c r="VWC127" s="175"/>
      <c r="VWD127" s="175"/>
      <c r="VWE127" s="175"/>
      <c r="VWF127" s="175"/>
      <c r="VWG127" s="175"/>
      <c r="VWH127" s="175"/>
      <c r="VWI127" s="175"/>
      <c r="VWJ127" s="175"/>
      <c r="VWK127" s="175"/>
      <c r="VWL127" s="175"/>
      <c r="VWM127" s="175"/>
      <c r="VWN127" s="175"/>
      <c r="VWO127" s="175"/>
      <c r="VWP127" s="175"/>
      <c r="VWQ127" s="175"/>
      <c r="VWR127" s="175"/>
      <c r="VWS127" s="175"/>
      <c r="VWT127" s="175"/>
      <c r="VWU127" s="175"/>
      <c r="VWV127" s="175"/>
      <c r="VWW127" s="175"/>
      <c r="VWX127" s="175"/>
      <c r="VWY127" s="175"/>
      <c r="VWZ127" s="175"/>
      <c r="VXA127" s="175"/>
      <c r="VXB127" s="175"/>
      <c r="VXC127" s="175"/>
      <c r="VXD127" s="175"/>
      <c r="VXE127" s="175"/>
      <c r="VXF127" s="175"/>
      <c r="VXG127" s="175"/>
      <c r="VXH127" s="175"/>
      <c r="VXI127" s="175"/>
      <c r="VXJ127" s="175"/>
      <c r="VXK127" s="175"/>
      <c r="VXL127" s="175"/>
      <c r="VXM127" s="175"/>
      <c r="VXN127" s="175"/>
      <c r="VXO127" s="175"/>
      <c r="VXP127" s="175"/>
      <c r="VXQ127" s="175"/>
      <c r="VXR127" s="175"/>
      <c r="VXS127" s="175"/>
      <c r="VXT127" s="175"/>
      <c r="VXU127" s="175"/>
      <c r="VXV127" s="175"/>
      <c r="VXW127" s="175"/>
      <c r="VXX127" s="175"/>
      <c r="VXY127" s="175"/>
      <c r="VXZ127" s="175"/>
      <c r="VYA127" s="175"/>
      <c r="VYB127" s="175"/>
      <c r="VYC127" s="175"/>
      <c r="VYD127" s="175"/>
      <c r="VYE127" s="175"/>
      <c r="VYF127" s="175"/>
      <c r="VYG127" s="175"/>
      <c r="VYH127" s="175"/>
      <c r="VYI127" s="175"/>
      <c r="VYJ127" s="175"/>
      <c r="VYK127" s="175"/>
      <c r="VYL127" s="175"/>
      <c r="VYM127" s="175"/>
      <c r="VYN127" s="175"/>
      <c r="VYO127" s="175"/>
      <c r="VYP127" s="175"/>
      <c r="VYQ127" s="175"/>
      <c r="VYR127" s="175"/>
      <c r="VYS127" s="175"/>
      <c r="VYT127" s="175"/>
      <c r="VYU127" s="175"/>
      <c r="VYV127" s="175"/>
      <c r="VYW127" s="175"/>
      <c r="VYX127" s="175"/>
      <c r="VYY127" s="175"/>
      <c r="VYZ127" s="175"/>
      <c r="VZA127" s="175"/>
      <c r="VZB127" s="175"/>
      <c r="VZC127" s="175"/>
      <c r="VZD127" s="175"/>
      <c r="VZE127" s="175"/>
      <c r="VZF127" s="175"/>
      <c r="VZG127" s="175"/>
      <c r="VZH127" s="175"/>
      <c r="VZI127" s="175"/>
      <c r="VZJ127" s="175"/>
      <c r="VZK127" s="175"/>
      <c r="VZL127" s="175"/>
      <c r="VZM127" s="175"/>
      <c r="VZN127" s="175"/>
      <c r="VZO127" s="175"/>
      <c r="VZP127" s="175"/>
      <c r="VZQ127" s="175"/>
      <c r="VZR127" s="175"/>
      <c r="VZS127" s="175"/>
      <c r="VZT127" s="175"/>
      <c r="VZU127" s="175"/>
      <c r="VZV127" s="175"/>
      <c r="VZW127" s="175"/>
      <c r="VZX127" s="175"/>
      <c r="VZY127" s="175"/>
      <c r="VZZ127" s="175"/>
      <c r="WAA127" s="175"/>
      <c r="WAB127" s="175"/>
      <c r="WAC127" s="175"/>
      <c r="WAD127" s="175"/>
      <c r="WAE127" s="175"/>
      <c r="WAF127" s="175"/>
      <c r="WAG127" s="175"/>
      <c r="WAH127" s="175"/>
      <c r="WAI127" s="175"/>
      <c r="WAJ127" s="175"/>
      <c r="WAK127" s="175"/>
      <c r="WAL127" s="175"/>
      <c r="WAM127" s="175"/>
      <c r="WAN127" s="175"/>
      <c r="WAO127" s="175"/>
      <c r="WAP127" s="175"/>
      <c r="WAQ127" s="175"/>
      <c r="WAR127" s="175"/>
      <c r="WAS127" s="175"/>
      <c r="WAT127" s="175"/>
      <c r="WAU127" s="175"/>
      <c r="WAV127" s="175"/>
      <c r="WAW127" s="175"/>
      <c r="WAX127" s="175"/>
      <c r="WAY127" s="175"/>
      <c r="WAZ127" s="175"/>
      <c r="WBA127" s="175"/>
      <c r="WBB127" s="175"/>
      <c r="WBC127" s="175"/>
      <c r="WBD127" s="175"/>
      <c r="WBE127" s="175"/>
      <c r="WBF127" s="175"/>
      <c r="WBG127" s="175"/>
      <c r="WBH127" s="175"/>
      <c r="WBI127" s="175"/>
      <c r="WBJ127" s="175"/>
      <c r="WBK127" s="175"/>
      <c r="WBL127" s="175"/>
      <c r="WBM127" s="175"/>
      <c r="WBN127" s="175"/>
      <c r="WBO127" s="175"/>
      <c r="WBP127" s="175"/>
      <c r="WBQ127" s="175"/>
      <c r="WBR127" s="175"/>
      <c r="WBS127" s="175"/>
      <c r="WBT127" s="175"/>
      <c r="WBU127" s="175"/>
      <c r="WBV127" s="175"/>
      <c r="WBW127" s="175"/>
      <c r="WBX127" s="175"/>
      <c r="WBY127" s="175"/>
      <c r="WBZ127" s="175"/>
      <c r="WCA127" s="175"/>
      <c r="WCB127" s="175"/>
      <c r="WCC127" s="175"/>
      <c r="WCD127" s="175"/>
      <c r="WCE127" s="175"/>
      <c r="WCF127" s="175"/>
      <c r="WCG127" s="175"/>
      <c r="WCH127" s="175"/>
      <c r="WCI127" s="175"/>
      <c r="WCJ127" s="175"/>
      <c r="WCK127" s="175"/>
      <c r="WCL127" s="175"/>
      <c r="WCM127" s="175"/>
      <c r="WCN127" s="175"/>
      <c r="WCO127" s="175"/>
      <c r="WCP127" s="175"/>
      <c r="WCQ127" s="175"/>
      <c r="WCR127" s="175"/>
      <c r="WCS127" s="175"/>
      <c r="WCT127" s="175"/>
      <c r="WCU127" s="175"/>
      <c r="WCV127" s="175"/>
      <c r="WCW127" s="175"/>
      <c r="WCX127" s="175"/>
      <c r="WCY127" s="175"/>
      <c r="WCZ127" s="175"/>
      <c r="WDA127" s="175"/>
      <c r="WDB127" s="175"/>
      <c r="WDC127" s="175"/>
      <c r="WDD127" s="175"/>
      <c r="WDE127" s="175"/>
      <c r="WDF127" s="175"/>
      <c r="WDG127" s="175"/>
      <c r="WDH127" s="175"/>
      <c r="WDI127" s="175"/>
      <c r="WDJ127" s="175"/>
      <c r="WDK127" s="175"/>
      <c r="WDL127" s="175"/>
      <c r="WDM127" s="175"/>
      <c r="WDN127" s="175"/>
      <c r="WDO127" s="175"/>
      <c r="WDP127" s="175"/>
      <c r="WDQ127" s="175"/>
      <c r="WDR127" s="175"/>
      <c r="WDS127" s="175"/>
      <c r="WDT127" s="175"/>
      <c r="WDU127" s="175"/>
      <c r="WDV127" s="175"/>
      <c r="WDW127" s="175"/>
      <c r="WDX127" s="175"/>
      <c r="WDY127" s="175"/>
      <c r="WDZ127" s="175"/>
      <c r="WEA127" s="175"/>
      <c r="WEB127" s="175"/>
      <c r="WEC127" s="175"/>
      <c r="WED127" s="175"/>
      <c r="WEE127" s="175"/>
      <c r="WEF127" s="175"/>
      <c r="WEG127" s="175"/>
      <c r="WEH127" s="175"/>
      <c r="WEI127" s="175"/>
      <c r="WEJ127" s="175"/>
      <c r="WEK127" s="175"/>
      <c r="WEL127" s="175"/>
      <c r="WEM127" s="175"/>
      <c r="WEN127" s="175"/>
      <c r="WEO127" s="175"/>
      <c r="WEP127" s="175"/>
      <c r="WEQ127" s="175"/>
      <c r="WER127" s="175"/>
      <c r="WES127" s="175"/>
      <c r="WET127" s="175"/>
      <c r="WEU127" s="175"/>
      <c r="WEV127" s="175"/>
      <c r="WEW127" s="175"/>
      <c r="WEX127" s="175"/>
      <c r="WEY127" s="175"/>
      <c r="WEZ127" s="175"/>
      <c r="WFA127" s="175"/>
      <c r="WFB127" s="175"/>
      <c r="WFC127" s="175"/>
      <c r="WFD127" s="175"/>
      <c r="WFE127" s="175"/>
      <c r="WFF127" s="175"/>
      <c r="WFG127" s="175"/>
      <c r="WFH127" s="175"/>
      <c r="WFI127" s="175"/>
      <c r="WFJ127" s="175"/>
      <c r="WFK127" s="175"/>
      <c r="WFL127" s="175"/>
      <c r="WFM127" s="175"/>
      <c r="WFN127" s="175"/>
      <c r="WFO127" s="175"/>
      <c r="WFP127" s="175"/>
      <c r="WFQ127" s="175"/>
      <c r="WFR127" s="175"/>
      <c r="WFS127" s="175"/>
      <c r="WFT127" s="175"/>
      <c r="WFU127" s="175"/>
      <c r="WFV127" s="175"/>
      <c r="WFW127" s="175"/>
      <c r="WFX127" s="175"/>
      <c r="WFY127" s="175"/>
      <c r="WFZ127" s="175"/>
      <c r="WGA127" s="175"/>
      <c r="WGB127" s="175"/>
      <c r="WGC127" s="175"/>
      <c r="WGD127" s="175"/>
      <c r="WGE127" s="175"/>
      <c r="WGF127" s="175"/>
      <c r="WGG127" s="175"/>
      <c r="WGH127" s="175"/>
      <c r="WGI127" s="175"/>
      <c r="WGJ127" s="175"/>
      <c r="WGK127" s="175"/>
      <c r="WGL127" s="175"/>
      <c r="WGM127" s="175"/>
      <c r="WGN127" s="175"/>
      <c r="WGO127" s="175"/>
      <c r="WGP127" s="175"/>
      <c r="WGQ127" s="175"/>
      <c r="WGR127" s="175"/>
      <c r="WGS127" s="175"/>
      <c r="WGT127" s="175"/>
      <c r="WGU127" s="175"/>
      <c r="WGV127" s="175"/>
      <c r="WGW127" s="175"/>
      <c r="WGX127" s="175"/>
      <c r="WGY127" s="175"/>
      <c r="WGZ127" s="175"/>
      <c r="WHA127" s="175"/>
      <c r="WHB127" s="175"/>
      <c r="WHC127" s="175"/>
      <c r="WHD127" s="175"/>
      <c r="WHE127" s="175"/>
      <c r="WHF127" s="175"/>
      <c r="WHG127" s="175"/>
      <c r="WHH127" s="175"/>
      <c r="WHI127" s="175"/>
      <c r="WHJ127" s="175"/>
      <c r="WHK127" s="175"/>
      <c r="WHL127" s="175"/>
      <c r="WHM127" s="175"/>
      <c r="WHN127" s="175"/>
      <c r="WHO127" s="175"/>
      <c r="WHP127" s="175"/>
      <c r="WHQ127" s="175"/>
      <c r="WHR127" s="175"/>
      <c r="WHS127" s="175"/>
      <c r="WHT127" s="175"/>
      <c r="WHU127" s="175"/>
      <c r="WHV127" s="175"/>
      <c r="WHW127" s="175"/>
      <c r="WHX127" s="175"/>
      <c r="WHY127" s="175"/>
      <c r="WHZ127" s="175"/>
      <c r="WIA127" s="175"/>
      <c r="WIB127" s="175"/>
      <c r="WIC127" s="175"/>
      <c r="WID127" s="175"/>
      <c r="WIE127" s="175"/>
      <c r="WIF127" s="175"/>
      <c r="WIG127" s="175"/>
      <c r="WIH127" s="175"/>
      <c r="WII127" s="175"/>
      <c r="WIJ127" s="175"/>
      <c r="WIK127" s="175"/>
      <c r="WIL127" s="175"/>
      <c r="WIM127" s="175"/>
      <c r="WIN127" s="175"/>
      <c r="WIO127" s="175"/>
      <c r="WIP127" s="175"/>
      <c r="WIQ127" s="175"/>
      <c r="WIR127" s="175"/>
      <c r="WIS127" s="175"/>
      <c r="WIT127" s="175"/>
      <c r="WIU127" s="175"/>
      <c r="WIV127" s="175"/>
      <c r="WIW127" s="175"/>
      <c r="WIX127" s="175"/>
      <c r="WIY127" s="175"/>
      <c r="WIZ127" s="175"/>
      <c r="WJA127" s="175"/>
      <c r="WJB127" s="175"/>
      <c r="WJC127" s="175"/>
      <c r="WJD127" s="175"/>
      <c r="WJE127" s="175"/>
      <c r="WJF127" s="175"/>
      <c r="WJG127" s="175"/>
      <c r="WJH127" s="175"/>
      <c r="WJI127" s="175"/>
      <c r="WJJ127" s="175"/>
      <c r="WJK127" s="175"/>
      <c r="WJL127" s="175"/>
      <c r="WJM127" s="175"/>
      <c r="WJN127" s="175"/>
      <c r="WJO127" s="175"/>
      <c r="WJP127" s="175"/>
      <c r="WJQ127" s="175"/>
      <c r="WJR127" s="175"/>
      <c r="WJS127" s="175"/>
      <c r="WJT127" s="175"/>
      <c r="WJU127" s="175"/>
      <c r="WJV127" s="175"/>
      <c r="WJW127" s="175"/>
      <c r="WJX127" s="175"/>
      <c r="WJY127" s="175"/>
      <c r="WJZ127" s="175"/>
      <c r="WKA127" s="175"/>
      <c r="WKB127" s="175"/>
      <c r="WKC127" s="175"/>
      <c r="WKD127" s="175"/>
      <c r="WKE127" s="175"/>
      <c r="WKF127" s="175"/>
      <c r="WKG127" s="175"/>
      <c r="WKH127" s="175"/>
      <c r="WKI127" s="175"/>
      <c r="WKJ127" s="175"/>
      <c r="WKK127" s="175"/>
      <c r="WKL127" s="175"/>
      <c r="WKM127" s="175"/>
      <c r="WKN127" s="175"/>
      <c r="WKO127" s="175"/>
      <c r="WKP127" s="175"/>
      <c r="WKQ127" s="175"/>
      <c r="WKR127" s="175"/>
      <c r="WKS127" s="175"/>
      <c r="WKT127" s="175"/>
      <c r="WKU127" s="175"/>
      <c r="WKV127" s="175"/>
      <c r="WKW127" s="175"/>
      <c r="WKX127" s="175"/>
      <c r="WKY127" s="175"/>
      <c r="WKZ127" s="175"/>
      <c r="WLA127" s="175"/>
      <c r="WLB127" s="175"/>
      <c r="WLC127" s="175"/>
      <c r="WLD127" s="175"/>
      <c r="WLE127" s="175"/>
      <c r="WLF127" s="175"/>
      <c r="WLG127" s="175"/>
      <c r="WLH127" s="175"/>
      <c r="WLI127" s="175"/>
      <c r="WLJ127" s="175"/>
      <c r="WLK127" s="175"/>
      <c r="WLL127" s="175"/>
      <c r="WLM127" s="175"/>
      <c r="WLN127" s="175"/>
      <c r="WLO127" s="175"/>
      <c r="WLP127" s="175"/>
      <c r="WLQ127" s="175"/>
      <c r="WLR127" s="175"/>
      <c r="WLS127" s="175"/>
      <c r="WLT127" s="175"/>
      <c r="WLU127" s="175"/>
      <c r="WLV127" s="175"/>
      <c r="WLW127" s="175"/>
      <c r="WLX127" s="175"/>
      <c r="WLY127" s="175"/>
      <c r="WLZ127" s="175"/>
      <c r="WMA127" s="175"/>
      <c r="WMB127" s="175"/>
      <c r="WMC127" s="175"/>
      <c r="WMD127" s="175"/>
      <c r="WME127" s="175"/>
      <c r="WMF127" s="175"/>
      <c r="WMG127" s="175"/>
      <c r="WMH127" s="175"/>
      <c r="WMI127" s="175"/>
      <c r="WMJ127" s="175"/>
      <c r="WMK127" s="175"/>
      <c r="WML127" s="175"/>
      <c r="WMM127" s="175"/>
      <c r="WMN127" s="175"/>
      <c r="WMO127" s="175"/>
      <c r="WMP127" s="175"/>
      <c r="WMQ127" s="175"/>
      <c r="WMR127" s="175"/>
      <c r="WMS127" s="175"/>
      <c r="WMT127" s="175"/>
      <c r="WMU127" s="175"/>
      <c r="WMV127" s="175"/>
      <c r="WMW127" s="175"/>
      <c r="WMX127" s="175"/>
      <c r="WMY127" s="175"/>
      <c r="WMZ127" s="175"/>
      <c r="WNA127" s="175"/>
      <c r="WNB127" s="175"/>
      <c r="WNC127" s="175"/>
      <c r="WND127" s="175"/>
      <c r="WNE127" s="175"/>
      <c r="WNF127" s="175"/>
      <c r="WNG127" s="175"/>
      <c r="WNH127" s="175"/>
      <c r="WNI127" s="175"/>
      <c r="WNJ127" s="175"/>
      <c r="WNK127" s="175"/>
      <c r="WNL127" s="175"/>
      <c r="WNM127" s="175"/>
      <c r="WNN127" s="175"/>
      <c r="WNO127" s="175"/>
      <c r="WNP127" s="175"/>
      <c r="WNQ127" s="175"/>
      <c r="WNR127" s="175"/>
      <c r="WNS127" s="175"/>
      <c r="WNT127" s="175"/>
      <c r="WNU127" s="175"/>
      <c r="WNV127" s="175"/>
      <c r="WNW127" s="175"/>
      <c r="WNX127" s="175"/>
      <c r="WNY127" s="175"/>
      <c r="WNZ127" s="175"/>
      <c r="WOA127" s="175"/>
      <c r="WOB127" s="175"/>
      <c r="WOC127" s="175"/>
      <c r="WOD127" s="175"/>
      <c r="WOE127" s="175"/>
      <c r="WOF127" s="175"/>
      <c r="WOG127" s="175"/>
      <c r="WOH127" s="175"/>
      <c r="WOI127" s="175"/>
      <c r="WOJ127" s="175"/>
      <c r="WOK127" s="175"/>
      <c r="WOL127" s="175"/>
      <c r="WOM127" s="175"/>
      <c r="WON127" s="175"/>
      <c r="WOO127" s="175"/>
      <c r="WOP127" s="175"/>
      <c r="WOQ127" s="175"/>
      <c r="WOR127" s="175"/>
      <c r="WOS127" s="175"/>
      <c r="WOT127" s="175"/>
      <c r="WOU127" s="175"/>
      <c r="WOV127" s="175"/>
      <c r="WOW127" s="175"/>
      <c r="WOX127" s="175"/>
      <c r="WOY127" s="175"/>
      <c r="WOZ127" s="175"/>
      <c r="WPA127" s="175"/>
      <c r="WPB127" s="175"/>
      <c r="WPC127" s="175"/>
      <c r="WPD127" s="175"/>
      <c r="WPE127" s="175"/>
      <c r="WPF127" s="175"/>
      <c r="WPG127" s="175"/>
      <c r="WPH127" s="175"/>
      <c r="WPI127" s="175"/>
      <c r="WPJ127" s="175"/>
      <c r="WPK127" s="175"/>
      <c r="WPL127" s="175"/>
      <c r="WPM127" s="175"/>
      <c r="WPN127" s="175"/>
      <c r="WPO127" s="175"/>
      <c r="WPP127" s="175"/>
      <c r="WPQ127" s="175"/>
      <c r="WPR127" s="175"/>
      <c r="WPS127" s="175"/>
      <c r="WPT127" s="175"/>
      <c r="WPU127" s="175"/>
      <c r="WPV127" s="175"/>
      <c r="WPW127" s="175"/>
      <c r="WPX127" s="175"/>
      <c r="WPY127" s="175"/>
      <c r="WPZ127" s="175"/>
      <c r="WQA127" s="175"/>
      <c r="WQB127" s="175"/>
      <c r="WQC127" s="175"/>
      <c r="WQD127" s="175"/>
      <c r="WQE127" s="175"/>
      <c r="WQF127" s="175"/>
      <c r="WQG127" s="175"/>
      <c r="WQH127" s="175"/>
      <c r="WQI127" s="175"/>
      <c r="WQJ127" s="175"/>
      <c r="WQK127" s="175"/>
      <c r="WQL127" s="175"/>
      <c r="WQM127" s="175"/>
      <c r="WQN127" s="175"/>
      <c r="WQO127" s="175"/>
      <c r="WQP127" s="175"/>
      <c r="WQQ127" s="175"/>
      <c r="WQR127" s="175"/>
      <c r="WQS127" s="175"/>
      <c r="WQT127" s="175"/>
      <c r="WQU127" s="175"/>
      <c r="WQV127" s="175"/>
      <c r="WQW127" s="175"/>
      <c r="WQX127" s="175"/>
      <c r="WQY127" s="175"/>
      <c r="WQZ127" s="175"/>
      <c r="WRA127" s="175"/>
      <c r="WRB127" s="175"/>
      <c r="WRC127" s="175"/>
      <c r="WRD127" s="175"/>
      <c r="WRE127" s="175"/>
      <c r="WRF127" s="175"/>
      <c r="WRG127" s="175"/>
      <c r="WRH127" s="175"/>
      <c r="WRI127" s="175"/>
      <c r="WRJ127" s="175"/>
      <c r="WRK127" s="175"/>
      <c r="WRL127" s="175"/>
      <c r="WRM127" s="175"/>
      <c r="WRN127" s="175"/>
      <c r="WRO127" s="175"/>
      <c r="WRP127" s="175"/>
      <c r="WRQ127" s="175"/>
      <c r="WRR127" s="175"/>
      <c r="WRS127" s="175"/>
      <c r="WRT127" s="175"/>
      <c r="WRU127" s="175"/>
      <c r="WRV127" s="175"/>
      <c r="WRW127" s="175"/>
      <c r="WRX127" s="175"/>
      <c r="WRY127" s="175"/>
      <c r="WRZ127" s="175"/>
      <c r="WSA127" s="175"/>
      <c r="WSB127" s="175"/>
      <c r="WSC127" s="175"/>
      <c r="WSD127" s="175"/>
      <c r="WSE127" s="175"/>
      <c r="WSF127" s="175"/>
      <c r="WSG127" s="175"/>
      <c r="WSH127" s="175"/>
      <c r="WSI127" s="175"/>
      <c r="WSJ127" s="175"/>
      <c r="WSK127" s="175"/>
      <c r="WSL127" s="175"/>
      <c r="WSM127" s="175"/>
      <c r="WSN127" s="175"/>
      <c r="WSO127" s="175"/>
      <c r="WSP127" s="175"/>
      <c r="WSQ127" s="175"/>
      <c r="WSR127" s="175"/>
      <c r="WSS127" s="175"/>
      <c r="WST127" s="175"/>
      <c r="WSU127" s="175"/>
      <c r="WSV127" s="175"/>
      <c r="WSW127" s="175"/>
      <c r="WSX127" s="175"/>
      <c r="WSY127" s="175"/>
      <c r="WSZ127" s="175"/>
      <c r="WTA127" s="175"/>
      <c r="WTB127" s="175"/>
      <c r="WTC127" s="175"/>
      <c r="WTD127" s="175"/>
      <c r="WTE127" s="175"/>
      <c r="WTF127" s="175"/>
      <c r="WTG127" s="175"/>
      <c r="WTH127" s="175"/>
      <c r="WTI127" s="175"/>
      <c r="WTJ127" s="175"/>
      <c r="WTK127" s="175"/>
      <c r="WTL127" s="175"/>
      <c r="WTM127" s="175"/>
      <c r="WTN127" s="175"/>
      <c r="WTO127" s="175"/>
      <c r="WTP127" s="175"/>
      <c r="WTQ127" s="175"/>
      <c r="WTR127" s="175"/>
      <c r="WTS127" s="175"/>
      <c r="WTT127" s="175"/>
      <c r="WTU127" s="175"/>
      <c r="WTV127" s="175"/>
      <c r="WTW127" s="175"/>
      <c r="WTX127" s="175"/>
      <c r="WTY127" s="175"/>
      <c r="WTZ127" s="175"/>
      <c r="WUA127" s="175"/>
      <c r="WUB127" s="175"/>
      <c r="WUC127" s="175"/>
      <c r="WUD127" s="175"/>
      <c r="WUE127" s="175"/>
      <c r="WUF127" s="175"/>
      <c r="WUG127" s="175"/>
      <c r="WUH127" s="175"/>
      <c r="WUI127" s="175"/>
      <c r="WUJ127" s="175"/>
      <c r="WUK127" s="175"/>
      <c r="WUL127" s="175"/>
      <c r="WUM127" s="175"/>
      <c r="WUN127" s="175"/>
      <c r="WUO127" s="175"/>
      <c r="WUP127" s="175"/>
      <c r="WUQ127" s="175"/>
      <c r="WUR127" s="175"/>
      <c r="WUS127" s="175"/>
      <c r="WUT127" s="175"/>
      <c r="WUU127" s="175"/>
      <c r="WUV127" s="175"/>
      <c r="WUW127" s="175"/>
      <c r="WUX127" s="175"/>
      <c r="WUY127" s="175"/>
      <c r="WUZ127" s="175"/>
      <c r="WVA127" s="175"/>
      <c r="WVB127" s="175"/>
      <c r="WVC127" s="175"/>
      <c r="WVD127" s="175"/>
      <c r="WVE127" s="175"/>
      <c r="WVF127" s="175"/>
      <c r="WVG127" s="175"/>
      <c r="WVH127" s="175"/>
      <c r="WVI127" s="175"/>
      <c r="WVJ127" s="175"/>
      <c r="WVK127" s="175"/>
      <c r="WVL127" s="175"/>
      <c r="WVM127" s="175"/>
      <c r="WVN127" s="175"/>
      <c r="WVO127" s="175"/>
      <c r="WVP127" s="175"/>
      <c r="WVQ127" s="175"/>
      <c r="WVR127" s="175"/>
      <c r="WVS127" s="175"/>
      <c r="WVT127" s="175"/>
      <c r="WVU127" s="175"/>
      <c r="WVV127" s="175"/>
      <c r="WVW127" s="175"/>
      <c r="WVX127" s="175"/>
      <c r="WVY127" s="175"/>
      <c r="WVZ127" s="175"/>
      <c r="WWA127" s="175"/>
      <c r="WWB127" s="175"/>
      <c r="WWC127" s="175"/>
      <c r="WWD127" s="175"/>
      <c r="WWE127" s="175"/>
      <c r="WWF127" s="175"/>
      <c r="WWG127" s="175"/>
      <c r="WWH127" s="175"/>
      <c r="WWI127" s="175"/>
      <c r="WWJ127" s="175"/>
      <c r="WWK127" s="175"/>
      <c r="WWL127" s="175"/>
      <c r="WWM127" s="175"/>
      <c r="WWN127" s="175"/>
      <c r="WWO127" s="175"/>
      <c r="WWP127" s="175"/>
      <c r="WWQ127" s="175"/>
      <c r="WWR127" s="175"/>
      <c r="WWS127" s="175"/>
      <c r="WWT127" s="175"/>
      <c r="WWU127" s="175"/>
      <c r="WWV127" s="175"/>
      <c r="WWW127" s="175"/>
      <c r="WWX127" s="175"/>
      <c r="WWY127" s="175"/>
      <c r="WWZ127" s="175"/>
      <c r="WXA127" s="175"/>
      <c r="WXB127" s="175"/>
      <c r="WXC127" s="175"/>
      <c r="WXD127" s="175"/>
      <c r="WXE127" s="175"/>
      <c r="WXF127" s="175"/>
      <c r="WXG127" s="175"/>
      <c r="WXH127" s="175"/>
      <c r="WXI127" s="175"/>
      <c r="WXJ127" s="175"/>
      <c r="WXK127" s="175"/>
      <c r="WXL127" s="175"/>
      <c r="WXM127" s="175"/>
      <c r="WXN127" s="175"/>
      <c r="WXO127" s="175"/>
      <c r="WXP127" s="175"/>
      <c r="WXQ127" s="175"/>
      <c r="WXR127" s="175"/>
      <c r="WXS127" s="175"/>
      <c r="WXT127" s="175"/>
      <c r="WXU127" s="175"/>
      <c r="WXV127" s="175"/>
      <c r="WXW127" s="175"/>
      <c r="WXX127" s="175"/>
      <c r="WXY127" s="175"/>
      <c r="WXZ127" s="175"/>
      <c r="WYA127" s="175"/>
      <c r="WYB127" s="175"/>
      <c r="WYC127" s="175"/>
      <c r="WYD127" s="175"/>
      <c r="WYE127" s="175"/>
      <c r="WYF127" s="175"/>
      <c r="WYG127" s="175"/>
      <c r="WYH127" s="175"/>
      <c r="WYI127" s="175"/>
      <c r="WYJ127" s="175"/>
      <c r="WYK127" s="175"/>
      <c r="WYL127" s="175"/>
      <c r="WYM127" s="175"/>
      <c r="WYN127" s="175"/>
      <c r="WYO127" s="175"/>
      <c r="WYP127" s="175"/>
      <c r="WYQ127" s="175"/>
      <c r="WYR127" s="175"/>
      <c r="WYS127" s="175"/>
      <c r="WYT127" s="175"/>
      <c r="WYU127" s="175"/>
      <c r="WYV127" s="175"/>
      <c r="WYW127" s="175"/>
      <c r="WYX127" s="175"/>
      <c r="WYY127" s="175"/>
      <c r="WYZ127" s="175"/>
      <c r="WZA127" s="175"/>
      <c r="WZB127" s="175"/>
      <c r="WZC127" s="175"/>
      <c r="WZD127" s="175"/>
      <c r="WZE127" s="175"/>
      <c r="WZF127" s="175"/>
      <c r="WZG127" s="175"/>
      <c r="WZH127" s="175"/>
      <c r="WZI127" s="175"/>
      <c r="WZJ127" s="175"/>
      <c r="WZK127" s="175"/>
      <c r="WZL127" s="175"/>
      <c r="WZM127" s="175"/>
      <c r="WZN127" s="175"/>
      <c r="WZO127" s="175"/>
      <c r="WZP127" s="175"/>
      <c r="WZQ127" s="175"/>
      <c r="WZR127" s="175"/>
      <c r="WZS127" s="175"/>
      <c r="WZT127" s="175"/>
      <c r="WZU127" s="175"/>
      <c r="WZV127" s="175"/>
      <c r="WZW127" s="175"/>
      <c r="WZX127" s="175"/>
      <c r="WZY127" s="175"/>
      <c r="WZZ127" s="175"/>
      <c r="XAA127" s="175"/>
      <c r="XAB127" s="175"/>
      <c r="XAC127" s="175"/>
      <c r="XAD127" s="175"/>
      <c r="XAE127" s="175"/>
      <c r="XAF127" s="175"/>
      <c r="XAG127" s="175"/>
      <c r="XAH127" s="175"/>
      <c r="XAI127" s="175"/>
      <c r="XAJ127" s="175"/>
      <c r="XAK127" s="175"/>
      <c r="XAL127" s="175"/>
      <c r="XAM127" s="175"/>
      <c r="XAN127" s="175"/>
      <c r="XAO127" s="175"/>
      <c r="XAP127" s="175"/>
      <c r="XAQ127" s="175"/>
      <c r="XAR127" s="175"/>
      <c r="XAS127" s="175"/>
      <c r="XAT127" s="175"/>
      <c r="XAU127" s="175"/>
      <c r="XAV127" s="175"/>
      <c r="XAW127" s="175"/>
      <c r="XAX127" s="175"/>
      <c r="XAY127" s="175"/>
      <c r="XAZ127" s="175"/>
      <c r="XBA127" s="175"/>
      <c r="XBB127" s="175"/>
      <c r="XBC127" s="175"/>
      <c r="XBD127" s="175"/>
      <c r="XBE127" s="175"/>
      <c r="XBF127" s="175"/>
      <c r="XBG127" s="175"/>
      <c r="XBH127" s="175"/>
      <c r="XBI127" s="175"/>
      <c r="XBJ127" s="175"/>
      <c r="XBK127" s="175"/>
      <c r="XBL127" s="175"/>
      <c r="XBM127" s="175"/>
      <c r="XBN127" s="175"/>
      <c r="XBO127" s="175"/>
      <c r="XBP127" s="175"/>
      <c r="XBQ127" s="175"/>
      <c r="XBR127" s="175"/>
      <c r="XBS127" s="175"/>
      <c r="XBT127" s="175"/>
      <c r="XBU127" s="175"/>
      <c r="XBV127" s="175"/>
      <c r="XBW127" s="175"/>
      <c r="XBX127" s="175"/>
      <c r="XBY127" s="175"/>
      <c r="XBZ127" s="175"/>
      <c r="XCA127" s="175"/>
      <c r="XCB127" s="175"/>
      <c r="XCC127" s="175"/>
      <c r="XCD127" s="175"/>
      <c r="XCE127" s="175"/>
      <c r="XCF127" s="175"/>
      <c r="XCG127" s="175"/>
      <c r="XCH127" s="175"/>
      <c r="XCI127" s="175"/>
      <c r="XCJ127" s="175"/>
      <c r="XCK127" s="175"/>
      <c r="XCL127" s="175"/>
      <c r="XCM127" s="175"/>
      <c r="XCN127" s="175"/>
      <c r="XCO127" s="175"/>
      <c r="XCP127" s="175"/>
      <c r="XCQ127" s="175"/>
      <c r="XCR127" s="175"/>
      <c r="XCS127" s="175"/>
      <c r="XCT127" s="175"/>
      <c r="XCU127" s="175"/>
      <c r="XCV127" s="175"/>
      <c r="XCW127" s="175"/>
      <c r="XCX127" s="175"/>
      <c r="XCY127" s="175"/>
      <c r="XCZ127" s="175"/>
      <c r="XDA127" s="175"/>
      <c r="XDB127" s="175"/>
      <c r="XDC127" s="175"/>
      <c r="XDD127" s="175"/>
      <c r="XDE127" s="175"/>
      <c r="XDF127" s="175"/>
      <c r="XDG127" s="175"/>
      <c r="XDH127" s="175"/>
      <c r="XDI127" s="175"/>
      <c r="XDJ127" s="175"/>
      <c r="XDK127" s="175"/>
      <c r="XDL127" s="175"/>
      <c r="XDM127" s="175"/>
      <c r="XDN127" s="175"/>
      <c r="XDO127" s="175"/>
      <c r="XDP127" s="175"/>
      <c r="XDQ127" s="175"/>
      <c r="XDR127" s="175"/>
      <c r="XDS127" s="175"/>
      <c r="XDT127" s="175"/>
      <c r="XDU127" s="175"/>
      <c r="XDV127" s="175"/>
      <c r="XDW127" s="175"/>
      <c r="XDX127" s="175"/>
      <c r="XDY127" s="175"/>
      <c r="XDZ127" s="175"/>
      <c r="XEA127" s="175"/>
      <c r="XEB127" s="175"/>
      <c r="XEC127" s="175"/>
      <c r="XED127" s="175"/>
      <c r="XEE127" s="175"/>
      <c r="XEF127" s="175"/>
      <c r="XEG127" s="175"/>
      <c r="XEH127" s="175"/>
      <c r="XEI127" s="175"/>
      <c r="XEJ127" s="175"/>
      <c r="XEK127" s="175"/>
      <c r="XEL127" s="175"/>
      <c r="XEM127" s="175"/>
      <c r="XEN127" s="175"/>
      <c r="XEO127" s="175"/>
      <c r="XEP127" s="175"/>
      <c r="XEQ127" s="175"/>
      <c r="XER127" s="175"/>
      <c r="XES127" s="175"/>
      <c r="XET127" s="175"/>
      <c r="XEU127" s="175"/>
      <c r="XEV127" s="175"/>
      <c r="XEW127" s="175"/>
      <c r="XEX127" s="175"/>
      <c r="XEY127" s="175"/>
      <c r="XEZ127" s="175"/>
      <c r="XFA127" s="175"/>
      <c r="XFB127" s="175"/>
      <c r="XFC127" s="175"/>
      <c r="XFD127" s="175"/>
    </row>
    <row r="128" spans="3:16384">
      <c r="C128" s="175" t="str">
        <f>"Datos de Consumos Promedio de Servicios de Voz "&amp;" - "&amp;year.selected</f>
        <v>Datos de Consumos Promedio de Servicios de Voz  - 2017</v>
      </c>
      <c r="D128" s="21"/>
      <c r="E128" s="302"/>
      <c r="F128" s="302"/>
      <c r="G128" s="302"/>
      <c r="H128" s="302"/>
      <c r="I128" s="302"/>
      <c r="J128" s="302"/>
      <c r="K128" s="302"/>
      <c r="L128" s="302"/>
      <c r="M128" s="302"/>
      <c r="N128" s="302"/>
      <c r="O128" s="302"/>
      <c r="P128" s="302"/>
      <c r="Q128" s="302"/>
      <c r="R128" s="302"/>
      <c r="S128" s="302"/>
      <c r="T128" s="302"/>
      <c r="U128" s="302"/>
      <c r="V128" s="302"/>
      <c r="W128" s="302"/>
      <c r="X128" s="302"/>
      <c r="Y128" s="302"/>
      <c r="Z128" s="302"/>
      <c r="AA128" s="302"/>
      <c r="AB128" s="302"/>
      <c r="AC128" s="302"/>
      <c r="AD128" s="302"/>
      <c r="AE128" s="302"/>
      <c r="AF128" s="302"/>
      <c r="AG128" s="302"/>
      <c r="AH128" s="302"/>
      <c r="AI128" s="302"/>
      <c r="AJ128" s="302"/>
      <c r="AK128" s="302"/>
      <c r="AL128" s="302"/>
      <c r="AM128" s="302"/>
      <c r="AN128" s="302"/>
      <c r="AO128" s="302"/>
      <c r="AP128" s="302"/>
      <c r="AQ128" s="302"/>
      <c r="AR128" s="302"/>
      <c r="AS128" s="302"/>
      <c r="AT128" s="302"/>
      <c r="AU128" s="302"/>
      <c r="AV128" s="302"/>
      <c r="AW128" s="302"/>
      <c r="AX128" s="302"/>
      <c r="AY128" s="302"/>
      <c r="AZ128" s="302"/>
      <c r="BA128" s="302"/>
      <c r="BB128" s="302"/>
      <c r="BC128" s="302"/>
      <c r="BD128" s="302"/>
      <c r="BE128" s="302"/>
      <c r="BF128" s="302"/>
      <c r="BG128" s="302"/>
      <c r="BH128" s="302"/>
      <c r="BI128" s="302"/>
      <c r="BJ128" s="302"/>
      <c r="BK128" s="302"/>
      <c r="BL128" s="302"/>
      <c r="BM128" s="302"/>
      <c r="BN128" s="302"/>
      <c r="BO128" s="302"/>
      <c r="BP128" s="302"/>
      <c r="BQ128" s="302"/>
      <c r="BR128" s="302"/>
      <c r="BS128" s="302"/>
      <c r="BT128" s="302"/>
      <c r="BU128" s="302"/>
      <c r="BV128" s="302"/>
      <c r="BW128" s="302"/>
      <c r="BX128" s="302"/>
      <c r="BY128" s="302"/>
      <c r="BZ128" s="302"/>
      <c r="CA128" s="302"/>
      <c r="CB128" s="302"/>
      <c r="CC128" s="302"/>
      <c r="CD128" s="302"/>
      <c r="CE128" s="302"/>
      <c r="CF128" s="302"/>
      <c r="CG128" s="302"/>
      <c r="CH128" s="302"/>
      <c r="CI128" s="302"/>
      <c r="CJ128" s="302"/>
      <c r="CK128" s="302"/>
      <c r="CL128" s="302"/>
      <c r="CM128" s="302"/>
      <c r="CN128" s="302"/>
      <c r="CO128" s="302"/>
      <c r="CP128" s="302"/>
      <c r="CQ128" s="302"/>
      <c r="CR128" s="302"/>
      <c r="CS128" s="302"/>
      <c r="CT128" s="302"/>
      <c r="CU128" s="302"/>
      <c r="CV128" s="302"/>
      <c r="CW128" s="302"/>
      <c r="CX128" s="302"/>
      <c r="CY128" s="302"/>
      <c r="CZ128" s="302"/>
      <c r="DA128" s="302"/>
      <c r="DB128" s="302"/>
      <c r="DC128" s="302"/>
      <c r="DD128" s="302"/>
      <c r="DE128" s="302"/>
      <c r="DF128" s="302"/>
      <c r="DG128" s="302"/>
      <c r="DH128" s="302"/>
      <c r="DI128" s="302"/>
      <c r="DJ128" s="302"/>
      <c r="DK128" s="302"/>
      <c r="DL128" s="302"/>
      <c r="DM128" s="302"/>
      <c r="DN128" s="302"/>
      <c r="DO128" s="302"/>
      <c r="DP128" s="302"/>
      <c r="DQ128" s="302"/>
      <c r="DR128" s="302"/>
      <c r="DS128" s="302"/>
      <c r="DT128" s="302"/>
      <c r="DU128" s="302"/>
      <c r="DV128" s="302"/>
      <c r="DW128" s="302"/>
      <c r="DX128" s="302"/>
      <c r="DY128" s="302"/>
      <c r="DZ128" s="302"/>
      <c r="EA128" s="302"/>
      <c r="EB128" s="302"/>
      <c r="EC128" s="302"/>
      <c r="ED128" s="302"/>
      <c r="EE128" s="302"/>
      <c r="EF128" s="302"/>
      <c r="EG128" s="302"/>
      <c r="EH128" s="302"/>
      <c r="EI128" s="302"/>
      <c r="EJ128" s="302"/>
      <c r="EK128" s="302"/>
      <c r="EL128" s="302"/>
      <c r="EM128" s="302"/>
      <c r="EN128" s="302"/>
      <c r="EO128" s="302"/>
      <c r="EP128" s="302"/>
      <c r="EQ128" s="302"/>
      <c r="ER128" s="302"/>
      <c r="ES128" s="302"/>
      <c r="ET128" s="302"/>
      <c r="EU128" s="302"/>
      <c r="EV128" s="302"/>
      <c r="EW128" s="302"/>
      <c r="EX128" s="302"/>
      <c r="EY128" s="302"/>
      <c r="EZ128" s="302"/>
      <c r="FA128" s="302"/>
      <c r="FB128" s="302"/>
      <c r="FC128" s="302"/>
      <c r="FD128" s="302"/>
      <c r="FE128" s="302"/>
      <c r="FF128" s="302"/>
      <c r="FG128" s="302"/>
      <c r="FH128" s="302"/>
      <c r="FI128" s="302"/>
      <c r="FJ128" s="302"/>
      <c r="FK128" s="302"/>
      <c r="FL128" s="302"/>
      <c r="FM128" s="302"/>
      <c r="FN128" s="302"/>
      <c r="FO128" s="302"/>
      <c r="FP128" s="302"/>
      <c r="FQ128" s="302"/>
      <c r="FR128" s="302"/>
      <c r="FS128" s="302"/>
      <c r="FT128" s="302"/>
      <c r="FU128" s="302"/>
      <c r="FV128" s="302"/>
      <c r="FW128" s="302"/>
      <c r="FX128" s="302"/>
      <c r="FY128" s="302"/>
      <c r="FZ128" s="302"/>
      <c r="GA128" s="302"/>
      <c r="GB128" s="302"/>
      <c r="GC128" s="302"/>
      <c r="GD128" s="302"/>
      <c r="GE128" s="302"/>
      <c r="GF128" s="302"/>
      <c r="GG128" s="302"/>
      <c r="GH128" s="302"/>
      <c r="GI128" s="302"/>
      <c r="GJ128" s="302"/>
      <c r="GK128" s="302"/>
      <c r="GL128" s="302"/>
      <c r="GM128" s="302"/>
      <c r="GN128" s="302"/>
      <c r="GO128" s="302"/>
      <c r="GP128" s="302"/>
      <c r="GQ128" s="302"/>
      <c r="GR128" s="302"/>
      <c r="GS128" s="302"/>
      <c r="GT128" s="302"/>
      <c r="GU128" s="302"/>
      <c r="GV128" s="302"/>
      <c r="GW128" s="302"/>
      <c r="GX128" s="302"/>
      <c r="GY128" s="302"/>
      <c r="GZ128" s="302"/>
      <c r="HA128" s="302"/>
      <c r="HB128" s="302"/>
      <c r="HC128" s="302"/>
      <c r="HD128" s="302"/>
      <c r="HE128" s="302"/>
      <c r="HF128" s="302"/>
      <c r="HG128" s="302"/>
      <c r="HH128" s="302"/>
      <c r="HI128" s="302"/>
      <c r="HJ128" s="302"/>
      <c r="HK128" s="302"/>
      <c r="HL128" s="302"/>
      <c r="HM128" s="302"/>
      <c r="HN128" s="302"/>
      <c r="HO128" s="302"/>
      <c r="HP128" s="302"/>
      <c r="HQ128" s="302"/>
      <c r="HR128" s="302"/>
      <c r="HS128" s="302"/>
      <c r="HT128" s="302"/>
      <c r="HU128" s="302"/>
      <c r="HV128" s="302"/>
      <c r="HW128" s="302"/>
      <c r="HX128" s="302"/>
      <c r="HY128" s="302"/>
      <c r="HZ128" s="302"/>
      <c r="IA128" s="302"/>
      <c r="IB128" s="302"/>
      <c r="IC128" s="302"/>
      <c r="ID128" s="302"/>
      <c r="IE128" s="302"/>
      <c r="IF128" s="302"/>
      <c r="IG128" s="302"/>
      <c r="IH128" s="302"/>
      <c r="II128" s="302"/>
      <c r="IJ128" s="302"/>
      <c r="IK128" s="302"/>
      <c r="IL128" s="302"/>
      <c r="IM128" s="302"/>
      <c r="IN128" s="302"/>
      <c r="IO128" s="302"/>
      <c r="IP128" s="302"/>
      <c r="IQ128" s="302"/>
      <c r="IR128" s="302"/>
      <c r="IS128" s="302"/>
      <c r="IT128" s="302"/>
      <c r="IU128" s="302"/>
      <c r="IV128" s="302"/>
      <c r="IW128" s="302"/>
      <c r="IX128" s="302"/>
      <c r="IY128" s="302"/>
      <c r="IZ128" s="302"/>
      <c r="JA128" s="302"/>
      <c r="JB128" s="302"/>
      <c r="JC128" s="302"/>
      <c r="JD128" s="302"/>
      <c r="JE128" s="302"/>
      <c r="JF128" s="302"/>
      <c r="JG128" s="302"/>
      <c r="JH128" s="302"/>
      <c r="JI128" s="302"/>
      <c r="JJ128" s="302"/>
      <c r="JK128" s="302"/>
      <c r="JL128" s="302"/>
      <c r="JM128" s="302"/>
      <c r="JN128" s="302"/>
      <c r="JO128" s="302"/>
      <c r="JP128" s="302"/>
      <c r="JQ128" s="302"/>
      <c r="JR128" s="302"/>
      <c r="JS128" s="302"/>
      <c r="JT128" s="302"/>
      <c r="JU128" s="302"/>
      <c r="JV128" s="302"/>
      <c r="JW128" s="302"/>
      <c r="JX128" s="302"/>
      <c r="JY128" s="302"/>
      <c r="JZ128" s="302"/>
      <c r="KA128" s="302"/>
      <c r="KB128" s="302"/>
      <c r="KC128" s="302"/>
      <c r="KD128" s="302"/>
      <c r="KE128" s="302"/>
      <c r="KF128" s="302"/>
      <c r="KG128" s="302"/>
      <c r="KH128" s="302"/>
      <c r="KI128" s="302"/>
      <c r="KJ128" s="302"/>
      <c r="KK128" s="302"/>
      <c r="KL128" s="302"/>
      <c r="KM128" s="302"/>
      <c r="KN128" s="302"/>
      <c r="KO128" s="302"/>
      <c r="KP128" s="302"/>
      <c r="KQ128" s="302"/>
      <c r="KR128" s="302"/>
      <c r="KS128" s="302"/>
      <c r="KT128" s="302"/>
      <c r="KU128" s="302"/>
      <c r="KV128" s="302"/>
      <c r="KW128" s="302"/>
      <c r="KX128" s="302"/>
      <c r="KY128" s="302"/>
      <c r="KZ128" s="302"/>
      <c r="LA128" s="302"/>
      <c r="LB128" s="302"/>
      <c r="LC128" s="302"/>
      <c r="LD128" s="302"/>
      <c r="LE128" s="302"/>
      <c r="LF128" s="302"/>
      <c r="LG128" s="302"/>
      <c r="LH128" s="302"/>
      <c r="LI128" s="302"/>
      <c r="LJ128" s="302"/>
      <c r="LK128" s="302"/>
      <c r="LL128" s="302"/>
      <c r="LM128" s="302"/>
      <c r="LN128" s="302"/>
      <c r="LO128" s="302"/>
      <c r="LP128" s="302"/>
      <c r="LQ128" s="302"/>
      <c r="LR128" s="302"/>
      <c r="LS128" s="302"/>
      <c r="LT128" s="302"/>
      <c r="LU128" s="302"/>
      <c r="LV128" s="302"/>
      <c r="LW128" s="302"/>
      <c r="LX128" s="302"/>
      <c r="LY128" s="302"/>
      <c r="LZ128" s="302"/>
      <c r="MA128" s="302"/>
      <c r="MB128" s="302"/>
      <c r="MC128" s="302"/>
      <c r="MD128" s="302"/>
      <c r="ME128" s="302"/>
      <c r="MF128" s="302"/>
      <c r="MG128" s="302"/>
      <c r="MH128" s="302"/>
      <c r="MI128" s="302"/>
      <c r="MJ128" s="302"/>
      <c r="MK128" s="302"/>
      <c r="ML128" s="302"/>
      <c r="MM128" s="302"/>
      <c r="MN128" s="302"/>
      <c r="MO128" s="302"/>
      <c r="MP128" s="302"/>
      <c r="MQ128" s="302"/>
      <c r="MR128" s="302"/>
      <c r="MS128" s="302"/>
      <c r="MT128" s="302"/>
      <c r="MU128" s="302"/>
      <c r="MV128" s="302"/>
      <c r="MW128" s="302"/>
      <c r="MX128" s="302"/>
      <c r="MY128" s="302"/>
      <c r="MZ128" s="302"/>
      <c r="NA128" s="302"/>
      <c r="NB128" s="302"/>
      <c r="NC128" s="302"/>
      <c r="ND128" s="302"/>
      <c r="NE128" s="302"/>
      <c r="NF128" s="302"/>
      <c r="NG128" s="302"/>
      <c r="NH128" s="302"/>
      <c r="NI128" s="302"/>
      <c r="NJ128" s="302"/>
      <c r="NK128" s="302"/>
      <c r="NL128" s="302"/>
      <c r="NM128" s="302"/>
      <c r="NN128" s="302"/>
      <c r="NO128" s="302"/>
      <c r="NP128" s="302"/>
      <c r="NQ128" s="302"/>
      <c r="NR128" s="302"/>
      <c r="NS128" s="302"/>
      <c r="NT128" s="302"/>
      <c r="NU128" s="302"/>
      <c r="NV128" s="302"/>
      <c r="NW128" s="302"/>
      <c r="NX128" s="302"/>
      <c r="NY128" s="302"/>
      <c r="NZ128" s="302"/>
      <c r="OA128" s="302"/>
      <c r="OB128" s="302"/>
      <c r="OC128" s="302"/>
      <c r="OD128" s="302"/>
      <c r="OE128" s="302"/>
      <c r="OF128" s="302"/>
      <c r="OG128" s="302"/>
      <c r="OH128" s="302"/>
      <c r="OI128" s="302"/>
      <c r="OJ128" s="302"/>
      <c r="OK128" s="302"/>
      <c r="OL128" s="302"/>
      <c r="OM128" s="302"/>
      <c r="ON128" s="302"/>
      <c r="OO128" s="302"/>
      <c r="OP128" s="302"/>
      <c r="OQ128" s="302"/>
      <c r="OR128" s="302"/>
      <c r="OS128" s="302"/>
      <c r="OT128" s="302"/>
      <c r="OU128" s="302"/>
      <c r="OV128" s="302"/>
      <c r="OW128" s="302"/>
      <c r="OX128" s="302"/>
      <c r="OY128" s="302"/>
      <c r="OZ128" s="302"/>
      <c r="PA128" s="302"/>
      <c r="PB128" s="302"/>
      <c r="PC128" s="302"/>
      <c r="PD128" s="302"/>
      <c r="PE128" s="302"/>
      <c r="PF128" s="302"/>
      <c r="PG128" s="302"/>
      <c r="PH128" s="302"/>
      <c r="PI128" s="302"/>
      <c r="PJ128" s="302"/>
      <c r="PK128" s="302"/>
      <c r="PL128" s="302"/>
      <c r="PM128" s="302"/>
      <c r="PN128" s="302"/>
      <c r="PO128" s="302"/>
      <c r="PP128" s="302"/>
      <c r="PQ128" s="302"/>
      <c r="PR128" s="302"/>
      <c r="PS128" s="302"/>
      <c r="PT128" s="302"/>
      <c r="PU128" s="302"/>
      <c r="PV128" s="302"/>
      <c r="PW128" s="302"/>
      <c r="PX128" s="302"/>
      <c r="PY128" s="302"/>
      <c r="PZ128" s="302"/>
      <c r="QA128" s="302"/>
      <c r="QB128" s="302"/>
      <c r="QC128" s="302"/>
      <c r="QD128" s="302"/>
      <c r="QE128" s="302"/>
      <c r="QF128" s="302"/>
      <c r="QG128" s="302"/>
      <c r="QH128" s="302"/>
      <c r="QI128" s="302"/>
      <c r="QJ128" s="302"/>
      <c r="QK128" s="302"/>
      <c r="QL128" s="302"/>
      <c r="QM128" s="302"/>
      <c r="QN128" s="302"/>
      <c r="QO128" s="302"/>
      <c r="QP128" s="302"/>
      <c r="QQ128" s="302"/>
      <c r="QR128" s="302"/>
      <c r="QS128" s="302"/>
      <c r="QT128" s="302"/>
      <c r="QU128" s="302"/>
      <c r="QV128" s="302"/>
      <c r="QW128" s="302"/>
      <c r="QX128" s="302"/>
      <c r="QY128" s="302"/>
      <c r="QZ128" s="302"/>
      <c r="RA128" s="302"/>
      <c r="RB128" s="302"/>
      <c r="RC128" s="302"/>
      <c r="RD128" s="302"/>
      <c r="RE128" s="302"/>
      <c r="RF128" s="302"/>
      <c r="RG128" s="302"/>
      <c r="RH128" s="302"/>
      <c r="RI128" s="302"/>
      <c r="RJ128" s="302"/>
      <c r="RK128" s="302"/>
      <c r="RL128" s="302"/>
      <c r="RM128" s="302"/>
      <c r="RN128" s="302"/>
      <c r="RO128" s="302"/>
      <c r="RP128" s="302"/>
      <c r="RQ128" s="302"/>
      <c r="RR128" s="302"/>
      <c r="RS128" s="302"/>
      <c r="RT128" s="302"/>
      <c r="RU128" s="302"/>
      <c r="RV128" s="302"/>
      <c r="RW128" s="302"/>
      <c r="RX128" s="302"/>
      <c r="RY128" s="302"/>
      <c r="RZ128" s="302"/>
      <c r="SA128" s="302"/>
      <c r="SB128" s="302"/>
      <c r="SC128" s="302"/>
      <c r="SD128" s="302"/>
      <c r="SE128" s="302"/>
      <c r="SF128" s="302"/>
      <c r="SG128" s="302"/>
      <c r="SH128" s="302"/>
      <c r="SI128" s="302"/>
      <c r="SJ128" s="302"/>
      <c r="SK128" s="302"/>
      <c r="SL128" s="302"/>
      <c r="SM128" s="302"/>
      <c r="SN128" s="302"/>
      <c r="SO128" s="302"/>
      <c r="SP128" s="302"/>
      <c r="SQ128" s="302"/>
      <c r="SR128" s="302"/>
    </row>
    <row r="129" spans="3:16384">
      <c r="C129" s="454" t="s">
        <v>896</v>
      </c>
      <c r="D129" s="21" t="s">
        <v>951</v>
      </c>
      <c r="E129" s="175" t="s">
        <v>984</v>
      </c>
      <c r="F129" s="499">
        <f>ROUNDUP(IFERROR(VLOOKUP(F$63,'P. 3- 7'!$B$1146:$J$1207,2,FALSE),0),0)</f>
        <v>308</v>
      </c>
      <c r="G129" s="499">
        <f>ROUNDUP(IFERROR(VLOOKUP(G$63,'P. 3- 7'!$B$1146:$J$1207,2,FALSE),0),0)</f>
        <v>111</v>
      </c>
      <c r="H129" s="499">
        <f>ROUNDUP(IFERROR(VLOOKUP(H$63,'P. 3- 7'!$B$1146:$J$1207,2,FALSE),0),0)</f>
        <v>228</v>
      </c>
      <c r="I129" s="499">
        <f>ROUNDUP(IFERROR(VLOOKUP(I$63,'P. 3- 7'!$B$1146:$J$1207,2,FALSE),0),0)</f>
        <v>35</v>
      </c>
      <c r="J129" s="499">
        <f>G129</f>
        <v>111</v>
      </c>
      <c r="K129" s="502">
        <f>SUM(K130:K133)</f>
        <v>347</v>
      </c>
      <c r="L129" s="499">
        <f>ROUNDUP(IFERROR(VLOOKUP(L$63,'P. 3- 7'!$B$1146:$J$1207,2,FALSE),0),0)</f>
        <v>30</v>
      </c>
      <c r="M129" s="499">
        <f>ROUNDUP(IFERROR(VLOOKUP(M$63,'P. 3- 7'!$B$1146:$J$1207,2,FALSE),0),0)</f>
        <v>87</v>
      </c>
      <c r="N129" s="499">
        <f>ROUNDUP(IFERROR(VLOOKUP(N$63,'P. 3- 7'!$B$1146:$J$1207,2,FALSE),0),0)</f>
        <v>118</v>
      </c>
      <c r="O129" s="499">
        <f>ROUNDUP(IFERROR(VLOOKUP(O$63,'P. 3- 7'!$B$1146:$J$1207,2,FALSE),0),0)</f>
        <v>634</v>
      </c>
      <c r="P129" s="499">
        <f>ROUNDUP(IFERROR(VLOOKUP(P$63,'P. 3- 7'!$B$1146:$J$1207,2,FALSE),0),0)</f>
        <v>439</v>
      </c>
      <c r="Q129" s="499">
        <f>ROUNDUP(IFERROR(VLOOKUP(Q$63,'P. 3- 7'!$B$1146:$J$1207,2,FALSE),0),0)</f>
        <v>523</v>
      </c>
      <c r="R129" s="499">
        <f>ROUNDUP(IFERROR(VLOOKUP(R$63,'P. 3- 7'!$B$1146:$J$1207,2,FALSE),0),0)</f>
        <v>569</v>
      </c>
      <c r="S129" s="499">
        <f>ROUNDUP(IFERROR(VLOOKUP(S$63,'P. 3- 7'!$B$1146:$J$1207,2,FALSE),0),0)</f>
        <v>422</v>
      </c>
      <c r="T129" s="499">
        <f>ROUNDUP(IFERROR(VLOOKUP(T$63,'P. 3- 7'!$B$1146:$J$1207,2,FALSE),0),0)</f>
        <v>188</v>
      </c>
      <c r="U129" s="499">
        <f>ROUNDUP(IFERROR(VLOOKUP(U$63,'P. 3- 7'!$B$1146:$J$1207,2,FALSE),0),0)</f>
        <v>343</v>
      </c>
      <c r="V129" s="374"/>
      <c r="W129" s="374"/>
      <c r="X129" s="374"/>
      <c r="Y129" s="374"/>
      <c r="Z129" s="374"/>
      <c r="AA129" s="374"/>
      <c r="AB129" s="374"/>
      <c r="AC129" s="374"/>
      <c r="AD129" s="374"/>
      <c r="AE129" s="374"/>
      <c r="AF129" s="374"/>
      <c r="AG129" s="374"/>
      <c r="AH129" s="374"/>
      <c r="AI129" s="374"/>
      <c r="AJ129" s="374"/>
      <c r="AK129" s="374"/>
      <c r="AL129" s="374"/>
      <c r="AM129" s="374"/>
      <c r="AN129" s="374"/>
      <c r="AO129" s="374"/>
      <c r="AP129" s="374"/>
      <c r="AQ129" s="374"/>
      <c r="AR129" s="374"/>
      <c r="AS129" s="374"/>
      <c r="AT129" s="374"/>
      <c r="AU129" s="374"/>
      <c r="AV129" s="374"/>
      <c r="AW129" s="374"/>
      <c r="AX129" s="374"/>
      <c r="AY129" s="374"/>
      <c r="AZ129" s="374"/>
      <c r="BA129" s="374"/>
      <c r="BB129" s="374"/>
      <c r="BC129" s="374"/>
      <c r="BD129" s="374"/>
      <c r="BE129" s="374"/>
      <c r="BF129" s="374"/>
      <c r="BG129" s="374"/>
      <c r="BH129" s="374"/>
      <c r="BI129" s="374"/>
      <c r="BJ129" s="374"/>
      <c r="BK129" s="374"/>
      <c r="BL129" s="374"/>
      <c r="BM129" s="374"/>
      <c r="BN129" s="374"/>
      <c r="BO129" s="374"/>
      <c r="BP129" s="374"/>
      <c r="BQ129" s="374"/>
      <c r="BR129" s="374"/>
      <c r="BS129" s="374"/>
      <c r="BT129" s="374"/>
      <c r="BU129" s="374"/>
      <c r="BV129" s="374"/>
      <c r="BW129" s="374"/>
      <c r="BX129" s="374"/>
      <c r="BY129" s="374"/>
      <c r="BZ129" s="374"/>
      <c r="CA129" s="374"/>
      <c r="CB129" s="374"/>
      <c r="CC129" s="374"/>
      <c r="CD129" s="374"/>
      <c r="CE129" s="374"/>
      <c r="CF129" s="374"/>
      <c r="CG129" s="374"/>
      <c r="CH129" s="374"/>
      <c r="CI129" s="374"/>
      <c r="CJ129" s="374"/>
      <c r="CK129" s="374"/>
      <c r="CL129" s="374"/>
      <c r="CM129" s="374"/>
      <c r="CN129" s="374"/>
      <c r="CO129" s="374"/>
      <c r="CP129" s="374"/>
      <c r="CQ129" s="374"/>
      <c r="CR129" s="374"/>
      <c r="CS129" s="374"/>
      <c r="CT129" s="374"/>
      <c r="CU129" s="374"/>
      <c r="CV129" s="374"/>
      <c r="CW129" s="374"/>
      <c r="CX129" s="374"/>
      <c r="CY129" s="374"/>
      <c r="CZ129" s="374"/>
      <c r="DA129" s="374"/>
      <c r="DB129" s="374"/>
      <c r="DC129" s="374"/>
      <c r="DD129" s="374"/>
      <c r="DE129" s="374"/>
      <c r="DF129" s="374"/>
      <c r="DG129" s="374"/>
      <c r="DH129" s="374"/>
      <c r="DI129" s="374"/>
      <c r="DJ129" s="374"/>
      <c r="DK129" s="374"/>
      <c r="DL129" s="374"/>
      <c r="DM129" s="374"/>
      <c r="DN129" s="374"/>
      <c r="DO129" s="374"/>
      <c r="DP129" s="374"/>
      <c r="DQ129" s="374"/>
      <c r="DR129" s="374"/>
      <c r="DS129" s="374"/>
      <c r="DT129" s="374"/>
      <c r="DU129" s="374"/>
      <c r="DV129" s="374"/>
      <c r="DW129" s="374"/>
      <c r="DX129" s="374"/>
      <c r="DY129" s="374"/>
      <c r="DZ129" s="374"/>
      <c r="EA129" s="374"/>
      <c r="EB129" s="374"/>
      <c r="EC129" s="374"/>
      <c r="ED129" s="374"/>
      <c r="EE129" s="374"/>
      <c r="EF129" s="374"/>
      <c r="EG129" s="374"/>
      <c r="EH129" s="374"/>
      <c r="EI129" s="374"/>
      <c r="EJ129" s="374"/>
      <c r="EK129" s="374"/>
      <c r="EL129" s="374"/>
      <c r="EM129" s="374"/>
      <c r="EN129" s="374"/>
      <c r="EO129" s="374"/>
      <c r="EP129" s="374"/>
      <c r="EQ129" s="374"/>
      <c r="ER129" s="374"/>
      <c r="ES129" s="374"/>
      <c r="ET129" s="374"/>
      <c r="EU129" s="374"/>
      <c r="EV129" s="374"/>
      <c r="EW129" s="374"/>
      <c r="EX129" s="374"/>
      <c r="EY129" s="374"/>
      <c r="EZ129" s="374"/>
      <c r="FA129" s="374"/>
      <c r="FB129" s="374"/>
      <c r="FC129" s="374"/>
      <c r="FD129" s="374"/>
      <c r="FE129" s="374"/>
      <c r="FF129" s="374"/>
      <c r="FG129" s="374"/>
      <c r="FH129" s="374"/>
      <c r="FI129" s="374"/>
      <c r="FJ129" s="374"/>
      <c r="FK129" s="374"/>
      <c r="FL129" s="374"/>
      <c r="FM129" s="374"/>
      <c r="FN129" s="374"/>
      <c r="FO129" s="374"/>
      <c r="FP129" s="374"/>
      <c r="FQ129" s="374"/>
      <c r="FR129" s="374"/>
      <c r="FS129" s="374"/>
      <c r="FT129" s="374"/>
      <c r="FU129" s="374"/>
      <c r="FV129" s="374"/>
      <c r="FW129" s="374"/>
      <c r="FX129" s="374"/>
      <c r="FY129" s="374"/>
      <c r="FZ129" s="374"/>
      <c r="GA129" s="374"/>
      <c r="GB129" s="374"/>
      <c r="GC129" s="374"/>
      <c r="GD129" s="374"/>
      <c r="GE129" s="374"/>
      <c r="GF129" s="374"/>
      <c r="GG129" s="374"/>
      <c r="GH129" s="374"/>
      <c r="GI129" s="374"/>
      <c r="GJ129" s="374"/>
      <c r="GK129" s="374"/>
      <c r="GL129" s="374"/>
      <c r="GM129" s="374"/>
      <c r="GN129" s="374"/>
      <c r="GO129" s="374"/>
      <c r="GP129" s="374"/>
      <c r="GQ129" s="374"/>
      <c r="GR129" s="374"/>
      <c r="GS129" s="374"/>
      <c r="GT129" s="374"/>
      <c r="GU129" s="374"/>
      <c r="GV129" s="374"/>
      <c r="GW129" s="374"/>
      <c r="GX129" s="374"/>
      <c r="GY129" s="374"/>
      <c r="GZ129" s="374"/>
      <c r="HA129" s="374"/>
      <c r="HB129" s="374"/>
      <c r="HC129" s="374"/>
      <c r="HD129" s="374"/>
      <c r="HE129" s="374"/>
      <c r="HF129" s="374"/>
      <c r="HG129" s="374"/>
      <c r="HH129" s="374"/>
      <c r="HI129" s="374"/>
      <c r="HJ129" s="374"/>
      <c r="HK129" s="374"/>
      <c r="HL129" s="374"/>
      <c r="HM129" s="374"/>
      <c r="HN129" s="374"/>
      <c r="HO129" s="374"/>
      <c r="HP129" s="374"/>
      <c r="HQ129" s="374"/>
      <c r="HR129" s="374"/>
      <c r="HS129" s="374"/>
      <c r="HT129" s="374"/>
      <c r="HU129" s="374"/>
      <c r="HV129" s="374"/>
      <c r="HW129" s="374"/>
      <c r="HX129" s="374"/>
      <c r="HY129" s="374"/>
      <c r="HZ129" s="374"/>
      <c r="IA129" s="374"/>
      <c r="IB129" s="374"/>
      <c r="IC129" s="374"/>
      <c r="ID129" s="374"/>
      <c r="IE129" s="374"/>
      <c r="IF129" s="374"/>
      <c r="IG129" s="374"/>
      <c r="IH129" s="374"/>
      <c r="II129" s="374"/>
      <c r="IJ129" s="374"/>
      <c r="IK129" s="374"/>
      <c r="IL129" s="374"/>
      <c r="IM129" s="374"/>
      <c r="IN129" s="374"/>
      <c r="IO129" s="374"/>
      <c r="IP129" s="374"/>
      <c r="IQ129" s="374"/>
      <c r="IR129" s="374"/>
      <c r="IS129" s="374"/>
      <c r="IT129" s="374"/>
      <c r="IU129" s="374"/>
      <c r="IV129" s="374"/>
      <c r="IW129" s="374"/>
      <c r="IX129" s="374"/>
      <c r="IY129" s="374"/>
      <c r="IZ129" s="374"/>
      <c r="JA129" s="374"/>
      <c r="JB129" s="374"/>
      <c r="JC129" s="374"/>
      <c r="JD129" s="374"/>
      <c r="JE129" s="374"/>
      <c r="JF129" s="374"/>
      <c r="JG129" s="374"/>
      <c r="JH129" s="374"/>
      <c r="JI129" s="374"/>
      <c r="JJ129" s="374"/>
      <c r="JK129" s="374"/>
      <c r="JL129" s="374"/>
      <c r="JM129" s="374"/>
      <c r="JN129" s="374"/>
      <c r="JO129" s="374"/>
      <c r="JP129" s="374"/>
      <c r="JQ129" s="374"/>
      <c r="JR129" s="374"/>
      <c r="JS129" s="374"/>
      <c r="JT129" s="374"/>
      <c r="JU129" s="374"/>
      <c r="JV129" s="374"/>
      <c r="JW129" s="374"/>
      <c r="JX129" s="374"/>
      <c r="JY129" s="374"/>
      <c r="JZ129" s="374"/>
      <c r="KA129" s="374"/>
      <c r="KB129" s="374"/>
      <c r="KC129" s="374"/>
      <c r="KD129" s="374"/>
      <c r="KE129" s="374"/>
      <c r="KF129" s="374"/>
      <c r="KG129" s="374"/>
      <c r="KH129" s="374"/>
      <c r="KI129" s="374"/>
      <c r="KJ129" s="374"/>
      <c r="KK129" s="374"/>
      <c r="KL129" s="374"/>
      <c r="KM129" s="374"/>
      <c r="KN129" s="374"/>
      <c r="KO129" s="374"/>
      <c r="KP129" s="374"/>
      <c r="KQ129" s="374"/>
      <c r="KR129" s="374"/>
      <c r="KS129" s="374"/>
      <c r="KT129" s="374"/>
      <c r="KU129" s="374"/>
      <c r="KV129" s="374"/>
      <c r="KW129" s="374"/>
      <c r="KX129" s="374"/>
      <c r="KY129" s="374"/>
      <c r="KZ129" s="374"/>
      <c r="LA129" s="374"/>
      <c r="LB129" s="374"/>
      <c r="LC129" s="374"/>
      <c r="LD129" s="374"/>
      <c r="LE129" s="374"/>
      <c r="LF129" s="374"/>
      <c r="LG129" s="374"/>
      <c r="LH129" s="374"/>
      <c r="LI129" s="374"/>
      <c r="LJ129" s="374"/>
      <c r="LK129" s="374"/>
      <c r="LL129" s="374"/>
      <c r="LM129" s="374"/>
      <c r="LN129" s="374"/>
      <c r="LO129" s="374"/>
      <c r="LP129" s="374"/>
      <c r="LQ129" s="374"/>
      <c r="LR129" s="374"/>
      <c r="LS129" s="374"/>
      <c r="LT129" s="374"/>
      <c r="LU129" s="374"/>
      <c r="LV129" s="374"/>
      <c r="LW129" s="374"/>
      <c r="LX129" s="374"/>
      <c r="LY129" s="374"/>
      <c r="LZ129" s="374"/>
      <c r="MA129" s="374"/>
      <c r="MB129" s="374"/>
      <c r="MC129" s="374"/>
      <c r="MD129" s="374"/>
      <c r="ME129" s="374"/>
      <c r="MF129" s="374"/>
      <c r="MG129" s="374"/>
      <c r="MH129" s="374"/>
      <c r="MI129" s="374"/>
      <c r="MJ129" s="374"/>
      <c r="MK129" s="374"/>
      <c r="ML129" s="374"/>
      <c r="MM129" s="374"/>
      <c r="MN129" s="374"/>
      <c r="MO129" s="374"/>
      <c r="MP129" s="374"/>
      <c r="MQ129" s="374"/>
      <c r="MR129" s="374"/>
      <c r="MS129" s="374"/>
      <c r="MT129" s="374"/>
      <c r="MU129" s="374"/>
      <c r="MV129" s="374"/>
      <c r="MW129" s="374"/>
      <c r="MX129" s="374"/>
      <c r="MY129" s="374"/>
      <c r="MZ129" s="374"/>
      <c r="NA129" s="374"/>
      <c r="NB129" s="374"/>
      <c r="NC129" s="374"/>
      <c r="ND129" s="374"/>
      <c r="NE129" s="374"/>
      <c r="NF129" s="374"/>
      <c r="NG129" s="374"/>
      <c r="NH129" s="374"/>
      <c r="NI129" s="374"/>
      <c r="NJ129" s="374"/>
      <c r="NK129" s="374"/>
      <c r="NL129" s="374"/>
      <c r="NM129" s="374"/>
      <c r="NN129" s="374"/>
      <c r="NO129" s="374"/>
      <c r="NP129" s="374"/>
      <c r="NQ129" s="374"/>
      <c r="NR129" s="374"/>
      <c r="NS129" s="374"/>
      <c r="NT129" s="374"/>
      <c r="NU129" s="374"/>
      <c r="NV129" s="374"/>
      <c r="NW129" s="374"/>
      <c r="NX129" s="374"/>
      <c r="NY129" s="374"/>
      <c r="NZ129" s="374"/>
      <c r="OA129" s="374"/>
      <c r="OB129" s="374"/>
      <c r="OC129" s="374"/>
      <c r="OD129" s="374"/>
      <c r="OE129" s="374"/>
      <c r="OF129" s="374"/>
      <c r="OG129" s="374"/>
      <c r="OH129" s="374"/>
      <c r="OI129" s="374"/>
      <c r="OJ129" s="374"/>
      <c r="OK129" s="374"/>
      <c r="OL129" s="374"/>
      <c r="OM129" s="374"/>
      <c r="ON129" s="374"/>
      <c r="OO129" s="374"/>
      <c r="OP129" s="374"/>
      <c r="OQ129" s="374"/>
      <c r="OR129" s="374"/>
      <c r="OS129" s="374"/>
      <c r="OT129" s="374"/>
      <c r="OU129" s="374"/>
      <c r="OV129" s="374"/>
      <c r="OW129" s="374"/>
      <c r="OX129" s="374"/>
      <c r="OY129" s="374"/>
      <c r="OZ129" s="374"/>
      <c r="PA129" s="374"/>
      <c r="PB129" s="374"/>
      <c r="PC129" s="374"/>
      <c r="PD129" s="374"/>
      <c r="PE129" s="374"/>
      <c r="PF129" s="374"/>
      <c r="PG129" s="374"/>
      <c r="PH129" s="374"/>
      <c r="PI129" s="374"/>
      <c r="PJ129" s="374"/>
      <c r="PK129" s="374"/>
      <c r="PL129" s="374"/>
      <c r="PM129" s="374"/>
      <c r="PN129" s="374"/>
      <c r="PO129" s="374"/>
      <c r="PP129" s="374"/>
      <c r="PQ129" s="374"/>
      <c r="PR129" s="374"/>
      <c r="PS129" s="374"/>
      <c r="PT129" s="374"/>
      <c r="PU129" s="374"/>
      <c r="PV129" s="374"/>
      <c r="PW129" s="374"/>
      <c r="PX129" s="374"/>
      <c r="PY129" s="374"/>
      <c r="PZ129" s="374"/>
      <c r="QA129" s="374"/>
      <c r="QB129" s="374"/>
      <c r="QC129" s="374"/>
      <c r="QD129" s="374"/>
      <c r="QE129" s="374"/>
      <c r="QF129" s="374"/>
      <c r="QG129" s="374"/>
      <c r="QH129" s="374"/>
      <c r="QI129" s="374"/>
      <c r="QJ129" s="374"/>
      <c r="QK129" s="374"/>
      <c r="QL129" s="374"/>
      <c r="QM129" s="374"/>
      <c r="QN129" s="374"/>
      <c r="QO129" s="374"/>
      <c r="QP129" s="374"/>
      <c r="QQ129" s="374"/>
      <c r="QR129" s="374"/>
      <c r="QS129" s="374"/>
      <c r="QT129" s="374"/>
      <c r="QU129" s="374"/>
      <c r="QV129" s="374"/>
      <c r="QW129" s="374"/>
      <c r="QX129" s="374"/>
      <c r="QY129" s="374"/>
      <c r="QZ129" s="374"/>
      <c r="RA129" s="374"/>
      <c r="RB129" s="374"/>
      <c r="RC129" s="374"/>
      <c r="RD129" s="374"/>
      <c r="RE129" s="374"/>
      <c r="RF129" s="374"/>
      <c r="RG129" s="374"/>
      <c r="RH129" s="374"/>
      <c r="RI129" s="374"/>
      <c r="RJ129" s="374"/>
      <c r="RK129" s="374"/>
      <c r="RL129" s="374"/>
      <c r="RM129" s="374"/>
      <c r="RN129" s="374"/>
      <c r="RO129" s="374"/>
      <c r="RP129" s="374"/>
      <c r="RQ129" s="374"/>
      <c r="RR129" s="374"/>
      <c r="RS129" s="374"/>
      <c r="RT129" s="374"/>
      <c r="RU129" s="374"/>
      <c r="RV129" s="374"/>
      <c r="RW129" s="374"/>
      <c r="RX129" s="374"/>
      <c r="RY129" s="374"/>
      <c r="RZ129" s="374"/>
      <c r="SA129" s="374"/>
      <c r="SB129" s="374"/>
      <c r="SC129" s="374"/>
      <c r="SD129" s="374"/>
      <c r="SE129" s="374"/>
      <c r="SF129" s="374"/>
      <c r="SG129" s="374"/>
      <c r="SH129" s="374"/>
      <c r="SI129" s="374"/>
      <c r="SJ129" s="374"/>
      <c r="SK129" s="374"/>
      <c r="SL129" s="302"/>
      <c r="SM129" s="302"/>
      <c r="SN129" s="302"/>
      <c r="SO129" s="302"/>
      <c r="SP129" s="302"/>
      <c r="SQ129" s="302"/>
      <c r="SR129" s="302"/>
    </row>
    <row r="130" spans="3:16384">
      <c r="C130" s="390" t="s">
        <v>889</v>
      </c>
      <c r="D130" s="21" t="s">
        <v>951</v>
      </c>
      <c r="E130" s="175" t="s">
        <v>599</v>
      </c>
      <c r="F130" s="501">
        <f>IFERROR(ROUNDUP(VLOOKUP(F$63,'P. 3- 7'!$B$1146:$J$1207,2,FALSE),0)-SUM(F131:F133),0)</f>
        <v>193</v>
      </c>
      <c r="G130" s="501">
        <f>IFERROR(ROUNDUP(VLOOKUP(G$63,'P. 3- 7'!$B$1146:$J$1207,2,FALSE),0)-SUM(G131:G133),0)</f>
        <v>68</v>
      </c>
      <c r="H130" s="501">
        <f>IFERROR(ROUNDUP(VLOOKUP(H$63,'P. 3- 7'!$B$1146:$J$1207,2,FALSE),0)-SUM(H131:H133),0)</f>
        <v>159</v>
      </c>
      <c r="I130" s="501">
        <f>IFERROR(ROUNDUP(VLOOKUP(I$63,'P. 3- 7'!$B$1146:$J$1207,2,FALSE),0)-SUM(I131:I133),0)</f>
        <v>21</v>
      </c>
      <c r="J130" s="501">
        <f>G130</f>
        <v>68</v>
      </c>
      <c r="K130" s="501">
        <f>ROUNDUP((F130*$F$148+O130*$O$148)/SUM($F$148,$O$148),0)</f>
        <v>221</v>
      </c>
      <c r="L130" s="501">
        <f>IFERROR(ROUNDUP(VLOOKUP(L$63,'P. 3- 7'!$B$1146:$J$1207,2,FALSE),0)-SUM(L131:L133),0)</f>
        <v>22</v>
      </c>
      <c r="M130" s="501">
        <f>IFERROR(ROUNDUP(VLOOKUP(M$63,'P. 3- 7'!$B$1146:$J$1207,2,FALSE),0)-SUM(M131:M133),0)</f>
        <v>64</v>
      </c>
      <c r="N130" s="501">
        <f>IFERROR(ROUNDUP(VLOOKUP(N$63,'P. 3- 7'!$B$1146:$J$1207,2,FALSE),0)-SUM(N131:N133),0)</f>
        <v>96</v>
      </c>
      <c r="O130" s="501">
        <f>IFERROR(ROUNDUP(VLOOKUP(O$63,'P. 3- 7'!$B$1146:$J$1207,2,FALSE),0)-SUM(O131:O133),0)</f>
        <v>438</v>
      </c>
      <c r="P130" s="501">
        <f>IFERROR(ROUNDUP(VLOOKUP(P$63,'P. 3- 7'!$B$1146:$J$1207,2,FALSE),0)-SUM(P131:P133),0)</f>
        <v>411</v>
      </c>
      <c r="Q130" s="501">
        <f>IFERROR(ROUNDUP(VLOOKUP(Q$63,'P. 3- 7'!$B$1146:$J$1207,2,FALSE),0)-SUM(Q131:Q133),0)</f>
        <v>471</v>
      </c>
      <c r="R130" s="501">
        <f>IFERROR(ROUNDUP(VLOOKUP(R$63,'P. 3- 7'!$B$1146:$J$1207,2,FALSE),0)-SUM(R131:R133),0)</f>
        <v>525</v>
      </c>
      <c r="S130" s="501">
        <f>IFERROR(ROUNDUP(VLOOKUP(S$63,'P. 3- 7'!$B$1146:$J$1207,2,FALSE),0)-SUM(S131:S133),0)</f>
        <v>379</v>
      </c>
      <c r="T130" s="501">
        <f>IFERROR(ROUNDUP(VLOOKUP(T$63,'P. 3- 7'!$B$1146:$J$1207,2,FALSE),0)-SUM(T131:T133),0)</f>
        <v>179</v>
      </c>
      <c r="U130" s="501">
        <f>ROUNDUP(IFERROR(VLOOKUP(U$63,'P. 3- 7'!$B$1146:$J$1207,2,FALSE),0)-SUM(U131:U133),0)</f>
        <v>336</v>
      </c>
      <c r="V130" s="300"/>
      <c r="W130" s="300"/>
      <c r="X130" s="300"/>
      <c r="Y130" s="300"/>
      <c r="Z130" s="300"/>
      <c r="AA130" s="300"/>
      <c r="AB130" s="300"/>
      <c r="AC130" s="300"/>
      <c r="AD130" s="300"/>
      <c r="AE130" s="300"/>
      <c r="AF130" s="300"/>
      <c r="AG130" s="300"/>
      <c r="AH130" s="300"/>
      <c r="AI130" s="300"/>
      <c r="AJ130" s="300"/>
      <c r="AK130" s="300"/>
      <c r="AL130" s="300"/>
      <c r="AM130" s="300"/>
      <c r="AN130" s="300"/>
      <c r="AO130" s="300"/>
      <c r="AP130" s="300"/>
      <c r="AQ130" s="300"/>
      <c r="AR130" s="300"/>
      <c r="AS130" s="300"/>
      <c r="AT130" s="300"/>
      <c r="AU130" s="300"/>
      <c r="AV130" s="300"/>
      <c r="AW130" s="300"/>
      <c r="AX130" s="300"/>
      <c r="AY130" s="300"/>
      <c r="AZ130" s="300"/>
      <c r="BA130" s="300"/>
      <c r="BB130" s="300"/>
      <c r="BC130" s="300"/>
      <c r="BD130" s="300"/>
      <c r="BE130" s="300"/>
      <c r="BF130" s="300"/>
      <c r="BG130" s="300"/>
      <c r="BH130" s="300"/>
      <c r="BI130" s="300"/>
      <c r="BJ130" s="300"/>
      <c r="BK130" s="300"/>
      <c r="BL130" s="300"/>
      <c r="BM130" s="300"/>
      <c r="BN130" s="300"/>
      <c r="BO130" s="300"/>
      <c r="BP130" s="300"/>
      <c r="BQ130" s="300"/>
      <c r="BR130" s="300"/>
      <c r="BS130" s="300"/>
      <c r="BT130" s="300"/>
      <c r="BU130" s="300"/>
      <c r="BV130" s="300"/>
      <c r="BW130" s="300"/>
      <c r="BX130" s="300"/>
      <c r="BY130" s="300"/>
      <c r="BZ130" s="300"/>
      <c r="CA130" s="300"/>
      <c r="CB130" s="300"/>
      <c r="CC130" s="300"/>
      <c r="CD130" s="300"/>
      <c r="CE130" s="300"/>
      <c r="CF130" s="300"/>
      <c r="CG130" s="300"/>
      <c r="CH130" s="300"/>
      <c r="CI130" s="300"/>
      <c r="CJ130" s="300"/>
      <c r="CK130" s="300"/>
      <c r="CL130" s="300"/>
      <c r="CM130" s="300"/>
      <c r="CN130" s="300"/>
      <c r="CO130" s="300"/>
      <c r="CP130" s="300"/>
      <c r="CQ130" s="300"/>
      <c r="CR130" s="300"/>
      <c r="CS130" s="300"/>
      <c r="CT130" s="300"/>
      <c r="CU130" s="300"/>
      <c r="CV130" s="300"/>
      <c r="CW130" s="300"/>
      <c r="CX130" s="300"/>
      <c r="CY130" s="300"/>
      <c r="CZ130" s="300"/>
      <c r="DA130" s="300"/>
      <c r="DB130" s="300"/>
      <c r="DC130" s="300"/>
      <c r="DD130" s="300"/>
      <c r="DE130" s="300"/>
      <c r="DF130" s="300"/>
      <c r="DG130" s="300"/>
      <c r="DH130" s="300"/>
      <c r="DI130" s="300"/>
      <c r="DJ130" s="300"/>
      <c r="DK130" s="300"/>
      <c r="DL130" s="300"/>
      <c r="DM130" s="300"/>
      <c r="DN130" s="300"/>
      <c r="DO130" s="300"/>
      <c r="DP130" s="300"/>
      <c r="DQ130" s="300"/>
      <c r="DR130" s="300"/>
      <c r="DS130" s="300"/>
      <c r="DT130" s="300"/>
      <c r="DU130" s="300"/>
      <c r="DV130" s="300"/>
      <c r="DW130" s="300"/>
      <c r="DX130" s="300"/>
      <c r="DY130" s="300"/>
      <c r="DZ130" s="300"/>
      <c r="EA130" s="300"/>
      <c r="EB130" s="300"/>
      <c r="EC130" s="300"/>
      <c r="ED130" s="300"/>
      <c r="EE130" s="300"/>
      <c r="EF130" s="300"/>
      <c r="EG130" s="300"/>
      <c r="EH130" s="300"/>
      <c r="EI130" s="300"/>
      <c r="EJ130" s="300"/>
      <c r="EK130" s="300"/>
      <c r="EL130" s="300"/>
      <c r="EM130" s="300"/>
      <c r="EN130" s="300"/>
      <c r="EO130" s="300"/>
      <c r="EP130" s="300"/>
      <c r="EQ130" s="300"/>
      <c r="ER130" s="300"/>
      <c r="ES130" s="300"/>
      <c r="ET130" s="300"/>
      <c r="EU130" s="300"/>
      <c r="EV130" s="300"/>
      <c r="EW130" s="300"/>
      <c r="EX130" s="300"/>
      <c r="EY130" s="300"/>
      <c r="EZ130" s="300"/>
      <c r="FA130" s="300"/>
      <c r="FB130" s="300"/>
      <c r="FC130" s="300"/>
      <c r="FD130" s="300"/>
      <c r="FE130" s="300"/>
      <c r="FF130" s="300"/>
      <c r="FG130" s="300"/>
      <c r="FH130" s="300"/>
      <c r="FI130" s="300"/>
      <c r="FJ130" s="300"/>
      <c r="FK130" s="300"/>
      <c r="FL130" s="300"/>
      <c r="FM130" s="300"/>
      <c r="FN130" s="300"/>
      <c r="FO130" s="300"/>
      <c r="FP130" s="300"/>
      <c r="FQ130" s="300"/>
      <c r="FR130" s="300"/>
      <c r="FS130" s="300"/>
      <c r="FT130" s="300"/>
      <c r="FU130" s="300"/>
      <c r="FV130" s="300"/>
      <c r="FW130" s="300"/>
      <c r="FX130" s="300"/>
      <c r="FY130" s="300"/>
      <c r="FZ130" s="300"/>
      <c r="GA130" s="300"/>
      <c r="GB130" s="300"/>
      <c r="GC130" s="300"/>
      <c r="GD130" s="300"/>
      <c r="GE130" s="300"/>
      <c r="GF130" s="300"/>
      <c r="GG130" s="300"/>
      <c r="GH130" s="300"/>
      <c r="GI130" s="300"/>
      <c r="GJ130" s="300"/>
      <c r="GK130" s="300"/>
      <c r="GL130" s="300"/>
      <c r="GM130" s="300"/>
      <c r="GN130" s="300"/>
      <c r="GO130" s="300"/>
      <c r="GP130" s="300"/>
      <c r="GQ130" s="300"/>
      <c r="GR130" s="300"/>
      <c r="GS130" s="300"/>
      <c r="GT130" s="300"/>
      <c r="GU130" s="300"/>
      <c r="GV130" s="300"/>
      <c r="GW130" s="300"/>
      <c r="GX130" s="300"/>
      <c r="GY130" s="300"/>
      <c r="GZ130" s="300"/>
      <c r="HA130" s="300"/>
      <c r="HB130" s="300"/>
      <c r="HC130" s="300"/>
      <c r="HD130" s="300"/>
      <c r="HE130" s="300"/>
      <c r="HF130" s="300"/>
      <c r="HG130" s="300"/>
      <c r="HH130" s="300"/>
      <c r="HI130" s="300"/>
      <c r="HJ130" s="300"/>
      <c r="HK130" s="300"/>
      <c r="HL130" s="300"/>
      <c r="HM130" s="300"/>
      <c r="HN130" s="300"/>
      <c r="HO130" s="300"/>
      <c r="HP130" s="300"/>
      <c r="HQ130" s="300"/>
      <c r="HR130" s="300"/>
      <c r="HS130" s="300"/>
      <c r="HT130" s="300"/>
      <c r="HU130" s="300"/>
      <c r="HV130" s="300"/>
      <c r="HW130" s="300"/>
      <c r="HX130" s="300"/>
      <c r="HY130" s="300"/>
      <c r="HZ130" s="300"/>
      <c r="IA130" s="300"/>
      <c r="IB130" s="300"/>
      <c r="IC130" s="300"/>
      <c r="ID130" s="300"/>
      <c r="IE130" s="300"/>
      <c r="IF130" s="300"/>
      <c r="IG130" s="300"/>
      <c r="IH130" s="300"/>
      <c r="II130" s="300"/>
      <c r="IJ130" s="300"/>
      <c r="IK130" s="300"/>
      <c r="IL130" s="300"/>
      <c r="IM130" s="300"/>
      <c r="IN130" s="300"/>
      <c r="IO130" s="300"/>
      <c r="IP130" s="300"/>
      <c r="IQ130" s="300"/>
      <c r="IR130" s="300"/>
      <c r="IS130" s="300"/>
      <c r="IT130" s="300"/>
      <c r="IU130" s="300"/>
      <c r="IV130" s="300"/>
      <c r="IW130" s="300"/>
      <c r="IX130" s="300"/>
      <c r="IY130" s="300"/>
      <c r="IZ130" s="300"/>
      <c r="JA130" s="300"/>
      <c r="JB130" s="300"/>
      <c r="JC130" s="300"/>
      <c r="JD130" s="300"/>
      <c r="JE130" s="300"/>
      <c r="JF130" s="300"/>
      <c r="JG130" s="300"/>
      <c r="JH130" s="300"/>
      <c r="JI130" s="300"/>
      <c r="JJ130" s="300"/>
      <c r="JK130" s="300"/>
      <c r="JL130" s="300"/>
      <c r="JM130" s="300"/>
      <c r="JN130" s="300"/>
      <c r="JO130" s="300"/>
      <c r="JP130" s="300"/>
      <c r="JQ130" s="300"/>
      <c r="JR130" s="300"/>
      <c r="JS130" s="300"/>
      <c r="JT130" s="300"/>
      <c r="JU130" s="300"/>
      <c r="JV130" s="300"/>
      <c r="JW130" s="300"/>
      <c r="JX130" s="300"/>
      <c r="JY130" s="300"/>
      <c r="JZ130" s="300"/>
      <c r="KA130" s="300"/>
      <c r="KB130" s="300"/>
      <c r="KC130" s="300"/>
      <c r="KD130" s="300"/>
      <c r="KE130" s="300"/>
      <c r="KF130" s="300"/>
      <c r="KG130" s="300"/>
      <c r="KH130" s="300"/>
      <c r="KI130" s="300"/>
      <c r="KJ130" s="300"/>
      <c r="KK130" s="300"/>
      <c r="KL130" s="300"/>
      <c r="KM130" s="300"/>
      <c r="KN130" s="300"/>
      <c r="KO130" s="300"/>
      <c r="KP130" s="300"/>
      <c r="KQ130" s="300"/>
      <c r="KR130" s="300"/>
      <c r="KS130" s="300"/>
      <c r="KT130" s="300"/>
      <c r="KU130" s="300"/>
      <c r="KV130" s="300"/>
      <c r="KW130" s="300"/>
      <c r="KX130" s="300"/>
      <c r="KY130" s="300"/>
      <c r="KZ130" s="300"/>
      <c r="LA130" s="300"/>
      <c r="LB130" s="300"/>
      <c r="LC130" s="300"/>
      <c r="LD130" s="300"/>
      <c r="LE130" s="300"/>
      <c r="LF130" s="300"/>
      <c r="LG130" s="300"/>
      <c r="LH130" s="300"/>
      <c r="LI130" s="300"/>
      <c r="LJ130" s="300"/>
      <c r="LK130" s="300"/>
      <c r="LL130" s="300"/>
      <c r="LM130" s="300"/>
      <c r="LN130" s="300"/>
      <c r="LO130" s="300"/>
      <c r="LP130" s="300"/>
      <c r="LQ130" s="300"/>
      <c r="LR130" s="300"/>
      <c r="LS130" s="300"/>
      <c r="LT130" s="300"/>
      <c r="LU130" s="300"/>
      <c r="LV130" s="300"/>
      <c r="LW130" s="300"/>
      <c r="LX130" s="300"/>
      <c r="LY130" s="300"/>
      <c r="LZ130" s="300"/>
      <c r="MA130" s="300"/>
      <c r="MB130" s="300"/>
      <c r="MC130" s="300"/>
      <c r="MD130" s="300"/>
      <c r="ME130" s="300"/>
      <c r="MF130" s="300"/>
      <c r="MG130" s="300"/>
      <c r="MH130" s="300"/>
      <c r="MI130" s="300"/>
      <c r="MJ130" s="300"/>
      <c r="MK130" s="300"/>
      <c r="ML130" s="300"/>
      <c r="MM130" s="300"/>
      <c r="MN130" s="300"/>
      <c r="MO130" s="300"/>
      <c r="MP130" s="300"/>
      <c r="MQ130" s="300"/>
      <c r="MR130" s="300"/>
      <c r="MS130" s="300"/>
      <c r="MT130" s="300"/>
      <c r="MU130" s="300"/>
      <c r="MV130" s="300"/>
      <c r="MW130" s="300"/>
      <c r="MX130" s="300"/>
      <c r="MY130" s="300"/>
      <c r="MZ130" s="300"/>
      <c r="NA130" s="300"/>
      <c r="NB130" s="300"/>
      <c r="NC130" s="300"/>
      <c r="ND130" s="300"/>
      <c r="NE130" s="300"/>
      <c r="NF130" s="300"/>
      <c r="NG130" s="300"/>
      <c r="NH130" s="300"/>
      <c r="NI130" s="300"/>
      <c r="NJ130" s="300"/>
      <c r="NK130" s="300"/>
      <c r="NL130" s="300"/>
      <c r="NM130" s="300"/>
      <c r="NN130" s="300"/>
      <c r="NO130" s="300"/>
      <c r="NP130" s="300"/>
      <c r="NQ130" s="300"/>
      <c r="NR130" s="300"/>
      <c r="NS130" s="300"/>
      <c r="NT130" s="300"/>
      <c r="NU130" s="300"/>
      <c r="NV130" s="300"/>
      <c r="NW130" s="300"/>
      <c r="NX130" s="300"/>
      <c r="NY130" s="300"/>
      <c r="NZ130" s="300"/>
      <c r="OA130" s="300"/>
      <c r="OB130" s="300"/>
      <c r="OC130" s="300"/>
      <c r="OD130" s="300"/>
      <c r="OE130" s="300"/>
      <c r="OF130" s="300"/>
      <c r="OG130" s="300"/>
      <c r="OH130" s="300"/>
      <c r="OI130" s="300"/>
      <c r="OJ130" s="300"/>
      <c r="OK130" s="300"/>
      <c r="OL130" s="300"/>
      <c r="OM130" s="300"/>
      <c r="ON130" s="300"/>
      <c r="OO130" s="300"/>
      <c r="OP130" s="300"/>
      <c r="OQ130" s="300"/>
      <c r="OR130" s="300"/>
      <c r="OS130" s="300"/>
      <c r="OT130" s="300"/>
      <c r="OU130" s="300"/>
      <c r="OV130" s="300"/>
      <c r="OW130" s="300"/>
      <c r="OX130" s="300"/>
      <c r="OY130" s="300"/>
      <c r="OZ130" s="300"/>
      <c r="PA130" s="300"/>
      <c r="PB130" s="300"/>
      <c r="PC130" s="300"/>
      <c r="PD130" s="300"/>
      <c r="PE130" s="300"/>
      <c r="PF130" s="300"/>
      <c r="PG130" s="300"/>
      <c r="PH130" s="300"/>
      <c r="PI130" s="300"/>
      <c r="PJ130" s="300"/>
      <c r="PK130" s="300"/>
      <c r="PL130" s="300"/>
      <c r="PM130" s="300"/>
      <c r="PN130" s="300"/>
      <c r="PO130" s="300"/>
      <c r="PP130" s="300"/>
      <c r="PQ130" s="300"/>
      <c r="PR130" s="300"/>
      <c r="PS130" s="300"/>
      <c r="PT130" s="300"/>
      <c r="PU130" s="300"/>
      <c r="PV130" s="300"/>
      <c r="PW130" s="300"/>
      <c r="PX130" s="300"/>
      <c r="PY130" s="300"/>
      <c r="PZ130" s="300"/>
      <c r="QA130" s="300"/>
      <c r="QB130" s="300"/>
      <c r="QC130" s="300"/>
      <c r="QD130" s="300"/>
      <c r="QE130" s="300"/>
      <c r="QF130" s="300"/>
      <c r="QG130" s="300"/>
      <c r="QH130" s="300"/>
      <c r="QI130" s="300"/>
      <c r="QJ130" s="300"/>
      <c r="QK130" s="300"/>
      <c r="QL130" s="300"/>
      <c r="QM130" s="300"/>
      <c r="QN130" s="300"/>
      <c r="QO130" s="300"/>
      <c r="QP130" s="300"/>
      <c r="QQ130" s="300"/>
      <c r="QR130" s="300"/>
      <c r="QS130" s="300"/>
      <c r="QT130" s="300"/>
      <c r="QU130" s="300"/>
      <c r="QV130" s="300"/>
      <c r="QW130" s="300"/>
      <c r="QX130" s="300"/>
      <c r="QY130" s="300"/>
      <c r="QZ130" s="300"/>
      <c r="RA130" s="300"/>
      <c r="RB130" s="300"/>
      <c r="RC130" s="300"/>
      <c r="RD130" s="300"/>
      <c r="RE130" s="300"/>
      <c r="RF130" s="300"/>
      <c r="RG130" s="300"/>
      <c r="RH130" s="300"/>
      <c r="RI130" s="300"/>
      <c r="RJ130" s="300"/>
      <c r="RK130" s="300"/>
      <c r="RL130" s="300"/>
      <c r="RM130" s="300"/>
      <c r="RN130" s="300"/>
      <c r="RO130" s="300"/>
      <c r="RP130" s="300"/>
      <c r="RQ130" s="300"/>
      <c r="RR130" s="300"/>
      <c r="RS130" s="300"/>
      <c r="RT130" s="300"/>
      <c r="RU130" s="300"/>
      <c r="RV130" s="300"/>
      <c r="RW130" s="300"/>
      <c r="RX130" s="300"/>
      <c r="RY130" s="300"/>
      <c r="RZ130" s="300"/>
      <c r="SA130" s="300"/>
      <c r="SB130" s="300"/>
      <c r="SC130" s="300"/>
      <c r="SD130" s="300"/>
      <c r="SE130" s="300"/>
      <c r="SF130" s="300"/>
      <c r="SG130" s="300"/>
      <c r="SH130" s="300"/>
      <c r="SI130" s="300"/>
      <c r="SJ130" s="300"/>
      <c r="SK130" s="300"/>
      <c r="SL130" s="302"/>
      <c r="SM130" s="302"/>
      <c r="SN130" s="302"/>
      <c r="SO130" s="302"/>
      <c r="SP130" s="302"/>
      <c r="SQ130" s="302"/>
      <c r="SR130" s="302"/>
    </row>
    <row r="131" spans="3:16384">
      <c r="C131" s="390" t="s">
        <v>890</v>
      </c>
      <c r="D131" s="21" t="s">
        <v>951</v>
      </c>
      <c r="E131" s="175" t="s">
        <v>599</v>
      </c>
      <c r="F131" s="501">
        <f>ROUNDUP(F138/loading.call.durations.to.north.america.fixed.numbers,0)</f>
        <v>8</v>
      </c>
      <c r="G131" s="501">
        <f>ROUNDUP(G138/loading.call.durations.to.north.america.fixed.numbers,0)</f>
        <v>2</v>
      </c>
      <c r="H131" s="501">
        <f>ROUNDUP(H138/loading.call.durations.to.north.america.fixed.numbers,0)</f>
        <v>6</v>
      </c>
      <c r="I131" s="501">
        <f>ROUNDUP(I138/loading.call.durations.to.north.america.fixed.numbers,0)</f>
        <v>1</v>
      </c>
      <c r="J131" s="501">
        <f t="shared" ref="J131:J133" si="75">G131</f>
        <v>2</v>
      </c>
      <c r="K131" s="501">
        <f>ROUNDUP((F131*$F$148+O131*$O$148)/SUM($F$148,$O$148),0)</f>
        <v>11</v>
      </c>
      <c r="L131" s="501">
        <f t="shared" ref="L131:S131" si="76">ROUNDUP(L138/loading.call.durations.to.north.america.fixed.numbers,0)</f>
        <v>1</v>
      </c>
      <c r="M131" s="501">
        <f t="shared" si="76"/>
        <v>1</v>
      </c>
      <c r="N131" s="501">
        <f t="shared" si="76"/>
        <v>1</v>
      </c>
      <c r="O131" s="501">
        <f t="shared" si="76"/>
        <v>26</v>
      </c>
      <c r="P131" s="501">
        <f t="shared" si="76"/>
        <v>1</v>
      </c>
      <c r="Q131" s="501">
        <f t="shared" si="76"/>
        <v>1</v>
      </c>
      <c r="R131" s="501">
        <f t="shared" si="76"/>
        <v>1</v>
      </c>
      <c r="S131" s="501">
        <f t="shared" si="76"/>
        <v>1</v>
      </c>
      <c r="T131" s="502">
        <f>ROUNDUP(T114/$F$24*'P. 3- 7'!$C$1123/'P. 3- 7'!$C$1205,0)</f>
        <v>1</v>
      </c>
      <c r="U131" s="502">
        <f>ROUNDUP(U114/$F$24*'P. 3- 7'!$C$1124/'P. 3- 7'!$C$1206,0)</f>
        <v>1</v>
      </c>
      <c r="V131" s="300"/>
      <c r="W131" s="300"/>
      <c r="X131" s="300"/>
      <c r="Y131" s="300"/>
      <c r="Z131" s="300"/>
      <c r="AA131" s="300"/>
      <c r="AB131" s="300"/>
      <c r="AC131" s="300"/>
      <c r="AD131" s="300"/>
      <c r="AE131" s="300"/>
      <c r="AF131" s="300"/>
      <c r="AG131" s="300"/>
      <c r="AH131" s="300"/>
      <c r="AI131" s="300"/>
      <c r="AJ131" s="300"/>
      <c r="AK131" s="300"/>
      <c r="AL131" s="300"/>
      <c r="AM131" s="300"/>
      <c r="AN131" s="300"/>
      <c r="AO131" s="300"/>
      <c r="AP131" s="300"/>
      <c r="AQ131" s="300"/>
      <c r="AR131" s="300"/>
      <c r="AS131" s="300"/>
      <c r="AT131" s="300"/>
      <c r="AU131" s="300"/>
      <c r="AV131" s="300"/>
      <c r="AW131" s="300"/>
      <c r="AX131" s="300"/>
      <c r="AY131" s="300"/>
      <c r="AZ131" s="300"/>
      <c r="BA131" s="300"/>
      <c r="BB131" s="300"/>
      <c r="BC131" s="300"/>
      <c r="BD131" s="300"/>
      <c r="BE131" s="300"/>
      <c r="BF131" s="300"/>
      <c r="BG131" s="300"/>
      <c r="BH131" s="300"/>
      <c r="BI131" s="300"/>
      <c r="BJ131" s="300"/>
      <c r="BK131" s="300"/>
      <c r="BL131" s="300"/>
      <c r="BM131" s="300"/>
      <c r="BN131" s="300"/>
      <c r="BO131" s="300"/>
      <c r="BP131" s="300"/>
      <c r="BQ131" s="300"/>
      <c r="BR131" s="300"/>
      <c r="BS131" s="300"/>
      <c r="BT131" s="300"/>
      <c r="BU131" s="300"/>
      <c r="BV131" s="300"/>
      <c r="BW131" s="300"/>
      <c r="BX131" s="300"/>
      <c r="BY131" s="300"/>
      <c r="BZ131" s="300"/>
      <c r="CA131" s="300"/>
      <c r="CB131" s="300"/>
      <c r="CC131" s="300"/>
      <c r="CD131" s="300"/>
      <c r="CE131" s="300"/>
      <c r="CF131" s="300"/>
      <c r="CG131" s="300"/>
      <c r="CH131" s="300"/>
      <c r="CI131" s="300"/>
      <c r="CJ131" s="300"/>
      <c r="CK131" s="300"/>
      <c r="CL131" s="300"/>
      <c r="CM131" s="300"/>
      <c r="CN131" s="300"/>
      <c r="CO131" s="300"/>
      <c r="CP131" s="300"/>
      <c r="CQ131" s="300"/>
      <c r="CR131" s="300"/>
      <c r="CS131" s="300"/>
      <c r="CT131" s="300"/>
      <c r="CU131" s="300"/>
      <c r="CV131" s="300"/>
      <c r="CW131" s="300"/>
      <c r="CX131" s="300"/>
      <c r="CY131" s="300"/>
      <c r="CZ131" s="300"/>
      <c r="DA131" s="300"/>
      <c r="DB131" s="300"/>
      <c r="DC131" s="300"/>
      <c r="DD131" s="300"/>
      <c r="DE131" s="300"/>
      <c r="DF131" s="300"/>
      <c r="DG131" s="300"/>
      <c r="DH131" s="300"/>
      <c r="DI131" s="300"/>
      <c r="DJ131" s="300"/>
      <c r="DK131" s="300"/>
      <c r="DL131" s="300"/>
      <c r="DM131" s="300"/>
      <c r="DN131" s="300"/>
      <c r="DO131" s="300"/>
      <c r="DP131" s="300"/>
      <c r="DQ131" s="300"/>
      <c r="DR131" s="300"/>
      <c r="DS131" s="300"/>
      <c r="DT131" s="300"/>
      <c r="DU131" s="300"/>
      <c r="DV131" s="300"/>
      <c r="DW131" s="300"/>
      <c r="DX131" s="300"/>
      <c r="DY131" s="300"/>
      <c r="DZ131" s="300"/>
      <c r="EA131" s="300"/>
      <c r="EB131" s="300"/>
      <c r="EC131" s="300"/>
      <c r="ED131" s="300"/>
      <c r="EE131" s="300"/>
      <c r="EF131" s="300"/>
      <c r="EG131" s="300"/>
      <c r="EH131" s="300"/>
      <c r="EI131" s="300"/>
      <c r="EJ131" s="300"/>
      <c r="EK131" s="300"/>
      <c r="EL131" s="300"/>
      <c r="EM131" s="300"/>
      <c r="EN131" s="300"/>
      <c r="EO131" s="300"/>
      <c r="EP131" s="300"/>
      <c r="EQ131" s="300"/>
      <c r="ER131" s="300"/>
      <c r="ES131" s="300"/>
      <c r="ET131" s="300"/>
      <c r="EU131" s="300"/>
      <c r="EV131" s="300"/>
      <c r="EW131" s="300"/>
      <c r="EX131" s="300"/>
      <c r="EY131" s="300"/>
      <c r="EZ131" s="300"/>
      <c r="FA131" s="300"/>
      <c r="FB131" s="300"/>
      <c r="FC131" s="300"/>
      <c r="FD131" s="300"/>
      <c r="FE131" s="300"/>
      <c r="FF131" s="300"/>
      <c r="FG131" s="300"/>
      <c r="FH131" s="300"/>
      <c r="FI131" s="300"/>
      <c r="FJ131" s="300"/>
      <c r="FK131" s="300"/>
      <c r="FL131" s="300"/>
      <c r="FM131" s="300"/>
      <c r="FN131" s="300"/>
      <c r="FO131" s="300"/>
      <c r="FP131" s="300"/>
      <c r="FQ131" s="300"/>
      <c r="FR131" s="300"/>
      <c r="FS131" s="300"/>
      <c r="FT131" s="300"/>
      <c r="FU131" s="300"/>
      <c r="FV131" s="300"/>
      <c r="FW131" s="300"/>
      <c r="FX131" s="300"/>
      <c r="FY131" s="300"/>
      <c r="FZ131" s="300"/>
      <c r="GA131" s="300"/>
      <c r="GB131" s="300"/>
      <c r="GC131" s="300"/>
      <c r="GD131" s="300"/>
      <c r="GE131" s="300"/>
      <c r="GF131" s="300"/>
      <c r="GG131" s="300"/>
      <c r="GH131" s="300"/>
      <c r="GI131" s="300"/>
      <c r="GJ131" s="300"/>
      <c r="GK131" s="300"/>
      <c r="GL131" s="300"/>
      <c r="GM131" s="300"/>
      <c r="GN131" s="300"/>
      <c r="GO131" s="300"/>
      <c r="GP131" s="300"/>
      <c r="GQ131" s="300"/>
      <c r="GR131" s="300"/>
      <c r="GS131" s="300"/>
      <c r="GT131" s="300"/>
      <c r="GU131" s="300"/>
      <c r="GV131" s="300"/>
      <c r="GW131" s="300"/>
      <c r="GX131" s="300"/>
      <c r="GY131" s="300"/>
      <c r="GZ131" s="300"/>
      <c r="HA131" s="300"/>
      <c r="HB131" s="300"/>
      <c r="HC131" s="300"/>
      <c r="HD131" s="300"/>
      <c r="HE131" s="300"/>
      <c r="HF131" s="300"/>
      <c r="HG131" s="300"/>
      <c r="HH131" s="300"/>
      <c r="HI131" s="300"/>
      <c r="HJ131" s="300"/>
      <c r="HK131" s="300"/>
      <c r="HL131" s="300"/>
      <c r="HM131" s="300"/>
      <c r="HN131" s="300"/>
      <c r="HO131" s="300"/>
      <c r="HP131" s="300"/>
      <c r="HQ131" s="300"/>
      <c r="HR131" s="300"/>
      <c r="HS131" s="300"/>
      <c r="HT131" s="300"/>
      <c r="HU131" s="300"/>
      <c r="HV131" s="300"/>
      <c r="HW131" s="300"/>
      <c r="HX131" s="300"/>
      <c r="HY131" s="300"/>
      <c r="HZ131" s="300"/>
      <c r="IA131" s="300"/>
      <c r="IB131" s="300"/>
      <c r="IC131" s="300"/>
      <c r="ID131" s="300"/>
      <c r="IE131" s="300"/>
      <c r="IF131" s="300"/>
      <c r="IG131" s="300"/>
      <c r="IH131" s="300"/>
      <c r="II131" s="300"/>
      <c r="IJ131" s="300"/>
      <c r="IK131" s="300"/>
      <c r="IL131" s="300"/>
      <c r="IM131" s="300"/>
      <c r="IN131" s="300"/>
      <c r="IO131" s="300"/>
      <c r="IP131" s="300"/>
      <c r="IQ131" s="300"/>
      <c r="IR131" s="300"/>
      <c r="IS131" s="300"/>
      <c r="IT131" s="300"/>
      <c r="IU131" s="300"/>
      <c r="IV131" s="300"/>
      <c r="IW131" s="300"/>
      <c r="IX131" s="300"/>
      <c r="IY131" s="300"/>
      <c r="IZ131" s="300"/>
      <c r="JA131" s="300"/>
      <c r="JB131" s="300"/>
      <c r="JC131" s="300"/>
      <c r="JD131" s="300"/>
      <c r="JE131" s="300"/>
      <c r="JF131" s="300"/>
      <c r="JG131" s="300"/>
      <c r="JH131" s="300"/>
      <c r="JI131" s="300"/>
      <c r="JJ131" s="300"/>
      <c r="JK131" s="300"/>
      <c r="JL131" s="300"/>
      <c r="JM131" s="300"/>
      <c r="JN131" s="300"/>
      <c r="JO131" s="300"/>
      <c r="JP131" s="300"/>
      <c r="JQ131" s="300"/>
      <c r="JR131" s="300"/>
      <c r="JS131" s="300"/>
      <c r="JT131" s="300"/>
      <c r="JU131" s="300"/>
      <c r="JV131" s="300"/>
      <c r="JW131" s="300"/>
      <c r="JX131" s="300"/>
      <c r="JY131" s="300"/>
      <c r="JZ131" s="300"/>
      <c r="KA131" s="300"/>
      <c r="KB131" s="300"/>
      <c r="KC131" s="300"/>
      <c r="KD131" s="300"/>
      <c r="KE131" s="300"/>
      <c r="KF131" s="300"/>
      <c r="KG131" s="300"/>
      <c r="KH131" s="300"/>
      <c r="KI131" s="300"/>
      <c r="KJ131" s="300"/>
      <c r="KK131" s="300"/>
      <c r="KL131" s="300"/>
      <c r="KM131" s="300"/>
      <c r="KN131" s="300"/>
      <c r="KO131" s="300"/>
      <c r="KP131" s="300"/>
      <c r="KQ131" s="300"/>
      <c r="KR131" s="300"/>
      <c r="KS131" s="300"/>
      <c r="KT131" s="300"/>
      <c r="KU131" s="300"/>
      <c r="KV131" s="300"/>
      <c r="KW131" s="300"/>
      <c r="KX131" s="300"/>
      <c r="KY131" s="300"/>
      <c r="KZ131" s="300"/>
      <c r="LA131" s="300"/>
      <c r="LB131" s="300"/>
      <c r="LC131" s="300"/>
      <c r="LD131" s="300"/>
      <c r="LE131" s="300"/>
      <c r="LF131" s="300"/>
      <c r="LG131" s="300"/>
      <c r="LH131" s="300"/>
      <c r="LI131" s="300"/>
      <c r="LJ131" s="300"/>
      <c r="LK131" s="300"/>
      <c r="LL131" s="300"/>
      <c r="LM131" s="300"/>
      <c r="LN131" s="300"/>
      <c r="LO131" s="300"/>
      <c r="LP131" s="300"/>
      <c r="LQ131" s="300"/>
      <c r="LR131" s="300"/>
      <c r="LS131" s="300"/>
      <c r="LT131" s="300"/>
      <c r="LU131" s="300"/>
      <c r="LV131" s="300"/>
      <c r="LW131" s="300"/>
      <c r="LX131" s="300"/>
      <c r="LY131" s="300"/>
      <c r="LZ131" s="300"/>
      <c r="MA131" s="300"/>
      <c r="MB131" s="300"/>
      <c r="MC131" s="300"/>
      <c r="MD131" s="300"/>
      <c r="ME131" s="300"/>
      <c r="MF131" s="300"/>
      <c r="MG131" s="300"/>
      <c r="MH131" s="300"/>
      <c r="MI131" s="300"/>
      <c r="MJ131" s="300"/>
      <c r="MK131" s="300"/>
      <c r="ML131" s="300"/>
      <c r="MM131" s="300"/>
      <c r="MN131" s="300"/>
      <c r="MO131" s="300"/>
      <c r="MP131" s="300"/>
      <c r="MQ131" s="300"/>
      <c r="MR131" s="300"/>
      <c r="MS131" s="300"/>
      <c r="MT131" s="300"/>
      <c r="MU131" s="300"/>
      <c r="MV131" s="300"/>
      <c r="MW131" s="300"/>
      <c r="MX131" s="300"/>
      <c r="MY131" s="300"/>
      <c r="MZ131" s="300"/>
      <c r="NA131" s="300"/>
      <c r="NB131" s="300"/>
      <c r="NC131" s="300"/>
      <c r="ND131" s="300"/>
      <c r="NE131" s="300"/>
      <c r="NF131" s="300"/>
      <c r="NG131" s="300"/>
      <c r="NH131" s="300"/>
      <c r="NI131" s="300"/>
      <c r="NJ131" s="300"/>
      <c r="NK131" s="300"/>
      <c r="NL131" s="300"/>
      <c r="NM131" s="300"/>
      <c r="NN131" s="300"/>
      <c r="NO131" s="300"/>
      <c r="NP131" s="300"/>
      <c r="NQ131" s="300"/>
      <c r="NR131" s="300"/>
      <c r="NS131" s="300"/>
      <c r="NT131" s="300"/>
      <c r="NU131" s="300"/>
      <c r="NV131" s="300"/>
      <c r="NW131" s="300"/>
      <c r="NX131" s="300"/>
      <c r="NY131" s="300"/>
      <c r="NZ131" s="300"/>
      <c r="OA131" s="300"/>
      <c r="OB131" s="300"/>
      <c r="OC131" s="300"/>
      <c r="OD131" s="300"/>
      <c r="OE131" s="300"/>
      <c r="OF131" s="300"/>
      <c r="OG131" s="300"/>
      <c r="OH131" s="300"/>
      <c r="OI131" s="300"/>
      <c r="OJ131" s="300"/>
      <c r="OK131" s="300"/>
      <c r="OL131" s="300"/>
      <c r="OM131" s="300"/>
      <c r="ON131" s="300"/>
      <c r="OO131" s="300"/>
      <c r="OP131" s="300"/>
      <c r="OQ131" s="300"/>
      <c r="OR131" s="300"/>
      <c r="OS131" s="300"/>
      <c r="OT131" s="300"/>
      <c r="OU131" s="300"/>
      <c r="OV131" s="300"/>
      <c r="OW131" s="300"/>
      <c r="OX131" s="300"/>
      <c r="OY131" s="300"/>
      <c r="OZ131" s="300"/>
      <c r="PA131" s="300"/>
      <c r="PB131" s="300"/>
      <c r="PC131" s="300"/>
      <c r="PD131" s="300"/>
      <c r="PE131" s="300"/>
      <c r="PF131" s="300"/>
      <c r="PG131" s="300"/>
      <c r="PH131" s="300"/>
      <c r="PI131" s="300"/>
      <c r="PJ131" s="300"/>
      <c r="PK131" s="300"/>
      <c r="PL131" s="300"/>
      <c r="PM131" s="300"/>
      <c r="PN131" s="300"/>
      <c r="PO131" s="300"/>
      <c r="PP131" s="300"/>
      <c r="PQ131" s="300"/>
      <c r="PR131" s="300"/>
      <c r="PS131" s="300"/>
      <c r="PT131" s="300"/>
      <c r="PU131" s="300"/>
      <c r="PV131" s="300"/>
      <c r="PW131" s="300"/>
      <c r="PX131" s="300"/>
      <c r="PY131" s="300"/>
      <c r="PZ131" s="300"/>
      <c r="QA131" s="300"/>
      <c r="QB131" s="300"/>
      <c r="QC131" s="300"/>
      <c r="QD131" s="300"/>
      <c r="QE131" s="300"/>
      <c r="QF131" s="300"/>
      <c r="QG131" s="300"/>
      <c r="QH131" s="300"/>
      <c r="QI131" s="300"/>
      <c r="QJ131" s="300"/>
      <c r="QK131" s="300"/>
      <c r="QL131" s="300"/>
      <c r="QM131" s="300"/>
      <c r="QN131" s="300"/>
      <c r="QO131" s="300"/>
      <c r="QP131" s="300"/>
      <c r="QQ131" s="300"/>
      <c r="QR131" s="300"/>
      <c r="QS131" s="300"/>
      <c r="QT131" s="300"/>
      <c r="QU131" s="300"/>
      <c r="QV131" s="300"/>
      <c r="QW131" s="300"/>
      <c r="QX131" s="300"/>
      <c r="QY131" s="300"/>
      <c r="QZ131" s="300"/>
      <c r="RA131" s="300"/>
      <c r="RB131" s="300"/>
      <c r="RC131" s="300"/>
      <c r="RD131" s="300"/>
      <c r="RE131" s="300"/>
      <c r="RF131" s="300"/>
      <c r="RG131" s="300"/>
      <c r="RH131" s="300"/>
      <c r="RI131" s="300"/>
      <c r="RJ131" s="300"/>
      <c r="RK131" s="300"/>
      <c r="RL131" s="300"/>
      <c r="RM131" s="300"/>
      <c r="RN131" s="300"/>
      <c r="RO131" s="300"/>
      <c r="RP131" s="300"/>
      <c r="RQ131" s="300"/>
      <c r="RR131" s="300"/>
      <c r="RS131" s="300"/>
      <c r="RT131" s="300"/>
      <c r="RU131" s="300"/>
      <c r="RV131" s="300"/>
      <c r="RW131" s="300"/>
      <c r="RX131" s="300"/>
      <c r="RY131" s="300"/>
      <c r="RZ131" s="300"/>
      <c r="SA131" s="300"/>
      <c r="SB131" s="300"/>
      <c r="SC131" s="300"/>
      <c r="SD131" s="300"/>
      <c r="SE131" s="300"/>
      <c r="SF131" s="300"/>
      <c r="SG131" s="300"/>
      <c r="SH131" s="300"/>
      <c r="SI131" s="300"/>
      <c r="SJ131" s="300"/>
      <c r="SK131" s="300"/>
      <c r="SL131" s="302"/>
      <c r="SM131" s="302"/>
      <c r="SN131" s="302"/>
      <c r="SO131" s="302"/>
      <c r="SP131" s="302"/>
      <c r="SQ131" s="302"/>
      <c r="SR131" s="302"/>
    </row>
    <row r="132" spans="3:16384">
      <c r="C132" s="390" t="s">
        <v>891</v>
      </c>
      <c r="D132" s="21" t="s">
        <v>951</v>
      </c>
      <c r="E132" s="175" t="s">
        <v>599</v>
      </c>
      <c r="F132" s="501">
        <f>ROUNDUP(F139/loading.call.durations.to.global.numbers,0)</f>
        <v>2</v>
      </c>
      <c r="G132" s="501">
        <f>ROUNDUP(G139/loading.call.durations.to.global.numbers,0)</f>
        <v>1</v>
      </c>
      <c r="H132" s="501">
        <f>ROUNDUP(H139/loading.call.durations.to.global.numbers,0)</f>
        <v>1</v>
      </c>
      <c r="I132" s="501">
        <f>ROUNDUP(I139/loading.call.durations.to.global.numbers,0)</f>
        <v>1</v>
      </c>
      <c r="J132" s="501">
        <f t="shared" si="75"/>
        <v>1</v>
      </c>
      <c r="K132" s="501">
        <f>ROUNDUP((F132*$F$148+O132*$O$148)/SUM($F$148,$O$148),0)</f>
        <v>3</v>
      </c>
      <c r="L132" s="501">
        <f t="shared" ref="L132:S132" si="77">ROUNDUP(L139/loading.call.durations.to.global.numbers,0)</f>
        <v>1</v>
      </c>
      <c r="M132" s="501">
        <f t="shared" si="77"/>
        <v>1</v>
      </c>
      <c r="N132" s="501">
        <f t="shared" si="77"/>
        <v>1</v>
      </c>
      <c r="O132" s="501">
        <f t="shared" si="77"/>
        <v>5</v>
      </c>
      <c r="P132" s="501">
        <f t="shared" si="77"/>
        <v>1</v>
      </c>
      <c r="Q132" s="501">
        <f t="shared" si="77"/>
        <v>1</v>
      </c>
      <c r="R132" s="501">
        <f t="shared" si="77"/>
        <v>1</v>
      </c>
      <c r="S132" s="501">
        <f t="shared" si="77"/>
        <v>1</v>
      </c>
      <c r="T132" s="502">
        <f>ROUNDUP(T115/$F$30*'P. 3- 7'!$C$1123/'P. 3- 7'!$C$1205,0)</f>
        <v>1</v>
      </c>
      <c r="U132" s="502">
        <f>ROUNDUP(U115/$F$30*'P. 3- 7'!$C$1124/'P. 3- 7'!$C$1206,0)</f>
        <v>1</v>
      </c>
      <c r="V132" s="300"/>
      <c r="W132" s="300"/>
      <c r="X132" s="300"/>
      <c r="Y132" s="300"/>
      <c r="Z132" s="300"/>
      <c r="AA132" s="300"/>
      <c r="AB132" s="300"/>
      <c r="AC132" s="300"/>
      <c r="AD132" s="300"/>
      <c r="AE132" s="300"/>
      <c r="AF132" s="300"/>
      <c r="AG132" s="300"/>
      <c r="AH132" s="300"/>
      <c r="AI132" s="300"/>
      <c r="AJ132" s="300"/>
      <c r="AK132" s="300"/>
      <c r="AL132" s="300"/>
      <c r="AM132" s="300"/>
      <c r="AN132" s="300"/>
      <c r="AO132" s="300"/>
      <c r="AP132" s="300"/>
      <c r="AQ132" s="300"/>
      <c r="AR132" s="300"/>
      <c r="AS132" s="300"/>
      <c r="AT132" s="300"/>
      <c r="AU132" s="300"/>
      <c r="AV132" s="300"/>
      <c r="AW132" s="300"/>
      <c r="AX132" s="300"/>
      <c r="AY132" s="300"/>
      <c r="AZ132" s="300"/>
      <c r="BA132" s="300"/>
      <c r="BB132" s="300"/>
      <c r="BC132" s="300"/>
      <c r="BD132" s="300"/>
      <c r="BE132" s="300"/>
      <c r="BF132" s="300"/>
      <c r="BG132" s="300"/>
      <c r="BH132" s="300"/>
      <c r="BI132" s="300"/>
      <c r="BJ132" s="300"/>
      <c r="BK132" s="300"/>
      <c r="BL132" s="300"/>
      <c r="BM132" s="300"/>
      <c r="BN132" s="300"/>
      <c r="BO132" s="300"/>
      <c r="BP132" s="300"/>
      <c r="BQ132" s="300"/>
      <c r="BR132" s="300"/>
      <c r="BS132" s="300"/>
      <c r="BT132" s="300"/>
      <c r="BU132" s="300"/>
      <c r="BV132" s="300"/>
      <c r="BW132" s="300"/>
      <c r="BX132" s="300"/>
      <c r="BY132" s="300"/>
      <c r="BZ132" s="300"/>
      <c r="CA132" s="300"/>
      <c r="CB132" s="300"/>
      <c r="CC132" s="300"/>
      <c r="CD132" s="300"/>
      <c r="CE132" s="300"/>
      <c r="CF132" s="300"/>
      <c r="CG132" s="300"/>
      <c r="CH132" s="300"/>
      <c r="CI132" s="300"/>
      <c r="CJ132" s="300"/>
      <c r="CK132" s="300"/>
      <c r="CL132" s="300"/>
      <c r="CM132" s="300"/>
      <c r="CN132" s="300"/>
      <c r="CO132" s="300"/>
      <c r="CP132" s="300"/>
      <c r="CQ132" s="300"/>
      <c r="CR132" s="300"/>
      <c r="CS132" s="300"/>
      <c r="CT132" s="300"/>
      <c r="CU132" s="300"/>
      <c r="CV132" s="300"/>
      <c r="CW132" s="300"/>
      <c r="CX132" s="300"/>
      <c r="CY132" s="300"/>
      <c r="CZ132" s="300"/>
      <c r="DA132" s="300"/>
      <c r="DB132" s="300"/>
      <c r="DC132" s="300"/>
      <c r="DD132" s="300"/>
      <c r="DE132" s="300"/>
      <c r="DF132" s="300"/>
      <c r="DG132" s="300"/>
      <c r="DH132" s="300"/>
      <c r="DI132" s="300"/>
      <c r="DJ132" s="300"/>
      <c r="DK132" s="300"/>
      <c r="DL132" s="300"/>
      <c r="DM132" s="300"/>
      <c r="DN132" s="300"/>
      <c r="DO132" s="300"/>
      <c r="DP132" s="300"/>
      <c r="DQ132" s="300"/>
      <c r="DR132" s="300"/>
      <c r="DS132" s="300"/>
      <c r="DT132" s="300"/>
      <c r="DU132" s="300"/>
      <c r="DV132" s="300"/>
      <c r="DW132" s="300"/>
      <c r="DX132" s="300"/>
      <c r="DY132" s="300"/>
      <c r="DZ132" s="300"/>
      <c r="EA132" s="300"/>
      <c r="EB132" s="300"/>
      <c r="EC132" s="300"/>
      <c r="ED132" s="300"/>
      <c r="EE132" s="300"/>
      <c r="EF132" s="300"/>
      <c r="EG132" s="300"/>
      <c r="EH132" s="300"/>
      <c r="EI132" s="300"/>
      <c r="EJ132" s="300"/>
      <c r="EK132" s="300"/>
      <c r="EL132" s="300"/>
      <c r="EM132" s="300"/>
      <c r="EN132" s="300"/>
      <c r="EO132" s="300"/>
      <c r="EP132" s="300"/>
      <c r="EQ132" s="300"/>
      <c r="ER132" s="300"/>
      <c r="ES132" s="300"/>
      <c r="ET132" s="300"/>
      <c r="EU132" s="300"/>
      <c r="EV132" s="300"/>
      <c r="EW132" s="300"/>
      <c r="EX132" s="300"/>
      <c r="EY132" s="300"/>
      <c r="EZ132" s="300"/>
      <c r="FA132" s="300"/>
      <c r="FB132" s="300"/>
      <c r="FC132" s="300"/>
      <c r="FD132" s="300"/>
      <c r="FE132" s="300"/>
      <c r="FF132" s="300"/>
      <c r="FG132" s="300"/>
      <c r="FH132" s="300"/>
      <c r="FI132" s="300"/>
      <c r="FJ132" s="300"/>
      <c r="FK132" s="300"/>
      <c r="FL132" s="300"/>
      <c r="FM132" s="300"/>
      <c r="FN132" s="300"/>
      <c r="FO132" s="300"/>
      <c r="FP132" s="300"/>
      <c r="FQ132" s="300"/>
      <c r="FR132" s="300"/>
      <c r="FS132" s="300"/>
      <c r="FT132" s="300"/>
      <c r="FU132" s="300"/>
      <c r="FV132" s="300"/>
      <c r="FW132" s="300"/>
      <c r="FX132" s="300"/>
      <c r="FY132" s="300"/>
      <c r="FZ132" s="300"/>
      <c r="GA132" s="300"/>
      <c r="GB132" s="300"/>
      <c r="GC132" s="300"/>
      <c r="GD132" s="300"/>
      <c r="GE132" s="300"/>
      <c r="GF132" s="300"/>
      <c r="GG132" s="300"/>
      <c r="GH132" s="300"/>
      <c r="GI132" s="300"/>
      <c r="GJ132" s="300"/>
      <c r="GK132" s="300"/>
      <c r="GL132" s="300"/>
      <c r="GM132" s="300"/>
      <c r="GN132" s="300"/>
      <c r="GO132" s="300"/>
      <c r="GP132" s="300"/>
      <c r="GQ132" s="300"/>
      <c r="GR132" s="300"/>
      <c r="GS132" s="300"/>
      <c r="GT132" s="300"/>
      <c r="GU132" s="300"/>
      <c r="GV132" s="300"/>
      <c r="GW132" s="300"/>
      <c r="GX132" s="300"/>
      <c r="GY132" s="300"/>
      <c r="GZ132" s="300"/>
      <c r="HA132" s="300"/>
      <c r="HB132" s="300"/>
      <c r="HC132" s="300"/>
      <c r="HD132" s="300"/>
      <c r="HE132" s="300"/>
      <c r="HF132" s="300"/>
      <c r="HG132" s="300"/>
      <c r="HH132" s="300"/>
      <c r="HI132" s="300"/>
      <c r="HJ132" s="300"/>
      <c r="HK132" s="300"/>
      <c r="HL132" s="300"/>
      <c r="HM132" s="300"/>
      <c r="HN132" s="300"/>
      <c r="HO132" s="300"/>
      <c r="HP132" s="300"/>
      <c r="HQ132" s="300"/>
      <c r="HR132" s="300"/>
      <c r="HS132" s="300"/>
      <c r="HT132" s="300"/>
      <c r="HU132" s="300"/>
      <c r="HV132" s="300"/>
      <c r="HW132" s="300"/>
      <c r="HX132" s="300"/>
      <c r="HY132" s="300"/>
      <c r="HZ132" s="300"/>
      <c r="IA132" s="300"/>
      <c r="IB132" s="300"/>
      <c r="IC132" s="300"/>
      <c r="ID132" s="300"/>
      <c r="IE132" s="300"/>
      <c r="IF132" s="300"/>
      <c r="IG132" s="300"/>
      <c r="IH132" s="300"/>
      <c r="II132" s="300"/>
      <c r="IJ132" s="300"/>
      <c r="IK132" s="300"/>
      <c r="IL132" s="300"/>
      <c r="IM132" s="300"/>
      <c r="IN132" s="300"/>
      <c r="IO132" s="300"/>
      <c r="IP132" s="300"/>
      <c r="IQ132" s="300"/>
      <c r="IR132" s="300"/>
      <c r="IS132" s="300"/>
      <c r="IT132" s="300"/>
      <c r="IU132" s="300"/>
      <c r="IV132" s="300"/>
      <c r="IW132" s="300"/>
      <c r="IX132" s="300"/>
      <c r="IY132" s="300"/>
      <c r="IZ132" s="300"/>
      <c r="JA132" s="300"/>
      <c r="JB132" s="300"/>
      <c r="JC132" s="300"/>
      <c r="JD132" s="300"/>
      <c r="JE132" s="300"/>
      <c r="JF132" s="300"/>
      <c r="JG132" s="300"/>
      <c r="JH132" s="300"/>
      <c r="JI132" s="300"/>
      <c r="JJ132" s="300"/>
      <c r="JK132" s="300"/>
      <c r="JL132" s="300"/>
      <c r="JM132" s="300"/>
      <c r="JN132" s="300"/>
      <c r="JO132" s="300"/>
      <c r="JP132" s="300"/>
      <c r="JQ132" s="300"/>
      <c r="JR132" s="300"/>
      <c r="JS132" s="300"/>
      <c r="JT132" s="300"/>
      <c r="JU132" s="300"/>
      <c r="JV132" s="300"/>
      <c r="JW132" s="300"/>
      <c r="JX132" s="300"/>
      <c r="JY132" s="300"/>
      <c r="JZ132" s="300"/>
      <c r="KA132" s="300"/>
      <c r="KB132" s="300"/>
      <c r="KC132" s="300"/>
      <c r="KD132" s="300"/>
      <c r="KE132" s="300"/>
      <c r="KF132" s="300"/>
      <c r="KG132" s="300"/>
      <c r="KH132" s="300"/>
      <c r="KI132" s="300"/>
      <c r="KJ132" s="300"/>
      <c r="KK132" s="300"/>
      <c r="KL132" s="300"/>
      <c r="KM132" s="300"/>
      <c r="KN132" s="300"/>
      <c r="KO132" s="300"/>
      <c r="KP132" s="300"/>
      <c r="KQ132" s="300"/>
      <c r="KR132" s="300"/>
      <c r="KS132" s="300"/>
      <c r="KT132" s="300"/>
      <c r="KU132" s="300"/>
      <c r="KV132" s="300"/>
      <c r="KW132" s="300"/>
      <c r="KX132" s="300"/>
      <c r="KY132" s="300"/>
      <c r="KZ132" s="300"/>
      <c r="LA132" s="300"/>
      <c r="LB132" s="300"/>
      <c r="LC132" s="300"/>
      <c r="LD132" s="300"/>
      <c r="LE132" s="300"/>
      <c r="LF132" s="300"/>
      <c r="LG132" s="300"/>
      <c r="LH132" s="300"/>
      <c r="LI132" s="300"/>
      <c r="LJ132" s="300"/>
      <c r="LK132" s="300"/>
      <c r="LL132" s="300"/>
      <c r="LM132" s="300"/>
      <c r="LN132" s="300"/>
      <c r="LO132" s="300"/>
      <c r="LP132" s="300"/>
      <c r="LQ132" s="300"/>
      <c r="LR132" s="300"/>
      <c r="LS132" s="300"/>
      <c r="LT132" s="300"/>
      <c r="LU132" s="300"/>
      <c r="LV132" s="300"/>
      <c r="LW132" s="300"/>
      <c r="LX132" s="300"/>
      <c r="LY132" s="300"/>
      <c r="LZ132" s="300"/>
      <c r="MA132" s="300"/>
      <c r="MB132" s="300"/>
      <c r="MC132" s="300"/>
      <c r="MD132" s="300"/>
      <c r="ME132" s="300"/>
      <c r="MF132" s="300"/>
      <c r="MG132" s="300"/>
      <c r="MH132" s="300"/>
      <c r="MI132" s="300"/>
      <c r="MJ132" s="300"/>
      <c r="MK132" s="300"/>
      <c r="ML132" s="300"/>
      <c r="MM132" s="300"/>
      <c r="MN132" s="300"/>
      <c r="MO132" s="300"/>
      <c r="MP132" s="300"/>
      <c r="MQ132" s="300"/>
      <c r="MR132" s="300"/>
      <c r="MS132" s="300"/>
      <c r="MT132" s="300"/>
      <c r="MU132" s="300"/>
      <c r="MV132" s="300"/>
      <c r="MW132" s="300"/>
      <c r="MX132" s="300"/>
      <c r="MY132" s="300"/>
      <c r="MZ132" s="300"/>
      <c r="NA132" s="300"/>
      <c r="NB132" s="300"/>
      <c r="NC132" s="300"/>
      <c r="ND132" s="300"/>
      <c r="NE132" s="300"/>
      <c r="NF132" s="300"/>
      <c r="NG132" s="300"/>
      <c r="NH132" s="300"/>
      <c r="NI132" s="300"/>
      <c r="NJ132" s="300"/>
      <c r="NK132" s="300"/>
      <c r="NL132" s="300"/>
      <c r="NM132" s="300"/>
      <c r="NN132" s="300"/>
      <c r="NO132" s="300"/>
      <c r="NP132" s="300"/>
      <c r="NQ132" s="300"/>
      <c r="NR132" s="300"/>
      <c r="NS132" s="300"/>
      <c r="NT132" s="300"/>
      <c r="NU132" s="300"/>
      <c r="NV132" s="300"/>
      <c r="NW132" s="300"/>
      <c r="NX132" s="300"/>
      <c r="NY132" s="300"/>
      <c r="NZ132" s="300"/>
      <c r="OA132" s="300"/>
      <c r="OB132" s="300"/>
      <c r="OC132" s="300"/>
      <c r="OD132" s="300"/>
      <c r="OE132" s="300"/>
      <c r="OF132" s="300"/>
      <c r="OG132" s="300"/>
      <c r="OH132" s="300"/>
      <c r="OI132" s="300"/>
      <c r="OJ132" s="300"/>
      <c r="OK132" s="300"/>
      <c r="OL132" s="300"/>
      <c r="OM132" s="300"/>
      <c r="ON132" s="300"/>
      <c r="OO132" s="300"/>
      <c r="OP132" s="300"/>
      <c r="OQ132" s="300"/>
      <c r="OR132" s="300"/>
      <c r="OS132" s="300"/>
      <c r="OT132" s="300"/>
      <c r="OU132" s="300"/>
      <c r="OV132" s="300"/>
      <c r="OW132" s="300"/>
      <c r="OX132" s="300"/>
      <c r="OY132" s="300"/>
      <c r="OZ132" s="300"/>
      <c r="PA132" s="300"/>
      <c r="PB132" s="300"/>
      <c r="PC132" s="300"/>
      <c r="PD132" s="300"/>
      <c r="PE132" s="300"/>
      <c r="PF132" s="300"/>
      <c r="PG132" s="300"/>
      <c r="PH132" s="300"/>
      <c r="PI132" s="300"/>
      <c r="PJ132" s="300"/>
      <c r="PK132" s="300"/>
      <c r="PL132" s="300"/>
      <c r="PM132" s="300"/>
      <c r="PN132" s="300"/>
      <c r="PO132" s="300"/>
      <c r="PP132" s="300"/>
      <c r="PQ132" s="300"/>
      <c r="PR132" s="300"/>
      <c r="PS132" s="300"/>
      <c r="PT132" s="300"/>
      <c r="PU132" s="300"/>
      <c r="PV132" s="300"/>
      <c r="PW132" s="300"/>
      <c r="PX132" s="300"/>
      <c r="PY132" s="300"/>
      <c r="PZ132" s="300"/>
      <c r="QA132" s="300"/>
      <c r="QB132" s="300"/>
      <c r="QC132" s="300"/>
      <c r="QD132" s="300"/>
      <c r="QE132" s="300"/>
      <c r="QF132" s="300"/>
      <c r="QG132" s="300"/>
      <c r="QH132" s="300"/>
      <c r="QI132" s="300"/>
      <c r="QJ132" s="300"/>
      <c r="QK132" s="300"/>
      <c r="QL132" s="300"/>
      <c r="QM132" s="300"/>
      <c r="QN132" s="300"/>
      <c r="QO132" s="300"/>
      <c r="QP132" s="300"/>
      <c r="QQ132" s="300"/>
      <c r="QR132" s="300"/>
      <c r="QS132" s="300"/>
      <c r="QT132" s="300"/>
      <c r="QU132" s="300"/>
      <c r="QV132" s="300"/>
      <c r="QW132" s="300"/>
      <c r="QX132" s="300"/>
      <c r="QY132" s="300"/>
      <c r="QZ132" s="300"/>
      <c r="RA132" s="300"/>
      <c r="RB132" s="300"/>
      <c r="RC132" s="300"/>
      <c r="RD132" s="300"/>
      <c r="RE132" s="300"/>
      <c r="RF132" s="300"/>
      <c r="RG132" s="300"/>
      <c r="RH132" s="300"/>
      <c r="RI132" s="300"/>
      <c r="RJ132" s="300"/>
      <c r="RK132" s="300"/>
      <c r="RL132" s="300"/>
      <c r="RM132" s="300"/>
      <c r="RN132" s="300"/>
      <c r="RO132" s="300"/>
      <c r="RP132" s="300"/>
      <c r="RQ132" s="300"/>
      <c r="RR132" s="300"/>
      <c r="RS132" s="300"/>
      <c r="RT132" s="300"/>
      <c r="RU132" s="300"/>
      <c r="RV132" s="300"/>
      <c r="RW132" s="300"/>
      <c r="RX132" s="300"/>
      <c r="RY132" s="300"/>
      <c r="RZ132" s="300"/>
      <c r="SA132" s="300"/>
      <c r="SB132" s="300"/>
      <c r="SC132" s="300"/>
      <c r="SD132" s="300"/>
      <c r="SE132" s="300"/>
      <c r="SF132" s="300"/>
      <c r="SG132" s="300"/>
      <c r="SH132" s="300"/>
      <c r="SI132" s="300"/>
      <c r="SJ132" s="300"/>
      <c r="SK132" s="300"/>
      <c r="SL132" s="302"/>
      <c r="SM132" s="302"/>
      <c r="SN132" s="302"/>
      <c r="SO132" s="302"/>
      <c r="SP132" s="302"/>
      <c r="SQ132" s="302"/>
      <c r="SR132" s="302"/>
    </row>
    <row r="133" spans="3:16384">
      <c r="C133" s="390" t="s">
        <v>892</v>
      </c>
      <c r="D133" s="21" t="s">
        <v>951</v>
      </c>
      <c r="E133" s="175" t="s">
        <v>599</v>
      </c>
      <c r="F133" s="501">
        <f>ROUNDUP(F140/loading.call.durations.to.mobile.numbers,0)</f>
        <v>105</v>
      </c>
      <c r="G133" s="501">
        <f>ROUNDUP(G140/loading.call.durations.to.mobile.numbers,0)</f>
        <v>40</v>
      </c>
      <c r="H133" s="501">
        <f>ROUNDUP(H140/loading.call.durations.to.mobile.numbers,0)</f>
        <v>62</v>
      </c>
      <c r="I133" s="501">
        <f>ROUNDUP(I140/loading.call.durations.to.mobile.numbers,0)</f>
        <v>12</v>
      </c>
      <c r="J133" s="501">
        <f t="shared" si="75"/>
        <v>40</v>
      </c>
      <c r="K133" s="501">
        <f>ROUNDUP((F133*$F$148+O133*$O$148)/SUM($F$148,$O$148),0)</f>
        <v>112</v>
      </c>
      <c r="L133" s="501">
        <f t="shared" ref="L133:S133" si="78">ROUNDUP(L140/loading.call.durations.to.mobile.numbers,0)</f>
        <v>6</v>
      </c>
      <c r="M133" s="501">
        <f t="shared" si="78"/>
        <v>21</v>
      </c>
      <c r="N133" s="501">
        <f t="shared" si="78"/>
        <v>20</v>
      </c>
      <c r="O133" s="501">
        <f t="shared" si="78"/>
        <v>165</v>
      </c>
      <c r="P133" s="501">
        <f t="shared" si="78"/>
        <v>26</v>
      </c>
      <c r="Q133" s="501">
        <f t="shared" si="78"/>
        <v>50</v>
      </c>
      <c r="R133" s="501">
        <f t="shared" si="78"/>
        <v>42</v>
      </c>
      <c r="S133" s="501">
        <f t="shared" si="78"/>
        <v>41</v>
      </c>
      <c r="T133" s="502">
        <f>ROUNDUP(T116/$F$36*'P. 3- 7'!$C$1123/'P. 3- 7'!$C$1205,0)</f>
        <v>7</v>
      </c>
      <c r="U133" s="502">
        <f>ROUNDUP(U116/$F$36*'P. 3- 7'!$C$1124/'P. 3- 7'!$C$1206,0)</f>
        <v>5</v>
      </c>
      <c r="V133" s="300"/>
      <c r="W133" s="300"/>
      <c r="X133" s="300"/>
      <c r="Y133" s="300"/>
      <c r="Z133" s="300"/>
      <c r="AA133" s="300"/>
      <c r="AB133" s="300"/>
      <c r="AC133" s="300"/>
      <c r="AD133" s="300"/>
      <c r="AE133" s="300"/>
      <c r="AF133" s="300"/>
      <c r="AG133" s="300"/>
      <c r="AH133" s="300"/>
      <c r="AI133" s="300"/>
      <c r="AJ133" s="300"/>
      <c r="AK133" s="300"/>
      <c r="AL133" s="300"/>
      <c r="AM133" s="300"/>
      <c r="AN133" s="300"/>
      <c r="AO133" s="300"/>
      <c r="AP133" s="300"/>
      <c r="AQ133" s="300"/>
      <c r="AR133" s="300"/>
      <c r="AS133" s="300"/>
      <c r="AT133" s="300"/>
      <c r="AU133" s="300"/>
      <c r="AV133" s="300"/>
      <c r="AW133" s="300"/>
      <c r="AX133" s="300"/>
      <c r="AY133" s="300"/>
      <c r="AZ133" s="300"/>
      <c r="BA133" s="300"/>
      <c r="BB133" s="300"/>
      <c r="BC133" s="300"/>
      <c r="BD133" s="300"/>
      <c r="BE133" s="300"/>
      <c r="BF133" s="300"/>
      <c r="BG133" s="300"/>
      <c r="BH133" s="300"/>
      <c r="BI133" s="300"/>
      <c r="BJ133" s="300"/>
      <c r="BK133" s="300"/>
      <c r="BL133" s="300"/>
      <c r="BM133" s="300"/>
      <c r="BN133" s="300"/>
      <c r="BO133" s="300"/>
      <c r="BP133" s="300"/>
      <c r="BQ133" s="300"/>
      <c r="BR133" s="300"/>
      <c r="BS133" s="300"/>
      <c r="BT133" s="300"/>
      <c r="BU133" s="300"/>
      <c r="BV133" s="300"/>
      <c r="BW133" s="300"/>
      <c r="BX133" s="300"/>
      <c r="BY133" s="300"/>
      <c r="BZ133" s="300"/>
      <c r="CA133" s="300"/>
      <c r="CB133" s="300"/>
      <c r="CC133" s="300"/>
      <c r="CD133" s="300"/>
      <c r="CE133" s="300"/>
      <c r="CF133" s="300"/>
      <c r="CG133" s="300"/>
      <c r="CH133" s="300"/>
      <c r="CI133" s="300"/>
      <c r="CJ133" s="300"/>
      <c r="CK133" s="300"/>
      <c r="CL133" s="300"/>
      <c r="CM133" s="300"/>
      <c r="CN133" s="300"/>
      <c r="CO133" s="300"/>
      <c r="CP133" s="300"/>
      <c r="CQ133" s="300"/>
      <c r="CR133" s="300"/>
      <c r="CS133" s="300"/>
      <c r="CT133" s="300"/>
      <c r="CU133" s="300"/>
      <c r="CV133" s="300"/>
      <c r="CW133" s="300"/>
      <c r="CX133" s="300"/>
      <c r="CY133" s="300"/>
      <c r="CZ133" s="300"/>
      <c r="DA133" s="300"/>
      <c r="DB133" s="300"/>
      <c r="DC133" s="300"/>
      <c r="DD133" s="300"/>
      <c r="DE133" s="300"/>
      <c r="DF133" s="300"/>
      <c r="DG133" s="300"/>
      <c r="DH133" s="300"/>
      <c r="DI133" s="300"/>
      <c r="DJ133" s="300"/>
      <c r="DK133" s="300"/>
      <c r="DL133" s="300"/>
      <c r="DM133" s="300"/>
      <c r="DN133" s="300"/>
      <c r="DO133" s="300"/>
      <c r="DP133" s="300"/>
      <c r="DQ133" s="300"/>
      <c r="DR133" s="300"/>
      <c r="DS133" s="300"/>
      <c r="DT133" s="300"/>
      <c r="DU133" s="300"/>
      <c r="DV133" s="300"/>
      <c r="DW133" s="300"/>
      <c r="DX133" s="300"/>
      <c r="DY133" s="300"/>
      <c r="DZ133" s="300"/>
      <c r="EA133" s="300"/>
      <c r="EB133" s="300"/>
      <c r="EC133" s="300"/>
      <c r="ED133" s="300"/>
      <c r="EE133" s="300"/>
      <c r="EF133" s="300"/>
      <c r="EG133" s="300"/>
      <c r="EH133" s="300"/>
      <c r="EI133" s="300"/>
      <c r="EJ133" s="300"/>
      <c r="EK133" s="300"/>
      <c r="EL133" s="300"/>
      <c r="EM133" s="300"/>
      <c r="EN133" s="300"/>
      <c r="EO133" s="300"/>
      <c r="EP133" s="300"/>
      <c r="EQ133" s="300"/>
      <c r="ER133" s="300"/>
      <c r="ES133" s="300"/>
      <c r="ET133" s="300"/>
      <c r="EU133" s="300"/>
      <c r="EV133" s="300"/>
      <c r="EW133" s="300"/>
      <c r="EX133" s="300"/>
      <c r="EY133" s="300"/>
      <c r="EZ133" s="300"/>
      <c r="FA133" s="300"/>
      <c r="FB133" s="300"/>
      <c r="FC133" s="300"/>
      <c r="FD133" s="300"/>
      <c r="FE133" s="300"/>
      <c r="FF133" s="300"/>
      <c r="FG133" s="300"/>
      <c r="FH133" s="300"/>
      <c r="FI133" s="300"/>
      <c r="FJ133" s="300"/>
      <c r="FK133" s="300"/>
      <c r="FL133" s="300"/>
      <c r="FM133" s="300"/>
      <c r="FN133" s="300"/>
      <c r="FO133" s="300"/>
      <c r="FP133" s="300"/>
      <c r="FQ133" s="300"/>
      <c r="FR133" s="300"/>
      <c r="FS133" s="300"/>
      <c r="FT133" s="300"/>
      <c r="FU133" s="300"/>
      <c r="FV133" s="300"/>
      <c r="FW133" s="300"/>
      <c r="FX133" s="300"/>
      <c r="FY133" s="300"/>
      <c r="FZ133" s="300"/>
      <c r="GA133" s="300"/>
      <c r="GB133" s="300"/>
      <c r="GC133" s="300"/>
      <c r="GD133" s="300"/>
      <c r="GE133" s="300"/>
      <c r="GF133" s="300"/>
      <c r="GG133" s="300"/>
      <c r="GH133" s="300"/>
      <c r="GI133" s="300"/>
      <c r="GJ133" s="300"/>
      <c r="GK133" s="300"/>
      <c r="GL133" s="300"/>
      <c r="GM133" s="300"/>
      <c r="GN133" s="300"/>
      <c r="GO133" s="300"/>
      <c r="GP133" s="300"/>
      <c r="GQ133" s="300"/>
      <c r="GR133" s="300"/>
      <c r="GS133" s="300"/>
      <c r="GT133" s="300"/>
      <c r="GU133" s="300"/>
      <c r="GV133" s="300"/>
      <c r="GW133" s="300"/>
      <c r="GX133" s="300"/>
      <c r="GY133" s="300"/>
      <c r="GZ133" s="300"/>
      <c r="HA133" s="300"/>
      <c r="HB133" s="300"/>
      <c r="HC133" s="300"/>
      <c r="HD133" s="300"/>
      <c r="HE133" s="300"/>
      <c r="HF133" s="300"/>
      <c r="HG133" s="300"/>
      <c r="HH133" s="300"/>
      <c r="HI133" s="300"/>
      <c r="HJ133" s="300"/>
      <c r="HK133" s="300"/>
      <c r="HL133" s="300"/>
      <c r="HM133" s="300"/>
      <c r="HN133" s="300"/>
      <c r="HO133" s="300"/>
      <c r="HP133" s="300"/>
      <c r="HQ133" s="300"/>
      <c r="HR133" s="300"/>
      <c r="HS133" s="300"/>
      <c r="HT133" s="300"/>
      <c r="HU133" s="300"/>
      <c r="HV133" s="300"/>
      <c r="HW133" s="300"/>
      <c r="HX133" s="300"/>
      <c r="HY133" s="300"/>
      <c r="HZ133" s="300"/>
      <c r="IA133" s="300"/>
      <c r="IB133" s="300"/>
      <c r="IC133" s="300"/>
      <c r="ID133" s="300"/>
      <c r="IE133" s="300"/>
      <c r="IF133" s="300"/>
      <c r="IG133" s="300"/>
      <c r="IH133" s="300"/>
      <c r="II133" s="300"/>
      <c r="IJ133" s="300"/>
      <c r="IK133" s="300"/>
      <c r="IL133" s="300"/>
      <c r="IM133" s="300"/>
      <c r="IN133" s="300"/>
      <c r="IO133" s="300"/>
      <c r="IP133" s="300"/>
      <c r="IQ133" s="300"/>
      <c r="IR133" s="300"/>
      <c r="IS133" s="300"/>
      <c r="IT133" s="300"/>
      <c r="IU133" s="300"/>
      <c r="IV133" s="300"/>
      <c r="IW133" s="300"/>
      <c r="IX133" s="300"/>
      <c r="IY133" s="300"/>
      <c r="IZ133" s="300"/>
      <c r="JA133" s="300"/>
      <c r="JB133" s="300"/>
      <c r="JC133" s="300"/>
      <c r="JD133" s="300"/>
      <c r="JE133" s="300"/>
      <c r="JF133" s="300"/>
      <c r="JG133" s="300"/>
      <c r="JH133" s="300"/>
      <c r="JI133" s="300"/>
      <c r="JJ133" s="300"/>
      <c r="JK133" s="300"/>
      <c r="JL133" s="300"/>
      <c r="JM133" s="300"/>
      <c r="JN133" s="300"/>
      <c r="JO133" s="300"/>
      <c r="JP133" s="300"/>
      <c r="JQ133" s="300"/>
      <c r="JR133" s="300"/>
      <c r="JS133" s="300"/>
      <c r="JT133" s="300"/>
      <c r="JU133" s="300"/>
      <c r="JV133" s="300"/>
      <c r="JW133" s="300"/>
      <c r="JX133" s="300"/>
      <c r="JY133" s="300"/>
      <c r="JZ133" s="300"/>
      <c r="KA133" s="300"/>
      <c r="KB133" s="300"/>
      <c r="KC133" s="300"/>
      <c r="KD133" s="300"/>
      <c r="KE133" s="300"/>
      <c r="KF133" s="300"/>
      <c r="KG133" s="300"/>
      <c r="KH133" s="300"/>
      <c r="KI133" s="300"/>
      <c r="KJ133" s="300"/>
      <c r="KK133" s="300"/>
      <c r="KL133" s="300"/>
      <c r="KM133" s="300"/>
      <c r="KN133" s="300"/>
      <c r="KO133" s="300"/>
      <c r="KP133" s="300"/>
      <c r="KQ133" s="300"/>
      <c r="KR133" s="300"/>
      <c r="KS133" s="300"/>
      <c r="KT133" s="300"/>
      <c r="KU133" s="300"/>
      <c r="KV133" s="300"/>
      <c r="KW133" s="300"/>
      <c r="KX133" s="300"/>
      <c r="KY133" s="300"/>
      <c r="KZ133" s="300"/>
      <c r="LA133" s="300"/>
      <c r="LB133" s="300"/>
      <c r="LC133" s="300"/>
      <c r="LD133" s="300"/>
      <c r="LE133" s="300"/>
      <c r="LF133" s="300"/>
      <c r="LG133" s="300"/>
      <c r="LH133" s="300"/>
      <c r="LI133" s="300"/>
      <c r="LJ133" s="300"/>
      <c r="LK133" s="300"/>
      <c r="LL133" s="300"/>
      <c r="LM133" s="300"/>
      <c r="LN133" s="300"/>
      <c r="LO133" s="300"/>
      <c r="LP133" s="300"/>
      <c r="LQ133" s="300"/>
      <c r="LR133" s="300"/>
      <c r="LS133" s="300"/>
      <c r="LT133" s="300"/>
      <c r="LU133" s="300"/>
      <c r="LV133" s="300"/>
      <c r="LW133" s="300"/>
      <c r="LX133" s="300"/>
      <c r="LY133" s="300"/>
      <c r="LZ133" s="300"/>
      <c r="MA133" s="300"/>
      <c r="MB133" s="300"/>
      <c r="MC133" s="300"/>
      <c r="MD133" s="300"/>
      <c r="ME133" s="300"/>
      <c r="MF133" s="300"/>
      <c r="MG133" s="300"/>
      <c r="MH133" s="300"/>
      <c r="MI133" s="300"/>
      <c r="MJ133" s="300"/>
      <c r="MK133" s="300"/>
      <c r="ML133" s="300"/>
      <c r="MM133" s="300"/>
      <c r="MN133" s="300"/>
      <c r="MO133" s="300"/>
      <c r="MP133" s="300"/>
      <c r="MQ133" s="300"/>
      <c r="MR133" s="300"/>
      <c r="MS133" s="300"/>
      <c r="MT133" s="300"/>
      <c r="MU133" s="300"/>
      <c r="MV133" s="300"/>
      <c r="MW133" s="300"/>
      <c r="MX133" s="300"/>
      <c r="MY133" s="300"/>
      <c r="MZ133" s="300"/>
      <c r="NA133" s="300"/>
      <c r="NB133" s="300"/>
      <c r="NC133" s="300"/>
      <c r="ND133" s="300"/>
      <c r="NE133" s="300"/>
      <c r="NF133" s="300"/>
      <c r="NG133" s="300"/>
      <c r="NH133" s="300"/>
      <c r="NI133" s="300"/>
      <c r="NJ133" s="300"/>
      <c r="NK133" s="300"/>
      <c r="NL133" s="300"/>
      <c r="NM133" s="300"/>
      <c r="NN133" s="300"/>
      <c r="NO133" s="300"/>
      <c r="NP133" s="300"/>
      <c r="NQ133" s="300"/>
      <c r="NR133" s="300"/>
      <c r="NS133" s="300"/>
      <c r="NT133" s="300"/>
      <c r="NU133" s="300"/>
      <c r="NV133" s="300"/>
      <c r="NW133" s="300"/>
      <c r="NX133" s="300"/>
      <c r="NY133" s="300"/>
      <c r="NZ133" s="300"/>
      <c r="OA133" s="300"/>
      <c r="OB133" s="300"/>
      <c r="OC133" s="300"/>
      <c r="OD133" s="300"/>
      <c r="OE133" s="300"/>
      <c r="OF133" s="300"/>
      <c r="OG133" s="300"/>
      <c r="OH133" s="300"/>
      <c r="OI133" s="300"/>
      <c r="OJ133" s="300"/>
      <c r="OK133" s="300"/>
      <c r="OL133" s="300"/>
      <c r="OM133" s="300"/>
      <c r="ON133" s="300"/>
      <c r="OO133" s="300"/>
      <c r="OP133" s="300"/>
      <c r="OQ133" s="300"/>
      <c r="OR133" s="300"/>
      <c r="OS133" s="300"/>
      <c r="OT133" s="300"/>
      <c r="OU133" s="300"/>
      <c r="OV133" s="300"/>
      <c r="OW133" s="300"/>
      <c r="OX133" s="300"/>
      <c r="OY133" s="300"/>
      <c r="OZ133" s="300"/>
      <c r="PA133" s="300"/>
      <c r="PB133" s="300"/>
      <c r="PC133" s="300"/>
      <c r="PD133" s="300"/>
      <c r="PE133" s="300"/>
      <c r="PF133" s="300"/>
      <c r="PG133" s="300"/>
      <c r="PH133" s="300"/>
      <c r="PI133" s="300"/>
      <c r="PJ133" s="300"/>
      <c r="PK133" s="300"/>
      <c r="PL133" s="300"/>
      <c r="PM133" s="300"/>
      <c r="PN133" s="300"/>
      <c r="PO133" s="300"/>
      <c r="PP133" s="300"/>
      <c r="PQ133" s="300"/>
      <c r="PR133" s="300"/>
      <c r="PS133" s="300"/>
      <c r="PT133" s="300"/>
      <c r="PU133" s="300"/>
      <c r="PV133" s="300"/>
      <c r="PW133" s="300"/>
      <c r="PX133" s="300"/>
      <c r="PY133" s="300"/>
      <c r="PZ133" s="300"/>
      <c r="QA133" s="300"/>
      <c r="QB133" s="300"/>
      <c r="QC133" s="300"/>
      <c r="QD133" s="300"/>
      <c r="QE133" s="300"/>
      <c r="QF133" s="300"/>
      <c r="QG133" s="300"/>
      <c r="QH133" s="300"/>
      <c r="QI133" s="300"/>
      <c r="QJ133" s="300"/>
      <c r="QK133" s="300"/>
      <c r="QL133" s="300"/>
      <c r="QM133" s="300"/>
      <c r="QN133" s="300"/>
      <c r="QO133" s="300"/>
      <c r="QP133" s="300"/>
      <c r="QQ133" s="300"/>
      <c r="QR133" s="300"/>
      <c r="QS133" s="300"/>
      <c r="QT133" s="300"/>
      <c r="QU133" s="300"/>
      <c r="QV133" s="300"/>
      <c r="QW133" s="300"/>
      <c r="QX133" s="300"/>
      <c r="QY133" s="300"/>
      <c r="QZ133" s="300"/>
      <c r="RA133" s="300"/>
      <c r="RB133" s="300"/>
      <c r="RC133" s="300"/>
      <c r="RD133" s="300"/>
      <c r="RE133" s="300"/>
      <c r="RF133" s="300"/>
      <c r="RG133" s="300"/>
      <c r="RH133" s="300"/>
      <c r="RI133" s="300"/>
      <c r="RJ133" s="300"/>
      <c r="RK133" s="300"/>
      <c r="RL133" s="300"/>
      <c r="RM133" s="300"/>
      <c r="RN133" s="300"/>
      <c r="RO133" s="300"/>
      <c r="RP133" s="300"/>
      <c r="RQ133" s="300"/>
      <c r="RR133" s="300"/>
      <c r="RS133" s="300"/>
      <c r="RT133" s="300"/>
      <c r="RU133" s="300"/>
      <c r="RV133" s="300"/>
      <c r="RW133" s="300"/>
      <c r="RX133" s="300"/>
      <c r="RY133" s="300"/>
      <c r="RZ133" s="300"/>
      <c r="SA133" s="300"/>
      <c r="SB133" s="300"/>
      <c r="SC133" s="300"/>
      <c r="SD133" s="300"/>
      <c r="SE133" s="300"/>
      <c r="SF133" s="300"/>
      <c r="SG133" s="300"/>
      <c r="SH133" s="300"/>
      <c r="SI133" s="300"/>
      <c r="SJ133" s="300"/>
      <c r="SK133" s="300"/>
      <c r="SL133" s="302"/>
      <c r="SM133" s="302"/>
      <c r="SN133" s="302"/>
      <c r="SO133" s="302"/>
      <c r="SP133" s="302"/>
      <c r="SQ133" s="302"/>
      <c r="SR133" s="302"/>
    </row>
    <row r="134" spans="3:16384">
      <c r="C134" s="452" t="s">
        <v>897</v>
      </c>
      <c r="D134" s="21"/>
      <c r="E134" s="175"/>
      <c r="F134" s="175"/>
      <c r="G134" s="175"/>
      <c r="H134" s="175"/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  <c r="AF134" s="175"/>
      <c r="AG134" s="175"/>
      <c r="AH134" s="175"/>
      <c r="AI134" s="175"/>
      <c r="AJ134" s="175"/>
      <c r="AK134" s="175"/>
      <c r="AL134" s="175"/>
      <c r="AM134" s="175"/>
      <c r="AN134" s="175"/>
      <c r="AO134" s="175"/>
      <c r="AP134" s="175"/>
      <c r="AQ134" s="175"/>
      <c r="AR134" s="175"/>
      <c r="AS134" s="175"/>
      <c r="AT134" s="175"/>
      <c r="AU134" s="175"/>
      <c r="AV134" s="175"/>
      <c r="AW134" s="175"/>
      <c r="AX134" s="175"/>
      <c r="AY134" s="175"/>
      <c r="AZ134" s="175"/>
      <c r="BA134" s="175"/>
      <c r="BB134" s="175"/>
      <c r="BC134" s="175"/>
      <c r="BD134" s="175"/>
      <c r="BE134" s="175"/>
      <c r="BF134" s="175"/>
      <c r="BG134" s="175"/>
      <c r="BH134" s="175"/>
      <c r="BI134" s="175"/>
      <c r="BJ134" s="175"/>
      <c r="BK134" s="175"/>
      <c r="BL134" s="175"/>
      <c r="BM134" s="175"/>
      <c r="BN134" s="175"/>
      <c r="BO134" s="175"/>
      <c r="BP134" s="175"/>
      <c r="BQ134" s="175"/>
      <c r="BR134" s="175"/>
      <c r="BS134" s="175"/>
      <c r="BT134" s="175"/>
      <c r="BU134" s="175"/>
      <c r="BV134" s="175"/>
      <c r="BW134" s="175"/>
      <c r="BX134" s="175"/>
      <c r="BY134" s="175"/>
      <c r="BZ134" s="175"/>
      <c r="CA134" s="175"/>
      <c r="CB134" s="175"/>
      <c r="CC134" s="175"/>
      <c r="CD134" s="175"/>
      <c r="CE134" s="175"/>
      <c r="CF134" s="175"/>
      <c r="CG134" s="175"/>
      <c r="CH134" s="175"/>
      <c r="CI134" s="175"/>
      <c r="CJ134" s="175"/>
      <c r="CK134" s="175"/>
      <c r="CL134" s="175"/>
      <c r="CM134" s="175"/>
      <c r="CN134" s="175"/>
      <c r="CO134" s="175"/>
      <c r="CP134" s="175"/>
      <c r="CQ134" s="175"/>
      <c r="CR134" s="175"/>
      <c r="CS134" s="175"/>
      <c r="CT134" s="175"/>
      <c r="CU134" s="175"/>
      <c r="CV134" s="175"/>
      <c r="CW134" s="175"/>
      <c r="CX134" s="175"/>
      <c r="CY134" s="175"/>
      <c r="CZ134" s="175"/>
      <c r="DA134" s="175"/>
      <c r="DB134" s="175"/>
      <c r="DC134" s="175"/>
      <c r="DD134" s="175"/>
      <c r="DE134" s="175"/>
      <c r="DF134" s="175"/>
      <c r="DG134" s="175"/>
      <c r="DH134" s="175"/>
      <c r="DI134" s="175"/>
      <c r="DJ134" s="175"/>
      <c r="DK134" s="175"/>
      <c r="DL134" s="175"/>
      <c r="DM134" s="175"/>
      <c r="DN134" s="175"/>
      <c r="DO134" s="175"/>
      <c r="DP134" s="175"/>
      <c r="DQ134" s="175"/>
      <c r="DR134" s="175"/>
      <c r="DS134" s="175"/>
      <c r="DT134" s="175"/>
      <c r="DU134" s="175"/>
      <c r="DV134" s="175"/>
      <c r="DW134" s="175"/>
      <c r="DX134" s="175"/>
      <c r="DY134" s="175"/>
      <c r="DZ134" s="175"/>
      <c r="EA134" s="175"/>
      <c r="EB134" s="175"/>
      <c r="EC134" s="175"/>
      <c r="ED134" s="175"/>
      <c r="EE134" s="175"/>
      <c r="EF134" s="175"/>
      <c r="EG134" s="175"/>
      <c r="EH134" s="175"/>
      <c r="EI134" s="175"/>
      <c r="EJ134" s="175"/>
      <c r="EK134" s="175"/>
      <c r="EL134" s="175"/>
      <c r="EM134" s="175"/>
      <c r="EN134" s="175"/>
      <c r="EO134" s="175"/>
      <c r="EP134" s="175"/>
      <c r="EQ134" s="175"/>
      <c r="ER134" s="175"/>
      <c r="ES134" s="175"/>
      <c r="ET134" s="175"/>
      <c r="EU134" s="175"/>
      <c r="EV134" s="175"/>
      <c r="EW134" s="175"/>
      <c r="EX134" s="175"/>
      <c r="EY134" s="175"/>
      <c r="EZ134" s="175"/>
      <c r="FA134" s="175"/>
      <c r="FB134" s="175"/>
      <c r="FC134" s="175"/>
      <c r="FD134" s="175"/>
      <c r="FE134" s="175"/>
      <c r="FF134" s="175"/>
      <c r="FG134" s="175"/>
      <c r="FH134" s="175"/>
      <c r="FI134" s="175"/>
      <c r="FJ134" s="175"/>
      <c r="FK134" s="175"/>
      <c r="FL134" s="175"/>
      <c r="FM134" s="175"/>
      <c r="FN134" s="175"/>
      <c r="FO134" s="175"/>
      <c r="FP134" s="175"/>
      <c r="FQ134" s="175"/>
      <c r="FR134" s="175"/>
      <c r="FS134" s="175"/>
      <c r="FT134" s="175"/>
      <c r="FU134" s="175"/>
      <c r="FV134" s="175"/>
      <c r="FW134" s="175"/>
      <c r="FX134" s="175"/>
      <c r="FY134" s="175"/>
      <c r="FZ134" s="175"/>
      <c r="GA134" s="175"/>
      <c r="GB134" s="175"/>
      <c r="GC134" s="175"/>
      <c r="GD134" s="175"/>
      <c r="GE134" s="175"/>
      <c r="GF134" s="175"/>
      <c r="GG134" s="175"/>
      <c r="GH134" s="175"/>
      <c r="GI134" s="175"/>
      <c r="GJ134" s="175"/>
      <c r="GK134" s="175"/>
      <c r="GL134" s="175"/>
      <c r="GM134" s="175"/>
      <c r="GN134" s="175"/>
      <c r="GO134" s="175"/>
      <c r="GP134" s="175"/>
      <c r="GQ134" s="175"/>
      <c r="GR134" s="175"/>
      <c r="GS134" s="175"/>
      <c r="GT134" s="175"/>
      <c r="GU134" s="175"/>
      <c r="GV134" s="175"/>
      <c r="GW134" s="175"/>
      <c r="GX134" s="175"/>
      <c r="GY134" s="175"/>
      <c r="GZ134" s="175"/>
      <c r="HA134" s="175"/>
      <c r="HB134" s="175"/>
      <c r="HC134" s="175"/>
      <c r="HD134" s="175"/>
      <c r="HE134" s="175"/>
      <c r="HF134" s="175"/>
      <c r="HG134" s="175"/>
      <c r="HH134" s="175"/>
      <c r="HI134" s="175"/>
      <c r="HJ134" s="175"/>
      <c r="HK134" s="175"/>
      <c r="HL134" s="175"/>
      <c r="HM134" s="175"/>
      <c r="HN134" s="175"/>
      <c r="HO134" s="175"/>
      <c r="HP134" s="175"/>
      <c r="HQ134" s="175"/>
      <c r="HR134" s="175"/>
      <c r="HS134" s="175"/>
      <c r="HT134" s="175"/>
      <c r="HU134" s="175"/>
      <c r="HV134" s="175"/>
      <c r="HW134" s="175"/>
      <c r="HX134" s="175"/>
      <c r="HY134" s="175"/>
      <c r="HZ134" s="175"/>
      <c r="IA134" s="175"/>
      <c r="IB134" s="175"/>
      <c r="IC134" s="175"/>
      <c r="ID134" s="175"/>
      <c r="IE134" s="175"/>
      <c r="IF134" s="175"/>
      <c r="IG134" s="175"/>
      <c r="IH134" s="175"/>
      <c r="II134" s="175"/>
      <c r="IJ134" s="175"/>
      <c r="IK134" s="175"/>
      <c r="IL134" s="175"/>
      <c r="IM134" s="175"/>
      <c r="IN134" s="175"/>
      <c r="IO134" s="175"/>
      <c r="IP134" s="175"/>
      <c r="IQ134" s="175"/>
      <c r="IR134" s="175"/>
      <c r="IS134" s="175"/>
      <c r="IT134" s="175"/>
      <c r="IU134" s="175"/>
      <c r="IV134" s="175"/>
      <c r="IW134" s="175"/>
      <c r="IX134" s="175"/>
      <c r="IY134" s="175"/>
      <c r="IZ134" s="175"/>
      <c r="JA134" s="175"/>
      <c r="JB134" s="175"/>
      <c r="JC134" s="175"/>
      <c r="JD134" s="175"/>
      <c r="JE134" s="175"/>
      <c r="JF134" s="175"/>
      <c r="JG134" s="175"/>
      <c r="JH134" s="175"/>
      <c r="JI134" s="175"/>
      <c r="JJ134" s="175"/>
      <c r="JK134" s="175"/>
      <c r="JL134" s="175"/>
      <c r="JM134" s="175"/>
      <c r="JN134" s="175"/>
      <c r="JO134" s="175"/>
      <c r="JP134" s="175"/>
      <c r="JQ134" s="175"/>
      <c r="JR134" s="175"/>
      <c r="JS134" s="175"/>
      <c r="JT134" s="175"/>
      <c r="JU134" s="175"/>
      <c r="JV134" s="175"/>
      <c r="JW134" s="175"/>
      <c r="JX134" s="175"/>
      <c r="JY134" s="175"/>
      <c r="JZ134" s="175"/>
      <c r="KA134" s="175"/>
      <c r="KB134" s="175"/>
      <c r="KC134" s="175"/>
      <c r="KD134" s="175"/>
      <c r="KE134" s="175"/>
      <c r="KF134" s="175"/>
      <c r="KG134" s="175"/>
      <c r="KH134" s="175"/>
      <c r="KI134" s="175"/>
      <c r="KJ134" s="175"/>
      <c r="KK134" s="175"/>
      <c r="KL134" s="175"/>
      <c r="KM134" s="175"/>
      <c r="KN134" s="175"/>
      <c r="KO134" s="175"/>
      <c r="KP134" s="175"/>
      <c r="KQ134" s="175"/>
      <c r="KR134" s="175"/>
      <c r="KS134" s="175"/>
      <c r="KT134" s="175"/>
      <c r="KU134" s="175"/>
      <c r="KV134" s="175"/>
      <c r="KW134" s="175"/>
      <c r="KX134" s="175"/>
      <c r="KY134" s="175"/>
      <c r="KZ134" s="175"/>
      <c r="LA134" s="175"/>
      <c r="LB134" s="175"/>
      <c r="LC134" s="175"/>
      <c r="LD134" s="175"/>
      <c r="LE134" s="175"/>
      <c r="LF134" s="175"/>
      <c r="LG134" s="175"/>
      <c r="LH134" s="175"/>
      <c r="LI134" s="175"/>
      <c r="LJ134" s="175"/>
      <c r="LK134" s="175"/>
      <c r="LL134" s="175"/>
      <c r="LM134" s="175"/>
      <c r="LN134" s="175"/>
      <c r="LO134" s="175"/>
      <c r="LP134" s="175"/>
      <c r="LQ134" s="175"/>
      <c r="LR134" s="175"/>
      <c r="LS134" s="175"/>
      <c r="LT134" s="175"/>
      <c r="LU134" s="175"/>
      <c r="LV134" s="175"/>
      <c r="LW134" s="175"/>
      <c r="LX134" s="175"/>
      <c r="LY134" s="175"/>
      <c r="LZ134" s="175"/>
      <c r="MA134" s="175"/>
      <c r="MB134" s="175"/>
      <c r="MC134" s="175"/>
      <c r="MD134" s="175"/>
      <c r="ME134" s="175"/>
      <c r="MF134" s="175"/>
      <c r="MG134" s="175"/>
      <c r="MH134" s="175"/>
      <c r="MI134" s="175"/>
      <c r="MJ134" s="175"/>
      <c r="MK134" s="175"/>
      <c r="ML134" s="175"/>
      <c r="MM134" s="175"/>
      <c r="MN134" s="175"/>
      <c r="MO134" s="175"/>
      <c r="MP134" s="175"/>
      <c r="MQ134" s="175"/>
      <c r="MR134" s="175"/>
      <c r="MS134" s="175"/>
      <c r="MT134" s="175"/>
      <c r="MU134" s="175"/>
      <c r="MV134" s="175"/>
      <c r="MW134" s="175"/>
      <c r="MX134" s="175"/>
      <c r="MY134" s="175"/>
      <c r="MZ134" s="175"/>
      <c r="NA134" s="175"/>
      <c r="NB134" s="175"/>
      <c r="NC134" s="175"/>
      <c r="ND134" s="175"/>
      <c r="NE134" s="175"/>
      <c r="NF134" s="175"/>
      <c r="NG134" s="175"/>
      <c r="NH134" s="175"/>
      <c r="NI134" s="175"/>
      <c r="NJ134" s="175"/>
      <c r="NK134" s="175"/>
      <c r="NL134" s="175"/>
      <c r="NM134" s="175"/>
      <c r="NN134" s="175"/>
      <c r="NO134" s="175"/>
      <c r="NP134" s="175"/>
      <c r="NQ134" s="175"/>
      <c r="NR134" s="175"/>
      <c r="NS134" s="175"/>
      <c r="NT134" s="175"/>
      <c r="NU134" s="175"/>
      <c r="NV134" s="175"/>
      <c r="NW134" s="175"/>
      <c r="NX134" s="175"/>
      <c r="NY134" s="175"/>
      <c r="NZ134" s="175"/>
      <c r="OA134" s="175"/>
      <c r="OB134" s="175"/>
      <c r="OC134" s="175"/>
      <c r="OD134" s="175"/>
      <c r="OE134" s="175"/>
      <c r="OF134" s="175"/>
      <c r="OG134" s="175"/>
      <c r="OH134" s="175"/>
      <c r="OI134" s="175"/>
      <c r="OJ134" s="175"/>
      <c r="OK134" s="175"/>
      <c r="OL134" s="175"/>
      <c r="OM134" s="175"/>
      <c r="ON134" s="175"/>
      <c r="OO134" s="175"/>
      <c r="OP134" s="175"/>
      <c r="OQ134" s="175"/>
      <c r="OR134" s="175"/>
      <c r="OS134" s="175"/>
      <c r="OT134" s="175"/>
      <c r="OU134" s="175"/>
      <c r="OV134" s="175"/>
      <c r="OW134" s="175"/>
      <c r="OX134" s="175"/>
      <c r="OY134" s="175"/>
      <c r="OZ134" s="175"/>
      <c r="PA134" s="175"/>
      <c r="PB134" s="175"/>
      <c r="PC134" s="175"/>
      <c r="PD134" s="175"/>
      <c r="PE134" s="175"/>
      <c r="PF134" s="175"/>
      <c r="PG134" s="175"/>
      <c r="PH134" s="175"/>
      <c r="PI134" s="175"/>
      <c r="PJ134" s="175"/>
      <c r="PK134" s="175"/>
      <c r="PL134" s="175"/>
      <c r="PM134" s="175"/>
      <c r="PN134" s="175"/>
      <c r="PO134" s="175"/>
      <c r="PP134" s="175"/>
      <c r="PQ134" s="175"/>
      <c r="PR134" s="175"/>
      <c r="PS134" s="175"/>
      <c r="PT134" s="175"/>
      <c r="PU134" s="175"/>
      <c r="PV134" s="175"/>
      <c r="PW134" s="175"/>
      <c r="PX134" s="175"/>
      <c r="PY134" s="175"/>
      <c r="PZ134" s="175"/>
      <c r="QA134" s="175"/>
      <c r="QB134" s="175"/>
      <c r="QC134" s="175"/>
      <c r="QD134" s="175"/>
      <c r="QE134" s="175"/>
      <c r="QF134" s="175"/>
      <c r="QG134" s="175"/>
      <c r="QH134" s="175"/>
      <c r="QI134" s="175"/>
      <c r="QJ134" s="175"/>
      <c r="QK134" s="175"/>
      <c r="QL134" s="175"/>
      <c r="QM134" s="175"/>
      <c r="QN134" s="175"/>
      <c r="QO134" s="175"/>
      <c r="QP134" s="175"/>
      <c r="QQ134" s="175"/>
      <c r="QR134" s="175"/>
      <c r="QS134" s="175"/>
      <c r="QT134" s="175"/>
      <c r="QU134" s="175"/>
      <c r="QV134" s="175"/>
      <c r="QW134" s="175"/>
      <c r="QX134" s="175"/>
      <c r="QY134" s="175"/>
      <c r="QZ134" s="175"/>
      <c r="RA134" s="175"/>
      <c r="RB134" s="175"/>
      <c r="RC134" s="175"/>
      <c r="RD134" s="175"/>
      <c r="RE134" s="175"/>
      <c r="RF134" s="175"/>
      <c r="RG134" s="175"/>
      <c r="RH134" s="175"/>
      <c r="RI134" s="175"/>
      <c r="RJ134" s="175"/>
      <c r="RK134" s="175"/>
      <c r="RL134" s="175"/>
      <c r="RM134" s="175"/>
      <c r="RN134" s="175"/>
      <c r="RO134" s="175"/>
      <c r="RP134" s="175"/>
      <c r="RQ134" s="175"/>
      <c r="RR134" s="175"/>
      <c r="RS134" s="175"/>
      <c r="RT134" s="175"/>
      <c r="RU134" s="175"/>
      <c r="RV134" s="175"/>
      <c r="RW134" s="175"/>
      <c r="RX134" s="175"/>
      <c r="RY134" s="175"/>
      <c r="RZ134" s="175"/>
      <c r="SA134" s="175"/>
      <c r="SB134" s="175"/>
      <c r="SC134" s="175"/>
      <c r="SD134" s="175"/>
      <c r="SE134" s="175"/>
      <c r="SF134" s="175"/>
      <c r="SG134" s="175"/>
      <c r="SH134" s="175"/>
      <c r="SI134" s="175"/>
      <c r="SJ134" s="175"/>
      <c r="SK134" s="175"/>
      <c r="SL134" s="175"/>
      <c r="SM134" s="175"/>
      <c r="SN134" s="302"/>
      <c r="SO134" s="302"/>
      <c r="SP134" s="302"/>
      <c r="SQ134" s="302"/>
      <c r="SR134" s="302"/>
    </row>
    <row r="135" spans="3:16384">
      <c r="C135" s="453" t="s">
        <v>894</v>
      </c>
      <c r="D135" s="21" t="s">
        <v>951</v>
      </c>
      <c r="E135" s="175" t="s">
        <v>599</v>
      </c>
      <c r="F135" s="501">
        <f t="shared" ref="F135:BQ135" si="79">F130-F84</f>
        <v>93</v>
      </c>
      <c r="G135" s="501">
        <f t="shared" si="79"/>
        <v>0</v>
      </c>
      <c r="H135" s="501">
        <f t="shared" si="79"/>
        <v>59</v>
      </c>
      <c r="I135" s="501">
        <f t="shared" si="79"/>
        <v>0</v>
      </c>
      <c r="J135" s="501">
        <f t="shared" si="79"/>
        <v>0</v>
      </c>
      <c r="K135" s="501">
        <f t="shared" si="79"/>
        <v>121</v>
      </c>
      <c r="L135" s="501">
        <f t="shared" si="79"/>
        <v>0</v>
      </c>
      <c r="M135" s="501">
        <f t="shared" si="79"/>
        <v>64</v>
      </c>
      <c r="N135" s="501">
        <f t="shared" si="79"/>
        <v>96</v>
      </c>
      <c r="O135" s="501">
        <f t="shared" si="79"/>
        <v>338</v>
      </c>
      <c r="P135" s="501">
        <f t="shared" si="79"/>
        <v>411</v>
      </c>
      <c r="Q135" s="501">
        <f t="shared" si="79"/>
        <v>471</v>
      </c>
      <c r="R135" s="501">
        <f t="shared" si="79"/>
        <v>525</v>
      </c>
      <c r="S135" s="501">
        <f t="shared" si="79"/>
        <v>379</v>
      </c>
      <c r="T135" s="501">
        <f t="shared" si="79"/>
        <v>79</v>
      </c>
      <c r="U135" s="501">
        <f t="shared" si="79"/>
        <v>336</v>
      </c>
      <c r="V135" s="501">
        <f t="shared" si="79"/>
        <v>0</v>
      </c>
      <c r="W135" s="501">
        <f t="shared" si="79"/>
        <v>0</v>
      </c>
      <c r="X135" s="501">
        <f t="shared" si="79"/>
        <v>0</v>
      </c>
      <c r="Y135" s="501">
        <f t="shared" si="79"/>
        <v>0</v>
      </c>
      <c r="Z135" s="501">
        <f t="shared" si="79"/>
        <v>0</v>
      </c>
      <c r="AA135" s="501">
        <f t="shared" si="79"/>
        <v>0</v>
      </c>
      <c r="AB135" s="501">
        <f t="shared" si="79"/>
        <v>0</v>
      </c>
      <c r="AC135" s="501">
        <f t="shared" si="79"/>
        <v>0</v>
      </c>
      <c r="AD135" s="501">
        <f t="shared" si="79"/>
        <v>0</v>
      </c>
      <c r="AE135" s="501">
        <f t="shared" si="79"/>
        <v>0</v>
      </c>
      <c r="AF135" s="501">
        <f t="shared" si="79"/>
        <v>0</v>
      </c>
      <c r="AG135" s="501">
        <f t="shared" si="79"/>
        <v>0</v>
      </c>
      <c r="AH135" s="501">
        <f t="shared" si="79"/>
        <v>0</v>
      </c>
      <c r="AI135" s="501">
        <f t="shared" si="79"/>
        <v>0</v>
      </c>
      <c r="AJ135" s="501">
        <f t="shared" si="79"/>
        <v>0</v>
      </c>
      <c r="AK135" s="501">
        <f t="shared" si="79"/>
        <v>0</v>
      </c>
      <c r="AL135" s="501">
        <f t="shared" si="79"/>
        <v>0</v>
      </c>
      <c r="AM135" s="501">
        <f t="shared" si="79"/>
        <v>0</v>
      </c>
      <c r="AN135" s="501">
        <f t="shared" si="79"/>
        <v>0</v>
      </c>
      <c r="AO135" s="501">
        <f t="shared" si="79"/>
        <v>0</v>
      </c>
      <c r="AP135" s="501">
        <f t="shared" si="79"/>
        <v>0</v>
      </c>
      <c r="AQ135" s="501">
        <f t="shared" si="79"/>
        <v>0</v>
      </c>
      <c r="AR135" s="501">
        <f t="shared" si="79"/>
        <v>0</v>
      </c>
      <c r="AS135" s="501">
        <f t="shared" si="79"/>
        <v>0</v>
      </c>
      <c r="AT135" s="501">
        <f t="shared" si="79"/>
        <v>0</v>
      </c>
      <c r="AU135" s="501">
        <f t="shared" si="79"/>
        <v>0</v>
      </c>
      <c r="AV135" s="501">
        <f t="shared" si="79"/>
        <v>0</v>
      </c>
      <c r="AW135" s="501">
        <f t="shared" si="79"/>
        <v>0</v>
      </c>
      <c r="AX135" s="501">
        <f t="shared" si="79"/>
        <v>0</v>
      </c>
      <c r="AY135" s="501">
        <f t="shared" si="79"/>
        <v>0</v>
      </c>
      <c r="AZ135" s="501">
        <f t="shared" si="79"/>
        <v>0</v>
      </c>
      <c r="BA135" s="501">
        <f t="shared" si="79"/>
        <v>0</v>
      </c>
      <c r="BB135" s="501">
        <f t="shared" si="79"/>
        <v>0</v>
      </c>
      <c r="BC135" s="501">
        <f t="shared" si="79"/>
        <v>0</v>
      </c>
      <c r="BD135" s="501">
        <f t="shared" si="79"/>
        <v>0</v>
      </c>
      <c r="BE135" s="501">
        <f t="shared" si="79"/>
        <v>0</v>
      </c>
      <c r="BF135" s="501">
        <f t="shared" si="79"/>
        <v>0</v>
      </c>
      <c r="BG135" s="501">
        <f t="shared" si="79"/>
        <v>0</v>
      </c>
      <c r="BH135" s="501">
        <f t="shared" si="79"/>
        <v>0</v>
      </c>
      <c r="BI135" s="501">
        <f t="shared" si="79"/>
        <v>0</v>
      </c>
      <c r="BJ135" s="501">
        <f t="shared" si="79"/>
        <v>0</v>
      </c>
      <c r="BK135" s="501">
        <f t="shared" si="79"/>
        <v>0</v>
      </c>
      <c r="BL135" s="501">
        <f t="shared" si="79"/>
        <v>0</v>
      </c>
      <c r="BM135" s="501">
        <f t="shared" si="79"/>
        <v>0</v>
      </c>
      <c r="BN135" s="501">
        <f t="shared" si="79"/>
        <v>0</v>
      </c>
      <c r="BO135" s="501">
        <f t="shared" si="79"/>
        <v>0</v>
      </c>
      <c r="BP135" s="501">
        <f t="shared" si="79"/>
        <v>0</v>
      </c>
      <c r="BQ135" s="501">
        <f t="shared" si="79"/>
        <v>0</v>
      </c>
      <c r="BR135" s="501">
        <f t="shared" ref="BR135:EC135" si="80">BR130-BR84</f>
        <v>0</v>
      </c>
      <c r="BS135" s="501">
        <f t="shared" si="80"/>
        <v>0</v>
      </c>
      <c r="BT135" s="501">
        <f t="shared" si="80"/>
        <v>0</v>
      </c>
      <c r="BU135" s="501">
        <f t="shared" si="80"/>
        <v>0</v>
      </c>
      <c r="BV135" s="501">
        <f t="shared" si="80"/>
        <v>0</v>
      </c>
      <c r="BW135" s="501">
        <f t="shared" si="80"/>
        <v>0</v>
      </c>
      <c r="BX135" s="501">
        <f t="shared" si="80"/>
        <v>0</v>
      </c>
      <c r="BY135" s="501">
        <f t="shared" si="80"/>
        <v>0</v>
      </c>
      <c r="BZ135" s="501">
        <f t="shared" si="80"/>
        <v>0</v>
      </c>
      <c r="CA135" s="501">
        <f t="shared" si="80"/>
        <v>0</v>
      </c>
      <c r="CB135" s="501">
        <f t="shared" si="80"/>
        <v>0</v>
      </c>
      <c r="CC135" s="501">
        <f t="shared" si="80"/>
        <v>0</v>
      </c>
      <c r="CD135" s="501">
        <f t="shared" si="80"/>
        <v>0</v>
      </c>
      <c r="CE135" s="501">
        <f t="shared" si="80"/>
        <v>0</v>
      </c>
      <c r="CF135" s="501">
        <f t="shared" si="80"/>
        <v>0</v>
      </c>
      <c r="CG135" s="501">
        <f t="shared" si="80"/>
        <v>0</v>
      </c>
      <c r="CH135" s="501">
        <f t="shared" si="80"/>
        <v>0</v>
      </c>
      <c r="CI135" s="501">
        <f t="shared" si="80"/>
        <v>0</v>
      </c>
      <c r="CJ135" s="501">
        <f t="shared" si="80"/>
        <v>0</v>
      </c>
      <c r="CK135" s="501">
        <f t="shared" si="80"/>
        <v>0</v>
      </c>
      <c r="CL135" s="501">
        <f t="shared" si="80"/>
        <v>0</v>
      </c>
      <c r="CM135" s="501">
        <f t="shared" si="80"/>
        <v>0</v>
      </c>
      <c r="CN135" s="501">
        <f t="shared" si="80"/>
        <v>0</v>
      </c>
      <c r="CO135" s="501">
        <f t="shared" si="80"/>
        <v>0</v>
      </c>
      <c r="CP135" s="501">
        <f t="shared" si="80"/>
        <v>0</v>
      </c>
      <c r="CQ135" s="501">
        <f t="shared" si="80"/>
        <v>0</v>
      </c>
      <c r="CR135" s="501">
        <f t="shared" si="80"/>
        <v>0</v>
      </c>
      <c r="CS135" s="501">
        <f t="shared" si="80"/>
        <v>0</v>
      </c>
      <c r="CT135" s="501">
        <f t="shared" si="80"/>
        <v>0</v>
      </c>
      <c r="CU135" s="501">
        <f t="shared" si="80"/>
        <v>0</v>
      </c>
      <c r="CV135" s="501">
        <f t="shared" si="80"/>
        <v>0</v>
      </c>
      <c r="CW135" s="501">
        <f t="shared" si="80"/>
        <v>0</v>
      </c>
      <c r="CX135" s="501">
        <f t="shared" si="80"/>
        <v>0</v>
      </c>
      <c r="CY135" s="501">
        <f t="shared" si="80"/>
        <v>0</v>
      </c>
      <c r="CZ135" s="501">
        <f t="shared" si="80"/>
        <v>0</v>
      </c>
      <c r="DA135" s="501">
        <f t="shared" si="80"/>
        <v>0</v>
      </c>
      <c r="DB135" s="501">
        <f t="shared" si="80"/>
        <v>0</v>
      </c>
      <c r="DC135" s="501">
        <f t="shared" si="80"/>
        <v>0</v>
      </c>
      <c r="DD135" s="501">
        <f t="shared" si="80"/>
        <v>0</v>
      </c>
      <c r="DE135" s="501">
        <f t="shared" si="80"/>
        <v>0</v>
      </c>
      <c r="DF135" s="501">
        <f t="shared" si="80"/>
        <v>0</v>
      </c>
      <c r="DG135" s="501">
        <f t="shared" si="80"/>
        <v>0</v>
      </c>
      <c r="DH135" s="501">
        <f t="shared" si="80"/>
        <v>0</v>
      </c>
      <c r="DI135" s="501">
        <f t="shared" si="80"/>
        <v>0</v>
      </c>
      <c r="DJ135" s="501">
        <f t="shared" si="80"/>
        <v>0</v>
      </c>
      <c r="DK135" s="501">
        <f t="shared" si="80"/>
        <v>0</v>
      </c>
      <c r="DL135" s="501">
        <f t="shared" si="80"/>
        <v>0</v>
      </c>
      <c r="DM135" s="501">
        <f t="shared" si="80"/>
        <v>0</v>
      </c>
      <c r="DN135" s="501">
        <f t="shared" si="80"/>
        <v>0</v>
      </c>
      <c r="DO135" s="501">
        <f t="shared" si="80"/>
        <v>0</v>
      </c>
      <c r="DP135" s="501">
        <f t="shared" si="80"/>
        <v>0</v>
      </c>
      <c r="DQ135" s="501">
        <f t="shared" si="80"/>
        <v>0</v>
      </c>
      <c r="DR135" s="501">
        <f t="shared" si="80"/>
        <v>0</v>
      </c>
      <c r="DS135" s="501">
        <f t="shared" si="80"/>
        <v>0</v>
      </c>
      <c r="DT135" s="501">
        <f t="shared" si="80"/>
        <v>0</v>
      </c>
      <c r="DU135" s="501">
        <f t="shared" si="80"/>
        <v>0</v>
      </c>
      <c r="DV135" s="501">
        <f t="shared" si="80"/>
        <v>0</v>
      </c>
      <c r="DW135" s="501">
        <f t="shared" si="80"/>
        <v>0</v>
      </c>
      <c r="DX135" s="501">
        <f t="shared" si="80"/>
        <v>0</v>
      </c>
      <c r="DY135" s="501">
        <f t="shared" si="80"/>
        <v>0</v>
      </c>
      <c r="DZ135" s="501">
        <f t="shared" si="80"/>
        <v>0</v>
      </c>
      <c r="EA135" s="501">
        <f t="shared" si="80"/>
        <v>0</v>
      </c>
      <c r="EB135" s="501">
        <f t="shared" si="80"/>
        <v>0</v>
      </c>
      <c r="EC135" s="501">
        <f t="shared" si="80"/>
        <v>0</v>
      </c>
      <c r="ED135" s="501">
        <f t="shared" ref="ED135:GO135" si="81">ED130-ED84</f>
        <v>0</v>
      </c>
      <c r="EE135" s="501">
        <f t="shared" si="81"/>
        <v>0</v>
      </c>
      <c r="EF135" s="501">
        <f t="shared" si="81"/>
        <v>0</v>
      </c>
      <c r="EG135" s="501">
        <f t="shared" si="81"/>
        <v>0</v>
      </c>
      <c r="EH135" s="501">
        <f t="shared" si="81"/>
        <v>0</v>
      </c>
      <c r="EI135" s="501">
        <f t="shared" si="81"/>
        <v>0</v>
      </c>
      <c r="EJ135" s="501">
        <f t="shared" si="81"/>
        <v>0</v>
      </c>
      <c r="EK135" s="501">
        <f t="shared" si="81"/>
        <v>0</v>
      </c>
      <c r="EL135" s="501">
        <f t="shared" si="81"/>
        <v>0</v>
      </c>
      <c r="EM135" s="501">
        <f t="shared" si="81"/>
        <v>0</v>
      </c>
      <c r="EN135" s="501">
        <f t="shared" si="81"/>
        <v>0</v>
      </c>
      <c r="EO135" s="501">
        <f t="shared" si="81"/>
        <v>0</v>
      </c>
      <c r="EP135" s="501">
        <f t="shared" si="81"/>
        <v>0</v>
      </c>
      <c r="EQ135" s="501">
        <f t="shared" si="81"/>
        <v>0</v>
      </c>
      <c r="ER135" s="501">
        <f t="shared" si="81"/>
        <v>0</v>
      </c>
      <c r="ES135" s="501">
        <f t="shared" si="81"/>
        <v>0</v>
      </c>
      <c r="ET135" s="501">
        <f t="shared" si="81"/>
        <v>0</v>
      </c>
      <c r="EU135" s="501">
        <f t="shared" si="81"/>
        <v>0</v>
      </c>
      <c r="EV135" s="501">
        <f t="shared" si="81"/>
        <v>0</v>
      </c>
      <c r="EW135" s="501">
        <f t="shared" si="81"/>
        <v>0</v>
      </c>
      <c r="EX135" s="501">
        <f t="shared" si="81"/>
        <v>0</v>
      </c>
      <c r="EY135" s="501">
        <f t="shared" si="81"/>
        <v>0</v>
      </c>
      <c r="EZ135" s="501">
        <f t="shared" si="81"/>
        <v>0</v>
      </c>
      <c r="FA135" s="501">
        <f t="shared" si="81"/>
        <v>0</v>
      </c>
      <c r="FB135" s="501">
        <f t="shared" si="81"/>
        <v>0</v>
      </c>
      <c r="FC135" s="501">
        <f t="shared" si="81"/>
        <v>0</v>
      </c>
      <c r="FD135" s="501">
        <f t="shared" si="81"/>
        <v>0</v>
      </c>
      <c r="FE135" s="501">
        <f t="shared" si="81"/>
        <v>0</v>
      </c>
      <c r="FF135" s="501">
        <f t="shared" si="81"/>
        <v>0</v>
      </c>
      <c r="FG135" s="501">
        <f t="shared" si="81"/>
        <v>0</v>
      </c>
      <c r="FH135" s="501">
        <f t="shared" si="81"/>
        <v>0</v>
      </c>
      <c r="FI135" s="501">
        <f t="shared" si="81"/>
        <v>0</v>
      </c>
      <c r="FJ135" s="501">
        <f t="shared" si="81"/>
        <v>0</v>
      </c>
      <c r="FK135" s="501">
        <f t="shared" si="81"/>
        <v>0</v>
      </c>
      <c r="FL135" s="501">
        <f t="shared" si="81"/>
        <v>0</v>
      </c>
      <c r="FM135" s="501">
        <f t="shared" si="81"/>
        <v>0</v>
      </c>
      <c r="FN135" s="501">
        <f t="shared" si="81"/>
        <v>0</v>
      </c>
      <c r="FO135" s="501">
        <f t="shared" si="81"/>
        <v>0</v>
      </c>
      <c r="FP135" s="501">
        <f t="shared" si="81"/>
        <v>0</v>
      </c>
      <c r="FQ135" s="501">
        <f t="shared" si="81"/>
        <v>0</v>
      </c>
      <c r="FR135" s="501">
        <f t="shared" si="81"/>
        <v>0</v>
      </c>
      <c r="FS135" s="501">
        <f t="shared" si="81"/>
        <v>0</v>
      </c>
      <c r="FT135" s="501">
        <f t="shared" si="81"/>
        <v>0</v>
      </c>
      <c r="FU135" s="501">
        <f t="shared" si="81"/>
        <v>0</v>
      </c>
      <c r="FV135" s="501">
        <f t="shared" si="81"/>
        <v>0</v>
      </c>
      <c r="FW135" s="501">
        <f t="shared" si="81"/>
        <v>0</v>
      </c>
      <c r="FX135" s="501">
        <f t="shared" si="81"/>
        <v>0</v>
      </c>
      <c r="FY135" s="501">
        <f t="shared" si="81"/>
        <v>0</v>
      </c>
      <c r="FZ135" s="501">
        <f t="shared" si="81"/>
        <v>0</v>
      </c>
      <c r="GA135" s="501">
        <f t="shared" si="81"/>
        <v>0</v>
      </c>
      <c r="GB135" s="501">
        <f t="shared" si="81"/>
        <v>0</v>
      </c>
      <c r="GC135" s="501">
        <f t="shared" si="81"/>
        <v>0</v>
      </c>
      <c r="GD135" s="501">
        <f t="shared" si="81"/>
        <v>0</v>
      </c>
      <c r="GE135" s="501">
        <f t="shared" si="81"/>
        <v>0</v>
      </c>
      <c r="GF135" s="501">
        <f t="shared" si="81"/>
        <v>0</v>
      </c>
      <c r="GG135" s="501">
        <f t="shared" si="81"/>
        <v>0</v>
      </c>
      <c r="GH135" s="501">
        <f t="shared" si="81"/>
        <v>0</v>
      </c>
      <c r="GI135" s="501">
        <f t="shared" si="81"/>
        <v>0</v>
      </c>
      <c r="GJ135" s="501">
        <f t="shared" si="81"/>
        <v>0</v>
      </c>
      <c r="GK135" s="501">
        <f t="shared" si="81"/>
        <v>0</v>
      </c>
      <c r="GL135" s="501">
        <f t="shared" si="81"/>
        <v>0</v>
      </c>
      <c r="GM135" s="501">
        <f t="shared" si="81"/>
        <v>0</v>
      </c>
      <c r="GN135" s="501">
        <f t="shared" si="81"/>
        <v>0</v>
      </c>
      <c r="GO135" s="501">
        <f t="shared" si="81"/>
        <v>0</v>
      </c>
      <c r="GP135" s="501">
        <f t="shared" ref="GP135:JA135" si="82">GP130-GP84</f>
        <v>0</v>
      </c>
      <c r="GQ135" s="501">
        <f t="shared" si="82"/>
        <v>0</v>
      </c>
      <c r="GR135" s="501">
        <f t="shared" si="82"/>
        <v>0</v>
      </c>
      <c r="GS135" s="501">
        <f t="shared" si="82"/>
        <v>0</v>
      </c>
      <c r="GT135" s="501">
        <f t="shared" si="82"/>
        <v>0</v>
      </c>
      <c r="GU135" s="501">
        <f t="shared" si="82"/>
        <v>0</v>
      </c>
      <c r="GV135" s="501">
        <f t="shared" si="82"/>
        <v>0</v>
      </c>
      <c r="GW135" s="501">
        <f t="shared" si="82"/>
        <v>0</v>
      </c>
      <c r="GX135" s="501">
        <f t="shared" si="82"/>
        <v>0</v>
      </c>
      <c r="GY135" s="501">
        <f t="shared" si="82"/>
        <v>0</v>
      </c>
      <c r="GZ135" s="501">
        <f t="shared" si="82"/>
        <v>0</v>
      </c>
      <c r="HA135" s="501">
        <f t="shared" si="82"/>
        <v>0</v>
      </c>
      <c r="HB135" s="501">
        <f t="shared" si="82"/>
        <v>0</v>
      </c>
      <c r="HC135" s="501">
        <f t="shared" si="82"/>
        <v>0</v>
      </c>
      <c r="HD135" s="501">
        <f t="shared" si="82"/>
        <v>0</v>
      </c>
      <c r="HE135" s="501">
        <f t="shared" si="82"/>
        <v>0</v>
      </c>
      <c r="HF135" s="501">
        <f t="shared" si="82"/>
        <v>0</v>
      </c>
      <c r="HG135" s="501">
        <f t="shared" si="82"/>
        <v>0</v>
      </c>
      <c r="HH135" s="501">
        <f t="shared" si="82"/>
        <v>0</v>
      </c>
      <c r="HI135" s="501">
        <f t="shared" si="82"/>
        <v>0</v>
      </c>
      <c r="HJ135" s="501">
        <f t="shared" si="82"/>
        <v>0</v>
      </c>
      <c r="HK135" s="501">
        <f t="shared" si="82"/>
        <v>0</v>
      </c>
      <c r="HL135" s="501">
        <f t="shared" si="82"/>
        <v>0</v>
      </c>
      <c r="HM135" s="501">
        <f t="shared" si="82"/>
        <v>0</v>
      </c>
      <c r="HN135" s="501">
        <f t="shared" si="82"/>
        <v>0</v>
      </c>
      <c r="HO135" s="501">
        <f t="shared" si="82"/>
        <v>0</v>
      </c>
      <c r="HP135" s="501">
        <f t="shared" si="82"/>
        <v>0</v>
      </c>
      <c r="HQ135" s="501">
        <f t="shared" si="82"/>
        <v>0</v>
      </c>
      <c r="HR135" s="501">
        <f t="shared" si="82"/>
        <v>0</v>
      </c>
      <c r="HS135" s="501">
        <f t="shared" si="82"/>
        <v>0</v>
      </c>
      <c r="HT135" s="501">
        <f t="shared" si="82"/>
        <v>0</v>
      </c>
      <c r="HU135" s="501">
        <f t="shared" si="82"/>
        <v>0</v>
      </c>
      <c r="HV135" s="501">
        <f t="shared" si="82"/>
        <v>0</v>
      </c>
      <c r="HW135" s="501">
        <f t="shared" si="82"/>
        <v>0</v>
      </c>
      <c r="HX135" s="501">
        <f t="shared" si="82"/>
        <v>0</v>
      </c>
      <c r="HY135" s="501">
        <f t="shared" si="82"/>
        <v>0</v>
      </c>
      <c r="HZ135" s="501">
        <f t="shared" si="82"/>
        <v>0</v>
      </c>
      <c r="IA135" s="501">
        <f t="shared" si="82"/>
        <v>0</v>
      </c>
      <c r="IB135" s="501">
        <f t="shared" si="82"/>
        <v>0</v>
      </c>
      <c r="IC135" s="501">
        <f t="shared" si="82"/>
        <v>0</v>
      </c>
      <c r="ID135" s="501">
        <f t="shared" si="82"/>
        <v>0</v>
      </c>
      <c r="IE135" s="501">
        <f t="shared" si="82"/>
        <v>0</v>
      </c>
      <c r="IF135" s="501">
        <f t="shared" si="82"/>
        <v>0</v>
      </c>
      <c r="IG135" s="501">
        <f t="shared" si="82"/>
        <v>0</v>
      </c>
      <c r="IH135" s="501">
        <f t="shared" si="82"/>
        <v>0</v>
      </c>
      <c r="II135" s="501">
        <f t="shared" si="82"/>
        <v>0</v>
      </c>
      <c r="IJ135" s="501">
        <f t="shared" si="82"/>
        <v>0</v>
      </c>
      <c r="IK135" s="501">
        <f t="shared" si="82"/>
        <v>0</v>
      </c>
      <c r="IL135" s="501">
        <f t="shared" si="82"/>
        <v>0</v>
      </c>
      <c r="IM135" s="501">
        <f t="shared" si="82"/>
        <v>0</v>
      </c>
      <c r="IN135" s="501">
        <f t="shared" si="82"/>
        <v>0</v>
      </c>
      <c r="IO135" s="501">
        <f t="shared" si="82"/>
        <v>0</v>
      </c>
      <c r="IP135" s="501">
        <f t="shared" si="82"/>
        <v>0</v>
      </c>
      <c r="IQ135" s="501">
        <f t="shared" si="82"/>
        <v>0</v>
      </c>
      <c r="IR135" s="501">
        <f t="shared" si="82"/>
        <v>0</v>
      </c>
      <c r="IS135" s="501">
        <f t="shared" si="82"/>
        <v>0</v>
      </c>
      <c r="IT135" s="501">
        <f t="shared" si="82"/>
        <v>0</v>
      </c>
      <c r="IU135" s="501">
        <f t="shared" si="82"/>
        <v>0</v>
      </c>
      <c r="IV135" s="501">
        <f t="shared" si="82"/>
        <v>0</v>
      </c>
      <c r="IW135" s="501">
        <f t="shared" si="82"/>
        <v>0</v>
      </c>
      <c r="IX135" s="501">
        <f t="shared" si="82"/>
        <v>0</v>
      </c>
      <c r="IY135" s="501">
        <f t="shared" si="82"/>
        <v>0</v>
      </c>
      <c r="IZ135" s="501">
        <f t="shared" si="82"/>
        <v>0</v>
      </c>
      <c r="JA135" s="501">
        <f t="shared" si="82"/>
        <v>0</v>
      </c>
      <c r="JB135" s="501">
        <f t="shared" ref="JB135:LM135" si="83">JB130-JB84</f>
        <v>0</v>
      </c>
      <c r="JC135" s="501">
        <f t="shared" si="83"/>
        <v>0</v>
      </c>
      <c r="JD135" s="501">
        <f t="shared" si="83"/>
        <v>0</v>
      </c>
      <c r="JE135" s="501">
        <f t="shared" si="83"/>
        <v>0</v>
      </c>
      <c r="JF135" s="501">
        <f t="shared" si="83"/>
        <v>0</v>
      </c>
      <c r="JG135" s="501">
        <f t="shared" si="83"/>
        <v>0</v>
      </c>
      <c r="JH135" s="501">
        <f t="shared" si="83"/>
        <v>0</v>
      </c>
      <c r="JI135" s="501">
        <f t="shared" si="83"/>
        <v>0</v>
      </c>
      <c r="JJ135" s="501">
        <f t="shared" si="83"/>
        <v>0</v>
      </c>
      <c r="JK135" s="501">
        <f t="shared" si="83"/>
        <v>0</v>
      </c>
      <c r="JL135" s="501">
        <f t="shared" si="83"/>
        <v>0</v>
      </c>
      <c r="JM135" s="501">
        <f t="shared" si="83"/>
        <v>0</v>
      </c>
      <c r="JN135" s="501">
        <f t="shared" si="83"/>
        <v>0</v>
      </c>
      <c r="JO135" s="501">
        <f t="shared" si="83"/>
        <v>0</v>
      </c>
      <c r="JP135" s="501">
        <f t="shared" si="83"/>
        <v>0</v>
      </c>
      <c r="JQ135" s="501">
        <f t="shared" si="83"/>
        <v>0</v>
      </c>
      <c r="JR135" s="501">
        <f t="shared" si="83"/>
        <v>0</v>
      </c>
      <c r="JS135" s="501">
        <f t="shared" si="83"/>
        <v>0</v>
      </c>
      <c r="JT135" s="501">
        <f t="shared" si="83"/>
        <v>0</v>
      </c>
      <c r="JU135" s="501">
        <f t="shared" si="83"/>
        <v>0</v>
      </c>
      <c r="JV135" s="501">
        <f t="shared" si="83"/>
        <v>0</v>
      </c>
      <c r="JW135" s="501">
        <f t="shared" si="83"/>
        <v>0</v>
      </c>
      <c r="JX135" s="501">
        <f t="shared" si="83"/>
        <v>0</v>
      </c>
      <c r="JY135" s="501">
        <f t="shared" si="83"/>
        <v>0</v>
      </c>
      <c r="JZ135" s="501">
        <f t="shared" si="83"/>
        <v>0</v>
      </c>
      <c r="KA135" s="501">
        <f t="shared" si="83"/>
        <v>0</v>
      </c>
      <c r="KB135" s="501">
        <f t="shared" si="83"/>
        <v>0</v>
      </c>
      <c r="KC135" s="501">
        <f t="shared" si="83"/>
        <v>0</v>
      </c>
      <c r="KD135" s="501">
        <f t="shared" si="83"/>
        <v>0</v>
      </c>
      <c r="KE135" s="501">
        <f t="shared" si="83"/>
        <v>0</v>
      </c>
      <c r="KF135" s="501">
        <f t="shared" si="83"/>
        <v>0</v>
      </c>
      <c r="KG135" s="501">
        <f t="shared" si="83"/>
        <v>0</v>
      </c>
      <c r="KH135" s="501">
        <f t="shared" si="83"/>
        <v>0</v>
      </c>
      <c r="KI135" s="501">
        <f t="shared" si="83"/>
        <v>0</v>
      </c>
      <c r="KJ135" s="501">
        <f t="shared" si="83"/>
        <v>0</v>
      </c>
      <c r="KK135" s="501">
        <f t="shared" si="83"/>
        <v>0</v>
      </c>
      <c r="KL135" s="501">
        <f t="shared" si="83"/>
        <v>0</v>
      </c>
      <c r="KM135" s="501">
        <f t="shared" si="83"/>
        <v>0</v>
      </c>
      <c r="KN135" s="501">
        <f t="shared" si="83"/>
        <v>0</v>
      </c>
      <c r="KO135" s="501">
        <f t="shared" si="83"/>
        <v>0</v>
      </c>
      <c r="KP135" s="501">
        <f t="shared" si="83"/>
        <v>0</v>
      </c>
      <c r="KQ135" s="501">
        <f t="shared" si="83"/>
        <v>0</v>
      </c>
      <c r="KR135" s="501">
        <f t="shared" si="83"/>
        <v>0</v>
      </c>
      <c r="KS135" s="501">
        <f t="shared" si="83"/>
        <v>0</v>
      </c>
      <c r="KT135" s="501">
        <f t="shared" si="83"/>
        <v>0</v>
      </c>
      <c r="KU135" s="501">
        <f t="shared" si="83"/>
        <v>0</v>
      </c>
      <c r="KV135" s="501">
        <f t="shared" si="83"/>
        <v>0</v>
      </c>
      <c r="KW135" s="501">
        <f t="shared" si="83"/>
        <v>0</v>
      </c>
      <c r="KX135" s="501">
        <f t="shared" si="83"/>
        <v>0</v>
      </c>
      <c r="KY135" s="501">
        <f t="shared" si="83"/>
        <v>0</v>
      </c>
      <c r="KZ135" s="501">
        <f t="shared" si="83"/>
        <v>0</v>
      </c>
      <c r="LA135" s="501">
        <f t="shared" si="83"/>
        <v>0</v>
      </c>
      <c r="LB135" s="501">
        <f t="shared" si="83"/>
        <v>0</v>
      </c>
      <c r="LC135" s="501">
        <f t="shared" si="83"/>
        <v>0</v>
      </c>
      <c r="LD135" s="501">
        <f t="shared" si="83"/>
        <v>0</v>
      </c>
      <c r="LE135" s="501">
        <f t="shared" si="83"/>
        <v>0</v>
      </c>
      <c r="LF135" s="501">
        <f t="shared" si="83"/>
        <v>0</v>
      </c>
      <c r="LG135" s="501">
        <f t="shared" si="83"/>
        <v>0</v>
      </c>
      <c r="LH135" s="501">
        <f t="shared" si="83"/>
        <v>0</v>
      </c>
      <c r="LI135" s="501">
        <f t="shared" si="83"/>
        <v>0</v>
      </c>
      <c r="LJ135" s="501">
        <f t="shared" si="83"/>
        <v>0</v>
      </c>
      <c r="LK135" s="501">
        <f t="shared" si="83"/>
        <v>0</v>
      </c>
      <c r="LL135" s="501">
        <f t="shared" si="83"/>
        <v>0</v>
      </c>
      <c r="LM135" s="501">
        <f t="shared" si="83"/>
        <v>0</v>
      </c>
      <c r="LN135" s="501">
        <f t="shared" ref="LN135:NY135" si="84">LN130-LN84</f>
        <v>0</v>
      </c>
      <c r="LO135" s="501">
        <f t="shared" si="84"/>
        <v>0</v>
      </c>
      <c r="LP135" s="501">
        <f t="shared" si="84"/>
        <v>0</v>
      </c>
      <c r="LQ135" s="501">
        <f t="shared" si="84"/>
        <v>0</v>
      </c>
      <c r="LR135" s="501">
        <f t="shared" si="84"/>
        <v>0</v>
      </c>
      <c r="LS135" s="501">
        <f t="shared" si="84"/>
        <v>0</v>
      </c>
      <c r="LT135" s="501">
        <f t="shared" si="84"/>
        <v>0</v>
      </c>
      <c r="LU135" s="501">
        <f t="shared" si="84"/>
        <v>0</v>
      </c>
      <c r="LV135" s="501">
        <f t="shared" si="84"/>
        <v>0</v>
      </c>
      <c r="LW135" s="501">
        <f t="shared" si="84"/>
        <v>0</v>
      </c>
      <c r="LX135" s="501">
        <f t="shared" si="84"/>
        <v>0</v>
      </c>
      <c r="LY135" s="501">
        <f t="shared" si="84"/>
        <v>0</v>
      </c>
      <c r="LZ135" s="501">
        <f t="shared" si="84"/>
        <v>0</v>
      </c>
      <c r="MA135" s="501">
        <f t="shared" si="84"/>
        <v>0</v>
      </c>
      <c r="MB135" s="501">
        <f t="shared" si="84"/>
        <v>0</v>
      </c>
      <c r="MC135" s="501">
        <f t="shared" si="84"/>
        <v>0</v>
      </c>
      <c r="MD135" s="501">
        <f t="shared" si="84"/>
        <v>0</v>
      </c>
      <c r="ME135" s="501">
        <f t="shared" si="84"/>
        <v>0</v>
      </c>
      <c r="MF135" s="501">
        <f t="shared" si="84"/>
        <v>0</v>
      </c>
      <c r="MG135" s="501">
        <f t="shared" si="84"/>
        <v>0</v>
      </c>
      <c r="MH135" s="501">
        <f t="shared" si="84"/>
        <v>0</v>
      </c>
      <c r="MI135" s="501">
        <f t="shared" si="84"/>
        <v>0</v>
      </c>
      <c r="MJ135" s="501">
        <f t="shared" si="84"/>
        <v>0</v>
      </c>
      <c r="MK135" s="501">
        <f t="shared" si="84"/>
        <v>0</v>
      </c>
      <c r="ML135" s="501">
        <f t="shared" si="84"/>
        <v>0</v>
      </c>
      <c r="MM135" s="501">
        <f t="shared" si="84"/>
        <v>0</v>
      </c>
      <c r="MN135" s="501">
        <f t="shared" si="84"/>
        <v>0</v>
      </c>
      <c r="MO135" s="501">
        <f t="shared" si="84"/>
        <v>0</v>
      </c>
      <c r="MP135" s="501">
        <f t="shared" si="84"/>
        <v>0</v>
      </c>
      <c r="MQ135" s="501">
        <f t="shared" si="84"/>
        <v>0</v>
      </c>
      <c r="MR135" s="501">
        <f t="shared" si="84"/>
        <v>0</v>
      </c>
      <c r="MS135" s="501">
        <f t="shared" si="84"/>
        <v>0</v>
      </c>
      <c r="MT135" s="501">
        <f t="shared" si="84"/>
        <v>0</v>
      </c>
      <c r="MU135" s="501">
        <f t="shared" si="84"/>
        <v>0</v>
      </c>
      <c r="MV135" s="501">
        <f t="shared" si="84"/>
        <v>0</v>
      </c>
      <c r="MW135" s="501">
        <f t="shared" si="84"/>
        <v>0</v>
      </c>
      <c r="MX135" s="501">
        <f t="shared" si="84"/>
        <v>0</v>
      </c>
      <c r="MY135" s="501">
        <f t="shared" si="84"/>
        <v>0</v>
      </c>
      <c r="MZ135" s="501">
        <f t="shared" si="84"/>
        <v>0</v>
      </c>
      <c r="NA135" s="501">
        <f t="shared" si="84"/>
        <v>0</v>
      </c>
      <c r="NB135" s="501">
        <f t="shared" si="84"/>
        <v>0</v>
      </c>
      <c r="NC135" s="501">
        <f t="shared" si="84"/>
        <v>0</v>
      </c>
      <c r="ND135" s="501">
        <f t="shared" si="84"/>
        <v>0</v>
      </c>
      <c r="NE135" s="501">
        <f t="shared" si="84"/>
        <v>0</v>
      </c>
      <c r="NF135" s="501">
        <f t="shared" si="84"/>
        <v>0</v>
      </c>
      <c r="NG135" s="501">
        <f t="shared" si="84"/>
        <v>0</v>
      </c>
      <c r="NH135" s="501">
        <f t="shared" si="84"/>
        <v>0</v>
      </c>
      <c r="NI135" s="501">
        <f t="shared" si="84"/>
        <v>0</v>
      </c>
      <c r="NJ135" s="501">
        <f t="shared" si="84"/>
        <v>0</v>
      </c>
      <c r="NK135" s="501">
        <f t="shared" si="84"/>
        <v>0</v>
      </c>
      <c r="NL135" s="501">
        <f t="shared" si="84"/>
        <v>0</v>
      </c>
      <c r="NM135" s="501">
        <f t="shared" si="84"/>
        <v>0</v>
      </c>
      <c r="NN135" s="501">
        <f t="shared" si="84"/>
        <v>0</v>
      </c>
      <c r="NO135" s="501">
        <f t="shared" si="84"/>
        <v>0</v>
      </c>
      <c r="NP135" s="501">
        <f t="shared" si="84"/>
        <v>0</v>
      </c>
      <c r="NQ135" s="501">
        <f t="shared" si="84"/>
        <v>0</v>
      </c>
      <c r="NR135" s="501">
        <f t="shared" si="84"/>
        <v>0</v>
      </c>
      <c r="NS135" s="501">
        <f t="shared" si="84"/>
        <v>0</v>
      </c>
      <c r="NT135" s="501">
        <f t="shared" si="84"/>
        <v>0</v>
      </c>
      <c r="NU135" s="501">
        <f t="shared" si="84"/>
        <v>0</v>
      </c>
      <c r="NV135" s="501">
        <f t="shared" si="84"/>
        <v>0</v>
      </c>
      <c r="NW135" s="501">
        <f t="shared" si="84"/>
        <v>0</v>
      </c>
      <c r="NX135" s="501">
        <f t="shared" si="84"/>
        <v>0</v>
      </c>
      <c r="NY135" s="501">
        <f t="shared" si="84"/>
        <v>0</v>
      </c>
      <c r="NZ135" s="501">
        <f t="shared" ref="NZ135:QK135" si="85">NZ130-NZ84</f>
        <v>0</v>
      </c>
      <c r="OA135" s="501">
        <f t="shared" si="85"/>
        <v>0</v>
      </c>
      <c r="OB135" s="501">
        <f t="shared" si="85"/>
        <v>0</v>
      </c>
      <c r="OC135" s="501">
        <f t="shared" si="85"/>
        <v>0</v>
      </c>
      <c r="OD135" s="501">
        <f t="shared" si="85"/>
        <v>0</v>
      </c>
      <c r="OE135" s="501">
        <f t="shared" si="85"/>
        <v>0</v>
      </c>
      <c r="OF135" s="501">
        <f t="shared" si="85"/>
        <v>0</v>
      </c>
      <c r="OG135" s="501">
        <f t="shared" si="85"/>
        <v>0</v>
      </c>
      <c r="OH135" s="501">
        <f t="shared" si="85"/>
        <v>0</v>
      </c>
      <c r="OI135" s="501">
        <f t="shared" si="85"/>
        <v>0</v>
      </c>
      <c r="OJ135" s="501">
        <f t="shared" si="85"/>
        <v>0</v>
      </c>
      <c r="OK135" s="501">
        <f t="shared" si="85"/>
        <v>0</v>
      </c>
      <c r="OL135" s="501">
        <f t="shared" si="85"/>
        <v>0</v>
      </c>
      <c r="OM135" s="501">
        <f t="shared" si="85"/>
        <v>0</v>
      </c>
      <c r="ON135" s="501">
        <f t="shared" si="85"/>
        <v>0</v>
      </c>
      <c r="OO135" s="501">
        <f t="shared" si="85"/>
        <v>0</v>
      </c>
      <c r="OP135" s="501">
        <f t="shared" si="85"/>
        <v>0</v>
      </c>
      <c r="OQ135" s="501">
        <f t="shared" si="85"/>
        <v>0</v>
      </c>
      <c r="OR135" s="501">
        <f t="shared" si="85"/>
        <v>0</v>
      </c>
      <c r="OS135" s="501">
        <f t="shared" si="85"/>
        <v>0</v>
      </c>
      <c r="OT135" s="501">
        <f t="shared" si="85"/>
        <v>0</v>
      </c>
      <c r="OU135" s="501">
        <f t="shared" si="85"/>
        <v>0</v>
      </c>
      <c r="OV135" s="501">
        <f t="shared" si="85"/>
        <v>0</v>
      </c>
      <c r="OW135" s="501">
        <f t="shared" si="85"/>
        <v>0</v>
      </c>
      <c r="OX135" s="501">
        <f t="shared" si="85"/>
        <v>0</v>
      </c>
      <c r="OY135" s="501">
        <f t="shared" si="85"/>
        <v>0</v>
      </c>
      <c r="OZ135" s="501">
        <f t="shared" si="85"/>
        <v>0</v>
      </c>
      <c r="PA135" s="501">
        <f t="shared" si="85"/>
        <v>0</v>
      </c>
      <c r="PB135" s="501">
        <f t="shared" si="85"/>
        <v>0</v>
      </c>
      <c r="PC135" s="501">
        <f t="shared" si="85"/>
        <v>0</v>
      </c>
      <c r="PD135" s="501">
        <f t="shared" si="85"/>
        <v>0</v>
      </c>
      <c r="PE135" s="501">
        <f t="shared" si="85"/>
        <v>0</v>
      </c>
      <c r="PF135" s="501">
        <f t="shared" si="85"/>
        <v>0</v>
      </c>
      <c r="PG135" s="501">
        <f t="shared" si="85"/>
        <v>0</v>
      </c>
      <c r="PH135" s="501">
        <f t="shared" si="85"/>
        <v>0</v>
      </c>
      <c r="PI135" s="501">
        <f t="shared" si="85"/>
        <v>0</v>
      </c>
      <c r="PJ135" s="501">
        <f t="shared" si="85"/>
        <v>0</v>
      </c>
      <c r="PK135" s="501">
        <f t="shared" si="85"/>
        <v>0</v>
      </c>
      <c r="PL135" s="501">
        <f t="shared" si="85"/>
        <v>0</v>
      </c>
      <c r="PM135" s="501">
        <f t="shared" si="85"/>
        <v>0</v>
      </c>
      <c r="PN135" s="501">
        <f t="shared" si="85"/>
        <v>0</v>
      </c>
      <c r="PO135" s="501">
        <f t="shared" si="85"/>
        <v>0</v>
      </c>
      <c r="PP135" s="501">
        <f t="shared" si="85"/>
        <v>0</v>
      </c>
      <c r="PQ135" s="501">
        <f t="shared" si="85"/>
        <v>0</v>
      </c>
      <c r="PR135" s="501">
        <f t="shared" si="85"/>
        <v>0</v>
      </c>
      <c r="PS135" s="501">
        <f t="shared" si="85"/>
        <v>0</v>
      </c>
      <c r="PT135" s="501">
        <f t="shared" si="85"/>
        <v>0</v>
      </c>
      <c r="PU135" s="501">
        <f t="shared" si="85"/>
        <v>0</v>
      </c>
      <c r="PV135" s="501">
        <f t="shared" si="85"/>
        <v>0</v>
      </c>
      <c r="PW135" s="501">
        <f t="shared" si="85"/>
        <v>0</v>
      </c>
      <c r="PX135" s="501">
        <f t="shared" si="85"/>
        <v>0</v>
      </c>
      <c r="PY135" s="501">
        <f t="shared" si="85"/>
        <v>0</v>
      </c>
      <c r="PZ135" s="501">
        <f t="shared" si="85"/>
        <v>0</v>
      </c>
      <c r="QA135" s="501">
        <f t="shared" si="85"/>
        <v>0</v>
      </c>
      <c r="QB135" s="501">
        <f t="shared" si="85"/>
        <v>0</v>
      </c>
      <c r="QC135" s="501">
        <f t="shared" si="85"/>
        <v>0</v>
      </c>
      <c r="QD135" s="501">
        <f t="shared" si="85"/>
        <v>0</v>
      </c>
      <c r="QE135" s="501">
        <f t="shared" si="85"/>
        <v>0</v>
      </c>
      <c r="QF135" s="501">
        <f t="shared" si="85"/>
        <v>0</v>
      </c>
      <c r="QG135" s="501">
        <f t="shared" si="85"/>
        <v>0</v>
      </c>
      <c r="QH135" s="501">
        <f t="shared" si="85"/>
        <v>0</v>
      </c>
      <c r="QI135" s="501">
        <f t="shared" si="85"/>
        <v>0</v>
      </c>
      <c r="QJ135" s="501">
        <f t="shared" si="85"/>
        <v>0</v>
      </c>
      <c r="QK135" s="501">
        <f t="shared" si="85"/>
        <v>0</v>
      </c>
      <c r="QL135" s="501">
        <f t="shared" ref="QL135:SK135" si="86">QL130-QL84</f>
        <v>0</v>
      </c>
      <c r="QM135" s="501">
        <f t="shared" si="86"/>
        <v>0</v>
      </c>
      <c r="QN135" s="501">
        <f t="shared" si="86"/>
        <v>0</v>
      </c>
      <c r="QO135" s="501">
        <f t="shared" si="86"/>
        <v>0</v>
      </c>
      <c r="QP135" s="501">
        <f t="shared" si="86"/>
        <v>0</v>
      </c>
      <c r="QQ135" s="501">
        <f t="shared" si="86"/>
        <v>0</v>
      </c>
      <c r="QR135" s="501">
        <f t="shared" si="86"/>
        <v>0</v>
      </c>
      <c r="QS135" s="501">
        <f t="shared" si="86"/>
        <v>0</v>
      </c>
      <c r="QT135" s="501">
        <f t="shared" si="86"/>
        <v>0</v>
      </c>
      <c r="QU135" s="501">
        <f t="shared" si="86"/>
        <v>0</v>
      </c>
      <c r="QV135" s="501">
        <f t="shared" si="86"/>
        <v>0</v>
      </c>
      <c r="QW135" s="501">
        <f t="shared" si="86"/>
        <v>0</v>
      </c>
      <c r="QX135" s="501">
        <f t="shared" si="86"/>
        <v>0</v>
      </c>
      <c r="QY135" s="501">
        <f t="shared" si="86"/>
        <v>0</v>
      </c>
      <c r="QZ135" s="501">
        <f t="shared" si="86"/>
        <v>0</v>
      </c>
      <c r="RA135" s="501">
        <f t="shared" si="86"/>
        <v>0</v>
      </c>
      <c r="RB135" s="501">
        <f t="shared" si="86"/>
        <v>0</v>
      </c>
      <c r="RC135" s="501">
        <f t="shared" si="86"/>
        <v>0</v>
      </c>
      <c r="RD135" s="501">
        <f t="shared" si="86"/>
        <v>0</v>
      </c>
      <c r="RE135" s="501">
        <f t="shared" si="86"/>
        <v>0</v>
      </c>
      <c r="RF135" s="501">
        <f t="shared" si="86"/>
        <v>0</v>
      </c>
      <c r="RG135" s="501">
        <f t="shared" si="86"/>
        <v>0</v>
      </c>
      <c r="RH135" s="501">
        <f t="shared" si="86"/>
        <v>0</v>
      </c>
      <c r="RI135" s="501">
        <f t="shared" si="86"/>
        <v>0</v>
      </c>
      <c r="RJ135" s="501">
        <f t="shared" si="86"/>
        <v>0</v>
      </c>
      <c r="RK135" s="501">
        <f t="shared" si="86"/>
        <v>0</v>
      </c>
      <c r="RL135" s="501">
        <f t="shared" si="86"/>
        <v>0</v>
      </c>
      <c r="RM135" s="501">
        <f t="shared" si="86"/>
        <v>0</v>
      </c>
      <c r="RN135" s="501">
        <f t="shared" si="86"/>
        <v>0</v>
      </c>
      <c r="RO135" s="501">
        <f t="shared" si="86"/>
        <v>0</v>
      </c>
      <c r="RP135" s="501">
        <f t="shared" si="86"/>
        <v>0</v>
      </c>
      <c r="RQ135" s="501">
        <f t="shared" si="86"/>
        <v>0</v>
      </c>
      <c r="RR135" s="501">
        <f t="shared" si="86"/>
        <v>0</v>
      </c>
      <c r="RS135" s="501">
        <f t="shared" si="86"/>
        <v>0</v>
      </c>
      <c r="RT135" s="501">
        <f t="shared" si="86"/>
        <v>0</v>
      </c>
      <c r="RU135" s="501">
        <f t="shared" si="86"/>
        <v>0</v>
      </c>
      <c r="RV135" s="501">
        <f t="shared" si="86"/>
        <v>0</v>
      </c>
      <c r="RW135" s="501">
        <f t="shared" si="86"/>
        <v>0</v>
      </c>
      <c r="RX135" s="501">
        <f t="shared" si="86"/>
        <v>0</v>
      </c>
      <c r="RY135" s="501">
        <f t="shared" si="86"/>
        <v>0</v>
      </c>
      <c r="RZ135" s="501">
        <f t="shared" si="86"/>
        <v>0</v>
      </c>
      <c r="SA135" s="501">
        <f t="shared" si="86"/>
        <v>0</v>
      </c>
      <c r="SB135" s="501">
        <f t="shared" si="86"/>
        <v>0</v>
      </c>
      <c r="SC135" s="501">
        <f t="shared" si="86"/>
        <v>0</v>
      </c>
      <c r="SD135" s="501">
        <f t="shared" si="86"/>
        <v>0</v>
      </c>
      <c r="SE135" s="501">
        <f t="shared" si="86"/>
        <v>0</v>
      </c>
      <c r="SF135" s="501">
        <f t="shared" si="86"/>
        <v>0</v>
      </c>
      <c r="SG135" s="501">
        <f t="shared" si="86"/>
        <v>0</v>
      </c>
      <c r="SH135" s="501">
        <f t="shared" si="86"/>
        <v>0</v>
      </c>
      <c r="SI135" s="501">
        <f t="shared" si="86"/>
        <v>0</v>
      </c>
      <c r="SJ135" s="501">
        <f t="shared" si="86"/>
        <v>0</v>
      </c>
      <c r="SK135" s="501">
        <f t="shared" si="86"/>
        <v>0</v>
      </c>
      <c r="SL135" s="173"/>
    </row>
    <row r="136" spans="3:16384">
      <c r="C136" s="453" t="s">
        <v>898</v>
      </c>
      <c r="D136" s="21" t="s">
        <v>951</v>
      </c>
      <c r="E136" s="175" t="s">
        <v>599</v>
      </c>
      <c r="F136" s="501">
        <f t="shared" ref="F136:U136" si="87">F84</f>
        <v>100</v>
      </c>
      <c r="G136" s="501">
        <f t="shared" si="87"/>
        <v>68</v>
      </c>
      <c r="H136" s="501">
        <f t="shared" si="87"/>
        <v>100</v>
      </c>
      <c r="I136" s="501">
        <f t="shared" si="87"/>
        <v>21</v>
      </c>
      <c r="J136" s="501">
        <f t="shared" si="87"/>
        <v>68</v>
      </c>
      <c r="K136" s="501">
        <f t="shared" si="87"/>
        <v>100</v>
      </c>
      <c r="L136" s="501">
        <f t="shared" si="87"/>
        <v>22</v>
      </c>
      <c r="M136" s="501">
        <f t="shared" si="87"/>
        <v>0</v>
      </c>
      <c r="N136" s="501">
        <f t="shared" si="87"/>
        <v>0</v>
      </c>
      <c r="O136" s="501">
        <f t="shared" si="87"/>
        <v>100</v>
      </c>
      <c r="P136" s="501">
        <f t="shared" si="87"/>
        <v>0</v>
      </c>
      <c r="Q136" s="501">
        <f t="shared" si="87"/>
        <v>0</v>
      </c>
      <c r="R136" s="501">
        <f t="shared" si="87"/>
        <v>0</v>
      </c>
      <c r="S136" s="501">
        <f t="shared" si="87"/>
        <v>0</v>
      </c>
      <c r="T136" s="501">
        <f t="shared" si="87"/>
        <v>100</v>
      </c>
      <c r="U136" s="501">
        <f t="shared" si="87"/>
        <v>0</v>
      </c>
      <c r="V136" s="501"/>
      <c r="W136" s="501"/>
      <c r="X136" s="501"/>
      <c r="Y136" s="501"/>
      <c r="Z136" s="501"/>
      <c r="AA136" s="501"/>
      <c r="AB136" s="501"/>
      <c r="AC136" s="501"/>
      <c r="AD136" s="501"/>
      <c r="AE136" s="501"/>
      <c r="AF136" s="501"/>
      <c r="AG136" s="501"/>
      <c r="AH136" s="501"/>
      <c r="AI136" s="501"/>
      <c r="AJ136" s="501"/>
      <c r="AK136" s="501"/>
      <c r="AL136" s="501"/>
      <c r="AM136" s="501"/>
      <c r="AN136" s="501"/>
      <c r="AO136" s="501"/>
      <c r="AP136" s="501"/>
      <c r="AQ136" s="501"/>
      <c r="AR136" s="501"/>
      <c r="AS136" s="501"/>
      <c r="AT136" s="501"/>
      <c r="AU136" s="501"/>
      <c r="AV136" s="501"/>
      <c r="AW136" s="501"/>
      <c r="AX136" s="501"/>
      <c r="AY136" s="501"/>
      <c r="AZ136" s="501"/>
      <c r="BA136" s="501"/>
      <c r="BB136" s="501"/>
      <c r="BC136" s="501"/>
      <c r="BD136" s="501"/>
      <c r="BE136" s="501"/>
      <c r="BF136" s="501"/>
      <c r="BG136" s="501"/>
      <c r="BH136" s="501"/>
      <c r="BI136" s="501"/>
      <c r="BJ136" s="501"/>
      <c r="BK136" s="501"/>
      <c r="BL136" s="501"/>
      <c r="BM136" s="501"/>
      <c r="BN136" s="501"/>
      <c r="BO136" s="501"/>
      <c r="BP136" s="501"/>
      <c r="BQ136" s="501"/>
      <c r="BR136" s="501"/>
      <c r="BS136" s="501"/>
      <c r="BT136" s="501"/>
      <c r="BU136" s="501"/>
      <c r="BV136" s="501"/>
      <c r="BW136" s="501"/>
      <c r="BX136" s="501"/>
      <c r="BY136" s="501"/>
      <c r="BZ136" s="501"/>
      <c r="CA136" s="501"/>
      <c r="CB136" s="501"/>
      <c r="CC136" s="501"/>
      <c r="CD136" s="501"/>
      <c r="CE136" s="501"/>
      <c r="CF136" s="501"/>
      <c r="CG136" s="501"/>
      <c r="CH136" s="501"/>
      <c r="CI136" s="501"/>
      <c r="CJ136" s="501"/>
      <c r="CK136" s="501"/>
      <c r="CL136" s="501"/>
      <c r="CM136" s="501"/>
      <c r="CN136" s="501"/>
      <c r="CO136" s="501"/>
      <c r="CP136" s="501"/>
      <c r="CQ136" s="501"/>
      <c r="CR136" s="501"/>
      <c r="CS136" s="501"/>
      <c r="CT136" s="501"/>
      <c r="CU136" s="501"/>
      <c r="CV136" s="501"/>
      <c r="CW136" s="501"/>
      <c r="CX136" s="501"/>
      <c r="CY136" s="501"/>
      <c r="CZ136" s="501"/>
      <c r="DA136" s="501"/>
      <c r="DB136" s="501"/>
      <c r="DC136" s="501"/>
      <c r="DD136" s="501"/>
      <c r="DE136" s="501"/>
      <c r="DF136" s="501"/>
      <c r="DG136" s="501"/>
      <c r="DH136" s="501"/>
      <c r="DI136" s="501"/>
      <c r="DJ136" s="501"/>
      <c r="DK136" s="501"/>
      <c r="DL136" s="501"/>
      <c r="DM136" s="501"/>
      <c r="DN136" s="501"/>
      <c r="DO136" s="501"/>
      <c r="DP136" s="501"/>
      <c r="DQ136" s="501"/>
      <c r="DR136" s="501"/>
      <c r="DS136" s="501"/>
      <c r="DT136" s="501"/>
      <c r="DU136" s="501"/>
      <c r="DV136" s="501"/>
      <c r="DW136" s="501"/>
      <c r="DX136" s="501"/>
      <c r="DY136" s="501"/>
      <c r="DZ136" s="501"/>
      <c r="EA136" s="501"/>
      <c r="EB136" s="501"/>
      <c r="EC136" s="501"/>
      <c r="ED136" s="501"/>
      <c r="EE136" s="501"/>
      <c r="EF136" s="501"/>
      <c r="EG136" s="501"/>
      <c r="EH136" s="501"/>
      <c r="EI136" s="501"/>
      <c r="EJ136" s="501"/>
      <c r="EK136" s="501"/>
      <c r="EL136" s="501"/>
      <c r="EM136" s="501"/>
      <c r="EN136" s="501"/>
      <c r="EO136" s="501"/>
      <c r="EP136" s="501"/>
      <c r="EQ136" s="501"/>
      <c r="ER136" s="501"/>
      <c r="ES136" s="501"/>
      <c r="ET136" s="501"/>
      <c r="EU136" s="501"/>
      <c r="EV136" s="501"/>
      <c r="EW136" s="501"/>
      <c r="EX136" s="501"/>
      <c r="EY136" s="501"/>
      <c r="EZ136" s="501"/>
      <c r="FA136" s="501"/>
      <c r="FB136" s="501"/>
      <c r="FC136" s="501"/>
      <c r="FD136" s="501"/>
      <c r="FE136" s="501"/>
      <c r="FF136" s="501"/>
      <c r="FG136" s="501"/>
      <c r="FH136" s="501"/>
      <c r="FI136" s="501"/>
      <c r="FJ136" s="501"/>
      <c r="FK136" s="501"/>
      <c r="FL136" s="501"/>
      <c r="FM136" s="501"/>
      <c r="FN136" s="501"/>
      <c r="FO136" s="501"/>
      <c r="FP136" s="501"/>
      <c r="FQ136" s="501"/>
      <c r="FR136" s="501"/>
      <c r="FS136" s="501"/>
      <c r="FT136" s="501"/>
      <c r="FU136" s="501"/>
      <c r="FV136" s="501"/>
      <c r="FW136" s="501"/>
      <c r="FX136" s="501"/>
      <c r="FY136" s="501"/>
      <c r="FZ136" s="501"/>
      <c r="GA136" s="501"/>
      <c r="GB136" s="501"/>
      <c r="GC136" s="501"/>
      <c r="GD136" s="501"/>
      <c r="GE136" s="501"/>
      <c r="GF136" s="501"/>
      <c r="GG136" s="501"/>
      <c r="GH136" s="501"/>
      <c r="GI136" s="501"/>
      <c r="GJ136" s="501"/>
      <c r="GK136" s="501"/>
      <c r="GL136" s="501"/>
      <c r="GM136" s="501"/>
      <c r="GN136" s="501"/>
      <c r="GO136" s="501"/>
      <c r="GP136" s="501"/>
      <c r="GQ136" s="501"/>
      <c r="GR136" s="501"/>
      <c r="GS136" s="501"/>
      <c r="GT136" s="501"/>
      <c r="GU136" s="501"/>
      <c r="GV136" s="501"/>
      <c r="GW136" s="501"/>
      <c r="GX136" s="501"/>
      <c r="GY136" s="501"/>
      <c r="GZ136" s="501"/>
      <c r="HA136" s="501"/>
      <c r="HB136" s="501"/>
      <c r="HC136" s="501"/>
      <c r="HD136" s="501"/>
      <c r="HE136" s="501"/>
      <c r="HF136" s="501"/>
      <c r="HG136" s="501"/>
      <c r="HH136" s="501"/>
      <c r="HI136" s="501"/>
      <c r="HJ136" s="501"/>
      <c r="HK136" s="501"/>
      <c r="HL136" s="501"/>
      <c r="HM136" s="501"/>
      <c r="HN136" s="501"/>
      <c r="HO136" s="501"/>
      <c r="HP136" s="501"/>
      <c r="HQ136" s="501"/>
      <c r="HR136" s="501"/>
      <c r="HS136" s="501"/>
      <c r="HT136" s="501"/>
      <c r="HU136" s="501"/>
      <c r="HV136" s="501"/>
      <c r="HW136" s="501"/>
      <c r="HX136" s="501"/>
      <c r="HY136" s="501"/>
      <c r="HZ136" s="501"/>
      <c r="IA136" s="501"/>
      <c r="IB136" s="501"/>
      <c r="IC136" s="501"/>
      <c r="ID136" s="501"/>
      <c r="IE136" s="501"/>
      <c r="IF136" s="501"/>
      <c r="IG136" s="501"/>
      <c r="IH136" s="501"/>
      <c r="II136" s="501"/>
      <c r="IJ136" s="501"/>
      <c r="IK136" s="501"/>
      <c r="IL136" s="501"/>
      <c r="IM136" s="501"/>
      <c r="IN136" s="501"/>
      <c r="IO136" s="501"/>
      <c r="IP136" s="501"/>
      <c r="IQ136" s="501"/>
      <c r="IR136" s="501"/>
      <c r="IS136" s="501"/>
      <c r="IT136" s="501"/>
      <c r="IU136" s="501"/>
      <c r="IV136" s="501"/>
      <c r="IW136" s="501"/>
      <c r="IX136" s="501"/>
      <c r="IY136" s="501"/>
      <c r="IZ136" s="501"/>
      <c r="JA136" s="501"/>
      <c r="JB136" s="501"/>
      <c r="JC136" s="501"/>
      <c r="JD136" s="501"/>
      <c r="JE136" s="501"/>
      <c r="JF136" s="501"/>
      <c r="JG136" s="501"/>
      <c r="JH136" s="501"/>
      <c r="JI136" s="501"/>
      <c r="JJ136" s="501"/>
      <c r="JK136" s="501"/>
      <c r="JL136" s="501"/>
      <c r="JM136" s="501"/>
      <c r="JN136" s="501"/>
      <c r="JO136" s="501"/>
      <c r="JP136" s="501"/>
      <c r="JQ136" s="501"/>
      <c r="JR136" s="501"/>
      <c r="JS136" s="501"/>
      <c r="JT136" s="501"/>
      <c r="JU136" s="501"/>
      <c r="JV136" s="501"/>
      <c r="JW136" s="501"/>
      <c r="JX136" s="501"/>
      <c r="JY136" s="501"/>
      <c r="JZ136" s="501"/>
      <c r="KA136" s="501"/>
      <c r="KB136" s="501"/>
      <c r="KC136" s="501"/>
      <c r="KD136" s="501"/>
      <c r="KE136" s="501"/>
      <c r="KF136" s="501"/>
      <c r="KG136" s="501"/>
      <c r="KH136" s="501"/>
      <c r="KI136" s="501"/>
      <c r="KJ136" s="501"/>
      <c r="KK136" s="501"/>
      <c r="KL136" s="501"/>
      <c r="KM136" s="501"/>
      <c r="KN136" s="501"/>
      <c r="KO136" s="501"/>
      <c r="KP136" s="501"/>
      <c r="KQ136" s="501"/>
      <c r="KR136" s="501"/>
      <c r="KS136" s="501"/>
      <c r="KT136" s="501"/>
      <c r="KU136" s="501"/>
      <c r="KV136" s="501"/>
      <c r="KW136" s="501"/>
      <c r="KX136" s="501"/>
      <c r="KY136" s="501"/>
      <c r="KZ136" s="501"/>
      <c r="LA136" s="501"/>
      <c r="LB136" s="501"/>
      <c r="LC136" s="501"/>
      <c r="LD136" s="501"/>
      <c r="LE136" s="501"/>
      <c r="LF136" s="501"/>
      <c r="LG136" s="501"/>
      <c r="LH136" s="501"/>
      <c r="LI136" s="501"/>
      <c r="LJ136" s="501"/>
      <c r="LK136" s="501"/>
      <c r="LL136" s="501"/>
      <c r="LM136" s="501"/>
      <c r="LN136" s="501"/>
      <c r="LO136" s="501"/>
      <c r="LP136" s="501"/>
      <c r="LQ136" s="501"/>
      <c r="LR136" s="501"/>
      <c r="LS136" s="501"/>
      <c r="LT136" s="501"/>
      <c r="LU136" s="501"/>
      <c r="LV136" s="501"/>
      <c r="LW136" s="501"/>
      <c r="LX136" s="501"/>
      <c r="LY136" s="501"/>
      <c r="LZ136" s="501"/>
      <c r="MA136" s="501"/>
      <c r="MB136" s="501"/>
      <c r="MC136" s="501"/>
      <c r="MD136" s="501"/>
      <c r="ME136" s="501"/>
      <c r="MF136" s="501"/>
      <c r="MG136" s="501"/>
      <c r="MH136" s="501"/>
      <c r="MI136" s="501"/>
      <c r="MJ136" s="501"/>
      <c r="MK136" s="501"/>
      <c r="ML136" s="501"/>
      <c r="MM136" s="501"/>
      <c r="MN136" s="501"/>
      <c r="MO136" s="501"/>
      <c r="MP136" s="501"/>
      <c r="MQ136" s="501"/>
      <c r="MR136" s="501"/>
      <c r="MS136" s="501"/>
      <c r="MT136" s="501"/>
      <c r="MU136" s="501"/>
      <c r="MV136" s="501"/>
      <c r="MW136" s="501"/>
      <c r="MX136" s="501"/>
      <c r="MY136" s="501"/>
      <c r="MZ136" s="501"/>
      <c r="NA136" s="501"/>
      <c r="NB136" s="501"/>
      <c r="NC136" s="501"/>
      <c r="ND136" s="501"/>
      <c r="NE136" s="501"/>
      <c r="NF136" s="501"/>
      <c r="NG136" s="501"/>
      <c r="NH136" s="501"/>
      <c r="NI136" s="501"/>
      <c r="NJ136" s="501"/>
      <c r="NK136" s="501"/>
      <c r="NL136" s="501"/>
      <c r="NM136" s="501"/>
      <c r="NN136" s="501"/>
      <c r="NO136" s="501"/>
      <c r="NP136" s="501"/>
      <c r="NQ136" s="501"/>
      <c r="NR136" s="501"/>
      <c r="NS136" s="501"/>
      <c r="NT136" s="501"/>
      <c r="NU136" s="501"/>
      <c r="NV136" s="501"/>
      <c r="NW136" s="501"/>
      <c r="NX136" s="501"/>
      <c r="NY136" s="501"/>
      <c r="NZ136" s="501"/>
      <c r="OA136" s="501"/>
      <c r="OB136" s="501"/>
      <c r="OC136" s="501"/>
      <c r="OD136" s="501"/>
      <c r="OE136" s="501"/>
      <c r="OF136" s="501"/>
      <c r="OG136" s="501"/>
      <c r="OH136" s="501"/>
      <c r="OI136" s="501"/>
      <c r="OJ136" s="501"/>
      <c r="OK136" s="501"/>
      <c r="OL136" s="501"/>
      <c r="OM136" s="501"/>
      <c r="ON136" s="501"/>
      <c r="OO136" s="501"/>
      <c r="OP136" s="501"/>
      <c r="OQ136" s="501"/>
      <c r="OR136" s="501"/>
      <c r="OS136" s="501"/>
      <c r="OT136" s="501"/>
      <c r="OU136" s="501"/>
      <c r="OV136" s="501"/>
      <c r="OW136" s="501"/>
      <c r="OX136" s="501"/>
      <c r="OY136" s="501"/>
      <c r="OZ136" s="501"/>
      <c r="PA136" s="501"/>
      <c r="PB136" s="501"/>
      <c r="PC136" s="501"/>
      <c r="PD136" s="501"/>
      <c r="PE136" s="501"/>
      <c r="PF136" s="501"/>
      <c r="PG136" s="501"/>
      <c r="PH136" s="501"/>
      <c r="PI136" s="501"/>
      <c r="PJ136" s="501"/>
      <c r="PK136" s="501"/>
      <c r="PL136" s="501"/>
      <c r="PM136" s="501"/>
      <c r="PN136" s="501"/>
      <c r="PO136" s="501"/>
      <c r="PP136" s="501"/>
      <c r="PQ136" s="501"/>
      <c r="PR136" s="501"/>
      <c r="PS136" s="501"/>
      <c r="PT136" s="501"/>
      <c r="PU136" s="501"/>
      <c r="PV136" s="501"/>
      <c r="PW136" s="501"/>
      <c r="PX136" s="501"/>
      <c r="PY136" s="501"/>
      <c r="PZ136" s="501"/>
      <c r="QA136" s="501"/>
      <c r="QB136" s="501"/>
      <c r="QC136" s="501"/>
      <c r="QD136" s="501"/>
      <c r="QE136" s="501"/>
      <c r="QF136" s="501"/>
      <c r="QG136" s="501"/>
      <c r="QH136" s="501"/>
      <c r="QI136" s="501"/>
      <c r="QJ136" s="501"/>
      <c r="QK136" s="501"/>
      <c r="QL136" s="501"/>
      <c r="QM136" s="501"/>
      <c r="QN136" s="501"/>
      <c r="QO136" s="501"/>
      <c r="QP136" s="501"/>
      <c r="QQ136" s="501"/>
      <c r="QR136" s="501"/>
      <c r="QS136" s="501"/>
      <c r="QT136" s="501"/>
      <c r="QU136" s="501"/>
      <c r="QV136" s="501"/>
      <c r="QW136" s="501"/>
      <c r="QX136" s="501"/>
      <c r="QY136" s="501"/>
      <c r="QZ136" s="501"/>
      <c r="RA136" s="501"/>
      <c r="RB136" s="501"/>
      <c r="RC136" s="501"/>
      <c r="RD136" s="501"/>
      <c r="RE136" s="501"/>
      <c r="RF136" s="501"/>
      <c r="RG136" s="501"/>
      <c r="RH136" s="501"/>
      <c r="RI136" s="501"/>
      <c r="RJ136" s="501"/>
      <c r="RK136" s="501"/>
      <c r="RL136" s="501"/>
      <c r="RM136" s="501"/>
      <c r="RN136" s="501"/>
      <c r="RO136" s="501"/>
      <c r="RP136" s="501"/>
      <c r="RQ136" s="501"/>
      <c r="RR136" s="501"/>
      <c r="RS136" s="501"/>
      <c r="RT136" s="501"/>
      <c r="RU136" s="501"/>
      <c r="RV136" s="501"/>
      <c r="RW136" s="501"/>
      <c r="RX136" s="501"/>
      <c r="RY136" s="501"/>
      <c r="RZ136" s="501"/>
      <c r="SA136" s="501"/>
      <c r="SB136" s="501"/>
      <c r="SC136" s="501"/>
      <c r="SD136" s="501"/>
      <c r="SE136" s="501"/>
      <c r="SF136" s="501"/>
      <c r="SG136" s="501"/>
      <c r="SH136" s="501"/>
      <c r="SI136" s="501"/>
      <c r="SJ136" s="501"/>
      <c r="SK136" s="501"/>
      <c r="SL136" s="173"/>
    </row>
    <row r="137" spans="3:16384">
      <c r="C137" s="453"/>
      <c r="D137" s="21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  <c r="AS137" s="175"/>
      <c r="AT137" s="175"/>
      <c r="AU137" s="175"/>
      <c r="AV137" s="175"/>
      <c r="AW137" s="175"/>
      <c r="AX137" s="175"/>
      <c r="AY137" s="175"/>
      <c r="AZ137" s="175"/>
      <c r="BA137" s="175"/>
      <c r="BB137" s="175"/>
      <c r="BC137" s="175"/>
      <c r="BD137" s="175"/>
      <c r="BE137" s="175"/>
      <c r="BF137" s="175"/>
      <c r="BG137" s="175"/>
      <c r="BH137" s="175"/>
      <c r="BI137" s="175"/>
      <c r="BJ137" s="175"/>
      <c r="BK137" s="175"/>
      <c r="BL137" s="175"/>
      <c r="BM137" s="175"/>
      <c r="BN137" s="175"/>
      <c r="BO137" s="175"/>
      <c r="BP137" s="175"/>
      <c r="BQ137" s="175"/>
      <c r="BR137" s="175"/>
      <c r="BS137" s="175"/>
      <c r="BT137" s="175"/>
      <c r="BU137" s="175"/>
      <c r="BV137" s="175"/>
      <c r="BW137" s="175"/>
      <c r="BX137" s="175"/>
      <c r="BY137" s="175"/>
      <c r="BZ137" s="175"/>
      <c r="CA137" s="175"/>
      <c r="CB137" s="175"/>
      <c r="CC137" s="175"/>
      <c r="CD137" s="175"/>
      <c r="CE137" s="175"/>
      <c r="CF137" s="175"/>
      <c r="CG137" s="175"/>
      <c r="CH137" s="175"/>
      <c r="CI137" s="175"/>
      <c r="CJ137" s="175"/>
      <c r="CK137" s="175"/>
      <c r="CL137" s="175"/>
      <c r="CM137" s="175"/>
      <c r="CN137" s="175"/>
      <c r="CO137" s="175"/>
      <c r="CP137" s="175"/>
      <c r="CQ137" s="175"/>
      <c r="CR137" s="175"/>
      <c r="CS137" s="175"/>
      <c r="CT137" s="175"/>
      <c r="CU137" s="175"/>
      <c r="CV137" s="175"/>
      <c r="CW137" s="175"/>
      <c r="CX137" s="175"/>
      <c r="CY137" s="175"/>
      <c r="CZ137" s="175"/>
      <c r="DA137" s="175"/>
      <c r="DB137" s="175"/>
      <c r="DC137" s="175"/>
      <c r="DD137" s="175"/>
      <c r="DE137" s="175"/>
      <c r="DF137" s="175"/>
      <c r="DG137" s="175"/>
      <c r="DH137" s="175"/>
      <c r="DI137" s="175"/>
      <c r="DJ137" s="175"/>
      <c r="DK137" s="175"/>
      <c r="DL137" s="175"/>
      <c r="DM137" s="175"/>
      <c r="DN137" s="175"/>
      <c r="DO137" s="175"/>
      <c r="DP137" s="175"/>
      <c r="DQ137" s="175"/>
      <c r="DR137" s="175"/>
      <c r="DS137" s="175"/>
      <c r="DT137" s="175"/>
      <c r="DU137" s="175"/>
      <c r="DV137" s="175"/>
      <c r="DW137" s="175"/>
      <c r="DX137" s="175"/>
      <c r="DY137" s="175"/>
      <c r="DZ137" s="175"/>
      <c r="EA137" s="175"/>
      <c r="EB137" s="175"/>
      <c r="EC137" s="175"/>
      <c r="ED137" s="175"/>
      <c r="EE137" s="175"/>
      <c r="EF137" s="175"/>
      <c r="EG137" s="175"/>
      <c r="EH137" s="175"/>
      <c r="EI137" s="175"/>
      <c r="EJ137" s="175"/>
      <c r="EK137" s="175"/>
      <c r="EL137" s="175"/>
      <c r="EM137" s="175"/>
      <c r="EN137" s="175"/>
      <c r="EO137" s="175"/>
      <c r="EP137" s="175"/>
      <c r="EQ137" s="175"/>
      <c r="ER137" s="175"/>
      <c r="ES137" s="175"/>
      <c r="ET137" s="175"/>
      <c r="EU137" s="175"/>
      <c r="EV137" s="175"/>
      <c r="EW137" s="175"/>
      <c r="EX137" s="175"/>
      <c r="EY137" s="175"/>
      <c r="EZ137" s="175"/>
      <c r="FA137" s="175"/>
      <c r="FB137" s="175"/>
      <c r="FC137" s="175"/>
      <c r="FD137" s="175"/>
      <c r="FE137" s="175"/>
      <c r="FF137" s="175"/>
      <c r="FG137" s="175"/>
      <c r="FH137" s="175"/>
      <c r="FI137" s="175"/>
      <c r="FJ137" s="175"/>
      <c r="FK137" s="175"/>
      <c r="FL137" s="175"/>
      <c r="FM137" s="175"/>
      <c r="FN137" s="175"/>
      <c r="FO137" s="175"/>
      <c r="FP137" s="175"/>
      <c r="FQ137" s="175"/>
      <c r="FR137" s="175"/>
      <c r="FS137" s="175"/>
      <c r="FT137" s="175"/>
      <c r="FU137" s="175"/>
      <c r="FV137" s="175"/>
      <c r="FW137" s="175"/>
      <c r="FX137" s="175"/>
      <c r="FY137" s="175"/>
      <c r="FZ137" s="175"/>
      <c r="GA137" s="175"/>
      <c r="GB137" s="175"/>
      <c r="GC137" s="175"/>
      <c r="GD137" s="175"/>
      <c r="GE137" s="175"/>
      <c r="GF137" s="175"/>
      <c r="GG137" s="175"/>
      <c r="GH137" s="175"/>
      <c r="GI137" s="175"/>
      <c r="GJ137" s="175"/>
      <c r="GK137" s="175"/>
      <c r="GL137" s="175"/>
      <c r="GM137" s="175"/>
      <c r="GN137" s="175"/>
      <c r="GO137" s="175"/>
      <c r="GP137" s="175"/>
      <c r="GQ137" s="175"/>
      <c r="GR137" s="175"/>
      <c r="GS137" s="175"/>
      <c r="GT137" s="175"/>
      <c r="GU137" s="175"/>
      <c r="GV137" s="175"/>
      <c r="GW137" s="175"/>
      <c r="GX137" s="175"/>
      <c r="GY137" s="175"/>
      <c r="GZ137" s="175"/>
      <c r="HA137" s="175"/>
      <c r="HB137" s="175"/>
      <c r="HC137" s="175"/>
      <c r="HD137" s="175"/>
      <c r="HE137" s="175"/>
      <c r="HF137" s="175"/>
      <c r="HG137" s="175"/>
      <c r="HH137" s="175"/>
      <c r="HI137" s="175"/>
      <c r="HJ137" s="175"/>
      <c r="HK137" s="175"/>
      <c r="HL137" s="175"/>
      <c r="HM137" s="175"/>
      <c r="HN137" s="175"/>
      <c r="HO137" s="175"/>
      <c r="HP137" s="175"/>
      <c r="HQ137" s="175"/>
      <c r="HR137" s="175"/>
      <c r="HS137" s="175"/>
      <c r="HT137" s="175"/>
      <c r="HU137" s="175"/>
      <c r="HV137" s="175"/>
      <c r="HW137" s="175"/>
      <c r="HX137" s="175"/>
      <c r="HY137" s="175"/>
      <c r="HZ137" s="175"/>
      <c r="IA137" s="175"/>
      <c r="IB137" s="175"/>
      <c r="IC137" s="175"/>
      <c r="ID137" s="175"/>
      <c r="IE137" s="175"/>
      <c r="IF137" s="175"/>
      <c r="IG137" s="175"/>
      <c r="IH137" s="175"/>
      <c r="II137" s="175"/>
      <c r="IJ137" s="175"/>
      <c r="IK137" s="175"/>
      <c r="IL137" s="175"/>
      <c r="IM137" s="175"/>
      <c r="IN137" s="175"/>
      <c r="IO137" s="175"/>
      <c r="IP137" s="175"/>
      <c r="IQ137" s="175"/>
      <c r="IR137" s="175"/>
      <c r="IS137" s="175"/>
      <c r="IT137" s="175"/>
      <c r="IU137" s="175"/>
      <c r="IV137" s="175"/>
      <c r="IW137" s="175"/>
      <c r="IX137" s="175"/>
      <c r="IY137" s="175"/>
      <c r="IZ137" s="175"/>
      <c r="JA137" s="175"/>
      <c r="JB137" s="175"/>
      <c r="JC137" s="175"/>
      <c r="JD137" s="175"/>
      <c r="JE137" s="175"/>
      <c r="JF137" s="175"/>
      <c r="JG137" s="175"/>
      <c r="JH137" s="175"/>
      <c r="JI137" s="175"/>
      <c r="JJ137" s="175"/>
      <c r="JK137" s="175"/>
      <c r="JL137" s="175"/>
      <c r="JM137" s="175"/>
      <c r="JN137" s="175"/>
      <c r="JO137" s="175"/>
      <c r="JP137" s="175"/>
      <c r="JQ137" s="175"/>
      <c r="JR137" s="175"/>
      <c r="JS137" s="175"/>
      <c r="JT137" s="175"/>
      <c r="JU137" s="175"/>
      <c r="JV137" s="175"/>
      <c r="JW137" s="175"/>
      <c r="JX137" s="175"/>
      <c r="JY137" s="175"/>
      <c r="JZ137" s="175"/>
      <c r="KA137" s="175"/>
      <c r="KB137" s="175"/>
      <c r="KC137" s="175"/>
      <c r="KD137" s="175"/>
      <c r="KE137" s="175"/>
      <c r="KF137" s="175"/>
      <c r="KG137" s="175"/>
      <c r="KH137" s="175"/>
      <c r="KI137" s="175"/>
      <c r="KJ137" s="175"/>
      <c r="KK137" s="175"/>
      <c r="KL137" s="175"/>
      <c r="KM137" s="175"/>
      <c r="KN137" s="175"/>
      <c r="KO137" s="175"/>
      <c r="KP137" s="175"/>
      <c r="KQ137" s="175"/>
      <c r="KR137" s="175"/>
      <c r="KS137" s="175"/>
      <c r="KT137" s="175"/>
      <c r="KU137" s="175"/>
      <c r="KV137" s="175"/>
      <c r="KW137" s="175"/>
      <c r="KX137" s="175"/>
      <c r="KY137" s="175"/>
      <c r="KZ137" s="175"/>
      <c r="LA137" s="175"/>
      <c r="LB137" s="175"/>
      <c r="LC137" s="175"/>
      <c r="LD137" s="175"/>
      <c r="LE137" s="175"/>
      <c r="LF137" s="175"/>
      <c r="LG137" s="175"/>
      <c r="LH137" s="175"/>
      <c r="LI137" s="175"/>
      <c r="LJ137" s="175"/>
      <c r="LK137" s="175"/>
      <c r="LL137" s="175"/>
      <c r="LM137" s="175"/>
      <c r="LN137" s="175"/>
      <c r="LO137" s="175"/>
      <c r="LP137" s="175"/>
      <c r="LQ137" s="175"/>
      <c r="LR137" s="175"/>
      <c r="LS137" s="175"/>
      <c r="LT137" s="175"/>
      <c r="LU137" s="175"/>
      <c r="LV137" s="175"/>
      <c r="LW137" s="175"/>
      <c r="LX137" s="175"/>
      <c r="LY137" s="175"/>
      <c r="LZ137" s="175"/>
      <c r="MA137" s="175"/>
      <c r="MB137" s="175"/>
      <c r="MC137" s="175"/>
      <c r="MD137" s="175"/>
      <c r="ME137" s="175"/>
      <c r="MF137" s="175"/>
      <c r="MG137" s="175"/>
      <c r="MH137" s="175"/>
      <c r="MI137" s="175"/>
      <c r="MJ137" s="175"/>
      <c r="MK137" s="175"/>
      <c r="ML137" s="175"/>
      <c r="MM137" s="175"/>
      <c r="MN137" s="175"/>
      <c r="MO137" s="175"/>
      <c r="MP137" s="175"/>
      <c r="MQ137" s="175"/>
      <c r="MR137" s="175"/>
      <c r="MS137" s="175"/>
      <c r="MT137" s="175"/>
      <c r="MU137" s="175"/>
      <c r="MV137" s="175"/>
      <c r="MW137" s="175"/>
      <c r="MX137" s="175"/>
      <c r="MY137" s="175"/>
      <c r="MZ137" s="175"/>
      <c r="NA137" s="175"/>
      <c r="NB137" s="175"/>
      <c r="NC137" s="175"/>
      <c r="ND137" s="175"/>
      <c r="NE137" s="175"/>
      <c r="NF137" s="175"/>
      <c r="NG137" s="175"/>
      <c r="NH137" s="175"/>
      <c r="NI137" s="175"/>
      <c r="NJ137" s="175"/>
      <c r="NK137" s="175"/>
      <c r="NL137" s="175"/>
      <c r="NM137" s="175"/>
      <c r="NN137" s="175"/>
      <c r="NO137" s="175"/>
      <c r="NP137" s="175"/>
      <c r="NQ137" s="175"/>
      <c r="NR137" s="175"/>
      <c r="NS137" s="175"/>
      <c r="NT137" s="175"/>
      <c r="NU137" s="175"/>
      <c r="NV137" s="175"/>
      <c r="NW137" s="175"/>
      <c r="NX137" s="175"/>
      <c r="NY137" s="175"/>
      <c r="NZ137" s="175"/>
      <c r="OA137" s="175"/>
      <c r="OB137" s="175"/>
      <c r="OC137" s="175"/>
      <c r="OD137" s="175"/>
      <c r="OE137" s="175"/>
      <c r="OF137" s="175"/>
      <c r="OG137" s="175"/>
      <c r="OH137" s="175"/>
      <c r="OI137" s="175"/>
      <c r="OJ137" s="175"/>
      <c r="OK137" s="175"/>
      <c r="OL137" s="175"/>
      <c r="OM137" s="175"/>
      <c r="ON137" s="175"/>
      <c r="OO137" s="175"/>
      <c r="OP137" s="175"/>
      <c r="OQ137" s="175"/>
      <c r="OR137" s="175"/>
      <c r="OS137" s="175"/>
      <c r="OT137" s="175"/>
      <c r="OU137" s="175"/>
      <c r="OV137" s="175"/>
      <c r="OW137" s="175"/>
      <c r="OX137" s="175"/>
      <c r="OY137" s="175"/>
      <c r="OZ137" s="175"/>
      <c r="PA137" s="175"/>
      <c r="PB137" s="175"/>
      <c r="PC137" s="175"/>
      <c r="PD137" s="175"/>
      <c r="PE137" s="175"/>
      <c r="PF137" s="175"/>
      <c r="PG137" s="175"/>
      <c r="PH137" s="175"/>
      <c r="PI137" s="175"/>
      <c r="PJ137" s="175"/>
      <c r="PK137" s="175"/>
      <c r="PL137" s="175"/>
      <c r="PM137" s="175"/>
      <c r="PN137" s="175"/>
      <c r="PO137" s="175"/>
      <c r="PP137" s="175"/>
      <c r="PQ137" s="175"/>
      <c r="PR137" s="175"/>
      <c r="PS137" s="175"/>
      <c r="PT137" s="175"/>
      <c r="PU137" s="175"/>
      <c r="PV137" s="175"/>
      <c r="PW137" s="175"/>
      <c r="PX137" s="175"/>
      <c r="PY137" s="175"/>
      <c r="PZ137" s="175"/>
      <c r="QA137" s="175"/>
      <c r="QB137" s="175"/>
      <c r="QC137" s="175"/>
      <c r="QD137" s="175"/>
      <c r="QE137" s="175"/>
      <c r="QF137" s="175"/>
      <c r="QG137" s="175"/>
      <c r="QH137" s="175"/>
      <c r="QI137" s="175"/>
      <c r="QJ137" s="175"/>
      <c r="QK137" s="175"/>
      <c r="QL137" s="175"/>
      <c r="QM137" s="175"/>
      <c r="QN137" s="175"/>
      <c r="QO137" s="175"/>
      <c r="QP137" s="175"/>
      <c r="QQ137" s="175"/>
      <c r="QR137" s="175"/>
      <c r="QS137" s="175"/>
      <c r="QT137" s="175"/>
      <c r="QU137" s="175"/>
      <c r="QV137" s="175"/>
      <c r="QW137" s="175"/>
      <c r="QX137" s="175"/>
      <c r="QY137" s="175"/>
      <c r="QZ137" s="175"/>
      <c r="RA137" s="175"/>
      <c r="RB137" s="175"/>
      <c r="RC137" s="175"/>
      <c r="RD137" s="175"/>
      <c r="RE137" s="175"/>
      <c r="RF137" s="175"/>
      <c r="RG137" s="175"/>
      <c r="RH137" s="175"/>
      <c r="RI137" s="175"/>
      <c r="RJ137" s="175"/>
      <c r="RK137" s="175"/>
      <c r="RL137" s="175"/>
      <c r="RM137" s="175"/>
      <c r="RN137" s="175"/>
      <c r="RO137" s="175"/>
      <c r="RP137" s="175"/>
      <c r="RQ137" s="175"/>
      <c r="RR137" s="175"/>
      <c r="RS137" s="175"/>
      <c r="RT137" s="175"/>
      <c r="RU137" s="175"/>
      <c r="RV137" s="175"/>
      <c r="RW137" s="175"/>
      <c r="RX137" s="175"/>
      <c r="RY137" s="175"/>
      <c r="RZ137" s="175"/>
      <c r="SA137" s="175"/>
      <c r="SB137" s="175"/>
      <c r="SC137" s="175"/>
      <c r="SD137" s="175"/>
      <c r="SE137" s="175"/>
      <c r="SF137" s="175"/>
      <c r="SG137" s="175"/>
      <c r="SH137" s="175"/>
      <c r="SI137" s="175"/>
      <c r="SJ137" s="175"/>
      <c r="SK137" s="175"/>
      <c r="SL137" s="175"/>
      <c r="SM137" s="175"/>
    </row>
    <row r="138" spans="3:16384">
      <c r="C138" s="390" t="s">
        <v>895</v>
      </c>
      <c r="D138" s="21" t="s">
        <v>952</v>
      </c>
      <c r="E138" s="175" t="s">
        <v>984</v>
      </c>
      <c r="F138" s="499">
        <f>VLOOKUP(F$63,'P. 3- 7'!$B$1146:$J$1207,5,FALSE)</f>
        <v>47.349374618864061</v>
      </c>
      <c r="G138" s="499">
        <f>VLOOKUP(G$63,'P. 3- 7'!$B$1146:$J$1207,5,FALSE)</f>
        <v>6.9374904804110535</v>
      </c>
      <c r="H138" s="499">
        <f>VLOOKUP(H$63,'P. 3- 7'!$B$1146:$J$1207,5,FALSE)</f>
        <v>35.270148683738711</v>
      </c>
      <c r="I138" s="499">
        <f>VLOOKUP(I$63,'P. 3- 7'!$B$1146:$J$1207,5,FALSE)</f>
        <v>1.1259822107255459</v>
      </c>
      <c r="J138" s="502">
        <f t="shared" ref="J138:J140" si="88">G138</f>
        <v>6.9374904804110535</v>
      </c>
      <c r="K138" s="502">
        <f>(F138*$F$148+O138*$O$148)/SUM($F$148,$O$148)</f>
        <v>59.081625466947123</v>
      </c>
      <c r="L138" s="499">
        <f>VLOOKUP(L$63,'P. 3- 7'!$B$1146:$J$1207,5,FALSE)</f>
        <v>0.76129098951816554</v>
      </c>
      <c r="M138" s="499">
        <f>VLOOKUP(M$63,'P. 3- 7'!$B$1146:$J$1207,5,FALSE)</f>
        <v>1.6876730529069901</v>
      </c>
      <c r="N138" s="499">
        <f>VLOOKUP(N$63,'P. 3- 7'!$B$1146:$J$1207,5,FALSE)</f>
        <v>3.4298864660263062</v>
      </c>
      <c r="O138" s="499">
        <f>VLOOKUP(O$63,'P. 3- 7'!$B$1146:$J$1207,5,FALSE)</f>
        <v>151.7083529210627</v>
      </c>
      <c r="P138" s="499">
        <f>VLOOKUP(P$63,'P. 3- 7'!$B$1146:$J$1207,5,FALSE)</f>
        <v>5.0730050420761108</v>
      </c>
      <c r="Q138" s="499">
        <f>VLOOKUP(Q$63,'P. 3- 7'!$B$1146:$J$1207,5,FALSE)</f>
        <v>3.6963740567922594</v>
      </c>
      <c r="R138" s="499">
        <f>VLOOKUP(R$63,'P. 3- 7'!$B$1146:$J$1207,5,FALSE)</f>
        <v>3.7591861651897429</v>
      </c>
      <c r="S138" s="499">
        <f>VLOOKUP(S$63,'P. 3- 7'!$B$1146:$J$1207,5,FALSE)</f>
        <v>5.5093102207183842</v>
      </c>
      <c r="T138" s="499">
        <f>VLOOKUP(T$63,'P. 3- 7'!$B$1146:$J$1207,5,FALSE)</f>
        <v>0</v>
      </c>
      <c r="U138" s="499">
        <f>VLOOKUP(U$63,'P. 3- 7'!$B$1146:$J$1207,5,FALSE)</f>
        <v>0</v>
      </c>
      <c r="V138" s="374"/>
      <c r="W138" s="374"/>
      <c r="X138" s="374"/>
      <c r="Y138" s="374"/>
      <c r="Z138" s="374"/>
      <c r="AA138" s="374"/>
      <c r="AB138" s="374"/>
      <c r="AC138" s="374"/>
      <c r="AD138" s="374"/>
      <c r="AE138" s="374"/>
      <c r="AF138" s="374"/>
      <c r="AG138" s="374"/>
      <c r="AH138" s="374"/>
      <c r="AI138" s="374"/>
      <c r="AJ138" s="374"/>
      <c r="AK138" s="374"/>
      <c r="AL138" s="374"/>
      <c r="AM138" s="374"/>
      <c r="AN138" s="374"/>
      <c r="AO138" s="374"/>
      <c r="AP138" s="374"/>
      <c r="AQ138" s="374"/>
      <c r="AR138" s="374"/>
      <c r="AS138" s="374"/>
      <c r="AT138" s="374"/>
      <c r="AU138" s="374"/>
      <c r="AV138" s="374"/>
      <c r="AW138" s="374"/>
      <c r="AX138" s="374"/>
      <c r="AY138" s="374"/>
      <c r="AZ138" s="374"/>
      <c r="BA138" s="374"/>
      <c r="BB138" s="374"/>
      <c r="BC138" s="374"/>
      <c r="BD138" s="374"/>
      <c r="BE138" s="374"/>
      <c r="BF138" s="374"/>
      <c r="BG138" s="374"/>
      <c r="BH138" s="374"/>
      <c r="BI138" s="374"/>
      <c r="BJ138" s="374"/>
      <c r="BK138" s="374"/>
      <c r="BL138" s="374"/>
      <c r="BM138" s="374"/>
      <c r="BN138" s="374"/>
      <c r="BO138" s="374"/>
      <c r="BP138" s="374"/>
      <c r="BQ138" s="374"/>
      <c r="BR138" s="374"/>
      <c r="BS138" s="374"/>
      <c r="BT138" s="374"/>
      <c r="BU138" s="374"/>
      <c r="BV138" s="374"/>
      <c r="BW138" s="374"/>
      <c r="BX138" s="374"/>
      <c r="BY138" s="374"/>
      <c r="BZ138" s="374"/>
      <c r="CA138" s="374"/>
      <c r="CB138" s="374"/>
      <c r="CC138" s="374"/>
      <c r="CD138" s="374"/>
      <c r="CE138" s="374"/>
      <c r="CF138" s="374"/>
      <c r="CG138" s="374"/>
      <c r="CH138" s="374"/>
      <c r="CI138" s="374"/>
      <c r="CJ138" s="374"/>
      <c r="CK138" s="374"/>
      <c r="CL138" s="374"/>
      <c r="CM138" s="374"/>
      <c r="CN138" s="374"/>
      <c r="CO138" s="374"/>
      <c r="CP138" s="374"/>
      <c r="CQ138" s="374"/>
      <c r="CR138" s="374"/>
      <c r="CS138" s="374"/>
      <c r="CT138" s="374"/>
      <c r="CU138" s="374"/>
      <c r="CV138" s="374"/>
      <c r="CW138" s="374"/>
      <c r="CX138" s="374"/>
      <c r="CY138" s="374"/>
      <c r="CZ138" s="374"/>
      <c r="DA138" s="374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374"/>
      <c r="DY138" s="374"/>
      <c r="DZ138" s="374"/>
      <c r="EA138" s="374"/>
      <c r="EB138" s="374"/>
      <c r="EC138" s="374"/>
      <c r="ED138" s="374"/>
      <c r="EE138" s="374"/>
      <c r="EF138" s="374"/>
      <c r="EG138" s="374"/>
      <c r="EH138" s="374"/>
      <c r="EI138" s="374"/>
      <c r="EJ138" s="374"/>
      <c r="EK138" s="374"/>
      <c r="EL138" s="374"/>
      <c r="EM138" s="374"/>
      <c r="EN138" s="374"/>
      <c r="EO138" s="374"/>
      <c r="EP138" s="374"/>
      <c r="EQ138" s="374"/>
      <c r="ER138" s="374"/>
      <c r="ES138" s="374"/>
      <c r="ET138" s="374"/>
      <c r="EU138" s="374"/>
      <c r="EV138" s="374"/>
      <c r="EW138" s="374"/>
      <c r="EX138" s="374"/>
      <c r="EY138" s="374"/>
      <c r="EZ138" s="374"/>
      <c r="FA138" s="374"/>
      <c r="FB138" s="374"/>
      <c r="FC138" s="374"/>
      <c r="FD138" s="374"/>
      <c r="FE138" s="374"/>
      <c r="FF138" s="374"/>
      <c r="FG138" s="374"/>
      <c r="FH138" s="374"/>
      <c r="FI138" s="374"/>
      <c r="FJ138" s="374"/>
      <c r="FK138" s="374"/>
      <c r="FL138" s="374"/>
      <c r="FM138" s="374"/>
      <c r="FN138" s="374"/>
      <c r="FO138" s="374"/>
      <c r="FP138" s="374"/>
      <c r="FQ138" s="374"/>
      <c r="FR138" s="374"/>
      <c r="FS138" s="374"/>
      <c r="FT138" s="374"/>
      <c r="FU138" s="374"/>
      <c r="FV138" s="374"/>
      <c r="FW138" s="374"/>
      <c r="FX138" s="374"/>
      <c r="FY138" s="374"/>
      <c r="FZ138" s="374"/>
      <c r="GA138" s="374"/>
      <c r="GB138" s="374"/>
      <c r="GC138" s="374"/>
      <c r="GD138" s="374"/>
      <c r="GE138" s="374"/>
      <c r="GF138" s="374"/>
      <c r="GG138" s="374"/>
      <c r="GH138" s="374"/>
      <c r="GI138" s="374"/>
      <c r="GJ138" s="374"/>
      <c r="GK138" s="374"/>
      <c r="GL138" s="374"/>
      <c r="GM138" s="374"/>
      <c r="GN138" s="374"/>
      <c r="GO138" s="374"/>
      <c r="GP138" s="374"/>
      <c r="GQ138" s="374"/>
      <c r="GR138" s="374"/>
      <c r="GS138" s="374"/>
      <c r="GT138" s="374"/>
      <c r="GU138" s="374"/>
      <c r="GV138" s="374"/>
      <c r="GW138" s="374"/>
      <c r="GX138" s="374"/>
      <c r="GY138" s="374"/>
      <c r="GZ138" s="374"/>
      <c r="HA138" s="374"/>
      <c r="HB138" s="374"/>
      <c r="HC138" s="374"/>
      <c r="HD138" s="374"/>
      <c r="HE138" s="374"/>
      <c r="HF138" s="374"/>
      <c r="HG138" s="374"/>
      <c r="HH138" s="374"/>
      <c r="HI138" s="374"/>
      <c r="HJ138" s="374"/>
      <c r="HK138" s="374"/>
      <c r="HL138" s="374"/>
      <c r="HM138" s="374"/>
      <c r="HN138" s="374"/>
      <c r="HO138" s="374"/>
      <c r="HP138" s="374"/>
      <c r="HQ138" s="374"/>
      <c r="HR138" s="374"/>
      <c r="HS138" s="374"/>
      <c r="HT138" s="374"/>
      <c r="HU138" s="374"/>
      <c r="HV138" s="374"/>
      <c r="HW138" s="374"/>
      <c r="HX138" s="374"/>
      <c r="HY138" s="374"/>
      <c r="HZ138" s="374"/>
      <c r="IA138" s="374"/>
      <c r="IB138" s="374"/>
      <c r="IC138" s="374"/>
      <c r="ID138" s="374"/>
      <c r="IE138" s="374"/>
      <c r="IF138" s="374"/>
      <c r="IG138" s="374"/>
      <c r="IH138" s="374"/>
      <c r="II138" s="374"/>
      <c r="IJ138" s="374"/>
      <c r="IK138" s="374"/>
      <c r="IL138" s="374"/>
      <c r="IM138" s="374"/>
      <c r="IN138" s="374"/>
      <c r="IO138" s="374"/>
      <c r="IP138" s="374"/>
      <c r="IQ138" s="374"/>
      <c r="IR138" s="374"/>
      <c r="IS138" s="374"/>
      <c r="IT138" s="374"/>
      <c r="IU138" s="374"/>
      <c r="IV138" s="374"/>
      <c r="IW138" s="374"/>
      <c r="IX138" s="374"/>
      <c r="IY138" s="374"/>
      <c r="IZ138" s="374"/>
      <c r="JA138" s="374"/>
      <c r="JB138" s="374"/>
      <c r="JC138" s="374"/>
      <c r="JD138" s="374"/>
      <c r="JE138" s="374"/>
      <c r="JF138" s="374"/>
      <c r="JG138" s="374"/>
      <c r="JH138" s="374"/>
      <c r="JI138" s="374"/>
      <c r="JJ138" s="374"/>
      <c r="JK138" s="374"/>
      <c r="JL138" s="374"/>
      <c r="JM138" s="374"/>
      <c r="JN138" s="374"/>
      <c r="JO138" s="374"/>
      <c r="JP138" s="374"/>
      <c r="JQ138" s="374"/>
      <c r="JR138" s="374"/>
      <c r="JS138" s="374"/>
      <c r="JT138" s="374"/>
      <c r="JU138" s="374"/>
      <c r="JV138" s="374"/>
      <c r="JW138" s="374"/>
      <c r="JX138" s="374"/>
      <c r="JY138" s="374"/>
      <c r="JZ138" s="374"/>
      <c r="KA138" s="374"/>
      <c r="KB138" s="374"/>
      <c r="KC138" s="374"/>
      <c r="KD138" s="374"/>
      <c r="KE138" s="374"/>
      <c r="KF138" s="374"/>
      <c r="KG138" s="374"/>
      <c r="KH138" s="374"/>
      <c r="KI138" s="374"/>
      <c r="KJ138" s="374"/>
      <c r="KK138" s="374"/>
      <c r="KL138" s="374"/>
      <c r="KM138" s="374"/>
      <c r="KN138" s="374"/>
      <c r="KO138" s="374"/>
      <c r="KP138" s="374"/>
      <c r="KQ138" s="374"/>
      <c r="KR138" s="374"/>
      <c r="KS138" s="374"/>
      <c r="KT138" s="374"/>
      <c r="KU138" s="374"/>
      <c r="KV138" s="374"/>
      <c r="KW138" s="374"/>
      <c r="KX138" s="374"/>
      <c r="KY138" s="374"/>
      <c r="KZ138" s="374"/>
      <c r="LA138" s="374"/>
      <c r="LB138" s="374"/>
      <c r="LC138" s="374"/>
      <c r="LD138" s="374"/>
      <c r="LE138" s="374"/>
      <c r="LF138" s="374"/>
      <c r="LG138" s="374"/>
      <c r="LH138" s="374"/>
      <c r="LI138" s="374"/>
      <c r="LJ138" s="374"/>
      <c r="LK138" s="374"/>
      <c r="LL138" s="374"/>
      <c r="LM138" s="374"/>
      <c r="LN138" s="374"/>
      <c r="LO138" s="374"/>
      <c r="LP138" s="374"/>
      <c r="LQ138" s="374"/>
      <c r="LR138" s="374"/>
      <c r="LS138" s="374"/>
      <c r="LT138" s="374"/>
      <c r="LU138" s="374"/>
      <c r="LV138" s="374"/>
      <c r="LW138" s="374"/>
      <c r="LX138" s="374"/>
      <c r="LY138" s="374"/>
      <c r="LZ138" s="374"/>
      <c r="MA138" s="374"/>
      <c r="MB138" s="374"/>
      <c r="MC138" s="374"/>
      <c r="MD138" s="374"/>
      <c r="ME138" s="374"/>
      <c r="MF138" s="374"/>
      <c r="MG138" s="374"/>
      <c r="MH138" s="374"/>
      <c r="MI138" s="374"/>
      <c r="MJ138" s="374"/>
      <c r="MK138" s="374"/>
      <c r="ML138" s="374"/>
      <c r="MM138" s="374"/>
      <c r="MN138" s="374"/>
      <c r="MO138" s="374"/>
      <c r="MP138" s="374"/>
      <c r="MQ138" s="374"/>
      <c r="MR138" s="374"/>
      <c r="MS138" s="374"/>
      <c r="MT138" s="374"/>
      <c r="MU138" s="374"/>
      <c r="MV138" s="374"/>
      <c r="MW138" s="374"/>
      <c r="MX138" s="374"/>
      <c r="MY138" s="374"/>
      <c r="MZ138" s="374"/>
      <c r="NA138" s="374"/>
      <c r="NB138" s="374"/>
      <c r="NC138" s="374"/>
      <c r="ND138" s="374"/>
      <c r="NE138" s="374"/>
      <c r="NF138" s="374"/>
      <c r="NG138" s="374"/>
      <c r="NH138" s="374"/>
      <c r="NI138" s="374"/>
      <c r="NJ138" s="374"/>
      <c r="NK138" s="374"/>
      <c r="NL138" s="374"/>
      <c r="NM138" s="374"/>
      <c r="NN138" s="374"/>
      <c r="NO138" s="374"/>
      <c r="NP138" s="374"/>
      <c r="NQ138" s="374"/>
      <c r="NR138" s="374"/>
      <c r="NS138" s="374"/>
      <c r="NT138" s="374"/>
      <c r="NU138" s="374"/>
      <c r="NV138" s="374"/>
      <c r="NW138" s="374"/>
      <c r="NX138" s="374"/>
      <c r="NY138" s="374"/>
      <c r="NZ138" s="374"/>
      <c r="OA138" s="374"/>
      <c r="OB138" s="374"/>
      <c r="OC138" s="374"/>
      <c r="OD138" s="374"/>
      <c r="OE138" s="374"/>
      <c r="OF138" s="374"/>
      <c r="OG138" s="374"/>
      <c r="OH138" s="374"/>
      <c r="OI138" s="374"/>
      <c r="OJ138" s="374"/>
      <c r="OK138" s="374"/>
      <c r="OL138" s="374"/>
      <c r="OM138" s="374"/>
      <c r="ON138" s="374"/>
      <c r="OO138" s="374"/>
      <c r="OP138" s="374"/>
      <c r="OQ138" s="374"/>
      <c r="OR138" s="374"/>
      <c r="OS138" s="374"/>
      <c r="OT138" s="374"/>
      <c r="OU138" s="374"/>
      <c r="OV138" s="374"/>
      <c r="OW138" s="374"/>
      <c r="OX138" s="374"/>
      <c r="OY138" s="374"/>
      <c r="OZ138" s="374"/>
      <c r="PA138" s="374"/>
      <c r="PB138" s="374"/>
      <c r="PC138" s="374"/>
      <c r="PD138" s="374"/>
      <c r="PE138" s="374"/>
      <c r="PF138" s="374"/>
      <c r="PG138" s="374"/>
      <c r="PH138" s="374"/>
      <c r="PI138" s="374"/>
      <c r="PJ138" s="374"/>
      <c r="PK138" s="374"/>
      <c r="PL138" s="374"/>
      <c r="PM138" s="374"/>
      <c r="PN138" s="374"/>
      <c r="PO138" s="374"/>
      <c r="PP138" s="374"/>
      <c r="PQ138" s="374"/>
      <c r="PR138" s="374"/>
      <c r="PS138" s="374"/>
      <c r="PT138" s="374"/>
      <c r="PU138" s="374"/>
      <c r="PV138" s="374"/>
      <c r="PW138" s="374"/>
      <c r="PX138" s="374"/>
      <c r="PY138" s="374"/>
      <c r="PZ138" s="374"/>
      <c r="QA138" s="374"/>
      <c r="QB138" s="374"/>
      <c r="QC138" s="374"/>
      <c r="QD138" s="374"/>
      <c r="QE138" s="374"/>
      <c r="QF138" s="374"/>
      <c r="QG138" s="374"/>
      <c r="QH138" s="374"/>
      <c r="QI138" s="374"/>
      <c r="QJ138" s="374"/>
      <c r="QK138" s="374"/>
      <c r="QL138" s="374"/>
      <c r="QM138" s="374"/>
      <c r="QN138" s="374"/>
      <c r="QO138" s="374"/>
      <c r="QP138" s="374"/>
      <c r="QQ138" s="374"/>
      <c r="QR138" s="374"/>
      <c r="QS138" s="374"/>
      <c r="QT138" s="374"/>
      <c r="QU138" s="374"/>
      <c r="QV138" s="374"/>
      <c r="QW138" s="374"/>
      <c r="QX138" s="374"/>
      <c r="QY138" s="374"/>
      <c r="QZ138" s="374"/>
      <c r="RA138" s="374"/>
      <c r="RB138" s="374"/>
      <c r="RC138" s="374"/>
      <c r="RD138" s="374"/>
      <c r="RE138" s="374"/>
      <c r="RF138" s="374"/>
      <c r="RG138" s="374"/>
      <c r="RH138" s="374"/>
      <c r="RI138" s="374"/>
      <c r="RJ138" s="374"/>
      <c r="RK138" s="374"/>
      <c r="RL138" s="374"/>
      <c r="RM138" s="374"/>
      <c r="RN138" s="374"/>
      <c r="RO138" s="374"/>
      <c r="RP138" s="374"/>
      <c r="RQ138" s="374"/>
      <c r="RR138" s="374"/>
      <c r="RS138" s="374"/>
      <c r="RT138" s="374"/>
      <c r="RU138" s="374"/>
      <c r="RV138" s="374"/>
      <c r="RW138" s="374"/>
      <c r="RX138" s="374"/>
      <c r="RY138" s="374"/>
      <c r="RZ138" s="374"/>
      <c r="SA138" s="374"/>
      <c r="SB138" s="374"/>
      <c r="SC138" s="374"/>
      <c r="SD138" s="374"/>
      <c r="SE138" s="374"/>
      <c r="SF138" s="374"/>
      <c r="SG138" s="374"/>
      <c r="SH138" s="374"/>
      <c r="SI138" s="374"/>
      <c r="SJ138" s="374"/>
      <c r="SK138" s="374"/>
      <c r="SL138" s="173"/>
    </row>
    <row r="139" spans="3:16384">
      <c r="C139" s="390" t="s">
        <v>493</v>
      </c>
      <c r="D139" s="21" t="s">
        <v>952</v>
      </c>
      <c r="E139" s="175" t="s">
        <v>984</v>
      </c>
      <c r="F139" s="503">
        <f>VLOOKUP(F$63,'P. 3- 7'!$B$1146:$J$1207,7,FALSE)</f>
        <v>10.929577392071486</v>
      </c>
      <c r="G139" s="503">
        <f>VLOOKUP(G$63,'P. 3- 7'!$B$1146:$J$1207,7,FALSE)</f>
        <v>1.5981477036595344</v>
      </c>
      <c r="H139" s="503">
        <f>VLOOKUP(H$63,'P. 3- 7'!$B$1146:$J$1207,7,FALSE)</f>
        <v>2.0481402119994159</v>
      </c>
      <c r="I139" s="503">
        <f>VLOOKUP(I$63,'P. 3- 7'!$B$1146:$J$1207,7,FALSE)</f>
        <v>0.67673355538845059</v>
      </c>
      <c r="J139" s="502">
        <f t="shared" si="88"/>
        <v>1.5981477036595344</v>
      </c>
      <c r="K139" s="502">
        <f>(F139*$F$148+O139*$O$148)/SUM($F$148,$O$148)</f>
        <v>13.375078061361423</v>
      </c>
      <c r="L139" s="503">
        <f>VLOOKUP(L$63,'P. 3- 7'!$B$1146:$J$1207,7,FALSE)</f>
        <v>0.12870407956838606</v>
      </c>
      <c r="M139" s="503">
        <f>VLOOKUP(M$63,'P. 3- 7'!$B$1146:$J$1207,7,FALSE)</f>
        <v>1.27031391518116</v>
      </c>
      <c r="N139" s="503">
        <f>VLOOKUP(N$63,'P. 3- 7'!$B$1146:$J$1207,7,FALSE)</f>
        <v>1.9335173016786575</v>
      </c>
      <c r="O139" s="503">
        <f>VLOOKUP(O$63,'P. 3- 7'!$B$1146:$J$1207,7,FALSE)</f>
        <v>32.68243237182498</v>
      </c>
      <c r="P139" s="503">
        <f>VLOOKUP(P$63,'P. 3- 7'!$B$1146:$J$1207,7,FALSE)</f>
        <v>1.164537231373787</v>
      </c>
      <c r="Q139" s="503">
        <f>VLOOKUP(Q$63,'P. 3- 7'!$B$1146:$J$1207,7,FALSE)</f>
        <v>2.5823361837387084</v>
      </c>
      <c r="R139" s="503">
        <f>VLOOKUP(R$63,'P. 3- 7'!$B$1146:$J$1207,7,FALSE)</f>
        <v>7.5081054864883425</v>
      </c>
      <c r="S139" s="503">
        <f>VLOOKUP(S$63,'P. 3- 7'!$B$1146:$J$1207,7,FALSE)</f>
        <v>6.0460798777639866</v>
      </c>
      <c r="T139" s="503">
        <f>VLOOKUP(T$63,'P. 3- 7'!$B$1146:$J$1207,7,FALSE)</f>
        <v>0</v>
      </c>
      <c r="U139" s="503">
        <f>VLOOKUP(U$63,'P. 3- 7'!$B$1146:$J$1207,7,FALSE)</f>
        <v>0</v>
      </c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  <c r="AP139" s="299"/>
      <c r="AQ139" s="299"/>
      <c r="AR139" s="299"/>
      <c r="AS139" s="299"/>
      <c r="AT139" s="299"/>
      <c r="AU139" s="299"/>
      <c r="AV139" s="299"/>
      <c r="AW139" s="299"/>
      <c r="AX139" s="299"/>
      <c r="AY139" s="299"/>
      <c r="AZ139" s="299"/>
      <c r="BA139" s="299"/>
      <c r="BB139" s="299"/>
      <c r="BC139" s="299"/>
      <c r="BD139" s="299"/>
      <c r="BE139" s="299"/>
      <c r="BF139" s="299"/>
      <c r="BG139" s="299"/>
      <c r="BH139" s="299"/>
      <c r="BI139" s="299"/>
      <c r="BJ139" s="299"/>
      <c r="BK139" s="299"/>
      <c r="BL139" s="299"/>
      <c r="BM139" s="299"/>
      <c r="BN139" s="299"/>
      <c r="BO139" s="299"/>
      <c r="BP139" s="299"/>
      <c r="BQ139" s="299"/>
      <c r="BR139" s="299"/>
      <c r="BS139" s="299"/>
      <c r="BT139" s="299"/>
      <c r="BU139" s="299"/>
      <c r="BV139" s="299"/>
      <c r="BW139" s="299"/>
      <c r="BX139" s="299"/>
      <c r="BY139" s="299"/>
      <c r="BZ139" s="299"/>
      <c r="CA139" s="299"/>
      <c r="CB139" s="299"/>
      <c r="CC139" s="299"/>
      <c r="CD139" s="299"/>
      <c r="CE139" s="299"/>
      <c r="CF139" s="299"/>
      <c r="CG139" s="299"/>
      <c r="CH139" s="299"/>
      <c r="CI139" s="299"/>
      <c r="CJ139" s="299"/>
      <c r="CK139" s="299"/>
      <c r="CL139" s="299"/>
      <c r="CM139" s="299"/>
      <c r="CN139" s="299"/>
      <c r="CO139" s="299"/>
      <c r="CP139" s="299"/>
      <c r="CQ139" s="299"/>
      <c r="CR139" s="299"/>
      <c r="CS139" s="299"/>
      <c r="CT139" s="299"/>
      <c r="CU139" s="299"/>
      <c r="CV139" s="299"/>
      <c r="CW139" s="299"/>
      <c r="CX139" s="299"/>
      <c r="CY139" s="299"/>
      <c r="CZ139" s="299"/>
      <c r="DA139" s="299"/>
      <c r="DB139" s="299"/>
      <c r="DC139" s="299"/>
      <c r="DD139" s="299"/>
      <c r="DE139" s="299"/>
      <c r="DF139" s="299"/>
      <c r="DG139" s="299"/>
      <c r="DH139" s="299"/>
      <c r="DI139" s="299"/>
      <c r="DJ139" s="299"/>
      <c r="DK139" s="299"/>
      <c r="DL139" s="299"/>
      <c r="DM139" s="299"/>
      <c r="DN139" s="299"/>
      <c r="DO139" s="299"/>
      <c r="DP139" s="299"/>
      <c r="DQ139" s="299"/>
      <c r="DR139" s="299"/>
      <c r="DS139" s="299"/>
      <c r="DT139" s="299"/>
      <c r="DU139" s="299"/>
      <c r="DV139" s="299"/>
      <c r="DW139" s="299"/>
      <c r="DX139" s="299"/>
      <c r="DY139" s="299"/>
      <c r="DZ139" s="299"/>
      <c r="EA139" s="299"/>
      <c r="EB139" s="299"/>
      <c r="EC139" s="299"/>
      <c r="ED139" s="299"/>
      <c r="EE139" s="299"/>
      <c r="EF139" s="299"/>
      <c r="EG139" s="299"/>
      <c r="EH139" s="299"/>
      <c r="EI139" s="299"/>
      <c r="EJ139" s="299"/>
      <c r="EK139" s="299"/>
      <c r="EL139" s="299"/>
      <c r="EM139" s="299"/>
      <c r="EN139" s="299"/>
      <c r="EO139" s="299"/>
      <c r="EP139" s="299"/>
      <c r="EQ139" s="299"/>
      <c r="ER139" s="299"/>
      <c r="ES139" s="299"/>
      <c r="ET139" s="299"/>
      <c r="EU139" s="299"/>
      <c r="EV139" s="299"/>
      <c r="EW139" s="299"/>
      <c r="EX139" s="299"/>
      <c r="EY139" s="299"/>
      <c r="EZ139" s="299"/>
      <c r="FA139" s="299"/>
      <c r="FB139" s="299"/>
      <c r="FC139" s="299"/>
      <c r="FD139" s="299"/>
      <c r="FE139" s="299"/>
      <c r="FF139" s="299"/>
      <c r="FG139" s="299"/>
      <c r="FH139" s="299"/>
      <c r="FI139" s="299"/>
      <c r="FJ139" s="299"/>
      <c r="FK139" s="299"/>
      <c r="FL139" s="299"/>
      <c r="FM139" s="299"/>
      <c r="FN139" s="299"/>
      <c r="FO139" s="299"/>
      <c r="FP139" s="299"/>
      <c r="FQ139" s="299"/>
      <c r="FR139" s="299"/>
      <c r="FS139" s="299"/>
      <c r="FT139" s="299"/>
      <c r="FU139" s="299"/>
      <c r="FV139" s="299"/>
      <c r="FW139" s="299"/>
      <c r="FX139" s="299"/>
      <c r="FY139" s="299"/>
      <c r="FZ139" s="299"/>
      <c r="GA139" s="299"/>
      <c r="GB139" s="299"/>
      <c r="GC139" s="299"/>
      <c r="GD139" s="299"/>
      <c r="GE139" s="299"/>
      <c r="GF139" s="299"/>
      <c r="GG139" s="299"/>
      <c r="GH139" s="299"/>
      <c r="GI139" s="299"/>
      <c r="GJ139" s="299"/>
      <c r="GK139" s="299"/>
      <c r="GL139" s="299"/>
      <c r="GM139" s="299"/>
      <c r="GN139" s="299"/>
      <c r="GO139" s="299"/>
      <c r="GP139" s="299"/>
      <c r="GQ139" s="299"/>
      <c r="GR139" s="299"/>
      <c r="GS139" s="299"/>
      <c r="GT139" s="299"/>
      <c r="GU139" s="299"/>
      <c r="GV139" s="299"/>
      <c r="GW139" s="299"/>
      <c r="GX139" s="299"/>
      <c r="GY139" s="299"/>
      <c r="GZ139" s="299"/>
      <c r="HA139" s="299"/>
      <c r="HB139" s="299"/>
      <c r="HC139" s="299"/>
      <c r="HD139" s="299"/>
      <c r="HE139" s="299"/>
      <c r="HF139" s="299"/>
      <c r="HG139" s="299"/>
      <c r="HH139" s="299"/>
      <c r="HI139" s="299"/>
      <c r="HJ139" s="299"/>
      <c r="HK139" s="299"/>
      <c r="HL139" s="299"/>
      <c r="HM139" s="299"/>
      <c r="HN139" s="299"/>
      <c r="HO139" s="299"/>
      <c r="HP139" s="299"/>
      <c r="HQ139" s="299"/>
      <c r="HR139" s="299"/>
      <c r="HS139" s="299"/>
      <c r="HT139" s="299"/>
      <c r="HU139" s="299"/>
      <c r="HV139" s="299"/>
      <c r="HW139" s="299"/>
      <c r="HX139" s="299"/>
      <c r="HY139" s="299"/>
      <c r="HZ139" s="299"/>
      <c r="IA139" s="299"/>
      <c r="IB139" s="299"/>
      <c r="IC139" s="299"/>
      <c r="ID139" s="299"/>
      <c r="IE139" s="299"/>
      <c r="IF139" s="299"/>
      <c r="IG139" s="299"/>
      <c r="IH139" s="299"/>
      <c r="II139" s="299"/>
      <c r="IJ139" s="299"/>
      <c r="IK139" s="299"/>
      <c r="IL139" s="299"/>
      <c r="IM139" s="299"/>
      <c r="IN139" s="299"/>
      <c r="IO139" s="299"/>
      <c r="IP139" s="299"/>
      <c r="IQ139" s="299"/>
      <c r="IR139" s="299"/>
      <c r="IS139" s="299"/>
      <c r="IT139" s="299"/>
      <c r="IU139" s="299"/>
      <c r="IV139" s="299"/>
      <c r="IW139" s="299"/>
      <c r="IX139" s="299"/>
      <c r="IY139" s="299"/>
      <c r="IZ139" s="299"/>
      <c r="JA139" s="299"/>
      <c r="JB139" s="299"/>
      <c r="JC139" s="299"/>
      <c r="JD139" s="299"/>
      <c r="JE139" s="299"/>
      <c r="JF139" s="299"/>
      <c r="JG139" s="299"/>
      <c r="JH139" s="299"/>
      <c r="JI139" s="299"/>
      <c r="JJ139" s="299"/>
      <c r="JK139" s="299"/>
      <c r="JL139" s="299"/>
      <c r="JM139" s="299"/>
      <c r="JN139" s="299"/>
      <c r="JO139" s="299"/>
      <c r="JP139" s="299"/>
      <c r="JQ139" s="299"/>
      <c r="JR139" s="299"/>
      <c r="JS139" s="299"/>
      <c r="JT139" s="299"/>
      <c r="JU139" s="299"/>
      <c r="JV139" s="299"/>
      <c r="JW139" s="299"/>
      <c r="JX139" s="299"/>
      <c r="JY139" s="299"/>
      <c r="JZ139" s="299"/>
      <c r="KA139" s="299"/>
      <c r="KB139" s="299"/>
      <c r="KC139" s="299"/>
      <c r="KD139" s="299"/>
      <c r="KE139" s="299"/>
      <c r="KF139" s="299"/>
      <c r="KG139" s="299"/>
      <c r="KH139" s="299"/>
      <c r="KI139" s="299"/>
      <c r="KJ139" s="299"/>
      <c r="KK139" s="299"/>
      <c r="KL139" s="299"/>
      <c r="KM139" s="299"/>
      <c r="KN139" s="299"/>
      <c r="KO139" s="299"/>
      <c r="KP139" s="299"/>
      <c r="KQ139" s="299"/>
      <c r="KR139" s="299"/>
      <c r="KS139" s="299"/>
      <c r="KT139" s="299"/>
      <c r="KU139" s="299"/>
      <c r="KV139" s="299"/>
      <c r="KW139" s="299"/>
      <c r="KX139" s="299"/>
      <c r="KY139" s="299"/>
      <c r="KZ139" s="299"/>
      <c r="LA139" s="299"/>
      <c r="LB139" s="299"/>
      <c r="LC139" s="299"/>
      <c r="LD139" s="299"/>
      <c r="LE139" s="299"/>
      <c r="LF139" s="299"/>
      <c r="LG139" s="299"/>
      <c r="LH139" s="299"/>
      <c r="LI139" s="299"/>
      <c r="LJ139" s="299"/>
      <c r="LK139" s="299"/>
      <c r="LL139" s="299"/>
      <c r="LM139" s="299"/>
      <c r="LN139" s="299"/>
      <c r="LO139" s="299"/>
      <c r="LP139" s="299"/>
      <c r="LQ139" s="299"/>
      <c r="LR139" s="299"/>
      <c r="LS139" s="299"/>
      <c r="LT139" s="299"/>
      <c r="LU139" s="299"/>
      <c r="LV139" s="299"/>
      <c r="LW139" s="299"/>
      <c r="LX139" s="299"/>
      <c r="LY139" s="299"/>
      <c r="LZ139" s="299"/>
      <c r="MA139" s="299"/>
      <c r="MB139" s="299"/>
      <c r="MC139" s="299"/>
      <c r="MD139" s="299"/>
      <c r="ME139" s="299"/>
      <c r="MF139" s="299"/>
      <c r="MG139" s="299"/>
      <c r="MH139" s="299"/>
      <c r="MI139" s="299"/>
      <c r="MJ139" s="299"/>
      <c r="MK139" s="299"/>
      <c r="ML139" s="299"/>
      <c r="MM139" s="299"/>
      <c r="MN139" s="299"/>
      <c r="MO139" s="299"/>
      <c r="MP139" s="299"/>
      <c r="MQ139" s="299"/>
      <c r="MR139" s="299"/>
      <c r="MS139" s="299"/>
      <c r="MT139" s="299"/>
      <c r="MU139" s="299"/>
      <c r="MV139" s="299"/>
      <c r="MW139" s="299"/>
      <c r="MX139" s="299"/>
      <c r="MY139" s="299"/>
      <c r="MZ139" s="299"/>
      <c r="NA139" s="299"/>
      <c r="NB139" s="299"/>
      <c r="NC139" s="299"/>
      <c r="ND139" s="299"/>
      <c r="NE139" s="299"/>
      <c r="NF139" s="299"/>
      <c r="NG139" s="299"/>
      <c r="NH139" s="299"/>
      <c r="NI139" s="299"/>
      <c r="NJ139" s="299"/>
      <c r="NK139" s="299"/>
      <c r="NL139" s="299"/>
      <c r="NM139" s="299"/>
      <c r="NN139" s="299"/>
      <c r="NO139" s="299"/>
      <c r="NP139" s="299"/>
      <c r="NQ139" s="299"/>
      <c r="NR139" s="299"/>
      <c r="NS139" s="299"/>
      <c r="NT139" s="299"/>
      <c r="NU139" s="299"/>
      <c r="NV139" s="299"/>
      <c r="NW139" s="299"/>
      <c r="NX139" s="299"/>
      <c r="NY139" s="299"/>
      <c r="NZ139" s="299"/>
      <c r="OA139" s="299"/>
      <c r="OB139" s="299"/>
      <c r="OC139" s="299"/>
      <c r="OD139" s="299"/>
      <c r="OE139" s="299"/>
      <c r="OF139" s="299"/>
      <c r="OG139" s="299"/>
      <c r="OH139" s="299"/>
      <c r="OI139" s="299"/>
      <c r="OJ139" s="299"/>
      <c r="OK139" s="299"/>
      <c r="OL139" s="299"/>
      <c r="OM139" s="299"/>
      <c r="ON139" s="299"/>
      <c r="OO139" s="299"/>
      <c r="OP139" s="299"/>
      <c r="OQ139" s="299"/>
      <c r="OR139" s="299"/>
      <c r="OS139" s="299"/>
      <c r="OT139" s="299"/>
      <c r="OU139" s="299"/>
      <c r="OV139" s="299"/>
      <c r="OW139" s="299"/>
      <c r="OX139" s="299"/>
      <c r="OY139" s="299"/>
      <c r="OZ139" s="299"/>
      <c r="PA139" s="299"/>
      <c r="PB139" s="299"/>
      <c r="PC139" s="299"/>
      <c r="PD139" s="299"/>
      <c r="PE139" s="299"/>
      <c r="PF139" s="299"/>
      <c r="PG139" s="299"/>
      <c r="PH139" s="299"/>
      <c r="PI139" s="299"/>
      <c r="PJ139" s="299"/>
      <c r="PK139" s="299"/>
      <c r="PL139" s="299"/>
      <c r="PM139" s="299"/>
      <c r="PN139" s="299"/>
      <c r="PO139" s="299"/>
      <c r="PP139" s="299"/>
      <c r="PQ139" s="299"/>
      <c r="PR139" s="299"/>
      <c r="PS139" s="299"/>
      <c r="PT139" s="299"/>
      <c r="PU139" s="299"/>
      <c r="PV139" s="299"/>
      <c r="PW139" s="299"/>
      <c r="PX139" s="299"/>
      <c r="PY139" s="299"/>
      <c r="PZ139" s="299"/>
      <c r="QA139" s="299"/>
      <c r="QB139" s="299"/>
      <c r="QC139" s="299"/>
      <c r="QD139" s="299"/>
      <c r="QE139" s="299"/>
      <c r="QF139" s="299"/>
      <c r="QG139" s="299"/>
      <c r="QH139" s="299"/>
      <c r="QI139" s="299"/>
      <c r="QJ139" s="299"/>
      <c r="QK139" s="299"/>
      <c r="QL139" s="299"/>
      <c r="QM139" s="299"/>
      <c r="QN139" s="299"/>
      <c r="QO139" s="299"/>
      <c r="QP139" s="299"/>
      <c r="QQ139" s="299"/>
      <c r="QR139" s="299"/>
      <c r="QS139" s="299"/>
      <c r="QT139" s="299"/>
      <c r="QU139" s="299"/>
      <c r="QV139" s="299"/>
      <c r="QW139" s="299"/>
      <c r="QX139" s="299"/>
      <c r="QY139" s="299"/>
      <c r="QZ139" s="299"/>
      <c r="RA139" s="299"/>
      <c r="RB139" s="299"/>
      <c r="RC139" s="299"/>
      <c r="RD139" s="299"/>
      <c r="RE139" s="299"/>
      <c r="RF139" s="299"/>
      <c r="RG139" s="299"/>
      <c r="RH139" s="299"/>
      <c r="RI139" s="299"/>
      <c r="RJ139" s="299"/>
      <c r="RK139" s="299"/>
      <c r="RL139" s="299"/>
      <c r="RM139" s="299"/>
      <c r="RN139" s="299"/>
      <c r="RO139" s="299"/>
      <c r="RP139" s="299"/>
      <c r="RQ139" s="299"/>
      <c r="RR139" s="299"/>
      <c r="RS139" s="299"/>
      <c r="RT139" s="299"/>
      <c r="RU139" s="299"/>
      <c r="RV139" s="299"/>
      <c r="RW139" s="299"/>
      <c r="RX139" s="299"/>
      <c r="RY139" s="299"/>
      <c r="RZ139" s="299"/>
      <c r="SA139" s="299"/>
      <c r="SB139" s="299"/>
      <c r="SC139" s="299"/>
      <c r="SD139" s="299"/>
      <c r="SE139" s="299"/>
      <c r="SF139" s="299"/>
      <c r="SG139" s="299"/>
      <c r="SH139" s="299"/>
      <c r="SI139" s="299"/>
      <c r="SJ139" s="299"/>
      <c r="SK139" s="299"/>
      <c r="SL139" s="173"/>
    </row>
    <row r="140" spans="3:16384">
      <c r="C140" s="390" t="s">
        <v>494</v>
      </c>
      <c r="D140" s="21" t="s">
        <v>952</v>
      </c>
      <c r="E140" s="175" t="s">
        <v>984</v>
      </c>
      <c r="F140" s="503">
        <f>IFERROR(VLOOKUP(F$63,'P. 3- 7'!$B$1146:$J$1207,9,FALSE),0)</f>
        <v>318.01798284500836</v>
      </c>
      <c r="G140" s="503">
        <f>IFERROR(VLOOKUP(G$63,'P. 3- 7'!$B$1146:$J$1207,9,FALSE),0)</f>
        <v>120.06049285933972</v>
      </c>
      <c r="H140" s="503">
        <f>IFERROR(VLOOKUP(H$63,'P. 3- 7'!$B$1146:$J$1207,9,FALSE),0)</f>
        <v>187.2131750608921</v>
      </c>
      <c r="I140" s="503">
        <f>IFERROR(VLOOKUP(I$63,'P. 3- 7'!$B$1146:$J$1207,9,FALSE),0)</f>
        <v>35.174593256968258</v>
      </c>
      <c r="J140" s="502">
        <f t="shared" si="88"/>
        <v>120.06049285933972</v>
      </c>
      <c r="K140" s="502">
        <f>(F140*$F$148+O140*$O$148)/SUM($F$148,$O$148)</f>
        <v>338.7927191179345</v>
      </c>
      <c r="L140" s="503">
        <f>IFERROR(VLOOKUP(L$63,'P. 3- 7'!$B$1146:$J$1207,9,FALSE),0)</f>
        <v>16.964770788860321</v>
      </c>
      <c r="M140" s="503">
        <f>IFERROR(VLOOKUP(M$63,'P. 3- 7'!$B$1146:$J$1207,9,FALSE),0)</f>
        <v>61.429468084198234</v>
      </c>
      <c r="N140" s="503">
        <f>IFERROR(VLOOKUP(N$63,'P. 3- 7'!$B$1146:$J$1207,9,FALSE),0)</f>
        <v>58.697881265640262</v>
      </c>
      <c r="O140" s="503">
        <f>IFERROR(VLOOKUP(O$63,'P. 3- 7'!$B$1146:$J$1207,9,FALSE),0)</f>
        <v>502.81033684538608</v>
      </c>
      <c r="P140" s="503">
        <f>IFERROR(VLOOKUP(P$63,'P. 3- 7'!$B$1146:$J$1207,9,FALSE),0)</f>
        <v>79.126593259572971</v>
      </c>
      <c r="Q140" s="503">
        <f>IFERROR(VLOOKUP(Q$63,'P. 3- 7'!$B$1146:$J$1207,9,FALSE),0)</f>
        <v>152.74315496269463</v>
      </c>
      <c r="R140" s="503">
        <f>IFERROR(VLOOKUP(R$63,'P. 3- 7'!$B$1146:$J$1207,9,FALSE),0)</f>
        <v>126.02777705311775</v>
      </c>
      <c r="S140" s="503">
        <f>IFERROR(VLOOKUP(S$63,'P. 3- 7'!$B$1146:$J$1207,9,FALSE),0)</f>
        <v>124.33287434766292</v>
      </c>
      <c r="T140" s="503">
        <f>IFERROR(VLOOKUP(T$63,'P. 3- 7'!$B$1146:$J$1207,9,FALSE),0)</f>
        <v>0</v>
      </c>
      <c r="U140" s="503">
        <f>IFERROR(VLOOKUP(U$63,'P. 3- 7'!$B$1146:$J$1207,9,FALSE),0)</f>
        <v>0</v>
      </c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  <c r="AP140" s="299"/>
      <c r="AQ140" s="299"/>
      <c r="AR140" s="299"/>
      <c r="AS140" s="299"/>
      <c r="AT140" s="299"/>
      <c r="AU140" s="299"/>
      <c r="AV140" s="299"/>
      <c r="AW140" s="299"/>
      <c r="AX140" s="299"/>
      <c r="AY140" s="299"/>
      <c r="AZ140" s="299"/>
      <c r="BA140" s="299"/>
      <c r="BB140" s="299"/>
      <c r="BC140" s="299"/>
      <c r="BD140" s="299"/>
      <c r="BE140" s="299"/>
      <c r="BF140" s="299"/>
      <c r="BG140" s="299"/>
      <c r="BH140" s="299"/>
      <c r="BI140" s="299"/>
      <c r="BJ140" s="299"/>
      <c r="BK140" s="299"/>
      <c r="BL140" s="299"/>
      <c r="BM140" s="299"/>
      <c r="BN140" s="299"/>
      <c r="BO140" s="299"/>
      <c r="BP140" s="299"/>
      <c r="BQ140" s="299"/>
      <c r="BR140" s="299"/>
      <c r="BS140" s="299"/>
      <c r="BT140" s="299"/>
      <c r="BU140" s="299"/>
      <c r="BV140" s="299"/>
      <c r="BW140" s="299"/>
      <c r="BX140" s="299"/>
      <c r="BY140" s="299"/>
      <c r="BZ140" s="299"/>
      <c r="CA140" s="299"/>
      <c r="CB140" s="299"/>
      <c r="CC140" s="299"/>
      <c r="CD140" s="299"/>
      <c r="CE140" s="299"/>
      <c r="CF140" s="299"/>
      <c r="CG140" s="299"/>
      <c r="CH140" s="299"/>
      <c r="CI140" s="299"/>
      <c r="CJ140" s="299"/>
      <c r="CK140" s="299"/>
      <c r="CL140" s="299"/>
      <c r="CM140" s="299"/>
      <c r="CN140" s="299"/>
      <c r="CO140" s="299"/>
      <c r="CP140" s="299"/>
      <c r="CQ140" s="299"/>
      <c r="CR140" s="299"/>
      <c r="CS140" s="299"/>
      <c r="CT140" s="299"/>
      <c r="CU140" s="299"/>
      <c r="CV140" s="299"/>
      <c r="CW140" s="299"/>
      <c r="CX140" s="299"/>
      <c r="CY140" s="299"/>
      <c r="CZ140" s="299"/>
      <c r="DA140" s="299"/>
      <c r="DB140" s="299"/>
      <c r="DC140" s="299"/>
      <c r="DD140" s="299"/>
      <c r="DE140" s="299"/>
      <c r="DF140" s="299"/>
      <c r="DG140" s="299"/>
      <c r="DH140" s="299"/>
      <c r="DI140" s="299"/>
      <c r="DJ140" s="299"/>
      <c r="DK140" s="299"/>
      <c r="DL140" s="299"/>
      <c r="DM140" s="299"/>
      <c r="DN140" s="299"/>
      <c r="DO140" s="299"/>
      <c r="DP140" s="299"/>
      <c r="DQ140" s="299"/>
      <c r="DR140" s="299"/>
      <c r="DS140" s="299"/>
      <c r="DT140" s="299"/>
      <c r="DU140" s="299"/>
      <c r="DV140" s="299"/>
      <c r="DW140" s="299"/>
      <c r="DX140" s="299"/>
      <c r="DY140" s="299"/>
      <c r="DZ140" s="299"/>
      <c r="EA140" s="299"/>
      <c r="EB140" s="299"/>
      <c r="EC140" s="299"/>
      <c r="ED140" s="299"/>
      <c r="EE140" s="299"/>
      <c r="EF140" s="299"/>
      <c r="EG140" s="299"/>
      <c r="EH140" s="299"/>
      <c r="EI140" s="299"/>
      <c r="EJ140" s="299"/>
      <c r="EK140" s="299"/>
      <c r="EL140" s="299"/>
      <c r="EM140" s="299"/>
      <c r="EN140" s="299"/>
      <c r="EO140" s="299"/>
      <c r="EP140" s="299"/>
      <c r="EQ140" s="299"/>
      <c r="ER140" s="299"/>
      <c r="ES140" s="299"/>
      <c r="ET140" s="299"/>
      <c r="EU140" s="299"/>
      <c r="EV140" s="299"/>
      <c r="EW140" s="299"/>
      <c r="EX140" s="299"/>
      <c r="EY140" s="299"/>
      <c r="EZ140" s="299"/>
      <c r="FA140" s="299"/>
      <c r="FB140" s="299"/>
      <c r="FC140" s="299"/>
      <c r="FD140" s="299"/>
      <c r="FE140" s="299"/>
      <c r="FF140" s="299"/>
      <c r="FG140" s="299"/>
      <c r="FH140" s="299"/>
      <c r="FI140" s="299"/>
      <c r="FJ140" s="299"/>
      <c r="FK140" s="299"/>
      <c r="FL140" s="299"/>
      <c r="FM140" s="299"/>
      <c r="FN140" s="299"/>
      <c r="FO140" s="299"/>
      <c r="FP140" s="299"/>
      <c r="FQ140" s="299"/>
      <c r="FR140" s="299"/>
      <c r="FS140" s="299"/>
      <c r="FT140" s="299"/>
      <c r="FU140" s="299"/>
      <c r="FV140" s="299"/>
      <c r="FW140" s="299"/>
      <c r="FX140" s="299"/>
      <c r="FY140" s="299"/>
      <c r="FZ140" s="299"/>
      <c r="GA140" s="299"/>
      <c r="GB140" s="299"/>
      <c r="GC140" s="299"/>
      <c r="GD140" s="299"/>
      <c r="GE140" s="299"/>
      <c r="GF140" s="299"/>
      <c r="GG140" s="299"/>
      <c r="GH140" s="299"/>
      <c r="GI140" s="299"/>
      <c r="GJ140" s="299"/>
      <c r="GK140" s="299"/>
      <c r="GL140" s="299"/>
      <c r="GM140" s="299"/>
      <c r="GN140" s="299"/>
      <c r="GO140" s="299"/>
      <c r="GP140" s="299"/>
      <c r="GQ140" s="299"/>
      <c r="GR140" s="299"/>
      <c r="GS140" s="299"/>
      <c r="GT140" s="299"/>
      <c r="GU140" s="299"/>
      <c r="GV140" s="299"/>
      <c r="GW140" s="299"/>
      <c r="GX140" s="299"/>
      <c r="GY140" s="299"/>
      <c r="GZ140" s="299"/>
      <c r="HA140" s="299"/>
      <c r="HB140" s="299"/>
      <c r="HC140" s="299"/>
      <c r="HD140" s="299"/>
      <c r="HE140" s="299"/>
      <c r="HF140" s="299"/>
      <c r="HG140" s="299"/>
      <c r="HH140" s="299"/>
      <c r="HI140" s="299"/>
      <c r="HJ140" s="299"/>
      <c r="HK140" s="299"/>
      <c r="HL140" s="299"/>
      <c r="HM140" s="299"/>
      <c r="HN140" s="299"/>
      <c r="HO140" s="299"/>
      <c r="HP140" s="299"/>
      <c r="HQ140" s="299"/>
      <c r="HR140" s="299"/>
      <c r="HS140" s="299"/>
      <c r="HT140" s="299"/>
      <c r="HU140" s="299"/>
      <c r="HV140" s="299"/>
      <c r="HW140" s="299"/>
      <c r="HX140" s="299"/>
      <c r="HY140" s="299"/>
      <c r="HZ140" s="299"/>
      <c r="IA140" s="299"/>
      <c r="IB140" s="299"/>
      <c r="IC140" s="299"/>
      <c r="ID140" s="299"/>
      <c r="IE140" s="299"/>
      <c r="IF140" s="299"/>
      <c r="IG140" s="299"/>
      <c r="IH140" s="299"/>
      <c r="II140" s="299"/>
      <c r="IJ140" s="299"/>
      <c r="IK140" s="299"/>
      <c r="IL140" s="299"/>
      <c r="IM140" s="299"/>
      <c r="IN140" s="299"/>
      <c r="IO140" s="299"/>
      <c r="IP140" s="299"/>
      <c r="IQ140" s="299"/>
      <c r="IR140" s="299"/>
      <c r="IS140" s="299"/>
      <c r="IT140" s="299"/>
      <c r="IU140" s="299"/>
      <c r="IV140" s="299"/>
      <c r="IW140" s="299"/>
      <c r="IX140" s="299"/>
      <c r="IY140" s="299"/>
      <c r="IZ140" s="299"/>
      <c r="JA140" s="299"/>
      <c r="JB140" s="299"/>
      <c r="JC140" s="299"/>
      <c r="JD140" s="299"/>
      <c r="JE140" s="299"/>
      <c r="JF140" s="299"/>
      <c r="JG140" s="299"/>
      <c r="JH140" s="299"/>
      <c r="JI140" s="299"/>
      <c r="JJ140" s="299"/>
      <c r="JK140" s="299"/>
      <c r="JL140" s="299"/>
      <c r="JM140" s="299"/>
      <c r="JN140" s="299"/>
      <c r="JO140" s="299"/>
      <c r="JP140" s="299"/>
      <c r="JQ140" s="299"/>
      <c r="JR140" s="299"/>
      <c r="JS140" s="299"/>
      <c r="JT140" s="299"/>
      <c r="JU140" s="299"/>
      <c r="JV140" s="299"/>
      <c r="JW140" s="299"/>
      <c r="JX140" s="299"/>
      <c r="JY140" s="299"/>
      <c r="JZ140" s="299"/>
      <c r="KA140" s="299"/>
      <c r="KB140" s="299"/>
      <c r="KC140" s="299"/>
      <c r="KD140" s="299"/>
      <c r="KE140" s="299"/>
      <c r="KF140" s="299"/>
      <c r="KG140" s="299"/>
      <c r="KH140" s="299"/>
      <c r="KI140" s="299"/>
      <c r="KJ140" s="299"/>
      <c r="KK140" s="299"/>
      <c r="KL140" s="299"/>
      <c r="KM140" s="299"/>
      <c r="KN140" s="299"/>
      <c r="KO140" s="299"/>
      <c r="KP140" s="299"/>
      <c r="KQ140" s="299"/>
      <c r="KR140" s="299"/>
      <c r="KS140" s="299"/>
      <c r="KT140" s="299"/>
      <c r="KU140" s="299"/>
      <c r="KV140" s="299"/>
      <c r="KW140" s="299"/>
      <c r="KX140" s="299"/>
      <c r="KY140" s="299"/>
      <c r="KZ140" s="299"/>
      <c r="LA140" s="299"/>
      <c r="LB140" s="299"/>
      <c r="LC140" s="299"/>
      <c r="LD140" s="299"/>
      <c r="LE140" s="299"/>
      <c r="LF140" s="299"/>
      <c r="LG140" s="299"/>
      <c r="LH140" s="299"/>
      <c r="LI140" s="299"/>
      <c r="LJ140" s="299"/>
      <c r="LK140" s="299"/>
      <c r="LL140" s="299"/>
      <c r="LM140" s="299"/>
      <c r="LN140" s="299"/>
      <c r="LO140" s="299"/>
      <c r="LP140" s="299"/>
      <c r="LQ140" s="299"/>
      <c r="LR140" s="299"/>
      <c r="LS140" s="299"/>
      <c r="LT140" s="299"/>
      <c r="LU140" s="299"/>
      <c r="LV140" s="299"/>
      <c r="LW140" s="299"/>
      <c r="LX140" s="299"/>
      <c r="LY140" s="299"/>
      <c r="LZ140" s="299"/>
      <c r="MA140" s="299"/>
      <c r="MB140" s="299"/>
      <c r="MC140" s="299"/>
      <c r="MD140" s="299"/>
      <c r="ME140" s="299"/>
      <c r="MF140" s="299"/>
      <c r="MG140" s="299"/>
      <c r="MH140" s="299"/>
      <c r="MI140" s="299"/>
      <c r="MJ140" s="299"/>
      <c r="MK140" s="299"/>
      <c r="ML140" s="299"/>
      <c r="MM140" s="299"/>
      <c r="MN140" s="299"/>
      <c r="MO140" s="299"/>
      <c r="MP140" s="299"/>
      <c r="MQ140" s="299"/>
      <c r="MR140" s="299"/>
      <c r="MS140" s="299"/>
      <c r="MT140" s="299"/>
      <c r="MU140" s="299"/>
      <c r="MV140" s="299"/>
      <c r="MW140" s="299"/>
      <c r="MX140" s="299"/>
      <c r="MY140" s="299"/>
      <c r="MZ140" s="299"/>
      <c r="NA140" s="299"/>
      <c r="NB140" s="299"/>
      <c r="NC140" s="299"/>
      <c r="ND140" s="299"/>
      <c r="NE140" s="299"/>
      <c r="NF140" s="299"/>
      <c r="NG140" s="299"/>
      <c r="NH140" s="299"/>
      <c r="NI140" s="299"/>
      <c r="NJ140" s="299"/>
      <c r="NK140" s="299"/>
      <c r="NL140" s="299"/>
      <c r="NM140" s="299"/>
      <c r="NN140" s="299"/>
      <c r="NO140" s="299"/>
      <c r="NP140" s="299"/>
      <c r="NQ140" s="299"/>
      <c r="NR140" s="299"/>
      <c r="NS140" s="299"/>
      <c r="NT140" s="299"/>
      <c r="NU140" s="299"/>
      <c r="NV140" s="299"/>
      <c r="NW140" s="299"/>
      <c r="NX140" s="299"/>
      <c r="NY140" s="299"/>
      <c r="NZ140" s="299"/>
      <c r="OA140" s="299"/>
      <c r="OB140" s="299"/>
      <c r="OC140" s="299"/>
      <c r="OD140" s="299"/>
      <c r="OE140" s="299"/>
      <c r="OF140" s="299"/>
      <c r="OG140" s="299"/>
      <c r="OH140" s="299"/>
      <c r="OI140" s="299"/>
      <c r="OJ140" s="299"/>
      <c r="OK140" s="299"/>
      <c r="OL140" s="299"/>
      <c r="OM140" s="299"/>
      <c r="ON140" s="299"/>
      <c r="OO140" s="299"/>
      <c r="OP140" s="299"/>
      <c r="OQ140" s="299"/>
      <c r="OR140" s="299"/>
      <c r="OS140" s="299"/>
      <c r="OT140" s="299"/>
      <c r="OU140" s="299"/>
      <c r="OV140" s="299"/>
      <c r="OW140" s="299"/>
      <c r="OX140" s="299"/>
      <c r="OY140" s="299"/>
      <c r="OZ140" s="299"/>
      <c r="PA140" s="299"/>
      <c r="PB140" s="299"/>
      <c r="PC140" s="299"/>
      <c r="PD140" s="299"/>
      <c r="PE140" s="299"/>
      <c r="PF140" s="299"/>
      <c r="PG140" s="299"/>
      <c r="PH140" s="299"/>
      <c r="PI140" s="299"/>
      <c r="PJ140" s="299"/>
      <c r="PK140" s="299"/>
      <c r="PL140" s="299"/>
      <c r="PM140" s="299"/>
      <c r="PN140" s="299"/>
      <c r="PO140" s="299"/>
      <c r="PP140" s="299"/>
      <c r="PQ140" s="299"/>
      <c r="PR140" s="299"/>
      <c r="PS140" s="299"/>
      <c r="PT140" s="299"/>
      <c r="PU140" s="299"/>
      <c r="PV140" s="299"/>
      <c r="PW140" s="299"/>
      <c r="PX140" s="299"/>
      <c r="PY140" s="299"/>
      <c r="PZ140" s="299"/>
      <c r="QA140" s="299"/>
      <c r="QB140" s="299"/>
      <c r="QC140" s="299"/>
      <c r="QD140" s="299"/>
      <c r="QE140" s="299"/>
      <c r="QF140" s="299"/>
      <c r="QG140" s="299"/>
      <c r="QH140" s="299"/>
      <c r="QI140" s="299"/>
      <c r="QJ140" s="299"/>
      <c r="QK140" s="299"/>
      <c r="QL140" s="299"/>
      <c r="QM140" s="299"/>
      <c r="QN140" s="299"/>
      <c r="QO140" s="299"/>
      <c r="QP140" s="299"/>
      <c r="QQ140" s="299"/>
      <c r="QR140" s="299"/>
      <c r="QS140" s="299"/>
      <c r="QT140" s="299"/>
      <c r="QU140" s="299"/>
      <c r="QV140" s="299"/>
      <c r="QW140" s="299"/>
      <c r="QX140" s="299"/>
      <c r="QY140" s="299"/>
      <c r="QZ140" s="299"/>
      <c r="RA140" s="299"/>
      <c r="RB140" s="299"/>
      <c r="RC140" s="299"/>
      <c r="RD140" s="299"/>
      <c r="RE140" s="299"/>
      <c r="RF140" s="299"/>
      <c r="RG140" s="299"/>
      <c r="RH140" s="299"/>
      <c r="RI140" s="299"/>
      <c r="RJ140" s="299"/>
      <c r="RK140" s="299"/>
      <c r="RL140" s="299"/>
      <c r="RM140" s="299"/>
      <c r="RN140" s="299"/>
      <c r="RO140" s="299"/>
      <c r="RP140" s="299"/>
      <c r="RQ140" s="299"/>
      <c r="RR140" s="299"/>
      <c r="RS140" s="299"/>
      <c r="RT140" s="299"/>
      <c r="RU140" s="299"/>
      <c r="RV140" s="299"/>
      <c r="RW140" s="299"/>
      <c r="RX140" s="299"/>
      <c r="RY140" s="299"/>
      <c r="RZ140" s="299"/>
      <c r="SA140" s="299"/>
      <c r="SB140" s="299"/>
      <c r="SC140" s="299"/>
      <c r="SD140" s="299"/>
      <c r="SE140" s="299"/>
      <c r="SF140" s="299"/>
      <c r="SG140" s="299"/>
      <c r="SH140" s="299"/>
      <c r="SI140" s="299"/>
      <c r="SJ140" s="299"/>
      <c r="SK140" s="299"/>
      <c r="SL140" s="173"/>
    </row>
    <row r="141" spans="3:16384">
      <c r="D141" s="21"/>
      <c r="E141" s="302"/>
      <c r="F141" s="302"/>
      <c r="G141" s="302"/>
      <c r="H141" s="302"/>
      <c r="I141" s="302"/>
      <c r="J141" s="302"/>
      <c r="K141" s="302"/>
      <c r="L141" s="302"/>
      <c r="M141" s="302"/>
      <c r="N141" s="302"/>
      <c r="O141" s="302"/>
      <c r="P141" s="302"/>
      <c r="Q141" s="302"/>
      <c r="R141" s="302"/>
      <c r="S141" s="302"/>
      <c r="T141" s="302"/>
      <c r="U141" s="302"/>
      <c r="V141" s="302"/>
      <c r="W141" s="302"/>
      <c r="X141" s="302"/>
      <c r="Y141" s="302"/>
      <c r="Z141" s="302"/>
      <c r="AA141" s="302"/>
      <c r="AB141" s="302"/>
      <c r="AC141" s="302"/>
      <c r="AD141" s="302"/>
      <c r="AE141" s="302"/>
      <c r="AF141" s="302"/>
      <c r="AG141" s="302"/>
      <c r="AH141" s="302"/>
      <c r="AI141" s="302"/>
      <c r="AJ141" s="302"/>
      <c r="AK141" s="302"/>
      <c r="AL141" s="302"/>
      <c r="AM141" s="302"/>
      <c r="AN141" s="302"/>
      <c r="AO141" s="302"/>
      <c r="AP141" s="302"/>
      <c r="AQ141" s="302"/>
      <c r="AR141" s="302"/>
      <c r="AS141" s="302"/>
      <c r="AT141" s="302"/>
      <c r="AU141" s="302"/>
      <c r="AV141" s="302"/>
      <c r="AW141" s="302"/>
      <c r="AX141" s="302"/>
      <c r="AY141" s="302"/>
      <c r="AZ141" s="302"/>
      <c r="BA141" s="302"/>
      <c r="BB141" s="302"/>
      <c r="BC141" s="302"/>
      <c r="BD141" s="302"/>
      <c r="BE141" s="302"/>
      <c r="BF141" s="302"/>
      <c r="BG141" s="302"/>
      <c r="BH141" s="302"/>
      <c r="BI141" s="302"/>
      <c r="BJ141" s="302"/>
      <c r="BK141" s="302"/>
      <c r="BL141" s="302"/>
      <c r="BM141" s="302"/>
      <c r="BN141" s="302"/>
      <c r="BO141" s="302"/>
      <c r="BP141" s="302"/>
      <c r="BQ141" s="302"/>
      <c r="BR141" s="302"/>
      <c r="BS141" s="302"/>
      <c r="BT141" s="302"/>
      <c r="BU141" s="302"/>
      <c r="BV141" s="302"/>
      <c r="BW141" s="302"/>
      <c r="BX141" s="302"/>
      <c r="BY141" s="302"/>
      <c r="BZ141" s="302"/>
      <c r="CA141" s="302"/>
      <c r="CB141" s="302"/>
      <c r="CC141" s="302"/>
      <c r="CD141" s="302"/>
      <c r="CE141" s="302"/>
      <c r="CF141" s="302"/>
      <c r="CG141" s="302"/>
      <c r="CH141" s="302"/>
      <c r="CI141" s="302"/>
      <c r="CJ141" s="302"/>
      <c r="CK141" s="302"/>
      <c r="CL141" s="302"/>
      <c r="CM141" s="302"/>
      <c r="CN141" s="302"/>
      <c r="CO141" s="302"/>
      <c r="CP141" s="302"/>
      <c r="CQ141" s="302"/>
      <c r="CR141" s="302"/>
      <c r="CS141" s="302"/>
      <c r="CT141" s="302"/>
      <c r="CU141" s="302"/>
      <c r="CV141" s="302"/>
      <c r="CW141" s="302"/>
      <c r="CX141" s="302"/>
      <c r="CY141" s="302"/>
      <c r="CZ141" s="302"/>
      <c r="DA141" s="302"/>
      <c r="DB141" s="302"/>
      <c r="DC141" s="302"/>
      <c r="DD141" s="302"/>
      <c r="DE141" s="302"/>
      <c r="DF141" s="302"/>
      <c r="DG141" s="302"/>
      <c r="DH141" s="302"/>
      <c r="DI141" s="302"/>
      <c r="DJ141" s="302"/>
      <c r="DK141" s="302"/>
      <c r="DL141" s="302"/>
      <c r="DM141" s="302"/>
      <c r="DN141" s="302"/>
      <c r="DO141" s="302"/>
      <c r="DP141" s="302"/>
      <c r="DQ141" s="302"/>
      <c r="DR141" s="302"/>
      <c r="DS141" s="302"/>
      <c r="DT141" s="302"/>
      <c r="DU141" s="302"/>
      <c r="DV141" s="302"/>
      <c r="DW141" s="302"/>
      <c r="DX141" s="302"/>
      <c r="DY141" s="302"/>
      <c r="DZ141" s="302"/>
      <c r="EA141" s="302"/>
      <c r="EB141" s="302"/>
      <c r="EC141" s="302"/>
      <c r="ED141" s="302"/>
      <c r="EE141" s="302"/>
      <c r="EF141" s="302"/>
      <c r="EG141" s="302"/>
      <c r="EH141" s="302"/>
      <c r="EI141" s="302"/>
      <c r="EJ141" s="302"/>
      <c r="EK141" s="302"/>
      <c r="EL141" s="302"/>
      <c r="EM141" s="302"/>
      <c r="EN141" s="302"/>
      <c r="EO141" s="302"/>
      <c r="EP141" s="302"/>
      <c r="EQ141" s="302"/>
      <c r="ER141" s="302"/>
      <c r="ES141" s="302"/>
      <c r="ET141" s="302"/>
      <c r="EU141" s="302"/>
      <c r="EV141" s="302"/>
      <c r="EW141" s="302"/>
      <c r="EX141" s="302"/>
      <c r="EY141" s="302"/>
      <c r="EZ141" s="302"/>
      <c r="FA141" s="302"/>
      <c r="FB141" s="302"/>
      <c r="FC141" s="302"/>
      <c r="FD141" s="302"/>
      <c r="FE141" s="302"/>
      <c r="FF141" s="302"/>
      <c r="FG141" s="302"/>
      <c r="FH141" s="302"/>
      <c r="FI141" s="302"/>
      <c r="FJ141" s="302"/>
      <c r="FK141" s="302"/>
      <c r="FL141" s="302"/>
      <c r="FM141" s="302"/>
      <c r="FN141" s="302"/>
      <c r="FO141" s="302"/>
      <c r="FP141" s="302"/>
      <c r="FQ141" s="302"/>
      <c r="FR141" s="302"/>
      <c r="FS141" s="302"/>
      <c r="FT141" s="302"/>
      <c r="FU141" s="302"/>
      <c r="FV141" s="302"/>
      <c r="FW141" s="302"/>
      <c r="FX141" s="302"/>
      <c r="FY141" s="302"/>
      <c r="FZ141" s="302"/>
      <c r="GA141" s="302"/>
      <c r="GB141" s="302"/>
      <c r="GC141" s="302"/>
      <c r="GD141" s="302"/>
      <c r="GE141" s="302"/>
      <c r="GF141" s="302"/>
      <c r="GG141" s="302"/>
      <c r="GH141" s="302"/>
      <c r="GI141" s="302"/>
      <c r="GJ141" s="302"/>
      <c r="GK141" s="302"/>
      <c r="GL141" s="302"/>
      <c r="GM141" s="302"/>
      <c r="GN141" s="302"/>
      <c r="GO141" s="302"/>
      <c r="GP141" s="302"/>
      <c r="GQ141" s="302"/>
      <c r="GR141" s="302"/>
      <c r="GS141" s="302"/>
      <c r="GT141" s="302"/>
      <c r="GU141" s="302"/>
      <c r="GV141" s="302"/>
      <c r="GW141" s="302"/>
      <c r="GX141" s="302"/>
      <c r="GY141" s="302"/>
      <c r="GZ141" s="302"/>
      <c r="HA141" s="302"/>
      <c r="HB141" s="302"/>
      <c r="HC141" s="302"/>
      <c r="HD141" s="302"/>
      <c r="HE141" s="302"/>
      <c r="HF141" s="302"/>
      <c r="HG141" s="302"/>
      <c r="HH141" s="302"/>
      <c r="HI141" s="302"/>
      <c r="HJ141" s="302"/>
      <c r="HK141" s="302"/>
      <c r="HL141" s="302"/>
      <c r="HM141" s="302"/>
      <c r="HN141" s="302"/>
      <c r="HO141" s="302"/>
      <c r="HP141" s="302"/>
      <c r="HQ141" s="302"/>
      <c r="HR141" s="302"/>
      <c r="HS141" s="302"/>
      <c r="HT141" s="302"/>
      <c r="HU141" s="302"/>
      <c r="HV141" s="302"/>
      <c r="HW141" s="302"/>
      <c r="HX141" s="302"/>
      <c r="HY141" s="302"/>
      <c r="HZ141" s="302"/>
      <c r="IA141" s="302"/>
      <c r="IB141" s="302"/>
      <c r="IC141" s="302"/>
      <c r="ID141" s="302"/>
      <c r="IE141" s="302"/>
      <c r="IF141" s="302"/>
      <c r="IG141" s="302"/>
      <c r="IH141" s="302"/>
      <c r="II141" s="302"/>
      <c r="IJ141" s="302"/>
      <c r="IK141" s="302"/>
      <c r="IL141" s="302"/>
      <c r="IM141" s="302"/>
      <c r="IN141" s="302"/>
      <c r="IO141" s="302"/>
      <c r="IP141" s="302"/>
      <c r="IQ141" s="302"/>
      <c r="IR141" s="302"/>
      <c r="IS141" s="302"/>
      <c r="IT141" s="302"/>
      <c r="IU141" s="302"/>
      <c r="IV141" s="302"/>
      <c r="IW141" s="302"/>
      <c r="IX141" s="302"/>
      <c r="IY141" s="302"/>
      <c r="IZ141" s="302"/>
      <c r="JA141" s="302"/>
      <c r="JB141" s="302"/>
      <c r="JC141" s="302"/>
      <c r="JD141" s="302"/>
      <c r="JE141" s="302"/>
      <c r="JF141" s="302"/>
      <c r="JG141" s="302"/>
      <c r="JH141" s="302"/>
      <c r="JI141" s="302"/>
      <c r="JJ141" s="302"/>
      <c r="JK141" s="302"/>
      <c r="JL141" s="302"/>
      <c r="JM141" s="302"/>
      <c r="JN141" s="302"/>
      <c r="JO141" s="302"/>
      <c r="JP141" s="302"/>
      <c r="JQ141" s="302"/>
      <c r="JR141" s="302"/>
      <c r="JS141" s="302"/>
      <c r="JT141" s="302"/>
      <c r="JU141" s="302"/>
      <c r="JV141" s="302"/>
      <c r="JW141" s="302"/>
      <c r="JX141" s="302"/>
      <c r="JY141" s="302"/>
      <c r="JZ141" s="302"/>
      <c r="KA141" s="302"/>
      <c r="KB141" s="302"/>
      <c r="KC141" s="302"/>
      <c r="KD141" s="302"/>
      <c r="KE141" s="302"/>
      <c r="KF141" s="302"/>
      <c r="KG141" s="302"/>
      <c r="KH141" s="302"/>
      <c r="KI141" s="302"/>
      <c r="KJ141" s="302"/>
      <c r="KK141" s="302"/>
      <c r="KL141" s="302"/>
      <c r="KM141" s="302"/>
      <c r="KN141" s="302"/>
      <c r="KO141" s="302"/>
      <c r="KP141" s="302"/>
      <c r="KQ141" s="302"/>
      <c r="KR141" s="302"/>
      <c r="KS141" s="302"/>
      <c r="KT141" s="302"/>
      <c r="KU141" s="302"/>
      <c r="KV141" s="302"/>
      <c r="KW141" s="302"/>
      <c r="KX141" s="302"/>
      <c r="KY141" s="302"/>
      <c r="KZ141" s="302"/>
      <c r="LA141" s="302"/>
      <c r="LB141" s="302"/>
      <c r="LC141" s="302"/>
      <c r="LD141" s="302"/>
      <c r="LE141" s="302"/>
      <c r="LF141" s="302"/>
      <c r="LG141" s="302"/>
      <c r="LH141" s="302"/>
      <c r="LI141" s="302"/>
      <c r="LJ141" s="302"/>
      <c r="LK141" s="302"/>
      <c r="LL141" s="302"/>
      <c r="LM141" s="302"/>
      <c r="LN141" s="302"/>
      <c r="LO141" s="302"/>
      <c r="LP141" s="302"/>
      <c r="LQ141" s="302"/>
      <c r="LR141" s="302"/>
      <c r="LS141" s="302"/>
      <c r="LT141" s="302"/>
      <c r="LU141" s="302"/>
      <c r="LV141" s="302"/>
      <c r="LW141" s="302"/>
      <c r="LX141" s="302"/>
      <c r="LY141" s="302"/>
      <c r="LZ141" s="302"/>
      <c r="MA141" s="302"/>
      <c r="MB141" s="302"/>
      <c r="MC141" s="302"/>
      <c r="MD141" s="302"/>
      <c r="ME141" s="302"/>
      <c r="MF141" s="302"/>
      <c r="MG141" s="302"/>
      <c r="MH141" s="302"/>
      <c r="MI141" s="302"/>
      <c r="MJ141" s="302"/>
      <c r="MK141" s="302"/>
      <c r="ML141" s="302"/>
      <c r="MM141" s="302"/>
      <c r="MN141" s="302"/>
      <c r="MO141" s="302"/>
      <c r="MP141" s="302"/>
      <c r="MQ141" s="302"/>
      <c r="MR141" s="302"/>
      <c r="MS141" s="302"/>
      <c r="MT141" s="302"/>
      <c r="MU141" s="302"/>
      <c r="MV141" s="302"/>
      <c r="MW141" s="302"/>
      <c r="MX141" s="302"/>
      <c r="MY141" s="302"/>
      <c r="MZ141" s="302"/>
      <c r="NA141" s="302"/>
      <c r="NB141" s="302"/>
      <c r="NC141" s="302"/>
      <c r="ND141" s="302"/>
      <c r="NE141" s="302"/>
      <c r="NF141" s="302"/>
      <c r="NG141" s="302"/>
      <c r="NH141" s="302"/>
      <c r="NI141" s="302"/>
      <c r="NJ141" s="302"/>
      <c r="NK141" s="302"/>
      <c r="NL141" s="302"/>
      <c r="NM141" s="302"/>
      <c r="NN141" s="302"/>
      <c r="NO141" s="302"/>
      <c r="NP141" s="302"/>
      <c r="NQ141" s="302"/>
      <c r="NR141" s="302"/>
      <c r="NS141" s="302"/>
      <c r="NT141" s="302"/>
      <c r="NU141" s="302"/>
      <c r="NV141" s="302"/>
      <c r="NW141" s="302"/>
      <c r="NX141" s="302"/>
      <c r="NY141" s="302"/>
      <c r="NZ141" s="302"/>
      <c r="OA141" s="302"/>
      <c r="OB141" s="302"/>
      <c r="OC141" s="302"/>
      <c r="OD141" s="302"/>
      <c r="OE141" s="302"/>
      <c r="OF141" s="302"/>
      <c r="OG141" s="302"/>
      <c r="OH141" s="302"/>
      <c r="OI141" s="302"/>
      <c r="OJ141" s="302"/>
      <c r="OK141" s="302"/>
      <c r="OL141" s="302"/>
      <c r="OM141" s="302"/>
      <c r="ON141" s="302"/>
      <c r="OO141" s="302"/>
      <c r="OP141" s="302"/>
      <c r="OQ141" s="302"/>
      <c r="OR141" s="302"/>
      <c r="OS141" s="302"/>
      <c r="OT141" s="302"/>
      <c r="OU141" s="302"/>
      <c r="OV141" s="302"/>
      <c r="OW141" s="302"/>
      <c r="OX141" s="302"/>
      <c r="OY141" s="302"/>
      <c r="OZ141" s="302"/>
      <c r="PA141" s="302"/>
      <c r="PB141" s="302"/>
      <c r="PC141" s="302"/>
      <c r="PD141" s="302"/>
      <c r="PE141" s="302"/>
      <c r="PF141" s="302"/>
      <c r="PG141" s="302"/>
      <c r="PH141" s="302"/>
      <c r="PI141" s="302"/>
      <c r="PJ141" s="302"/>
      <c r="PK141" s="302"/>
      <c r="PL141" s="302"/>
      <c r="PM141" s="302"/>
      <c r="PN141" s="302"/>
      <c r="PO141" s="302"/>
      <c r="PP141" s="302"/>
      <c r="PQ141" s="302"/>
      <c r="PR141" s="302"/>
      <c r="PS141" s="302"/>
      <c r="PT141" s="302"/>
      <c r="PU141" s="302"/>
      <c r="PV141" s="302"/>
      <c r="PW141" s="302"/>
      <c r="PX141" s="302"/>
      <c r="PY141" s="302"/>
      <c r="PZ141" s="302"/>
      <c r="QA141" s="302"/>
      <c r="QB141" s="302"/>
      <c r="QC141" s="302"/>
      <c r="QD141" s="302"/>
      <c r="QE141" s="302"/>
      <c r="QF141" s="302"/>
      <c r="QG141" s="302"/>
      <c r="QH141" s="302"/>
      <c r="QI141" s="302"/>
      <c r="QJ141" s="302"/>
      <c r="QK141" s="302"/>
      <c r="QL141" s="302"/>
      <c r="QM141" s="302"/>
      <c r="QN141" s="302"/>
      <c r="QO141" s="302"/>
      <c r="QP141" s="302"/>
      <c r="QQ141" s="302"/>
      <c r="QR141" s="302"/>
      <c r="QS141" s="302"/>
      <c r="QT141" s="302"/>
      <c r="QU141" s="302"/>
      <c r="QV141" s="302"/>
      <c r="QW141" s="302"/>
      <c r="QX141" s="302"/>
      <c r="QY141" s="302"/>
      <c r="QZ141" s="302"/>
      <c r="RA141" s="302"/>
      <c r="RB141" s="302"/>
      <c r="RC141" s="302"/>
      <c r="RD141" s="302"/>
      <c r="RE141" s="302"/>
      <c r="RF141" s="302"/>
      <c r="RG141" s="302"/>
      <c r="RH141" s="302"/>
      <c r="RI141" s="302"/>
      <c r="RJ141" s="302"/>
      <c r="RK141" s="302"/>
      <c r="RL141" s="302"/>
      <c r="RM141" s="302"/>
      <c r="RN141" s="302"/>
      <c r="RO141" s="302"/>
      <c r="RP141" s="302"/>
      <c r="RQ141" s="302"/>
      <c r="RR141" s="302"/>
      <c r="RS141" s="302"/>
      <c r="RT141" s="302"/>
      <c r="RU141" s="302"/>
      <c r="RV141" s="302"/>
      <c r="RW141" s="302"/>
      <c r="RX141" s="302"/>
      <c r="RY141" s="302"/>
      <c r="RZ141" s="302"/>
      <c r="SA141" s="302"/>
      <c r="SB141" s="302"/>
      <c r="SC141" s="302"/>
      <c r="SD141" s="302"/>
      <c r="SE141" s="302"/>
      <c r="SF141" s="302"/>
      <c r="SG141" s="302"/>
      <c r="SH141" s="302"/>
      <c r="SI141" s="302"/>
      <c r="SJ141" s="302"/>
      <c r="SK141" s="302"/>
      <c r="SL141" s="302"/>
      <c r="SM141" s="302"/>
      <c r="SN141" s="302"/>
      <c r="SO141" s="302"/>
    </row>
    <row r="142" spans="3:16384">
      <c r="D142" s="21"/>
      <c r="E142" s="302"/>
      <c r="F142" s="302"/>
      <c r="G142" s="302"/>
      <c r="H142" s="302"/>
      <c r="I142" s="302"/>
      <c r="J142" s="302"/>
      <c r="K142" s="302"/>
      <c r="L142" s="302"/>
      <c r="M142" s="302"/>
      <c r="N142" s="302"/>
      <c r="O142" s="302"/>
      <c r="P142" s="302"/>
      <c r="Q142" s="302"/>
      <c r="R142" s="302"/>
      <c r="S142" s="302"/>
      <c r="T142" s="302"/>
      <c r="U142" s="302"/>
      <c r="V142" s="302"/>
      <c r="W142" s="302"/>
      <c r="X142" s="302"/>
      <c r="Y142" s="302"/>
      <c r="Z142" s="302"/>
      <c r="AA142" s="302"/>
      <c r="AB142" s="302"/>
      <c r="AC142" s="302"/>
      <c r="AD142" s="302"/>
      <c r="AE142" s="302"/>
      <c r="AF142" s="302"/>
      <c r="AG142" s="302"/>
      <c r="AH142" s="302"/>
      <c r="AI142" s="302"/>
      <c r="AJ142" s="302"/>
      <c r="AK142" s="302"/>
      <c r="AL142" s="302"/>
      <c r="AM142" s="302"/>
      <c r="AN142" s="302"/>
      <c r="AO142" s="302"/>
      <c r="AP142" s="302"/>
      <c r="AQ142" s="302"/>
      <c r="AR142" s="302"/>
      <c r="AS142" s="302"/>
      <c r="AT142" s="302"/>
      <c r="AU142" s="302"/>
      <c r="AV142" s="302"/>
      <c r="AW142" s="302"/>
      <c r="AX142" s="302"/>
      <c r="AY142" s="302"/>
      <c r="AZ142" s="302"/>
      <c r="BA142" s="302"/>
      <c r="BB142" s="302"/>
      <c r="BC142" s="302"/>
      <c r="BD142" s="302"/>
      <c r="BE142" s="302"/>
      <c r="BF142" s="302"/>
      <c r="BG142" s="302"/>
      <c r="BH142" s="302"/>
      <c r="BI142" s="302"/>
      <c r="BJ142" s="302"/>
      <c r="BK142" s="302"/>
      <c r="BL142" s="302"/>
      <c r="BM142" s="302"/>
      <c r="BN142" s="302"/>
      <c r="BO142" s="302"/>
      <c r="BP142" s="302"/>
      <c r="BQ142" s="302"/>
      <c r="BR142" s="302"/>
      <c r="BS142" s="302"/>
      <c r="BT142" s="302"/>
      <c r="BU142" s="302"/>
      <c r="BV142" s="302"/>
      <c r="BW142" s="302"/>
      <c r="BX142" s="302"/>
      <c r="BY142" s="302"/>
      <c r="BZ142" s="302"/>
      <c r="CA142" s="302"/>
      <c r="CB142" s="302"/>
      <c r="CC142" s="302"/>
      <c r="CD142" s="302"/>
      <c r="CE142" s="302"/>
      <c r="CF142" s="302"/>
      <c r="CG142" s="302"/>
      <c r="CH142" s="302"/>
      <c r="CI142" s="302"/>
      <c r="CJ142" s="302"/>
      <c r="CK142" s="302"/>
      <c r="CL142" s="302"/>
      <c r="CM142" s="302"/>
      <c r="CN142" s="302"/>
      <c r="CO142" s="302"/>
      <c r="CP142" s="302"/>
      <c r="CQ142" s="302"/>
      <c r="CR142" s="302"/>
      <c r="CS142" s="302"/>
      <c r="CT142" s="302"/>
      <c r="CU142" s="302"/>
      <c r="CV142" s="302"/>
      <c r="CW142" s="302"/>
      <c r="CX142" s="302"/>
      <c r="CY142" s="302"/>
      <c r="CZ142" s="302"/>
      <c r="DA142" s="302"/>
      <c r="DB142" s="302"/>
      <c r="DC142" s="302"/>
      <c r="DD142" s="302"/>
      <c r="DE142" s="302"/>
      <c r="DF142" s="302"/>
      <c r="DG142" s="302"/>
      <c r="DH142" s="302"/>
      <c r="DI142" s="302"/>
      <c r="DJ142" s="302"/>
      <c r="DK142" s="302"/>
      <c r="DL142" s="302"/>
      <c r="DM142" s="302"/>
      <c r="DN142" s="302"/>
      <c r="DO142" s="302"/>
      <c r="DP142" s="302"/>
      <c r="DQ142" s="302"/>
      <c r="DR142" s="302"/>
      <c r="DS142" s="302"/>
      <c r="DT142" s="302"/>
      <c r="DU142" s="302"/>
      <c r="DV142" s="302"/>
      <c r="DW142" s="302"/>
      <c r="DX142" s="302"/>
      <c r="DY142" s="302"/>
      <c r="DZ142" s="302"/>
      <c r="EA142" s="302"/>
      <c r="EB142" s="302"/>
      <c r="EC142" s="302"/>
      <c r="ED142" s="302"/>
      <c r="EE142" s="302"/>
      <c r="EF142" s="302"/>
      <c r="EG142" s="302"/>
      <c r="EH142" s="302"/>
      <c r="EI142" s="302"/>
      <c r="EJ142" s="302"/>
      <c r="EK142" s="302"/>
      <c r="EL142" s="302"/>
      <c r="EM142" s="302"/>
      <c r="EN142" s="302"/>
      <c r="EO142" s="302"/>
      <c r="EP142" s="302"/>
      <c r="EQ142" s="302"/>
      <c r="ER142" s="302"/>
      <c r="ES142" s="302"/>
      <c r="ET142" s="302"/>
      <c r="EU142" s="302"/>
      <c r="EV142" s="302"/>
      <c r="EW142" s="302"/>
      <c r="EX142" s="302"/>
      <c r="EY142" s="302"/>
      <c r="EZ142" s="302"/>
      <c r="FA142" s="302"/>
      <c r="FB142" s="302"/>
      <c r="FC142" s="302"/>
      <c r="FD142" s="302"/>
      <c r="FE142" s="302"/>
      <c r="FF142" s="302"/>
      <c r="FG142" s="302"/>
      <c r="FH142" s="302"/>
      <c r="FI142" s="302"/>
      <c r="FJ142" s="302"/>
      <c r="FK142" s="302"/>
      <c r="FL142" s="302"/>
      <c r="FM142" s="302"/>
      <c r="FN142" s="302"/>
      <c r="FO142" s="302"/>
      <c r="FP142" s="302"/>
      <c r="FQ142" s="302"/>
      <c r="FR142" s="302"/>
      <c r="FS142" s="302"/>
      <c r="FT142" s="302"/>
      <c r="FU142" s="302"/>
      <c r="FV142" s="302"/>
      <c r="FW142" s="302"/>
      <c r="FX142" s="302"/>
      <c r="FY142" s="302"/>
      <c r="FZ142" s="302"/>
      <c r="GA142" s="302"/>
      <c r="GB142" s="302"/>
      <c r="GC142" s="302"/>
      <c r="GD142" s="302"/>
      <c r="GE142" s="302"/>
      <c r="GF142" s="302"/>
      <c r="GG142" s="302"/>
      <c r="GH142" s="302"/>
      <c r="GI142" s="302"/>
      <c r="GJ142" s="302"/>
      <c r="GK142" s="302"/>
      <c r="GL142" s="302"/>
      <c r="GM142" s="302"/>
      <c r="GN142" s="302"/>
      <c r="GO142" s="302"/>
      <c r="GP142" s="302"/>
      <c r="GQ142" s="302"/>
      <c r="GR142" s="302"/>
      <c r="GS142" s="302"/>
      <c r="GT142" s="302"/>
      <c r="GU142" s="302"/>
      <c r="GV142" s="302"/>
      <c r="GW142" s="302"/>
      <c r="GX142" s="302"/>
      <c r="GY142" s="302"/>
      <c r="GZ142" s="302"/>
      <c r="HA142" s="302"/>
      <c r="HB142" s="302"/>
      <c r="HC142" s="302"/>
      <c r="HD142" s="302"/>
      <c r="HE142" s="302"/>
      <c r="HF142" s="302"/>
      <c r="HG142" s="302"/>
      <c r="HH142" s="302"/>
      <c r="HI142" s="302"/>
      <c r="HJ142" s="302"/>
      <c r="HK142" s="302"/>
      <c r="HL142" s="302"/>
      <c r="HM142" s="302"/>
      <c r="HN142" s="302"/>
      <c r="HO142" s="302"/>
      <c r="HP142" s="302"/>
      <c r="HQ142" s="302"/>
      <c r="HR142" s="302"/>
      <c r="HS142" s="302"/>
      <c r="HT142" s="302"/>
      <c r="HU142" s="302"/>
      <c r="HV142" s="302"/>
      <c r="HW142" s="302"/>
      <c r="HX142" s="302"/>
      <c r="HY142" s="302"/>
      <c r="HZ142" s="302"/>
      <c r="IA142" s="302"/>
      <c r="IB142" s="302"/>
      <c r="IC142" s="302"/>
      <c r="ID142" s="302"/>
      <c r="IE142" s="302"/>
      <c r="IF142" s="302"/>
      <c r="IG142" s="302"/>
      <c r="IH142" s="302"/>
      <c r="II142" s="302"/>
      <c r="IJ142" s="302"/>
      <c r="IK142" s="302"/>
      <c r="IL142" s="302"/>
      <c r="IM142" s="302"/>
      <c r="IN142" s="302"/>
      <c r="IO142" s="302"/>
      <c r="IP142" s="302"/>
      <c r="IQ142" s="302"/>
      <c r="IR142" s="302"/>
      <c r="IS142" s="302"/>
      <c r="IT142" s="302"/>
      <c r="IU142" s="302"/>
      <c r="IV142" s="302"/>
      <c r="IW142" s="302"/>
      <c r="IX142" s="302"/>
      <c r="IY142" s="302"/>
      <c r="IZ142" s="302"/>
      <c r="JA142" s="302"/>
      <c r="JB142" s="302"/>
      <c r="JC142" s="302"/>
      <c r="JD142" s="302"/>
      <c r="JE142" s="302"/>
      <c r="JF142" s="302"/>
      <c r="JG142" s="302"/>
      <c r="JH142" s="302"/>
      <c r="JI142" s="302"/>
      <c r="JJ142" s="302"/>
      <c r="JK142" s="302"/>
      <c r="JL142" s="302"/>
      <c r="JM142" s="302"/>
      <c r="JN142" s="302"/>
      <c r="JO142" s="302"/>
      <c r="JP142" s="302"/>
      <c r="JQ142" s="302"/>
      <c r="JR142" s="302"/>
      <c r="JS142" s="302"/>
      <c r="JT142" s="302"/>
      <c r="JU142" s="302"/>
      <c r="JV142" s="302"/>
      <c r="JW142" s="302"/>
      <c r="JX142" s="302"/>
      <c r="JY142" s="302"/>
      <c r="JZ142" s="302"/>
      <c r="KA142" s="302"/>
      <c r="KB142" s="302"/>
      <c r="KC142" s="302"/>
      <c r="KD142" s="302"/>
      <c r="KE142" s="302"/>
      <c r="KF142" s="302"/>
      <c r="KG142" s="302"/>
      <c r="KH142" s="302"/>
      <c r="KI142" s="302"/>
      <c r="KJ142" s="302"/>
      <c r="KK142" s="302"/>
      <c r="KL142" s="302"/>
      <c r="KM142" s="302"/>
      <c r="KN142" s="302"/>
      <c r="KO142" s="302"/>
      <c r="KP142" s="302"/>
      <c r="KQ142" s="302"/>
      <c r="KR142" s="302"/>
      <c r="KS142" s="302"/>
      <c r="KT142" s="302"/>
      <c r="KU142" s="302"/>
      <c r="KV142" s="302"/>
      <c r="KW142" s="302"/>
      <c r="KX142" s="302"/>
      <c r="KY142" s="302"/>
      <c r="KZ142" s="302"/>
      <c r="LA142" s="302"/>
      <c r="LB142" s="302"/>
      <c r="LC142" s="302"/>
      <c r="LD142" s="302"/>
      <c r="LE142" s="302"/>
      <c r="LF142" s="302"/>
      <c r="LG142" s="302"/>
      <c r="LH142" s="302"/>
      <c r="LI142" s="302"/>
      <c r="LJ142" s="302"/>
      <c r="LK142" s="302"/>
      <c r="LL142" s="302"/>
      <c r="LM142" s="302"/>
      <c r="LN142" s="302"/>
      <c r="LO142" s="302"/>
      <c r="LP142" s="302"/>
      <c r="LQ142" s="302"/>
      <c r="LR142" s="302"/>
      <c r="LS142" s="302"/>
      <c r="LT142" s="302"/>
      <c r="LU142" s="302"/>
      <c r="LV142" s="302"/>
      <c r="LW142" s="302"/>
      <c r="LX142" s="302"/>
      <c r="LY142" s="302"/>
      <c r="LZ142" s="302"/>
      <c r="MA142" s="302"/>
      <c r="MB142" s="302"/>
      <c r="MC142" s="302"/>
      <c r="MD142" s="302"/>
      <c r="ME142" s="302"/>
      <c r="MF142" s="302"/>
      <c r="MG142" s="302"/>
      <c r="MH142" s="302"/>
      <c r="MI142" s="302"/>
      <c r="MJ142" s="302"/>
      <c r="MK142" s="302"/>
      <c r="ML142" s="302"/>
      <c r="MM142" s="302"/>
      <c r="MN142" s="302"/>
      <c r="MO142" s="302"/>
      <c r="MP142" s="302"/>
      <c r="MQ142" s="302"/>
      <c r="MR142" s="302"/>
      <c r="MS142" s="302"/>
      <c r="MT142" s="302"/>
      <c r="MU142" s="302"/>
      <c r="MV142" s="302"/>
      <c r="MW142" s="302"/>
      <c r="MX142" s="302"/>
      <c r="MY142" s="302"/>
      <c r="MZ142" s="302"/>
      <c r="NA142" s="302"/>
      <c r="NB142" s="302"/>
      <c r="NC142" s="302"/>
      <c r="ND142" s="302"/>
      <c r="NE142" s="302"/>
      <c r="NF142" s="302"/>
      <c r="NG142" s="302"/>
      <c r="NH142" s="302"/>
      <c r="NI142" s="302"/>
      <c r="NJ142" s="302"/>
      <c r="NK142" s="302"/>
      <c r="NL142" s="302"/>
      <c r="NM142" s="302"/>
      <c r="NN142" s="302"/>
      <c r="NO142" s="302"/>
      <c r="NP142" s="302"/>
      <c r="NQ142" s="302"/>
      <c r="NR142" s="302"/>
      <c r="NS142" s="302"/>
      <c r="NT142" s="302"/>
      <c r="NU142" s="302"/>
      <c r="NV142" s="302"/>
      <c r="NW142" s="302"/>
      <c r="NX142" s="302"/>
      <c r="NY142" s="302"/>
      <c r="NZ142" s="302"/>
      <c r="OA142" s="302"/>
      <c r="OB142" s="302"/>
      <c r="OC142" s="302"/>
      <c r="OD142" s="302"/>
      <c r="OE142" s="302"/>
      <c r="OF142" s="302"/>
      <c r="OG142" s="302"/>
      <c r="OH142" s="302"/>
      <c r="OI142" s="302"/>
      <c r="OJ142" s="302"/>
      <c r="OK142" s="302"/>
      <c r="OL142" s="302"/>
      <c r="OM142" s="302"/>
      <c r="ON142" s="302"/>
      <c r="OO142" s="302"/>
      <c r="OP142" s="302"/>
      <c r="OQ142" s="302"/>
      <c r="OR142" s="302"/>
      <c r="OS142" s="302"/>
      <c r="OT142" s="302"/>
      <c r="OU142" s="302"/>
      <c r="OV142" s="302"/>
      <c r="OW142" s="302"/>
      <c r="OX142" s="302"/>
      <c r="OY142" s="302"/>
      <c r="OZ142" s="302"/>
      <c r="PA142" s="302"/>
      <c r="PB142" s="302"/>
      <c r="PC142" s="302"/>
      <c r="PD142" s="302"/>
      <c r="PE142" s="302"/>
      <c r="PF142" s="302"/>
      <c r="PG142" s="302"/>
      <c r="PH142" s="302"/>
      <c r="PI142" s="302"/>
      <c r="PJ142" s="302"/>
      <c r="PK142" s="302"/>
      <c r="PL142" s="302"/>
      <c r="PM142" s="302"/>
      <c r="PN142" s="302"/>
      <c r="PO142" s="302"/>
      <c r="PP142" s="302"/>
      <c r="PQ142" s="302"/>
      <c r="PR142" s="302"/>
      <c r="PS142" s="302"/>
      <c r="PT142" s="302"/>
      <c r="PU142" s="302"/>
      <c r="PV142" s="302"/>
      <c r="PW142" s="302"/>
      <c r="PX142" s="302"/>
      <c r="PY142" s="302"/>
      <c r="PZ142" s="302"/>
      <c r="QA142" s="302"/>
      <c r="QB142" s="302"/>
      <c r="QC142" s="302"/>
      <c r="QD142" s="302"/>
      <c r="QE142" s="302"/>
      <c r="QF142" s="302"/>
      <c r="QG142" s="302"/>
      <c r="QH142" s="302"/>
      <c r="QI142" s="302"/>
      <c r="QJ142" s="302"/>
      <c r="QK142" s="302"/>
      <c r="QL142" s="302"/>
      <c r="QM142" s="302"/>
      <c r="QN142" s="302"/>
      <c r="QO142" s="302"/>
      <c r="QP142" s="302"/>
      <c r="QQ142" s="302"/>
      <c r="QR142" s="302"/>
      <c r="QS142" s="302"/>
      <c r="QT142" s="302"/>
      <c r="QU142" s="302"/>
      <c r="QV142" s="302"/>
      <c r="QW142" s="302"/>
      <c r="QX142" s="302"/>
      <c r="QY142" s="302"/>
      <c r="QZ142" s="302"/>
      <c r="RA142" s="302"/>
      <c r="RB142" s="302"/>
      <c r="RC142" s="302"/>
      <c r="RD142" s="302"/>
      <c r="RE142" s="302"/>
      <c r="RF142" s="302"/>
      <c r="RG142" s="302"/>
      <c r="RH142" s="302"/>
      <c r="RI142" s="302"/>
      <c r="RJ142" s="302"/>
      <c r="RK142" s="302"/>
      <c r="RL142" s="302"/>
      <c r="RM142" s="302"/>
      <c r="RN142" s="302"/>
      <c r="RO142" s="302"/>
      <c r="RP142" s="302"/>
      <c r="RQ142" s="302"/>
      <c r="RR142" s="302"/>
      <c r="RS142" s="302"/>
      <c r="RT142" s="302"/>
      <c r="RU142" s="302"/>
      <c r="RV142" s="302"/>
      <c r="RW142" s="302"/>
      <c r="RX142" s="302"/>
      <c r="RY142" s="302"/>
      <c r="RZ142" s="302"/>
      <c r="SA142" s="302"/>
      <c r="SB142" s="302"/>
      <c r="SC142" s="302"/>
      <c r="SD142" s="302"/>
      <c r="SE142" s="302"/>
      <c r="SF142" s="302"/>
      <c r="SG142" s="302"/>
      <c r="SH142" s="302"/>
      <c r="SI142" s="302"/>
      <c r="SJ142" s="302"/>
      <c r="SK142" s="302"/>
      <c r="SL142" s="302"/>
      <c r="SM142" s="302"/>
      <c r="SN142" s="302"/>
      <c r="SO142" s="302"/>
    </row>
    <row r="143" spans="3:16384">
      <c r="C143" s="381" t="s">
        <v>602</v>
      </c>
      <c r="D143" s="473" t="s">
        <v>175</v>
      </c>
      <c r="E143" s="381" t="s">
        <v>599</v>
      </c>
      <c r="F143" s="300">
        <f>(5*unit.cost.digital.service.5-3*unit.cost.digital.service.3/(12*years.client.retention))*F65</f>
        <v>79.331299305053562</v>
      </c>
      <c r="G143" s="300">
        <f>(5*unit.cost.digital.service.5-3*unit.cost.digital.service.3/(12*years.client.retention))*G65</f>
        <v>79.331299305053562</v>
      </c>
      <c r="H143" s="300">
        <f>(5*unit.cost.digital.service.5-3*unit.cost.digital.service.3/(12*years.client.retention))*H65</f>
        <v>79.331299305053562</v>
      </c>
      <c r="I143" s="300">
        <f>(5*unit.cost.digital.service.5-3*unit.cost.digital.service.3/(12*years.client.retention))*I65</f>
        <v>79.331299305053562</v>
      </c>
      <c r="J143" s="191">
        <v>0</v>
      </c>
      <c r="K143" s="300">
        <f>(5*unit.cost.digital.service.5-3*unit.cost.digital.service.3/(12*years.client.retention))*K65</f>
        <v>79.331299305053562</v>
      </c>
      <c r="L143" s="191">
        <v>0</v>
      </c>
      <c r="M143" s="300">
        <f t="shared" ref="M143:S143" si="89">(5*unit.cost.digital.service.5-3*unit.cost.digital.service.3/(12*years.client.retention))*M65</f>
        <v>79.331299305053562</v>
      </c>
      <c r="N143" s="300">
        <f t="shared" si="89"/>
        <v>79.331299305053562</v>
      </c>
      <c r="O143" s="300">
        <f t="shared" si="89"/>
        <v>79.331299305053562</v>
      </c>
      <c r="P143" s="300">
        <f t="shared" si="89"/>
        <v>79.331299305053562</v>
      </c>
      <c r="Q143" s="300">
        <f t="shared" si="89"/>
        <v>158.66259861010712</v>
      </c>
      <c r="R143" s="300">
        <f t="shared" si="89"/>
        <v>317.32519722021425</v>
      </c>
      <c r="S143" s="300">
        <f t="shared" si="89"/>
        <v>475.98779583032137</v>
      </c>
      <c r="T143" s="191">
        <v>0</v>
      </c>
      <c r="U143" s="191">
        <v>0</v>
      </c>
      <c r="V143" s="300"/>
      <c r="W143" s="300"/>
      <c r="X143" s="300"/>
      <c r="Y143" s="300"/>
      <c r="Z143" s="300"/>
      <c r="AA143" s="300"/>
      <c r="AB143" s="300"/>
      <c r="AC143" s="300"/>
      <c r="AD143" s="300"/>
      <c r="AE143" s="300"/>
      <c r="AF143" s="300"/>
      <c r="AG143" s="300"/>
      <c r="AH143" s="300"/>
      <c r="AI143" s="300"/>
      <c r="AJ143" s="300"/>
      <c r="AK143" s="300"/>
      <c r="AL143" s="300"/>
      <c r="AM143" s="300"/>
      <c r="AN143" s="300"/>
      <c r="AO143" s="300"/>
      <c r="AP143" s="300"/>
      <c r="AQ143" s="300"/>
      <c r="AR143" s="300"/>
      <c r="AS143" s="300"/>
      <c r="AT143" s="300"/>
      <c r="AU143" s="300"/>
      <c r="AV143" s="300"/>
      <c r="AW143" s="300"/>
      <c r="AX143" s="300"/>
      <c r="AY143" s="300"/>
      <c r="AZ143" s="300"/>
      <c r="BA143" s="300"/>
      <c r="BB143" s="300"/>
      <c r="BC143" s="300"/>
      <c r="BD143" s="300"/>
      <c r="BE143" s="300"/>
      <c r="BF143" s="300"/>
      <c r="BG143" s="300"/>
      <c r="BH143" s="300"/>
      <c r="BI143" s="300"/>
      <c r="BJ143" s="300"/>
      <c r="BK143" s="300"/>
      <c r="BL143" s="300"/>
      <c r="BM143" s="300"/>
      <c r="BN143" s="300"/>
      <c r="BO143" s="300"/>
      <c r="BP143" s="300"/>
      <c r="BQ143" s="300"/>
      <c r="BR143" s="300"/>
      <c r="BS143" s="300"/>
      <c r="BT143" s="300"/>
      <c r="BU143" s="300"/>
      <c r="BV143" s="300"/>
      <c r="BW143" s="300"/>
      <c r="BX143" s="300"/>
      <c r="BY143" s="300"/>
      <c r="BZ143" s="300"/>
      <c r="CA143" s="300"/>
      <c r="CB143" s="300"/>
      <c r="CC143" s="300"/>
      <c r="CD143" s="300"/>
      <c r="CE143" s="300"/>
      <c r="CF143" s="300"/>
      <c r="CG143" s="300"/>
      <c r="CH143" s="300"/>
      <c r="CI143" s="300"/>
      <c r="CJ143" s="300"/>
      <c r="CK143" s="300"/>
      <c r="CL143" s="300"/>
      <c r="CM143" s="300"/>
      <c r="CN143" s="300"/>
      <c r="CO143" s="300"/>
      <c r="CP143" s="300"/>
      <c r="CQ143" s="300"/>
      <c r="CR143" s="300"/>
      <c r="CS143" s="300"/>
      <c r="CT143" s="300"/>
      <c r="CU143" s="300"/>
      <c r="CV143" s="300"/>
      <c r="CW143" s="300"/>
      <c r="CX143" s="300"/>
      <c r="CY143" s="300"/>
      <c r="CZ143" s="300"/>
      <c r="DA143" s="300"/>
      <c r="DB143" s="300"/>
      <c r="DC143" s="300"/>
      <c r="DD143" s="300"/>
      <c r="DE143" s="300"/>
      <c r="DF143" s="300"/>
      <c r="DG143" s="300"/>
      <c r="DH143" s="300"/>
      <c r="DI143" s="300"/>
      <c r="DJ143" s="300"/>
      <c r="DK143" s="300"/>
      <c r="DL143" s="300"/>
      <c r="DM143" s="300"/>
      <c r="DN143" s="300"/>
      <c r="DO143" s="300"/>
      <c r="DP143" s="300"/>
      <c r="DQ143" s="300"/>
      <c r="DR143" s="300"/>
      <c r="DS143" s="300"/>
      <c r="DT143" s="300"/>
      <c r="DU143" s="300"/>
      <c r="DV143" s="300"/>
      <c r="DW143" s="300"/>
      <c r="DX143" s="300"/>
      <c r="DY143" s="300"/>
      <c r="DZ143" s="300"/>
      <c r="EA143" s="300"/>
      <c r="EB143" s="300"/>
      <c r="EC143" s="300"/>
      <c r="ED143" s="300"/>
      <c r="EE143" s="300"/>
      <c r="EF143" s="300"/>
      <c r="EG143" s="300"/>
      <c r="EH143" s="300"/>
      <c r="EI143" s="300"/>
      <c r="EJ143" s="300"/>
      <c r="EK143" s="300"/>
      <c r="EL143" s="300"/>
      <c r="EM143" s="300"/>
      <c r="EN143" s="300"/>
      <c r="EO143" s="300"/>
      <c r="EP143" s="300"/>
      <c r="EQ143" s="300"/>
      <c r="ER143" s="300"/>
      <c r="ES143" s="300"/>
      <c r="ET143" s="300"/>
      <c r="EU143" s="300"/>
      <c r="EV143" s="300"/>
      <c r="EW143" s="300"/>
      <c r="EX143" s="300"/>
      <c r="EY143" s="300"/>
      <c r="EZ143" s="300"/>
      <c r="FA143" s="300"/>
      <c r="FB143" s="300"/>
      <c r="FC143" s="300"/>
      <c r="FD143" s="300"/>
      <c r="FE143" s="300"/>
      <c r="FF143" s="300"/>
      <c r="FG143" s="300"/>
      <c r="FH143" s="300"/>
      <c r="FI143" s="300"/>
      <c r="FJ143" s="300"/>
      <c r="FK143" s="300"/>
      <c r="FL143" s="300"/>
      <c r="FM143" s="300"/>
      <c r="FN143" s="300"/>
      <c r="FO143" s="300"/>
      <c r="FP143" s="300"/>
      <c r="FQ143" s="300"/>
      <c r="FR143" s="300"/>
      <c r="FS143" s="300"/>
      <c r="FT143" s="300"/>
      <c r="FU143" s="300"/>
      <c r="FV143" s="300"/>
      <c r="FW143" s="300"/>
      <c r="FX143" s="300"/>
      <c r="FY143" s="300"/>
      <c r="FZ143" s="300"/>
      <c r="GA143" s="300"/>
      <c r="GB143" s="300"/>
      <c r="GC143" s="300"/>
      <c r="GD143" s="300"/>
      <c r="GE143" s="300"/>
      <c r="GF143" s="300"/>
      <c r="GG143" s="300"/>
      <c r="GH143" s="300"/>
      <c r="GI143" s="300"/>
      <c r="GJ143" s="300"/>
      <c r="GK143" s="300"/>
      <c r="GL143" s="300"/>
      <c r="GM143" s="300"/>
      <c r="GN143" s="300"/>
      <c r="GO143" s="300"/>
      <c r="GP143" s="300"/>
      <c r="GQ143" s="300"/>
      <c r="GR143" s="300"/>
      <c r="GS143" s="300"/>
      <c r="GT143" s="300"/>
      <c r="GU143" s="300"/>
      <c r="GV143" s="300"/>
      <c r="GW143" s="300"/>
      <c r="GX143" s="300"/>
      <c r="GY143" s="300"/>
      <c r="GZ143" s="300"/>
      <c r="HA143" s="300"/>
      <c r="HB143" s="300"/>
      <c r="HC143" s="300"/>
      <c r="HD143" s="300"/>
      <c r="HE143" s="300"/>
      <c r="HF143" s="300"/>
      <c r="HG143" s="300"/>
      <c r="HH143" s="300"/>
      <c r="HI143" s="300"/>
      <c r="HJ143" s="300"/>
      <c r="HK143" s="300"/>
      <c r="HL143" s="300"/>
      <c r="HM143" s="300"/>
      <c r="HN143" s="300"/>
      <c r="HO143" s="300"/>
      <c r="HP143" s="300"/>
      <c r="HQ143" s="300"/>
      <c r="HR143" s="300"/>
      <c r="HS143" s="300"/>
      <c r="HT143" s="300"/>
      <c r="HU143" s="300"/>
      <c r="HV143" s="300"/>
      <c r="HW143" s="300"/>
      <c r="HX143" s="300"/>
      <c r="HY143" s="300"/>
      <c r="HZ143" s="300"/>
      <c r="IA143" s="300"/>
      <c r="IB143" s="300"/>
      <c r="IC143" s="300"/>
      <c r="ID143" s="300"/>
      <c r="IE143" s="300"/>
      <c r="IF143" s="300"/>
      <c r="IG143" s="300"/>
      <c r="IH143" s="300"/>
      <c r="II143" s="300"/>
      <c r="IJ143" s="300"/>
      <c r="IK143" s="300"/>
      <c r="IL143" s="300"/>
      <c r="IM143" s="300"/>
      <c r="IN143" s="300"/>
      <c r="IO143" s="300"/>
      <c r="IP143" s="300"/>
      <c r="IQ143" s="300"/>
      <c r="IR143" s="300"/>
      <c r="IS143" s="300"/>
      <c r="IT143" s="300"/>
      <c r="IU143" s="300"/>
      <c r="IV143" s="300"/>
      <c r="IW143" s="300"/>
      <c r="IX143" s="300"/>
      <c r="IY143" s="300"/>
      <c r="IZ143" s="300"/>
      <c r="JA143" s="300"/>
      <c r="JB143" s="300"/>
      <c r="JC143" s="300"/>
      <c r="JD143" s="300"/>
      <c r="JE143" s="300"/>
      <c r="JF143" s="300"/>
      <c r="JG143" s="300"/>
      <c r="JH143" s="300"/>
      <c r="JI143" s="300"/>
      <c r="JJ143" s="300"/>
      <c r="JK143" s="300"/>
      <c r="JL143" s="300"/>
      <c r="JM143" s="300"/>
      <c r="JN143" s="300"/>
      <c r="JO143" s="300"/>
      <c r="JP143" s="300"/>
      <c r="JQ143" s="300"/>
      <c r="JR143" s="300"/>
      <c r="JS143" s="300"/>
      <c r="JT143" s="300"/>
      <c r="JU143" s="300"/>
      <c r="JV143" s="300"/>
      <c r="JW143" s="300"/>
      <c r="JX143" s="300"/>
      <c r="JY143" s="300"/>
      <c r="JZ143" s="300"/>
      <c r="KA143" s="300"/>
      <c r="KB143" s="300"/>
      <c r="KC143" s="300"/>
      <c r="KD143" s="300"/>
      <c r="KE143" s="300"/>
      <c r="KF143" s="300"/>
      <c r="KG143" s="300"/>
      <c r="KH143" s="300"/>
      <c r="KI143" s="300"/>
      <c r="KJ143" s="300"/>
      <c r="KK143" s="300"/>
      <c r="KL143" s="300"/>
      <c r="KM143" s="300"/>
      <c r="KN143" s="300"/>
      <c r="KO143" s="300"/>
      <c r="KP143" s="300"/>
      <c r="KQ143" s="300"/>
      <c r="KR143" s="300"/>
      <c r="KS143" s="300"/>
      <c r="KT143" s="300"/>
      <c r="KU143" s="300"/>
      <c r="KV143" s="300"/>
      <c r="KW143" s="300"/>
      <c r="KX143" s="300"/>
      <c r="KY143" s="300"/>
      <c r="KZ143" s="300"/>
      <c r="LA143" s="300"/>
      <c r="LB143" s="300"/>
      <c r="LC143" s="300"/>
      <c r="LD143" s="300"/>
      <c r="LE143" s="300"/>
      <c r="LF143" s="300"/>
      <c r="LG143" s="300"/>
      <c r="LH143" s="300"/>
      <c r="LI143" s="300"/>
      <c r="LJ143" s="300"/>
      <c r="LK143" s="300"/>
      <c r="LL143" s="300"/>
      <c r="LM143" s="300"/>
      <c r="LN143" s="300"/>
      <c r="LO143" s="300"/>
      <c r="LP143" s="300"/>
      <c r="LQ143" s="300"/>
      <c r="LR143" s="300"/>
      <c r="LS143" s="300"/>
      <c r="LT143" s="300"/>
      <c r="LU143" s="300"/>
      <c r="LV143" s="300"/>
      <c r="LW143" s="300"/>
      <c r="LX143" s="300"/>
      <c r="LY143" s="300"/>
      <c r="LZ143" s="300"/>
      <c r="MA143" s="300"/>
      <c r="MB143" s="300"/>
      <c r="MC143" s="300"/>
      <c r="MD143" s="300"/>
      <c r="ME143" s="300"/>
      <c r="MF143" s="300"/>
      <c r="MG143" s="300"/>
      <c r="MH143" s="300"/>
      <c r="MI143" s="300"/>
      <c r="MJ143" s="300"/>
      <c r="MK143" s="300"/>
      <c r="ML143" s="300"/>
      <c r="MM143" s="300"/>
      <c r="MN143" s="300"/>
      <c r="MO143" s="300"/>
      <c r="MP143" s="300"/>
      <c r="MQ143" s="300"/>
      <c r="MR143" s="300"/>
      <c r="MS143" s="300"/>
      <c r="MT143" s="300"/>
      <c r="MU143" s="300"/>
      <c r="MV143" s="300"/>
      <c r="MW143" s="300"/>
      <c r="MX143" s="300"/>
      <c r="MY143" s="300"/>
      <c r="MZ143" s="300"/>
      <c r="NA143" s="300"/>
      <c r="NB143" s="300"/>
      <c r="NC143" s="300"/>
      <c r="ND143" s="300"/>
      <c r="NE143" s="300"/>
      <c r="NF143" s="300"/>
      <c r="NG143" s="300"/>
      <c r="NH143" s="300"/>
      <c r="NI143" s="300"/>
      <c r="NJ143" s="300"/>
      <c r="NK143" s="300"/>
      <c r="NL143" s="300"/>
      <c r="NM143" s="300"/>
      <c r="NN143" s="300"/>
      <c r="NO143" s="300"/>
      <c r="NP143" s="300"/>
      <c r="NQ143" s="300"/>
      <c r="NR143" s="300"/>
      <c r="NS143" s="300"/>
      <c r="NT143" s="300"/>
      <c r="NU143" s="300"/>
      <c r="NV143" s="300"/>
      <c r="NW143" s="300"/>
      <c r="NX143" s="300"/>
      <c r="NY143" s="300"/>
      <c r="NZ143" s="300"/>
      <c r="OA143" s="300"/>
      <c r="OB143" s="300"/>
      <c r="OC143" s="300"/>
      <c r="OD143" s="300"/>
      <c r="OE143" s="300"/>
      <c r="OF143" s="300"/>
      <c r="OG143" s="300"/>
      <c r="OH143" s="300"/>
      <c r="OI143" s="300"/>
      <c r="OJ143" s="300"/>
      <c r="OK143" s="300"/>
      <c r="OL143" s="300"/>
      <c r="OM143" s="300"/>
      <c r="ON143" s="300"/>
      <c r="OO143" s="300"/>
      <c r="OP143" s="300"/>
      <c r="OQ143" s="300"/>
      <c r="OR143" s="300"/>
      <c r="OS143" s="300"/>
      <c r="OT143" s="300"/>
      <c r="OU143" s="300"/>
      <c r="OV143" s="300"/>
      <c r="OW143" s="300"/>
      <c r="OX143" s="300"/>
      <c r="OY143" s="300"/>
      <c r="OZ143" s="300"/>
      <c r="PA143" s="300"/>
      <c r="PB143" s="300"/>
      <c r="PC143" s="300"/>
      <c r="PD143" s="300"/>
      <c r="PE143" s="300"/>
      <c r="PF143" s="300"/>
      <c r="PG143" s="300"/>
      <c r="PH143" s="300"/>
      <c r="PI143" s="300"/>
      <c r="PJ143" s="300"/>
      <c r="PK143" s="300"/>
      <c r="PL143" s="300"/>
      <c r="PM143" s="300"/>
      <c r="PN143" s="300"/>
      <c r="PO143" s="300"/>
      <c r="PP143" s="300"/>
      <c r="PQ143" s="300"/>
      <c r="PR143" s="300"/>
      <c r="PS143" s="300"/>
      <c r="PT143" s="300"/>
      <c r="PU143" s="300"/>
      <c r="PV143" s="300"/>
      <c r="PW143" s="300"/>
      <c r="PX143" s="300"/>
      <c r="PY143" s="300"/>
      <c r="PZ143" s="300"/>
      <c r="QA143" s="300"/>
      <c r="QB143" s="300"/>
      <c r="QC143" s="300"/>
      <c r="QD143" s="300"/>
      <c r="QE143" s="300"/>
      <c r="QF143" s="300"/>
      <c r="QG143" s="300"/>
      <c r="QH143" s="300"/>
      <c r="QI143" s="300"/>
      <c r="QJ143" s="300"/>
      <c r="QK143" s="300"/>
      <c r="QL143" s="300"/>
      <c r="QM143" s="300"/>
      <c r="QN143" s="300"/>
      <c r="QO143" s="300"/>
      <c r="QP143" s="300"/>
      <c r="QQ143" s="300"/>
      <c r="QR143" s="300"/>
      <c r="QS143" s="300"/>
      <c r="QT143" s="300"/>
      <c r="QU143" s="300"/>
      <c r="QV143" s="300"/>
      <c r="QW143" s="300"/>
      <c r="QX143" s="300"/>
      <c r="QY143" s="300"/>
      <c r="QZ143" s="300"/>
      <c r="RA143" s="300"/>
      <c r="RB143" s="300"/>
      <c r="RC143" s="300"/>
      <c r="RD143" s="300"/>
      <c r="RE143" s="300"/>
      <c r="RF143" s="300"/>
      <c r="RG143" s="300"/>
      <c r="RH143" s="300"/>
      <c r="RI143" s="300"/>
      <c r="RJ143" s="300"/>
      <c r="RK143" s="300"/>
      <c r="RL143" s="300"/>
      <c r="RM143" s="300"/>
      <c r="RN143" s="300"/>
      <c r="RO143" s="300"/>
      <c r="RP143" s="300"/>
      <c r="RQ143" s="300"/>
      <c r="RR143" s="300"/>
      <c r="RS143" s="300"/>
      <c r="RT143" s="300"/>
      <c r="RU143" s="300"/>
      <c r="RV143" s="300"/>
      <c r="RW143" s="300"/>
      <c r="RX143" s="300"/>
      <c r="RY143" s="300"/>
      <c r="RZ143" s="300"/>
      <c r="SA143" s="300"/>
      <c r="SB143" s="300"/>
      <c r="SC143" s="300"/>
      <c r="SD143" s="300"/>
      <c r="SE143" s="300"/>
      <c r="SF143" s="300"/>
      <c r="SG143" s="300"/>
      <c r="SH143" s="300"/>
      <c r="SI143" s="300"/>
      <c r="SJ143" s="300"/>
      <c r="SK143" s="300"/>
      <c r="SL143" s="173" t="s">
        <v>638</v>
      </c>
    </row>
    <row r="144" spans="3:16384"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  <c r="FQ144" s="21"/>
      <c r="FR144" s="21"/>
      <c r="FS144" s="21"/>
      <c r="FT144" s="21"/>
      <c r="FU144" s="21"/>
      <c r="FV144" s="21"/>
      <c r="FW144" s="21"/>
      <c r="FX144" s="21"/>
      <c r="FY144" s="21"/>
      <c r="FZ144" s="21"/>
      <c r="GA144" s="21"/>
      <c r="GB144" s="21"/>
      <c r="GC144" s="21"/>
      <c r="GD144" s="21"/>
      <c r="GE144" s="21"/>
      <c r="GF144" s="21"/>
      <c r="GG144" s="21"/>
      <c r="GH144" s="21"/>
      <c r="GI144" s="21"/>
      <c r="GJ144" s="21"/>
      <c r="GK144" s="21"/>
      <c r="GL144" s="21"/>
      <c r="GM144" s="21"/>
      <c r="GN144" s="21"/>
      <c r="GO144" s="21"/>
      <c r="GP144" s="21"/>
      <c r="GQ144" s="21"/>
      <c r="GR144" s="21"/>
      <c r="GS144" s="21"/>
      <c r="GT144" s="21"/>
      <c r="GU144" s="21"/>
      <c r="GV144" s="21"/>
      <c r="GW144" s="21"/>
      <c r="GX144" s="21"/>
      <c r="GY144" s="21"/>
      <c r="GZ144" s="21"/>
      <c r="HA144" s="21"/>
      <c r="HB144" s="21"/>
      <c r="HC144" s="21"/>
      <c r="HD144" s="21"/>
      <c r="HE144" s="21"/>
      <c r="HF144" s="21"/>
      <c r="HG144" s="21"/>
      <c r="HH144" s="21"/>
      <c r="HI144" s="21"/>
      <c r="HJ144" s="21"/>
      <c r="HK144" s="21"/>
      <c r="HL144" s="21"/>
      <c r="HM144" s="21"/>
      <c r="HN144" s="21"/>
      <c r="HO144" s="21"/>
      <c r="HP144" s="21"/>
      <c r="HQ144" s="21"/>
      <c r="HR144" s="21"/>
      <c r="HS144" s="21"/>
      <c r="HT144" s="21"/>
      <c r="HU144" s="21"/>
      <c r="HV144" s="21"/>
      <c r="HW144" s="21"/>
      <c r="HX144" s="21"/>
      <c r="HY144" s="21"/>
      <c r="HZ144" s="21"/>
      <c r="IA144" s="21"/>
      <c r="IB144" s="21"/>
      <c r="IC144" s="21"/>
      <c r="ID144" s="21"/>
      <c r="IE144" s="21"/>
      <c r="IF144" s="21"/>
      <c r="IG144" s="21"/>
      <c r="IH144" s="21"/>
      <c r="II144" s="21"/>
      <c r="IJ144" s="21"/>
      <c r="IK144" s="21"/>
      <c r="IL144" s="21"/>
      <c r="IM144" s="21"/>
      <c r="IN144" s="21"/>
      <c r="IO144" s="21"/>
      <c r="IP144" s="21"/>
      <c r="IQ144" s="21"/>
      <c r="IR144" s="21"/>
      <c r="IS144" s="21"/>
      <c r="IT144" s="21"/>
      <c r="IU144" s="21"/>
      <c r="IV144" s="21"/>
      <c r="IW144" s="21"/>
      <c r="IX144" s="21"/>
      <c r="IY144" s="21"/>
      <c r="IZ144" s="21"/>
      <c r="JA144" s="21"/>
      <c r="JB144" s="21"/>
      <c r="JC144" s="21"/>
      <c r="JD144" s="21"/>
      <c r="JE144" s="21"/>
      <c r="JF144" s="21"/>
      <c r="JG144" s="21"/>
      <c r="JH144" s="21"/>
      <c r="JI144" s="21"/>
      <c r="JJ144" s="21"/>
      <c r="JK144" s="21"/>
      <c r="JL144" s="21"/>
      <c r="JM144" s="21"/>
      <c r="JN144" s="21"/>
      <c r="JO144" s="21"/>
      <c r="JP144" s="21"/>
      <c r="JQ144" s="21"/>
      <c r="JR144" s="21"/>
      <c r="JS144" s="21"/>
      <c r="JT144" s="21"/>
      <c r="JU144" s="21"/>
      <c r="JV144" s="21"/>
      <c r="JW144" s="21"/>
      <c r="JX144" s="21"/>
      <c r="JY144" s="21"/>
      <c r="JZ144" s="21"/>
      <c r="KA144" s="21"/>
      <c r="KB144" s="21"/>
      <c r="KC144" s="21"/>
      <c r="KD144" s="21"/>
      <c r="KE144" s="21"/>
      <c r="KF144" s="21"/>
      <c r="KG144" s="21"/>
      <c r="KH144" s="21"/>
      <c r="KI144" s="21"/>
      <c r="KJ144" s="21"/>
      <c r="KK144" s="21"/>
      <c r="KL144" s="21"/>
      <c r="KM144" s="21"/>
      <c r="KN144" s="21"/>
      <c r="KO144" s="21"/>
      <c r="KP144" s="21"/>
      <c r="KQ144" s="21"/>
      <c r="KR144" s="21"/>
      <c r="KS144" s="21"/>
      <c r="KT144" s="21"/>
      <c r="KU144" s="21"/>
      <c r="KV144" s="21"/>
      <c r="KW144" s="21"/>
      <c r="KX144" s="21"/>
      <c r="KY144" s="21"/>
      <c r="KZ144" s="21"/>
      <c r="LA144" s="21"/>
      <c r="LB144" s="21"/>
      <c r="LC144" s="21"/>
      <c r="LD144" s="21"/>
      <c r="LE144" s="21"/>
      <c r="LF144" s="21"/>
      <c r="LG144" s="21"/>
      <c r="LH144" s="21"/>
      <c r="LI144" s="21"/>
      <c r="LJ144" s="21"/>
      <c r="LK144" s="21"/>
      <c r="LL144" s="21"/>
      <c r="LM144" s="21"/>
      <c r="LN144" s="21"/>
      <c r="LO144" s="21"/>
      <c r="LP144" s="21"/>
      <c r="LQ144" s="21"/>
      <c r="LR144" s="21"/>
      <c r="LS144" s="21"/>
      <c r="LT144" s="21"/>
      <c r="LU144" s="21"/>
      <c r="LV144" s="21"/>
      <c r="LW144" s="21"/>
      <c r="LX144" s="21"/>
      <c r="LY144" s="21"/>
      <c r="LZ144" s="21"/>
      <c r="MA144" s="21"/>
      <c r="MB144" s="21"/>
      <c r="MC144" s="21"/>
      <c r="MD144" s="21"/>
      <c r="ME144" s="21"/>
      <c r="MF144" s="21"/>
      <c r="MG144" s="21"/>
      <c r="MH144" s="21"/>
      <c r="MI144" s="21"/>
      <c r="MJ144" s="21"/>
      <c r="MK144" s="21"/>
      <c r="ML144" s="21"/>
      <c r="MM144" s="21"/>
      <c r="MN144" s="21"/>
      <c r="MO144" s="21"/>
      <c r="MP144" s="21"/>
      <c r="MQ144" s="21"/>
      <c r="MR144" s="21"/>
      <c r="MS144" s="21"/>
      <c r="MT144" s="21"/>
      <c r="MU144" s="21"/>
      <c r="MV144" s="21"/>
      <c r="MW144" s="21"/>
      <c r="MX144" s="21"/>
      <c r="MY144" s="21"/>
      <c r="MZ144" s="21"/>
      <c r="NA144" s="21"/>
      <c r="NB144" s="21"/>
      <c r="NC144" s="21"/>
      <c r="ND144" s="21"/>
      <c r="NE144" s="21"/>
      <c r="NF144" s="21"/>
      <c r="NG144" s="21"/>
      <c r="NH144" s="21"/>
      <c r="NI144" s="21"/>
      <c r="NJ144" s="21"/>
      <c r="NK144" s="21"/>
      <c r="NL144" s="21"/>
      <c r="NM144" s="21"/>
      <c r="NN144" s="21"/>
      <c r="NO144" s="21"/>
      <c r="NP144" s="21"/>
      <c r="NQ144" s="21"/>
      <c r="NR144" s="21"/>
      <c r="NS144" s="21"/>
      <c r="NT144" s="21"/>
      <c r="NU144" s="21"/>
      <c r="NV144" s="21"/>
      <c r="NW144" s="21"/>
      <c r="NX144" s="21"/>
      <c r="NY144" s="21"/>
      <c r="NZ144" s="21"/>
      <c r="OA144" s="21"/>
      <c r="OB144" s="21"/>
      <c r="OC144" s="21"/>
      <c r="OD144" s="21"/>
      <c r="OE144" s="21"/>
      <c r="OF144" s="21"/>
      <c r="OG144" s="21"/>
      <c r="OH144" s="21"/>
      <c r="OI144" s="21"/>
      <c r="OJ144" s="21"/>
      <c r="OK144" s="21"/>
      <c r="OL144" s="21"/>
      <c r="OM144" s="21"/>
      <c r="ON144" s="21"/>
      <c r="OO144" s="21"/>
      <c r="OP144" s="21"/>
      <c r="OQ144" s="21"/>
      <c r="OR144" s="21"/>
      <c r="OS144" s="21"/>
      <c r="OT144" s="21"/>
      <c r="OU144" s="21"/>
      <c r="OV144" s="21"/>
      <c r="OW144" s="21"/>
      <c r="OX144" s="21"/>
      <c r="OY144" s="21"/>
      <c r="OZ144" s="21"/>
      <c r="PA144" s="21"/>
      <c r="PB144" s="21"/>
      <c r="PC144" s="21"/>
      <c r="PD144" s="21"/>
      <c r="PE144" s="21"/>
      <c r="PF144" s="21"/>
      <c r="PG144" s="21"/>
      <c r="PH144" s="21"/>
      <c r="PI144" s="21"/>
      <c r="PJ144" s="21"/>
      <c r="PK144" s="21"/>
      <c r="PL144" s="21"/>
      <c r="PM144" s="21"/>
      <c r="PN144" s="21"/>
      <c r="PO144" s="21"/>
      <c r="PP144" s="21"/>
      <c r="PQ144" s="21"/>
      <c r="PR144" s="21"/>
      <c r="PS144" s="21"/>
      <c r="PT144" s="21"/>
      <c r="PU144" s="21"/>
      <c r="PV144" s="21"/>
      <c r="PW144" s="21"/>
      <c r="PX144" s="21"/>
      <c r="PY144" s="21"/>
      <c r="PZ144" s="21"/>
      <c r="QA144" s="21"/>
      <c r="QB144" s="21"/>
      <c r="QC144" s="21"/>
      <c r="QD144" s="21"/>
      <c r="QE144" s="21"/>
      <c r="QF144" s="21"/>
      <c r="QG144" s="21"/>
      <c r="QH144" s="21"/>
      <c r="QI144" s="21"/>
      <c r="QJ144" s="21"/>
      <c r="QK144" s="21"/>
      <c r="QL144" s="21"/>
      <c r="QM144" s="21"/>
      <c r="QN144" s="21"/>
      <c r="QO144" s="21"/>
      <c r="QP144" s="21"/>
      <c r="QQ144" s="21"/>
      <c r="QR144" s="21"/>
      <c r="QS144" s="21"/>
      <c r="QT144" s="21"/>
      <c r="QU144" s="21"/>
      <c r="QV144" s="21"/>
      <c r="QW144" s="21"/>
      <c r="QX144" s="21"/>
      <c r="QY144" s="21"/>
      <c r="QZ144" s="21"/>
      <c r="RA144" s="21"/>
      <c r="RB144" s="21"/>
      <c r="RC144" s="21"/>
      <c r="RD144" s="21"/>
      <c r="RE144" s="21"/>
      <c r="RF144" s="21"/>
      <c r="RG144" s="21"/>
      <c r="RH144" s="21"/>
      <c r="RI144" s="21"/>
      <c r="RJ144" s="21"/>
      <c r="RK144" s="21"/>
      <c r="RL144" s="21"/>
      <c r="RM144" s="21"/>
      <c r="RN144" s="21"/>
      <c r="RO144" s="21"/>
      <c r="RP144" s="21"/>
      <c r="RQ144" s="21"/>
      <c r="RR144" s="21"/>
      <c r="RS144" s="21"/>
      <c r="RT144" s="21"/>
      <c r="RU144" s="21"/>
      <c r="RV144" s="21"/>
      <c r="RW144" s="21"/>
      <c r="RX144" s="21"/>
      <c r="RY144" s="21"/>
      <c r="RZ144" s="21"/>
      <c r="SA144" s="21"/>
      <c r="SB144" s="21"/>
      <c r="SC144" s="21"/>
      <c r="SD144" s="21"/>
      <c r="SE144" s="21"/>
      <c r="SF144" s="21"/>
      <c r="SG144" s="21"/>
      <c r="SH144" s="21"/>
      <c r="SI144" s="21"/>
      <c r="SJ144" s="21"/>
      <c r="SK144" s="21"/>
      <c r="SL144" s="21"/>
      <c r="SM144" s="21"/>
      <c r="SN144" s="21"/>
      <c r="SO144" s="21"/>
      <c r="SP144" s="21"/>
      <c r="SQ144" s="21"/>
      <c r="SR144" s="21"/>
      <c r="SS144" s="21"/>
      <c r="ST144" s="21"/>
      <c r="SU144" s="21"/>
      <c r="SV144" s="21"/>
      <c r="SW144" s="21"/>
      <c r="SX144" s="21"/>
      <c r="SY144" s="21"/>
      <c r="SZ144" s="21"/>
      <c r="TA144" s="21"/>
      <c r="TB144" s="21"/>
      <c r="TC144" s="21"/>
      <c r="TD144" s="21"/>
      <c r="TE144" s="21"/>
      <c r="TF144" s="21"/>
      <c r="TG144" s="21"/>
      <c r="TH144" s="21"/>
      <c r="TI144" s="21"/>
      <c r="TJ144" s="21"/>
      <c r="TK144" s="21"/>
      <c r="TL144" s="21"/>
      <c r="TM144" s="21"/>
      <c r="TN144" s="21"/>
      <c r="TO144" s="21"/>
      <c r="TP144" s="21"/>
      <c r="TQ144" s="21"/>
      <c r="TR144" s="21"/>
      <c r="TS144" s="21"/>
      <c r="TT144" s="21"/>
      <c r="TU144" s="21"/>
      <c r="TV144" s="21"/>
      <c r="TW144" s="21"/>
      <c r="TX144" s="21"/>
      <c r="TY144" s="21"/>
      <c r="TZ144" s="21"/>
      <c r="UA144" s="21"/>
      <c r="UB144" s="21"/>
      <c r="UC144" s="21"/>
      <c r="UD144" s="21"/>
      <c r="UE144" s="21"/>
      <c r="UF144" s="21"/>
      <c r="UG144" s="21"/>
      <c r="UH144" s="21"/>
      <c r="UI144" s="21"/>
      <c r="UJ144" s="21"/>
      <c r="UK144" s="21"/>
      <c r="UL144" s="21"/>
      <c r="UM144" s="21"/>
      <c r="UN144" s="21"/>
      <c r="UO144" s="21"/>
      <c r="UP144" s="21"/>
      <c r="UQ144" s="21"/>
      <c r="UR144" s="21"/>
      <c r="US144" s="21"/>
      <c r="UT144" s="21"/>
      <c r="UU144" s="21"/>
      <c r="UV144" s="21"/>
      <c r="UW144" s="21"/>
      <c r="UX144" s="21"/>
      <c r="UY144" s="21"/>
      <c r="UZ144" s="21"/>
      <c r="VA144" s="21"/>
      <c r="VB144" s="21"/>
      <c r="VC144" s="21"/>
      <c r="VD144" s="21"/>
      <c r="VE144" s="21"/>
      <c r="VF144" s="21"/>
      <c r="VG144" s="21"/>
      <c r="VH144" s="21"/>
      <c r="VI144" s="21"/>
      <c r="VJ144" s="21"/>
      <c r="VK144" s="21"/>
      <c r="VL144" s="21"/>
      <c r="VM144" s="21"/>
      <c r="VN144" s="21"/>
      <c r="VO144" s="21"/>
      <c r="VP144" s="21"/>
      <c r="VQ144" s="21"/>
      <c r="VR144" s="21"/>
      <c r="VS144" s="21"/>
      <c r="VT144" s="21"/>
      <c r="VU144" s="21"/>
      <c r="VV144" s="21"/>
      <c r="VW144" s="21"/>
      <c r="VX144" s="21"/>
      <c r="VY144" s="21"/>
      <c r="VZ144" s="21"/>
      <c r="WA144" s="21"/>
      <c r="WB144" s="21"/>
      <c r="WC144" s="21"/>
      <c r="WD144" s="21"/>
      <c r="WE144" s="21"/>
      <c r="WF144" s="21"/>
      <c r="WG144" s="21"/>
      <c r="WH144" s="21"/>
      <c r="WI144" s="21"/>
      <c r="WJ144" s="21"/>
      <c r="WK144" s="21"/>
      <c r="WL144" s="21"/>
      <c r="WM144" s="21"/>
      <c r="WN144" s="21"/>
      <c r="WO144" s="21"/>
      <c r="WP144" s="21"/>
      <c r="WQ144" s="21"/>
      <c r="WR144" s="21"/>
      <c r="WS144" s="21"/>
      <c r="WT144" s="21"/>
      <c r="WU144" s="21"/>
      <c r="WV144" s="21"/>
      <c r="WW144" s="21"/>
      <c r="WX144" s="21"/>
      <c r="WY144" s="21"/>
      <c r="WZ144" s="21"/>
      <c r="XA144" s="21"/>
      <c r="XB144" s="21"/>
      <c r="XC144" s="21"/>
      <c r="XD144" s="21"/>
      <c r="XE144" s="21"/>
      <c r="XF144" s="21"/>
      <c r="XG144" s="21"/>
      <c r="XH144" s="21"/>
      <c r="XI144" s="21"/>
      <c r="XJ144" s="21"/>
      <c r="XK144" s="21"/>
      <c r="XL144" s="21"/>
      <c r="XM144" s="21"/>
      <c r="XN144" s="21"/>
      <c r="XO144" s="21"/>
      <c r="XP144" s="21"/>
      <c r="XQ144" s="21"/>
      <c r="XR144" s="21"/>
      <c r="XS144" s="21"/>
      <c r="XT144" s="21"/>
      <c r="XU144" s="21"/>
      <c r="XV144" s="21"/>
      <c r="XW144" s="21"/>
      <c r="XX144" s="21"/>
      <c r="XY144" s="21"/>
      <c r="XZ144" s="21"/>
      <c r="YA144" s="21"/>
      <c r="YB144" s="21"/>
      <c r="YC144" s="21"/>
      <c r="YD144" s="21"/>
      <c r="YE144" s="21"/>
      <c r="YF144" s="21"/>
      <c r="YG144" s="21"/>
      <c r="YH144" s="21"/>
      <c r="YI144" s="21"/>
      <c r="YJ144" s="21"/>
      <c r="YK144" s="21"/>
      <c r="YL144" s="21"/>
      <c r="YM144" s="21"/>
      <c r="YN144" s="21"/>
      <c r="YO144" s="21"/>
      <c r="YP144" s="21"/>
      <c r="YQ144" s="21"/>
      <c r="YR144" s="21"/>
      <c r="YS144" s="21"/>
      <c r="YT144" s="21"/>
      <c r="YU144" s="21"/>
      <c r="YV144" s="21"/>
      <c r="YW144" s="21"/>
      <c r="YX144" s="21"/>
      <c r="YY144" s="21"/>
      <c r="YZ144" s="21"/>
      <c r="ZA144" s="21"/>
      <c r="ZB144" s="21"/>
      <c r="ZC144" s="21"/>
      <c r="ZD144" s="21"/>
      <c r="ZE144" s="21"/>
      <c r="ZF144" s="21"/>
      <c r="ZG144" s="21"/>
      <c r="ZH144" s="21"/>
      <c r="ZI144" s="21"/>
      <c r="ZJ144" s="21"/>
      <c r="ZK144" s="21"/>
      <c r="ZL144" s="21"/>
      <c r="ZM144" s="21"/>
      <c r="ZN144" s="21"/>
      <c r="ZO144" s="21"/>
      <c r="ZP144" s="21"/>
      <c r="ZQ144" s="21"/>
      <c r="ZR144" s="21"/>
      <c r="ZS144" s="21"/>
      <c r="ZT144" s="21"/>
      <c r="ZU144" s="21"/>
      <c r="ZV144" s="21"/>
      <c r="ZW144" s="21"/>
      <c r="ZX144" s="21"/>
      <c r="ZY144" s="21"/>
      <c r="ZZ144" s="21"/>
      <c r="AAA144" s="21"/>
      <c r="AAB144" s="21"/>
      <c r="AAC144" s="21"/>
      <c r="AAD144" s="21"/>
      <c r="AAE144" s="21"/>
      <c r="AAF144" s="21"/>
      <c r="AAG144" s="21"/>
      <c r="AAH144" s="21"/>
      <c r="AAI144" s="21"/>
      <c r="AAJ144" s="21"/>
      <c r="AAK144" s="21"/>
      <c r="AAL144" s="21"/>
      <c r="AAM144" s="21"/>
      <c r="AAN144" s="21"/>
      <c r="AAO144" s="21"/>
      <c r="AAP144" s="21"/>
      <c r="AAQ144" s="21"/>
      <c r="AAR144" s="21"/>
      <c r="AAS144" s="21"/>
      <c r="AAT144" s="21"/>
      <c r="AAU144" s="21"/>
      <c r="AAV144" s="21"/>
      <c r="AAW144" s="21"/>
      <c r="AAX144" s="21"/>
      <c r="AAY144" s="21"/>
      <c r="AAZ144" s="21"/>
      <c r="ABA144" s="21"/>
      <c r="ABB144" s="21"/>
      <c r="ABC144" s="21"/>
      <c r="ABD144" s="21"/>
      <c r="ABE144" s="21"/>
      <c r="ABF144" s="21"/>
      <c r="ABG144" s="21"/>
      <c r="ABH144" s="21"/>
      <c r="ABI144" s="21"/>
      <c r="ABJ144" s="21"/>
      <c r="ABK144" s="21"/>
      <c r="ABL144" s="21"/>
      <c r="ABM144" s="21"/>
      <c r="ABN144" s="21"/>
      <c r="ABO144" s="21"/>
      <c r="ABP144" s="21"/>
      <c r="ABQ144" s="21"/>
      <c r="ABR144" s="21"/>
      <c r="ABS144" s="21"/>
      <c r="ABT144" s="21"/>
      <c r="ABU144" s="21"/>
      <c r="ABV144" s="21"/>
      <c r="ABW144" s="21"/>
      <c r="ABX144" s="21"/>
      <c r="ABY144" s="21"/>
      <c r="ABZ144" s="21"/>
      <c r="ACA144" s="21"/>
      <c r="ACB144" s="21"/>
      <c r="ACC144" s="21"/>
      <c r="ACD144" s="21"/>
      <c r="ACE144" s="21"/>
      <c r="ACF144" s="21"/>
      <c r="ACG144" s="21"/>
      <c r="ACH144" s="21"/>
      <c r="ACI144" s="21"/>
      <c r="ACJ144" s="21"/>
      <c r="ACK144" s="21"/>
      <c r="ACL144" s="21"/>
      <c r="ACM144" s="21"/>
      <c r="ACN144" s="21"/>
      <c r="ACO144" s="21"/>
      <c r="ACP144" s="21"/>
      <c r="ACQ144" s="21"/>
      <c r="ACR144" s="21"/>
      <c r="ACS144" s="21"/>
      <c r="ACT144" s="21"/>
      <c r="ACU144" s="21"/>
      <c r="ACV144" s="21"/>
      <c r="ACW144" s="21"/>
      <c r="ACX144" s="21"/>
      <c r="ACY144" s="21"/>
      <c r="ACZ144" s="21"/>
      <c r="ADA144" s="21"/>
      <c r="ADB144" s="21"/>
      <c r="ADC144" s="21"/>
      <c r="ADD144" s="21"/>
      <c r="ADE144" s="21"/>
      <c r="ADF144" s="21"/>
      <c r="ADG144" s="21"/>
      <c r="ADH144" s="21"/>
      <c r="ADI144" s="21"/>
      <c r="ADJ144" s="21"/>
      <c r="ADK144" s="21"/>
      <c r="ADL144" s="21"/>
      <c r="ADM144" s="21"/>
      <c r="ADN144" s="21"/>
      <c r="ADO144" s="21"/>
      <c r="ADP144" s="21"/>
      <c r="ADQ144" s="21"/>
      <c r="ADR144" s="21"/>
      <c r="ADS144" s="21"/>
      <c r="ADT144" s="21"/>
      <c r="ADU144" s="21"/>
      <c r="ADV144" s="21"/>
      <c r="ADW144" s="21"/>
      <c r="ADX144" s="21"/>
      <c r="ADY144" s="21"/>
      <c r="ADZ144" s="21"/>
      <c r="AEA144" s="21"/>
      <c r="AEB144" s="21"/>
      <c r="AEC144" s="21"/>
      <c r="AED144" s="21"/>
      <c r="AEE144" s="21"/>
      <c r="AEF144" s="21"/>
      <c r="AEG144" s="21"/>
      <c r="AEH144" s="21"/>
      <c r="AEI144" s="21"/>
      <c r="AEJ144" s="21"/>
      <c r="AEK144" s="21"/>
      <c r="AEL144" s="21"/>
      <c r="AEM144" s="21"/>
      <c r="AEN144" s="21"/>
      <c r="AEO144" s="21"/>
      <c r="AEP144" s="21"/>
      <c r="AEQ144" s="21"/>
      <c r="AER144" s="21"/>
      <c r="AES144" s="21"/>
      <c r="AET144" s="21"/>
      <c r="AEU144" s="21"/>
      <c r="AEV144" s="21"/>
      <c r="AEW144" s="21"/>
      <c r="AEX144" s="21"/>
      <c r="AEY144" s="21"/>
      <c r="AEZ144" s="21"/>
      <c r="AFA144" s="21"/>
      <c r="AFB144" s="21"/>
      <c r="AFC144" s="21"/>
      <c r="AFD144" s="21"/>
      <c r="AFE144" s="21"/>
      <c r="AFF144" s="21"/>
      <c r="AFG144" s="21"/>
      <c r="AFH144" s="21"/>
      <c r="AFI144" s="21"/>
      <c r="AFJ144" s="21"/>
      <c r="AFK144" s="21"/>
      <c r="AFL144" s="21"/>
      <c r="AFM144" s="21"/>
      <c r="AFN144" s="21"/>
      <c r="AFO144" s="21"/>
      <c r="AFP144" s="21"/>
      <c r="AFQ144" s="21"/>
      <c r="AFR144" s="21"/>
      <c r="AFS144" s="21"/>
      <c r="AFT144" s="21"/>
      <c r="AFU144" s="21"/>
      <c r="AFV144" s="21"/>
      <c r="AFW144" s="21"/>
      <c r="AFX144" s="21"/>
      <c r="AFY144" s="21"/>
      <c r="AFZ144" s="21"/>
      <c r="AGA144" s="21"/>
      <c r="AGB144" s="21"/>
      <c r="AGC144" s="21"/>
      <c r="AGD144" s="21"/>
      <c r="AGE144" s="21"/>
      <c r="AGF144" s="21"/>
      <c r="AGG144" s="21"/>
      <c r="AGH144" s="21"/>
      <c r="AGI144" s="21"/>
      <c r="AGJ144" s="21"/>
      <c r="AGK144" s="21"/>
      <c r="AGL144" s="21"/>
      <c r="AGM144" s="21"/>
      <c r="AGN144" s="21"/>
      <c r="AGO144" s="21"/>
      <c r="AGP144" s="21"/>
      <c r="AGQ144" s="21"/>
      <c r="AGR144" s="21"/>
      <c r="AGS144" s="21"/>
      <c r="AGT144" s="21"/>
      <c r="AGU144" s="21"/>
      <c r="AGV144" s="21"/>
      <c r="AGW144" s="21"/>
      <c r="AGX144" s="21"/>
      <c r="AGY144" s="21"/>
      <c r="AGZ144" s="21"/>
      <c r="AHA144" s="21"/>
      <c r="AHB144" s="21"/>
      <c r="AHC144" s="21"/>
      <c r="AHD144" s="21"/>
      <c r="AHE144" s="21"/>
      <c r="AHF144" s="21"/>
      <c r="AHG144" s="21"/>
      <c r="AHH144" s="21"/>
      <c r="AHI144" s="21"/>
      <c r="AHJ144" s="21"/>
      <c r="AHK144" s="21"/>
      <c r="AHL144" s="21"/>
      <c r="AHM144" s="21"/>
      <c r="AHN144" s="21"/>
      <c r="AHO144" s="21"/>
      <c r="AHP144" s="21"/>
      <c r="AHQ144" s="21"/>
      <c r="AHR144" s="21"/>
      <c r="AHS144" s="21"/>
      <c r="AHT144" s="21"/>
      <c r="AHU144" s="21"/>
      <c r="AHV144" s="21"/>
      <c r="AHW144" s="21"/>
      <c r="AHX144" s="21"/>
      <c r="AHY144" s="21"/>
      <c r="AHZ144" s="21"/>
      <c r="AIA144" s="21"/>
      <c r="AIB144" s="21"/>
      <c r="AIC144" s="21"/>
      <c r="AID144" s="21"/>
      <c r="AIE144" s="21"/>
      <c r="AIF144" s="21"/>
      <c r="AIG144" s="21"/>
      <c r="AIH144" s="21"/>
      <c r="AII144" s="21"/>
      <c r="AIJ144" s="21"/>
      <c r="AIK144" s="21"/>
      <c r="AIL144" s="21"/>
      <c r="AIM144" s="21"/>
      <c r="AIN144" s="21"/>
      <c r="AIO144" s="21"/>
      <c r="AIP144" s="21"/>
      <c r="AIQ144" s="21"/>
      <c r="AIR144" s="21"/>
      <c r="AIS144" s="21"/>
      <c r="AIT144" s="21"/>
      <c r="AIU144" s="21"/>
      <c r="AIV144" s="21"/>
      <c r="AIW144" s="21"/>
      <c r="AIX144" s="21"/>
      <c r="AIY144" s="21"/>
      <c r="AIZ144" s="21"/>
      <c r="AJA144" s="21"/>
      <c r="AJB144" s="21"/>
      <c r="AJC144" s="21"/>
      <c r="AJD144" s="21"/>
      <c r="AJE144" s="21"/>
      <c r="AJF144" s="21"/>
      <c r="AJG144" s="21"/>
      <c r="AJH144" s="21"/>
      <c r="AJI144" s="21"/>
      <c r="AJJ144" s="21"/>
      <c r="AJK144" s="21"/>
      <c r="AJL144" s="21"/>
      <c r="AJM144" s="21"/>
      <c r="AJN144" s="21"/>
      <c r="AJO144" s="21"/>
      <c r="AJP144" s="21"/>
      <c r="AJQ144" s="21"/>
      <c r="AJR144" s="21"/>
      <c r="AJS144" s="21"/>
      <c r="AJT144" s="21"/>
      <c r="AJU144" s="21"/>
      <c r="AJV144" s="21"/>
      <c r="AJW144" s="21"/>
      <c r="AJX144" s="21"/>
      <c r="AJY144" s="21"/>
      <c r="AJZ144" s="21"/>
      <c r="AKA144" s="21"/>
      <c r="AKB144" s="21"/>
      <c r="AKC144" s="21"/>
      <c r="AKD144" s="21"/>
      <c r="AKE144" s="21"/>
      <c r="AKF144" s="21"/>
      <c r="AKG144" s="21"/>
      <c r="AKH144" s="21"/>
      <c r="AKI144" s="21"/>
      <c r="AKJ144" s="21"/>
      <c r="AKK144" s="21"/>
      <c r="AKL144" s="21"/>
      <c r="AKM144" s="21"/>
      <c r="AKN144" s="21"/>
      <c r="AKO144" s="21"/>
      <c r="AKP144" s="21"/>
      <c r="AKQ144" s="21"/>
      <c r="AKR144" s="21"/>
      <c r="AKS144" s="21"/>
      <c r="AKT144" s="21"/>
      <c r="AKU144" s="21"/>
      <c r="AKV144" s="21"/>
      <c r="AKW144" s="21"/>
      <c r="AKX144" s="21"/>
      <c r="AKY144" s="21"/>
      <c r="AKZ144" s="21"/>
      <c r="ALA144" s="21"/>
      <c r="ALB144" s="21"/>
      <c r="ALC144" s="21"/>
      <c r="ALD144" s="21"/>
      <c r="ALE144" s="21"/>
      <c r="ALF144" s="21"/>
      <c r="ALG144" s="21"/>
      <c r="ALH144" s="21"/>
      <c r="ALI144" s="21"/>
      <c r="ALJ144" s="21"/>
      <c r="ALK144" s="21"/>
      <c r="ALL144" s="21"/>
      <c r="ALM144" s="21"/>
      <c r="ALN144" s="21"/>
      <c r="ALO144" s="21"/>
      <c r="ALP144" s="21"/>
      <c r="ALQ144" s="21"/>
      <c r="ALR144" s="21"/>
      <c r="ALS144" s="21"/>
      <c r="ALT144" s="21"/>
      <c r="ALU144" s="21"/>
      <c r="ALV144" s="21"/>
      <c r="ALW144" s="21"/>
      <c r="ALX144" s="21"/>
      <c r="ALY144" s="21"/>
      <c r="ALZ144" s="21"/>
      <c r="AMA144" s="21"/>
      <c r="AMB144" s="21"/>
      <c r="AMC144" s="21"/>
      <c r="AMD144" s="21"/>
      <c r="AME144" s="21"/>
      <c r="AMF144" s="21"/>
      <c r="AMG144" s="21"/>
      <c r="AMH144" s="21"/>
      <c r="AMI144" s="21"/>
      <c r="AMJ144" s="21"/>
      <c r="AMK144" s="21"/>
      <c r="AML144" s="21"/>
      <c r="AMM144" s="21"/>
      <c r="AMN144" s="21"/>
      <c r="AMO144" s="21"/>
      <c r="AMP144" s="21"/>
      <c r="AMQ144" s="21"/>
      <c r="AMR144" s="21"/>
      <c r="AMS144" s="21"/>
      <c r="AMT144" s="21"/>
      <c r="AMU144" s="21"/>
      <c r="AMV144" s="21"/>
      <c r="AMW144" s="21"/>
      <c r="AMX144" s="21"/>
      <c r="AMY144" s="21"/>
      <c r="AMZ144" s="21"/>
      <c r="ANA144" s="21"/>
      <c r="ANB144" s="21"/>
      <c r="ANC144" s="21"/>
      <c r="AND144" s="21"/>
      <c r="ANE144" s="21"/>
      <c r="ANF144" s="21"/>
      <c r="ANG144" s="21"/>
      <c r="ANH144" s="21"/>
      <c r="ANI144" s="21"/>
      <c r="ANJ144" s="21"/>
      <c r="ANK144" s="21"/>
      <c r="ANL144" s="21"/>
      <c r="ANM144" s="21"/>
      <c r="ANN144" s="21"/>
      <c r="ANO144" s="21"/>
      <c r="ANP144" s="21"/>
      <c r="ANQ144" s="21"/>
      <c r="ANR144" s="21"/>
      <c r="ANS144" s="21"/>
      <c r="ANT144" s="21"/>
      <c r="ANU144" s="21"/>
      <c r="ANV144" s="21"/>
      <c r="ANW144" s="21"/>
      <c r="ANX144" s="21"/>
      <c r="ANY144" s="21"/>
      <c r="ANZ144" s="21"/>
      <c r="AOA144" s="21"/>
      <c r="AOB144" s="21"/>
      <c r="AOC144" s="21"/>
      <c r="AOD144" s="21"/>
      <c r="AOE144" s="21"/>
      <c r="AOF144" s="21"/>
      <c r="AOG144" s="21"/>
      <c r="AOH144" s="21"/>
      <c r="AOI144" s="21"/>
      <c r="AOJ144" s="21"/>
      <c r="AOK144" s="21"/>
      <c r="AOL144" s="21"/>
      <c r="AOM144" s="21"/>
      <c r="AON144" s="21"/>
      <c r="AOO144" s="21"/>
      <c r="AOP144" s="21"/>
      <c r="AOQ144" s="21"/>
      <c r="AOR144" s="21"/>
      <c r="AOS144" s="21"/>
      <c r="AOT144" s="21"/>
      <c r="AOU144" s="21"/>
      <c r="AOV144" s="21"/>
      <c r="AOW144" s="21"/>
      <c r="AOX144" s="21"/>
      <c r="AOY144" s="21"/>
      <c r="AOZ144" s="21"/>
      <c r="APA144" s="21"/>
      <c r="APB144" s="21"/>
      <c r="APC144" s="21"/>
      <c r="APD144" s="21"/>
      <c r="APE144" s="21"/>
      <c r="APF144" s="21"/>
      <c r="APG144" s="21"/>
      <c r="APH144" s="21"/>
      <c r="API144" s="21"/>
      <c r="APJ144" s="21"/>
      <c r="APK144" s="21"/>
      <c r="APL144" s="21"/>
      <c r="APM144" s="21"/>
      <c r="APN144" s="21"/>
      <c r="APO144" s="21"/>
      <c r="APP144" s="21"/>
      <c r="APQ144" s="21"/>
      <c r="APR144" s="21"/>
      <c r="APS144" s="21"/>
      <c r="APT144" s="21"/>
      <c r="APU144" s="21"/>
      <c r="APV144" s="21"/>
      <c r="APW144" s="21"/>
      <c r="APX144" s="21"/>
      <c r="APY144" s="21"/>
      <c r="APZ144" s="21"/>
      <c r="AQA144" s="21"/>
      <c r="AQB144" s="21"/>
      <c r="AQC144" s="21"/>
      <c r="AQD144" s="21"/>
      <c r="AQE144" s="21"/>
      <c r="AQF144" s="21"/>
      <c r="AQG144" s="21"/>
      <c r="AQH144" s="21"/>
      <c r="AQI144" s="21"/>
      <c r="AQJ144" s="21"/>
      <c r="AQK144" s="21"/>
      <c r="AQL144" s="21"/>
      <c r="AQM144" s="21"/>
      <c r="AQN144" s="21"/>
      <c r="AQO144" s="21"/>
      <c r="AQP144" s="21"/>
      <c r="AQQ144" s="21"/>
      <c r="AQR144" s="21"/>
      <c r="AQS144" s="21"/>
      <c r="AQT144" s="21"/>
      <c r="AQU144" s="21"/>
      <c r="AQV144" s="21"/>
      <c r="AQW144" s="21"/>
      <c r="AQX144" s="21"/>
      <c r="AQY144" s="21"/>
      <c r="AQZ144" s="21"/>
      <c r="ARA144" s="21"/>
      <c r="ARB144" s="21"/>
      <c r="ARC144" s="21"/>
      <c r="ARD144" s="21"/>
      <c r="ARE144" s="21"/>
      <c r="ARF144" s="21"/>
      <c r="ARG144" s="21"/>
      <c r="ARH144" s="21"/>
      <c r="ARI144" s="21"/>
      <c r="ARJ144" s="21"/>
      <c r="ARK144" s="21"/>
      <c r="ARL144" s="21"/>
      <c r="ARM144" s="21"/>
      <c r="ARN144" s="21"/>
      <c r="ARO144" s="21"/>
      <c r="ARP144" s="21"/>
      <c r="ARQ144" s="21"/>
      <c r="ARR144" s="21"/>
      <c r="ARS144" s="21"/>
      <c r="ART144" s="21"/>
      <c r="ARU144" s="21"/>
      <c r="ARV144" s="21"/>
      <c r="ARW144" s="21"/>
      <c r="ARX144" s="21"/>
      <c r="ARY144" s="21"/>
      <c r="ARZ144" s="21"/>
      <c r="ASA144" s="21"/>
      <c r="ASB144" s="21"/>
      <c r="ASC144" s="21"/>
      <c r="ASD144" s="21"/>
      <c r="ASE144" s="21"/>
      <c r="ASF144" s="21"/>
      <c r="ASG144" s="21"/>
      <c r="ASH144" s="21"/>
      <c r="ASI144" s="21"/>
      <c r="ASJ144" s="21"/>
      <c r="ASK144" s="21"/>
      <c r="ASL144" s="21"/>
      <c r="ASM144" s="21"/>
      <c r="ASN144" s="21"/>
      <c r="ASO144" s="21"/>
      <c r="ASP144" s="21"/>
      <c r="ASQ144" s="21"/>
      <c r="ASR144" s="21"/>
      <c r="ASS144" s="21"/>
      <c r="AST144" s="21"/>
      <c r="ASU144" s="21"/>
      <c r="ASV144" s="21"/>
      <c r="ASW144" s="21"/>
      <c r="ASX144" s="21"/>
      <c r="ASY144" s="21"/>
      <c r="ASZ144" s="21"/>
      <c r="ATA144" s="21"/>
      <c r="ATB144" s="21"/>
      <c r="ATC144" s="21"/>
      <c r="ATD144" s="21"/>
      <c r="ATE144" s="21"/>
      <c r="ATF144" s="21"/>
      <c r="ATG144" s="21"/>
      <c r="ATH144" s="21"/>
      <c r="ATI144" s="21"/>
      <c r="ATJ144" s="21"/>
      <c r="ATK144" s="21"/>
      <c r="ATL144" s="21"/>
      <c r="ATM144" s="21"/>
      <c r="ATN144" s="21"/>
      <c r="ATO144" s="21"/>
      <c r="ATP144" s="21"/>
      <c r="ATQ144" s="21"/>
      <c r="ATR144" s="21"/>
      <c r="ATS144" s="21"/>
      <c r="ATT144" s="21"/>
      <c r="ATU144" s="21"/>
      <c r="ATV144" s="21"/>
      <c r="ATW144" s="21"/>
      <c r="ATX144" s="21"/>
      <c r="ATY144" s="21"/>
      <c r="ATZ144" s="21"/>
      <c r="AUA144" s="21"/>
      <c r="AUB144" s="21"/>
      <c r="AUC144" s="21"/>
      <c r="AUD144" s="21"/>
      <c r="AUE144" s="21"/>
      <c r="AUF144" s="21"/>
      <c r="AUG144" s="21"/>
      <c r="AUH144" s="21"/>
      <c r="AUI144" s="21"/>
      <c r="AUJ144" s="21"/>
      <c r="AUK144" s="21"/>
      <c r="AUL144" s="21"/>
      <c r="AUM144" s="21"/>
      <c r="AUN144" s="21"/>
      <c r="AUO144" s="21"/>
      <c r="AUP144" s="21"/>
      <c r="AUQ144" s="21"/>
      <c r="AUR144" s="21"/>
      <c r="AUS144" s="21"/>
      <c r="AUT144" s="21"/>
      <c r="AUU144" s="21"/>
      <c r="AUV144" s="21"/>
      <c r="AUW144" s="21"/>
      <c r="AUX144" s="21"/>
      <c r="AUY144" s="21"/>
      <c r="AUZ144" s="21"/>
      <c r="AVA144" s="21"/>
      <c r="AVB144" s="21"/>
      <c r="AVC144" s="21"/>
      <c r="AVD144" s="21"/>
      <c r="AVE144" s="21"/>
      <c r="AVF144" s="21"/>
      <c r="AVG144" s="21"/>
      <c r="AVH144" s="21"/>
      <c r="AVI144" s="21"/>
      <c r="AVJ144" s="21"/>
      <c r="AVK144" s="21"/>
      <c r="AVL144" s="21"/>
      <c r="AVM144" s="21"/>
      <c r="AVN144" s="21"/>
      <c r="AVO144" s="21"/>
      <c r="AVP144" s="21"/>
      <c r="AVQ144" s="21"/>
      <c r="AVR144" s="21"/>
      <c r="AVS144" s="21"/>
      <c r="AVT144" s="21"/>
      <c r="AVU144" s="21"/>
      <c r="AVV144" s="21"/>
      <c r="AVW144" s="21"/>
      <c r="AVX144" s="21"/>
      <c r="AVY144" s="21"/>
      <c r="AVZ144" s="21"/>
      <c r="AWA144" s="21"/>
      <c r="AWB144" s="21"/>
      <c r="AWC144" s="21"/>
      <c r="AWD144" s="21"/>
      <c r="AWE144" s="21"/>
      <c r="AWF144" s="21"/>
      <c r="AWG144" s="21"/>
      <c r="AWH144" s="21"/>
      <c r="AWI144" s="21"/>
      <c r="AWJ144" s="21"/>
      <c r="AWK144" s="21"/>
      <c r="AWL144" s="21"/>
      <c r="AWM144" s="21"/>
      <c r="AWN144" s="21"/>
      <c r="AWO144" s="21"/>
      <c r="AWP144" s="21"/>
      <c r="AWQ144" s="21"/>
      <c r="AWR144" s="21"/>
      <c r="AWS144" s="21"/>
      <c r="AWT144" s="21"/>
      <c r="AWU144" s="21"/>
      <c r="AWV144" s="21"/>
      <c r="AWW144" s="21"/>
      <c r="AWX144" s="21"/>
      <c r="AWY144" s="21"/>
      <c r="AWZ144" s="21"/>
      <c r="AXA144" s="21"/>
      <c r="AXB144" s="21"/>
      <c r="AXC144" s="21"/>
      <c r="AXD144" s="21"/>
      <c r="AXE144" s="21"/>
      <c r="AXF144" s="21"/>
      <c r="AXG144" s="21"/>
      <c r="AXH144" s="21"/>
      <c r="AXI144" s="21"/>
      <c r="AXJ144" s="21"/>
      <c r="AXK144" s="21"/>
      <c r="AXL144" s="21"/>
      <c r="AXM144" s="21"/>
      <c r="AXN144" s="21"/>
      <c r="AXO144" s="21"/>
      <c r="AXP144" s="21"/>
      <c r="AXQ144" s="21"/>
      <c r="AXR144" s="21"/>
      <c r="AXS144" s="21"/>
      <c r="AXT144" s="21"/>
      <c r="AXU144" s="21"/>
      <c r="AXV144" s="21"/>
      <c r="AXW144" s="21"/>
      <c r="AXX144" s="21"/>
      <c r="AXY144" s="21"/>
      <c r="AXZ144" s="21"/>
      <c r="AYA144" s="21"/>
      <c r="AYB144" s="21"/>
      <c r="AYC144" s="21"/>
      <c r="AYD144" s="21"/>
      <c r="AYE144" s="21"/>
      <c r="AYF144" s="21"/>
      <c r="AYG144" s="21"/>
      <c r="AYH144" s="21"/>
      <c r="AYI144" s="21"/>
      <c r="AYJ144" s="21"/>
      <c r="AYK144" s="21"/>
      <c r="AYL144" s="21"/>
      <c r="AYM144" s="21"/>
      <c r="AYN144" s="21"/>
      <c r="AYO144" s="21"/>
      <c r="AYP144" s="21"/>
      <c r="AYQ144" s="21"/>
      <c r="AYR144" s="21"/>
      <c r="AYS144" s="21"/>
      <c r="AYT144" s="21"/>
      <c r="AYU144" s="21"/>
      <c r="AYV144" s="21"/>
      <c r="AYW144" s="21"/>
      <c r="AYX144" s="21"/>
      <c r="AYY144" s="21"/>
      <c r="AYZ144" s="21"/>
      <c r="AZA144" s="21"/>
      <c r="AZB144" s="21"/>
      <c r="AZC144" s="21"/>
      <c r="AZD144" s="21"/>
      <c r="AZE144" s="21"/>
      <c r="AZF144" s="21"/>
      <c r="AZG144" s="21"/>
      <c r="AZH144" s="21"/>
      <c r="AZI144" s="21"/>
      <c r="AZJ144" s="21"/>
      <c r="AZK144" s="21"/>
      <c r="AZL144" s="21"/>
      <c r="AZM144" s="21"/>
      <c r="AZN144" s="21"/>
      <c r="AZO144" s="21"/>
      <c r="AZP144" s="21"/>
      <c r="AZQ144" s="21"/>
      <c r="AZR144" s="21"/>
      <c r="AZS144" s="21"/>
      <c r="AZT144" s="21"/>
      <c r="AZU144" s="21"/>
      <c r="AZV144" s="21"/>
      <c r="AZW144" s="21"/>
      <c r="AZX144" s="21"/>
      <c r="AZY144" s="21"/>
      <c r="AZZ144" s="21"/>
      <c r="BAA144" s="21"/>
      <c r="BAB144" s="21"/>
      <c r="BAC144" s="21"/>
      <c r="BAD144" s="21"/>
      <c r="BAE144" s="21"/>
      <c r="BAF144" s="21"/>
      <c r="BAG144" s="21"/>
      <c r="BAH144" s="21"/>
      <c r="BAI144" s="21"/>
      <c r="BAJ144" s="21"/>
      <c r="BAK144" s="21"/>
      <c r="BAL144" s="21"/>
      <c r="BAM144" s="21"/>
      <c r="BAN144" s="21"/>
      <c r="BAO144" s="21"/>
      <c r="BAP144" s="21"/>
      <c r="BAQ144" s="21"/>
      <c r="BAR144" s="21"/>
      <c r="BAS144" s="21"/>
      <c r="BAT144" s="21"/>
      <c r="BAU144" s="21"/>
      <c r="BAV144" s="21"/>
      <c r="BAW144" s="21"/>
      <c r="BAX144" s="21"/>
      <c r="BAY144" s="21"/>
      <c r="BAZ144" s="21"/>
      <c r="BBA144" s="21"/>
      <c r="BBB144" s="21"/>
      <c r="BBC144" s="21"/>
      <c r="BBD144" s="21"/>
      <c r="BBE144" s="21"/>
      <c r="BBF144" s="21"/>
      <c r="BBG144" s="21"/>
      <c r="BBH144" s="21"/>
      <c r="BBI144" s="21"/>
      <c r="BBJ144" s="21"/>
      <c r="BBK144" s="21"/>
      <c r="BBL144" s="21"/>
      <c r="BBM144" s="21"/>
      <c r="BBN144" s="21"/>
      <c r="BBO144" s="21"/>
      <c r="BBP144" s="21"/>
      <c r="BBQ144" s="21"/>
      <c r="BBR144" s="21"/>
      <c r="BBS144" s="21"/>
      <c r="BBT144" s="21"/>
      <c r="BBU144" s="21"/>
      <c r="BBV144" s="21"/>
      <c r="BBW144" s="21"/>
      <c r="BBX144" s="21"/>
      <c r="BBY144" s="21"/>
      <c r="BBZ144" s="21"/>
      <c r="BCA144" s="21"/>
      <c r="BCB144" s="21"/>
      <c r="BCC144" s="21"/>
      <c r="BCD144" s="21"/>
      <c r="BCE144" s="21"/>
      <c r="BCF144" s="21"/>
      <c r="BCG144" s="21"/>
      <c r="BCH144" s="21"/>
      <c r="BCI144" s="21"/>
      <c r="BCJ144" s="21"/>
      <c r="BCK144" s="21"/>
      <c r="BCL144" s="21"/>
      <c r="BCM144" s="21"/>
      <c r="BCN144" s="21"/>
      <c r="BCO144" s="21"/>
      <c r="BCP144" s="21"/>
      <c r="BCQ144" s="21"/>
      <c r="BCR144" s="21"/>
      <c r="BCS144" s="21"/>
      <c r="BCT144" s="21"/>
      <c r="BCU144" s="21"/>
      <c r="BCV144" s="21"/>
      <c r="BCW144" s="21"/>
      <c r="BCX144" s="21"/>
      <c r="BCY144" s="21"/>
      <c r="BCZ144" s="21"/>
      <c r="BDA144" s="21"/>
      <c r="BDB144" s="21"/>
      <c r="BDC144" s="21"/>
      <c r="BDD144" s="21"/>
      <c r="BDE144" s="21"/>
      <c r="BDF144" s="21"/>
      <c r="BDG144" s="21"/>
      <c r="BDH144" s="21"/>
      <c r="BDI144" s="21"/>
      <c r="BDJ144" s="21"/>
      <c r="BDK144" s="21"/>
      <c r="BDL144" s="21"/>
      <c r="BDM144" s="21"/>
      <c r="BDN144" s="21"/>
      <c r="BDO144" s="21"/>
      <c r="BDP144" s="21"/>
      <c r="BDQ144" s="21"/>
      <c r="BDR144" s="21"/>
      <c r="BDS144" s="21"/>
      <c r="BDT144" s="21"/>
      <c r="BDU144" s="21"/>
      <c r="BDV144" s="21"/>
      <c r="BDW144" s="21"/>
      <c r="BDX144" s="21"/>
      <c r="BDY144" s="21"/>
      <c r="BDZ144" s="21"/>
      <c r="BEA144" s="21"/>
      <c r="BEB144" s="21"/>
      <c r="BEC144" s="21"/>
      <c r="BED144" s="21"/>
      <c r="BEE144" s="21"/>
      <c r="BEF144" s="21"/>
      <c r="BEG144" s="21"/>
      <c r="BEH144" s="21"/>
      <c r="BEI144" s="21"/>
      <c r="BEJ144" s="21"/>
      <c r="BEK144" s="21"/>
      <c r="BEL144" s="21"/>
      <c r="BEM144" s="21"/>
      <c r="BEN144" s="21"/>
      <c r="BEO144" s="21"/>
      <c r="BEP144" s="21"/>
      <c r="BEQ144" s="21"/>
      <c r="BER144" s="21"/>
      <c r="BES144" s="21"/>
      <c r="BET144" s="21"/>
      <c r="BEU144" s="21"/>
      <c r="BEV144" s="21"/>
      <c r="BEW144" s="21"/>
      <c r="BEX144" s="21"/>
      <c r="BEY144" s="21"/>
      <c r="BEZ144" s="21"/>
      <c r="BFA144" s="21"/>
      <c r="BFB144" s="21"/>
      <c r="BFC144" s="21"/>
      <c r="BFD144" s="21"/>
      <c r="BFE144" s="21"/>
      <c r="BFF144" s="21"/>
      <c r="BFG144" s="21"/>
      <c r="BFH144" s="21"/>
      <c r="BFI144" s="21"/>
      <c r="BFJ144" s="21"/>
      <c r="BFK144" s="21"/>
      <c r="BFL144" s="21"/>
      <c r="BFM144" s="21"/>
      <c r="BFN144" s="21"/>
      <c r="BFO144" s="21"/>
      <c r="BFP144" s="21"/>
      <c r="BFQ144" s="21"/>
      <c r="BFR144" s="21"/>
      <c r="BFS144" s="21"/>
      <c r="BFT144" s="21"/>
      <c r="BFU144" s="21"/>
      <c r="BFV144" s="21"/>
      <c r="BFW144" s="21"/>
      <c r="BFX144" s="21"/>
      <c r="BFY144" s="21"/>
      <c r="BFZ144" s="21"/>
      <c r="BGA144" s="21"/>
      <c r="BGB144" s="21"/>
      <c r="BGC144" s="21"/>
      <c r="BGD144" s="21"/>
      <c r="BGE144" s="21"/>
      <c r="BGF144" s="21"/>
      <c r="BGG144" s="21"/>
      <c r="BGH144" s="21"/>
      <c r="BGI144" s="21"/>
      <c r="BGJ144" s="21"/>
      <c r="BGK144" s="21"/>
      <c r="BGL144" s="21"/>
      <c r="BGM144" s="21"/>
      <c r="BGN144" s="21"/>
      <c r="BGO144" s="21"/>
      <c r="BGP144" s="21"/>
      <c r="BGQ144" s="21"/>
      <c r="BGR144" s="21"/>
      <c r="BGS144" s="21"/>
      <c r="BGT144" s="21"/>
      <c r="BGU144" s="21"/>
      <c r="BGV144" s="21"/>
      <c r="BGW144" s="21"/>
      <c r="BGX144" s="21"/>
      <c r="BGY144" s="21"/>
      <c r="BGZ144" s="21"/>
      <c r="BHA144" s="21"/>
      <c r="BHB144" s="21"/>
      <c r="BHC144" s="21"/>
      <c r="BHD144" s="21"/>
      <c r="BHE144" s="21"/>
      <c r="BHF144" s="21"/>
      <c r="BHG144" s="21"/>
      <c r="BHH144" s="21"/>
      <c r="BHI144" s="21"/>
      <c r="BHJ144" s="21"/>
      <c r="BHK144" s="21"/>
      <c r="BHL144" s="21"/>
      <c r="BHM144" s="21"/>
      <c r="BHN144" s="21"/>
      <c r="BHO144" s="21"/>
      <c r="BHP144" s="21"/>
      <c r="BHQ144" s="21"/>
      <c r="BHR144" s="21"/>
      <c r="BHS144" s="21"/>
      <c r="BHT144" s="21"/>
      <c r="BHU144" s="21"/>
      <c r="BHV144" s="21"/>
      <c r="BHW144" s="21"/>
      <c r="BHX144" s="21"/>
      <c r="BHY144" s="21"/>
      <c r="BHZ144" s="21"/>
      <c r="BIA144" s="21"/>
      <c r="BIB144" s="21"/>
      <c r="BIC144" s="21"/>
      <c r="BID144" s="21"/>
      <c r="BIE144" s="21"/>
      <c r="BIF144" s="21"/>
      <c r="BIG144" s="21"/>
      <c r="BIH144" s="21"/>
      <c r="BII144" s="21"/>
      <c r="BIJ144" s="21"/>
      <c r="BIK144" s="21"/>
      <c r="BIL144" s="21"/>
      <c r="BIM144" s="21"/>
      <c r="BIN144" s="21"/>
      <c r="BIO144" s="21"/>
      <c r="BIP144" s="21"/>
      <c r="BIQ144" s="21"/>
      <c r="BIR144" s="21"/>
      <c r="BIS144" s="21"/>
      <c r="BIT144" s="21"/>
      <c r="BIU144" s="21"/>
      <c r="BIV144" s="21"/>
      <c r="BIW144" s="21"/>
      <c r="BIX144" s="21"/>
      <c r="BIY144" s="21"/>
      <c r="BIZ144" s="21"/>
      <c r="BJA144" s="21"/>
      <c r="BJB144" s="21"/>
      <c r="BJC144" s="21"/>
      <c r="BJD144" s="21"/>
      <c r="BJE144" s="21"/>
      <c r="BJF144" s="21"/>
      <c r="BJG144" s="21"/>
      <c r="BJH144" s="21"/>
      <c r="BJI144" s="21"/>
      <c r="BJJ144" s="21"/>
      <c r="BJK144" s="21"/>
      <c r="BJL144" s="21"/>
      <c r="BJM144" s="21"/>
      <c r="BJN144" s="21"/>
      <c r="BJO144" s="21"/>
      <c r="BJP144" s="21"/>
      <c r="BJQ144" s="21"/>
      <c r="BJR144" s="21"/>
      <c r="BJS144" s="21"/>
      <c r="BJT144" s="21"/>
      <c r="BJU144" s="21"/>
      <c r="BJV144" s="21"/>
      <c r="BJW144" s="21"/>
      <c r="BJX144" s="21"/>
      <c r="BJY144" s="21"/>
      <c r="BJZ144" s="21"/>
      <c r="BKA144" s="21"/>
      <c r="BKB144" s="21"/>
      <c r="BKC144" s="21"/>
      <c r="BKD144" s="21"/>
      <c r="BKE144" s="21"/>
      <c r="BKF144" s="21"/>
      <c r="BKG144" s="21"/>
      <c r="BKH144" s="21"/>
      <c r="BKI144" s="21"/>
      <c r="BKJ144" s="21"/>
      <c r="BKK144" s="21"/>
      <c r="BKL144" s="21"/>
      <c r="BKM144" s="21"/>
      <c r="BKN144" s="21"/>
      <c r="BKO144" s="21"/>
      <c r="BKP144" s="21"/>
      <c r="BKQ144" s="21"/>
      <c r="BKR144" s="21"/>
      <c r="BKS144" s="21"/>
      <c r="BKT144" s="21"/>
      <c r="BKU144" s="21"/>
      <c r="BKV144" s="21"/>
      <c r="BKW144" s="21"/>
      <c r="BKX144" s="21"/>
      <c r="BKY144" s="21"/>
      <c r="BKZ144" s="21"/>
      <c r="BLA144" s="21"/>
      <c r="BLB144" s="21"/>
      <c r="BLC144" s="21"/>
      <c r="BLD144" s="21"/>
      <c r="BLE144" s="21"/>
      <c r="BLF144" s="21"/>
      <c r="BLG144" s="21"/>
      <c r="BLH144" s="21"/>
      <c r="BLI144" s="21"/>
      <c r="BLJ144" s="21"/>
      <c r="BLK144" s="21"/>
      <c r="BLL144" s="21"/>
      <c r="BLM144" s="21"/>
      <c r="BLN144" s="21"/>
      <c r="BLO144" s="21"/>
      <c r="BLP144" s="21"/>
      <c r="BLQ144" s="21"/>
      <c r="BLR144" s="21"/>
      <c r="BLS144" s="21"/>
      <c r="BLT144" s="21"/>
      <c r="BLU144" s="21"/>
      <c r="BLV144" s="21"/>
      <c r="BLW144" s="21"/>
      <c r="BLX144" s="21"/>
      <c r="BLY144" s="21"/>
      <c r="BLZ144" s="21"/>
      <c r="BMA144" s="21"/>
      <c r="BMB144" s="21"/>
      <c r="BMC144" s="21"/>
      <c r="BMD144" s="21"/>
      <c r="BME144" s="21"/>
      <c r="BMF144" s="21"/>
      <c r="BMG144" s="21"/>
      <c r="BMH144" s="21"/>
      <c r="BMI144" s="21"/>
      <c r="BMJ144" s="21"/>
      <c r="BMK144" s="21"/>
      <c r="BML144" s="21"/>
      <c r="BMM144" s="21"/>
      <c r="BMN144" s="21"/>
      <c r="BMO144" s="21"/>
      <c r="BMP144" s="21"/>
      <c r="BMQ144" s="21"/>
      <c r="BMR144" s="21"/>
      <c r="BMS144" s="21"/>
      <c r="BMT144" s="21"/>
      <c r="BMU144" s="21"/>
      <c r="BMV144" s="21"/>
      <c r="BMW144" s="21"/>
      <c r="BMX144" s="21"/>
      <c r="BMY144" s="21"/>
      <c r="BMZ144" s="21"/>
      <c r="BNA144" s="21"/>
      <c r="BNB144" s="21"/>
      <c r="BNC144" s="21"/>
      <c r="BND144" s="21"/>
      <c r="BNE144" s="21"/>
      <c r="BNF144" s="21"/>
      <c r="BNG144" s="21"/>
      <c r="BNH144" s="21"/>
      <c r="BNI144" s="21"/>
      <c r="BNJ144" s="21"/>
      <c r="BNK144" s="21"/>
      <c r="BNL144" s="21"/>
      <c r="BNM144" s="21"/>
      <c r="BNN144" s="21"/>
      <c r="BNO144" s="21"/>
      <c r="BNP144" s="21"/>
      <c r="BNQ144" s="21"/>
      <c r="BNR144" s="21"/>
      <c r="BNS144" s="21"/>
      <c r="BNT144" s="21"/>
      <c r="BNU144" s="21"/>
      <c r="BNV144" s="21"/>
      <c r="BNW144" s="21"/>
      <c r="BNX144" s="21"/>
      <c r="BNY144" s="21"/>
      <c r="BNZ144" s="21"/>
      <c r="BOA144" s="21"/>
      <c r="BOB144" s="21"/>
      <c r="BOC144" s="21"/>
      <c r="BOD144" s="21"/>
      <c r="BOE144" s="21"/>
      <c r="BOF144" s="21"/>
      <c r="BOG144" s="21"/>
      <c r="BOH144" s="21"/>
      <c r="BOI144" s="21"/>
      <c r="BOJ144" s="21"/>
      <c r="BOK144" s="21"/>
      <c r="BOL144" s="21"/>
      <c r="BOM144" s="21"/>
      <c r="BON144" s="21"/>
      <c r="BOO144" s="21"/>
      <c r="BOP144" s="21"/>
      <c r="BOQ144" s="21"/>
      <c r="BOR144" s="21"/>
      <c r="BOS144" s="21"/>
      <c r="BOT144" s="21"/>
      <c r="BOU144" s="21"/>
      <c r="BOV144" s="21"/>
      <c r="BOW144" s="21"/>
      <c r="BOX144" s="21"/>
      <c r="BOY144" s="21"/>
      <c r="BOZ144" s="21"/>
      <c r="BPA144" s="21"/>
      <c r="BPB144" s="21"/>
      <c r="BPC144" s="21"/>
      <c r="BPD144" s="21"/>
      <c r="BPE144" s="21"/>
      <c r="BPF144" s="21"/>
      <c r="BPG144" s="21"/>
      <c r="BPH144" s="21"/>
      <c r="BPI144" s="21"/>
      <c r="BPJ144" s="21"/>
      <c r="BPK144" s="21"/>
      <c r="BPL144" s="21"/>
      <c r="BPM144" s="21"/>
      <c r="BPN144" s="21"/>
      <c r="BPO144" s="21"/>
      <c r="BPP144" s="21"/>
      <c r="BPQ144" s="21"/>
      <c r="BPR144" s="21"/>
      <c r="BPS144" s="21"/>
      <c r="BPT144" s="21"/>
      <c r="BPU144" s="21"/>
      <c r="BPV144" s="21"/>
      <c r="BPW144" s="21"/>
      <c r="BPX144" s="21"/>
      <c r="BPY144" s="21"/>
      <c r="BPZ144" s="21"/>
      <c r="BQA144" s="21"/>
      <c r="BQB144" s="21"/>
      <c r="BQC144" s="21"/>
      <c r="BQD144" s="21"/>
      <c r="BQE144" s="21"/>
      <c r="BQF144" s="21"/>
      <c r="BQG144" s="21"/>
      <c r="BQH144" s="21"/>
      <c r="BQI144" s="21"/>
      <c r="BQJ144" s="21"/>
      <c r="BQK144" s="21"/>
      <c r="BQL144" s="21"/>
      <c r="BQM144" s="21"/>
      <c r="BQN144" s="21"/>
      <c r="BQO144" s="21"/>
      <c r="BQP144" s="21"/>
      <c r="BQQ144" s="21"/>
      <c r="BQR144" s="21"/>
      <c r="BQS144" s="21"/>
      <c r="BQT144" s="21"/>
      <c r="BQU144" s="21"/>
      <c r="BQV144" s="21"/>
      <c r="BQW144" s="21"/>
      <c r="BQX144" s="21"/>
      <c r="BQY144" s="21"/>
      <c r="BQZ144" s="21"/>
      <c r="BRA144" s="21"/>
      <c r="BRB144" s="21"/>
      <c r="BRC144" s="21"/>
      <c r="BRD144" s="21"/>
      <c r="BRE144" s="21"/>
      <c r="BRF144" s="21"/>
      <c r="BRG144" s="21"/>
      <c r="BRH144" s="21"/>
      <c r="BRI144" s="21"/>
      <c r="BRJ144" s="21"/>
      <c r="BRK144" s="21"/>
      <c r="BRL144" s="21"/>
      <c r="BRM144" s="21"/>
      <c r="BRN144" s="21"/>
      <c r="BRO144" s="21"/>
      <c r="BRP144" s="21"/>
      <c r="BRQ144" s="21"/>
      <c r="BRR144" s="21"/>
      <c r="BRS144" s="21"/>
      <c r="BRT144" s="21"/>
      <c r="BRU144" s="21"/>
      <c r="BRV144" s="21"/>
      <c r="BRW144" s="21"/>
      <c r="BRX144" s="21"/>
      <c r="BRY144" s="21"/>
      <c r="BRZ144" s="21"/>
      <c r="BSA144" s="21"/>
      <c r="BSB144" s="21"/>
      <c r="BSC144" s="21"/>
      <c r="BSD144" s="21"/>
      <c r="BSE144" s="21"/>
      <c r="BSF144" s="21"/>
      <c r="BSG144" s="21"/>
      <c r="BSH144" s="21"/>
      <c r="BSI144" s="21"/>
      <c r="BSJ144" s="21"/>
      <c r="BSK144" s="21"/>
      <c r="BSL144" s="21"/>
      <c r="BSM144" s="21"/>
      <c r="BSN144" s="21"/>
      <c r="BSO144" s="21"/>
      <c r="BSP144" s="21"/>
      <c r="BSQ144" s="21"/>
      <c r="BSR144" s="21"/>
      <c r="BSS144" s="21"/>
      <c r="BST144" s="21"/>
      <c r="BSU144" s="21"/>
      <c r="BSV144" s="21"/>
      <c r="BSW144" s="21"/>
      <c r="BSX144" s="21"/>
      <c r="BSY144" s="21"/>
      <c r="BSZ144" s="21"/>
      <c r="BTA144" s="21"/>
      <c r="BTB144" s="21"/>
      <c r="BTC144" s="21"/>
      <c r="BTD144" s="21"/>
      <c r="BTE144" s="21"/>
      <c r="BTF144" s="21"/>
      <c r="BTG144" s="21"/>
      <c r="BTH144" s="21"/>
      <c r="BTI144" s="21"/>
      <c r="BTJ144" s="21"/>
      <c r="BTK144" s="21"/>
      <c r="BTL144" s="21"/>
      <c r="BTM144" s="21"/>
      <c r="BTN144" s="21"/>
      <c r="BTO144" s="21"/>
      <c r="BTP144" s="21"/>
      <c r="BTQ144" s="21"/>
      <c r="BTR144" s="21"/>
      <c r="BTS144" s="21"/>
      <c r="BTT144" s="21"/>
      <c r="BTU144" s="21"/>
      <c r="BTV144" s="21"/>
      <c r="BTW144" s="21"/>
      <c r="BTX144" s="21"/>
      <c r="BTY144" s="21"/>
      <c r="BTZ144" s="21"/>
      <c r="BUA144" s="21"/>
      <c r="BUB144" s="21"/>
      <c r="BUC144" s="21"/>
      <c r="BUD144" s="21"/>
      <c r="BUE144" s="21"/>
      <c r="BUF144" s="21"/>
      <c r="BUG144" s="21"/>
      <c r="BUH144" s="21"/>
      <c r="BUI144" s="21"/>
      <c r="BUJ144" s="21"/>
      <c r="BUK144" s="21"/>
      <c r="BUL144" s="21"/>
      <c r="BUM144" s="21"/>
      <c r="BUN144" s="21"/>
      <c r="BUO144" s="21"/>
      <c r="BUP144" s="21"/>
      <c r="BUQ144" s="21"/>
      <c r="BUR144" s="21"/>
      <c r="BUS144" s="21"/>
      <c r="BUT144" s="21"/>
      <c r="BUU144" s="21"/>
      <c r="BUV144" s="21"/>
      <c r="BUW144" s="21"/>
      <c r="BUX144" s="21"/>
      <c r="BUY144" s="21"/>
      <c r="BUZ144" s="21"/>
      <c r="BVA144" s="21"/>
      <c r="BVB144" s="21"/>
      <c r="BVC144" s="21"/>
      <c r="BVD144" s="21"/>
      <c r="BVE144" s="21"/>
      <c r="BVF144" s="21"/>
      <c r="BVG144" s="21"/>
      <c r="BVH144" s="21"/>
      <c r="BVI144" s="21"/>
      <c r="BVJ144" s="21"/>
      <c r="BVK144" s="21"/>
      <c r="BVL144" s="21"/>
      <c r="BVM144" s="21"/>
      <c r="BVN144" s="21"/>
      <c r="BVO144" s="21"/>
      <c r="BVP144" s="21"/>
      <c r="BVQ144" s="21"/>
      <c r="BVR144" s="21"/>
      <c r="BVS144" s="21"/>
      <c r="BVT144" s="21"/>
      <c r="BVU144" s="21"/>
      <c r="BVV144" s="21"/>
      <c r="BVW144" s="21"/>
      <c r="BVX144" s="21"/>
      <c r="BVY144" s="21"/>
      <c r="BVZ144" s="21"/>
      <c r="BWA144" s="21"/>
      <c r="BWB144" s="21"/>
      <c r="BWC144" s="21"/>
      <c r="BWD144" s="21"/>
      <c r="BWE144" s="21"/>
      <c r="BWF144" s="21"/>
      <c r="BWG144" s="21"/>
      <c r="BWH144" s="21"/>
      <c r="BWI144" s="21"/>
      <c r="BWJ144" s="21"/>
      <c r="BWK144" s="21"/>
      <c r="BWL144" s="21"/>
      <c r="BWM144" s="21"/>
      <c r="BWN144" s="21"/>
      <c r="BWO144" s="21"/>
      <c r="BWP144" s="21"/>
      <c r="BWQ144" s="21"/>
      <c r="BWR144" s="21"/>
      <c r="BWS144" s="21"/>
      <c r="BWT144" s="21"/>
      <c r="BWU144" s="21"/>
      <c r="BWV144" s="21"/>
      <c r="BWW144" s="21"/>
      <c r="BWX144" s="21"/>
      <c r="BWY144" s="21"/>
      <c r="BWZ144" s="21"/>
      <c r="BXA144" s="21"/>
      <c r="BXB144" s="21"/>
      <c r="BXC144" s="21"/>
      <c r="BXD144" s="21"/>
      <c r="BXE144" s="21"/>
      <c r="BXF144" s="21"/>
      <c r="BXG144" s="21"/>
      <c r="BXH144" s="21"/>
      <c r="BXI144" s="21"/>
      <c r="BXJ144" s="21"/>
      <c r="BXK144" s="21"/>
      <c r="BXL144" s="21"/>
      <c r="BXM144" s="21"/>
      <c r="BXN144" s="21"/>
      <c r="BXO144" s="21"/>
      <c r="BXP144" s="21"/>
      <c r="BXQ144" s="21"/>
      <c r="BXR144" s="21"/>
      <c r="BXS144" s="21"/>
      <c r="BXT144" s="21"/>
      <c r="BXU144" s="21"/>
      <c r="BXV144" s="21"/>
      <c r="BXW144" s="21"/>
      <c r="BXX144" s="21"/>
      <c r="BXY144" s="21"/>
      <c r="BXZ144" s="21"/>
      <c r="BYA144" s="21"/>
      <c r="BYB144" s="21"/>
      <c r="BYC144" s="21"/>
      <c r="BYD144" s="21"/>
      <c r="BYE144" s="21"/>
      <c r="BYF144" s="21"/>
      <c r="BYG144" s="21"/>
      <c r="BYH144" s="21"/>
      <c r="BYI144" s="21"/>
      <c r="BYJ144" s="21"/>
      <c r="BYK144" s="21"/>
      <c r="BYL144" s="21"/>
      <c r="BYM144" s="21"/>
      <c r="BYN144" s="21"/>
      <c r="BYO144" s="21"/>
      <c r="BYP144" s="21"/>
      <c r="BYQ144" s="21"/>
      <c r="BYR144" s="21"/>
      <c r="BYS144" s="21"/>
      <c r="BYT144" s="21"/>
      <c r="BYU144" s="21"/>
      <c r="BYV144" s="21"/>
      <c r="BYW144" s="21"/>
      <c r="BYX144" s="21"/>
      <c r="BYY144" s="21"/>
      <c r="BYZ144" s="21"/>
      <c r="BZA144" s="21"/>
      <c r="BZB144" s="21"/>
      <c r="BZC144" s="21"/>
      <c r="BZD144" s="21"/>
      <c r="BZE144" s="21"/>
      <c r="BZF144" s="21"/>
      <c r="BZG144" s="21"/>
      <c r="BZH144" s="21"/>
      <c r="BZI144" s="21"/>
      <c r="BZJ144" s="21"/>
      <c r="BZK144" s="21"/>
      <c r="BZL144" s="21"/>
      <c r="BZM144" s="21"/>
      <c r="BZN144" s="21"/>
      <c r="BZO144" s="21"/>
      <c r="BZP144" s="21"/>
      <c r="BZQ144" s="21"/>
      <c r="BZR144" s="21"/>
      <c r="BZS144" s="21"/>
      <c r="BZT144" s="21"/>
      <c r="BZU144" s="21"/>
      <c r="BZV144" s="21"/>
      <c r="BZW144" s="21"/>
      <c r="BZX144" s="21"/>
      <c r="BZY144" s="21"/>
      <c r="BZZ144" s="21"/>
      <c r="CAA144" s="21"/>
      <c r="CAB144" s="21"/>
      <c r="CAC144" s="21"/>
      <c r="CAD144" s="21"/>
      <c r="CAE144" s="21"/>
      <c r="CAF144" s="21"/>
      <c r="CAG144" s="21"/>
      <c r="CAH144" s="21"/>
      <c r="CAI144" s="21"/>
      <c r="CAJ144" s="21"/>
      <c r="CAK144" s="21"/>
      <c r="CAL144" s="21"/>
      <c r="CAM144" s="21"/>
      <c r="CAN144" s="21"/>
      <c r="CAO144" s="21"/>
      <c r="CAP144" s="21"/>
      <c r="CAQ144" s="21"/>
      <c r="CAR144" s="21"/>
      <c r="CAS144" s="21"/>
      <c r="CAT144" s="21"/>
      <c r="CAU144" s="21"/>
      <c r="CAV144" s="21"/>
      <c r="CAW144" s="21"/>
      <c r="CAX144" s="21"/>
      <c r="CAY144" s="21"/>
      <c r="CAZ144" s="21"/>
      <c r="CBA144" s="21"/>
      <c r="CBB144" s="21"/>
      <c r="CBC144" s="21"/>
      <c r="CBD144" s="21"/>
      <c r="CBE144" s="21"/>
      <c r="CBF144" s="21"/>
      <c r="CBG144" s="21"/>
      <c r="CBH144" s="21"/>
      <c r="CBI144" s="21"/>
      <c r="CBJ144" s="21"/>
      <c r="CBK144" s="21"/>
      <c r="CBL144" s="21"/>
      <c r="CBM144" s="21"/>
      <c r="CBN144" s="21"/>
      <c r="CBO144" s="21"/>
      <c r="CBP144" s="21"/>
      <c r="CBQ144" s="21"/>
      <c r="CBR144" s="21"/>
      <c r="CBS144" s="21"/>
      <c r="CBT144" s="21"/>
      <c r="CBU144" s="21"/>
      <c r="CBV144" s="21"/>
      <c r="CBW144" s="21"/>
      <c r="CBX144" s="21"/>
      <c r="CBY144" s="21"/>
      <c r="CBZ144" s="21"/>
      <c r="CCA144" s="21"/>
      <c r="CCB144" s="21"/>
      <c r="CCC144" s="21"/>
      <c r="CCD144" s="21"/>
      <c r="CCE144" s="21"/>
      <c r="CCF144" s="21"/>
      <c r="CCG144" s="21"/>
      <c r="CCH144" s="21"/>
      <c r="CCI144" s="21"/>
      <c r="CCJ144" s="21"/>
      <c r="CCK144" s="21"/>
      <c r="CCL144" s="21"/>
      <c r="CCM144" s="21"/>
      <c r="CCN144" s="21"/>
      <c r="CCO144" s="21"/>
      <c r="CCP144" s="21"/>
      <c r="CCQ144" s="21"/>
      <c r="CCR144" s="21"/>
      <c r="CCS144" s="21"/>
      <c r="CCT144" s="21"/>
      <c r="CCU144" s="21"/>
      <c r="CCV144" s="21"/>
      <c r="CCW144" s="21"/>
      <c r="CCX144" s="21"/>
      <c r="CCY144" s="21"/>
      <c r="CCZ144" s="21"/>
      <c r="CDA144" s="21"/>
      <c r="CDB144" s="21"/>
      <c r="CDC144" s="21"/>
      <c r="CDD144" s="21"/>
      <c r="CDE144" s="21"/>
      <c r="CDF144" s="21"/>
      <c r="CDG144" s="21"/>
      <c r="CDH144" s="21"/>
      <c r="CDI144" s="21"/>
      <c r="CDJ144" s="21"/>
      <c r="CDK144" s="21"/>
      <c r="CDL144" s="21"/>
      <c r="CDM144" s="21"/>
      <c r="CDN144" s="21"/>
      <c r="CDO144" s="21"/>
      <c r="CDP144" s="21"/>
      <c r="CDQ144" s="21"/>
      <c r="CDR144" s="21"/>
      <c r="CDS144" s="21"/>
      <c r="CDT144" s="21"/>
      <c r="CDU144" s="21"/>
      <c r="CDV144" s="21"/>
      <c r="CDW144" s="21"/>
      <c r="CDX144" s="21"/>
      <c r="CDY144" s="21"/>
      <c r="CDZ144" s="21"/>
      <c r="CEA144" s="21"/>
      <c r="CEB144" s="21"/>
      <c r="CEC144" s="21"/>
      <c r="CED144" s="21"/>
      <c r="CEE144" s="21"/>
      <c r="CEF144" s="21"/>
      <c r="CEG144" s="21"/>
      <c r="CEH144" s="21"/>
      <c r="CEI144" s="21"/>
      <c r="CEJ144" s="21"/>
      <c r="CEK144" s="21"/>
      <c r="CEL144" s="21"/>
      <c r="CEM144" s="21"/>
      <c r="CEN144" s="21"/>
      <c r="CEO144" s="21"/>
      <c r="CEP144" s="21"/>
      <c r="CEQ144" s="21"/>
      <c r="CER144" s="21"/>
      <c r="CES144" s="21"/>
      <c r="CET144" s="21"/>
      <c r="CEU144" s="21"/>
      <c r="CEV144" s="21"/>
      <c r="CEW144" s="21"/>
      <c r="CEX144" s="21"/>
      <c r="CEY144" s="21"/>
      <c r="CEZ144" s="21"/>
      <c r="CFA144" s="21"/>
      <c r="CFB144" s="21"/>
      <c r="CFC144" s="21"/>
      <c r="CFD144" s="21"/>
      <c r="CFE144" s="21"/>
      <c r="CFF144" s="21"/>
      <c r="CFG144" s="21"/>
      <c r="CFH144" s="21"/>
      <c r="CFI144" s="21"/>
      <c r="CFJ144" s="21"/>
      <c r="CFK144" s="21"/>
      <c r="CFL144" s="21"/>
      <c r="CFM144" s="21"/>
      <c r="CFN144" s="21"/>
      <c r="CFO144" s="21"/>
      <c r="CFP144" s="21"/>
      <c r="CFQ144" s="21"/>
      <c r="CFR144" s="21"/>
      <c r="CFS144" s="21"/>
      <c r="CFT144" s="21"/>
      <c r="CFU144" s="21"/>
      <c r="CFV144" s="21"/>
      <c r="CFW144" s="21"/>
      <c r="CFX144" s="21"/>
      <c r="CFY144" s="21"/>
      <c r="CFZ144" s="21"/>
      <c r="CGA144" s="21"/>
      <c r="CGB144" s="21"/>
      <c r="CGC144" s="21"/>
      <c r="CGD144" s="21"/>
      <c r="CGE144" s="21"/>
      <c r="CGF144" s="21"/>
      <c r="CGG144" s="21"/>
      <c r="CGH144" s="21"/>
      <c r="CGI144" s="21"/>
      <c r="CGJ144" s="21"/>
      <c r="CGK144" s="21"/>
      <c r="CGL144" s="21"/>
      <c r="CGM144" s="21"/>
      <c r="CGN144" s="21"/>
      <c r="CGO144" s="21"/>
      <c r="CGP144" s="21"/>
      <c r="CGQ144" s="21"/>
      <c r="CGR144" s="21"/>
      <c r="CGS144" s="21"/>
      <c r="CGT144" s="21"/>
      <c r="CGU144" s="21"/>
      <c r="CGV144" s="21"/>
      <c r="CGW144" s="21"/>
      <c r="CGX144" s="21"/>
      <c r="CGY144" s="21"/>
      <c r="CGZ144" s="21"/>
      <c r="CHA144" s="21"/>
      <c r="CHB144" s="21"/>
      <c r="CHC144" s="21"/>
      <c r="CHD144" s="21"/>
      <c r="CHE144" s="21"/>
      <c r="CHF144" s="21"/>
      <c r="CHG144" s="21"/>
      <c r="CHH144" s="21"/>
      <c r="CHI144" s="21"/>
      <c r="CHJ144" s="21"/>
      <c r="CHK144" s="21"/>
      <c r="CHL144" s="21"/>
      <c r="CHM144" s="21"/>
      <c r="CHN144" s="21"/>
      <c r="CHO144" s="21"/>
      <c r="CHP144" s="21"/>
      <c r="CHQ144" s="21"/>
      <c r="CHR144" s="21"/>
      <c r="CHS144" s="21"/>
      <c r="CHT144" s="21"/>
      <c r="CHU144" s="21"/>
      <c r="CHV144" s="21"/>
      <c r="CHW144" s="21"/>
      <c r="CHX144" s="21"/>
      <c r="CHY144" s="21"/>
      <c r="CHZ144" s="21"/>
      <c r="CIA144" s="21"/>
      <c r="CIB144" s="21"/>
      <c r="CIC144" s="21"/>
      <c r="CID144" s="21"/>
      <c r="CIE144" s="21"/>
      <c r="CIF144" s="21"/>
      <c r="CIG144" s="21"/>
      <c r="CIH144" s="21"/>
      <c r="CII144" s="21"/>
      <c r="CIJ144" s="21"/>
      <c r="CIK144" s="21"/>
      <c r="CIL144" s="21"/>
      <c r="CIM144" s="21"/>
      <c r="CIN144" s="21"/>
      <c r="CIO144" s="21"/>
      <c r="CIP144" s="21"/>
      <c r="CIQ144" s="21"/>
      <c r="CIR144" s="21"/>
      <c r="CIS144" s="21"/>
      <c r="CIT144" s="21"/>
      <c r="CIU144" s="21"/>
      <c r="CIV144" s="21"/>
      <c r="CIW144" s="21"/>
      <c r="CIX144" s="21"/>
      <c r="CIY144" s="21"/>
      <c r="CIZ144" s="21"/>
      <c r="CJA144" s="21"/>
      <c r="CJB144" s="21"/>
      <c r="CJC144" s="21"/>
      <c r="CJD144" s="21"/>
      <c r="CJE144" s="21"/>
      <c r="CJF144" s="21"/>
      <c r="CJG144" s="21"/>
      <c r="CJH144" s="21"/>
      <c r="CJI144" s="21"/>
      <c r="CJJ144" s="21"/>
      <c r="CJK144" s="21"/>
      <c r="CJL144" s="21"/>
      <c r="CJM144" s="21"/>
      <c r="CJN144" s="21"/>
      <c r="CJO144" s="21"/>
      <c r="CJP144" s="21"/>
      <c r="CJQ144" s="21"/>
      <c r="CJR144" s="21"/>
      <c r="CJS144" s="21"/>
      <c r="CJT144" s="21"/>
      <c r="CJU144" s="21"/>
      <c r="CJV144" s="21"/>
      <c r="CJW144" s="21"/>
      <c r="CJX144" s="21"/>
      <c r="CJY144" s="21"/>
      <c r="CJZ144" s="21"/>
      <c r="CKA144" s="21"/>
      <c r="CKB144" s="21"/>
      <c r="CKC144" s="21"/>
      <c r="CKD144" s="21"/>
      <c r="CKE144" s="21"/>
      <c r="CKF144" s="21"/>
      <c r="CKG144" s="21"/>
      <c r="CKH144" s="21"/>
      <c r="CKI144" s="21"/>
      <c r="CKJ144" s="21"/>
      <c r="CKK144" s="21"/>
      <c r="CKL144" s="21"/>
      <c r="CKM144" s="21"/>
      <c r="CKN144" s="21"/>
      <c r="CKO144" s="21"/>
      <c r="CKP144" s="21"/>
      <c r="CKQ144" s="21"/>
      <c r="CKR144" s="21"/>
      <c r="CKS144" s="21"/>
      <c r="CKT144" s="21"/>
      <c r="CKU144" s="21"/>
      <c r="CKV144" s="21"/>
      <c r="CKW144" s="21"/>
      <c r="CKX144" s="21"/>
      <c r="CKY144" s="21"/>
      <c r="CKZ144" s="21"/>
      <c r="CLA144" s="21"/>
      <c r="CLB144" s="21"/>
      <c r="CLC144" s="21"/>
      <c r="CLD144" s="21"/>
      <c r="CLE144" s="21"/>
      <c r="CLF144" s="21"/>
      <c r="CLG144" s="21"/>
      <c r="CLH144" s="21"/>
      <c r="CLI144" s="21"/>
      <c r="CLJ144" s="21"/>
      <c r="CLK144" s="21"/>
      <c r="CLL144" s="21"/>
      <c r="CLM144" s="21"/>
      <c r="CLN144" s="21"/>
      <c r="CLO144" s="21"/>
      <c r="CLP144" s="21"/>
      <c r="CLQ144" s="21"/>
      <c r="CLR144" s="21"/>
      <c r="CLS144" s="21"/>
      <c r="CLT144" s="21"/>
      <c r="CLU144" s="21"/>
      <c r="CLV144" s="21"/>
      <c r="CLW144" s="21"/>
      <c r="CLX144" s="21"/>
      <c r="CLY144" s="21"/>
      <c r="CLZ144" s="21"/>
      <c r="CMA144" s="21"/>
      <c r="CMB144" s="21"/>
      <c r="CMC144" s="21"/>
      <c r="CMD144" s="21"/>
      <c r="CME144" s="21"/>
      <c r="CMF144" s="21"/>
      <c r="CMG144" s="21"/>
      <c r="CMH144" s="21"/>
      <c r="CMI144" s="21"/>
      <c r="CMJ144" s="21"/>
      <c r="CMK144" s="21"/>
      <c r="CML144" s="21"/>
      <c r="CMM144" s="21"/>
      <c r="CMN144" s="21"/>
      <c r="CMO144" s="21"/>
      <c r="CMP144" s="21"/>
      <c r="CMQ144" s="21"/>
      <c r="CMR144" s="21"/>
      <c r="CMS144" s="21"/>
      <c r="CMT144" s="21"/>
      <c r="CMU144" s="21"/>
      <c r="CMV144" s="21"/>
      <c r="CMW144" s="21"/>
      <c r="CMX144" s="21"/>
      <c r="CMY144" s="21"/>
      <c r="CMZ144" s="21"/>
      <c r="CNA144" s="21"/>
      <c r="CNB144" s="21"/>
      <c r="CNC144" s="21"/>
      <c r="CND144" s="21"/>
      <c r="CNE144" s="21"/>
      <c r="CNF144" s="21"/>
      <c r="CNG144" s="21"/>
      <c r="CNH144" s="21"/>
      <c r="CNI144" s="21"/>
      <c r="CNJ144" s="21"/>
      <c r="CNK144" s="21"/>
      <c r="CNL144" s="21"/>
      <c r="CNM144" s="21"/>
      <c r="CNN144" s="21"/>
      <c r="CNO144" s="21"/>
      <c r="CNP144" s="21"/>
      <c r="CNQ144" s="21"/>
      <c r="CNR144" s="21"/>
      <c r="CNS144" s="21"/>
      <c r="CNT144" s="21"/>
      <c r="CNU144" s="21"/>
      <c r="CNV144" s="21"/>
      <c r="CNW144" s="21"/>
      <c r="CNX144" s="21"/>
      <c r="CNY144" s="21"/>
      <c r="CNZ144" s="21"/>
      <c r="COA144" s="21"/>
      <c r="COB144" s="21"/>
      <c r="COC144" s="21"/>
      <c r="COD144" s="21"/>
      <c r="COE144" s="21"/>
      <c r="COF144" s="21"/>
      <c r="COG144" s="21"/>
      <c r="COH144" s="21"/>
      <c r="COI144" s="21"/>
      <c r="COJ144" s="21"/>
      <c r="COK144" s="21"/>
      <c r="COL144" s="21"/>
      <c r="COM144" s="21"/>
      <c r="CON144" s="21"/>
      <c r="COO144" s="21"/>
      <c r="COP144" s="21"/>
      <c r="COQ144" s="21"/>
      <c r="COR144" s="21"/>
      <c r="COS144" s="21"/>
      <c r="COT144" s="21"/>
      <c r="COU144" s="21"/>
      <c r="COV144" s="21"/>
      <c r="COW144" s="21"/>
      <c r="COX144" s="21"/>
      <c r="COY144" s="21"/>
      <c r="COZ144" s="21"/>
      <c r="CPA144" s="21"/>
      <c r="CPB144" s="21"/>
      <c r="CPC144" s="21"/>
      <c r="CPD144" s="21"/>
      <c r="CPE144" s="21"/>
      <c r="CPF144" s="21"/>
      <c r="CPG144" s="21"/>
      <c r="CPH144" s="21"/>
      <c r="CPI144" s="21"/>
      <c r="CPJ144" s="21"/>
      <c r="CPK144" s="21"/>
      <c r="CPL144" s="21"/>
      <c r="CPM144" s="21"/>
      <c r="CPN144" s="21"/>
      <c r="CPO144" s="21"/>
      <c r="CPP144" s="21"/>
      <c r="CPQ144" s="21"/>
      <c r="CPR144" s="21"/>
      <c r="CPS144" s="21"/>
      <c r="CPT144" s="21"/>
      <c r="CPU144" s="21"/>
      <c r="CPV144" s="21"/>
      <c r="CPW144" s="21"/>
      <c r="CPX144" s="21"/>
      <c r="CPY144" s="21"/>
      <c r="CPZ144" s="21"/>
      <c r="CQA144" s="21"/>
      <c r="CQB144" s="21"/>
      <c r="CQC144" s="21"/>
      <c r="CQD144" s="21"/>
      <c r="CQE144" s="21"/>
      <c r="CQF144" s="21"/>
      <c r="CQG144" s="21"/>
      <c r="CQH144" s="21"/>
      <c r="CQI144" s="21"/>
      <c r="CQJ144" s="21"/>
      <c r="CQK144" s="21"/>
      <c r="CQL144" s="21"/>
      <c r="CQM144" s="21"/>
      <c r="CQN144" s="21"/>
      <c r="CQO144" s="21"/>
      <c r="CQP144" s="21"/>
      <c r="CQQ144" s="21"/>
      <c r="CQR144" s="21"/>
      <c r="CQS144" s="21"/>
      <c r="CQT144" s="21"/>
      <c r="CQU144" s="21"/>
      <c r="CQV144" s="21"/>
      <c r="CQW144" s="21"/>
      <c r="CQX144" s="21"/>
      <c r="CQY144" s="21"/>
      <c r="CQZ144" s="21"/>
      <c r="CRA144" s="21"/>
      <c r="CRB144" s="21"/>
      <c r="CRC144" s="21"/>
      <c r="CRD144" s="21"/>
      <c r="CRE144" s="21"/>
      <c r="CRF144" s="21"/>
      <c r="CRG144" s="21"/>
      <c r="CRH144" s="21"/>
      <c r="CRI144" s="21"/>
      <c r="CRJ144" s="21"/>
      <c r="CRK144" s="21"/>
      <c r="CRL144" s="21"/>
      <c r="CRM144" s="21"/>
      <c r="CRN144" s="21"/>
      <c r="CRO144" s="21"/>
      <c r="CRP144" s="21"/>
      <c r="CRQ144" s="21"/>
      <c r="CRR144" s="21"/>
      <c r="CRS144" s="21"/>
      <c r="CRT144" s="21"/>
      <c r="CRU144" s="21"/>
      <c r="CRV144" s="21"/>
      <c r="CRW144" s="21"/>
      <c r="CRX144" s="21"/>
      <c r="CRY144" s="21"/>
      <c r="CRZ144" s="21"/>
      <c r="CSA144" s="21"/>
      <c r="CSB144" s="21"/>
      <c r="CSC144" s="21"/>
      <c r="CSD144" s="21"/>
      <c r="CSE144" s="21"/>
      <c r="CSF144" s="21"/>
      <c r="CSG144" s="21"/>
      <c r="CSH144" s="21"/>
      <c r="CSI144" s="21"/>
      <c r="CSJ144" s="21"/>
      <c r="CSK144" s="21"/>
      <c r="CSL144" s="21"/>
      <c r="CSM144" s="21"/>
      <c r="CSN144" s="21"/>
      <c r="CSO144" s="21"/>
      <c r="CSP144" s="21"/>
      <c r="CSQ144" s="21"/>
      <c r="CSR144" s="21"/>
      <c r="CSS144" s="21"/>
      <c r="CST144" s="21"/>
      <c r="CSU144" s="21"/>
      <c r="CSV144" s="21"/>
      <c r="CSW144" s="21"/>
      <c r="CSX144" s="21"/>
      <c r="CSY144" s="21"/>
      <c r="CSZ144" s="21"/>
      <c r="CTA144" s="21"/>
      <c r="CTB144" s="21"/>
      <c r="CTC144" s="21"/>
      <c r="CTD144" s="21"/>
      <c r="CTE144" s="21"/>
      <c r="CTF144" s="21"/>
      <c r="CTG144" s="21"/>
      <c r="CTH144" s="21"/>
      <c r="CTI144" s="21"/>
      <c r="CTJ144" s="21"/>
      <c r="CTK144" s="21"/>
      <c r="CTL144" s="21"/>
      <c r="CTM144" s="21"/>
      <c r="CTN144" s="21"/>
      <c r="CTO144" s="21"/>
      <c r="CTP144" s="21"/>
      <c r="CTQ144" s="21"/>
      <c r="CTR144" s="21"/>
      <c r="CTS144" s="21"/>
      <c r="CTT144" s="21"/>
      <c r="CTU144" s="21"/>
      <c r="CTV144" s="21"/>
      <c r="CTW144" s="21"/>
      <c r="CTX144" s="21"/>
      <c r="CTY144" s="21"/>
      <c r="CTZ144" s="21"/>
      <c r="CUA144" s="21"/>
      <c r="CUB144" s="21"/>
      <c r="CUC144" s="21"/>
      <c r="CUD144" s="21"/>
      <c r="CUE144" s="21"/>
      <c r="CUF144" s="21"/>
      <c r="CUG144" s="21"/>
      <c r="CUH144" s="21"/>
      <c r="CUI144" s="21"/>
      <c r="CUJ144" s="21"/>
      <c r="CUK144" s="21"/>
      <c r="CUL144" s="21"/>
      <c r="CUM144" s="21"/>
      <c r="CUN144" s="21"/>
      <c r="CUO144" s="21"/>
      <c r="CUP144" s="21"/>
      <c r="CUQ144" s="21"/>
      <c r="CUR144" s="21"/>
      <c r="CUS144" s="21"/>
      <c r="CUT144" s="21"/>
      <c r="CUU144" s="21"/>
      <c r="CUV144" s="21"/>
      <c r="CUW144" s="21"/>
      <c r="CUX144" s="21"/>
      <c r="CUY144" s="21"/>
      <c r="CUZ144" s="21"/>
      <c r="CVA144" s="21"/>
      <c r="CVB144" s="21"/>
      <c r="CVC144" s="21"/>
      <c r="CVD144" s="21"/>
      <c r="CVE144" s="21"/>
      <c r="CVF144" s="21"/>
      <c r="CVG144" s="21"/>
      <c r="CVH144" s="21"/>
      <c r="CVI144" s="21"/>
      <c r="CVJ144" s="21"/>
      <c r="CVK144" s="21"/>
      <c r="CVL144" s="21"/>
      <c r="CVM144" s="21"/>
      <c r="CVN144" s="21"/>
      <c r="CVO144" s="21"/>
      <c r="CVP144" s="21"/>
      <c r="CVQ144" s="21"/>
      <c r="CVR144" s="21"/>
      <c r="CVS144" s="21"/>
      <c r="CVT144" s="21"/>
      <c r="CVU144" s="21"/>
      <c r="CVV144" s="21"/>
      <c r="CVW144" s="21"/>
      <c r="CVX144" s="21"/>
      <c r="CVY144" s="21"/>
      <c r="CVZ144" s="21"/>
      <c r="CWA144" s="21"/>
      <c r="CWB144" s="21"/>
      <c r="CWC144" s="21"/>
      <c r="CWD144" s="21"/>
      <c r="CWE144" s="21"/>
      <c r="CWF144" s="21"/>
      <c r="CWG144" s="21"/>
      <c r="CWH144" s="21"/>
      <c r="CWI144" s="21"/>
      <c r="CWJ144" s="21"/>
      <c r="CWK144" s="21"/>
      <c r="CWL144" s="21"/>
      <c r="CWM144" s="21"/>
      <c r="CWN144" s="21"/>
      <c r="CWO144" s="21"/>
      <c r="CWP144" s="21"/>
      <c r="CWQ144" s="21"/>
      <c r="CWR144" s="21"/>
      <c r="CWS144" s="21"/>
      <c r="CWT144" s="21"/>
      <c r="CWU144" s="21"/>
      <c r="CWV144" s="21"/>
      <c r="CWW144" s="21"/>
      <c r="CWX144" s="21"/>
      <c r="CWY144" s="21"/>
      <c r="CWZ144" s="21"/>
      <c r="CXA144" s="21"/>
      <c r="CXB144" s="21"/>
      <c r="CXC144" s="21"/>
      <c r="CXD144" s="21"/>
      <c r="CXE144" s="21"/>
      <c r="CXF144" s="21"/>
      <c r="CXG144" s="21"/>
      <c r="CXH144" s="21"/>
      <c r="CXI144" s="21"/>
      <c r="CXJ144" s="21"/>
      <c r="CXK144" s="21"/>
      <c r="CXL144" s="21"/>
      <c r="CXM144" s="21"/>
      <c r="CXN144" s="21"/>
      <c r="CXO144" s="21"/>
      <c r="CXP144" s="21"/>
      <c r="CXQ144" s="21"/>
      <c r="CXR144" s="21"/>
      <c r="CXS144" s="21"/>
      <c r="CXT144" s="21"/>
      <c r="CXU144" s="21"/>
      <c r="CXV144" s="21"/>
      <c r="CXW144" s="21"/>
      <c r="CXX144" s="21"/>
      <c r="CXY144" s="21"/>
      <c r="CXZ144" s="21"/>
      <c r="CYA144" s="21"/>
      <c r="CYB144" s="21"/>
      <c r="CYC144" s="21"/>
      <c r="CYD144" s="21"/>
      <c r="CYE144" s="21"/>
      <c r="CYF144" s="21"/>
      <c r="CYG144" s="21"/>
      <c r="CYH144" s="21"/>
      <c r="CYI144" s="21"/>
      <c r="CYJ144" s="21"/>
      <c r="CYK144" s="21"/>
      <c r="CYL144" s="21"/>
      <c r="CYM144" s="21"/>
      <c r="CYN144" s="21"/>
      <c r="CYO144" s="21"/>
      <c r="CYP144" s="21"/>
      <c r="CYQ144" s="21"/>
      <c r="CYR144" s="21"/>
      <c r="CYS144" s="21"/>
      <c r="CYT144" s="21"/>
      <c r="CYU144" s="21"/>
      <c r="CYV144" s="21"/>
      <c r="CYW144" s="21"/>
      <c r="CYX144" s="21"/>
      <c r="CYY144" s="21"/>
      <c r="CYZ144" s="21"/>
      <c r="CZA144" s="21"/>
      <c r="CZB144" s="21"/>
      <c r="CZC144" s="21"/>
      <c r="CZD144" s="21"/>
      <c r="CZE144" s="21"/>
      <c r="CZF144" s="21"/>
      <c r="CZG144" s="21"/>
      <c r="CZH144" s="21"/>
      <c r="CZI144" s="21"/>
      <c r="CZJ144" s="21"/>
      <c r="CZK144" s="21"/>
      <c r="CZL144" s="21"/>
      <c r="CZM144" s="21"/>
      <c r="CZN144" s="21"/>
      <c r="CZO144" s="21"/>
      <c r="CZP144" s="21"/>
      <c r="CZQ144" s="21"/>
      <c r="CZR144" s="21"/>
      <c r="CZS144" s="21"/>
      <c r="CZT144" s="21"/>
      <c r="CZU144" s="21"/>
      <c r="CZV144" s="21"/>
      <c r="CZW144" s="21"/>
      <c r="CZX144" s="21"/>
      <c r="CZY144" s="21"/>
      <c r="CZZ144" s="21"/>
      <c r="DAA144" s="21"/>
      <c r="DAB144" s="21"/>
      <c r="DAC144" s="21"/>
      <c r="DAD144" s="21"/>
      <c r="DAE144" s="21"/>
      <c r="DAF144" s="21"/>
      <c r="DAG144" s="21"/>
      <c r="DAH144" s="21"/>
      <c r="DAI144" s="21"/>
      <c r="DAJ144" s="21"/>
      <c r="DAK144" s="21"/>
      <c r="DAL144" s="21"/>
      <c r="DAM144" s="21"/>
      <c r="DAN144" s="21"/>
      <c r="DAO144" s="21"/>
      <c r="DAP144" s="21"/>
      <c r="DAQ144" s="21"/>
      <c r="DAR144" s="21"/>
      <c r="DAS144" s="21"/>
      <c r="DAT144" s="21"/>
      <c r="DAU144" s="21"/>
      <c r="DAV144" s="21"/>
      <c r="DAW144" s="21"/>
      <c r="DAX144" s="21"/>
      <c r="DAY144" s="21"/>
      <c r="DAZ144" s="21"/>
      <c r="DBA144" s="21"/>
      <c r="DBB144" s="21"/>
      <c r="DBC144" s="21"/>
      <c r="DBD144" s="21"/>
      <c r="DBE144" s="21"/>
      <c r="DBF144" s="21"/>
      <c r="DBG144" s="21"/>
      <c r="DBH144" s="21"/>
      <c r="DBI144" s="21"/>
      <c r="DBJ144" s="21"/>
      <c r="DBK144" s="21"/>
      <c r="DBL144" s="21"/>
      <c r="DBM144" s="21"/>
      <c r="DBN144" s="21"/>
      <c r="DBO144" s="21"/>
      <c r="DBP144" s="21"/>
      <c r="DBQ144" s="21"/>
      <c r="DBR144" s="21"/>
      <c r="DBS144" s="21"/>
      <c r="DBT144" s="21"/>
      <c r="DBU144" s="21"/>
      <c r="DBV144" s="21"/>
      <c r="DBW144" s="21"/>
      <c r="DBX144" s="21"/>
      <c r="DBY144" s="21"/>
      <c r="DBZ144" s="21"/>
      <c r="DCA144" s="21"/>
      <c r="DCB144" s="21"/>
      <c r="DCC144" s="21"/>
      <c r="DCD144" s="21"/>
      <c r="DCE144" s="21"/>
      <c r="DCF144" s="21"/>
      <c r="DCG144" s="21"/>
      <c r="DCH144" s="21"/>
      <c r="DCI144" s="21"/>
      <c r="DCJ144" s="21"/>
      <c r="DCK144" s="21"/>
      <c r="DCL144" s="21"/>
      <c r="DCM144" s="21"/>
      <c r="DCN144" s="21"/>
      <c r="DCO144" s="21"/>
      <c r="DCP144" s="21"/>
      <c r="DCQ144" s="21"/>
      <c r="DCR144" s="21"/>
      <c r="DCS144" s="21"/>
      <c r="DCT144" s="21"/>
      <c r="DCU144" s="21"/>
      <c r="DCV144" s="21"/>
      <c r="DCW144" s="21"/>
      <c r="DCX144" s="21"/>
      <c r="DCY144" s="21"/>
      <c r="DCZ144" s="21"/>
      <c r="DDA144" s="21"/>
      <c r="DDB144" s="21"/>
      <c r="DDC144" s="21"/>
      <c r="DDD144" s="21"/>
      <c r="DDE144" s="21"/>
      <c r="DDF144" s="21"/>
      <c r="DDG144" s="21"/>
      <c r="DDH144" s="21"/>
      <c r="DDI144" s="21"/>
      <c r="DDJ144" s="21"/>
      <c r="DDK144" s="21"/>
      <c r="DDL144" s="21"/>
      <c r="DDM144" s="21"/>
      <c r="DDN144" s="21"/>
      <c r="DDO144" s="21"/>
      <c r="DDP144" s="21"/>
      <c r="DDQ144" s="21"/>
      <c r="DDR144" s="21"/>
      <c r="DDS144" s="21"/>
      <c r="DDT144" s="21"/>
      <c r="DDU144" s="21"/>
      <c r="DDV144" s="21"/>
      <c r="DDW144" s="21"/>
      <c r="DDX144" s="21"/>
      <c r="DDY144" s="21"/>
      <c r="DDZ144" s="21"/>
      <c r="DEA144" s="21"/>
      <c r="DEB144" s="21"/>
      <c r="DEC144" s="21"/>
      <c r="DED144" s="21"/>
      <c r="DEE144" s="21"/>
      <c r="DEF144" s="21"/>
      <c r="DEG144" s="21"/>
      <c r="DEH144" s="21"/>
      <c r="DEI144" s="21"/>
      <c r="DEJ144" s="21"/>
      <c r="DEK144" s="21"/>
      <c r="DEL144" s="21"/>
      <c r="DEM144" s="21"/>
      <c r="DEN144" s="21"/>
      <c r="DEO144" s="21"/>
      <c r="DEP144" s="21"/>
      <c r="DEQ144" s="21"/>
      <c r="DER144" s="21"/>
      <c r="DES144" s="21"/>
      <c r="DET144" s="21"/>
      <c r="DEU144" s="21"/>
      <c r="DEV144" s="21"/>
      <c r="DEW144" s="21"/>
      <c r="DEX144" s="21"/>
      <c r="DEY144" s="21"/>
      <c r="DEZ144" s="21"/>
      <c r="DFA144" s="21"/>
      <c r="DFB144" s="21"/>
      <c r="DFC144" s="21"/>
      <c r="DFD144" s="21"/>
      <c r="DFE144" s="21"/>
      <c r="DFF144" s="21"/>
      <c r="DFG144" s="21"/>
      <c r="DFH144" s="21"/>
      <c r="DFI144" s="21"/>
      <c r="DFJ144" s="21"/>
      <c r="DFK144" s="21"/>
      <c r="DFL144" s="21"/>
      <c r="DFM144" s="21"/>
      <c r="DFN144" s="21"/>
      <c r="DFO144" s="21"/>
      <c r="DFP144" s="21"/>
      <c r="DFQ144" s="21"/>
      <c r="DFR144" s="21"/>
      <c r="DFS144" s="21"/>
      <c r="DFT144" s="21"/>
      <c r="DFU144" s="21"/>
      <c r="DFV144" s="21"/>
      <c r="DFW144" s="21"/>
      <c r="DFX144" s="21"/>
      <c r="DFY144" s="21"/>
      <c r="DFZ144" s="21"/>
      <c r="DGA144" s="21"/>
      <c r="DGB144" s="21"/>
      <c r="DGC144" s="21"/>
      <c r="DGD144" s="21"/>
      <c r="DGE144" s="21"/>
      <c r="DGF144" s="21"/>
      <c r="DGG144" s="21"/>
      <c r="DGH144" s="21"/>
      <c r="DGI144" s="21"/>
      <c r="DGJ144" s="21"/>
      <c r="DGK144" s="21"/>
      <c r="DGL144" s="21"/>
      <c r="DGM144" s="21"/>
      <c r="DGN144" s="21"/>
      <c r="DGO144" s="21"/>
      <c r="DGP144" s="21"/>
      <c r="DGQ144" s="21"/>
      <c r="DGR144" s="21"/>
      <c r="DGS144" s="21"/>
      <c r="DGT144" s="21"/>
      <c r="DGU144" s="21"/>
      <c r="DGV144" s="21"/>
      <c r="DGW144" s="21"/>
      <c r="DGX144" s="21"/>
      <c r="DGY144" s="21"/>
      <c r="DGZ144" s="21"/>
      <c r="DHA144" s="21"/>
      <c r="DHB144" s="21"/>
      <c r="DHC144" s="21"/>
      <c r="DHD144" s="21"/>
      <c r="DHE144" s="21"/>
      <c r="DHF144" s="21"/>
      <c r="DHG144" s="21"/>
      <c r="DHH144" s="21"/>
      <c r="DHI144" s="21"/>
      <c r="DHJ144" s="21"/>
      <c r="DHK144" s="21"/>
      <c r="DHL144" s="21"/>
      <c r="DHM144" s="21"/>
      <c r="DHN144" s="21"/>
      <c r="DHO144" s="21"/>
      <c r="DHP144" s="21"/>
      <c r="DHQ144" s="21"/>
      <c r="DHR144" s="21"/>
      <c r="DHS144" s="21"/>
      <c r="DHT144" s="21"/>
      <c r="DHU144" s="21"/>
      <c r="DHV144" s="21"/>
      <c r="DHW144" s="21"/>
      <c r="DHX144" s="21"/>
      <c r="DHY144" s="21"/>
      <c r="DHZ144" s="21"/>
      <c r="DIA144" s="21"/>
      <c r="DIB144" s="21"/>
      <c r="DIC144" s="21"/>
      <c r="DID144" s="21"/>
      <c r="DIE144" s="21"/>
      <c r="DIF144" s="21"/>
      <c r="DIG144" s="21"/>
      <c r="DIH144" s="21"/>
      <c r="DII144" s="21"/>
      <c r="DIJ144" s="21"/>
      <c r="DIK144" s="21"/>
      <c r="DIL144" s="21"/>
      <c r="DIM144" s="21"/>
      <c r="DIN144" s="21"/>
      <c r="DIO144" s="21"/>
      <c r="DIP144" s="21"/>
      <c r="DIQ144" s="21"/>
      <c r="DIR144" s="21"/>
      <c r="DIS144" s="21"/>
      <c r="DIT144" s="21"/>
      <c r="DIU144" s="21"/>
      <c r="DIV144" s="21"/>
      <c r="DIW144" s="21"/>
      <c r="DIX144" s="21"/>
      <c r="DIY144" s="21"/>
      <c r="DIZ144" s="21"/>
      <c r="DJA144" s="21"/>
      <c r="DJB144" s="21"/>
      <c r="DJC144" s="21"/>
      <c r="DJD144" s="21"/>
      <c r="DJE144" s="21"/>
      <c r="DJF144" s="21"/>
      <c r="DJG144" s="21"/>
      <c r="DJH144" s="21"/>
      <c r="DJI144" s="21"/>
      <c r="DJJ144" s="21"/>
      <c r="DJK144" s="21"/>
      <c r="DJL144" s="21"/>
      <c r="DJM144" s="21"/>
      <c r="DJN144" s="21"/>
      <c r="DJO144" s="21"/>
      <c r="DJP144" s="21"/>
      <c r="DJQ144" s="21"/>
      <c r="DJR144" s="21"/>
      <c r="DJS144" s="21"/>
      <c r="DJT144" s="21"/>
      <c r="DJU144" s="21"/>
      <c r="DJV144" s="21"/>
      <c r="DJW144" s="21"/>
      <c r="DJX144" s="21"/>
      <c r="DJY144" s="21"/>
      <c r="DJZ144" s="21"/>
      <c r="DKA144" s="21"/>
      <c r="DKB144" s="21"/>
      <c r="DKC144" s="21"/>
      <c r="DKD144" s="21"/>
      <c r="DKE144" s="21"/>
      <c r="DKF144" s="21"/>
      <c r="DKG144" s="21"/>
      <c r="DKH144" s="21"/>
      <c r="DKI144" s="21"/>
      <c r="DKJ144" s="21"/>
      <c r="DKK144" s="21"/>
      <c r="DKL144" s="21"/>
      <c r="DKM144" s="21"/>
      <c r="DKN144" s="21"/>
      <c r="DKO144" s="21"/>
      <c r="DKP144" s="21"/>
      <c r="DKQ144" s="21"/>
      <c r="DKR144" s="21"/>
      <c r="DKS144" s="21"/>
      <c r="DKT144" s="21"/>
      <c r="DKU144" s="21"/>
      <c r="DKV144" s="21"/>
      <c r="DKW144" s="21"/>
      <c r="DKX144" s="21"/>
      <c r="DKY144" s="21"/>
      <c r="DKZ144" s="21"/>
      <c r="DLA144" s="21"/>
      <c r="DLB144" s="21"/>
      <c r="DLC144" s="21"/>
      <c r="DLD144" s="21"/>
      <c r="DLE144" s="21"/>
      <c r="DLF144" s="21"/>
      <c r="DLG144" s="21"/>
      <c r="DLH144" s="21"/>
      <c r="DLI144" s="21"/>
      <c r="DLJ144" s="21"/>
      <c r="DLK144" s="21"/>
      <c r="DLL144" s="21"/>
      <c r="DLM144" s="21"/>
      <c r="DLN144" s="21"/>
      <c r="DLO144" s="21"/>
      <c r="DLP144" s="21"/>
      <c r="DLQ144" s="21"/>
      <c r="DLR144" s="21"/>
      <c r="DLS144" s="21"/>
      <c r="DLT144" s="21"/>
      <c r="DLU144" s="21"/>
      <c r="DLV144" s="21"/>
      <c r="DLW144" s="21"/>
      <c r="DLX144" s="21"/>
      <c r="DLY144" s="21"/>
      <c r="DLZ144" s="21"/>
      <c r="DMA144" s="21"/>
      <c r="DMB144" s="21"/>
      <c r="DMC144" s="21"/>
      <c r="DMD144" s="21"/>
      <c r="DME144" s="21"/>
      <c r="DMF144" s="21"/>
      <c r="DMG144" s="21"/>
      <c r="DMH144" s="21"/>
      <c r="DMI144" s="21"/>
      <c r="DMJ144" s="21"/>
      <c r="DMK144" s="21"/>
      <c r="DML144" s="21"/>
      <c r="DMM144" s="21"/>
      <c r="DMN144" s="21"/>
      <c r="DMO144" s="21"/>
      <c r="DMP144" s="21"/>
      <c r="DMQ144" s="21"/>
      <c r="DMR144" s="21"/>
      <c r="DMS144" s="21"/>
      <c r="DMT144" s="21"/>
      <c r="DMU144" s="21"/>
      <c r="DMV144" s="21"/>
      <c r="DMW144" s="21"/>
      <c r="DMX144" s="21"/>
      <c r="DMY144" s="21"/>
      <c r="DMZ144" s="21"/>
      <c r="DNA144" s="21"/>
      <c r="DNB144" s="21"/>
      <c r="DNC144" s="21"/>
      <c r="DND144" s="21"/>
      <c r="DNE144" s="21"/>
      <c r="DNF144" s="21"/>
      <c r="DNG144" s="21"/>
      <c r="DNH144" s="21"/>
      <c r="DNI144" s="21"/>
      <c r="DNJ144" s="21"/>
      <c r="DNK144" s="21"/>
      <c r="DNL144" s="21"/>
      <c r="DNM144" s="21"/>
      <c r="DNN144" s="21"/>
      <c r="DNO144" s="21"/>
      <c r="DNP144" s="21"/>
      <c r="DNQ144" s="21"/>
      <c r="DNR144" s="21"/>
      <c r="DNS144" s="21"/>
      <c r="DNT144" s="21"/>
      <c r="DNU144" s="21"/>
      <c r="DNV144" s="21"/>
      <c r="DNW144" s="21"/>
      <c r="DNX144" s="21"/>
      <c r="DNY144" s="21"/>
      <c r="DNZ144" s="21"/>
      <c r="DOA144" s="21"/>
      <c r="DOB144" s="21"/>
      <c r="DOC144" s="21"/>
      <c r="DOD144" s="21"/>
      <c r="DOE144" s="21"/>
      <c r="DOF144" s="21"/>
      <c r="DOG144" s="21"/>
      <c r="DOH144" s="21"/>
      <c r="DOI144" s="21"/>
      <c r="DOJ144" s="21"/>
      <c r="DOK144" s="21"/>
      <c r="DOL144" s="21"/>
      <c r="DOM144" s="21"/>
      <c r="DON144" s="21"/>
      <c r="DOO144" s="21"/>
      <c r="DOP144" s="21"/>
      <c r="DOQ144" s="21"/>
      <c r="DOR144" s="21"/>
      <c r="DOS144" s="21"/>
      <c r="DOT144" s="21"/>
      <c r="DOU144" s="21"/>
      <c r="DOV144" s="21"/>
      <c r="DOW144" s="21"/>
      <c r="DOX144" s="21"/>
      <c r="DOY144" s="21"/>
      <c r="DOZ144" s="21"/>
      <c r="DPA144" s="21"/>
      <c r="DPB144" s="21"/>
      <c r="DPC144" s="21"/>
      <c r="DPD144" s="21"/>
      <c r="DPE144" s="21"/>
      <c r="DPF144" s="21"/>
      <c r="DPG144" s="21"/>
      <c r="DPH144" s="21"/>
      <c r="DPI144" s="21"/>
      <c r="DPJ144" s="21"/>
      <c r="DPK144" s="21"/>
      <c r="DPL144" s="21"/>
      <c r="DPM144" s="21"/>
      <c r="DPN144" s="21"/>
      <c r="DPO144" s="21"/>
      <c r="DPP144" s="21"/>
      <c r="DPQ144" s="21"/>
      <c r="DPR144" s="21"/>
      <c r="DPS144" s="21"/>
      <c r="DPT144" s="21"/>
      <c r="DPU144" s="21"/>
      <c r="DPV144" s="21"/>
      <c r="DPW144" s="21"/>
      <c r="DPX144" s="21"/>
      <c r="DPY144" s="21"/>
      <c r="DPZ144" s="21"/>
      <c r="DQA144" s="21"/>
      <c r="DQB144" s="21"/>
      <c r="DQC144" s="21"/>
      <c r="DQD144" s="21"/>
      <c r="DQE144" s="21"/>
      <c r="DQF144" s="21"/>
      <c r="DQG144" s="21"/>
      <c r="DQH144" s="21"/>
      <c r="DQI144" s="21"/>
      <c r="DQJ144" s="21"/>
      <c r="DQK144" s="21"/>
      <c r="DQL144" s="21"/>
      <c r="DQM144" s="21"/>
      <c r="DQN144" s="21"/>
      <c r="DQO144" s="21"/>
      <c r="DQP144" s="21"/>
      <c r="DQQ144" s="21"/>
      <c r="DQR144" s="21"/>
      <c r="DQS144" s="21"/>
      <c r="DQT144" s="21"/>
      <c r="DQU144" s="21"/>
      <c r="DQV144" s="21"/>
      <c r="DQW144" s="21"/>
      <c r="DQX144" s="21"/>
      <c r="DQY144" s="21"/>
      <c r="DQZ144" s="21"/>
      <c r="DRA144" s="21"/>
      <c r="DRB144" s="21"/>
      <c r="DRC144" s="21"/>
      <c r="DRD144" s="21"/>
      <c r="DRE144" s="21"/>
      <c r="DRF144" s="21"/>
      <c r="DRG144" s="21"/>
      <c r="DRH144" s="21"/>
      <c r="DRI144" s="21"/>
      <c r="DRJ144" s="21"/>
      <c r="DRK144" s="21"/>
      <c r="DRL144" s="21"/>
      <c r="DRM144" s="21"/>
      <c r="DRN144" s="21"/>
      <c r="DRO144" s="21"/>
      <c r="DRP144" s="21"/>
      <c r="DRQ144" s="21"/>
      <c r="DRR144" s="21"/>
      <c r="DRS144" s="21"/>
      <c r="DRT144" s="21"/>
      <c r="DRU144" s="21"/>
      <c r="DRV144" s="21"/>
      <c r="DRW144" s="21"/>
      <c r="DRX144" s="21"/>
      <c r="DRY144" s="21"/>
      <c r="DRZ144" s="21"/>
      <c r="DSA144" s="21"/>
      <c r="DSB144" s="21"/>
      <c r="DSC144" s="21"/>
      <c r="DSD144" s="21"/>
      <c r="DSE144" s="21"/>
      <c r="DSF144" s="21"/>
      <c r="DSG144" s="21"/>
      <c r="DSH144" s="21"/>
      <c r="DSI144" s="21"/>
      <c r="DSJ144" s="21"/>
      <c r="DSK144" s="21"/>
      <c r="DSL144" s="21"/>
      <c r="DSM144" s="21"/>
      <c r="DSN144" s="21"/>
      <c r="DSO144" s="21"/>
      <c r="DSP144" s="21"/>
      <c r="DSQ144" s="21"/>
      <c r="DSR144" s="21"/>
      <c r="DSS144" s="21"/>
      <c r="DST144" s="21"/>
      <c r="DSU144" s="21"/>
      <c r="DSV144" s="21"/>
      <c r="DSW144" s="21"/>
      <c r="DSX144" s="21"/>
      <c r="DSY144" s="21"/>
      <c r="DSZ144" s="21"/>
      <c r="DTA144" s="21"/>
      <c r="DTB144" s="21"/>
      <c r="DTC144" s="21"/>
      <c r="DTD144" s="21"/>
      <c r="DTE144" s="21"/>
      <c r="DTF144" s="21"/>
      <c r="DTG144" s="21"/>
      <c r="DTH144" s="21"/>
      <c r="DTI144" s="21"/>
      <c r="DTJ144" s="21"/>
      <c r="DTK144" s="21"/>
      <c r="DTL144" s="21"/>
      <c r="DTM144" s="21"/>
      <c r="DTN144" s="21"/>
      <c r="DTO144" s="21"/>
      <c r="DTP144" s="21"/>
      <c r="DTQ144" s="21"/>
      <c r="DTR144" s="21"/>
      <c r="DTS144" s="21"/>
      <c r="DTT144" s="21"/>
      <c r="DTU144" s="21"/>
      <c r="DTV144" s="21"/>
      <c r="DTW144" s="21"/>
      <c r="DTX144" s="21"/>
      <c r="DTY144" s="21"/>
      <c r="DTZ144" s="21"/>
      <c r="DUA144" s="21"/>
      <c r="DUB144" s="21"/>
      <c r="DUC144" s="21"/>
      <c r="DUD144" s="21"/>
      <c r="DUE144" s="21"/>
      <c r="DUF144" s="21"/>
      <c r="DUG144" s="21"/>
      <c r="DUH144" s="21"/>
      <c r="DUI144" s="21"/>
      <c r="DUJ144" s="21"/>
      <c r="DUK144" s="21"/>
      <c r="DUL144" s="21"/>
      <c r="DUM144" s="21"/>
      <c r="DUN144" s="21"/>
      <c r="DUO144" s="21"/>
      <c r="DUP144" s="21"/>
      <c r="DUQ144" s="21"/>
      <c r="DUR144" s="21"/>
      <c r="DUS144" s="21"/>
      <c r="DUT144" s="21"/>
      <c r="DUU144" s="21"/>
      <c r="DUV144" s="21"/>
      <c r="DUW144" s="21"/>
      <c r="DUX144" s="21"/>
      <c r="DUY144" s="21"/>
      <c r="DUZ144" s="21"/>
      <c r="DVA144" s="21"/>
      <c r="DVB144" s="21"/>
      <c r="DVC144" s="21"/>
      <c r="DVD144" s="21"/>
      <c r="DVE144" s="21"/>
      <c r="DVF144" s="21"/>
      <c r="DVG144" s="21"/>
      <c r="DVH144" s="21"/>
      <c r="DVI144" s="21"/>
      <c r="DVJ144" s="21"/>
      <c r="DVK144" s="21"/>
      <c r="DVL144" s="21"/>
      <c r="DVM144" s="21"/>
      <c r="DVN144" s="21"/>
      <c r="DVO144" s="21"/>
      <c r="DVP144" s="21"/>
      <c r="DVQ144" s="21"/>
      <c r="DVR144" s="21"/>
      <c r="DVS144" s="21"/>
      <c r="DVT144" s="21"/>
      <c r="DVU144" s="21"/>
      <c r="DVV144" s="21"/>
      <c r="DVW144" s="21"/>
      <c r="DVX144" s="21"/>
      <c r="DVY144" s="21"/>
      <c r="DVZ144" s="21"/>
      <c r="DWA144" s="21"/>
      <c r="DWB144" s="21"/>
      <c r="DWC144" s="21"/>
      <c r="DWD144" s="21"/>
      <c r="DWE144" s="21"/>
      <c r="DWF144" s="21"/>
      <c r="DWG144" s="21"/>
      <c r="DWH144" s="21"/>
      <c r="DWI144" s="21"/>
      <c r="DWJ144" s="21"/>
      <c r="DWK144" s="21"/>
      <c r="DWL144" s="21"/>
      <c r="DWM144" s="21"/>
      <c r="DWN144" s="21"/>
      <c r="DWO144" s="21"/>
      <c r="DWP144" s="21"/>
      <c r="DWQ144" s="21"/>
      <c r="DWR144" s="21"/>
      <c r="DWS144" s="21"/>
      <c r="DWT144" s="21"/>
      <c r="DWU144" s="21"/>
      <c r="DWV144" s="21"/>
      <c r="DWW144" s="21"/>
      <c r="DWX144" s="21"/>
      <c r="DWY144" s="21"/>
      <c r="DWZ144" s="21"/>
      <c r="DXA144" s="21"/>
      <c r="DXB144" s="21"/>
      <c r="DXC144" s="21"/>
      <c r="DXD144" s="21"/>
      <c r="DXE144" s="21"/>
      <c r="DXF144" s="21"/>
      <c r="DXG144" s="21"/>
      <c r="DXH144" s="21"/>
      <c r="DXI144" s="21"/>
      <c r="DXJ144" s="21"/>
      <c r="DXK144" s="21"/>
      <c r="DXL144" s="21"/>
      <c r="DXM144" s="21"/>
      <c r="DXN144" s="21"/>
      <c r="DXO144" s="21"/>
      <c r="DXP144" s="21"/>
      <c r="DXQ144" s="21"/>
      <c r="DXR144" s="21"/>
      <c r="DXS144" s="21"/>
      <c r="DXT144" s="21"/>
      <c r="DXU144" s="21"/>
      <c r="DXV144" s="21"/>
      <c r="DXW144" s="21"/>
      <c r="DXX144" s="21"/>
      <c r="DXY144" s="21"/>
      <c r="DXZ144" s="21"/>
      <c r="DYA144" s="21"/>
      <c r="DYB144" s="21"/>
      <c r="DYC144" s="21"/>
      <c r="DYD144" s="21"/>
      <c r="DYE144" s="21"/>
      <c r="DYF144" s="21"/>
      <c r="DYG144" s="21"/>
      <c r="DYH144" s="21"/>
      <c r="DYI144" s="21"/>
      <c r="DYJ144" s="21"/>
      <c r="DYK144" s="21"/>
      <c r="DYL144" s="21"/>
      <c r="DYM144" s="21"/>
      <c r="DYN144" s="21"/>
      <c r="DYO144" s="21"/>
      <c r="DYP144" s="21"/>
      <c r="DYQ144" s="21"/>
      <c r="DYR144" s="21"/>
      <c r="DYS144" s="21"/>
      <c r="DYT144" s="21"/>
      <c r="DYU144" s="21"/>
      <c r="DYV144" s="21"/>
      <c r="DYW144" s="21"/>
      <c r="DYX144" s="21"/>
      <c r="DYY144" s="21"/>
      <c r="DYZ144" s="21"/>
      <c r="DZA144" s="21"/>
      <c r="DZB144" s="21"/>
      <c r="DZC144" s="21"/>
      <c r="DZD144" s="21"/>
      <c r="DZE144" s="21"/>
      <c r="DZF144" s="21"/>
      <c r="DZG144" s="21"/>
      <c r="DZH144" s="21"/>
      <c r="DZI144" s="21"/>
      <c r="DZJ144" s="21"/>
      <c r="DZK144" s="21"/>
      <c r="DZL144" s="21"/>
      <c r="DZM144" s="21"/>
      <c r="DZN144" s="21"/>
      <c r="DZO144" s="21"/>
      <c r="DZP144" s="21"/>
      <c r="DZQ144" s="21"/>
      <c r="DZR144" s="21"/>
      <c r="DZS144" s="21"/>
      <c r="DZT144" s="21"/>
      <c r="DZU144" s="21"/>
      <c r="DZV144" s="21"/>
      <c r="DZW144" s="21"/>
      <c r="DZX144" s="21"/>
      <c r="DZY144" s="21"/>
      <c r="DZZ144" s="21"/>
      <c r="EAA144" s="21"/>
      <c r="EAB144" s="21"/>
      <c r="EAC144" s="21"/>
      <c r="EAD144" s="21"/>
      <c r="EAE144" s="21"/>
      <c r="EAF144" s="21"/>
      <c r="EAG144" s="21"/>
      <c r="EAH144" s="21"/>
      <c r="EAI144" s="21"/>
      <c r="EAJ144" s="21"/>
      <c r="EAK144" s="21"/>
      <c r="EAL144" s="21"/>
      <c r="EAM144" s="21"/>
      <c r="EAN144" s="21"/>
      <c r="EAO144" s="21"/>
      <c r="EAP144" s="21"/>
      <c r="EAQ144" s="21"/>
      <c r="EAR144" s="21"/>
      <c r="EAS144" s="21"/>
      <c r="EAT144" s="21"/>
      <c r="EAU144" s="21"/>
      <c r="EAV144" s="21"/>
      <c r="EAW144" s="21"/>
      <c r="EAX144" s="21"/>
      <c r="EAY144" s="21"/>
      <c r="EAZ144" s="21"/>
      <c r="EBA144" s="21"/>
      <c r="EBB144" s="21"/>
      <c r="EBC144" s="21"/>
      <c r="EBD144" s="21"/>
      <c r="EBE144" s="21"/>
      <c r="EBF144" s="21"/>
      <c r="EBG144" s="21"/>
      <c r="EBH144" s="21"/>
      <c r="EBI144" s="21"/>
      <c r="EBJ144" s="21"/>
      <c r="EBK144" s="21"/>
      <c r="EBL144" s="21"/>
      <c r="EBM144" s="21"/>
      <c r="EBN144" s="21"/>
      <c r="EBO144" s="21"/>
      <c r="EBP144" s="21"/>
      <c r="EBQ144" s="21"/>
      <c r="EBR144" s="21"/>
      <c r="EBS144" s="21"/>
      <c r="EBT144" s="21"/>
      <c r="EBU144" s="21"/>
      <c r="EBV144" s="21"/>
      <c r="EBW144" s="21"/>
      <c r="EBX144" s="21"/>
      <c r="EBY144" s="21"/>
      <c r="EBZ144" s="21"/>
      <c r="ECA144" s="21"/>
      <c r="ECB144" s="21"/>
      <c r="ECC144" s="21"/>
      <c r="ECD144" s="21"/>
      <c r="ECE144" s="21"/>
      <c r="ECF144" s="21"/>
      <c r="ECG144" s="21"/>
      <c r="ECH144" s="21"/>
      <c r="ECI144" s="21"/>
      <c r="ECJ144" s="21"/>
      <c r="ECK144" s="21"/>
      <c r="ECL144" s="21"/>
      <c r="ECM144" s="21"/>
      <c r="ECN144" s="21"/>
      <c r="ECO144" s="21"/>
      <c r="ECP144" s="21"/>
      <c r="ECQ144" s="21"/>
      <c r="ECR144" s="21"/>
      <c r="ECS144" s="21"/>
      <c r="ECT144" s="21"/>
      <c r="ECU144" s="21"/>
      <c r="ECV144" s="21"/>
      <c r="ECW144" s="21"/>
      <c r="ECX144" s="21"/>
      <c r="ECY144" s="21"/>
      <c r="ECZ144" s="21"/>
      <c r="EDA144" s="21"/>
      <c r="EDB144" s="21"/>
      <c r="EDC144" s="21"/>
      <c r="EDD144" s="21"/>
      <c r="EDE144" s="21"/>
      <c r="EDF144" s="21"/>
      <c r="EDG144" s="21"/>
      <c r="EDH144" s="21"/>
      <c r="EDI144" s="21"/>
      <c r="EDJ144" s="21"/>
      <c r="EDK144" s="21"/>
      <c r="EDL144" s="21"/>
      <c r="EDM144" s="21"/>
      <c r="EDN144" s="21"/>
      <c r="EDO144" s="21"/>
      <c r="EDP144" s="21"/>
      <c r="EDQ144" s="21"/>
      <c r="EDR144" s="21"/>
      <c r="EDS144" s="21"/>
      <c r="EDT144" s="21"/>
      <c r="EDU144" s="21"/>
      <c r="EDV144" s="21"/>
      <c r="EDW144" s="21"/>
      <c r="EDX144" s="21"/>
      <c r="EDY144" s="21"/>
      <c r="EDZ144" s="21"/>
      <c r="EEA144" s="21"/>
      <c r="EEB144" s="21"/>
      <c r="EEC144" s="21"/>
      <c r="EED144" s="21"/>
      <c r="EEE144" s="21"/>
      <c r="EEF144" s="21"/>
      <c r="EEG144" s="21"/>
      <c r="EEH144" s="21"/>
      <c r="EEI144" s="21"/>
      <c r="EEJ144" s="21"/>
      <c r="EEK144" s="21"/>
      <c r="EEL144" s="21"/>
      <c r="EEM144" s="21"/>
      <c r="EEN144" s="21"/>
      <c r="EEO144" s="21"/>
      <c r="EEP144" s="21"/>
      <c r="EEQ144" s="21"/>
      <c r="EER144" s="21"/>
      <c r="EES144" s="21"/>
      <c r="EET144" s="21"/>
      <c r="EEU144" s="21"/>
      <c r="EEV144" s="21"/>
      <c r="EEW144" s="21"/>
      <c r="EEX144" s="21"/>
      <c r="EEY144" s="21"/>
      <c r="EEZ144" s="21"/>
      <c r="EFA144" s="21"/>
      <c r="EFB144" s="21"/>
      <c r="EFC144" s="21"/>
      <c r="EFD144" s="21"/>
      <c r="EFE144" s="21"/>
      <c r="EFF144" s="21"/>
      <c r="EFG144" s="21"/>
      <c r="EFH144" s="21"/>
      <c r="EFI144" s="21"/>
      <c r="EFJ144" s="21"/>
      <c r="EFK144" s="21"/>
      <c r="EFL144" s="21"/>
      <c r="EFM144" s="21"/>
      <c r="EFN144" s="21"/>
      <c r="EFO144" s="21"/>
      <c r="EFP144" s="21"/>
      <c r="EFQ144" s="21"/>
      <c r="EFR144" s="21"/>
      <c r="EFS144" s="21"/>
      <c r="EFT144" s="21"/>
      <c r="EFU144" s="21"/>
      <c r="EFV144" s="21"/>
      <c r="EFW144" s="21"/>
      <c r="EFX144" s="21"/>
      <c r="EFY144" s="21"/>
      <c r="EFZ144" s="21"/>
      <c r="EGA144" s="21"/>
      <c r="EGB144" s="21"/>
      <c r="EGC144" s="21"/>
      <c r="EGD144" s="21"/>
      <c r="EGE144" s="21"/>
      <c r="EGF144" s="21"/>
      <c r="EGG144" s="21"/>
      <c r="EGH144" s="21"/>
      <c r="EGI144" s="21"/>
      <c r="EGJ144" s="21"/>
      <c r="EGK144" s="21"/>
      <c r="EGL144" s="21"/>
      <c r="EGM144" s="21"/>
      <c r="EGN144" s="21"/>
      <c r="EGO144" s="21"/>
      <c r="EGP144" s="21"/>
      <c r="EGQ144" s="21"/>
      <c r="EGR144" s="21"/>
      <c r="EGS144" s="21"/>
      <c r="EGT144" s="21"/>
      <c r="EGU144" s="21"/>
      <c r="EGV144" s="21"/>
      <c r="EGW144" s="21"/>
      <c r="EGX144" s="21"/>
      <c r="EGY144" s="21"/>
      <c r="EGZ144" s="21"/>
      <c r="EHA144" s="21"/>
      <c r="EHB144" s="21"/>
      <c r="EHC144" s="21"/>
      <c r="EHD144" s="21"/>
      <c r="EHE144" s="21"/>
      <c r="EHF144" s="21"/>
      <c r="EHG144" s="21"/>
      <c r="EHH144" s="21"/>
      <c r="EHI144" s="21"/>
      <c r="EHJ144" s="21"/>
      <c r="EHK144" s="21"/>
      <c r="EHL144" s="21"/>
      <c r="EHM144" s="21"/>
      <c r="EHN144" s="21"/>
      <c r="EHO144" s="21"/>
      <c r="EHP144" s="21"/>
      <c r="EHQ144" s="21"/>
      <c r="EHR144" s="21"/>
      <c r="EHS144" s="21"/>
      <c r="EHT144" s="21"/>
      <c r="EHU144" s="21"/>
      <c r="EHV144" s="21"/>
      <c r="EHW144" s="21"/>
      <c r="EHX144" s="21"/>
      <c r="EHY144" s="21"/>
      <c r="EHZ144" s="21"/>
      <c r="EIA144" s="21"/>
      <c r="EIB144" s="21"/>
      <c r="EIC144" s="21"/>
      <c r="EID144" s="21"/>
      <c r="EIE144" s="21"/>
      <c r="EIF144" s="21"/>
      <c r="EIG144" s="21"/>
      <c r="EIH144" s="21"/>
      <c r="EII144" s="21"/>
      <c r="EIJ144" s="21"/>
      <c r="EIK144" s="21"/>
      <c r="EIL144" s="21"/>
      <c r="EIM144" s="21"/>
      <c r="EIN144" s="21"/>
      <c r="EIO144" s="21"/>
      <c r="EIP144" s="21"/>
      <c r="EIQ144" s="21"/>
      <c r="EIR144" s="21"/>
      <c r="EIS144" s="21"/>
      <c r="EIT144" s="21"/>
      <c r="EIU144" s="21"/>
      <c r="EIV144" s="21"/>
      <c r="EIW144" s="21"/>
      <c r="EIX144" s="21"/>
      <c r="EIY144" s="21"/>
      <c r="EIZ144" s="21"/>
      <c r="EJA144" s="21"/>
      <c r="EJB144" s="21"/>
      <c r="EJC144" s="21"/>
      <c r="EJD144" s="21"/>
      <c r="EJE144" s="21"/>
      <c r="EJF144" s="21"/>
      <c r="EJG144" s="21"/>
      <c r="EJH144" s="21"/>
      <c r="EJI144" s="21"/>
      <c r="EJJ144" s="21"/>
      <c r="EJK144" s="21"/>
      <c r="EJL144" s="21"/>
      <c r="EJM144" s="21"/>
      <c r="EJN144" s="21"/>
      <c r="EJO144" s="21"/>
      <c r="EJP144" s="21"/>
      <c r="EJQ144" s="21"/>
      <c r="EJR144" s="21"/>
      <c r="EJS144" s="21"/>
      <c r="EJT144" s="21"/>
      <c r="EJU144" s="21"/>
      <c r="EJV144" s="21"/>
      <c r="EJW144" s="21"/>
      <c r="EJX144" s="21"/>
      <c r="EJY144" s="21"/>
      <c r="EJZ144" s="21"/>
      <c r="EKA144" s="21"/>
      <c r="EKB144" s="21"/>
      <c r="EKC144" s="21"/>
      <c r="EKD144" s="21"/>
      <c r="EKE144" s="21"/>
      <c r="EKF144" s="21"/>
      <c r="EKG144" s="21"/>
      <c r="EKH144" s="21"/>
      <c r="EKI144" s="21"/>
      <c r="EKJ144" s="21"/>
      <c r="EKK144" s="21"/>
      <c r="EKL144" s="21"/>
      <c r="EKM144" s="21"/>
      <c r="EKN144" s="21"/>
      <c r="EKO144" s="21"/>
      <c r="EKP144" s="21"/>
      <c r="EKQ144" s="21"/>
      <c r="EKR144" s="21"/>
      <c r="EKS144" s="21"/>
      <c r="EKT144" s="21"/>
      <c r="EKU144" s="21"/>
      <c r="EKV144" s="21"/>
      <c r="EKW144" s="21"/>
      <c r="EKX144" s="21"/>
      <c r="EKY144" s="21"/>
      <c r="EKZ144" s="21"/>
      <c r="ELA144" s="21"/>
      <c r="ELB144" s="21"/>
      <c r="ELC144" s="21"/>
      <c r="ELD144" s="21"/>
      <c r="ELE144" s="21"/>
      <c r="ELF144" s="21"/>
      <c r="ELG144" s="21"/>
      <c r="ELH144" s="21"/>
      <c r="ELI144" s="21"/>
      <c r="ELJ144" s="21"/>
      <c r="ELK144" s="21"/>
      <c r="ELL144" s="21"/>
      <c r="ELM144" s="21"/>
      <c r="ELN144" s="21"/>
      <c r="ELO144" s="21"/>
      <c r="ELP144" s="21"/>
      <c r="ELQ144" s="21"/>
      <c r="ELR144" s="21"/>
      <c r="ELS144" s="21"/>
      <c r="ELT144" s="21"/>
      <c r="ELU144" s="21"/>
      <c r="ELV144" s="21"/>
      <c r="ELW144" s="21"/>
      <c r="ELX144" s="21"/>
      <c r="ELY144" s="21"/>
      <c r="ELZ144" s="21"/>
      <c r="EMA144" s="21"/>
      <c r="EMB144" s="21"/>
      <c r="EMC144" s="21"/>
      <c r="EMD144" s="21"/>
      <c r="EME144" s="21"/>
      <c r="EMF144" s="21"/>
      <c r="EMG144" s="21"/>
      <c r="EMH144" s="21"/>
      <c r="EMI144" s="21"/>
      <c r="EMJ144" s="21"/>
      <c r="EMK144" s="21"/>
      <c r="EML144" s="21"/>
      <c r="EMM144" s="21"/>
      <c r="EMN144" s="21"/>
      <c r="EMO144" s="21"/>
      <c r="EMP144" s="21"/>
      <c r="EMQ144" s="21"/>
      <c r="EMR144" s="21"/>
      <c r="EMS144" s="21"/>
      <c r="EMT144" s="21"/>
      <c r="EMU144" s="21"/>
      <c r="EMV144" s="21"/>
      <c r="EMW144" s="21"/>
      <c r="EMX144" s="21"/>
      <c r="EMY144" s="21"/>
      <c r="EMZ144" s="21"/>
      <c r="ENA144" s="21"/>
      <c r="ENB144" s="21"/>
      <c r="ENC144" s="21"/>
      <c r="END144" s="21"/>
      <c r="ENE144" s="21"/>
      <c r="ENF144" s="21"/>
      <c r="ENG144" s="21"/>
      <c r="ENH144" s="21"/>
      <c r="ENI144" s="21"/>
      <c r="ENJ144" s="21"/>
      <c r="ENK144" s="21"/>
      <c r="ENL144" s="21"/>
      <c r="ENM144" s="21"/>
      <c r="ENN144" s="21"/>
      <c r="ENO144" s="21"/>
      <c r="ENP144" s="21"/>
      <c r="ENQ144" s="21"/>
      <c r="ENR144" s="21"/>
      <c r="ENS144" s="21"/>
      <c r="ENT144" s="21"/>
      <c r="ENU144" s="21"/>
      <c r="ENV144" s="21"/>
      <c r="ENW144" s="21"/>
      <c r="ENX144" s="21"/>
      <c r="ENY144" s="21"/>
      <c r="ENZ144" s="21"/>
      <c r="EOA144" s="21"/>
      <c r="EOB144" s="21"/>
      <c r="EOC144" s="21"/>
      <c r="EOD144" s="21"/>
      <c r="EOE144" s="21"/>
      <c r="EOF144" s="21"/>
      <c r="EOG144" s="21"/>
      <c r="EOH144" s="21"/>
      <c r="EOI144" s="21"/>
      <c r="EOJ144" s="21"/>
      <c r="EOK144" s="21"/>
      <c r="EOL144" s="21"/>
      <c r="EOM144" s="21"/>
      <c r="EON144" s="21"/>
      <c r="EOO144" s="21"/>
      <c r="EOP144" s="21"/>
      <c r="EOQ144" s="21"/>
      <c r="EOR144" s="21"/>
      <c r="EOS144" s="21"/>
      <c r="EOT144" s="21"/>
      <c r="EOU144" s="21"/>
      <c r="EOV144" s="21"/>
      <c r="EOW144" s="21"/>
      <c r="EOX144" s="21"/>
      <c r="EOY144" s="21"/>
      <c r="EOZ144" s="21"/>
      <c r="EPA144" s="21"/>
      <c r="EPB144" s="21"/>
      <c r="EPC144" s="21"/>
      <c r="EPD144" s="21"/>
      <c r="EPE144" s="21"/>
      <c r="EPF144" s="21"/>
      <c r="EPG144" s="21"/>
      <c r="EPH144" s="21"/>
      <c r="EPI144" s="21"/>
      <c r="EPJ144" s="21"/>
      <c r="EPK144" s="21"/>
      <c r="EPL144" s="21"/>
      <c r="EPM144" s="21"/>
      <c r="EPN144" s="21"/>
      <c r="EPO144" s="21"/>
      <c r="EPP144" s="21"/>
      <c r="EPQ144" s="21"/>
      <c r="EPR144" s="21"/>
      <c r="EPS144" s="21"/>
      <c r="EPT144" s="21"/>
      <c r="EPU144" s="21"/>
      <c r="EPV144" s="21"/>
      <c r="EPW144" s="21"/>
      <c r="EPX144" s="21"/>
      <c r="EPY144" s="21"/>
      <c r="EPZ144" s="21"/>
      <c r="EQA144" s="21"/>
      <c r="EQB144" s="21"/>
      <c r="EQC144" s="21"/>
      <c r="EQD144" s="21"/>
      <c r="EQE144" s="21"/>
      <c r="EQF144" s="21"/>
      <c r="EQG144" s="21"/>
      <c r="EQH144" s="21"/>
      <c r="EQI144" s="21"/>
      <c r="EQJ144" s="21"/>
      <c r="EQK144" s="21"/>
      <c r="EQL144" s="21"/>
      <c r="EQM144" s="21"/>
      <c r="EQN144" s="21"/>
      <c r="EQO144" s="21"/>
      <c r="EQP144" s="21"/>
      <c r="EQQ144" s="21"/>
      <c r="EQR144" s="21"/>
      <c r="EQS144" s="21"/>
      <c r="EQT144" s="21"/>
      <c r="EQU144" s="21"/>
      <c r="EQV144" s="21"/>
      <c r="EQW144" s="21"/>
      <c r="EQX144" s="21"/>
      <c r="EQY144" s="21"/>
      <c r="EQZ144" s="21"/>
      <c r="ERA144" s="21"/>
      <c r="ERB144" s="21"/>
      <c r="ERC144" s="21"/>
      <c r="ERD144" s="21"/>
      <c r="ERE144" s="21"/>
      <c r="ERF144" s="21"/>
      <c r="ERG144" s="21"/>
      <c r="ERH144" s="21"/>
      <c r="ERI144" s="21"/>
      <c r="ERJ144" s="21"/>
      <c r="ERK144" s="21"/>
      <c r="ERL144" s="21"/>
      <c r="ERM144" s="21"/>
      <c r="ERN144" s="21"/>
      <c r="ERO144" s="21"/>
      <c r="ERP144" s="21"/>
      <c r="ERQ144" s="21"/>
      <c r="ERR144" s="21"/>
      <c r="ERS144" s="21"/>
      <c r="ERT144" s="21"/>
      <c r="ERU144" s="21"/>
      <c r="ERV144" s="21"/>
      <c r="ERW144" s="21"/>
      <c r="ERX144" s="21"/>
      <c r="ERY144" s="21"/>
      <c r="ERZ144" s="21"/>
      <c r="ESA144" s="21"/>
      <c r="ESB144" s="21"/>
      <c r="ESC144" s="21"/>
      <c r="ESD144" s="21"/>
      <c r="ESE144" s="21"/>
      <c r="ESF144" s="21"/>
      <c r="ESG144" s="21"/>
      <c r="ESH144" s="21"/>
      <c r="ESI144" s="21"/>
      <c r="ESJ144" s="21"/>
      <c r="ESK144" s="21"/>
      <c r="ESL144" s="21"/>
      <c r="ESM144" s="21"/>
      <c r="ESN144" s="21"/>
      <c r="ESO144" s="21"/>
      <c r="ESP144" s="21"/>
      <c r="ESQ144" s="21"/>
      <c r="ESR144" s="21"/>
      <c r="ESS144" s="21"/>
      <c r="EST144" s="21"/>
      <c r="ESU144" s="21"/>
      <c r="ESV144" s="21"/>
      <c r="ESW144" s="21"/>
      <c r="ESX144" s="21"/>
      <c r="ESY144" s="21"/>
      <c r="ESZ144" s="21"/>
      <c r="ETA144" s="21"/>
      <c r="ETB144" s="21"/>
      <c r="ETC144" s="21"/>
      <c r="ETD144" s="21"/>
      <c r="ETE144" s="21"/>
      <c r="ETF144" s="21"/>
      <c r="ETG144" s="21"/>
      <c r="ETH144" s="21"/>
      <c r="ETI144" s="21"/>
      <c r="ETJ144" s="21"/>
      <c r="ETK144" s="21"/>
      <c r="ETL144" s="21"/>
      <c r="ETM144" s="21"/>
      <c r="ETN144" s="21"/>
      <c r="ETO144" s="21"/>
      <c r="ETP144" s="21"/>
      <c r="ETQ144" s="21"/>
      <c r="ETR144" s="21"/>
      <c r="ETS144" s="21"/>
      <c r="ETT144" s="21"/>
      <c r="ETU144" s="21"/>
      <c r="ETV144" s="21"/>
      <c r="ETW144" s="21"/>
      <c r="ETX144" s="21"/>
      <c r="ETY144" s="21"/>
      <c r="ETZ144" s="21"/>
      <c r="EUA144" s="21"/>
      <c r="EUB144" s="21"/>
      <c r="EUC144" s="21"/>
      <c r="EUD144" s="21"/>
      <c r="EUE144" s="21"/>
      <c r="EUF144" s="21"/>
      <c r="EUG144" s="21"/>
      <c r="EUH144" s="21"/>
      <c r="EUI144" s="21"/>
      <c r="EUJ144" s="21"/>
      <c r="EUK144" s="21"/>
      <c r="EUL144" s="21"/>
      <c r="EUM144" s="21"/>
      <c r="EUN144" s="21"/>
      <c r="EUO144" s="21"/>
      <c r="EUP144" s="21"/>
      <c r="EUQ144" s="21"/>
      <c r="EUR144" s="21"/>
      <c r="EUS144" s="21"/>
      <c r="EUT144" s="21"/>
      <c r="EUU144" s="21"/>
      <c r="EUV144" s="21"/>
      <c r="EUW144" s="21"/>
      <c r="EUX144" s="21"/>
      <c r="EUY144" s="21"/>
      <c r="EUZ144" s="21"/>
      <c r="EVA144" s="21"/>
      <c r="EVB144" s="21"/>
      <c r="EVC144" s="21"/>
      <c r="EVD144" s="21"/>
      <c r="EVE144" s="21"/>
      <c r="EVF144" s="21"/>
      <c r="EVG144" s="21"/>
      <c r="EVH144" s="21"/>
      <c r="EVI144" s="21"/>
      <c r="EVJ144" s="21"/>
      <c r="EVK144" s="21"/>
      <c r="EVL144" s="21"/>
      <c r="EVM144" s="21"/>
      <c r="EVN144" s="21"/>
      <c r="EVO144" s="21"/>
      <c r="EVP144" s="21"/>
      <c r="EVQ144" s="21"/>
      <c r="EVR144" s="21"/>
      <c r="EVS144" s="21"/>
      <c r="EVT144" s="21"/>
      <c r="EVU144" s="21"/>
      <c r="EVV144" s="21"/>
      <c r="EVW144" s="21"/>
      <c r="EVX144" s="21"/>
      <c r="EVY144" s="21"/>
      <c r="EVZ144" s="21"/>
      <c r="EWA144" s="21"/>
      <c r="EWB144" s="21"/>
      <c r="EWC144" s="21"/>
      <c r="EWD144" s="21"/>
      <c r="EWE144" s="21"/>
      <c r="EWF144" s="21"/>
      <c r="EWG144" s="21"/>
      <c r="EWH144" s="21"/>
      <c r="EWI144" s="21"/>
      <c r="EWJ144" s="21"/>
      <c r="EWK144" s="21"/>
      <c r="EWL144" s="21"/>
      <c r="EWM144" s="21"/>
      <c r="EWN144" s="21"/>
      <c r="EWO144" s="21"/>
      <c r="EWP144" s="21"/>
      <c r="EWQ144" s="21"/>
      <c r="EWR144" s="21"/>
      <c r="EWS144" s="21"/>
      <c r="EWT144" s="21"/>
      <c r="EWU144" s="21"/>
      <c r="EWV144" s="21"/>
      <c r="EWW144" s="21"/>
      <c r="EWX144" s="21"/>
      <c r="EWY144" s="21"/>
      <c r="EWZ144" s="21"/>
      <c r="EXA144" s="21"/>
      <c r="EXB144" s="21"/>
      <c r="EXC144" s="21"/>
      <c r="EXD144" s="21"/>
      <c r="EXE144" s="21"/>
      <c r="EXF144" s="21"/>
      <c r="EXG144" s="21"/>
      <c r="EXH144" s="21"/>
      <c r="EXI144" s="21"/>
      <c r="EXJ144" s="21"/>
      <c r="EXK144" s="21"/>
      <c r="EXL144" s="21"/>
      <c r="EXM144" s="21"/>
      <c r="EXN144" s="21"/>
      <c r="EXO144" s="21"/>
      <c r="EXP144" s="21"/>
      <c r="EXQ144" s="21"/>
      <c r="EXR144" s="21"/>
      <c r="EXS144" s="21"/>
      <c r="EXT144" s="21"/>
      <c r="EXU144" s="21"/>
      <c r="EXV144" s="21"/>
      <c r="EXW144" s="21"/>
      <c r="EXX144" s="21"/>
      <c r="EXY144" s="21"/>
      <c r="EXZ144" s="21"/>
      <c r="EYA144" s="21"/>
      <c r="EYB144" s="21"/>
      <c r="EYC144" s="21"/>
      <c r="EYD144" s="21"/>
      <c r="EYE144" s="21"/>
      <c r="EYF144" s="21"/>
      <c r="EYG144" s="21"/>
      <c r="EYH144" s="21"/>
      <c r="EYI144" s="21"/>
      <c r="EYJ144" s="21"/>
      <c r="EYK144" s="21"/>
      <c r="EYL144" s="21"/>
      <c r="EYM144" s="21"/>
      <c r="EYN144" s="21"/>
      <c r="EYO144" s="21"/>
      <c r="EYP144" s="21"/>
      <c r="EYQ144" s="21"/>
      <c r="EYR144" s="21"/>
      <c r="EYS144" s="21"/>
      <c r="EYT144" s="21"/>
      <c r="EYU144" s="21"/>
      <c r="EYV144" s="21"/>
      <c r="EYW144" s="21"/>
      <c r="EYX144" s="21"/>
      <c r="EYY144" s="21"/>
      <c r="EYZ144" s="21"/>
      <c r="EZA144" s="21"/>
      <c r="EZB144" s="21"/>
      <c r="EZC144" s="21"/>
      <c r="EZD144" s="21"/>
      <c r="EZE144" s="21"/>
      <c r="EZF144" s="21"/>
      <c r="EZG144" s="21"/>
      <c r="EZH144" s="21"/>
      <c r="EZI144" s="21"/>
      <c r="EZJ144" s="21"/>
      <c r="EZK144" s="21"/>
      <c r="EZL144" s="21"/>
      <c r="EZM144" s="21"/>
      <c r="EZN144" s="21"/>
      <c r="EZO144" s="21"/>
      <c r="EZP144" s="21"/>
      <c r="EZQ144" s="21"/>
      <c r="EZR144" s="21"/>
      <c r="EZS144" s="21"/>
      <c r="EZT144" s="21"/>
      <c r="EZU144" s="21"/>
      <c r="EZV144" s="21"/>
      <c r="EZW144" s="21"/>
      <c r="EZX144" s="21"/>
      <c r="EZY144" s="21"/>
      <c r="EZZ144" s="21"/>
      <c r="FAA144" s="21"/>
      <c r="FAB144" s="21"/>
      <c r="FAC144" s="21"/>
      <c r="FAD144" s="21"/>
      <c r="FAE144" s="21"/>
      <c r="FAF144" s="21"/>
      <c r="FAG144" s="21"/>
      <c r="FAH144" s="21"/>
      <c r="FAI144" s="21"/>
      <c r="FAJ144" s="21"/>
      <c r="FAK144" s="21"/>
      <c r="FAL144" s="21"/>
      <c r="FAM144" s="21"/>
      <c r="FAN144" s="21"/>
      <c r="FAO144" s="21"/>
      <c r="FAP144" s="21"/>
      <c r="FAQ144" s="21"/>
      <c r="FAR144" s="21"/>
      <c r="FAS144" s="21"/>
      <c r="FAT144" s="21"/>
      <c r="FAU144" s="21"/>
      <c r="FAV144" s="21"/>
      <c r="FAW144" s="21"/>
      <c r="FAX144" s="21"/>
      <c r="FAY144" s="21"/>
      <c r="FAZ144" s="21"/>
      <c r="FBA144" s="21"/>
      <c r="FBB144" s="21"/>
      <c r="FBC144" s="21"/>
      <c r="FBD144" s="21"/>
      <c r="FBE144" s="21"/>
      <c r="FBF144" s="21"/>
      <c r="FBG144" s="21"/>
      <c r="FBH144" s="21"/>
      <c r="FBI144" s="21"/>
      <c r="FBJ144" s="21"/>
      <c r="FBK144" s="21"/>
      <c r="FBL144" s="21"/>
      <c r="FBM144" s="21"/>
      <c r="FBN144" s="21"/>
      <c r="FBO144" s="21"/>
      <c r="FBP144" s="21"/>
      <c r="FBQ144" s="21"/>
      <c r="FBR144" s="21"/>
      <c r="FBS144" s="21"/>
      <c r="FBT144" s="21"/>
      <c r="FBU144" s="21"/>
      <c r="FBV144" s="21"/>
      <c r="FBW144" s="21"/>
      <c r="FBX144" s="21"/>
      <c r="FBY144" s="21"/>
      <c r="FBZ144" s="21"/>
      <c r="FCA144" s="21"/>
      <c r="FCB144" s="21"/>
      <c r="FCC144" s="21"/>
      <c r="FCD144" s="21"/>
      <c r="FCE144" s="21"/>
      <c r="FCF144" s="21"/>
      <c r="FCG144" s="21"/>
      <c r="FCH144" s="21"/>
      <c r="FCI144" s="21"/>
      <c r="FCJ144" s="21"/>
      <c r="FCK144" s="21"/>
      <c r="FCL144" s="21"/>
      <c r="FCM144" s="21"/>
      <c r="FCN144" s="21"/>
      <c r="FCO144" s="21"/>
      <c r="FCP144" s="21"/>
      <c r="FCQ144" s="21"/>
      <c r="FCR144" s="21"/>
      <c r="FCS144" s="21"/>
      <c r="FCT144" s="21"/>
      <c r="FCU144" s="21"/>
      <c r="FCV144" s="21"/>
      <c r="FCW144" s="21"/>
      <c r="FCX144" s="21"/>
      <c r="FCY144" s="21"/>
      <c r="FCZ144" s="21"/>
      <c r="FDA144" s="21"/>
      <c r="FDB144" s="21"/>
      <c r="FDC144" s="21"/>
      <c r="FDD144" s="21"/>
      <c r="FDE144" s="21"/>
      <c r="FDF144" s="21"/>
      <c r="FDG144" s="21"/>
      <c r="FDH144" s="21"/>
      <c r="FDI144" s="21"/>
      <c r="FDJ144" s="21"/>
      <c r="FDK144" s="21"/>
      <c r="FDL144" s="21"/>
      <c r="FDM144" s="21"/>
      <c r="FDN144" s="21"/>
      <c r="FDO144" s="21"/>
      <c r="FDP144" s="21"/>
      <c r="FDQ144" s="21"/>
      <c r="FDR144" s="21"/>
      <c r="FDS144" s="21"/>
      <c r="FDT144" s="21"/>
      <c r="FDU144" s="21"/>
      <c r="FDV144" s="21"/>
      <c r="FDW144" s="21"/>
      <c r="FDX144" s="21"/>
      <c r="FDY144" s="21"/>
      <c r="FDZ144" s="21"/>
      <c r="FEA144" s="21"/>
      <c r="FEB144" s="21"/>
      <c r="FEC144" s="21"/>
      <c r="FED144" s="21"/>
      <c r="FEE144" s="21"/>
      <c r="FEF144" s="21"/>
      <c r="FEG144" s="21"/>
      <c r="FEH144" s="21"/>
      <c r="FEI144" s="21"/>
      <c r="FEJ144" s="21"/>
      <c r="FEK144" s="21"/>
      <c r="FEL144" s="21"/>
      <c r="FEM144" s="21"/>
      <c r="FEN144" s="21"/>
      <c r="FEO144" s="21"/>
      <c r="FEP144" s="21"/>
      <c r="FEQ144" s="21"/>
      <c r="FER144" s="21"/>
      <c r="FES144" s="21"/>
      <c r="FET144" s="21"/>
      <c r="FEU144" s="21"/>
      <c r="FEV144" s="21"/>
      <c r="FEW144" s="21"/>
      <c r="FEX144" s="21"/>
      <c r="FEY144" s="21"/>
      <c r="FEZ144" s="21"/>
      <c r="FFA144" s="21"/>
      <c r="FFB144" s="21"/>
      <c r="FFC144" s="21"/>
      <c r="FFD144" s="21"/>
      <c r="FFE144" s="21"/>
      <c r="FFF144" s="21"/>
      <c r="FFG144" s="21"/>
      <c r="FFH144" s="21"/>
      <c r="FFI144" s="21"/>
      <c r="FFJ144" s="21"/>
      <c r="FFK144" s="21"/>
      <c r="FFL144" s="21"/>
      <c r="FFM144" s="21"/>
      <c r="FFN144" s="21"/>
      <c r="FFO144" s="21"/>
      <c r="FFP144" s="21"/>
      <c r="FFQ144" s="21"/>
      <c r="FFR144" s="21"/>
      <c r="FFS144" s="21"/>
      <c r="FFT144" s="21"/>
      <c r="FFU144" s="21"/>
      <c r="FFV144" s="21"/>
      <c r="FFW144" s="21"/>
      <c r="FFX144" s="21"/>
      <c r="FFY144" s="21"/>
      <c r="FFZ144" s="21"/>
      <c r="FGA144" s="21"/>
      <c r="FGB144" s="21"/>
      <c r="FGC144" s="21"/>
      <c r="FGD144" s="21"/>
      <c r="FGE144" s="21"/>
      <c r="FGF144" s="21"/>
      <c r="FGG144" s="21"/>
      <c r="FGH144" s="21"/>
      <c r="FGI144" s="21"/>
      <c r="FGJ144" s="21"/>
      <c r="FGK144" s="21"/>
      <c r="FGL144" s="21"/>
      <c r="FGM144" s="21"/>
      <c r="FGN144" s="21"/>
      <c r="FGO144" s="21"/>
      <c r="FGP144" s="21"/>
      <c r="FGQ144" s="21"/>
      <c r="FGR144" s="21"/>
      <c r="FGS144" s="21"/>
      <c r="FGT144" s="21"/>
      <c r="FGU144" s="21"/>
      <c r="FGV144" s="21"/>
      <c r="FGW144" s="21"/>
      <c r="FGX144" s="21"/>
      <c r="FGY144" s="21"/>
      <c r="FGZ144" s="21"/>
      <c r="FHA144" s="21"/>
      <c r="FHB144" s="21"/>
      <c r="FHC144" s="21"/>
      <c r="FHD144" s="21"/>
      <c r="FHE144" s="21"/>
      <c r="FHF144" s="21"/>
      <c r="FHG144" s="21"/>
      <c r="FHH144" s="21"/>
      <c r="FHI144" s="21"/>
      <c r="FHJ144" s="21"/>
      <c r="FHK144" s="21"/>
      <c r="FHL144" s="21"/>
      <c r="FHM144" s="21"/>
      <c r="FHN144" s="21"/>
      <c r="FHO144" s="21"/>
      <c r="FHP144" s="21"/>
      <c r="FHQ144" s="21"/>
      <c r="FHR144" s="21"/>
      <c r="FHS144" s="21"/>
      <c r="FHT144" s="21"/>
      <c r="FHU144" s="21"/>
      <c r="FHV144" s="21"/>
      <c r="FHW144" s="21"/>
      <c r="FHX144" s="21"/>
      <c r="FHY144" s="21"/>
      <c r="FHZ144" s="21"/>
      <c r="FIA144" s="21"/>
      <c r="FIB144" s="21"/>
      <c r="FIC144" s="21"/>
      <c r="FID144" s="21"/>
      <c r="FIE144" s="21"/>
      <c r="FIF144" s="21"/>
      <c r="FIG144" s="21"/>
      <c r="FIH144" s="21"/>
      <c r="FII144" s="21"/>
      <c r="FIJ144" s="21"/>
      <c r="FIK144" s="21"/>
      <c r="FIL144" s="21"/>
      <c r="FIM144" s="21"/>
      <c r="FIN144" s="21"/>
      <c r="FIO144" s="21"/>
      <c r="FIP144" s="21"/>
      <c r="FIQ144" s="21"/>
      <c r="FIR144" s="21"/>
      <c r="FIS144" s="21"/>
      <c r="FIT144" s="21"/>
      <c r="FIU144" s="21"/>
      <c r="FIV144" s="21"/>
      <c r="FIW144" s="21"/>
      <c r="FIX144" s="21"/>
      <c r="FIY144" s="21"/>
      <c r="FIZ144" s="21"/>
      <c r="FJA144" s="21"/>
      <c r="FJB144" s="21"/>
      <c r="FJC144" s="21"/>
      <c r="FJD144" s="21"/>
      <c r="FJE144" s="21"/>
      <c r="FJF144" s="21"/>
      <c r="FJG144" s="21"/>
      <c r="FJH144" s="21"/>
      <c r="FJI144" s="21"/>
      <c r="FJJ144" s="21"/>
      <c r="FJK144" s="21"/>
      <c r="FJL144" s="21"/>
      <c r="FJM144" s="21"/>
      <c r="FJN144" s="21"/>
      <c r="FJO144" s="21"/>
      <c r="FJP144" s="21"/>
      <c r="FJQ144" s="21"/>
      <c r="FJR144" s="21"/>
      <c r="FJS144" s="21"/>
      <c r="FJT144" s="21"/>
      <c r="FJU144" s="21"/>
      <c r="FJV144" s="21"/>
      <c r="FJW144" s="21"/>
      <c r="FJX144" s="21"/>
      <c r="FJY144" s="21"/>
      <c r="FJZ144" s="21"/>
      <c r="FKA144" s="21"/>
      <c r="FKB144" s="21"/>
      <c r="FKC144" s="21"/>
      <c r="FKD144" s="21"/>
      <c r="FKE144" s="21"/>
      <c r="FKF144" s="21"/>
      <c r="FKG144" s="21"/>
      <c r="FKH144" s="21"/>
      <c r="FKI144" s="21"/>
      <c r="FKJ144" s="21"/>
      <c r="FKK144" s="21"/>
      <c r="FKL144" s="21"/>
      <c r="FKM144" s="21"/>
      <c r="FKN144" s="21"/>
      <c r="FKO144" s="21"/>
      <c r="FKP144" s="21"/>
      <c r="FKQ144" s="21"/>
      <c r="FKR144" s="21"/>
      <c r="FKS144" s="21"/>
      <c r="FKT144" s="21"/>
      <c r="FKU144" s="21"/>
      <c r="FKV144" s="21"/>
      <c r="FKW144" s="21"/>
      <c r="FKX144" s="21"/>
      <c r="FKY144" s="21"/>
      <c r="FKZ144" s="21"/>
      <c r="FLA144" s="21"/>
      <c r="FLB144" s="21"/>
      <c r="FLC144" s="21"/>
      <c r="FLD144" s="21"/>
      <c r="FLE144" s="21"/>
      <c r="FLF144" s="21"/>
      <c r="FLG144" s="21"/>
      <c r="FLH144" s="21"/>
      <c r="FLI144" s="21"/>
      <c r="FLJ144" s="21"/>
      <c r="FLK144" s="21"/>
      <c r="FLL144" s="21"/>
      <c r="FLM144" s="21"/>
      <c r="FLN144" s="21"/>
      <c r="FLO144" s="21"/>
      <c r="FLP144" s="21"/>
      <c r="FLQ144" s="21"/>
      <c r="FLR144" s="21"/>
      <c r="FLS144" s="21"/>
      <c r="FLT144" s="21"/>
      <c r="FLU144" s="21"/>
      <c r="FLV144" s="21"/>
      <c r="FLW144" s="21"/>
      <c r="FLX144" s="21"/>
      <c r="FLY144" s="21"/>
      <c r="FLZ144" s="21"/>
      <c r="FMA144" s="21"/>
      <c r="FMB144" s="21"/>
      <c r="FMC144" s="21"/>
      <c r="FMD144" s="21"/>
      <c r="FME144" s="21"/>
      <c r="FMF144" s="21"/>
      <c r="FMG144" s="21"/>
      <c r="FMH144" s="21"/>
      <c r="FMI144" s="21"/>
      <c r="FMJ144" s="21"/>
      <c r="FMK144" s="21"/>
      <c r="FML144" s="21"/>
      <c r="FMM144" s="21"/>
      <c r="FMN144" s="21"/>
      <c r="FMO144" s="21"/>
      <c r="FMP144" s="21"/>
      <c r="FMQ144" s="21"/>
      <c r="FMR144" s="21"/>
      <c r="FMS144" s="21"/>
      <c r="FMT144" s="21"/>
      <c r="FMU144" s="21"/>
      <c r="FMV144" s="21"/>
      <c r="FMW144" s="21"/>
      <c r="FMX144" s="21"/>
      <c r="FMY144" s="21"/>
      <c r="FMZ144" s="21"/>
      <c r="FNA144" s="21"/>
      <c r="FNB144" s="21"/>
      <c r="FNC144" s="21"/>
      <c r="FND144" s="21"/>
      <c r="FNE144" s="21"/>
      <c r="FNF144" s="21"/>
      <c r="FNG144" s="21"/>
      <c r="FNH144" s="21"/>
      <c r="FNI144" s="21"/>
      <c r="FNJ144" s="21"/>
      <c r="FNK144" s="21"/>
      <c r="FNL144" s="21"/>
      <c r="FNM144" s="21"/>
      <c r="FNN144" s="21"/>
      <c r="FNO144" s="21"/>
      <c r="FNP144" s="21"/>
      <c r="FNQ144" s="21"/>
      <c r="FNR144" s="21"/>
      <c r="FNS144" s="21"/>
      <c r="FNT144" s="21"/>
      <c r="FNU144" s="21"/>
      <c r="FNV144" s="21"/>
      <c r="FNW144" s="21"/>
      <c r="FNX144" s="21"/>
      <c r="FNY144" s="21"/>
      <c r="FNZ144" s="21"/>
      <c r="FOA144" s="21"/>
      <c r="FOB144" s="21"/>
      <c r="FOC144" s="21"/>
      <c r="FOD144" s="21"/>
      <c r="FOE144" s="21"/>
      <c r="FOF144" s="21"/>
      <c r="FOG144" s="21"/>
      <c r="FOH144" s="21"/>
      <c r="FOI144" s="21"/>
      <c r="FOJ144" s="21"/>
      <c r="FOK144" s="21"/>
      <c r="FOL144" s="21"/>
      <c r="FOM144" s="21"/>
      <c r="FON144" s="21"/>
      <c r="FOO144" s="21"/>
      <c r="FOP144" s="21"/>
      <c r="FOQ144" s="21"/>
      <c r="FOR144" s="21"/>
      <c r="FOS144" s="21"/>
      <c r="FOT144" s="21"/>
      <c r="FOU144" s="21"/>
      <c r="FOV144" s="21"/>
      <c r="FOW144" s="21"/>
      <c r="FOX144" s="21"/>
      <c r="FOY144" s="21"/>
      <c r="FOZ144" s="21"/>
      <c r="FPA144" s="21"/>
      <c r="FPB144" s="21"/>
      <c r="FPC144" s="21"/>
      <c r="FPD144" s="21"/>
      <c r="FPE144" s="21"/>
      <c r="FPF144" s="21"/>
      <c r="FPG144" s="21"/>
      <c r="FPH144" s="21"/>
      <c r="FPI144" s="21"/>
      <c r="FPJ144" s="21"/>
      <c r="FPK144" s="21"/>
      <c r="FPL144" s="21"/>
      <c r="FPM144" s="21"/>
      <c r="FPN144" s="21"/>
      <c r="FPO144" s="21"/>
      <c r="FPP144" s="21"/>
      <c r="FPQ144" s="21"/>
      <c r="FPR144" s="21"/>
      <c r="FPS144" s="21"/>
      <c r="FPT144" s="21"/>
      <c r="FPU144" s="21"/>
      <c r="FPV144" s="21"/>
      <c r="FPW144" s="21"/>
      <c r="FPX144" s="21"/>
      <c r="FPY144" s="21"/>
      <c r="FPZ144" s="21"/>
      <c r="FQA144" s="21"/>
      <c r="FQB144" s="21"/>
      <c r="FQC144" s="21"/>
      <c r="FQD144" s="21"/>
      <c r="FQE144" s="21"/>
      <c r="FQF144" s="21"/>
      <c r="FQG144" s="21"/>
      <c r="FQH144" s="21"/>
      <c r="FQI144" s="21"/>
      <c r="FQJ144" s="21"/>
      <c r="FQK144" s="21"/>
      <c r="FQL144" s="21"/>
      <c r="FQM144" s="21"/>
      <c r="FQN144" s="21"/>
      <c r="FQO144" s="21"/>
      <c r="FQP144" s="21"/>
      <c r="FQQ144" s="21"/>
      <c r="FQR144" s="21"/>
      <c r="FQS144" s="21"/>
      <c r="FQT144" s="21"/>
      <c r="FQU144" s="21"/>
      <c r="FQV144" s="21"/>
      <c r="FQW144" s="21"/>
      <c r="FQX144" s="21"/>
      <c r="FQY144" s="21"/>
      <c r="FQZ144" s="21"/>
      <c r="FRA144" s="21"/>
      <c r="FRB144" s="21"/>
      <c r="FRC144" s="21"/>
      <c r="FRD144" s="21"/>
      <c r="FRE144" s="21"/>
      <c r="FRF144" s="21"/>
      <c r="FRG144" s="21"/>
      <c r="FRH144" s="21"/>
      <c r="FRI144" s="21"/>
      <c r="FRJ144" s="21"/>
      <c r="FRK144" s="21"/>
      <c r="FRL144" s="21"/>
      <c r="FRM144" s="21"/>
      <c r="FRN144" s="21"/>
      <c r="FRO144" s="21"/>
      <c r="FRP144" s="21"/>
      <c r="FRQ144" s="21"/>
      <c r="FRR144" s="21"/>
      <c r="FRS144" s="21"/>
      <c r="FRT144" s="21"/>
      <c r="FRU144" s="21"/>
      <c r="FRV144" s="21"/>
      <c r="FRW144" s="21"/>
      <c r="FRX144" s="21"/>
      <c r="FRY144" s="21"/>
      <c r="FRZ144" s="21"/>
      <c r="FSA144" s="21"/>
      <c r="FSB144" s="21"/>
      <c r="FSC144" s="21"/>
      <c r="FSD144" s="21"/>
      <c r="FSE144" s="21"/>
      <c r="FSF144" s="21"/>
      <c r="FSG144" s="21"/>
      <c r="FSH144" s="21"/>
      <c r="FSI144" s="21"/>
      <c r="FSJ144" s="21"/>
      <c r="FSK144" s="21"/>
      <c r="FSL144" s="21"/>
      <c r="FSM144" s="21"/>
      <c r="FSN144" s="21"/>
      <c r="FSO144" s="21"/>
      <c r="FSP144" s="21"/>
      <c r="FSQ144" s="21"/>
      <c r="FSR144" s="21"/>
      <c r="FSS144" s="21"/>
      <c r="FST144" s="21"/>
      <c r="FSU144" s="21"/>
      <c r="FSV144" s="21"/>
      <c r="FSW144" s="21"/>
      <c r="FSX144" s="21"/>
      <c r="FSY144" s="21"/>
      <c r="FSZ144" s="21"/>
      <c r="FTA144" s="21"/>
      <c r="FTB144" s="21"/>
      <c r="FTC144" s="21"/>
      <c r="FTD144" s="21"/>
      <c r="FTE144" s="21"/>
      <c r="FTF144" s="21"/>
      <c r="FTG144" s="21"/>
      <c r="FTH144" s="21"/>
      <c r="FTI144" s="21"/>
      <c r="FTJ144" s="21"/>
      <c r="FTK144" s="21"/>
      <c r="FTL144" s="21"/>
      <c r="FTM144" s="21"/>
      <c r="FTN144" s="21"/>
      <c r="FTO144" s="21"/>
      <c r="FTP144" s="21"/>
      <c r="FTQ144" s="21"/>
      <c r="FTR144" s="21"/>
      <c r="FTS144" s="21"/>
      <c r="FTT144" s="21"/>
      <c r="FTU144" s="21"/>
      <c r="FTV144" s="21"/>
      <c r="FTW144" s="21"/>
      <c r="FTX144" s="21"/>
      <c r="FTY144" s="21"/>
      <c r="FTZ144" s="21"/>
      <c r="FUA144" s="21"/>
      <c r="FUB144" s="21"/>
      <c r="FUC144" s="21"/>
      <c r="FUD144" s="21"/>
      <c r="FUE144" s="21"/>
      <c r="FUF144" s="21"/>
      <c r="FUG144" s="21"/>
      <c r="FUH144" s="21"/>
      <c r="FUI144" s="21"/>
      <c r="FUJ144" s="21"/>
      <c r="FUK144" s="21"/>
      <c r="FUL144" s="21"/>
      <c r="FUM144" s="21"/>
      <c r="FUN144" s="21"/>
      <c r="FUO144" s="21"/>
      <c r="FUP144" s="21"/>
      <c r="FUQ144" s="21"/>
      <c r="FUR144" s="21"/>
      <c r="FUS144" s="21"/>
      <c r="FUT144" s="21"/>
      <c r="FUU144" s="21"/>
      <c r="FUV144" s="21"/>
      <c r="FUW144" s="21"/>
      <c r="FUX144" s="21"/>
      <c r="FUY144" s="21"/>
      <c r="FUZ144" s="21"/>
      <c r="FVA144" s="21"/>
      <c r="FVB144" s="21"/>
      <c r="FVC144" s="21"/>
      <c r="FVD144" s="21"/>
      <c r="FVE144" s="21"/>
      <c r="FVF144" s="21"/>
      <c r="FVG144" s="21"/>
      <c r="FVH144" s="21"/>
      <c r="FVI144" s="21"/>
      <c r="FVJ144" s="21"/>
      <c r="FVK144" s="21"/>
      <c r="FVL144" s="21"/>
      <c r="FVM144" s="21"/>
      <c r="FVN144" s="21"/>
      <c r="FVO144" s="21"/>
      <c r="FVP144" s="21"/>
      <c r="FVQ144" s="21"/>
      <c r="FVR144" s="21"/>
      <c r="FVS144" s="21"/>
      <c r="FVT144" s="21"/>
      <c r="FVU144" s="21"/>
      <c r="FVV144" s="21"/>
      <c r="FVW144" s="21"/>
      <c r="FVX144" s="21"/>
      <c r="FVY144" s="21"/>
      <c r="FVZ144" s="21"/>
      <c r="FWA144" s="21"/>
      <c r="FWB144" s="21"/>
      <c r="FWC144" s="21"/>
      <c r="FWD144" s="21"/>
      <c r="FWE144" s="21"/>
      <c r="FWF144" s="21"/>
      <c r="FWG144" s="21"/>
      <c r="FWH144" s="21"/>
      <c r="FWI144" s="21"/>
      <c r="FWJ144" s="21"/>
      <c r="FWK144" s="21"/>
      <c r="FWL144" s="21"/>
      <c r="FWM144" s="21"/>
      <c r="FWN144" s="21"/>
      <c r="FWO144" s="21"/>
      <c r="FWP144" s="21"/>
      <c r="FWQ144" s="21"/>
      <c r="FWR144" s="21"/>
      <c r="FWS144" s="21"/>
      <c r="FWT144" s="21"/>
      <c r="FWU144" s="21"/>
      <c r="FWV144" s="21"/>
      <c r="FWW144" s="21"/>
      <c r="FWX144" s="21"/>
      <c r="FWY144" s="21"/>
      <c r="FWZ144" s="21"/>
      <c r="FXA144" s="21"/>
      <c r="FXB144" s="21"/>
      <c r="FXC144" s="21"/>
      <c r="FXD144" s="21"/>
      <c r="FXE144" s="21"/>
      <c r="FXF144" s="21"/>
      <c r="FXG144" s="21"/>
      <c r="FXH144" s="21"/>
      <c r="FXI144" s="21"/>
      <c r="FXJ144" s="21"/>
      <c r="FXK144" s="21"/>
      <c r="FXL144" s="21"/>
      <c r="FXM144" s="21"/>
      <c r="FXN144" s="21"/>
      <c r="FXO144" s="21"/>
      <c r="FXP144" s="21"/>
      <c r="FXQ144" s="21"/>
      <c r="FXR144" s="21"/>
      <c r="FXS144" s="21"/>
      <c r="FXT144" s="21"/>
      <c r="FXU144" s="21"/>
      <c r="FXV144" s="21"/>
      <c r="FXW144" s="21"/>
      <c r="FXX144" s="21"/>
      <c r="FXY144" s="21"/>
      <c r="FXZ144" s="21"/>
      <c r="FYA144" s="21"/>
      <c r="FYB144" s="21"/>
      <c r="FYC144" s="21"/>
      <c r="FYD144" s="21"/>
      <c r="FYE144" s="21"/>
      <c r="FYF144" s="21"/>
      <c r="FYG144" s="21"/>
      <c r="FYH144" s="21"/>
      <c r="FYI144" s="21"/>
      <c r="FYJ144" s="21"/>
      <c r="FYK144" s="21"/>
      <c r="FYL144" s="21"/>
      <c r="FYM144" s="21"/>
      <c r="FYN144" s="21"/>
      <c r="FYO144" s="21"/>
      <c r="FYP144" s="21"/>
      <c r="FYQ144" s="21"/>
      <c r="FYR144" s="21"/>
      <c r="FYS144" s="21"/>
      <c r="FYT144" s="21"/>
      <c r="FYU144" s="21"/>
      <c r="FYV144" s="21"/>
      <c r="FYW144" s="21"/>
      <c r="FYX144" s="21"/>
      <c r="FYY144" s="21"/>
      <c r="FYZ144" s="21"/>
      <c r="FZA144" s="21"/>
      <c r="FZB144" s="21"/>
      <c r="FZC144" s="21"/>
      <c r="FZD144" s="21"/>
      <c r="FZE144" s="21"/>
      <c r="FZF144" s="21"/>
      <c r="FZG144" s="21"/>
      <c r="FZH144" s="21"/>
      <c r="FZI144" s="21"/>
      <c r="FZJ144" s="21"/>
      <c r="FZK144" s="21"/>
      <c r="FZL144" s="21"/>
      <c r="FZM144" s="21"/>
      <c r="FZN144" s="21"/>
      <c r="FZO144" s="21"/>
      <c r="FZP144" s="21"/>
      <c r="FZQ144" s="21"/>
      <c r="FZR144" s="21"/>
      <c r="FZS144" s="21"/>
      <c r="FZT144" s="21"/>
      <c r="FZU144" s="21"/>
      <c r="FZV144" s="21"/>
      <c r="FZW144" s="21"/>
      <c r="FZX144" s="21"/>
      <c r="FZY144" s="21"/>
      <c r="FZZ144" s="21"/>
      <c r="GAA144" s="21"/>
      <c r="GAB144" s="21"/>
      <c r="GAC144" s="21"/>
      <c r="GAD144" s="21"/>
      <c r="GAE144" s="21"/>
      <c r="GAF144" s="21"/>
      <c r="GAG144" s="21"/>
      <c r="GAH144" s="21"/>
      <c r="GAI144" s="21"/>
      <c r="GAJ144" s="21"/>
      <c r="GAK144" s="21"/>
      <c r="GAL144" s="21"/>
      <c r="GAM144" s="21"/>
      <c r="GAN144" s="21"/>
      <c r="GAO144" s="21"/>
      <c r="GAP144" s="21"/>
      <c r="GAQ144" s="21"/>
      <c r="GAR144" s="21"/>
      <c r="GAS144" s="21"/>
      <c r="GAT144" s="21"/>
      <c r="GAU144" s="21"/>
      <c r="GAV144" s="21"/>
      <c r="GAW144" s="21"/>
      <c r="GAX144" s="21"/>
      <c r="GAY144" s="21"/>
      <c r="GAZ144" s="21"/>
      <c r="GBA144" s="21"/>
      <c r="GBB144" s="21"/>
      <c r="GBC144" s="21"/>
      <c r="GBD144" s="21"/>
      <c r="GBE144" s="21"/>
      <c r="GBF144" s="21"/>
      <c r="GBG144" s="21"/>
      <c r="GBH144" s="21"/>
      <c r="GBI144" s="21"/>
      <c r="GBJ144" s="21"/>
      <c r="GBK144" s="21"/>
      <c r="GBL144" s="21"/>
      <c r="GBM144" s="21"/>
      <c r="GBN144" s="21"/>
      <c r="GBO144" s="21"/>
      <c r="GBP144" s="21"/>
      <c r="GBQ144" s="21"/>
      <c r="GBR144" s="21"/>
      <c r="GBS144" s="21"/>
      <c r="GBT144" s="21"/>
      <c r="GBU144" s="21"/>
      <c r="GBV144" s="21"/>
      <c r="GBW144" s="21"/>
      <c r="GBX144" s="21"/>
      <c r="GBY144" s="21"/>
      <c r="GBZ144" s="21"/>
      <c r="GCA144" s="21"/>
      <c r="GCB144" s="21"/>
      <c r="GCC144" s="21"/>
      <c r="GCD144" s="21"/>
      <c r="GCE144" s="21"/>
      <c r="GCF144" s="21"/>
      <c r="GCG144" s="21"/>
      <c r="GCH144" s="21"/>
      <c r="GCI144" s="21"/>
      <c r="GCJ144" s="21"/>
      <c r="GCK144" s="21"/>
      <c r="GCL144" s="21"/>
      <c r="GCM144" s="21"/>
      <c r="GCN144" s="21"/>
      <c r="GCO144" s="21"/>
      <c r="GCP144" s="21"/>
      <c r="GCQ144" s="21"/>
      <c r="GCR144" s="21"/>
      <c r="GCS144" s="21"/>
      <c r="GCT144" s="21"/>
      <c r="GCU144" s="21"/>
      <c r="GCV144" s="21"/>
      <c r="GCW144" s="21"/>
      <c r="GCX144" s="21"/>
      <c r="GCY144" s="21"/>
      <c r="GCZ144" s="21"/>
      <c r="GDA144" s="21"/>
      <c r="GDB144" s="21"/>
      <c r="GDC144" s="21"/>
      <c r="GDD144" s="21"/>
      <c r="GDE144" s="21"/>
      <c r="GDF144" s="21"/>
      <c r="GDG144" s="21"/>
      <c r="GDH144" s="21"/>
      <c r="GDI144" s="21"/>
      <c r="GDJ144" s="21"/>
      <c r="GDK144" s="21"/>
      <c r="GDL144" s="21"/>
      <c r="GDM144" s="21"/>
      <c r="GDN144" s="21"/>
      <c r="GDO144" s="21"/>
      <c r="GDP144" s="21"/>
      <c r="GDQ144" s="21"/>
      <c r="GDR144" s="21"/>
      <c r="GDS144" s="21"/>
      <c r="GDT144" s="21"/>
      <c r="GDU144" s="21"/>
      <c r="GDV144" s="21"/>
      <c r="GDW144" s="21"/>
      <c r="GDX144" s="21"/>
      <c r="GDY144" s="21"/>
      <c r="GDZ144" s="21"/>
      <c r="GEA144" s="21"/>
      <c r="GEB144" s="21"/>
      <c r="GEC144" s="21"/>
      <c r="GED144" s="21"/>
      <c r="GEE144" s="21"/>
      <c r="GEF144" s="21"/>
      <c r="GEG144" s="21"/>
      <c r="GEH144" s="21"/>
      <c r="GEI144" s="21"/>
      <c r="GEJ144" s="21"/>
      <c r="GEK144" s="21"/>
      <c r="GEL144" s="21"/>
      <c r="GEM144" s="21"/>
      <c r="GEN144" s="21"/>
      <c r="GEO144" s="21"/>
      <c r="GEP144" s="21"/>
      <c r="GEQ144" s="21"/>
      <c r="GER144" s="21"/>
      <c r="GES144" s="21"/>
      <c r="GET144" s="21"/>
      <c r="GEU144" s="21"/>
      <c r="GEV144" s="21"/>
      <c r="GEW144" s="21"/>
      <c r="GEX144" s="21"/>
      <c r="GEY144" s="21"/>
      <c r="GEZ144" s="21"/>
      <c r="GFA144" s="21"/>
      <c r="GFB144" s="21"/>
      <c r="GFC144" s="21"/>
      <c r="GFD144" s="21"/>
      <c r="GFE144" s="21"/>
      <c r="GFF144" s="21"/>
      <c r="GFG144" s="21"/>
      <c r="GFH144" s="21"/>
      <c r="GFI144" s="21"/>
      <c r="GFJ144" s="21"/>
      <c r="GFK144" s="21"/>
      <c r="GFL144" s="21"/>
      <c r="GFM144" s="21"/>
      <c r="GFN144" s="21"/>
      <c r="GFO144" s="21"/>
      <c r="GFP144" s="21"/>
      <c r="GFQ144" s="21"/>
      <c r="GFR144" s="21"/>
      <c r="GFS144" s="21"/>
      <c r="GFT144" s="21"/>
      <c r="GFU144" s="21"/>
      <c r="GFV144" s="21"/>
      <c r="GFW144" s="21"/>
      <c r="GFX144" s="21"/>
      <c r="GFY144" s="21"/>
      <c r="GFZ144" s="21"/>
      <c r="GGA144" s="21"/>
      <c r="GGB144" s="21"/>
      <c r="GGC144" s="21"/>
      <c r="GGD144" s="21"/>
      <c r="GGE144" s="21"/>
      <c r="GGF144" s="21"/>
      <c r="GGG144" s="21"/>
      <c r="GGH144" s="21"/>
      <c r="GGI144" s="21"/>
      <c r="GGJ144" s="21"/>
      <c r="GGK144" s="21"/>
      <c r="GGL144" s="21"/>
      <c r="GGM144" s="21"/>
      <c r="GGN144" s="21"/>
      <c r="GGO144" s="21"/>
      <c r="GGP144" s="21"/>
      <c r="GGQ144" s="21"/>
      <c r="GGR144" s="21"/>
      <c r="GGS144" s="21"/>
      <c r="GGT144" s="21"/>
      <c r="GGU144" s="21"/>
      <c r="GGV144" s="21"/>
      <c r="GGW144" s="21"/>
      <c r="GGX144" s="21"/>
      <c r="GGY144" s="21"/>
      <c r="GGZ144" s="21"/>
      <c r="GHA144" s="21"/>
      <c r="GHB144" s="21"/>
      <c r="GHC144" s="21"/>
      <c r="GHD144" s="21"/>
      <c r="GHE144" s="21"/>
      <c r="GHF144" s="21"/>
      <c r="GHG144" s="21"/>
      <c r="GHH144" s="21"/>
      <c r="GHI144" s="21"/>
      <c r="GHJ144" s="21"/>
      <c r="GHK144" s="21"/>
      <c r="GHL144" s="21"/>
      <c r="GHM144" s="21"/>
      <c r="GHN144" s="21"/>
      <c r="GHO144" s="21"/>
      <c r="GHP144" s="21"/>
      <c r="GHQ144" s="21"/>
      <c r="GHR144" s="21"/>
      <c r="GHS144" s="21"/>
      <c r="GHT144" s="21"/>
      <c r="GHU144" s="21"/>
      <c r="GHV144" s="21"/>
      <c r="GHW144" s="21"/>
      <c r="GHX144" s="21"/>
      <c r="GHY144" s="21"/>
      <c r="GHZ144" s="21"/>
      <c r="GIA144" s="21"/>
      <c r="GIB144" s="21"/>
      <c r="GIC144" s="21"/>
      <c r="GID144" s="21"/>
      <c r="GIE144" s="21"/>
      <c r="GIF144" s="21"/>
      <c r="GIG144" s="21"/>
      <c r="GIH144" s="21"/>
      <c r="GII144" s="21"/>
      <c r="GIJ144" s="21"/>
      <c r="GIK144" s="21"/>
      <c r="GIL144" s="21"/>
      <c r="GIM144" s="21"/>
      <c r="GIN144" s="21"/>
      <c r="GIO144" s="21"/>
      <c r="GIP144" s="21"/>
      <c r="GIQ144" s="21"/>
      <c r="GIR144" s="21"/>
      <c r="GIS144" s="21"/>
      <c r="GIT144" s="21"/>
      <c r="GIU144" s="21"/>
      <c r="GIV144" s="21"/>
      <c r="GIW144" s="21"/>
      <c r="GIX144" s="21"/>
      <c r="GIY144" s="21"/>
      <c r="GIZ144" s="21"/>
      <c r="GJA144" s="21"/>
      <c r="GJB144" s="21"/>
      <c r="GJC144" s="21"/>
      <c r="GJD144" s="21"/>
      <c r="GJE144" s="21"/>
      <c r="GJF144" s="21"/>
      <c r="GJG144" s="21"/>
      <c r="GJH144" s="21"/>
      <c r="GJI144" s="21"/>
      <c r="GJJ144" s="21"/>
      <c r="GJK144" s="21"/>
      <c r="GJL144" s="21"/>
      <c r="GJM144" s="21"/>
      <c r="GJN144" s="21"/>
      <c r="GJO144" s="21"/>
      <c r="GJP144" s="21"/>
      <c r="GJQ144" s="21"/>
      <c r="GJR144" s="21"/>
      <c r="GJS144" s="21"/>
      <c r="GJT144" s="21"/>
      <c r="GJU144" s="21"/>
      <c r="GJV144" s="21"/>
      <c r="GJW144" s="21"/>
      <c r="GJX144" s="21"/>
      <c r="GJY144" s="21"/>
      <c r="GJZ144" s="21"/>
      <c r="GKA144" s="21"/>
      <c r="GKB144" s="21"/>
      <c r="GKC144" s="21"/>
      <c r="GKD144" s="21"/>
      <c r="GKE144" s="21"/>
      <c r="GKF144" s="21"/>
      <c r="GKG144" s="21"/>
      <c r="GKH144" s="21"/>
      <c r="GKI144" s="21"/>
      <c r="GKJ144" s="21"/>
      <c r="GKK144" s="21"/>
      <c r="GKL144" s="21"/>
      <c r="GKM144" s="21"/>
      <c r="GKN144" s="21"/>
      <c r="GKO144" s="21"/>
      <c r="GKP144" s="21"/>
      <c r="GKQ144" s="21"/>
      <c r="GKR144" s="21"/>
      <c r="GKS144" s="21"/>
      <c r="GKT144" s="21"/>
      <c r="GKU144" s="21"/>
      <c r="GKV144" s="21"/>
      <c r="GKW144" s="21"/>
      <c r="GKX144" s="21"/>
      <c r="GKY144" s="21"/>
      <c r="GKZ144" s="21"/>
      <c r="GLA144" s="21"/>
      <c r="GLB144" s="21"/>
      <c r="GLC144" s="21"/>
      <c r="GLD144" s="21"/>
      <c r="GLE144" s="21"/>
      <c r="GLF144" s="21"/>
      <c r="GLG144" s="21"/>
      <c r="GLH144" s="21"/>
      <c r="GLI144" s="21"/>
      <c r="GLJ144" s="21"/>
      <c r="GLK144" s="21"/>
      <c r="GLL144" s="21"/>
      <c r="GLM144" s="21"/>
      <c r="GLN144" s="21"/>
      <c r="GLO144" s="21"/>
      <c r="GLP144" s="21"/>
      <c r="GLQ144" s="21"/>
      <c r="GLR144" s="21"/>
      <c r="GLS144" s="21"/>
      <c r="GLT144" s="21"/>
      <c r="GLU144" s="21"/>
      <c r="GLV144" s="21"/>
      <c r="GLW144" s="21"/>
      <c r="GLX144" s="21"/>
      <c r="GLY144" s="21"/>
      <c r="GLZ144" s="21"/>
      <c r="GMA144" s="21"/>
      <c r="GMB144" s="21"/>
      <c r="GMC144" s="21"/>
      <c r="GMD144" s="21"/>
      <c r="GME144" s="21"/>
      <c r="GMF144" s="21"/>
      <c r="GMG144" s="21"/>
      <c r="GMH144" s="21"/>
      <c r="GMI144" s="21"/>
      <c r="GMJ144" s="21"/>
      <c r="GMK144" s="21"/>
      <c r="GML144" s="21"/>
      <c r="GMM144" s="21"/>
      <c r="GMN144" s="21"/>
      <c r="GMO144" s="21"/>
      <c r="GMP144" s="21"/>
      <c r="GMQ144" s="21"/>
      <c r="GMR144" s="21"/>
      <c r="GMS144" s="21"/>
      <c r="GMT144" s="21"/>
      <c r="GMU144" s="21"/>
      <c r="GMV144" s="21"/>
      <c r="GMW144" s="21"/>
      <c r="GMX144" s="21"/>
      <c r="GMY144" s="21"/>
      <c r="GMZ144" s="21"/>
      <c r="GNA144" s="21"/>
      <c r="GNB144" s="21"/>
      <c r="GNC144" s="21"/>
      <c r="GND144" s="21"/>
      <c r="GNE144" s="21"/>
      <c r="GNF144" s="21"/>
      <c r="GNG144" s="21"/>
      <c r="GNH144" s="21"/>
      <c r="GNI144" s="21"/>
      <c r="GNJ144" s="21"/>
      <c r="GNK144" s="21"/>
      <c r="GNL144" s="21"/>
      <c r="GNM144" s="21"/>
      <c r="GNN144" s="21"/>
      <c r="GNO144" s="21"/>
      <c r="GNP144" s="21"/>
      <c r="GNQ144" s="21"/>
      <c r="GNR144" s="21"/>
      <c r="GNS144" s="21"/>
      <c r="GNT144" s="21"/>
      <c r="GNU144" s="21"/>
      <c r="GNV144" s="21"/>
      <c r="GNW144" s="21"/>
      <c r="GNX144" s="21"/>
      <c r="GNY144" s="21"/>
      <c r="GNZ144" s="21"/>
      <c r="GOA144" s="21"/>
      <c r="GOB144" s="21"/>
      <c r="GOC144" s="21"/>
      <c r="GOD144" s="21"/>
      <c r="GOE144" s="21"/>
      <c r="GOF144" s="21"/>
      <c r="GOG144" s="21"/>
      <c r="GOH144" s="21"/>
      <c r="GOI144" s="21"/>
      <c r="GOJ144" s="21"/>
      <c r="GOK144" s="21"/>
      <c r="GOL144" s="21"/>
      <c r="GOM144" s="21"/>
      <c r="GON144" s="21"/>
      <c r="GOO144" s="21"/>
      <c r="GOP144" s="21"/>
      <c r="GOQ144" s="21"/>
      <c r="GOR144" s="21"/>
      <c r="GOS144" s="21"/>
      <c r="GOT144" s="21"/>
      <c r="GOU144" s="21"/>
      <c r="GOV144" s="21"/>
      <c r="GOW144" s="21"/>
      <c r="GOX144" s="21"/>
      <c r="GOY144" s="21"/>
      <c r="GOZ144" s="21"/>
      <c r="GPA144" s="21"/>
      <c r="GPB144" s="21"/>
      <c r="GPC144" s="21"/>
      <c r="GPD144" s="21"/>
      <c r="GPE144" s="21"/>
      <c r="GPF144" s="21"/>
      <c r="GPG144" s="21"/>
      <c r="GPH144" s="21"/>
      <c r="GPI144" s="21"/>
      <c r="GPJ144" s="21"/>
      <c r="GPK144" s="21"/>
      <c r="GPL144" s="21"/>
      <c r="GPM144" s="21"/>
      <c r="GPN144" s="21"/>
      <c r="GPO144" s="21"/>
      <c r="GPP144" s="21"/>
      <c r="GPQ144" s="21"/>
      <c r="GPR144" s="21"/>
      <c r="GPS144" s="21"/>
      <c r="GPT144" s="21"/>
      <c r="GPU144" s="21"/>
      <c r="GPV144" s="21"/>
      <c r="GPW144" s="21"/>
      <c r="GPX144" s="21"/>
      <c r="GPY144" s="21"/>
      <c r="GPZ144" s="21"/>
      <c r="GQA144" s="21"/>
      <c r="GQB144" s="21"/>
      <c r="GQC144" s="21"/>
      <c r="GQD144" s="21"/>
      <c r="GQE144" s="21"/>
      <c r="GQF144" s="21"/>
      <c r="GQG144" s="21"/>
      <c r="GQH144" s="21"/>
      <c r="GQI144" s="21"/>
      <c r="GQJ144" s="21"/>
      <c r="GQK144" s="21"/>
      <c r="GQL144" s="21"/>
      <c r="GQM144" s="21"/>
      <c r="GQN144" s="21"/>
      <c r="GQO144" s="21"/>
      <c r="GQP144" s="21"/>
      <c r="GQQ144" s="21"/>
      <c r="GQR144" s="21"/>
      <c r="GQS144" s="21"/>
      <c r="GQT144" s="21"/>
      <c r="GQU144" s="21"/>
      <c r="GQV144" s="21"/>
      <c r="GQW144" s="21"/>
      <c r="GQX144" s="21"/>
      <c r="GQY144" s="21"/>
      <c r="GQZ144" s="21"/>
      <c r="GRA144" s="21"/>
      <c r="GRB144" s="21"/>
      <c r="GRC144" s="21"/>
      <c r="GRD144" s="21"/>
      <c r="GRE144" s="21"/>
      <c r="GRF144" s="21"/>
      <c r="GRG144" s="21"/>
      <c r="GRH144" s="21"/>
      <c r="GRI144" s="21"/>
      <c r="GRJ144" s="21"/>
      <c r="GRK144" s="21"/>
      <c r="GRL144" s="21"/>
      <c r="GRM144" s="21"/>
      <c r="GRN144" s="21"/>
      <c r="GRO144" s="21"/>
      <c r="GRP144" s="21"/>
      <c r="GRQ144" s="21"/>
      <c r="GRR144" s="21"/>
      <c r="GRS144" s="21"/>
      <c r="GRT144" s="21"/>
      <c r="GRU144" s="21"/>
      <c r="GRV144" s="21"/>
      <c r="GRW144" s="21"/>
      <c r="GRX144" s="21"/>
      <c r="GRY144" s="21"/>
      <c r="GRZ144" s="21"/>
      <c r="GSA144" s="21"/>
      <c r="GSB144" s="21"/>
      <c r="GSC144" s="21"/>
      <c r="GSD144" s="21"/>
      <c r="GSE144" s="21"/>
      <c r="GSF144" s="21"/>
      <c r="GSG144" s="21"/>
      <c r="GSH144" s="21"/>
      <c r="GSI144" s="21"/>
      <c r="GSJ144" s="21"/>
      <c r="GSK144" s="21"/>
      <c r="GSL144" s="21"/>
      <c r="GSM144" s="21"/>
      <c r="GSN144" s="21"/>
      <c r="GSO144" s="21"/>
      <c r="GSP144" s="21"/>
      <c r="GSQ144" s="21"/>
      <c r="GSR144" s="21"/>
      <c r="GSS144" s="21"/>
      <c r="GST144" s="21"/>
      <c r="GSU144" s="21"/>
      <c r="GSV144" s="21"/>
      <c r="GSW144" s="21"/>
      <c r="GSX144" s="21"/>
      <c r="GSY144" s="21"/>
      <c r="GSZ144" s="21"/>
      <c r="GTA144" s="21"/>
      <c r="GTB144" s="21"/>
      <c r="GTC144" s="21"/>
      <c r="GTD144" s="21"/>
      <c r="GTE144" s="21"/>
      <c r="GTF144" s="21"/>
      <c r="GTG144" s="21"/>
      <c r="GTH144" s="21"/>
      <c r="GTI144" s="21"/>
      <c r="GTJ144" s="21"/>
      <c r="GTK144" s="21"/>
      <c r="GTL144" s="21"/>
      <c r="GTM144" s="21"/>
      <c r="GTN144" s="21"/>
      <c r="GTO144" s="21"/>
      <c r="GTP144" s="21"/>
      <c r="GTQ144" s="21"/>
      <c r="GTR144" s="21"/>
      <c r="GTS144" s="21"/>
      <c r="GTT144" s="21"/>
      <c r="GTU144" s="21"/>
      <c r="GTV144" s="21"/>
      <c r="GTW144" s="21"/>
      <c r="GTX144" s="21"/>
      <c r="GTY144" s="21"/>
      <c r="GTZ144" s="21"/>
      <c r="GUA144" s="21"/>
      <c r="GUB144" s="21"/>
      <c r="GUC144" s="21"/>
      <c r="GUD144" s="21"/>
      <c r="GUE144" s="21"/>
      <c r="GUF144" s="21"/>
      <c r="GUG144" s="21"/>
      <c r="GUH144" s="21"/>
      <c r="GUI144" s="21"/>
      <c r="GUJ144" s="21"/>
      <c r="GUK144" s="21"/>
      <c r="GUL144" s="21"/>
      <c r="GUM144" s="21"/>
      <c r="GUN144" s="21"/>
      <c r="GUO144" s="21"/>
      <c r="GUP144" s="21"/>
      <c r="GUQ144" s="21"/>
      <c r="GUR144" s="21"/>
      <c r="GUS144" s="21"/>
      <c r="GUT144" s="21"/>
      <c r="GUU144" s="21"/>
      <c r="GUV144" s="21"/>
      <c r="GUW144" s="21"/>
      <c r="GUX144" s="21"/>
      <c r="GUY144" s="21"/>
      <c r="GUZ144" s="21"/>
      <c r="GVA144" s="21"/>
      <c r="GVB144" s="21"/>
      <c r="GVC144" s="21"/>
      <c r="GVD144" s="21"/>
      <c r="GVE144" s="21"/>
      <c r="GVF144" s="21"/>
      <c r="GVG144" s="21"/>
      <c r="GVH144" s="21"/>
      <c r="GVI144" s="21"/>
      <c r="GVJ144" s="21"/>
      <c r="GVK144" s="21"/>
      <c r="GVL144" s="21"/>
      <c r="GVM144" s="21"/>
      <c r="GVN144" s="21"/>
      <c r="GVO144" s="21"/>
      <c r="GVP144" s="21"/>
      <c r="GVQ144" s="21"/>
      <c r="GVR144" s="21"/>
      <c r="GVS144" s="21"/>
      <c r="GVT144" s="21"/>
      <c r="GVU144" s="21"/>
      <c r="GVV144" s="21"/>
      <c r="GVW144" s="21"/>
      <c r="GVX144" s="21"/>
      <c r="GVY144" s="21"/>
      <c r="GVZ144" s="21"/>
      <c r="GWA144" s="21"/>
      <c r="GWB144" s="21"/>
      <c r="GWC144" s="21"/>
      <c r="GWD144" s="21"/>
      <c r="GWE144" s="21"/>
      <c r="GWF144" s="21"/>
      <c r="GWG144" s="21"/>
      <c r="GWH144" s="21"/>
      <c r="GWI144" s="21"/>
      <c r="GWJ144" s="21"/>
      <c r="GWK144" s="21"/>
      <c r="GWL144" s="21"/>
      <c r="GWM144" s="21"/>
      <c r="GWN144" s="21"/>
      <c r="GWO144" s="21"/>
      <c r="GWP144" s="21"/>
      <c r="GWQ144" s="21"/>
      <c r="GWR144" s="21"/>
      <c r="GWS144" s="21"/>
      <c r="GWT144" s="21"/>
      <c r="GWU144" s="21"/>
      <c r="GWV144" s="21"/>
      <c r="GWW144" s="21"/>
      <c r="GWX144" s="21"/>
      <c r="GWY144" s="21"/>
      <c r="GWZ144" s="21"/>
      <c r="GXA144" s="21"/>
      <c r="GXB144" s="21"/>
      <c r="GXC144" s="21"/>
      <c r="GXD144" s="21"/>
      <c r="GXE144" s="21"/>
      <c r="GXF144" s="21"/>
      <c r="GXG144" s="21"/>
      <c r="GXH144" s="21"/>
      <c r="GXI144" s="21"/>
      <c r="GXJ144" s="21"/>
      <c r="GXK144" s="21"/>
      <c r="GXL144" s="21"/>
      <c r="GXM144" s="21"/>
      <c r="GXN144" s="21"/>
      <c r="GXO144" s="21"/>
      <c r="GXP144" s="21"/>
      <c r="GXQ144" s="21"/>
      <c r="GXR144" s="21"/>
      <c r="GXS144" s="21"/>
      <c r="GXT144" s="21"/>
      <c r="GXU144" s="21"/>
      <c r="GXV144" s="21"/>
      <c r="GXW144" s="21"/>
      <c r="GXX144" s="21"/>
      <c r="GXY144" s="21"/>
      <c r="GXZ144" s="21"/>
      <c r="GYA144" s="21"/>
      <c r="GYB144" s="21"/>
      <c r="GYC144" s="21"/>
      <c r="GYD144" s="21"/>
      <c r="GYE144" s="21"/>
      <c r="GYF144" s="21"/>
      <c r="GYG144" s="21"/>
      <c r="GYH144" s="21"/>
      <c r="GYI144" s="21"/>
      <c r="GYJ144" s="21"/>
      <c r="GYK144" s="21"/>
      <c r="GYL144" s="21"/>
      <c r="GYM144" s="21"/>
      <c r="GYN144" s="21"/>
      <c r="GYO144" s="21"/>
      <c r="GYP144" s="21"/>
      <c r="GYQ144" s="21"/>
      <c r="GYR144" s="21"/>
      <c r="GYS144" s="21"/>
      <c r="GYT144" s="21"/>
      <c r="GYU144" s="21"/>
      <c r="GYV144" s="21"/>
      <c r="GYW144" s="21"/>
      <c r="GYX144" s="21"/>
      <c r="GYY144" s="21"/>
      <c r="GYZ144" s="21"/>
      <c r="GZA144" s="21"/>
      <c r="GZB144" s="21"/>
      <c r="GZC144" s="21"/>
      <c r="GZD144" s="21"/>
      <c r="GZE144" s="21"/>
      <c r="GZF144" s="21"/>
      <c r="GZG144" s="21"/>
      <c r="GZH144" s="21"/>
      <c r="GZI144" s="21"/>
      <c r="GZJ144" s="21"/>
      <c r="GZK144" s="21"/>
      <c r="GZL144" s="21"/>
      <c r="GZM144" s="21"/>
      <c r="GZN144" s="21"/>
      <c r="GZO144" s="21"/>
      <c r="GZP144" s="21"/>
      <c r="GZQ144" s="21"/>
      <c r="GZR144" s="21"/>
      <c r="GZS144" s="21"/>
      <c r="GZT144" s="21"/>
      <c r="GZU144" s="21"/>
      <c r="GZV144" s="21"/>
      <c r="GZW144" s="21"/>
      <c r="GZX144" s="21"/>
      <c r="GZY144" s="21"/>
      <c r="GZZ144" s="21"/>
      <c r="HAA144" s="21"/>
      <c r="HAB144" s="21"/>
      <c r="HAC144" s="21"/>
      <c r="HAD144" s="21"/>
      <c r="HAE144" s="21"/>
      <c r="HAF144" s="21"/>
      <c r="HAG144" s="21"/>
      <c r="HAH144" s="21"/>
      <c r="HAI144" s="21"/>
      <c r="HAJ144" s="21"/>
      <c r="HAK144" s="21"/>
      <c r="HAL144" s="21"/>
      <c r="HAM144" s="21"/>
      <c r="HAN144" s="21"/>
      <c r="HAO144" s="21"/>
      <c r="HAP144" s="21"/>
      <c r="HAQ144" s="21"/>
      <c r="HAR144" s="21"/>
      <c r="HAS144" s="21"/>
      <c r="HAT144" s="21"/>
      <c r="HAU144" s="21"/>
      <c r="HAV144" s="21"/>
      <c r="HAW144" s="21"/>
      <c r="HAX144" s="21"/>
      <c r="HAY144" s="21"/>
      <c r="HAZ144" s="21"/>
      <c r="HBA144" s="21"/>
      <c r="HBB144" s="21"/>
      <c r="HBC144" s="21"/>
      <c r="HBD144" s="21"/>
      <c r="HBE144" s="21"/>
      <c r="HBF144" s="21"/>
      <c r="HBG144" s="21"/>
      <c r="HBH144" s="21"/>
      <c r="HBI144" s="21"/>
      <c r="HBJ144" s="21"/>
      <c r="HBK144" s="21"/>
      <c r="HBL144" s="21"/>
      <c r="HBM144" s="21"/>
      <c r="HBN144" s="21"/>
      <c r="HBO144" s="21"/>
      <c r="HBP144" s="21"/>
      <c r="HBQ144" s="21"/>
      <c r="HBR144" s="21"/>
      <c r="HBS144" s="21"/>
      <c r="HBT144" s="21"/>
      <c r="HBU144" s="21"/>
      <c r="HBV144" s="21"/>
      <c r="HBW144" s="21"/>
      <c r="HBX144" s="21"/>
      <c r="HBY144" s="21"/>
      <c r="HBZ144" s="21"/>
      <c r="HCA144" s="21"/>
      <c r="HCB144" s="21"/>
      <c r="HCC144" s="21"/>
      <c r="HCD144" s="21"/>
      <c r="HCE144" s="21"/>
      <c r="HCF144" s="21"/>
      <c r="HCG144" s="21"/>
      <c r="HCH144" s="21"/>
      <c r="HCI144" s="21"/>
      <c r="HCJ144" s="21"/>
      <c r="HCK144" s="21"/>
      <c r="HCL144" s="21"/>
      <c r="HCM144" s="21"/>
      <c r="HCN144" s="21"/>
      <c r="HCO144" s="21"/>
      <c r="HCP144" s="21"/>
      <c r="HCQ144" s="21"/>
      <c r="HCR144" s="21"/>
      <c r="HCS144" s="21"/>
      <c r="HCT144" s="21"/>
      <c r="HCU144" s="21"/>
      <c r="HCV144" s="21"/>
      <c r="HCW144" s="21"/>
      <c r="HCX144" s="21"/>
      <c r="HCY144" s="21"/>
      <c r="HCZ144" s="21"/>
      <c r="HDA144" s="21"/>
      <c r="HDB144" s="21"/>
      <c r="HDC144" s="21"/>
      <c r="HDD144" s="21"/>
      <c r="HDE144" s="21"/>
      <c r="HDF144" s="21"/>
      <c r="HDG144" s="21"/>
      <c r="HDH144" s="21"/>
      <c r="HDI144" s="21"/>
      <c r="HDJ144" s="21"/>
      <c r="HDK144" s="21"/>
      <c r="HDL144" s="21"/>
      <c r="HDM144" s="21"/>
      <c r="HDN144" s="21"/>
      <c r="HDO144" s="21"/>
      <c r="HDP144" s="21"/>
      <c r="HDQ144" s="21"/>
      <c r="HDR144" s="21"/>
      <c r="HDS144" s="21"/>
      <c r="HDT144" s="21"/>
      <c r="HDU144" s="21"/>
      <c r="HDV144" s="21"/>
      <c r="HDW144" s="21"/>
      <c r="HDX144" s="21"/>
      <c r="HDY144" s="21"/>
      <c r="HDZ144" s="21"/>
      <c r="HEA144" s="21"/>
      <c r="HEB144" s="21"/>
      <c r="HEC144" s="21"/>
      <c r="HED144" s="21"/>
      <c r="HEE144" s="21"/>
      <c r="HEF144" s="21"/>
      <c r="HEG144" s="21"/>
      <c r="HEH144" s="21"/>
      <c r="HEI144" s="21"/>
      <c r="HEJ144" s="21"/>
      <c r="HEK144" s="21"/>
      <c r="HEL144" s="21"/>
      <c r="HEM144" s="21"/>
      <c r="HEN144" s="21"/>
      <c r="HEO144" s="21"/>
      <c r="HEP144" s="21"/>
      <c r="HEQ144" s="21"/>
      <c r="HER144" s="21"/>
      <c r="HES144" s="21"/>
      <c r="HET144" s="21"/>
      <c r="HEU144" s="21"/>
      <c r="HEV144" s="21"/>
      <c r="HEW144" s="21"/>
      <c r="HEX144" s="21"/>
      <c r="HEY144" s="21"/>
      <c r="HEZ144" s="21"/>
      <c r="HFA144" s="21"/>
      <c r="HFB144" s="21"/>
      <c r="HFC144" s="21"/>
      <c r="HFD144" s="21"/>
      <c r="HFE144" s="21"/>
      <c r="HFF144" s="21"/>
      <c r="HFG144" s="21"/>
      <c r="HFH144" s="21"/>
      <c r="HFI144" s="21"/>
      <c r="HFJ144" s="21"/>
      <c r="HFK144" s="21"/>
      <c r="HFL144" s="21"/>
      <c r="HFM144" s="21"/>
      <c r="HFN144" s="21"/>
      <c r="HFO144" s="21"/>
      <c r="HFP144" s="21"/>
      <c r="HFQ144" s="21"/>
      <c r="HFR144" s="21"/>
      <c r="HFS144" s="21"/>
      <c r="HFT144" s="21"/>
      <c r="HFU144" s="21"/>
      <c r="HFV144" s="21"/>
      <c r="HFW144" s="21"/>
      <c r="HFX144" s="21"/>
      <c r="HFY144" s="21"/>
      <c r="HFZ144" s="21"/>
      <c r="HGA144" s="21"/>
      <c r="HGB144" s="21"/>
      <c r="HGC144" s="21"/>
      <c r="HGD144" s="21"/>
      <c r="HGE144" s="21"/>
      <c r="HGF144" s="21"/>
      <c r="HGG144" s="21"/>
      <c r="HGH144" s="21"/>
      <c r="HGI144" s="21"/>
      <c r="HGJ144" s="21"/>
      <c r="HGK144" s="21"/>
      <c r="HGL144" s="21"/>
      <c r="HGM144" s="21"/>
      <c r="HGN144" s="21"/>
      <c r="HGO144" s="21"/>
      <c r="HGP144" s="21"/>
      <c r="HGQ144" s="21"/>
      <c r="HGR144" s="21"/>
      <c r="HGS144" s="21"/>
      <c r="HGT144" s="21"/>
      <c r="HGU144" s="21"/>
      <c r="HGV144" s="21"/>
      <c r="HGW144" s="21"/>
      <c r="HGX144" s="21"/>
      <c r="HGY144" s="21"/>
      <c r="HGZ144" s="21"/>
      <c r="HHA144" s="21"/>
      <c r="HHB144" s="21"/>
      <c r="HHC144" s="21"/>
      <c r="HHD144" s="21"/>
      <c r="HHE144" s="21"/>
      <c r="HHF144" s="21"/>
      <c r="HHG144" s="21"/>
      <c r="HHH144" s="21"/>
      <c r="HHI144" s="21"/>
      <c r="HHJ144" s="21"/>
      <c r="HHK144" s="21"/>
      <c r="HHL144" s="21"/>
      <c r="HHM144" s="21"/>
      <c r="HHN144" s="21"/>
      <c r="HHO144" s="21"/>
      <c r="HHP144" s="21"/>
      <c r="HHQ144" s="21"/>
      <c r="HHR144" s="21"/>
      <c r="HHS144" s="21"/>
      <c r="HHT144" s="21"/>
      <c r="HHU144" s="21"/>
      <c r="HHV144" s="21"/>
      <c r="HHW144" s="21"/>
      <c r="HHX144" s="21"/>
      <c r="HHY144" s="21"/>
      <c r="HHZ144" s="21"/>
      <c r="HIA144" s="21"/>
      <c r="HIB144" s="21"/>
      <c r="HIC144" s="21"/>
      <c r="HID144" s="21"/>
      <c r="HIE144" s="21"/>
      <c r="HIF144" s="21"/>
      <c r="HIG144" s="21"/>
      <c r="HIH144" s="21"/>
      <c r="HII144" s="21"/>
      <c r="HIJ144" s="21"/>
      <c r="HIK144" s="21"/>
      <c r="HIL144" s="21"/>
      <c r="HIM144" s="21"/>
      <c r="HIN144" s="21"/>
      <c r="HIO144" s="21"/>
      <c r="HIP144" s="21"/>
      <c r="HIQ144" s="21"/>
      <c r="HIR144" s="21"/>
      <c r="HIS144" s="21"/>
      <c r="HIT144" s="21"/>
      <c r="HIU144" s="21"/>
      <c r="HIV144" s="21"/>
      <c r="HIW144" s="21"/>
      <c r="HIX144" s="21"/>
      <c r="HIY144" s="21"/>
      <c r="HIZ144" s="21"/>
      <c r="HJA144" s="21"/>
      <c r="HJB144" s="21"/>
      <c r="HJC144" s="21"/>
      <c r="HJD144" s="21"/>
      <c r="HJE144" s="21"/>
      <c r="HJF144" s="21"/>
      <c r="HJG144" s="21"/>
      <c r="HJH144" s="21"/>
      <c r="HJI144" s="21"/>
      <c r="HJJ144" s="21"/>
      <c r="HJK144" s="21"/>
      <c r="HJL144" s="21"/>
      <c r="HJM144" s="21"/>
      <c r="HJN144" s="21"/>
      <c r="HJO144" s="21"/>
      <c r="HJP144" s="21"/>
      <c r="HJQ144" s="21"/>
      <c r="HJR144" s="21"/>
      <c r="HJS144" s="21"/>
      <c r="HJT144" s="21"/>
      <c r="HJU144" s="21"/>
      <c r="HJV144" s="21"/>
      <c r="HJW144" s="21"/>
      <c r="HJX144" s="21"/>
      <c r="HJY144" s="21"/>
      <c r="HJZ144" s="21"/>
      <c r="HKA144" s="21"/>
      <c r="HKB144" s="21"/>
      <c r="HKC144" s="21"/>
      <c r="HKD144" s="21"/>
      <c r="HKE144" s="21"/>
      <c r="HKF144" s="21"/>
      <c r="HKG144" s="21"/>
      <c r="HKH144" s="21"/>
      <c r="HKI144" s="21"/>
      <c r="HKJ144" s="21"/>
      <c r="HKK144" s="21"/>
      <c r="HKL144" s="21"/>
      <c r="HKM144" s="21"/>
      <c r="HKN144" s="21"/>
      <c r="HKO144" s="21"/>
      <c r="HKP144" s="21"/>
      <c r="HKQ144" s="21"/>
      <c r="HKR144" s="21"/>
      <c r="HKS144" s="21"/>
      <c r="HKT144" s="21"/>
      <c r="HKU144" s="21"/>
      <c r="HKV144" s="21"/>
      <c r="HKW144" s="21"/>
      <c r="HKX144" s="21"/>
      <c r="HKY144" s="21"/>
      <c r="HKZ144" s="21"/>
      <c r="HLA144" s="21"/>
      <c r="HLB144" s="21"/>
      <c r="HLC144" s="21"/>
      <c r="HLD144" s="21"/>
      <c r="HLE144" s="21"/>
      <c r="HLF144" s="21"/>
      <c r="HLG144" s="21"/>
      <c r="HLH144" s="21"/>
      <c r="HLI144" s="21"/>
      <c r="HLJ144" s="21"/>
      <c r="HLK144" s="21"/>
      <c r="HLL144" s="21"/>
      <c r="HLM144" s="21"/>
      <c r="HLN144" s="21"/>
      <c r="HLO144" s="21"/>
      <c r="HLP144" s="21"/>
      <c r="HLQ144" s="21"/>
      <c r="HLR144" s="21"/>
      <c r="HLS144" s="21"/>
      <c r="HLT144" s="21"/>
      <c r="HLU144" s="21"/>
      <c r="HLV144" s="21"/>
      <c r="HLW144" s="21"/>
      <c r="HLX144" s="21"/>
      <c r="HLY144" s="21"/>
      <c r="HLZ144" s="21"/>
      <c r="HMA144" s="21"/>
      <c r="HMB144" s="21"/>
      <c r="HMC144" s="21"/>
      <c r="HMD144" s="21"/>
      <c r="HME144" s="21"/>
      <c r="HMF144" s="21"/>
      <c r="HMG144" s="21"/>
      <c r="HMH144" s="21"/>
      <c r="HMI144" s="21"/>
      <c r="HMJ144" s="21"/>
      <c r="HMK144" s="21"/>
      <c r="HML144" s="21"/>
      <c r="HMM144" s="21"/>
      <c r="HMN144" s="21"/>
      <c r="HMO144" s="21"/>
      <c r="HMP144" s="21"/>
      <c r="HMQ144" s="21"/>
      <c r="HMR144" s="21"/>
      <c r="HMS144" s="21"/>
      <c r="HMT144" s="21"/>
      <c r="HMU144" s="21"/>
      <c r="HMV144" s="21"/>
      <c r="HMW144" s="21"/>
      <c r="HMX144" s="21"/>
      <c r="HMY144" s="21"/>
      <c r="HMZ144" s="21"/>
      <c r="HNA144" s="21"/>
      <c r="HNB144" s="21"/>
      <c r="HNC144" s="21"/>
      <c r="HND144" s="21"/>
      <c r="HNE144" s="21"/>
      <c r="HNF144" s="21"/>
      <c r="HNG144" s="21"/>
      <c r="HNH144" s="21"/>
      <c r="HNI144" s="21"/>
      <c r="HNJ144" s="21"/>
      <c r="HNK144" s="21"/>
      <c r="HNL144" s="21"/>
      <c r="HNM144" s="21"/>
      <c r="HNN144" s="21"/>
      <c r="HNO144" s="21"/>
      <c r="HNP144" s="21"/>
      <c r="HNQ144" s="21"/>
      <c r="HNR144" s="21"/>
      <c r="HNS144" s="21"/>
      <c r="HNT144" s="21"/>
      <c r="HNU144" s="21"/>
      <c r="HNV144" s="21"/>
      <c r="HNW144" s="21"/>
      <c r="HNX144" s="21"/>
      <c r="HNY144" s="21"/>
      <c r="HNZ144" s="21"/>
      <c r="HOA144" s="21"/>
      <c r="HOB144" s="21"/>
      <c r="HOC144" s="21"/>
      <c r="HOD144" s="21"/>
      <c r="HOE144" s="21"/>
      <c r="HOF144" s="21"/>
      <c r="HOG144" s="21"/>
      <c r="HOH144" s="21"/>
      <c r="HOI144" s="21"/>
      <c r="HOJ144" s="21"/>
      <c r="HOK144" s="21"/>
      <c r="HOL144" s="21"/>
      <c r="HOM144" s="21"/>
      <c r="HON144" s="21"/>
      <c r="HOO144" s="21"/>
      <c r="HOP144" s="21"/>
      <c r="HOQ144" s="21"/>
      <c r="HOR144" s="21"/>
      <c r="HOS144" s="21"/>
      <c r="HOT144" s="21"/>
      <c r="HOU144" s="21"/>
      <c r="HOV144" s="21"/>
      <c r="HOW144" s="21"/>
      <c r="HOX144" s="21"/>
      <c r="HOY144" s="21"/>
      <c r="HOZ144" s="21"/>
      <c r="HPA144" s="21"/>
      <c r="HPB144" s="21"/>
      <c r="HPC144" s="21"/>
      <c r="HPD144" s="21"/>
      <c r="HPE144" s="21"/>
      <c r="HPF144" s="21"/>
      <c r="HPG144" s="21"/>
      <c r="HPH144" s="21"/>
      <c r="HPI144" s="21"/>
      <c r="HPJ144" s="21"/>
      <c r="HPK144" s="21"/>
      <c r="HPL144" s="21"/>
      <c r="HPM144" s="21"/>
      <c r="HPN144" s="21"/>
      <c r="HPO144" s="21"/>
      <c r="HPP144" s="21"/>
      <c r="HPQ144" s="21"/>
      <c r="HPR144" s="21"/>
      <c r="HPS144" s="21"/>
      <c r="HPT144" s="21"/>
      <c r="HPU144" s="21"/>
      <c r="HPV144" s="21"/>
      <c r="HPW144" s="21"/>
      <c r="HPX144" s="21"/>
      <c r="HPY144" s="21"/>
      <c r="HPZ144" s="21"/>
      <c r="HQA144" s="21"/>
      <c r="HQB144" s="21"/>
      <c r="HQC144" s="21"/>
      <c r="HQD144" s="21"/>
      <c r="HQE144" s="21"/>
      <c r="HQF144" s="21"/>
      <c r="HQG144" s="21"/>
      <c r="HQH144" s="21"/>
      <c r="HQI144" s="21"/>
      <c r="HQJ144" s="21"/>
      <c r="HQK144" s="21"/>
      <c r="HQL144" s="21"/>
      <c r="HQM144" s="21"/>
      <c r="HQN144" s="21"/>
      <c r="HQO144" s="21"/>
      <c r="HQP144" s="21"/>
      <c r="HQQ144" s="21"/>
      <c r="HQR144" s="21"/>
      <c r="HQS144" s="21"/>
      <c r="HQT144" s="21"/>
      <c r="HQU144" s="21"/>
      <c r="HQV144" s="21"/>
      <c r="HQW144" s="21"/>
      <c r="HQX144" s="21"/>
      <c r="HQY144" s="21"/>
      <c r="HQZ144" s="21"/>
      <c r="HRA144" s="21"/>
      <c r="HRB144" s="21"/>
      <c r="HRC144" s="21"/>
      <c r="HRD144" s="21"/>
      <c r="HRE144" s="21"/>
      <c r="HRF144" s="21"/>
      <c r="HRG144" s="21"/>
      <c r="HRH144" s="21"/>
      <c r="HRI144" s="21"/>
      <c r="HRJ144" s="21"/>
      <c r="HRK144" s="21"/>
      <c r="HRL144" s="21"/>
      <c r="HRM144" s="21"/>
      <c r="HRN144" s="21"/>
      <c r="HRO144" s="21"/>
      <c r="HRP144" s="21"/>
      <c r="HRQ144" s="21"/>
      <c r="HRR144" s="21"/>
      <c r="HRS144" s="21"/>
      <c r="HRT144" s="21"/>
      <c r="HRU144" s="21"/>
      <c r="HRV144" s="21"/>
      <c r="HRW144" s="21"/>
      <c r="HRX144" s="21"/>
      <c r="HRY144" s="21"/>
      <c r="HRZ144" s="21"/>
      <c r="HSA144" s="21"/>
      <c r="HSB144" s="21"/>
      <c r="HSC144" s="21"/>
      <c r="HSD144" s="21"/>
      <c r="HSE144" s="21"/>
      <c r="HSF144" s="21"/>
      <c r="HSG144" s="21"/>
      <c r="HSH144" s="21"/>
      <c r="HSI144" s="21"/>
      <c r="HSJ144" s="21"/>
      <c r="HSK144" s="21"/>
      <c r="HSL144" s="21"/>
      <c r="HSM144" s="21"/>
      <c r="HSN144" s="21"/>
      <c r="HSO144" s="21"/>
      <c r="HSP144" s="21"/>
      <c r="HSQ144" s="21"/>
      <c r="HSR144" s="21"/>
      <c r="HSS144" s="21"/>
      <c r="HST144" s="21"/>
      <c r="HSU144" s="21"/>
      <c r="HSV144" s="21"/>
      <c r="HSW144" s="21"/>
      <c r="HSX144" s="21"/>
      <c r="HSY144" s="21"/>
      <c r="HSZ144" s="21"/>
      <c r="HTA144" s="21"/>
      <c r="HTB144" s="21"/>
      <c r="HTC144" s="21"/>
      <c r="HTD144" s="21"/>
      <c r="HTE144" s="21"/>
      <c r="HTF144" s="21"/>
      <c r="HTG144" s="21"/>
      <c r="HTH144" s="21"/>
      <c r="HTI144" s="21"/>
      <c r="HTJ144" s="21"/>
      <c r="HTK144" s="21"/>
      <c r="HTL144" s="21"/>
      <c r="HTM144" s="21"/>
      <c r="HTN144" s="21"/>
      <c r="HTO144" s="21"/>
      <c r="HTP144" s="21"/>
      <c r="HTQ144" s="21"/>
      <c r="HTR144" s="21"/>
      <c r="HTS144" s="21"/>
      <c r="HTT144" s="21"/>
      <c r="HTU144" s="21"/>
      <c r="HTV144" s="21"/>
      <c r="HTW144" s="21"/>
      <c r="HTX144" s="21"/>
      <c r="HTY144" s="21"/>
      <c r="HTZ144" s="21"/>
      <c r="HUA144" s="21"/>
      <c r="HUB144" s="21"/>
      <c r="HUC144" s="21"/>
      <c r="HUD144" s="21"/>
      <c r="HUE144" s="21"/>
      <c r="HUF144" s="21"/>
      <c r="HUG144" s="21"/>
      <c r="HUH144" s="21"/>
      <c r="HUI144" s="21"/>
      <c r="HUJ144" s="21"/>
      <c r="HUK144" s="21"/>
      <c r="HUL144" s="21"/>
      <c r="HUM144" s="21"/>
      <c r="HUN144" s="21"/>
      <c r="HUO144" s="21"/>
      <c r="HUP144" s="21"/>
      <c r="HUQ144" s="21"/>
      <c r="HUR144" s="21"/>
      <c r="HUS144" s="21"/>
      <c r="HUT144" s="21"/>
      <c r="HUU144" s="21"/>
      <c r="HUV144" s="21"/>
      <c r="HUW144" s="21"/>
      <c r="HUX144" s="21"/>
      <c r="HUY144" s="21"/>
      <c r="HUZ144" s="21"/>
      <c r="HVA144" s="21"/>
      <c r="HVB144" s="21"/>
      <c r="HVC144" s="21"/>
      <c r="HVD144" s="21"/>
      <c r="HVE144" s="21"/>
      <c r="HVF144" s="21"/>
      <c r="HVG144" s="21"/>
      <c r="HVH144" s="21"/>
      <c r="HVI144" s="21"/>
      <c r="HVJ144" s="21"/>
      <c r="HVK144" s="21"/>
      <c r="HVL144" s="21"/>
      <c r="HVM144" s="21"/>
      <c r="HVN144" s="21"/>
      <c r="HVO144" s="21"/>
      <c r="HVP144" s="21"/>
      <c r="HVQ144" s="21"/>
      <c r="HVR144" s="21"/>
      <c r="HVS144" s="21"/>
      <c r="HVT144" s="21"/>
      <c r="HVU144" s="21"/>
      <c r="HVV144" s="21"/>
      <c r="HVW144" s="21"/>
      <c r="HVX144" s="21"/>
      <c r="HVY144" s="21"/>
      <c r="HVZ144" s="21"/>
      <c r="HWA144" s="21"/>
      <c r="HWB144" s="21"/>
      <c r="HWC144" s="21"/>
      <c r="HWD144" s="21"/>
      <c r="HWE144" s="21"/>
      <c r="HWF144" s="21"/>
      <c r="HWG144" s="21"/>
      <c r="HWH144" s="21"/>
      <c r="HWI144" s="21"/>
      <c r="HWJ144" s="21"/>
      <c r="HWK144" s="21"/>
      <c r="HWL144" s="21"/>
      <c r="HWM144" s="21"/>
      <c r="HWN144" s="21"/>
      <c r="HWO144" s="21"/>
      <c r="HWP144" s="21"/>
      <c r="HWQ144" s="21"/>
      <c r="HWR144" s="21"/>
      <c r="HWS144" s="21"/>
      <c r="HWT144" s="21"/>
      <c r="HWU144" s="21"/>
      <c r="HWV144" s="21"/>
      <c r="HWW144" s="21"/>
      <c r="HWX144" s="21"/>
      <c r="HWY144" s="21"/>
      <c r="HWZ144" s="21"/>
      <c r="HXA144" s="21"/>
      <c r="HXB144" s="21"/>
      <c r="HXC144" s="21"/>
      <c r="HXD144" s="21"/>
      <c r="HXE144" s="21"/>
      <c r="HXF144" s="21"/>
      <c r="HXG144" s="21"/>
      <c r="HXH144" s="21"/>
      <c r="HXI144" s="21"/>
      <c r="HXJ144" s="21"/>
      <c r="HXK144" s="21"/>
      <c r="HXL144" s="21"/>
      <c r="HXM144" s="21"/>
      <c r="HXN144" s="21"/>
      <c r="HXO144" s="21"/>
      <c r="HXP144" s="21"/>
      <c r="HXQ144" s="21"/>
      <c r="HXR144" s="21"/>
      <c r="HXS144" s="21"/>
      <c r="HXT144" s="21"/>
      <c r="HXU144" s="21"/>
      <c r="HXV144" s="21"/>
      <c r="HXW144" s="21"/>
      <c r="HXX144" s="21"/>
      <c r="HXY144" s="21"/>
      <c r="HXZ144" s="21"/>
      <c r="HYA144" s="21"/>
      <c r="HYB144" s="21"/>
      <c r="HYC144" s="21"/>
      <c r="HYD144" s="21"/>
      <c r="HYE144" s="21"/>
      <c r="HYF144" s="21"/>
      <c r="HYG144" s="21"/>
      <c r="HYH144" s="21"/>
      <c r="HYI144" s="21"/>
      <c r="HYJ144" s="21"/>
      <c r="HYK144" s="21"/>
      <c r="HYL144" s="21"/>
      <c r="HYM144" s="21"/>
      <c r="HYN144" s="21"/>
      <c r="HYO144" s="21"/>
      <c r="HYP144" s="21"/>
      <c r="HYQ144" s="21"/>
      <c r="HYR144" s="21"/>
      <c r="HYS144" s="21"/>
      <c r="HYT144" s="21"/>
      <c r="HYU144" s="21"/>
      <c r="HYV144" s="21"/>
      <c r="HYW144" s="21"/>
      <c r="HYX144" s="21"/>
      <c r="HYY144" s="21"/>
      <c r="HYZ144" s="21"/>
      <c r="HZA144" s="21"/>
      <c r="HZB144" s="21"/>
      <c r="HZC144" s="21"/>
      <c r="HZD144" s="21"/>
      <c r="HZE144" s="21"/>
      <c r="HZF144" s="21"/>
      <c r="HZG144" s="21"/>
      <c r="HZH144" s="21"/>
      <c r="HZI144" s="21"/>
      <c r="HZJ144" s="21"/>
      <c r="HZK144" s="21"/>
      <c r="HZL144" s="21"/>
      <c r="HZM144" s="21"/>
      <c r="HZN144" s="21"/>
      <c r="HZO144" s="21"/>
      <c r="HZP144" s="21"/>
      <c r="HZQ144" s="21"/>
      <c r="HZR144" s="21"/>
      <c r="HZS144" s="21"/>
      <c r="HZT144" s="21"/>
      <c r="HZU144" s="21"/>
      <c r="HZV144" s="21"/>
      <c r="HZW144" s="21"/>
      <c r="HZX144" s="21"/>
      <c r="HZY144" s="21"/>
      <c r="HZZ144" s="21"/>
      <c r="IAA144" s="21"/>
      <c r="IAB144" s="21"/>
      <c r="IAC144" s="21"/>
      <c r="IAD144" s="21"/>
      <c r="IAE144" s="21"/>
      <c r="IAF144" s="21"/>
      <c r="IAG144" s="21"/>
      <c r="IAH144" s="21"/>
      <c r="IAI144" s="21"/>
      <c r="IAJ144" s="21"/>
      <c r="IAK144" s="21"/>
      <c r="IAL144" s="21"/>
      <c r="IAM144" s="21"/>
      <c r="IAN144" s="21"/>
      <c r="IAO144" s="21"/>
      <c r="IAP144" s="21"/>
      <c r="IAQ144" s="21"/>
      <c r="IAR144" s="21"/>
      <c r="IAS144" s="21"/>
      <c r="IAT144" s="21"/>
      <c r="IAU144" s="21"/>
      <c r="IAV144" s="21"/>
      <c r="IAW144" s="21"/>
      <c r="IAX144" s="21"/>
      <c r="IAY144" s="21"/>
      <c r="IAZ144" s="21"/>
      <c r="IBA144" s="21"/>
      <c r="IBB144" s="21"/>
      <c r="IBC144" s="21"/>
      <c r="IBD144" s="21"/>
      <c r="IBE144" s="21"/>
      <c r="IBF144" s="21"/>
      <c r="IBG144" s="21"/>
      <c r="IBH144" s="21"/>
      <c r="IBI144" s="21"/>
      <c r="IBJ144" s="21"/>
      <c r="IBK144" s="21"/>
      <c r="IBL144" s="21"/>
      <c r="IBM144" s="21"/>
      <c r="IBN144" s="21"/>
      <c r="IBO144" s="21"/>
      <c r="IBP144" s="21"/>
      <c r="IBQ144" s="21"/>
      <c r="IBR144" s="21"/>
      <c r="IBS144" s="21"/>
      <c r="IBT144" s="21"/>
      <c r="IBU144" s="21"/>
      <c r="IBV144" s="21"/>
      <c r="IBW144" s="21"/>
      <c r="IBX144" s="21"/>
      <c r="IBY144" s="21"/>
      <c r="IBZ144" s="21"/>
      <c r="ICA144" s="21"/>
      <c r="ICB144" s="21"/>
      <c r="ICC144" s="21"/>
      <c r="ICD144" s="21"/>
      <c r="ICE144" s="21"/>
      <c r="ICF144" s="21"/>
      <c r="ICG144" s="21"/>
      <c r="ICH144" s="21"/>
      <c r="ICI144" s="21"/>
      <c r="ICJ144" s="21"/>
      <c r="ICK144" s="21"/>
      <c r="ICL144" s="21"/>
      <c r="ICM144" s="21"/>
      <c r="ICN144" s="21"/>
      <c r="ICO144" s="21"/>
      <c r="ICP144" s="21"/>
      <c r="ICQ144" s="21"/>
      <c r="ICR144" s="21"/>
      <c r="ICS144" s="21"/>
      <c r="ICT144" s="21"/>
      <c r="ICU144" s="21"/>
      <c r="ICV144" s="21"/>
      <c r="ICW144" s="21"/>
      <c r="ICX144" s="21"/>
      <c r="ICY144" s="21"/>
      <c r="ICZ144" s="21"/>
      <c r="IDA144" s="21"/>
      <c r="IDB144" s="21"/>
      <c r="IDC144" s="21"/>
      <c r="IDD144" s="21"/>
      <c r="IDE144" s="21"/>
      <c r="IDF144" s="21"/>
      <c r="IDG144" s="21"/>
      <c r="IDH144" s="21"/>
      <c r="IDI144" s="21"/>
      <c r="IDJ144" s="21"/>
      <c r="IDK144" s="21"/>
      <c r="IDL144" s="21"/>
      <c r="IDM144" s="21"/>
      <c r="IDN144" s="21"/>
      <c r="IDO144" s="21"/>
      <c r="IDP144" s="21"/>
      <c r="IDQ144" s="21"/>
      <c r="IDR144" s="21"/>
      <c r="IDS144" s="21"/>
      <c r="IDT144" s="21"/>
      <c r="IDU144" s="21"/>
      <c r="IDV144" s="21"/>
      <c r="IDW144" s="21"/>
      <c r="IDX144" s="21"/>
      <c r="IDY144" s="21"/>
      <c r="IDZ144" s="21"/>
      <c r="IEA144" s="21"/>
      <c r="IEB144" s="21"/>
      <c r="IEC144" s="21"/>
      <c r="IED144" s="21"/>
      <c r="IEE144" s="21"/>
      <c r="IEF144" s="21"/>
      <c r="IEG144" s="21"/>
      <c r="IEH144" s="21"/>
      <c r="IEI144" s="21"/>
      <c r="IEJ144" s="21"/>
      <c r="IEK144" s="21"/>
      <c r="IEL144" s="21"/>
      <c r="IEM144" s="21"/>
      <c r="IEN144" s="21"/>
      <c r="IEO144" s="21"/>
      <c r="IEP144" s="21"/>
      <c r="IEQ144" s="21"/>
      <c r="IER144" s="21"/>
      <c r="IES144" s="21"/>
      <c r="IET144" s="21"/>
      <c r="IEU144" s="21"/>
      <c r="IEV144" s="21"/>
      <c r="IEW144" s="21"/>
      <c r="IEX144" s="21"/>
      <c r="IEY144" s="21"/>
      <c r="IEZ144" s="21"/>
      <c r="IFA144" s="21"/>
      <c r="IFB144" s="21"/>
      <c r="IFC144" s="21"/>
      <c r="IFD144" s="21"/>
      <c r="IFE144" s="21"/>
      <c r="IFF144" s="21"/>
      <c r="IFG144" s="21"/>
      <c r="IFH144" s="21"/>
      <c r="IFI144" s="21"/>
      <c r="IFJ144" s="21"/>
      <c r="IFK144" s="21"/>
      <c r="IFL144" s="21"/>
      <c r="IFM144" s="21"/>
      <c r="IFN144" s="21"/>
      <c r="IFO144" s="21"/>
      <c r="IFP144" s="21"/>
      <c r="IFQ144" s="21"/>
      <c r="IFR144" s="21"/>
      <c r="IFS144" s="21"/>
      <c r="IFT144" s="21"/>
      <c r="IFU144" s="21"/>
      <c r="IFV144" s="21"/>
      <c r="IFW144" s="21"/>
      <c r="IFX144" s="21"/>
      <c r="IFY144" s="21"/>
      <c r="IFZ144" s="21"/>
      <c r="IGA144" s="21"/>
      <c r="IGB144" s="21"/>
      <c r="IGC144" s="21"/>
      <c r="IGD144" s="21"/>
      <c r="IGE144" s="21"/>
      <c r="IGF144" s="21"/>
      <c r="IGG144" s="21"/>
      <c r="IGH144" s="21"/>
      <c r="IGI144" s="21"/>
      <c r="IGJ144" s="21"/>
      <c r="IGK144" s="21"/>
      <c r="IGL144" s="21"/>
      <c r="IGM144" s="21"/>
      <c r="IGN144" s="21"/>
      <c r="IGO144" s="21"/>
      <c r="IGP144" s="21"/>
      <c r="IGQ144" s="21"/>
      <c r="IGR144" s="21"/>
      <c r="IGS144" s="21"/>
      <c r="IGT144" s="21"/>
      <c r="IGU144" s="21"/>
      <c r="IGV144" s="21"/>
      <c r="IGW144" s="21"/>
      <c r="IGX144" s="21"/>
      <c r="IGY144" s="21"/>
      <c r="IGZ144" s="21"/>
      <c r="IHA144" s="21"/>
      <c r="IHB144" s="21"/>
      <c r="IHC144" s="21"/>
      <c r="IHD144" s="21"/>
      <c r="IHE144" s="21"/>
      <c r="IHF144" s="21"/>
      <c r="IHG144" s="21"/>
      <c r="IHH144" s="21"/>
      <c r="IHI144" s="21"/>
      <c r="IHJ144" s="21"/>
      <c r="IHK144" s="21"/>
      <c r="IHL144" s="21"/>
      <c r="IHM144" s="21"/>
      <c r="IHN144" s="21"/>
      <c r="IHO144" s="21"/>
      <c r="IHP144" s="21"/>
      <c r="IHQ144" s="21"/>
      <c r="IHR144" s="21"/>
      <c r="IHS144" s="21"/>
      <c r="IHT144" s="21"/>
      <c r="IHU144" s="21"/>
      <c r="IHV144" s="21"/>
      <c r="IHW144" s="21"/>
      <c r="IHX144" s="21"/>
      <c r="IHY144" s="21"/>
      <c r="IHZ144" s="21"/>
      <c r="IIA144" s="21"/>
      <c r="IIB144" s="21"/>
      <c r="IIC144" s="21"/>
      <c r="IID144" s="21"/>
      <c r="IIE144" s="21"/>
      <c r="IIF144" s="21"/>
      <c r="IIG144" s="21"/>
      <c r="IIH144" s="21"/>
      <c r="III144" s="21"/>
      <c r="IIJ144" s="21"/>
      <c r="IIK144" s="21"/>
      <c r="IIL144" s="21"/>
      <c r="IIM144" s="21"/>
      <c r="IIN144" s="21"/>
      <c r="IIO144" s="21"/>
      <c r="IIP144" s="21"/>
      <c r="IIQ144" s="21"/>
      <c r="IIR144" s="21"/>
      <c r="IIS144" s="21"/>
      <c r="IIT144" s="21"/>
      <c r="IIU144" s="21"/>
      <c r="IIV144" s="21"/>
      <c r="IIW144" s="21"/>
      <c r="IIX144" s="21"/>
      <c r="IIY144" s="21"/>
      <c r="IIZ144" s="21"/>
      <c r="IJA144" s="21"/>
      <c r="IJB144" s="21"/>
      <c r="IJC144" s="21"/>
      <c r="IJD144" s="21"/>
      <c r="IJE144" s="21"/>
      <c r="IJF144" s="21"/>
      <c r="IJG144" s="21"/>
      <c r="IJH144" s="21"/>
      <c r="IJI144" s="21"/>
      <c r="IJJ144" s="21"/>
      <c r="IJK144" s="21"/>
      <c r="IJL144" s="21"/>
      <c r="IJM144" s="21"/>
      <c r="IJN144" s="21"/>
      <c r="IJO144" s="21"/>
      <c r="IJP144" s="21"/>
      <c r="IJQ144" s="21"/>
      <c r="IJR144" s="21"/>
      <c r="IJS144" s="21"/>
      <c r="IJT144" s="21"/>
      <c r="IJU144" s="21"/>
      <c r="IJV144" s="21"/>
      <c r="IJW144" s="21"/>
      <c r="IJX144" s="21"/>
      <c r="IJY144" s="21"/>
      <c r="IJZ144" s="21"/>
      <c r="IKA144" s="21"/>
      <c r="IKB144" s="21"/>
      <c r="IKC144" s="21"/>
      <c r="IKD144" s="21"/>
      <c r="IKE144" s="21"/>
      <c r="IKF144" s="21"/>
      <c r="IKG144" s="21"/>
      <c r="IKH144" s="21"/>
      <c r="IKI144" s="21"/>
      <c r="IKJ144" s="21"/>
      <c r="IKK144" s="21"/>
      <c r="IKL144" s="21"/>
      <c r="IKM144" s="21"/>
      <c r="IKN144" s="21"/>
      <c r="IKO144" s="21"/>
      <c r="IKP144" s="21"/>
      <c r="IKQ144" s="21"/>
      <c r="IKR144" s="21"/>
      <c r="IKS144" s="21"/>
      <c r="IKT144" s="21"/>
      <c r="IKU144" s="21"/>
      <c r="IKV144" s="21"/>
      <c r="IKW144" s="21"/>
      <c r="IKX144" s="21"/>
      <c r="IKY144" s="21"/>
      <c r="IKZ144" s="21"/>
      <c r="ILA144" s="21"/>
      <c r="ILB144" s="21"/>
      <c r="ILC144" s="21"/>
      <c r="ILD144" s="21"/>
      <c r="ILE144" s="21"/>
      <c r="ILF144" s="21"/>
      <c r="ILG144" s="21"/>
      <c r="ILH144" s="21"/>
      <c r="ILI144" s="21"/>
      <c r="ILJ144" s="21"/>
      <c r="ILK144" s="21"/>
      <c r="ILL144" s="21"/>
      <c r="ILM144" s="21"/>
      <c r="ILN144" s="21"/>
      <c r="ILO144" s="21"/>
      <c r="ILP144" s="21"/>
      <c r="ILQ144" s="21"/>
      <c r="ILR144" s="21"/>
      <c r="ILS144" s="21"/>
      <c r="ILT144" s="21"/>
      <c r="ILU144" s="21"/>
      <c r="ILV144" s="21"/>
      <c r="ILW144" s="21"/>
      <c r="ILX144" s="21"/>
      <c r="ILY144" s="21"/>
      <c r="ILZ144" s="21"/>
      <c r="IMA144" s="21"/>
      <c r="IMB144" s="21"/>
      <c r="IMC144" s="21"/>
      <c r="IMD144" s="21"/>
      <c r="IME144" s="21"/>
      <c r="IMF144" s="21"/>
      <c r="IMG144" s="21"/>
      <c r="IMH144" s="21"/>
      <c r="IMI144" s="21"/>
      <c r="IMJ144" s="21"/>
      <c r="IMK144" s="21"/>
      <c r="IML144" s="21"/>
      <c r="IMM144" s="21"/>
      <c r="IMN144" s="21"/>
      <c r="IMO144" s="21"/>
      <c r="IMP144" s="21"/>
      <c r="IMQ144" s="21"/>
      <c r="IMR144" s="21"/>
      <c r="IMS144" s="21"/>
      <c r="IMT144" s="21"/>
      <c r="IMU144" s="21"/>
      <c r="IMV144" s="21"/>
      <c r="IMW144" s="21"/>
      <c r="IMX144" s="21"/>
      <c r="IMY144" s="21"/>
      <c r="IMZ144" s="21"/>
      <c r="INA144" s="21"/>
      <c r="INB144" s="21"/>
      <c r="INC144" s="21"/>
      <c r="IND144" s="21"/>
      <c r="INE144" s="21"/>
      <c r="INF144" s="21"/>
      <c r="ING144" s="21"/>
      <c r="INH144" s="21"/>
      <c r="INI144" s="21"/>
      <c r="INJ144" s="21"/>
      <c r="INK144" s="21"/>
      <c r="INL144" s="21"/>
      <c r="INM144" s="21"/>
      <c r="INN144" s="21"/>
      <c r="INO144" s="21"/>
      <c r="INP144" s="21"/>
      <c r="INQ144" s="21"/>
      <c r="INR144" s="21"/>
      <c r="INS144" s="21"/>
      <c r="INT144" s="21"/>
      <c r="INU144" s="21"/>
      <c r="INV144" s="21"/>
      <c r="INW144" s="21"/>
      <c r="INX144" s="21"/>
      <c r="INY144" s="21"/>
      <c r="INZ144" s="21"/>
      <c r="IOA144" s="21"/>
      <c r="IOB144" s="21"/>
      <c r="IOC144" s="21"/>
      <c r="IOD144" s="21"/>
      <c r="IOE144" s="21"/>
      <c r="IOF144" s="21"/>
      <c r="IOG144" s="21"/>
      <c r="IOH144" s="21"/>
      <c r="IOI144" s="21"/>
      <c r="IOJ144" s="21"/>
      <c r="IOK144" s="21"/>
      <c r="IOL144" s="21"/>
      <c r="IOM144" s="21"/>
      <c r="ION144" s="21"/>
      <c r="IOO144" s="21"/>
      <c r="IOP144" s="21"/>
      <c r="IOQ144" s="21"/>
      <c r="IOR144" s="21"/>
      <c r="IOS144" s="21"/>
      <c r="IOT144" s="21"/>
      <c r="IOU144" s="21"/>
      <c r="IOV144" s="21"/>
      <c r="IOW144" s="21"/>
      <c r="IOX144" s="21"/>
      <c r="IOY144" s="21"/>
      <c r="IOZ144" s="21"/>
      <c r="IPA144" s="21"/>
      <c r="IPB144" s="21"/>
      <c r="IPC144" s="21"/>
      <c r="IPD144" s="21"/>
      <c r="IPE144" s="21"/>
      <c r="IPF144" s="21"/>
      <c r="IPG144" s="21"/>
      <c r="IPH144" s="21"/>
      <c r="IPI144" s="21"/>
      <c r="IPJ144" s="21"/>
      <c r="IPK144" s="21"/>
      <c r="IPL144" s="21"/>
      <c r="IPM144" s="21"/>
      <c r="IPN144" s="21"/>
      <c r="IPO144" s="21"/>
      <c r="IPP144" s="21"/>
      <c r="IPQ144" s="21"/>
      <c r="IPR144" s="21"/>
      <c r="IPS144" s="21"/>
      <c r="IPT144" s="21"/>
      <c r="IPU144" s="21"/>
      <c r="IPV144" s="21"/>
      <c r="IPW144" s="21"/>
      <c r="IPX144" s="21"/>
      <c r="IPY144" s="21"/>
      <c r="IPZ144" s="21"/>
      <c r="IQA144" s="21"/>
      <c r="IQB144" s="21"/>
      <c r="IQC144" s="21"/>
      <c r="IQD144" s="21"/>
      <c r="IQE144" s="21"/>
      <c r="IQF144" s="21"/>
      <c r="IQG144" s="21"/>
      <c r="IQH144" s="21"/>
      <c r="IQI144" s="21"/>
      <c r="IQJ144" s="21"/>
      <c r="IQK144" s="21"/>
      <c r="IQL144" s="21"/>
      <c r="IQM144" s="21"/>
      <c r="IQN144" s="21"/>
      <c r="IQO144" s="21"/>
      <c r="IQP144" s="21"/>
      <c r="IQQ144" s="21"/>
      <c r="IQR144" s="21"/>
      <c r="IQS144" s="21"/>
      <c r="IQT144" s="21"/>
      <c r="IQU144" s="21"/>
      <c r="IQV144" s="21"/>
      <c r="IQW144" s="21"/>
      <c r="IQX144" s="21"/>
      <c r="IQY144" s="21"/>
      <c r="IQZ144" s="21"/>
      <c r="IRA144" s="21"/>
      <c r="IRB144" s="21"/>
      <c r="IRC144" s="21"/>
      <c r="IRD144" s="21"/>
      <c r="IRE144" s="21"/>
      <c r="IRF144" s="21"/>
      <c r="IRG144" s="21"/>
      <c r="IRH144" s="21"/>
      <c r="IRI144" s="21"/>
      <c r="IRJ144" s="21"/>
      <c r="IRK144" s="21"/>
      <c r="IRL144" s="21"/>
      <c r="IRM144" s="21"/>
      <c r="IRN144" s="21"/>
      <c r="IRO144" s="21"/>
      <c r="IRP144" s="21"/>
      <c r="IRQ144" s="21"/>
      <c r="IRR144" s="21"/>
      <c r="IRS144" s="21"/>
      <c r="IRT144" s="21"/>
      <c r="IRU144" s="21"/>
      <c r="IRV144" s="21"/>
      <c r="IRW144" s="21"/>
      <c r="IRX144" s="21"/>
      <c r="IRY144" s="21"/>
      <c r="IRZ144" s="21"/>
      <c r="ISA144" s="21"/>
      <c r="ISB144" s="21"/>
      <c r="ISC144" s="21"/>
      <c r="ISD144" s="21"/>
      <c r="ISE144" s="21"/>
      <c r="ISF144" s="21"/>
      <c r="ISG144" s="21"/>
      <c r="ISH144" s="21"/>
      <c r="ISI144" s="21"/>
      <c r="ISJ144" s="21"/>
      <c r="ISK144" s="21"/>
      <c r="ISL144" s="21"/>
      <c r="ISM144" s="21"/>
      <c r="ISN144" s="21"/>
      <c r="ISO144" s="21"/>
      <c r="ISP144" s="21"/>
      <c r="ISQ144" s="21"/>
      <c r="ISR144" s="21"/>
      <c r="ISS144" s="21"/>
      <c r="IST144" s="21"/>
      <c r="ISU144" s="21"/>
      <c r="ISV144" s="21"/>
      <c r="ISW144" s="21"/>
      <c r="ISX144" s="21"/>
      <c r="ISY144" s="21"/>
      <c r="ISZ144" s="21"/>
      <c r="ITA144" s="21"/>
      <c r="ITB144" s="21"/>
      <c r="ITC144" s="21"/>
      <c r="ITD144" s="21"/>
      <c r="ITE144" s="21"/>
      <c r="ITF144" s="21"/>
      <c r="ITG144" s="21"/>
      <c r="ITH144" s="21"/>
      <c r="ITI144" s="21"/>
      <c r="ITJ144" s="21"/>
      <c r="ITK144" s="21"/>
      <c r="ITL144" s="21"/>
      <c r="ITM144" s="21"/>
      <c r="ITN144" s="21"/>
      <c r="ITO144" s="21"/>
      <c r="ITP144" s="21"/>
      <c r="ITQ144" s="21"/>
      <c r="ITR144" s="21"/>
      <c r="ITS144" s="21"/>
      <c r="ITT144" s="21"/>
      <c r="ITU144" s="21"/>
      <c r="ITV144" s="21"/>
      <c r="ITW144" s="21"/>
      <c r="ITX144" s="21"/>
      <c r="ITY144" s="21"/>
      <c r="ITZ144" s="21"/>
      <c r="IUA144" s="21"/>
      <c r="IUB144" s="21"/>
      <c r="IUC144" s="21"/>
      <c r="IUD144" s="21"/>
      <c r="IUE144" s="21"/>
      <c r="IUF144" s="21"/>
      <c r="IUG144" s="21"/>
      <c r="IUH144" s="21"/>
      <c r="IUI144" s="21"/>
      <c r="IUJ144" s="21"/>
      <c r="IUK144" s="21"/>
      <c r="IUL144" s="21"/>
      <c r="IUM144" s="21"/>
      <c r="IUN144" s="21"/>
      <c r="IUO144" s="21"/>
      <c r="IUP144" s="21"/>
      <c r="IUQ144" s="21"/>
      <c r="IUR144" s="21"/>
      <c r="IUS144" s="21"/>
      <c r="IUT144" s="21"/>
      <c r="IUU144" s="21"/>
      <c r="IUV144" s="21"/>
      <c r="IUW144" s="21"/>
      <c r="IUX144" s="21"/>
      <c r="IUY144" s="21"/>
      <c r="IUZ144" s="21"/>
      <c r="IVA144" s="21"/>
      <c r="IVB144" s="21"/>
      <c r="IVC144" s="21"/>
      <c r="IVD144" s="21"/>
      <c r="IVE144" s="21"/>
      <c r="IVF144" s="21"/>
      <c r="IVG144" s="21"/>
      <c r="IVH144" s="21"/>
      <c r="IVI144" s="21"/>
      <c r="IVJ144" s="21"/>
      <c r="IVK144" s="21"/>
      <c r="IVL144" s="21"/>
      <c r="IVM144" s="21"/>
      <c r="IVN144" s="21"/>
      <c r="IVO144" s="21"/>
      <c r="IVP144" s="21"/>
      <c r="IVQ144" s="21"/>
      <c r="IVR144" s="21"/>
      <c r="IVS144" s="21"/>
      <c r="IVT144" s="21"/>
      <c r="IVU144" s="21"/>
      <c r="IVV144" s="21"/>
      <c r="IVW144" s="21"/>
      <c r="IVX144" s="21"/>
      <c r="IVY144" s="21"/>
      <c r="IVZ144" s="21"/>
      <c r="IWA144" s="21"/>
      <c r="IWB144" s="21"/>
      <c r="IWC144" s="21"/>
      <c r="IWD144" s="21"/>
      <c r="IWE144" s="21"/>
      <c r="IWF144" s="21"/>
      <c r="IWG144" s="21"/>
      <c r="IWH144" s="21"/>
      <c r="IWI144" s="21"/>
      <c r="IWJ144" s="21"/>
      <c r="IWK144" s="21"/>
      <c r="IWL144" s="21"/>
      <c r="IWM144" s="21"/>
      <c r="IWN144" s="21"/>
      <c r="IWO144" s="21"/>
      <c r="IWP144" s="21"/>
      <c r="IWQ144" s="21"/>
      <c r="IWR144" s="21"/>
      <c r="IWS144" s="21"/>
      <c r="IWT144" s="21"/>
      <c r="IWU144" s="21"/>
      <c r="IWV144" s="21"/>
      <c r="IWW144" s="21"/>
      <c r="IWX144" s="21"/>
      <c r="IWY144" s="21"/>
      <c r="IWZ144" s="21"/>
      <c r="IXA144" s="21"/>
      <c r="IXB144" s="21"/>
      <c r="IXC144" s="21"/>
      <c r="IXD144" s="21"/>
      <c r="IXE144" s="21"/>
      <c r="IXF144" s="21"/>
      <c r="IXG144" s="21"/>
      <c r="IXH144" s="21"/>
      <c r="IXI144" s="21"/>
      <c r="IXJ144" s="21"/>
      <c r="IXK144" s="21"/>
      <c r="IXL144" s="21"/>
      <c r="IXM144" s="21"/>
      <c r="IXN144" s="21"/>
      <c r="IXO144" s="21"/>
      <c r="IXP144" s="21"/>
      <c r="IXQ144" s="21"/>
      <c r="IXR144" s="21"/>
      <c r="IXS144" s="21"/>
      <c r="IXT144" s="21"/>
      <c r="IXU144" s="21"/>
      <c r="IXV144" s="21"/>
      <c r="IXW144" s="21"/>
      <c r="IXX144" s="21"/>
      <c r="IXY144" s="21"/>
      <c r="IXZ144" s="21"/>
      <c r="IYA144" s="21"/>
      <c r="IYB144" s="21"/>
      <c r="IYC144" s="21"/>
      <c r="IYD144" s="21"/>
      <c r="IYE144" s="21"/>
      <c r="IYF144" s="21"/>
      <c r="IYG144" s="21"/>
      <c r="IYH144" s="21"/>
      <c r="IYI144" s="21"/>
      <c r="IYJ144" s="21"/>
      <c r="IYK144" s="21"/>
      <c r="IYL144" s="21"/>
      <c r="IYM144" s="21"/>
      <c r="IYN144" s="21"/>
      <c r="IYO144" s="21"/>
      <c r="IYP144" s="21"/>
      <c r="IYQ144" s="21"/>
      <c r="IYR144" s="21"/>
      <c r="IYS144" s="21"/>
      <c r="IYT144" s="21"/>
      <c r="IYU144" s="21"/>
      <c r="IYV144" s="21"/>
      <c r="IYW144" s="21"/>
      <c r="IYX144" s="21"/>
      <c r="IYY144" s="21"/>
      <c r="IYZ144" s="21"/>
      <c r="IZA144" s="21"/>
      <c r="IZB144" s="21"/>
      <c r="IZC144" s="21"/>
      <c r="IZD144" s="21"/>
      <c r="IZE144" s="21"/>
      <c r="IZF144" s="21"/>
      <c r="IZG144" s="21"/>
      <c r="IZH144" s="21"/>
      <c r="IZI144" s="21"/>
      <c r="IZJ144" s="21"/>
      <c r="IZK144" s="21"/>
      <c r="IZL144" s="21"/>
      <c r="IZM144" s="21"/>
      <c r="IZN144" s="21"/>
      <c r="IZO144" s="21"/>
      <c r="IZP144" s="21"/>
      <c r="IZQ144" s="21"/>
      <c r="IZR144" s="21"/>
      <c r="IZS144" s="21"/>
      <c r="IZT144" s="21"/>
      <c r="IZU144" s="21"/>
      <c r="IZV144" s="21"/>
      <c r="IZW144" s="21"/>
      <c r="IZX144" s="21"/>
      <c r="IZY144" s="21"/>
      <c r="IZZ144" s="21"/>
      <c r="JAA144" s="21"/>
      <c r="JAB144" s="21"/>
      <c r="JAC144" s="21"/>
      <c r="JAD144" s="21"/>
      <c r="JAE144" s="21"/>
      <c r="JAF144" s="21"/>
      <c r="JAG144" s="21"/>
      <c r="JAH144" s="21"/>
      <c r="JAI144" s="21"/>
      <c r="JAJ144" s="21"/>
      <c r="JAK144" s="21"/>
      <c r="JAL144" s="21"/>
      <c r="JAM144" s="21"/>
      <c r="JAN144" s="21"/>
      <c r="JAO144" s="21"/>
      <c r="JAP144" s="21"/>
      <c r="JAQ144" s="21"/>
      <c r="JAR144" s="21"/>
      <c r="JAS144" s="21"/>
      <c r="JAT144" s="21"/>
      <c r="JAU144" s="21"/>
      <c r="JAV144" s="21"/>
      <c r="JAW144" s="21"/>
      <c r="JAX144" s="21"/>
      <c r="JAY144" s="21"/>
      <c r="JAZ144" s="21"/>
      <c r="JBA144" s="21"/>
      <c r="JBB144" s="21"/>
      <c r="JBC144" s="21"/>
      <c r="JBD144" s="21"/>
      <c r="JBE144" s="21"/>
      <c r="JBF144" s="21"/>
      <c r="JBG144" s="21"/>
      <c r="JBH144" s="21"/>
      <c r="JBI144" s="21"/>
      <c r="JBJ144" s="21"/>
      <c r="JBK144" s="21"/>
      <c r="JBL144" s="21"/>
      <c r="JBM144" s="21"/>
      <c r="JBN144" s="21"/>
      <c r="JBO144" s="21"/>
      <c r="JBP144" s="21"/>
      <c r="JBQ144" s="21"/>
      <c r="JBR144" s="21"/>
      <c r="JBS144" s="21"/>
      <c r="JBT144" s="21"/>
      <c r="JBU144" s="21"/>
      <c r="JBV144" s="21"/>
      <c r="JBW144" s="21"/>
      <c r="JBX144" s="21"/>
      <c r="JBY144" s="21"/>
      <c r="JBZ144" s="21"/>
      <c r="JCA144" s="21"/>
      <c r="JCB144" s="21"/>
      <c r="JCC144" s="21"/>
      <c r="JCD144" s="21"/>
      <c r="JCE144" s="21"/>
      <c r="JCF144" s="21"/>
      <c r="JCG144" s="21"/>
      <c r="JCH144" s="21"/>
      <c r="JCI144" s="21"/>
      <c r="JCJ144" s="21"/>
      <c r="JCK144" s="21"/>
      <c r="JCL144" s="21"/>
      <c r="JCM144" s="21"/>
      <c r="JCN144" s="21"/>
      <c r="JCO144" s="21"/>
      <c r="JCP144" s="21"/>
      <c r="JCQ144" s="21"/>
      <c r="JCR144" s="21"/>
      <c r="JCS144" s="21"/>
      <c r="JCT144" s="21"/>
      <c r="JCU144" s="21"/>
      <c r="JCV144" s="21"/>
      <c r="JCW144" s="21"/>
      <c r="JCX144" s="21"/>
      <c r="JCY144" s="21"/>
      <c r="JCZ144" s="21"/>
      <c r="JDA144" s="21"/>
      <c r="JDB144" s="21"/>
      <c r="JDC144" s="21"/>
      <c r="JDD144" s="21"/>
      <c r="JDE144" s="21"/>
      <c r="JDF144" s="21"/>
      <c r="JDG144" s="21"/>
      <c r="JDH144" s="21"/>
      <c r="JDI144" s="21"/>
      <c r="JDJ144" s="21"/>
      <c r="JDK144" s="21"/>
      <c r="JDL144" s="21"/>
      <c r="JDM144" s="21"/>
      <c r="JDN144" s="21"/>
      <c r="JDO144" s="21"/>
      <c r="JDP144" s="21"/>
      <c r="JDQ144" s="21"/>
      <c r="JDR144" s="21"/>
      <c r="JDS144" s="21"/>
      <c r="JDT144" s="21"/>
      <c r="JDU144" s="21"/>
      <c r="JDV144" s="21"/>
      <c r="JDW144" s="21"/>
      <c r="JDX144" s="21"/>
      <c r="JDY144" s="21"/>
      <c r="JDZ144" s="21"/>
      <c r="JEA144" s="21"/>
      <c r="JEB144" s="21"/>
      <c r="JEC144" s="21"/>
      <c r="JED144" s="21"/>
      <c r="JEE144" s="21"/>
      <c r="JEF144" s="21"/>
      <c r="JEG144" s="21"/>
      <c r="JEH144" s="21"/>
      <c r="JEI144" s="21"/>
      <c r="JEJ144" s="21"/>
      <c r="JEK144" s="21"/>
      <c r="JEL144" s="21"/>
      <c r="JEM144" s="21"/>
      <c r="JEN144" s="21"/>
      <c r="JEO144" s="21"/>
      <c r="JEP144" s="21"/>
      <c r="JEQ144" s="21"/>
      <c r="JER144" s="21"/>
      <c r="JES144" s="21"/>
      <c r="JET144" s="21"/>
      <c r="JEU144" s="21"/>
      <c r="JEV144" s="21"/>
      <c r="JEW144" s="21"/>
      <c r="JEX144" s="21"/>
      <c r="JEY144" s="21"/>
      <c r="JEZ144" s="21"/>
      <c r="JFA144" s="21"/>
      <c r="JFB144" s="21"/>
      <c r="JFC144" s="21"/>
      <c r="JFD144" s="21"/>
      <c r="JFE144" s="21"/>
      <c r="JFF144" s="21"/>
      <c r="JFG144" s="21"/>
      <c r="JFH144" s="21"/>
      <c r="JFI144" s="21"/>
      <c r="JFJ144" s="21"/>
      <c r="JFK144" s="21"/>
      <c r="JFL144" s="21"/>
      <c r="JFM144" s="21"/>
      <c r="JFN144" s="21"/>
      <c r="JFO144" s="21"/>
      <c r="JFP144" s="21"/>
      <c r="JFQ144" s="21"/>
      <c r="JFR144" s="21"/>
      <c r="JFS144" s="21"/>
      <c r="JFT144" s="21"/>
      <c r="JFU144" s="21"/>
      <c r="JFV144" s="21"/>
      <c r="JFW144" s="21"/>
      <c r="JFX144" s="21"/>
      <c r="JFY144" s="21"/>
      <c r="JFZ144" s="21"/>
      <c r="JGA144" s="21"/>
      <c r="JGB144" s="21"/>
      <c r="JGC144" s="21"/>
      <c r="JGD144" s="21"/>
      <c r="JGE144" s="21"/>
      <c r="JGF144" s="21"/>
      <c r="JGG144" s="21"/>
      <c r="JGH144" s="21"/>
      <c r="JGI144" s="21"/>
      <c r="JGJ144" s="21"/>
      <c r="JGK144" s="21"/>
      <c r="JGL144" s="21"/>
      <c r="JGM144" s="21"/>
      <c r="JGN144" s="21"/>
      <c r="JGO144" s="21"/>
      <c r="JGP144" s="21"/>
      <c r="JGQ144" s="21"/>
      <c r="JGR144" s="21"/>
      <c r="JGS144" s="21"/>
      <c r="JGT144" s="21"/>
      <c r="JGU144" s="21"/>
      <c r="JGV144" s="21"/>
      <c r="JGW144" s="21"/>
      <c r="JGX144" s="21"/>
      <c r="JGY144" s="21"/>
      <c r="JGZ144" s="21"/>
      <c r="JHA144" s="21"/>
      <c r="JHB144" s="21"/>
      <c r="JHC144" s="21"/>
      <c r="JHD144" s="21"/>
      <c r="JHE144" s="21"/>
      <c r="JHF144" s="21"/>
      <c r="JHG144" s="21"/>
      <c r="JHH144" s="21"/>
      <c r="JHI144" s="21"/>
      <c r="JHJ144" s="21"/>
      <c r="JHK144" s="21"/>
      <c r="JHL144" s="21"/>
      <c r="JHM144" s="21"/>
      <c r="JHN144" s="21"/>
      <c r="JHO144" s="21"/>
      <c r="JHP144" s="21"/>
      <c r="JHQ144" s="21"/>
      <c r="JHR144" s="21"/>
      <c r="JHS144" s="21"/>
      <c r="JHT144" s="21"/>
      <c r="JHU144" s="21"/>
      <c r="JHV144" s="21"/>
      <c r="JHW144" s="21"/>
      <c r="JHX144" s="21"/>
      <c r="JHY144" s="21"/>
      <c r="JHZ144" s="21"/>
      <c r="JIA144" s="21"/>
      <c r="JIB144" s="21"/>
      <c r="JIC144" s="21"/>
      <c r="JID144" s="21"/>
      <c r="JIE144" s="21"/>
      <c r="JIF144" s="21"/>
      <c r="JIG144" s="21"/>
      <c r="JIH144" s="21"/>
      <c r="JII144" s="21"/>
      <c r="JIJ144" s="21"/>
      <c r="JIK144" s="21"/>
      <c r="JIL144" s="21"/>
      <c r="JIM144" s="21"/>
      <c r="JIN144" s="21"/>
      <c r="JIO144" s="21"/>
      <c r="JIP144" s="21"/>
      <c r="JIQ144" s="21"/>
      <c r="JIR144" s="21"/>
      <c r="JIS144" s="21"/>
      <c r="JIT144" s="21"/>
      <c r="JIU144" s="21"/>
      <c r="JIV144" s="21"/>
      <c r="JIW144" s="21"/>
      <c r="JIX144" s="21"/>
      <c r="JIY144" s="21"/>
      <c r="JIZ144" s="21"/>
      <c r="JJA144" s="21"/>
      <c r="JJB144" s="21"/>
      <c r="JJC144" s="21"/>
      <c r="JJD144" s="21"/>
      <c r="JJE144" s="21"/>
      <c r="JJF144" s="21"/>
      <c r="JJG144" s="21"/>
      <c r="JJH144" s="21"/>
      <c r="JJI144" s="21"/>
      <c r="JJJ144" s="21"/>
      <c r="JJK144" s="21"/>
      <c r="JJL144" s="21"/>
      <c r="JJM144" s="21"/>
      <c r="JJN144" s="21"/>
      <c r="JJO144" s="21"/>
      <c r="JJP144" s="21"/>
      <c r="JJQ144" s="21"/>
      <c r="JJR144" s="21"/>
      <c r="JJS144" s="21"/>
      <c r="JJT144" s="21"/>
      <c r="JJU144" s="21"/>
      <c r="JJV144" s="21"/>
      <c r="JJW144" s="21"/>
      <c r="JJX144" s="21"/>
      <c r="JJY144" s="21"/>
      <c r="JJZ144" s="21"/>
      <c r="JKA144" s="21"/>
      <c r="JKB144" s="21"/>
      <c r="JKC144" s="21"/>
      <c r="JKD144" s="21"/>
      <c r="JKE144" s="21"/>
      <c r="JKF144" s="21"/>
      <c r="JKG144" s="21"/>
      <c r="JKH144" s="21"/>
      <c r="JKI144" s="21"/>
      <c r="JKJ144" s="21"/>
      <c r="JKK144" s="21"/>
      <c r="JKL144" s="21"/>
      <c r="JKM144" s="21"/>
      <c r="JKN144" s="21"/>
      <c r="JKO144" s="21"/>
      <c r="JKP144" s="21"/>
      <c r="JKQ144" s="21"/>
      <c r="JKR144" s="21"/>
      <c r="JKS144" s="21"/>
      <c r="JKT144" s="21"/>
      <c r="JKU144" s="21"/>
      <c r="JKV144" s="21"/>
      <c r="JKW144" s="21"/>
      <c r="JKX144" s="21"/>
      <c r="JKY144" s="21"/>
      <c r="JKZ144" s="21"/>
      <c r="JLA144" s="21"/>
      <c r="JLB144" s="21"/>
      <c r="JLC144" s="21"/>
      <c r="JLD144" s="21"/>
      <c r="JLE144" s="21"/>
      <c r="JLF144" s="21"/>
      <c r="JLG144" s="21"/>
      <c r="JLH144" s="21"/>
      <c r="JLI144" s="21"/>
      <c r="JLJ144" s="21"/>
      <c r="JLK144" s="21"/>
      <c r="JLL144" s="21"/>
      <c r="JLM144" s="21"/>
      <c r="JLN144" s="21"/>
      <c r="JLO144" s="21"/>
      <c r="JLP144" s="21"/>
      <c r="JLQ144" s="21"/>
      <c r="JLR144" s="21"/>
      <c r="JLS144" s="21"/>
      <c r="JLT144" s="21"/>
      <c r="JLU144" s="21"/>
      <c r="JLV144" s="21"/>
      <c r="JLW144" s="21"/>
      <c r="JLX144" s="21"/>
      <c r="JLY144" s="21"/>
      <c r="JLZ144" s="21"/>
      <c r="JMA144" s="21"/>
      <c r="JMB144" s="21"/>
      <c r="JMC144" s="21"/>
      <c r="JMD144" s="21"/>
      <c r="JME144" s="21"/>
      <c r="JMF144" s="21"/>
      <c r="JMG144" s="21"/>
      <c r="JMH144" s="21"/>
      <c r="JMI144" s="21"/>
      <c r="JMJ144" s="21"/>
      <c r="JMK144" s="21"/>
      <c r="JML144" s="21"/>
      <c r="JMM144" s="21"/>
      <c r="JMN144" s="21"/>
      <c r="JMO144" s="21"/>
      <c r="JMP144" s="21"/>
      <c r="JMQ144" s="21"/>
      <c r="JMR144" s="21"/>
      <c r="JMS144" s="21"/>
      <c r="JMT144" s="21"/>
      <c r="JMU144" s="21"/>
      <c r="JMV144" s="21"/>
      <c r="JMW144" s="21"/>
      <c r="JMX144" s="21"/>
      <c r="JMY144" s="21"/>
      <c r="JMZ144" s="21"/>
      <c r="JNA144" s="21"/>
      <c r="JNB144" s="21"/>
      <c r="JNC144" s="21"/>
      <c r="JND144" s="21"/>
      <c r="JNE144" s="21"/>
      <c r="JNF144" s="21"/>
      <c r="JNG144" s="21"/>
      <c r="JNH144" s="21"/>
      <c r="JNI144" s="21"/>
      <c r="JNJ144" s="21"/>
      <c r="JNK144" s="21"/>
      <c r="JNL144" s="21"/>
      <c r="JNM144" s="21"/>
      <c r="JNN144" s="21"/>
      <c r="JNO144" s="21"/>
      <c r="JNP144" s="21"/>
      <c r="JNQ144" s="21"/>
      <c r="JNR144" s="21"/>
      <c r="JNS144" s="21"/>
      <c r="JNT144" s="21"/>
      <c r="JNU144" s="21"/>
      <c r="JNV144" s="21"/>
      <c r="JNW144" s="21"/>
      <c r="JNX144" s="21"/>
      <c r="JNY144" s="21"/>
      <c r="JNZ144" s="21"/>
      <c r="JOA144" s="21"/>
      <c r="JOB144" s="21"/>
      <c r="JOC144" s="21"/>
      <c r="JOD144" s="21"/>
      <c r="JOE144" s="21"/>
      <c r="JOF144" s="21"/>
      <c r="JOG144" s="21"/>
      <c r="JOH144" s="21"/>
      <c r="JOI144" s="21"/>
      <c r="JOJ144" s="21"/>
      <c r="JOK144" s="21"/>
      <c r="JOL144" s="21"/>
      <c r="JOM144" s="21"/>
      <c r="JON144" s="21"/>
      <c r="JOO144" s="21"/>
      <c r="JOP144" s="21"/>
      <c r="JOQ144" s="21"/>
      <c r="JOR144" s="21"/>
      <c r="JOS144" s="21"/>
      <c r="JOT144" s="21"/>
      <c r="JOU144" s="21"/>
      <c r="JOV144" s="21"/>
      <c r="JOW144" s="21"/>
      <c r="JOX144" s="21"/>
      <c r="JOY144" s="21"/>
      <c r="JOZ144" s="21"/>
      <c r="JPA144" s="21"/>
      <c r="JPB144" s="21"/>
      <c r="JPC144" s="21"/>
      <c r="JPD144" s="21"/>
      <c r="JPE144" s="21"/>
      <c r="JPF144" s="21"/>
      <c r="JPG144" s="21"/>
      <c r="JPH144" s="21"/>
      <c r="JPI144" s="21"/>
      <c r="JPJ144" s="21"/>
      <c r="JPK144" s="21"/>
      <c r="JPL144" s="21"/>
      <c r="JPM144" s="21"/>
      <c r="JPN144" s="21"/>
      <c r="JPO144" s="21"/>
      <c r="JPP144" s="21"/>
      <c r="JPQ144" s="21"/>
      <c r="JPR144" s="21"/>
      <c r="JPS144" s="21"/>
      <c r="JPT144" s="21"/>
      <c r="JPU144" s="21"/>
      <c r="JPV144" s="21"/>
      <c r="JPW144" s="21"/>
      <c r="JPX144" s="21"/>
      <c r="JPY144" s="21"/>
      <c r="JPZ144" s="21"/>
      <c r="JQA144" s="21"/>
      <c r="JQB144" s="21"/>
      <c r="JQC144" s="21"/>
      <c r="JQD144" s="21"/>
      <c r="JQE144" s="21"/>
      <c r="JQF144" s="21"/>
      <c r="JQG144" s="21"/>
      <c r="JQH144" s="21"/>
      <c r="JQI144" s="21"/>
      <c r="JQJ144" s="21"/>
      <c r="JQK144" s="21"/>
      <c r="JQL144" s="21"/>
      <c r="JQM144" s="21"/>
      <c r="JQN144" s="21"/>
      <c r="JQO144" s="21"/>
      <c r="JQP144" s="21"/>
      <c r="JQQ144" s="21"/>
      <c r="JQR144" s="21"/>
      <c r="JQS144" s="21"/>
      <c r="JQT144" s="21"/>
      <c r="JQU144" s="21"/>
      <c r="JQV144" s="21"/>
      <c r="JQW144" s="21"/>
      <c r="JQX144" s="21"/>
      <c r="JQY144" s="21"/>
      <c r="JQZ144" s="21"/>
      <c r="JRA144" s="21"/>
      <c r="JRB144" s="21"/>
      <c r="JRC144" s="21"/>
      <c r="JRD144" s="21"/>
      <c r="JRE144" s="21"/>
      <c r="JRF144" s="21"/>
      <c r="JRG144" s="21"/>
      <c r="JRH144" s="21"/>
      <c r="JRI144" s="21"/>
      <c r="JRJ144" s="21"/>
      <c r="JRK144" s="21"/>
      <c r="JRL144" s="21"/>
      <c r="JRM144" s="21"/>
      <c r="JRN144" s="21"/>
      <c r="JRO144" s="21"/>
      <c r="JRP144" s="21"/>
      <c r="JRQ144" s="21"/>
      <c r="JRR144" s="21"/>
      <c r="JRS144" s="21"/>
      <c r="JRT144" s="21"/>
      <c r="JRU144" s="21"/>
      <c r="JRV144" s="21"/>
      <c r="JRW144" s="21"/>
      <c r="JRX144" s="21"/>
      <c r="JRY144" s="21"/>
      <c r="JRZ144" s="21"/>
      <c r="JSA144" s="21"/>
      <c r="JSB144" s="21"/>
      <c r="JSC144" s="21"/>
      <c r="JSD144" s="21"/>
      <c r="JSE144" s="21"/>
      <c r="JSF144" s="21"/>
      <c r="JSG144" s="21"/>
      <c r="JSH144" s="21"/>
      <c r="JSI144" s="21"/>
      <c r="JSJ144" s="21"/>
      <c r="JSK144" s="21"/>
      <c r="JSL144" s="21"/>
      <c r="JSM144" s="21"/>
      <c r="JSN144" s="21"/>
      <c r="JSO144" s="21"/>
      <c r="JSP144" s="21"/>
      <c r="JSQ144" s="21"/>
      <c r="JSR144" s="21"/>
      <c r="JSS144" s="21"/>
      <c r="JST144" s="21"/>
      <c r="JSU144" s="21"/>
      <c r="JSV144" s="21"/>
      <c r="JSW144" s="21"/>
      <c r="JSX144" s="21"/>
      <c r="JSY144" s="21"/>
      <c r="JSZ144" s="21"/>
      <c r="JTA144" s="21"/>
      <c r="JTB144" s="21"/>
      <c r="JTC144" s="21"/>
      <c r="JTD144" s="21"/>
      <c r="JTE144" s="21"/>
      <c r="JTF144" s="21"/>
      <c r="JTG144" s="21"/>
      <c r="JTH144" s="21"/>
      <c r="JTI144" s="21"/>
      <c r="JTJ144" s="21"/>
      <c r="JTK144" s="21"/>
      <c r="JTL144" s="21"/>
      <c r="JTM144" s="21"/>
      <c r="JTN144" s="21"/>
      <c r="JTO144" s="21"/>
      <c r="JTP144" s="21"/>
      <c r="JTQ144" s="21"/>
      <c r="JTR144" s="21"/>
      <c r="JTS144" s="21"/>
      <c r="JTT144" s="21"/>
      <c r="JTU144" s="21"/>
      <c r="JTV144" s="21"/>
      <c r="JTW144" s="21"/>
      <c r="JTX144" s="21"/>
      <c r="JTY144" s="21"/>
      <c r="JTZ144" s="21"/>
      <c r="JUA144" s="21"/>
      <c r="JUB144" s="21"/>
      <c r="JUC144" s="21"/>
      <c r="JUD144" s="21"/>
      <c r="JUE144" s="21"/>
      <c r="JUF144" s="21"/>
      <c r="JUG144" s="21"/>
      <c r="JUH144" s="21"/>
      <c r="JUI144" s="21"/>
      <c r="JUJ144" s="21"/>
      <c r="JUK144" s="21"/>
      <c r="JUL144" s="21"/>
      <c r="JUM144" s="21"/>
      <c r="JUN144" s="21"/>
      <c r="JUO144" s="21"/>
      <c r="JUP144" s="21"/>
      <c r="JUQ144" s="21"/>
      <c r="JUR144" s="21"/>
      <c r="JUS144" s="21"/>
      <c r="JUT144" s="21"/>
      <c r="JUU144" s="21"/>
      <c r="JUV144" s="21"/>
      <c r="JUW144" s="21"/>
      <c r="JUX144" s="21"/>
      <c r="JUY144" s="21"/>
      <c r="JUZ144" s="21"/>
      <c r="JVA144" s="21"/>
      <c r="JVB144" s="21"/>
      <c r="JVC144" s="21"/>
      <c r="JVD144" s="21"/>
      <c r="JVE144" s="21"/>
      <c r="JVF144" s="21"/>
      <c r="JVG144" s="21"/>
      <c r="JVH144" s="21"/>
      <c r="JVI144" s="21"/>
      <c r="JVJ144" s="21"/>
      <c r="JVK144" s="21"/>
      <c r="JVL144" s="21"/>
      <c r="JVM144" s="21"/>
      <c r="JVN144" s="21"/>
      <c r="JVO144" s="21"/>
      <c r="JVP144" s="21"/>
      <c r="JVQ144" s="21"/>
      <c r="JVR144" s="21"/>
      <c r="JVS144" s="21"/>
      <c r="JVT144" s="21"/>
      <c r="JVU144" s="21"/>
      <c r="JVV144" s="21"/>
      <c r="JVW144" s="21"/>
      <c r="JVX144" s="21"/>
      <c r="JVY144" s="21"/>
      <c r="JVZ144" s="21"/>
      <c r="JWA144" s="21"/>
      <c r="JWB144" s="21"/>
      <c r="JWC144" s="21"/>
      <c r="JWD144" s="21"/>
      <c r="JWE144" s="21"/>
      <c r="JWF144" s="21"/>
      <c r="JWG144" s="21"/>
      <c r="JWH144" s="21"/>
      <c r="JWI144" s="21"/>
      <c r="JWJ144" s="21"/>
      <c r="JWK144" s="21"/>
      <c r="JWL144" s="21"/>
      <c r="JWM144" s="21"/>
      <c r="JWN144" s="21"/>
      <c r="JWO144" s="21"/>
      <c r="JWP144" s="21"/>
      <c r="JWQ144" s="21"/>
      <c r="JWR144" s="21"/>
      <c r="JWS144" s="21"/>
      <c r="JWT144" s="21"/>
      <c r="JWU144" s="21"/>
      <c r="JWV144" s="21"/>
      <c r="JWW144" s="21"/>
      <c r="JWX144" s="21"/>
      <c r="JWY144" s="21"/>
      <c r="JWZ144" s="21"/>
      <c r="JXA144" s="21"/>
      <c r="JXB144" s="21"/>
      <c r="JXC144" s="21"/>
      <c r="JXD144" s="21"/>
      <c r="JXE144" s="21"/>
      <c r="JXF144" s="21"/>
      <c r="JXG144" s="21"/>
      <c r="JXH144" s="21"/>
      <c r="JXI144" s="21"/>
      <c r="JXJ144" s="21"/>
      <c r="JXK144" s="21"/>
      <c r="JXL144" s="21"/>
      <c r="JXM144" s="21"/>
      <c r="JXN144" s="21"/>
      <c r="JXO144" s="21"/>
      <c r="JXP144" s="21"/>
      <c r="JXQ144" s="21"/>
      <c r="JXR144" s="21"/>
      <c r="JXS144" s="21"/>
      <c r="JXT144" s="21"/>
      <c r="JXU144" s="21"/>
      <c r="JXV144" s="21"/>
      <c r="JXW144" s="21"/>
      <c r="JXX144" s="21"/>
      <c r="JXY144" s="21"/>
      <c r="JXZ144" s="21"/>
      <c r="JYA144" s="21"/>
      <c r="JYB144" s="21"/>
      <c r="JYC144" s="21"/>
      <c r="JYD144" s="21"/>
      <c r="JYE144" s="21"/>
      <c r="JYF144" s="21"/>
      <c r="JYG144" s="21"/>
      <c r="JYH144" s="21"/>
      <c r="JYI144" s="21"/>
      <c r="JYJ144" s="21"/>
      <c r="JYK144" s="21"/>
      <c r="JYL144" s="21"/>
      <c r="JYM144" s="21"/>
      <c r="JYN144" s="21"/>
      <c r="JYO144" s="21"/>
      <c r="JYP144" s="21"/>
      <c r="JYQ144" s="21"/>
      <c r="JYR144" s="21"/>
      <c r="JYS144" s="21"/>
      <c r="JYT144" s="21"/>
      <c r="JYU144" s="21"/>
      <c r="JYV144" s="21"/>
      <c r="JYW144" s="21"/>
      <c r="JYX144" s="21"/>
      <c r="JYY144" s="21"/>
      <c r="JYZ144" s="21"/>
      <c r="JZA144" s="21"/>
      <c r="JZB144" s="21"/>
      <c r="JZC144" s="21"/>
      <c r="JZD144" s="21"/>
      <c r="JZE144" s="21"/>
      <c r="JZF144" s="21"/>
      <c r="JZG144" s="21"/>
      <c r="JZH144" s="21"/>
      <c r="JZI144" s="21"/>
      <c r="JZJ144" s="21"/>
      <c r="JZK144" s="21"/>
      <c r="JZL144" s="21"/>
      <c r="JZM144" s="21"/>
      <c r="JZN144" s="21"/>
      <c r="JZO144" s="21"/>
      <c r="JZP144" s="21"/>
      <c r="JZQ144" s="21"/>
      <c r="JZR144" s="21"/>
      <c r="JZS144" s="21"/>
      <c r="JZT144" s="21"/>
      <c r="JZU144" s="21"/>
      <c r="JZV144" s="21"/>
      <c r="JZW144" s="21"/>
      <c r="JZX144" s="21"/>
      <c r="JZY144" s="21"/>
      <c r="JZZ144" s="21"/>
      <c r="KAA144" s="21"/>
      <c r="KAB144" s="21"/>
      <c r="KAC144" s="21"/>
      <c r="KAD144" s="21"/>
      <c r="KAE144" s="21"/>
      <c r="KAF144" s="21"/>
      <c r="KAG144" s="21"/>
      <c r="KAH144" s="21"/>
      <c r="KAI144" s="21"/>
      <c r="KAJ144" s="21"/>
      <c r="KAK144" s="21"/>
      <c r="KAL144" s="21"/>
      <c r="KAM144" s="21"/>
      <c r="KAN144" s="21"/>
      <c r="KAO144" s="21"/>
      <c r="KAP144" s="21"/>
      <c r="KAQ144" s="21"/>
      <c r="KAR144" s="21"/>
      <c r="KAS144" s="21"/>
      <c r="KAT144" s="21"/>
      <c r="KAU144" s="21"/>
      <c r="KAV144" s="21"/>
      <c r="KAW144" s="21"/>
      <c r="KAX144" s="21"/>
      <c r="KAY144" s="21"/>
      <c r="KAZ144" s="21"/>
      <c r="KBA144" s="21"/>
      <c r="KBB144" s="21"/>
      <c r="KBC144" s="21"/>
      <c r="KBD144" s="21"/>
      <c r="KBE144" s="21"/>
      <c r="KBF144" s="21"/>
      <c r="KBG144" s="21"/>
      <c r="KBH144" s="21"/>
      <c r="KBI144" s="21"/>
      <c r="KBJ144" s="21"/>
      <c r="KBK144" s="21"/>
      <c r="KBL144" s="21"/>
      <c r="KBM144" s="21"/>
      <c r="KBN144" s="21"/>
      <c r="KBO144" s="21"/>
      <c r="KBP144" s="21"/>
      <c r="KBQ144" s="21"/>
      <c r="KBR144" s="21"/>
      <c r="KBS144" s="21"/>
      <c r="KBT144" s="21"/>
      <c r="KBU144" s="21"/>
      <c r="KBV144" s="21"/>
      <c r="KBW144" s="21"/>
      <c r="KBX144" s="21"/>
      <c r="KBY144" s="21"/>
      <c r="KBZ144" s="21"/>
      <c r="KCA144" s="21"/>
      <c r="KCB144" s="21"/>
      <c r="KCC144" s="21"/>
      <c r="KCD144" s="21"/>
      <c r="KCE144" s="21"/>
      <c r="KCF144" s="21"/>
      <c r="KCG144" s="21"/>
      <c r="KCH144" s="21"/>
      <c r="KCI144" s="21"/>
      <c r="KCJ144" s="21"/>
      <c r="KCK144" s="21"/>
      <c r="KCL144" s="21"/>
      <c r="KCM144" s="21"/>
      <c r="KCN144" s="21"/>
      <c r="KCO144" s="21"/>
      <c r="KCP144" s="21"/>
      <c r="KCQ144" s="21"/>
      <c r="KCR144" s="21"/>
      <c r="KCS144" s="21"/>
      <c r="KCT144" s="21"/>
      <c r="KCU144" s="21"/>
      <c r="KCV144" s="21"/>
      <c r="KCW144" s="21"/>
      <c r="KCX144" s="21"/>
      <c r="KCY144" s="21"/>
      <c r="KCZ144" s="21"/>
      <c r="KDA144" s="21"/>
      <c r="KDB144" s="21"/>
      <c r="KDC144" s="21"/>
      <c r="KDD144" s="21"/>
      <c r="KDE144" s="21"/>
      <c r="KDF144" s="21"/>
      <c r="KDG144" s="21"/>
      <c r="KDH144" s="21"/>
      <c r="KDI144" s="21"/>
      <c r="KDJ144" s="21"/>
      <c r="KDK144" s="21"/>
      <c r="KDL144" s="21"/>
      <c r="KDM144" s="21"/>
      <c r="KDN144" s="21"/>
      <c r="KDO144" s="21"/>
      <c r="KDP144" s="21"/>
      <c r="KDQ144" s="21"/>
      <c r="KDR144" s="21"/>
      <c r="KDS144" s="21"/>
      <c r="KDT144" s="21"/>
      <c r="KDU144" s="21"/>
      <c r="KDV144" s="21"/>
      <c r="KDW144" s="21"/>
      <c r="KDX144" s="21"/>
      <c r="KDY144" s="21"/>
      <c r="KDZ144" s="21"/>
      <c r="KEA144" s="21"/>
      <c r="KEB144" s="21"/>
      <c r="KEC144" s="21"/>
      <c r="KED144" s="21"/>
      <c r="KEE144" s="21"/>
      <c r="KEF144" s="21"/>
      <c r="KEG144" s="21"/>
      <c r="KEH144" s="21"/>
      <c r="KEI144" s="21"/>
      <c r="KEJ144" s="21"/>
      <c r="KEK144" s="21"/>
      <c r="KEL144" s="21"/>
      <c r="KEM144" s="21"/>
      <c r="KEN144" s="21"/>
      <c r="KEO144" s="21"/>
      <c r="KEP144" s="21"/>
      <c r="KEQ144" s="21"/>
      <c r="KER144" s="21"/>
      <c r="KES144" s="21"/>
      <c r="KET144" s="21"/>
      <c r="KEU144" s="21"/>
      <c r="KEV144" s="21"/>
      <c r="KEW144" s="21"/>
      <c r="KEX144" s="21"/>
      <c r="KEY144" s="21"/>
      <c r="KEZ144" s="21"/>
      <c r="KFA144" s="21"/>
      <c r="KFB144" s="21"/>
      <c r="KFC144" s="21"/>
      <c r="KFD144" s="21"/>
      <c r="KFE144" s="21"/>
      <c r="KFF144" s="21"/>
      <c r="KFG144" s="21"/>
      <c r="KFH144" s="21"/>
      <c r="KFI144" s="21"/>
      <c r="KFJ144" s="21"/>
      <c r="KFK144" s="21"/>
      <c r="KFL144" s="21"/>
      <c r="KFM144" s="21"/>
      <c r="KFN144" s="21"/>
      <c r="KFO144" s="21"/>
      <c r="KFP144" s="21"/>
      <c r="KFQ144" s="21"/>
      <c r="KFR144" s="21"/>
      <c r="KFS144" s="21"/>
      <c r="KFT144" s="21"/>
      <c r="KFU144" s="21"/>
      <c r="KFV144" s="21"/>
      <c r="KFW144" s="21"/>
      <c r="KFX144" s="21"/>
      <c r="KFY144" s="21"/>
      <c r="KFZ144" s="21"/>
      <c r="KGA144" s="21"/>
      <c r="KGB144" s="21"/>
      <c r="KGC144" s="21"/>
      <c r="KGD144" s="21"/>
      <c r="KGE144" s="21"/>
      <c r="KGF144" s="21"/>
      <c r="KGG144" s="21"/>
      <c r="KGH144" s="21"/>
      <c r="KGI144" s="21"/>
      <c r="KGJ144" s="21"/>
      <c r="KGK144" s="21"/>
      <c r="KGL144" s="21"/>
      <c r="KGM144" s="21"/>
      <c r="KGN144" s="21"/>
      <c r="KGO144" s="21"/>
      <c r="KGP144" s="21"/>
      <c r="KGQ144" s="21"/>
      <c r="KGR144" s="21"/>
      <c r="KGS144" s="21"/>
      <c r="KGT144" s="21"/>
      <c r="KGU144" s="21"/>
      <c r="KGV144" s="21"/>
      <c r="KGW144" s="21"/>
      <c r="KGX144" s="21"/>
      <c r="KGY144" s="21"/>
      <c r="KGZ144" s="21"/>
      <c r="KHA144" s="21"/>
      <c r="KHB144" s="21"/>
      <c r="KHC144" s="21"/>
      <c r="KHD144" s="21"/>
      <c r="KHE144" s="21"/>
      <c r="KHF144" s="21"/>
      <c r="KHG144" s="21"/>
      <c r="KHH144" s="21"/>
      <c r="KHI144" s="21"/>
      <c r="KHJ144" s="21"/>
      <c r="KHK144" s="21"/>
      <c r="KHL144" s="21"/>
      <c r="KHM144" s="21"/>
      <c r="KHN144" s="21"/>
      <c r="KHO144" s="21"/>
      <c r="KHP144" s="21"/>
      <c r="KHQ144" s="21"/>
      <c r="KHR144" s="21"/>
      <c r="KHS144" s="21"/>
      <c r="KHT144" s="21"/>
      <c r="KHU144" s="21"/>
      <c r="KHV144" s="21"/>
      <c r="KHW144" s="21"/>
      <c r="KHX144" s="21"/>
      <c r="KHY144" s="21"/>
      <c r="KHZ144" s="21"/>
      <c r="KIA144" s="21"/>
      <c r="KIB144" s="21"/>
      <c r="KIC144" s="21"/>
      <c r="KID144" s="21"/>
      <c r="KIE144" s="21"/>
      <c r="KIF144" s="21"/>
      <c r="KIG144" s="21"/>
      <c r="KIH144" s="21"/>
      <c r="KII144" s="21"/>
      <c r="KIJ144" s="21"/>
      <c r="KIK144" s="21"/>
      <c r="KIL144" s="21"/>
      <c r="KIM144" s="21"/>
      <c r="KIN144" s="21"/>
      <c r="KIO144" s="21"/>
      <c r="KIP144" s="21"/>
      <c r="KIQ144" s="21"/>
      <c r="KIR144" s="21"/>
      <c r="KIS144" s="21"/>
      <c r="KIT144" s="21"/>
      <c r="KIU144" s="21"/>
      <c r="KIV144" s="21"/>
      <c r="KIW144" s="21"/>
      <c r="KIX144" s="21"/>
      <c r="KIY144" s="21"/>
      <c r="KIZ144" s="21"/>
      <c r="KJA144" s="21"/>
      <c r="KJB144" s="21"/>
      <c r="KJC144" s="21"/>
      <c r="KJD144" s="21"/>
      <c r="KJE144" s="21"/>
      <c r="KJF144" s="21"/>
      <c r="KJG144" s="21"/>
      <c r="KJH144" s="21"/>
      <c r="KJI144" s="21"/>
      <c r="KJJ144" s="21"/>
      <c r="KJK144" s="21"/>
      <c r="KJL144" s="21"/>
      <c r="KJM144" s="21"/>
      <c r="KJN144" s="21"/>
      <c r="KJO144" s="21"/>
      <c r="KJP144" s="21"/>
      <c r="KJQ144" s="21"/>
      <c r="KJR144" s="21"/>
      <c r="KJS144" s="21"/>
      <c r="KJT144" s="21"/>
      <c r="KJU144" s="21"/>
      <c r="KJV144" s="21"/>
      <c r="KJW144" s="21"/>
      <c r="KJX144" s="21"/>
      <c r="KJY144" s="21"/>
      <c r="KJZ144" s="21"/>
      <c r="KKA144" s="21"/>
      <c r="KKB144" s="21"/>
      <c r="KKC144" s="21"/>
      <c r="KKD144" s="21"/>
      <c r="KKE144" s="21"/>
      <c r="KKF144" s="21"/>
      <c r="KKG144" s="21"/>
      <c r="KKH144" s="21"/>
      <c r="KKI144" s="21"/>
      <c r="KKJ144" s="21"/>
      <c r="KKK144" s="21"/>
      <c r="KKL144" s="21"/>
      <c r="KKM144" s="21"/>
      <c r="KKN144" s="21"/>
      <c r="KKO144" s="21"/>
      <c r="KKP144" s="21"/>
      <c r="KKQ144" s="21"/>
      <c r="KKR144" s="21"/>
      <c r="KKS144" s="21"/>
      <c r="KKT144" s="21"/>
      <c r="KKU144" s="21"/>
      <c r="KKV144" s="21"/>
      <c r="KKW144" s="21"/>
      <c r="KKX144" s="21"/>
      <c r="KKY144" s="21"/>
      <c r="KKZ144" s="21"/>
      <c r="KLA144" s="21"/>
      <c r="KLB144" s="21"/>
      <c r="KLC144" s="21"/>
      <c r="KLD144" s="21"/>
      <c r="KLE144" s="21"/>
      <c r="KLF144" s="21"/>
      <c r="KLG144" s="21"/>
      <c r="KLH144" s="21"/>
      <c r="KLI144" s="21"/>
      <c r="KLJ144" s="21"/>
      <c r="KLK144" s="21"/>
      <c r="KLL144" s="21"/>
      <c r="KLM144" s="21"/>
      <c r="KLN144" s="21"/>
      <c r="KLO144" s="21"/>
      <c r="KLP144" s="21"/>
      <c r="KLQ144" s="21"/>
      <c r="KLR144" s="21"/>
      <c r="KLS144" s="21"/>
      <c r="KLT144" s="21"/>
      <c r="KLU144" s="21"/>
      <c r="KLV144" s="21"/>
      <c r="KLW144" s="21"/>
      <c r="KLX144" s="21"/>
      <c r="KLY144" s="21"/>
      <c r="KLZ144" s="21"/>
      <c r="KMA144" s="21"/>
      <c r="KMB144" s="21"/>
      <c r="KMC144" s="21"/>
      <c r="KMD144" s="21"/>
      <c r="KME144" s="21"/>
      <c r="KMF144" s="21"/>
      <c r="KMG144" s="21"/>
      <c r="KMH144" s="21"/>
      <c r="KMI144" s="21"/>
      <c r="KMJ144" s="21"/>
      <c r="KMK144" s="21"/>
      <c r="KML144" s="21"/>
      <c r="KMM144" s="21"/>
      <c r="KMN144" s="21"/>
      <c r="KMO144" s="21"/>
      <c r="KMP144" s="21"/>
      <c r="KMQ144" s="21"/>
      <c r="KMR144" s="21"/>
      <c r="KMS144" s="21"/>
      <c r="KMT144" s="21"/>
      <c r="KMU144" s="21"/>
      <c r="KMV144" s="21"/>
      <c r="KMW144" s="21"/>
      <c r="KMX144" s="21"/>
      <c r="KMY144" s="21"/>
      <c r="KMZ144" s="21"/>
      <c r="KNA144" s="21"/>
      <c r="KNB144" s="21"/>
      <c r="KNC144" s="21"/>
      <c r="KND144" s="21"/>
      <c r="KNE144" s="21"/>
      <c r="KNF144" s="21"/>
      <c r="KNG144" s="21"/>
      <c r="KNH144" s="21"/>
      <c r="KNI144" s="21"/>
      <c r="KNJ144" s="21"/>
      <c r="KNK144" s="21"/>
      <c r="KNL144" s="21"/>
      <c r="KNM144" s="21"/>
      <c r="KNN144" s="21"/>
      <c r="KNO144" s="21"/>
      <c r="KNP144" s="21"/>
      <c r="KNQ144" s="21"/>
      <c r="KNR144" s="21"/>
      <c r="KNS144" s="21"/>
      <c r="KNT144" s="21"/>
      <c r="KNU144" s="21"/>
      <c r="KNV144" s="21"/>
      <c r="KNW144" s="21"/>
      <c r="KNX144" s="21"/>
      <c r="KNY144" s="21"/>
      <c r="KNZ144" s="21"/>
      <c r="KOA144" s="21"/>
      <c r="KOB144" s="21"/>
      <c r="KOC144" s="21"/>
      <c r="KOD144" s="21"/>
      <c r="KOE144" s="21"/>
      <c r="KOF144" s="21"/>
      <c r="KOG144" s="21"/>
      <c r="KOH144" s="21"/>
      <c r="KOI144" s="21"/>
      <c r="KOJ144" s="21"/>
      <c r="KOK144" s="21"/>
      <c r="KOL144" s="21"/>
      <c r="KOM144" s="21"/>
      <c r="KON144" s="21"/>
      <c r="KOO144" s="21"/>
      <c r="KOP144" s="21"/>
      <c r="KOQ144" s="21"/>
      <c r="KOR144" s="21"/>
      <c r="KOS144" s="21"/>
      <c r="KOT144" s="21"/>
      <c r="KOU144" s="21"/>
      <c r="KOV144" s="21"/>
      <c r="KOW144" s="21"/>
      <c r="KOX144" s="21"/>
      <c r="KOY144" s="21"/>
      <c r="KOZ144" s="21"/>
      <c r="KPA144" s="21"/>
      <c r="KPB144" s="21"/>
      <c r="KPC144" s="21"/>
      <c r="KPD144" s="21"/>
      <c r="KPE144" s="21"/>
      <c r="KPF144" s="21"/>
      <c r="KPG144" s="21"/>
      <c r="KPH144" s="21"/>
      <c r="KPI144" s="21"/>
      <c r="KPJ144" s="21"/>
      <c r="KPK144" s="21"/>
      <c r="KPL144" s="21"/>
      <c r="KPM144" s="21"/>
      <c r="KPN144" s="21"/>
      <c r="KPO144" s="21"/>
      <c r="KPP144" s="21"/>
      <c r="KPQ144" s="21"/>
      <c r="KPR144" s="21"/>
      <c r="KPS144" s="21"/>
      <c r="KPT144" s="21"/>
      <c r="KPU144" s="21"/>
      <c r="KPV144" s="21"/>
      <c r="KPW144" s="21"/>
      <c r="KPX144" s="21"/>
      <c r="KPY144" s="21"/>
      <c r="KPZ144" s="21"/>
      <c r="KQA144" s="21"/>
      <c r="KQB144" s="21"/>
      <c r="KQC144" s="21"/>
      <c r="KQD144" s="21"/>
      <c r="KQE144" s="21"/>
      <c r="KQF144" s="21"/>
      <c r="KQG144" s="21"/>
      <c r="KQH144" s="21"/>
      <c r="KQI144" s="21"/>
      <c r="KQJ144" s="21"/>
      <c r="KQK144" s="21"/>
      <c r="KQL144" s="21"/>
      <c r="KQM144" s="21"/>
      <c r="KQN144" s="21"/>
      <c r="KQO144" s="21"/>
      <c r="KQP144" s="21"/>
      <c r="KQQ144" s="21"/>
      <c r="KQR144" s="21"/>
      <c r="KQS144" s="21"/>
      <c r="KQT144" s="21"/>
      <c r="KQU144" s="21"/>
      <c r="KQV144" s="21"/>
      <c r="KQW144" s="21"/>
      <c r="KQX144" s="21"/>
      <c r="KQY144" s="21"/>
      <c r="KQZ144" s="21"/>
      <c r="KRA144" s="21"/>
      <c r="KRB144" s="21"/>
      <c r="KRC144" s="21"/>
      <c r="KRD144" s="21"/>
      <c r="KRE144" s="21"/>
      <c r="KRF144" s="21"/>
      <c r="KRG144" s="21"/>
      <c r="KRH144" s="21"/>
      <c r="KRI144" s="21"/>
      <c r="KRJ144" s="21"/>
      <c r="KRK144" s="21"/>
      <c r="KRL144" s="21"/>
      <c r="KRM144" s="21"/>
      <c r="KRN144" s="21"/>
      <c r="KRO144" s="21"/>
      <c r="KRP144" s="21"/>
      <c r="KRQ144" s="21"/>
      <c r="KRR144" s="21"/>
      <c r="KRS144" s="21"/>
      <c r="KRT144" s="21"/>
      <c r="KRU144" s="21"/>
      <c r="KRV144" s="21"/>
      <c r="KRW144" s="21"/>
      <c r="KRX144" s="21"/>
      <c r="KRY144" s="21"/>
      <c r="KRZ144" s="21"/>
      <c r="KSA144" s="21"/>
      <c r="KSB144" s="21"/>
      <c r="KSC144" s="21"/>
      <c r="KSD144" s="21"/>
      <c r="KSE144" s="21"/>
      <c r="KSF144" s="21"/>
      <c r="KSG144" s="21"/>
      <c r="KSH144" s="21"/>
      <c r="KSI144" s="21"/>
      <c r="KSJ144" s="21"/>
      <c r="KSK144" s="21"/>
      <c r="KSL144" s="21"/>
      <c r="KSM144" s="21"/>
      <c r="KSN144" s="21"/>
      <c r="KSO144" s="21"/>
      <c r="KSP144" s="21"/>
      <c r="KSQ144" s="21"/>
      <c r="KSR144" s="21"/>
      <c r="KSS144" s="21"/>
      <c r="KST144" s="21"/>
      <c r="KSU144" s="21"/>
      <c r="KSV144" s="21"/>
      <c r="KSW144" s="21"/>
      <c r="KSX144" s="21"/>
      <c r="KSY144" s="21"/>
      <c r="KSZ144" s="21"/>
      <c r="KTA144" s="21"/>
      <c r="KTB144" s="21"/>
      <c r="KTC144" s="21"/>
      <c r="KTD144" s="21"/>
      <c r="KTE144" s="21"/>
      <c r="KTF144" s="21"/>
      <c r="KTG144" s="21"/>
      <c r="KTH144" s="21"/>
      <c r="KTI144" s="21"/>
      <c r="KTJ144" s="21"/>
      <c r="KTK144" s="21"/>
      <c r="KTL144" s="21"/>
      <c r="KTM144" s="21"/>
      <c r="KTN144" s="21"/>
      <c r="KTO144" s="21"/>
      <c r="KTP144" s="21"/>
      <c r="KTQ144" s="21"/>
      <c r="KTR144" s="21"/>
      <c r="KTS144" s="21"/>
      <c r="KTT144" s="21"/>
      <c r="KTU144" s="21"/>
      <c r="KTV144" s="21"/>
      <c r="KTW144" s="21"/>
      <c r="KTX144" s="21"/>
      <c r="KTY144" s="21"/>
      <c r="KTZ144" s="21"/>
      <c r="KUA144" s="21"/>
      <c r="KUB144" s="21"/>
      <c r="KUC144" s="21"/>
      <c r="KUD144" s="21"/>
      <c r="KUE144" s="21"/>
      <c r="KUF144" s="21"/>
      <c r="KUG144" s="21"/>
      <c r="KUH144" s="21"/>
      <c r="KUI144" s="21"/>
      <c r="KUJ144" s="21"/>
      <c r="KUK144" s="21"/>
      <c r="KUL144" s="21"/>
      <c r="KUM144" s="21"/>
      <c r="KUN144" s="21"/>
      <c r="KUO144" s="21"/>
      <c r="KUP144" s="21"/>
      <c r="KUQ144" s="21"/>
      <c r="KUR144" s="21"/>
      <c r="KUS144" s="21"/>
      <c r="KUT144" s="21"/>
      <c r="KUU144" s="21"/>
      <c r="KUV144" s="21"/>
      <c r="KUW144" s="21"/>
      <c r="KUX144" s="21"/>
      <c r="KUY144" s="21"/>
      <c r="KUZ144" s="21"/>
      <c r="KVA144" s="21"/>
      <c r="KVB144" s="21"/>
      <c r="KVC144" s="21"/>
      <c r="KVD144" s="21"/>
      <c r="KVE144" s="21"/>
      <c r="KVF144" s="21"/>
      <c r="KVG144" s="21"/>
      <c r="KVH144" s="21"/>
      <c r="KVI144" s="21"/>
      <c r="KVJ144" s="21"/>
      <c r="KVK144" s="21"/>
      <c r="KVL144" s="21"/>
      <c r="KVM144" s="21"/>
      <c r="KVN144" s="21"/>
      <c r="KVO144" s="21"/>
      <c r="KVP144" s="21"/>
      <c r="KVQ144" s="21"/>
      <c r="KVR144" s="21"/>
      <c r="KVS144" s="21"/>
      <c r="KVT144" s="21"/>
      <c r="KVU144" s="21"/>
      <c r="KVV144" s="21"/>
      <c r="KVW144" s="21"/>
      <c r="KVX144" s="21"/>
      <c r="KVY144" s="21"/>
      <c r="KVZ144" s="21"/>
      <c r="KWA144" s="21"/>
      <c r="KWB144" s="21"/>
      <c r="KWC144" s="21"/>
      <c r="KWD144" s="21"/>
      <c r="KWE144" s="21"/>
      <c r="KWF144" s="21"/>
      <c r="KWG144" s="21"/>
      <c r="KWH144" s="21"/>
      <c r="KWI144" s="21"/>
      <c r="KWJ144" s="21"/>
      <c r="KWK144" s="21"/>
      <c r="KWL144" s="21"/>
      <c r="KWM144" s="21"/>
      <c r="KWN144" s="21"/>
      <c r="KWO144" s="21"/>
      <c r="KWP144" s="21"/>
      <c r="KWQ144" s="21"/>
      <c r="KWR144" s="21"/>
      <c r="KWS144" s="21"/>
      <c r="KWT144" s="21"/>
      <c r="KWU144" s="21"/>
      <c r="KWV144" s="21"/>
      <c r="KWW144" s="21"/>
      <c r="KWX144" s="21"/>
      <c r="KWY144" s="21"/>
      <c r="KWZ144" s="21"/>
      <c r="KXA144" s="21"/>
      <c r="KXB144" s="21"/>
      <c r="KXC144" s="21"/>
      <c r="KXD144" s="21"/>
      <c r="KXE144" s="21"/>
      <c r="KXF144" s="21"/>
      <c r="KXG144" s="21"/>
      <c r="KXH144" s="21"/>
      <c r="KXI144" s="21"/>
      <c r="KXJ144" s="21"/>
      <c r="KXK144" s="21"/>
      <c r="KXL144" s="21"/>
      <c r="KXM144" s="21"/>
      <c r="KXN144" s="21"/>
      <c r="KXO144" s="21"/>
      <c r="KXP144" s="21"/>
      <c r="KXQ144" s="21"/>
      <c r="KXR144" s="21"/>
      <c r="KXS144" s="21"/>
      <c r="KXT144" s="21"/>
      <c r="KXU144" s="21"/>
      <c r="KXV144" s="21"/>
      <c r="KXW144" s="21"/>
      <c r="KXX144" s="21"/>
      <c r="KXY144" s="21"/>
      <c r="KXZ144" s="21"/>
      <c r="KYA144" s="21"/>
      <c r="KYB144" s="21"/>
      <c r="KYC144" s="21"/>
      <c r="KYD144" s="21"/>
      <c r="KYE144" s="21"/>
      <c r="KYF144" s="21"/>
      <c r="KYG144" s="21"/>
      <c r="KYH144" s="21"/>
      <c r="KYI144" s="21"/>
      <c r="KYJ144" s="21"/>
      <c r="KYK144" s="21"/>
      <c r="KYL144" s="21"/>
      <c r="KYM144" s="21"/>
      <c r="KYN144" s="21"/>
      <c r="KYO144" s="21"/>
      <c r="KYP144" s="21"/>
      <c r="KYQ144" s="21"/>
      <c r="KYR144" s="21"/>
      <c r="KYS144" s="21"/>
      <c r="KYT144" s="21"/>
      <c r="KYU144" s="21"/>
      <c r="KYV144" s="21"/>
      <c r="KYW144" s="21"/>
      <c r="KYX144" s="21"/>
      <c r="KYY144" s="21"/>
      <c r="KYZ144" s="21"/>
      <c r="KZA144" s="21"/>
      <c r="KZB144" s="21"/>
      <c r="KZC144" s="21"/>
      <c r="KZD144" s="21"/>
      <c r="KZE144" s="21"/>
      <c r="KZF144" s="21"/>
      <c r="KZG144" s="21"/>
      <c r="KZH144" s="21"/>
      <c r="KZI144" s="21"/>
      <c r="KZJ144" s="21"/>
      <c r="KZK144" s="21"/>
      <c r="KZL144" s="21"/>
      <c r="KZM144" s="21"/>
      <c r="KZN144" s="21"/>
      <c r="KZO144" s="21"/>
      <c r="KZP144" s="21"/>
      <c r="KZQ144" s="21"/>
      <c r="KZR144" s="21"/>
      <c r="KZS144" s="21"/>
      <c r="KZT144" s="21"/>
      <c r="KZU144" s="21"/>
      <c r="KZV144" s="21"/>
      <c r="KZW144" s="21"/>
      <c r="KZX144" s="21"/>
      <c r="KZY144" s="21"/>
      <c r="KZZ144" s="21"/>
      <c r="LAA144" s="21"/>
      <c r="LAB144" s="21"/>
      <c r="LAC144" s="21"/>
      <c r="LAD144" s="21"/>
      <c r="LAE144" s="21"/>
      <c r="LAF144" s="21"/>
      <c r="LAG144" s="21"/>
      <c r="LAH144" s="21"/>
      <c r="LAI144" s="21"/>
      <c r="LAJ144" s="21"/>
      <c r="LAK144" s="21"/>
      <c r="LAL144" s="21"/>
      <c r="LAM144" s="21"/>
      <c r="LAN144" s="21"/>
      <c r="LAO144" s="21"/>
      <c r="LAP144" s="21"/>
      <c r="LAQ144" s="21"/>
      <c r="LAR144" s="21"/>
      <c r="LAS144" s="21"/>
      <c r="LAT144" s="21"/>
      <c r="LAU144" s="21"/>
      <c r="LAV144" s="21"/>
      <c r="LAW144" s="21"/>
      <c r="LAX144" s="21"/>
      <c r="LAY144" s="21"/>
      <c r="LAZ144" s="21"/>
      <c r="LBA144" s="21"/>
      <c r="LBB144" s="21"/>
      <c r="LBC144" s="21"/>
      <c r="LBD144" s="21"/>
      <c r="LBE144" s="21"/>
      <c r="LBF144" s="21"/>
      <c r="LBG144" s="21"/>
      <c r="LBH144" s="21"/>
      <c r="LBI144" s="21"/>
      <c r="LBJ144" s="21"/>
      <c r="LBK144" s="21"/>
      <c r="LBL144" s="21"/>
      <c r="LBM144" s="21"/>
      <c r="LBN144" s="21"/>
      <c r="LBO144" s="21"/>
      <c r="LBP144" s="21"/>
      <c r="LBQ144" s="21"/>
      <c r="LBR144" s="21"/>
      <c r="LBS144" s="21"/>
      <c r="LBT144" s="21"/>
      <c r="LBU144" s="21"/>
      <c r="LBV144" s="21"/>
      <c r="LBW144" s="21"/>
      <c r="LBX144" s="21"/>
      <c r="LBY144" s="21"/>
      <c r="LBZ144" s="21"/>
      <c r="LCA144" s="21"/>
      <c r="LCB144" s="21"/>
      <c r="LCC144" s="21"/>
      <c r="LCD144" s="21"/>
      <c r="LCE144" s="21"/>
      <c r="LCF144" s="21"/>
      <c r="LCG144" s="21"/>
      <c r="LCH144" s="21"/>
      <c r="LCI144" s="21"/>
      <c r="LCJ144" s="21"/>
      <c r="LCK144" s="21"/>
      <c r="LCL144" s="21"/>
      <c r="LCM144" s="21"/>
      <c r="LCN144" s="21"/>
      <c r="LCO144" s="21"/>
      <c r="LCP144" s="21"/>
      <c r="LCQ144" s="21"/>
      <c r="LCR144" s="21"/>
      <c r="LCS144" s="21"/>
      <c r="LCT144" s="21"/>
      <c r="LCU144" s="21"/>
      <c r="LCV144" s="21"/>
      <c r="LCW144" s="21"/>
      <c r="LCX144" s="21"/>
      <c r="LCY144" s="21"/>
      <c r="LCZ144" s="21"/>
      <c r="LDA144" s="21"/>
      <c r="LDB144" s="21"/>
      <c r="LDC144" s="21"/>
      <c r="LDD144" s="21"/>
      <c r="LDE144" s="21"/>
      <c r="LDF144" s="21"/>
      <c r="LDG144" s="21"/>
      <c r="LDH144" s="21"/>
      <c r="LDI144" s="21"/>
      <c r="LDJ144" s="21"/>
      <c r="LDK144" s="21"/>
      <c r="LDL144" s="21"/>
      <c r="LDM144" s="21"/>
      <c r="LDN144" s="21"/>
      <c r="LDO144" s="21"/>
      <c r="LDP144" s="21"/>
      <c r="LDQ144" s="21"/>
      <c r="LDR144" s="21"/>
      <c r="LDS144" s="21"/>
      <c r="LDT144" s="21"/>
      <c r="LDU144" s="21"/>
      <c r="LDV144" s="21"/>
      <c r="LDW144" s="21"/>
      <c r="LDX144" s="21"/>
      <c r="LDY144" s="21"/>
      <c r="LDZ144" s="21"/>
      <c r="LEA144" s="21"/>
      <c r="LEB144" s="21"/>
      <c r="LEC144" s="21"/>
      <c r="LED144" s="21"/>
      <c r="LEE144" s="21"/>
      <c r="LEF144" s="21"/>
      <c r="LEG144" s="21"/>
      <c r="LEH144" s="21"/>
      <c r="LEI144" s="21"/>
      <c r="LEJ144" s="21"/>
      <c r="LEK144" s="21"/>
      <c r="LEL144" s="21"/>
      <c r="LEM144" s="21"/>
      <c r="LEN144" s="21"/>
      <c r="LEO144" s="21"/>
      <c r="LEP144" s="21"/>
      <c r="LEQ144" s="21"/>
      <c r="LER144" s="21"/>
      <c r="LES144" s="21"/>
      <c r="LET144" s="21"/>
      <c r="LEU144" s="21"/>
      <c r="LEV144" s="21"/>
      <c r="LEW144" s="21"/>
      <c r="LEX144" s="21"/>
      <c r="LEY144" s="21"/>
      <c r="LEZ144" s="21"/>
      <c r="LFA144" s="21"/>
      <c r="LFB144" s="21"/>
      <c r="LFC144" s="21"/>
      <c r="LFD144" s="21"/>
      <c r="LFE144" s="21"/>
      <c r="LFF144" s="21"/>
      <c r="LFG144" s="21"/>
      <c r="LFH144" s="21"/>
      <c r="LFI144" s="21"/>
      <c r="LFJ144" s="21"/>
      <c r="LFK144" s="21"/>
      <c r="LFL144" s="21"/>
      <c r="LFM144" s="21"/>
      <c r="LFN144" s="21"/>
      <c r="LFO144" s="21"/>
      <c r="LFP144" s="21"/>
      <c r="LFQ144" s="21"/>
      <c r="LFR144" s="21"/>
      <c r="LFS144" s="21"/>
      <c r="LFT144" s="21"/>
      <c r="LFU144" s="21"/>
      <c r="LFV144" s="21"/>
      <c r="LFW144" s="21"/>
      <c r="LFX144" s="21"/>
      <c r="LFY144" s="21"/>
      <c r="LFZ144" s="21"/>
      <c r="LGA144" s="21"/>
      <c r="LGB144" s="21"/>
      <c r="LGC144" s="21"/>
      <c r="LGD144" s="21"/>
      <c r="LGE144" s="21"/>
      <c r="LGF144" s="21"/>
      <c r="LGG144" s="21"/>
      <c r="LGH144" s="21"/>
      <c r="LGI144" s="21"/>
      <c r="LGJ144" s="21"/>
      <c r="LGK144" s="21"/>
      <c r="LGL144" s="21"/>
      <c r="LGM144" s="21"/>
      <c r="LGN144" s="21"/>
      <c r="LGO144" s="21"/>
      <c r="LGP144" s="21"/>
      <c r="LGQ144" s="21"/>
      <c r="LGR144" s="21"/>
      <c r="LGS144" s="21"/>
      <c r="LGT144" s="21"/>
      <c r="LGU144" s="21"/>
      <c r="LGV144" s="21"/>
      <c r="LGW144" s="21"/>
      <c r="LGX144" s="21"/>
      <c r="LGY144" s="21"/>
      <c r="LGZ144" s="21"/>
      <c r="LHA144" s="21"/>
      <c r="LHB144" s="21"/>
      <c r="LHC144" s="21"/>
      <c r="LHD144" s="21"/>
      <c r="LHE144" s="21"/>
      <c r="LHF144" s="21"/>
      <c r="LHG144" s="21"/>
      <c r="LHH144" s="21"/>
      <c r="LHI144" s="21"/>
      <c r="LHJ144" s="21"/>
      <c r="LHK144" s="21"/>
      <c r="LHL144" s="21"/>
      <c r="LHM144" s="21"/>
      <c r="LHN144" s="21"/>
      <c r="LHO144" s="21"/>
      <c r="LHP144" s="21"/>
      <c r="LHQ144" s="21"/>
      <c r="LHR144" s="21"/>
      <c r="LHS144" s="21"/>
      <c r="LHT144" s="21"/>
      <c r="LHU144" s="21"/>
      <c r="LHV144" s="21"/>
      <c r="LHW144" s="21"/>
      <c r="LHX144" s="21"/>
      <c r="LHY144" s="21"/>
      <c r="LHZ144" s="21"/>
      <c r="LIA144" s="21"/>
      <c r="LIB144" s="21"/>
      <c r="LIC144" s="21"/>
      <c r="LID144" s="21"/>
      <c r="LIE144" s="21"/>
      <c r="LIF144" s="21"/>
      <c r="LIG144" s="21"/>
      <c r="LIH144" s="21"/>
      <c r="LII144" s="21"/>
      <c r="LIJ144" s="21"/>
      <c r="LIK144" s="21"/>
      <c r="LIL144" s="21"/>
      <c r="LIM144" s="21"/>
      <c r="LIN144" s="21"/>
      <c r="LIO144" s="21"/>
      <c r="LIP144" s="21"/>
      <c r="LIQ144" s="21"/>
      <c r="LIR144" s="21"/>
      <c r="LIS144" s="21"/>
      <c r="LIT144" s="21"/>
      <c r="LIU144" s="21"/>
      <c r="LIV144" s="21"/>
      <c r="LIW144" s="21"/>
      <c r="LIX144" s="21"/>
      <c r="LIY144" s="21"/>
      <c r="LIZ144" s="21"/>
      <c r="LJA144" s="21"/>
      <c r="LJB144" s="21"/>
      <c r="LJC144" s="21"/>
      <c r="LJD144" s="21"/>
      <c r="LJE144" s="21"/>
      <c r="LJF144" s="21"/>
      <c r="LJG144" s="21"/>
      <c r="LJH144" s="21"/>
      <c r="LJI144" s="21"/>
      <c r="LJJ144" s="21"/>
      <c r="LJK144" s="21"/>
      <c r="LJL144" s="21"/>
      <c r="LJM144" s="21"/>
      <c r="LJN144" s="21"/>
      <c r="LJO144" s="21"/>
      <c r="LJP144" s="21"/>
      <c r="LJQ144" s="21"/>
      <c r="LJR144" s="21"/>
      <c r="LJS144" s="21"/>
      <c r="LJT144" s="21"/>
      <c r="LJU144" s="21"/>
      <c r="LJV144" s="21"/>
      <c r="LJW144" s="21"/>
      <c r="LJX144" s="21"/>
      <c r="LJY144" s="21"/>
      <c r="LJZ144" s="21"/>
      <c r="LKA144" s="21"/>
      <c r="LKB144" s="21"/>
      <c r="LKC144" s="21"/>
      <c r="LKD144" s="21"/>
      <c r="LKE144" s="21"/>
      <c r="LKF144" s="21"/>
      <c r="LKG144" s="21"/>
      <c r="LKH144" s="21"/>
      <c r="LKI144" s="21"/>
      <c r="LKJ144" s="21"/>
      <c r="LKK144" s="21"/>
      <c r="LKL144" s="21"/>
      <c r="LKM144" s="21"/>
      <c r="LKN144" s="21"/>
      <c r="LKO144" s="21"/>
      <c r="LKP144" s="21"/>
      <c r="LKQ144" s="21"/>
      <c r="LKR144" s="21"/>
      <c r="LKS144" s="21"/>
      <c r="LKT144" s="21"/>
      <c r="LKU144" s="21"/>
      <c r="LKV144" s="21"/>
      <c r="LKW144" s="21"/>
      <c r="LKX144" s="21"/>
      <c r="LKY144" s="21"/>
      <c r="LKZ144" s="21"/>
      <c r="LLA144" s="21"/>
      <c r="LLB144" s="21"/>
      <c r="LLC144" s="21"/>
      <c r="LLD144" s="21"/>
      <c r="LLE144" s="21"/>
      <c r="LLF144" s="21"/>
      <c r="LLG144" s="21"/>
      <c r="LLH144" s="21"/>
      <c r="LLI144" s="21"/>
      <c r="LLJ144" s="21"/>
      <c r="LLK144" s="21"/>
      <c r="LLL144" s="21"/>
      <c r="LLM144" s="21"/>
      <c r="LLN144" s="21"/>
      <c r="LLO144" s="21"/>
      <c r="LLP144" s="21"/>
      <c r="LLQ144" s="21"/>
      <c r="LLR144" s="21"/>
      <c r="LLS144" s="21"/>
      <c r="LLT144" s="21"/>
      <c r="LLU144" s="21"/>
      <c r="LLV144" s="21"/>
      <c r="LLW144" s="21"/>
      <c r="LLX144" s="21"/>
      <c r="LLY144" s="21"/>
      <c r="LLZ144" s="21"/>
      <c r="LMA144" s="21"/>
      <c r="LMB144" s="21"/>
      <c r="LMC144" s="21"/>
      <c r="LMD144" s="21"/>
      <c r="LME144" s="21"/>
      <c r="LMF144" s="21"/>
      <c r="LMG144" s="21"/>
      <c r="LMH144" s="21"/>
      <c r="LMI144" s="21"/>
      <c r="LMJ144" s="21"/>
      <c r="LMK144" s="21"/>
      <c r="LML144" s="21"/>
      <c r="LMM144" s="21"/>
      <c r="LMN144" s="21"/>
      <c r="LMO144" s="21"/>
      <c r="LMP144" s="21"/>
      <c r="LMQ144" s="21"/>
      <c r="LMR144" s="21"/>
      <c r="LMS144" s="21"/>
      <c r="LMT144" s="21"/>
      <c r="LMU144" s="21"/>
      <c r="LMV144" s="21"/>
      <c r="LMW144" s="21"/>
      <c r="LMX144" s="21"/>
      <c r="LMY144" s="21"/>
      <c r="LMZ144" s="21"/>
      <c r="LNA144" s="21"/>
      <c r="LNB144" s="21"/>
      <c r="LNC144" s="21"/>
      <c r="LND144" s="21"/>
      <c r="LNE144" s="21"/>
      <c r="LNF144" s="21"/>
      <c r="LNG144" s="21"/>
      <c r="LNH144" s="21"/>
      <c r="LNI144" s="21"/>
      <c r="LNJ144" s="21"/>
      <c r="LNK144" s="21"/>
      <c r="LNL144" s="21"/>
      <c r="LNM144" s="21"/>
      <c r="LNN144" s="21"/>
      <c r="LNO144" s="21"/>
      <c r="LNP144" s="21"/>
      <c r="LNQ144" s="21"/>
      <c r="LNR144" s="21"/>
      <c r="LNS144" s="21"/>
      <c r="LNT144" s="21"/>
      <c r="LNU144" s="21"/>
      <c r="LNV144" s="21"/>
      <c r="LNW144" s="21"/>
      <c r="LNX144" s="21"/>
      <c r="LNY144" s="21"/>
      <c r="LNZ144" s="21"/>
      <c r="LOA144" s="21"/>
      <c r="LOB144" s="21"/>
      <c r="LOC144" s="21"/>
      <c r="LOD144" s="21"/>
      <c r="LOE144" s="21"/>
      <c r="LOF144" s="21"/>
      <c r="LOG144" s="21"/>
      <c r="LOH144" s="21"/>
      <c r="LOI144" s="21"/>
      <c r="LOJ144" s="21"/>
      <c r="LOK144" s="21"/>
      <c r="LOL144" s="21"/>
      <c r="LOM144" s="21"/>
      <c r="LON144" s="21"/>
      <c r="LOO144" s="21"/>
      <c r="LOP144" s="21"/>
      <c r="LOQ144" s="21"/>
      <c r="LOR144" s="21"/>
      <c r="LOS144" s="21"/>
      <c r="LOT144" s="21"/>
      <c r="LOU144" s="21"/>
      <c r="LOV144" s="21"/>
      <c r="LOW144" s="21"/>
      <c r="LOX144" s="21"/>
      <c r="LOY144" s="21"/>
      <c r="LOZ144" s="21"/>
      <c r="LPA144" s="21"/>
      <c r="LPB144" s="21"/>
      <c r="LPC144" s="21"/>
      <c r="LPD144" s="21"/>
      <c r="LPE144" s="21"/>
      <c r="LPF144" s="21"/>
      <c r="LPG144" s="21"/>
      <c r="LPH144" s="21"/>
      <c r="LPI144" s="21"/>
      <c r="LPJ144" s="21"/>
      <c r="LPK144" s="21"/>
      <c r="LPL144" s="21"/>
      <c r="LPM144" s="21"/>
      <c r="LPN144" s="21"/>
      <c r="LPO144" s="21"/>
      <c r="LPP144" s="21"/>
      <c r="LPQ144" s="21"/>
      <c r="LPR144" s="21"/>
      <c r="LPS144" s="21"/>
      <c r="LPT144" s="21"/>
      <c r="LPU144" s="21"/>
      <c r="LPV144" s="21"/>
      <c r="LPW144" s="21"/>
      <c r="LPX144" s="21"/>
      <c r="LPY144" s="21"/>
      <c r="LPZ144" s="21"/>
      <c r="LQA144" s="21"/>
      <c r="LQB144" s="21"/>
      <c r="LQC144" s="21"/>
      <c r="LQD144" s="21"/>
      <c r="LQE144" s="21"/>
      <c r="LQF144" s="21"/>
      <c r="LQG144" s="21"/>
      <c r="LQH144" s="21"/>
      <c r="LQI144" s="21"/>
      <c r="LQJ144" s="21"/>
      <c r="LQK144" s="21"/>
      <c r="LQL144" s="21"/>
      <c r="LQM144" s="21"/>
      <c r="LQN144" s="21"/>
      <c r="LQO144" s="21"/>
      <c r="LQP144" s="21"/>
      <c r="LQQ144" s="21"/>
      <c r="LQR144" s="21"/>
      <c r="LQS144" s="21"/>
      <c r="LQT144" s="21"/>
      <c r="LQU144" s="21"/>
      <c r="LQV144" s="21"/>
      <c r="LQW144" s="21"/>
      <c r="LQX144" s="21"/>
      <c r="LQY144" s="21"/>
      <c r="LQZ144" s="21"/>
      <c r="LRA144" s="21"/>
      <c r="LRB144" s="21"/>
      <c r="LRC144" s="21"/>
      <c r="LRD144" s="21"/>
      <c r="LRE144" s="21"/>
      <c r="LRF144" s="21"/>
      <c r="LRG144" s="21"/>
      <c r="LRH144" s="21"/>
      <c r="LRI144" s="21"/>
      <c r="LRJ144" s="21"/>
      <c r="LRK144" s="21"/>
      <c r="LRL144" s="21"/>
      <c r="LRM144" s="21"/>
      <c r="LRN144" s="21"/>
      <c r="LRO144" s="21"/>
      <c r="LRP144" s="21"/>
      <c r="LRQ144" s="21"/>
      <c r="LRR144" s="21"/>
      <c r="LRS144" s="21"/>
      <c r="LRT144" s="21"/>
      <c r="LRU144" s="21"/>
      <c r="LRV144" s="21"/>
      <c r="LRW144" s="21"/>
      <c r="LRX144" s="21"/>
      <c r="LRY144" s="21"/>
      <c r="LRZ144" s="21"/>
      <c r="LSA144" s="21"/>
      <c r="LSB144" s="21"/>
      <c r="LSC144" s="21"/>
      <c r="LSD144" s="21"/>
      <c r="LSE144" s="21"/>
      <c r="LSF144" s="21"/>
      <c r="LSG144" s="21"/>
      <c r="LSH144" s="21"/>
      <c r="LSI144" s="21"/>
      <c r="LSJ144" s="21"/>
      <c r="LSK144" s="21"/>
      <c r="LSL144" s="21"/>
      <c r="LSM144" s="21"/>
      <c r="LSN144" s="21"/>
      <c r="LSO144" s="21"/>
      <c r="LSP144" s="21"/>
      <c r="LSQ144" s="21"/>
      <c r="LSR144" s="21"/>
      <c r="LSS144" s="21"/>
      <c r="LST144" s="21"/>
      <c r="LSU144" s="21"/>
      <c r="LSV144" s="21"/>
      <c r="LSW144" s="21"/>
      <c r="LSX144" s="21"/>
      <c r="LSY144" s="21"/>
      <c r="LSZ144" s="21"/>
      <c r="LTA144" s="21"/>
      <c r="LTB144" s="21"/>
      <c r="LTC144" s="21"/>
      <c r="LTD144" s="21"/>
      <c r="LTE144" s="21"/>
      <c r="LTF144" s="21"/>
      <c r="LTG144" s="21"/>
      <c r="LTH144" s="21"/>
      <c r="LTI144" s="21"/>
      <c r="LTJ144" s="21"/>
      <c r="LTK144" s="21"/>
      <c r="LTL144" s="21"/>
      <c r="LTM144" s="21"/>
      <c r="LTN144" s="21"/>
      <c r="LTO144" s="21"/>
      <c r="LTP144" s="21"/>
      <c r="LTQ144" s="21"/>
      <c r="LTR144" s="21"/>
      <c r="LTS144" s="21"/>
      <c r="LTT144" s="21"/>
      <c r="LTU144" s="21"/>
      <c r="LTV144" s="21"/>
      <c r="LTW144" s="21"/>
      <c r="LTX144" s="21"/>
      <c r="LTY144" s="21"/>
      <c r="LTZ144" s="21"/>
      <c r="LUA144" s="21"/>
      <c r="LUB144" s="21"/>
      <c r="LUC144" s="21"/>
      <c r="LUD144" s="21"/>
      <c r="LUE144" s="21"/>
      <c r="LUF144" s="21"/>
      <c r="LUG144" s="21"/>
      <c r="LUH144" s="21"/>
      <c r="LUI144" s="21"/>
      <c r="LUJ144" s="21"/>
      <c r="LUK144" s="21"/>
      <c r="LUL144" s="21"/>
      <c r="LUM144" s="21"/>
      <c r="LUN144" s="21"/>
      <c r="LUO144" s="21"/>
      <c r="LUP144" s="21"/>
      <c r="LUQ144" s="21"/>
      <c r="LUR144" s="21"/>
      <c r="LUS144" s="21"/>
      <c r="LUT144" s="21"/>
      <c r="LUU144" s="21"/>
      <c r="LUV144" s="21"/>
      <c r="LUW144" s="21"/>
      <c r="LUX144" s="21"/>
      <c r="LUY144" s="21"/>
      <c r="LUZ144" s="21"/>
      <c r="LVA144" s="21"/>
      <c r="LVB144" s="21"/>
      <c r="LVC144" s="21"/>
      <c r="LVD144" s="21"/>
      <c r="LVE144" s="21"/>
      <c r="LVF144" s="21"/>
      <c r="LVG144" s="21"/>
      <c r="LVH144" s="21"/>
      <c r="LVI144" s="21"/>
      <c r="LVJ144" s="21"/>
      <c r="LVK144" s="21"/>
      <c r="LVL144" s="21"/>
      <c r="LVM144" s="21"/>
      <c r="LVN144" s="21"/>
      <c r="LVO144" s="21"/>
      <c r="LVP144" s="21"/>
      <c r="LVQ144" s="21"/>
      <c r="LVR144" s="21"/>
      <c r="LVS144" s="21"/>
      <c r="LVT144" s="21"/>
      <c r="LVU144" s="21"/>
      <c r="LVV144" s="21"/>
      <c r="LVW144" s="21"/>
      <c r="LVX144" s="21"/>
      <c r="LVY144" s="21"/>
      <c r="LVZ144" s="21"/>
      <c r="LWA144" s="21"/>
      <c r="LWB144" s="21"/>
      <c r="LWC144" s="21"/>
      <c r="LWD144" s="21"/>
      <c r="LWE144" s="21"/>
      <c r="LWF144" s="21"/>
      <c r="LWG144" s="21"/>
      <c r="LWH144" s="21"/>
      <c r="LWI144" s="21"/>
      <c r="LWJ144" s="21"/>
      <c r="LWK144" s="21"/>
      <c r="LWL144" s="21"/>
      <c r="LWM144" s="21"/>
      <c r="LWN144" s="21"/>
      <c r="LWO144" s="21"/>
      <c r="LWP144" s="21"/>
      <c r="LWQ144" s="21"/>
      <c r="LWR144" s="21"/>
      <c r="LWS144" s="21"/>
      <c r="LWT144" s="21"/>
      <c r="LWU144" s="21"/>
      <c r="LWV144" s="21"/>
      <c r="LWW144" s="21"/>
      <c r="LWX144" s="21"/>
      <c r="LWY144" s="21"/>
      <c r="LWZ144" s="21"/>
      <c r="LXA144" s="21"/>
      <c r="LXB144" s="21"/>
      <c r="LXC144" s="21"/>
      <c r="LXD144" s="21"/>
      <c r="LXE144" s="21"/>
      <c r="LXF144" s="21"/>
      <c r="LXG144" s="21"/>
      <c r="LXH144" s="21"/>
      <c r="LXI144" s="21"/>
      <c r="LXJ144" s="21"/>
      <c r="LXK144" s="21"/>
      <c r="LXL144" s="21"/>
      <c r="LXM144" s="21"/>
      <c r="LXN144" s="21"/>
      <c r="LXO144" s="21"/>
      <c r="LXP144" s="21"/>
      <c r="LXQ144" s="21"/>
      <c r="LXR144" s="21"/>
      <c r="LXS144" s="21"/>
      <c r="LXT144" s="21"/>
      <c r="LXU144" s="21"/>
      <c r="LXV144" s="21"/>
      <c r="LXW144" s="21"/>
      <c r="LXX144" s="21"/>
      <c r="LXY144" s="21"/>
      <c r="LXZ144" s="21"/>
      <c r="LYA144" s="21"/>
      <c r="LYB144" s="21"/>
      <c r="LYC144" s="21"/>
      <c r="LYD144" s="21"/>
      <c r="LYE144" s="21"/>
      <c r="LYF144" s="21"/>
      <c r="LYG144" s="21"/>
      <c r="LYH144" s="21"/>
      <c r="LYI144" s="21"/>
      <c r="LYJ144" s="21"/>
      <c r="LYK144" s="21"/>
      <c r="LYL144" s="21"/>
      <c r="LYM144" s="21"/>
      <c r="LYN144" s="21"/>
      <c r="LYO144" s="21"/>
      <c r="LYP144" s="21"/>
      <c r="LYQ144" s="21"/>
      <c r="LYR144" s="21"/>
      <c r="LYS144" s="21"/>
      <c r="LYT144" s="21"/>
      <c r="LYU144" s="21"/>
      <c r="LYV144" s="21"/>
      <c r="LYW144" s="21"/>
      <c r="LYX144" s="21"/>
      <c r="LYY144" s="21"/>
      <c r="LYZ144" s="21"/>
      <c r="LZA144" s="21"/>
      <c r="LZB144" s="21"/>
      <c r="LZC144" s="21"/>
      <c r="LZD144" s="21"/>
      <c r="LZE144" s="21"/>
      <c r="LZF144" s="21"/>
      <c r="LZG144" s="21"/>
      <c r="LZH144" s="21"/>
      <c r="LZI144" s="21"/>
      <c r="LZJ144" s="21"/>
      <c r="LZK144" s="21"/>
      <c r="LZL144" s="21"/>
      <c r="LZM144" s="21"/>
      <c r="LZN144" s="21"/>
      <c r="LZO144" s="21"/>
      <c r="LZP144" s="21"/>
      <c r="LZQ144" s="21"/>
      <c r="LZR144" s="21"/>
      <c r="LZS144" s="21"/>
      <c r="LZT144" s="21"/>
      <c r="LZU144" s="21"/>
      <c r="LZV144" s="21"/>
      <c r="LZW144" s="21"/>
      <c r="LZX144" s="21"/>
      <c r="LZY144" s="21"/>
      <c r="LZZ144" s="21"/>
      <c r="MAA144" s="21"/>
      <c r="MAB144" s="21"/>
      <c r="MAC144" s="21"/>
      <c r="MAD144" s="21"/>
      <c r="MAE144" s="21"/>
      <c r="MAF144" s="21"/>
      <c r="MAG144" s="21"/>
      <c r="MAH144" s="21"/>
      <c r="MAI144" s="21"/>
      <c r="MAJ144" s="21"/>
      <c r="MAK144" s="21"/>
      <c r="MAL144" s="21"/>
      <c r="MAM144" s="21"/>
      <c r="MAN144" s="21"/>
      <c r="MAO144" s="21"/>
      <c r="MAP144" s="21"/>
      <c r="MAQ144" s="21"/>
      <c r="MAR144" s="21"/>
      <c r="MAS144" s="21"/>
      <c r="MAT144" s="21"/>
      <c r="MAU144" s="21"/>
      <c r="MAV144" s="21"/>
      <c r="MAW144" s="21"/>
      <c r="MAX144" s="21"/>
      <c r="MAY144" s="21"/>
      <c r="MAZ144" s="21"/>
      <c r="MBA144" s="21"/>
      <c r="MBB144" s="21"/>
      <c r="MBC144" s="21"/>
      <c r="MBD144" s="21"/>
      <c r="MBE144" s="21"/>
      <c r="MBF144" s="21"/>
      <c r="MBG144" s="21"/>
      <c r="MBH144" s="21"/>
      <c r="MBI144" s="21"/>
      <c r="MBJ144" s="21"/>
      <c r="MBK144" s="21"/>
      <c r="MBL144" s="21"/>
      <c r="MBM144" s="21"/>
      <c r="MBN144" s="21"/>
      <c r="MBO144" s="21"/>
      <c r="MBP144" s="21"/>
      <c r="MBQ144" s="21"/>
      <c r="MBR144" s="21"/>
      <c r="MBS144" s="21"/>
      <c r="MBT144" s="21"/>
      <c r="MBU144" s="21"/>
      <c r="MBV144" s="21"/>
      <c r="MBW144" s="21"/>
      <c r="MBX144" s="21"/>
      <c r="MBY144" s="21"/>
      <c r="MBZ144" s="21"/>
      <c r="MCA144" s="21"/>
      <c r="MCB144" s="21"/>
      <c r="MCC144" s="21"/>
      <c r="MCD144" s="21"/>
      <c r="MCE144" s="21"/>
      <c r="MCF144" s="21"/>
      <c r="MCG144" s="21"/>
      <c r="MCH144" s="21"/>
      <c r="MCI144" s="21"/>
      <c r="MCJ144" s="21"/>
      <c r="MCK144" s="21"/>
      <c r="MCL144" s="21"/>
      <c r="MCM144" s="21"/>
      <c r="MCN144" s="21"/>
      <c r="MCO144" s="21"/>
      <c r="MCP144" s="21"/>
      <c r="MCQ144" s="21"/>
      <c r="MCR144" s="21"/>
      <c r="MCS144" s="21"/>
      <c r="MCT144" s="21"/>
      <c r="MCU144" s="21"/>
      <c r="MCV144" s="21"/>
      <c r="MCW144" s="21"/>
      <c r="MCX144" s="21"/>
      <c r="MCY144" s="21"/>
      <c r="MCZ144" s="21"/>
      <c r="MDA144" s="21"/>
      <c r="MDB144" s="21"/>
      <c r="MDC144" s="21"/>
      <c r="MDD144" s="21"/>
      <c r="MDE144" s="21"/>
      <c r="MDF144" s="21"/>
      <c r="MDG144" s="21"/>
      <c r="MDH144" s="21"/>
      <c r="MDI144" s="21"/>
      <c r="MDJ144" s="21"/>
      <c r="MDK144" s="21"/>
      <c r="MDL144" s="21"/>
      <c r="MDM144" s="21"/>
      <c r="MDN144" s="21"/>
      <c r="MDO144" s="21"/>
      <c r="MDP144" s="21"/>
      <c r="MDQ144" s="21"/>
      <c r="MDR144" s="21"/>
      <c r="MDS144" s="21"/>
      <c r="MDT144" s="21"/>
      <c r="MDU144" s="21"/>
      <c r="MDV144" s="21"/>
      <c r="MDW144" s="21"/>
      <c r="MDX144" s="21"/>
      <c r="MDY144" s="21"/>
      <c r="MDZ144" s="21"/>
      <c r="MEA144" s="21"/>
      <c r="MEB144" s="21"/>
      <c r="MEC144" s="21"/>
      <c r="MED144" s="21"/>
      <c r="MEE144" s="21"/>
      <c r="MEF144" s="21"/>
      <c r="MEG144" s="21"/>
      <c r="MEH144" s="21"/>
      <c r="MEI144" s="21"/>
      <c r="MEJ144" s="21"/>
      <c r="MEK144" s="21"/>
      <c r="MEL144" s="21"/>
      <c r="MEM144" s="21"/>
      <c r="MEN144" s="21"/>
      <c r="MEO144" s="21"/>
      <c r="MEP144" s="21"/>
      <c r="MEQ144" s="21"/>
      <c r="MER144" s="21"/>
      <c r="MES144" s="21"/>
      <c r="MET144" s="21"/>
      <c r="MEU144" s="21"/>
      <c r="MEV144" s="21"/>
      <c r="MEW144" s="21"/>
      <c r="MEX144" s="21"/>
      <c r="MEY144" s="21"/>
      <c r="MEZ144" s="21"/>
      <c r="MFA144" s="21"/>
      <c r="MFB144" s="21"/>
      <c r="MFC144" s="21"/>
      <c r="MFD144" s="21"/>
      <c r="MFE144" s="21"/>
      <c r="MFF144" s="21"/>
      <c r="MFG144" s="21"/>
      <c r="MFH144" s="21"/>
      <c r="MFI144" s="21"/>
      <c r="MFJ144" s="21"/>
      <c r="MFK144" s="21"/>
      <c r="MFL144" s="21"/>
      <c r="MFM144" s="21"/>
      <c r="MFN144" s="21"/>
      <c r="MFO144" s="21"/>
      <c r="MFP144" s="21"/>
      <c r="MFQ144" s="21"/>
      <c r="MFR144" s="21"/>
      <c r="MFS144" s="21"/>
      <c r="MFT144" s="21"/>
      <c r="MFU144" s="21"/>
      <c r="MFV144" s="21"/>
      <c r="MFW144" s="21"/>
      <c r="MFX144" s="21"/>
      <c r="MFY144" s="21"/>
      <c r="MFZ144" s="21"/>
      <c r="MGA144" s="21"/>
      <c r="MGB144" s="21"/>
      <c r="MGC144" s="21"/>
      <c r="MGD144" s="21"/>
      <c r="MGE144" s="21"/>
      <c r="MGF144" s="21"/>
      <c r="MGG144" s="21"/>
      <c r="MGH144" s="21"/>
      <c r="MGI144" s="21"/>
      <c r="MGJ144" s="21"/>
      <c r="MGK144" s="21"/>
      <c r="MGL144" s="21"/>
      <c r="MGM144" s="21"/>
      <c r="MGN144" s="21"/>
      <c r="MGO144" s="21"/>
      <c r="MGP144" s="21"/>
      <c r="MGQ144" s="21"/>
      <c r="MGR144" s="21"/>
      <c r="MGS144" s="21"/>
      <c r="MGT144" s="21"/>
      <c r="MGU144" s="21"/>
      <c r="MGV144" s="21"/>
      <c r="MGW144" s="21"/>
      <c r="MGX144" s="21"/>
      <c r="MGY144" s="21"/>
      <c r="MGZ144" s="21"/>
      <c r="MHA144" s="21"/>
      <c r="MHB144" s="21"/>
      <c r="MHC144" s="21"/>
      <c r="MHD144" s="21"/>
      <c r="MHE144" s="21"/>
      <c r="MHF144" s="21"/>
      <c r="MHG144" s="21"/>
      <c r="MHH144" s="21"/>
      <c r="MHI144" s="21"/>
      <c r="MHJ144" s="21"/>
      <c r="MHK144" s="21"/>
      <c r="MHL144" s="21"/>
      <c r="MHM144" s="21"/>
      <c r="MHN144" s="21"/>
      <c r="MHO144" s="21"/>
      <c r="MHP144" s="21"/>
      <c r="MHQ144" s="21"/>
      <c r="MHR144" s="21"/>
      <c r="MHS144" s="21"/>
      <c r="MHT144" s="21"/>
      <c r="MHU144" s="21"/>
      <c r="MHV144" s="21"/>
      <c r="MHW144" s="21"/>
      <c r="MHX144" s="21"/>
      <c r="MHY144" s="21"/>
      <c r="MHZ144" s="21"/>
      <c r="MIA144" s="21"/>
      <c r="MIB144" s="21"/>
      <c r="MIC144" s="21"/>
      <c r="MID144" s="21"/>
      <c r="MIE144" s="21"/>
      <c r="MIF144" s="21"/>
      <c r="MIG144" s="21"/>
      <c r="MIH144" s="21"/>
      <c r="MII144" s="21"/>
      <c r="MIJ144" s="21"/>
      <c r="MIK144" s="21"/>
      <c r="MIL144" s="21"/>
      <c r="MIM144" s="21"/>
      <c r="MIN144" s="21"/>
      <c r="MIO144" s="21"/>
      <c r="MIP144" s="21"/>
      <c r="MIQ144" s="21"/>
      <c r="MIR144" s="21"/>
      <c r="MIS144" s="21"/>
      <c r="MIT144" s="21"/>
      <c r="MIU144" s="21"/>
      <c r="MIV144" s="21"/>
      <c r="MIW144" s="21"/>
      <c r="MIX144" s="21"/>
      <c r="MIY144" s="21"/>
      <c r="MIZ144" s="21"/>
      <c r="MJA144" s="21"/>
      <c r="MJB144" s="21"/>
      <c r="MJC144" s="21"/>
      <c r="MJD144" s="21"/>
      <c r="MJE144" s="21"/>
      <c r="MJF144" s="21"/>
      <c r="MJG144" s="21"/>
      <c r="MJH144" s="21"/>
      <c r="MJI144" s="21"/>
      <c r="MJJ144" s="21"/>
      <c r="MJK144" s="21"/>
      <c r="MJL144" s="21"/>
      <c r="MJM144" s="21"/>
      <c r="MJN144" s="21"/>
      <c r="MJO144" s="21"/>
      <c r="MJP144" s="21"/>
      <c r="MJQ144" s="21"/>
      <c r="MJR144" s="21"/>
      <c r="MJS144" s="21"/>
      <c r="MJT144" s="21"/>
      <c r="MJU144" s="21"/>
      <c r="MJV144" s="21"/>
      <c r="MJW144" s="21"/>
      <c r="MJX144" s="21"/>
      <c r="MJY144" s="21"/>
      <c r="MJZ144" s="21"/>
      <c r="MKA144" s="21"/>
      <c r="MKB144" s="21"/>
      <c r="MKC144" s="21"/>
      <c r="MKD144" s="21"/>
      <c r="MKE144" s="21"/>
      <c r="MKF144" s="21"/>
      <c r="MKG144" s="21"/>
      <c r="MKH144" s="21"/>
      <c r="MKI144" s="21"/>
      <c r="MKJ144" s="21"/>
      <c r="MKK144" s="21"/>
      <c r="MKL144" s="21"/>
      <c r="MKM144" s="21"/>
      <c r="MKN144" s="21"/>
      <c r="MKO144" s="21"/>
      <c r="MKP144" s="21"/>
      <c r="MKQ144" s="21"/>
      <c r="MKR144" s="21"/>
      <c r="MKS144" s="21"/>
      <c r="MKT144" s="21"/>
      <c r="MKU144" s="21"/>
      <c r="MKV144" s="21"/>
      <c r="MKW144" s="21"/>
      <c r="MKX144" s="21"/>
      <c r="MKY144" s="21"/>
      <c r="MKZ144" s="21"/>
      <c r="MLA144" s="21"/>
      <c r="MLB144" s="21"/>
      <c r="MLC144" s="21"/>
      <c r="MLD144" s="21"/>
      <c r="MLE144" s="21"/>
      <c r="MLF144" s="21"/>
      <c r="MLG144" s="21"/>
      <c r="MLH144" s="21"/>
      <c r="MLI144" s="21"/>
      <c r="MLJ144" s="21"/>
      <c r="MLK144" s="21"/>
      <c r="MLL144" s="21"/>
      <c r="MLM144" s="21"/>
      <c r="MLN144" s="21"/>
      <c r="MLO144" s="21"/>
      <c r="MLP144" s="21"/>
      <c r="MLQ144" s="21"/>
      <c r="MLR144" s="21"/>
      <c r="MLS144" s="21"/>
      <c r="MLT144" s="21"/>
      <c r="MLU144" s="21"/>
      <c r="MLV144" s="21"/>
      <c r="MLW144" s="21"/>
      <c r="MLX144" s="21"/>
      <c r="MLY144" s="21"/>
      <c r="MLZ144" s="21"/>
      <c r="MMA144" s="21"/>
      <c r="MMB144" s="21"/>
      <c r="MMC144" s="21"/>
      <c r="MMD144" s="21"/>
      <c r="MME144" s="21"/>
      <c r="MMF144" s="21"/>
      <c r="MMG144" s="21"/>
      <c r="MMH144" s="21"/>
      <c r="MMI144" s="21"/>
      <c r="MMJ144" s="21"/>
      <c r="MMK144" s="21"/>
      <c r="MML144" s="21"/>
      <c r="MMM144" s="21"/>
      <c r="MMN144" s="21"/>
      <c r="MMO144" s="21"/>
      <c r="MMP144" s="21"/>
      <c r="MMQ144" s="21"/>
      <c r="MMR144" s="21"/>
      <c r="MMS144" s="21"/>
      <c r="MMT144" s="21"/>
      <c r="MMU144" s="21"/>
      <c r="MMV144" s="21"/>
      <c r="MMW144" s="21"/>
      <c r="MMX144" s="21"/>
      <c r="MMY144" s="21"/>
      <c r="MMZ144" s="21"/>
      <c r="MNA144" s="21"/>
      <c r="MNB144" s="21"/>
      <c r="MNC144" s="21"/>
      <c r="MND144" s="21"/>
      <c r="MNE144" s="21"/>
      <c r="MNF144" s="21"/>
      <c r="MNG144" s="21"/>
      <c r="MNH144" s="21"/>
      <c r="MNI144" s="21"/>
      <c r="MNJ144" s="21"/>
      <c r="MNK144" s="21"/>
      <c r="MNL144" s="21"/>
      <c r="MNM144" s="21"/>
      <c r="MNN144" s="21"/>
      <c r="MNO144" s="21"/>
      <c r="MNP144" s="21"/>
      <c r="MNQ144" s="21"/>
      <c r="MNR144" s="21"/>
      <c r="MNS144" s="21"/>
      <c r="MNT144" s="21"/>
      <c r="MNU144" s="21"/>
      <c r="MNV144" s="21"/>
      <c r="MNW144" s="21"/>
      <c r="MNX144" s="21"/>
      <c r="MNY144" s="21"/>
      <c r="MNZ144" s="21"/>
      <c r="MOA144" s="21"/>
      <c r="MOB144" s="21"/>
      <c r="MOC144" s="21"/>
      <c r="MOD144" s="21"/>
      <c r="MOE144" s="21"/>
      <c r="MOF144" s="21"/>
      <c r="MOG144" s="21"/>
      <c r="MOH144" s="21"/>
      <c r="MOI144" s="21"/>
      <c r="MOJ144" s="21"/>
      <c r="MOK144" s="21"/>
      <c r="MOL144" s="21"/>
      <c r="MOM144" s="21"/>
      <c r="MON144" s="21"/>
      <c r="MOO144" s="21"/>
      <c r="MOP144" s="21"/>
      <c r="MOQ144" s="21"/>
      <c r="MOR144" s="21"/>
      <c r="MOS144" s="21"/>
      <c r="MOT144" s="21"/>
      <c r="MOU144" s="21"/>
      <c r="MOV144" s="21"/>
      <c r="MOW144" s="21"/>
      <c r="MOX144" s="21"/>
      <c r="MOY144" s="21"/>
      <c r="MOZ144" s="21"/>
      <c r="MPA144" s="21"/>
      <c r="MPB144" s="21"/>
      <c r="MPC144" s="21"/>
      <c r="MPD144" s="21"/>
      <c r="MPE144" s="21"/>
      <c r="MPF144" s="21"/>
      <c r="MPG144" s="21"/>
      <c r="MPH144" s="21"/>
      <c r="MPI144" s="21"/>
      <c r="MPJ144" s="21"/>
      <c r="MPK144" s="21"/>
      <c r="MPL144" s="21"/>
      <c r="MPM144" s="21"/>
      <c r="MPN144" s="21"/>
      <c r="MPO144" s="21"/>
      <c r="MPP144" s="21"/>
      <c r="MPQ144" s="21"/>
      <c r="MPR144" s="21"/>
      <c r="MPS144" s="21"/>
      <c r="MPT144" s="21"/>
      <c r="MPU144" s="21"/>
      <c r="MPV144" s="21"/>
      <c r="MPW144" s="21"/>
      <c r="MPX144" s="21"/>
      <c r="MPY144" s="21"/>
      <c r="MPZ144" s="21"/>
      <c r="MQA144" s="21"/>
      <c r="MQB144" s="21"/>
      <c r="MQC144" s="21"/>
      <c r="MQD144" s="21"/>
      <c r="MQE144" s="21"/>
      <c r="MQF144" s="21"/>
      <c r="MQG144" s="21"/>
      <c r="MQH144" s="21"/>
      <c r="MQI144" s="21"/>
      <c r="MQJ144" s="21"/>
      <c r="MQK144" s="21"/>
      <c r="MQL144" s="21"/>
      <c r="MQM144" s="21"/>
      <c r="MQN144" s="21"/>
      <c r="MQO144" s="21"/>
      <c r="MQP144" s="21"/>
      <c r="MQQ144" s="21"/>
      <c r="MQR144" s="21"/>
      <c r="MQS144" s="21"/>
      <c r="MQT144" s="21"/>
      <c r="MQU144" s="21"/>
      <c r="MQV144" s="21"/>
      <c r="MQW144" s="21"/>
      <c r="MQX144" s="21"/>
      <c r="MQY144" s="21"/>
      <c r="MQZ144" s="21"/>
      <c r="MRA144" s="21"/>
      <c r="MRB144" s="21"/>
      <c r="MRC144" s="21"/>
      <c r="MRD144" s="21"/>
      <c r="MRE144" s="21"/>
      <c r="MRF144" s="21"/>
      <c r="MRG144" s="21"/>
      <c r="MRH144" s="21"/>
      <c r="MRI144" s="21"/>
      <c r="MRJ144" s="21"/>
      <c r="MRK144" s="21"/>
      <c r="MRL144" s="21"/>
      <c r="MRM144" s="21"/>
      <c r="MRN144" s="21"/>
      <c r="MRO144" s="21"/>
      <c r="MRP144" s="21"/>
      <c r="MRQ144" s="21"/>
      <c r="MRR144" s="21"/>
      <c r="MRS144" s="21"/>
      <c r="MRT144" s="21"/>
      <c r="MRU144" s="21"/>
      <c r="MRV144" s="21"/>
      <c r="MRW144" s="21"/>
      <c r="MRX144" s="21"/>
      <c r="MRY144" s="21"/>
      <c r="MRZ144" s="21"/>
      <c r="MSA144" s="21"/>
      <c r="MSB144" s="21"/>
      <c r="MSC144" s="21"/>
      <c r="MSD144" s="21"/>
      <c r="MSE144" s="21"/>
      <c r="MSF144" s="21"/>
      <c r="MSG144" s="21"/>
      <c r="MSH144" s="21"/>
      <c r="MSI144" s="21"/>
      <c r="MSJ144" s="21"/>
      <c r="MSK144" s="21"/>
      <c r="MSL144" s="21"/>
      <c r="MSM144" s="21"/>
      <c r="MSN144" s="21"/>
      <c r="MSO144" s="21"/>
      <c r="MSP144" s="21"/>
      <c r="MSQ144" s="21"/>
      <c r="MSR144" s="21"/>
      <c r="MSS144" s="21"/>
      <c r="MST144" s="21"/>
      <c r="MSU144" s="21"/>
      <c r="MSV144" s="21"/>
      <c r="MSW144" s="21"/>
      <c r="MSX144" s="21"/>
      <c r="MSY144" s="21"/>
      <c r="MSZ144" s="21"/>
      <c r="MTA144" s="21"/>
      <c r="MTB144" s="21"/>
      <c r="MTC144" s="21"/>
      <c r="MTD144" s="21"/>
      <c r="MTE144" s="21"/>
      <c r="MTF144" s="21"/>
      <c r="MTG144" s="21"/>
      <c r="MTH144" s="21"/>
      <c r="MTI144" s="21"/>
      <c r="MTJ144" s="21"/>
      <c r="MTK144" s="21"/>
      <c r="MTL144" s="21"/>
      <c r="MTM144" s="21"/>
      <c r="MTN144" s="21"/>
      <c r="MTO144" s="21"/>
      <c r="MTP144" s="21"/>
      <c r="MTQ144" s="21"/>
      <c r="MTR144" s="21"/>
      <c r="MTS144" s="21"/>
      <c r="MTT144" s="21"/>
      <c r="MTU144" s="21"/>
      <c r="MTV144" s="21"/>
      <c r="MTW144" s="21"/>
      <c r="MTX144" s="21"/>
      <c r="MTY144" s="21"/>
      <c r="MTZ144" s="21"/>
      <c r="MUA144" s="21"/>
      <c r="MUB144" s="21"/>
      <c r="MUC144" s="21"/>
      <c r="MUD144" s="21"/>
      <c r="MUE144" s="21"/>
      <c r="MUF144" s="21"/>
      <c r="MUG144" s="21"/>
      <c r="MUH144" s="21"/>
      <c r="MUI144" s="21"/>
      <c r="MUJ144" s="21"/>
      <c r="MUK144" s="21"/>
      <c r="MUL144" s="21"/>
      <c r="MUM144" s="21"/>
      <c r="MUN144" s="21"/>
      <c r="MUO144" s="21"/>
      <c r="MUP144" s="21"/>
      <c r="MUQ144" s="21"/>
      <c r="MUR144" s="21"/>
      <c r="MUS144" s="21"/>
      <c r="MUT144" s="21"/>
      <c r="MUU144" s="21"/>
      <c r="MUV144" s="21"/>
      <c r="MUW144" s="21"/>
      <c r="MUX144" s="21"/>
      <c r="MUY144" s="21"/>
      <c r="MUZ144" s="21"/>
      <c r="MVA144" s="21"/>
      <c r="MVB144" s="21"/>
      <c r="MVC144" s="21"/>
      <c r="MVD144" s="21"/>
      <c r="MVE144" s="21"/>
      <c r="MVF144" s="21"/>
      <c r="MVG144" s="21"/>
      <c r="MVH144" s="21"/>
      <c r="MVI144" s="21"/>
      <c r="MVJ144" s="21"/>
      <c r="MVK144" s="21"/>
      <c r="MVL144" s="21"/>
      <c r="MVM144" s="21"/>
      <c r="MVN144" s="21"/>
      <c r="MVO144" s="21"/>
      <c r="MVP144" s="21"/>
      <c r="MVQ144" s="21"/>
      <c r="MVR144" s="21"/>
      <c r="MVS144" s="21"/>
      <c r="MVT144" s="21"/>
      <c r="MVU144" s="21"/>
      <c r="MVV144" s="21"/>
      <c r="MVW144" s="21"/>
      <c r="MVX144" s="21"/>
      <c r="MVY144" s="21"/>
      <c r="MVZ144" s="21"/>
      <c r="MWA144" s="21"/>
      <c r="MWB144" s="21"/>
      <c r="MWC144" s="21"/>
      <c r="MWD144" s="21"/>
      <c r="MWE144" s="21"/>
      <c r="MWF144" s="21"/>
      <c r="MWG144" s="21"/>
      <c r="MWH144" s="21"/>
      <c r="MWI144" s="21"/>
      <c r="MWJ144" s="21"/>
      <c r="MWK144" s="21"/>
      <c r="MWL144" s="21"/>
      <c r="MWM144" s="21"/>
      <c r="MWN144" s="21"/>
      <c r="MWO144" s="21"/>
      <c r="MWP144" s="21"/>
      <c r="MWQ144" s="21"/>
      <c r="MWR144" s="21"/>
      <c r="MWS144" s="21"/>
      <c r="MWT144" s="21"/>
      <c r="MWU144" s="21"/>
      <c r="MWV144" s="21"/>
      <c r="MWW144" s="21"/>
      <c r="MWX144" s="21"/>
      <c r="MWY144" s="21"/>
      <c r="MWZ144" s="21"/>
      <c r="MXA144" s="21"/>
      <c r="MXB144" s="21"/>
      <c r="MXC144" s="21"/>
      <c r="MXD144" s="21"/>
      <c r="MXE144" s="21"/>
      <c r="MXF144" s="21"/>
      <c r="MXG144" s="21"/>
      <c r="MXH144" s="21"/>
      <c r="MXI144" s="21"/>
      <c r="MXJ144" s="21"/>
      <c r="MXK144" s="21"/>
      <c r="MXL144" s="21"/>
      <c r="MXM144" s="21"/>
      <c r="MXN144" s="21"/>
      <c r="MXO144" s="21"/>
      <c r="MXP144" s="21"/>
      <c r="MXQ144" s="21"/>
      <c r="MXR144" s="21"/>
      <c r="MXS144" s="21"/>
      <c r="MXT144" s="21"/>
      <c r="MXU144" s="21"/>
      <c r="MXV144" s="21"/>
      <c r="MXW144" s="21"/>
      <c r="MXX144" s="21"/>
      <c r="MXY144" s="21"/>
      <c r="MXZ144" s="21"/>
      <c r="MYA144" s="21"/>
      <c r="MYB144" s="21"/>
      <c r="MYC144" s="21"/>
      <c r="MYD144" s="21"/>
      <c r="MYE144" s="21"/>
      <c r="MYF144" s="21"/>
      <c r="MYG144" s="21"/>
      <c r="MYH144" s="21"/>
      <c r="MYI144" s="21"/>
      <c r="MYJ144" s="21"/>
      <c r="MYK144" s="21"/>
      <c r="MYL144" s="21"/>
      <c r="MYM144" s="21"/>
      <c r="MYN144" s="21"/>
      <c r="MYO144" s="21"/>
      <c r="MYP144" s="21"/>
      <c r="MYQ144" s="21"/>
      <c r="MYR144" s="21"/>
      <c r="MYS144" s="21"/>
      <c r="MYT144" s="21"/>
      <c r="MYU144" s="21"/>
      <c r="MYV144" s="21"/>
      <c r="MYW144" s="21"/>
      <c r="MYX144" s="21"/>
      <c r="MYY144" s="21"/>
      <c r="MYZ144" s="21"/>
      <c r="MZA144" s="21"/>
      <c r="MZB144" s="21"/>
      <c r="MZC144" s="21"/>
      <c r="MZD144" s="21"/>
      <c r="MZE144" s="21"/>
      <c r="MZF144" s="21"/>
      <c r="MZG144" s="21"/>
      <c r="MZH144" s="21"/>
      <c r="MZI144" s="21"/>
      <c r="MZJ144" s="21"/>
      <c r="MZK144" s="21"/>
      <c r="MZL144" s="21"/>
      <c r="MZM144" s="21"/>
      <c r="MZN144" s="21"/>
      <c r="MZO144" s="21"/>
      <c r="MZP144" s="21"/>
      <c r="MZQ144" s="21"/>
      <c r="MZR144" s="21"/>
      <c r="MZS144" s="21"/>
      <c r="MZT144" s="21"/>
      <c r="MZU144" s="21"/>
      <c r="MZV144" s="21"/>
      <c r="MZW144" s="21"/>
      <c r="MZX144" s="21"/>
      <c r="MZY144" s="21"/>
      <c r="MZZ144" s="21"/>
      <c r="NAA144" s="21"/>
      <c r="NAB144" s="21"/>
      <c r="NAC144" s="21"/>
      <c r="NAD144" s="21"/>
      <c r="NAE144" s="21"/>
      <c r="NAF144" s="21"/>
      <c r="NAG144" s="21"/>
      <c r="NAH144" s="21"/>
      <c r="NAI144" s="21"/>
      <c r="NAJ144" s="21"/>
      <c r="NAK144" s="21"/>
      <c r="NAL144" s="21"/>
      <c r="NAM144" s="21"/>
      <c r="NAN144" s="21"/>
      <c r="NAO144" s="21"/>
      <c r="NAP144" s="21"/>
      <c r="NAQ144" s="21"/>
      <c r="NAR144" s="21"/>
      <c r="NAS144" s="21"/>
      <c r="NAT144" s="21"/>
      <c r="NAU144" s="21"/>
      <c r="NAV144" s="21"/>
      <c r="NAW144" s="21"/>
      <c r="NAX144" s="21"/>
      <c r="NAY144" s="21"/>
      <c r="NAZ144" s="21"/>
      <c r="NBA144" s="21"/>
      <c r="NBB144" s="21"/>
      <c r="NBC144" s="21"/>
      <c r="NBD144" s="21"/>
      <c r="NBE144" s="21"/>
      <c r="NBF144" s="21"/>
      <c r="NBG144" s="21"/>
      <c r="NBH144" s="21"/>
      <c r="NBI144" s="21"/>
      <c r="NBJ144" s="21"/>
      <c r="NBK144" s="21"/>
      <c r="NBL144" s="21"/>
      <c r="NBM144" s="21"/>
      <c r="NBN144" s="21"/>
      <c r="NBO144" s="21"/>
      <c r="NBP144" s="21"/>
      <c r="NBQ144" s="21"/>
      <c r="NBR144" s="21"/>
      <c r="NBS144" s="21"/>
      <c r="NBT144" s="21"/>
      <c r="NBU144" s="21"/>
      <c r="NBV144" s="21"/>
      <c r="NBW144" s="21"/>
      <c r="NBX144" s="21"/>
      <c r="NBY144" s="21"/>
      <c r="NBZ144" s="21"/>
      <c r="NCA144" s="21"/>
      <c r="NCB144" s="21"/>
      <c r="NCC144" s="21"/>
      <c r="NCD144" s="21"/>
      <c r="NCE144" s="21"/>
      <c r="NCF144" s="21"/>
      <c r="NCG144" s="21"/>
      <c r="NCH144" s="21"/>
      <c r="NCI144" s="21"/>
      <c r="NCJ144" s="21"/>
      <c r="NCK144" s="21"/>
      <c r="NCL144" s="21"/>
      <c r="NCM144" s="21"/>
      <c r="NCN144" s="21"/>
      <c r="NCO144" s="21"/>
      <c r="NCP144" s="21"/>
      <c r="NCQ144" s="21"/>
      <c r="NCR144" s="21"/>
      <c r="NCS144" s="21"/>
      <c r="NCT144" s="21"/>
      <c r="NCU144" s="21"/>
      <c r="NCV144" s="21"/>
      <c r="NCW144" s="21"/>
      <c r="NCX144" s="21"/>
      <c r="NCY144" s="21"/>
      <c r="NCZ144" s="21"/>
      <c r="NDA144" s="21"/>
      <c r="NDB144" s="21"/>
      <c r="NDC144" s="21"/>
      <c r="NDD144" s="21"/>
      <c r="NDE144" s="21"/>
      <c r="NDF144" s="21"/>
      <c r="NDG144" s="21"/>
      <c r="NDH144" s="21"/>
      <c r="NDI144" s="21"/>
      <c r="NDJ144" s="21"/>
      <c r="NDK144" s="21"/>
      <c r="NDL144" s="21"/>
      <c r="NDM144" s="21"/>
      <c r="NDN144" s="21"/>
      <c r="NDO144" s="21"/>
      <c r="NDP144" s="21"/>
      <c r="NDQ144" s="21"/>
      <c r="NDR144" s="21"/>
      <c r="NDS144" s="21"/>
      <c r="NDT144" s="21"/>
      <c r="NDU144" s="21"/>
      <c r="NDV144" s="21"/>
      <c r="NDW144" s="21"/>
      <c r="NDX144" s="21"/>
      <c r="NDY144" s="21"/>
      <c r="NDZ144" s="21"/>
      <c r="NEA144" s="21"/>
      <c r="NEB144" s="21"/>
      <c r="NEC144" s="21"/>
      <c r="NED144" s="21"/>
      <c r="NEE144" s="21"/>
      <c r="NEF144" s="21"/>
      <c r="NEG144" s="21"/>
      <c r="NEH144" s="21"/>
      <c r="NEI144" s="21"/>
      <c r="NEJ144" s="21"/>
      <c r="NEK144" s="21"/>
      <c r="NEL144" s="21"/>
      <c r="NEM144" s="21"/>
      <c r="NEN144" s="21"/>
      <c r="NEO144" s="21"/>
      <c r="NEP144" s="21"/>
      <c r="NEQ144" s="21"/>
      <c r="NER144" s="21"/>
      <c r="NES144" s="21"/>
      <c r="NET144" s="21"/>
      <c r="NEU144" s="21"/>
      <c r="NEV144" s="21"/>
      <c r="NEW144" s="21"/>
      <c r="NEX144" s="21"/>
      <c r="NEY144" s="21"/>
      <c r="NEZ144" s="21"/>
      <c r="NFA144" s="21"/>
      <c r="NFB144" s="21"/>
      <c r="NFC144" s="21"/>
      <c r="NFD144" s="21"/>
      <c r="NFE144" s="21"/>
      <c r="NFF144" s="21"/>
      <c r="NFG144" s="21"/>
      <c r="NFH144" s="21"/>
      <c r="NFI144" s="21"/>
      <c r="NFJ144" s="21"/>
      <c r="NFK144" s="21"/>
      <c r="NFL144" s="21"/>
      <c r="NFM144" s="21"/>
      <c r="NFN144" s="21"/>
      <c r="NFO144" s="21"/>
      <c r="NFP144" s="21"/>
      <c r="NFQ144" s="21"/>
      <c r="NFR144" s="21"/>
      <c r="NFS144" s="21"/>
      <c r="NFT144" s="21"/>
      <c r="NFU144" s="21"/>
      <c r="NFV144" s="21"/>
      <c r="NFW144" s="21"/>
      <c r="NFX144" s="21"/>
      <c r="NFY144" s="21"/>
      <c r="NFZ144" s="21"/>
      <c r="NGA144" s="21"/>
      <c r="NGB144" s="21"/>
      <c r="NGC144" s="21"/>
      <c r="NGD144" s="21"/>
      <c r="NGE144" s="21"/>
      <c r="NGF144" s="21"/>
      <c r="NGG144" s="21"/>
      <c r="NGH144" s="21"/>
      <c r="NGI144" s="21"/>
      <c r="NGJ144" s="21"/>
      <c r="NGK144" s="21"/>
      <c r="NGL144" s="21"/>
      <c r="NGM144" s="21"/>
      <c r="NGN144" s="21"/>
      <c r="NGO144" s="21"/>
      <c r="NGP144" s="21"/>
      <c r="NGQ144" s="21"/>
      <c r="NGR144" s="21"/>
      <c r="NGS144" s="21"/>
      <c r="NGT144" s="21"/>
      <c r="NGU144" s="21"/>
      <c r="NGV144" s="21"/>
      <c r="NGW144" s="21"/>
      <c r="NGX144" s="21"/>
      <c r="NGY144" s="21"/>
      <c r="NGZ144" s="21"/>
      <c r="NHA144" s="21"/>
      <c r="NHB144" s="21"/>
      <c r="NHC144" s="21"/>
      <c r="NHD144" s="21"/>
      <c r="NHE144" s="21"/>
      <c r="NHF144" s="21"/>
      <c r="NHG144" s="21"/>
      <c r="NHH144" s="21"/>
      <c r="NHI144" s="21"/>
      <c r="NHJ144" s="21"/>
      <c r="NHK144" s="21"/>
      <c r="NHL144" s="21"/>
      <c r="NHM144" s="21"/>
      <c r="NHN144" s="21"/>
      <c r="NHO144" s="21"/>
      <c r="NHP144" s="21"/>
      <c r="NHQ144" s="21"/>
      <c r="NHR144" s="21"/>
      <c r="NHS144" s="21"/>
      <c r="NHT144" s="21"/>
      <c r="NHU144" s="21"/>
      <c r="NHV144" s="21"/>
      <c r="NHW144" s="21"/>
      <c r="NHX144" s="21"/>
      <c r="NHY144" s="21"/>
      <c r="NHZ144" s="21"/>
      <c r="NIA144" s="21"/>
      <c r="NIB144" s="21"/>
      <c r="NIC144" s="21"/>
      <c r="NID144" s="21"/>
      <c r="NIE144" s="21"/>
      <c r="NIF144" s="21"/>
      <c r="NIG144" s="21"/>
      <c r="NIH144" s="21"/>
      <c r="NII144" s="21"/>
      <c r="NIJ144" s="21"/>
      <c r="NIK144" s="21"/>
      <c r="NIL144" s="21"/>
      <c r="NIM144" s="21"/>
      <c r="NIN144" s="21"/>
      <c r="NIO144" s="21"/>
      <c r="NIP144" s="21"/>
      <c r="NIQ144" s="21"/>
      <c r="NIR144" s="21"/>
      <c r="NIS144" s="21"/>
      <c r="NIT144" s="21"/>
      <c r="NIU144" s="21"/>
      <c r="NIV144" s="21"/>
      <c r="NIW144" s="21"/>
      <c r="NIX144" s="21"/>
      <c r="NIY144" s="21"/>
      <c r="NIZ144" s="21"/>
      <c r="NJA144" s="21"/>
      <c r="NJB144" s="21"/>
      <c r="NJC144" s="21"/>
      <c r="NJD144" s="21"/>
      <c r="NJE144" s="21"/>
      <c r="NJF144" s="21"/>
      <c r="NJG144" s="21"/>
      <c r="NJH144" s="21"/>
      <c r="NJI144" s="21"/>
      <c r="NJJ144" s="21"/>
      <c r="NJK144" s="21"/>
      <c r="NJL144" s="21"/>
      <c r="NJM144" s="21"/>
      <c r="NJN144" s="21"/>
      <c r="NJO144" s="21"/>
      <c r="NJP144" s="21"/>
      <c r="NJQ144" s="21"/>
      <c r="NJR144" s="21"/>
      <c r="NJS144" s="21"/>
      <c r="NJT144" s="21"/>
      <c r="NJU144" s="21"/>
      <c r="NJV144" s="21"/>
      <c r="NJW144" s="21"/>
      <c r="NJX144" s="21"/>
      <c r="NJY144" s="21"/>
      <c r="NJZ144" s="21"/>
      <c r="NKA144" s="21"/>
      <c r="NKB144" s="21"/>
      <c r="NKC144" s="21"/>
      <c r="NKD144" s="21"/>
      <c r="NKE144" s="21"/>
      <c r="NKF144" s="21"/>
      <c r="NKG144" s="21"/>
      <c r="NKH144" s="21"/>
      <c r="NKI144" s="21"/>
      <c r="NKJ144" s="21"/>
      <c r="NKK144" s="21"/>
      <c r="NKL144" s="21"/>
      <c r="NKM144" s="21"/>
      <c r="NKN144" s="21"/>
      <c r="NKO144" s="21"/>
      <c r="NKP144" s="21"/>
      <c r="NKQ144" s="21"/>
      <c r="NKR144" s="21"/>
      <c r="NKS144" s="21"/>
      <c r="NKT144" s="21"/>
      <c r="NKU144" s="21"/>
      <c r="NKV144" s="21"/>
      <c r="NKW144" s="21"/>
      <c r="NKX144" s="21"/>
      <c r="NKY144" s="21"/>
      <c r="NKZ144" s="21"/>
      <c r="NLA144" s="21"/>
      <c r="NLB144" s="21"/>
      <c r="NLC144" s="21"/>
      <c r="NLD144" s="21"/>
      <c r="NLE144" s="21"/>
      <c r="NLF144" s="21"/>
      <c r="NLG144" s="21"/>
      <c r="NLH144" s="21"/>
      <c r="NLI144" s="21"/>
      <c r="NLJ144" s="21"/>
      <c r="NLK144" s="21"/>
      <c r="NLL144" s="21"/>
      <c r="NLM144" s="21"/>
      <c r="NLN144" s="21"/>
      <c r="NLO144" s="21"/>
      <c r="NLP144" s="21"/>
      <c r="NLQ144" s="21"/>
      <c r="NLR144" s="21"/>
      <c r="NLS144" s="21"/>
      <c r="NLT144" s="21"/>
      <c r="NLU144" s="21"/>
      <c r="NLV144" s="21"/>
      <c r="NLW144" s="21"/>
      <c r="NLX144" s="21"/>
      <c r="NLY144" s="21"/>
      <c r="NLZ144" s="21"/>
      <c r="NMA144" s="21"/>
      <c r="NMB144" s="21"/>
      <c r="NMC144" s="21"/>
      <c r="NMD144" s="21"/>
      <c r="NME144" s="21"/>
      <c r="NMF144" s="21"/>
      <c r="NMG144" s="21"/>
      <c r="NMH144" s="21"/>
      <c r="NMI144" s="21"/>
      <c r="NMJ144" s="21"/>
      <c r="NMK144" s="21"/>
      <c r="NML144" s="21"/>
      <c r="NMM144" s="21"/>
      <c r="NMN144" s="21"/>
      <c r="NMO144" s="21"/>
      <c r="NMP144" s="21"/>
      <c r="NMQ144" s="21"/>
      <c r="NMR144" s="21"/>
      <c r="NMS144" s="21"/>
      <c r="NMT144" s="21"/>
      <c r="NMU144" s="21"/>
      <c r="NMV144" s="21"/>
      <c r="NMW144" s="21"/>
      <c r="NMX144" s="21"/>
      <c r="NMY144" s="21"/>
      <c r="NMZ144" s="21"/>
      <c r="NNA144" s="21"/>
      <c r="NNB144" s="21"/>
      <c r="NNC144" s="21"/>
      <c r="NND144" s="21"/>
      <c r="NNE144" s="21"/>
      <c r="NNF144" s="21"/>
      <c r="NNG144" s="21"/>
      <c r="NNH144" s="21"/>
      <c r="NNI144" s="21"/>
      <c r="NNJ144" s="21"/>
      <c r="NNK144" s="21"/>
      <c r="NNL144" s="21"/>
      <c r="NNM144" s="21"/>
      <c r="NNN144" s="21"/>
      <c r="NNO144" s="21"/>
      <c r="NNP144" s="21"/>
      <c r="NNQ144" s="21"/>
      <c r="NNR144" s="21"/>
      <c r="NNS144" s="21"/>
      <c r="NNT144" s="21"/>
      <c r="NNU144" s="21"/>
      <c r="NNV144" s="21"/>
      <c r="NNW144" s="21"/>
      <c r="NNX144" s="21"/>
      <c r="NNY144" s="21"/>
      <c r="NNZ144" s="21"/>
      <c r="NOA144" s="21"/>
      <c r="NOB144" s="21"/>
      <c r="NOC144" s="21"/>
      <c r="NOD144" s="21"/>
      <c r="NOE144" s="21"/>
      <c r="NOF144" s="21"/>
      <c r="NOG144" s="21"/>
      <c r="NOH144" s="21"/>
      <c r="NOI144" s="21"/>
      <c r="NOJ144" s="21"/>
      <c r="NOK144" s="21"/>
      <c r="NOL144" s="21"/>
      <c r="NOM144" s="21"/>
      <c r="NON144" s="21"/>
      <c r="NOO144" s="21"/>
      <c r="NOP144" s="21"/>
      <c r="NOQ144" s="21"/>
      <c r="NOR144" s="21"/>
      <c r="NOS144" s="21"/>
      <c r="NOT144" s="21"/>
      <c r="NOU144" s="21"/>
      <c r="NOV144" s="21"/>
      <c r="NOW144" s="21"/>
      <c r="NOX144" s="21"/>
      <c r="NOY144" s="21"/>
      <c r="NOZ144" s="21"/>
      <c r="NPA144" s="21"/>
      <c r="NPB144" s="21"/>
      <c r="NPC144" s="21"/>
      <c r="NPD144" s="21"/>
      <c r="NPE144" s="21"/>
      <c r="NPF144" s="21"/>
      <c r="NPG144" s="21"/>
      <c r="NPH144" s="21"/>
      <c r="NPI144" s="21"/>
      <c r="NPJ144" s="21"/>
      <c r="NPK144" s="21"/>
      <c r="NPL144" s="21"/>
      <c r="NPM144" s="21"/>
      <c r="NPN144" s="21"/>
      <c r="NPO144" s="21"/>
      <c r="NPP144" s="21"/>
      <c r="NPQ144" s="21"/>
      <c r="NPR144" s="21"/>
      <c r="NPS144" s="21"/>
      <c r="NPT144" s="21"/>
      <c r="NPU144" s="21"/>
      <c r="NPV144" s="21"/>
      <c r="NPW144" s="21"/>
      <c r="NPX144" s="21"/>
      <c r="NPY144" s="21"/>
      <c r="NPZ144" s="21"/>
      <c r="NQA144" s="21"/>
      <c r="NQB144" s="21"/>
      <c r="NQC144" s="21"/>
      <c r="NQD144" s="21"/>
      <c r="NQE144" s="21"/>
      <c r="NQF144" s="21"/>
      <c r="NQG144" s="21"/>
      <c r="NQH144" s="21"/>
      <c r="NQI144" s="21"/>
      <c r="NQJ144" s="21"/>
      <c r="NQK144" s="21"/>
      <c r="NQL144" s="21"/>
      <c r="NQM144" s="21"/>
      <c r="NQN144" s="21"/>
      <c r="NQO144" s="21"/>
      <c r="NQP144" s="21"/>
      <c r="NQQ144" s="21"/>
      <c r="NQR144" s="21"/>
      <c r="NQS144" s="21"/>
      <c r="NQT144" s="21"/>
      <c r="NQU144" s="21"/>
      <c r="NQV144" s="21"/>
      <c r="NQW144" s="21"/>
      <c r="NQX144" s="21"/>
      <c r="NQY144" s="21"/>
      <c r="NQZ144" s="21"/>
      <c r="NRA144" s="21"/>
      <c r="NRB144" s="21"/>
      <c r="NRC144" s="21"/>
      <c r="NRD144" s="21"/>
      <c r="NRE144" s="21"/>
      <c r="NRF144" s="21"/>
      <c r="NRG144" s="21"/>
      <c r="NRH144" s="21"/>
      <c r="NRI144" s="21"/>
      <c r="NRJ144" s="21"/>
      <c r="NRK144" s="21"/>
      <c r="NRL144" s="21"/>
      <c r="NRM144" s="21"/>
      <c r="NRN144" s="21"/>
      <c r="NRO144" s="21"/>
      <c r="NRP144" s="21"/>
      <c r="NRQ144" s="21"/>
      <c r="NRR144" s="21"/>
      <c r="NRS144" s="21"/>
      <c r="NRT144" s="21"/>
      <c r="NRU144" s="21"/>
      <c r="NRV144" s="21"/>
      <c r="NRW144" s="21"/>
      <c r="NRX144" s="21"/>
      <c r="NRY144" s="21"/>
      <c r="NRZ144" s="21"/>
      <c r="NSA144" s="21"/>
      <c r="NSB144" s="21"/>
      <c r="NSC144" s="21"/>
      <c r="NSD144" s="21"/>
      <c r="NSE144" s="21"/>
      <c r="NSF144" s="21"/>
      <c r="NSG144" s="21"/>
      <c r="NSH144" s="21"/>
      <c r="NSI144" s="21"/>
      <c r="NSJ144" s="21"/>
      <c r="NSK144" s="21"/>
      <c r="NSL144" s="21"/>
      <c r="NSM144" s="21"/>
      <c r="NSN144" s="21"/>
      <c r="NSO144" s="21"/>
      <c r="NSP144" s="21"/>
      <c r="NSQ144" s="21"/>
      <c r="NSR144" s="21"/>
      <c r="NSS144" s="21"/>
      <c r="NST144" s="21"/>
      <c r="NSU144" s="21"/>
      <c r="NSV144" s="21"/>
      <c r="NSW144" s="21"/>
      <c r="NSX144" s="21"/>
      <c r="NSY144" s="21"/>
      <c r="NSZ144" s="21"/>
      <c r="NTA144" s="21"/>
      <c r="NTB144" s="21"/>
      <c r="NTC144" s="21"/>
      <c r="NTD144" s="21"/>
      <c r="NTE144" s="21"/>
      <c r="NTF144" s="21"/>
      <c r="NTG144" s="21"/>
      <c r="NTH144" s="21"/>
      <c r="NTI144" s="21"/>
      <c r="NTJ144" s="21"/>
      <c r="NTK144" s="21"/>
      <c r="NTL144" s="21"/>
      <c r="NTM144" s="21"/>
      <c r="NTN144" s="21"/>
      <c r="NTO144" s="21"/>
      <c r="NTP144" s="21"/>
      <c r="NTQ144" s="21"/>
      <c r="NTR144" s="21"/>
      <c r="NTS144" s="21"/>
      <c r="NTT144" s="21"/>
      <c r="NTU144" s="21"/>
      <c r="NTV144" s="21"/>
      <c r="NTW144" s="21"/>
      <c r="NTX144" s="21"/>
      <c r="NTY144" s="21"/>
      <c r="NTZ144" s="21"/>
      <c r="NUA144" s="21"/>
      <c r="NUB144" s="21"/>
      <c r="NUC144" s="21"/>
      <c r="NUD144" s="21"/>
      <c r="NUE144" s="21"/>
      <c r="NUF144" s="21"/>
      <c r="NUG144" s="21"/>
      <c r="NUH144" s="21"/>
      <c r="NUI144" s="21"/>
      <c r="NUJ144" s="21"/>
      <c r="NUK144" s="21"/>
      <c r="NUL144" s="21"/>
      <c r="NUM144" s="21"/>
      <c r="NUN144" s="21"/>
      <c r="NUO144" s="21"/>
      <c r="NUP144" s="21"/>
      <c r="NUQ144" s="21"/>
      <c r="NUR144" s="21"/>
      <c r="NUS144" s="21"/>
      <c r="NUT144" s="21"/>
      <c r="NUU144" s="21"/>
      <c r="NUV144" s="21"/>
      <c r="NUW144" s="21"/>
      <c r="NUX144" s="21"/>
      <c r="NUY144" s="21"/>
      <c r="NUZ144" s="21"/>
      <c r="NVA144" s="21"/>
      <c r="NVB144" s="21"/>
      <c r="NVC144" s="21"/>
      <c r="NVD144" s="21"/>
      <c r="NVE144" s="21"/>
      <c r="NVF144" s="21"/>
      <c r="NVG144" s="21"/>
      <c r="NVH144" s="21"/>
      <c r="NVI144" s="21"/>
      <c r="NVJ144" s="21"/>
      <c r="NVK144" s="21"/>
      <c r="NVL144" s="21"/>
      <c r="NVM144" s="21"/>
      <c r="NVN144" s="21"/>
      <c r="NVO144" s="21"/>
      <c r="NVP144" s="21"/>
      <c r="NVQ144" s="21"/>
      <c r="NVR144" s="21"/>
      <c r="NVS144" s="21"/>
      <c r="NVT144" s="21"/>
      <c r="NVU144" s="21"/>
      <c r="NVV144" s="21"/>
      <c r="NVW144" s="21"/>
      <c r="NVX144" s="21"/>
      <c r="NVY144" s="21"/>
      <c r="NVZ144" s="21"/>
      <c r="NWA144" s="21"/>
      <c r="NWB144" s="21"/>
      <c r="NWC144" s="21"/>
      <c r="NWD144" s="21"/>
      <c r="NWE144" s="21"/>
      <c r="NWF144" s="21"/>
      <c r="NWG144" s="21"/>
      <c r="NWH144" s="21"/>
      <c r="NWI144" s="21"/>
      <c r="NWJ144" s="21"/>
      <c r="NWK144" s="21"/>
      <c r="NWL144" s="21"/>
      <c r="NWM144" s="21"/>
      <c r="NWN144" s="21"/>
      <c r="NWO144" s="21"/>
      <c r="NWP144" s="21"/>
      <c r="NWQ144" s="21"/>
      <c r="NWR144" s="21"/>
      <c r="NWS144" s="21"/>
      <c r="NWT144" s="21"/>
      <c r="NWU144" s="21"/>
      <c r="NWV144" s="21"/>
      <c r="NWW144" s="21"/>
      <c r="NWX144" s="21"/>
      <c r="NWY144" s="21"/>
      <c r="NWZ144" s="21"/>
      <c r="NXA144" s="21"/>
      <c r="NXB144" s="21"/>
      <c r="NXC144" s="21"/>
      <c r="NXD144" s="21"/>
      <c r="NXE144" s="21"/>
      <c r="NXF144" s="21"/>
      <c r="NXG144" s="21"/>
      <c r="NXH144" s="21"/>
      <c r="NXI144" s="21"/>
      <c r="NXJ144" s="21"/>
      <c r="NXK144" s="21"/>
      <c r="NXL144" s="21"/>
      <c r="NXM144" s="21"/>
      <c r="NXN144" s="21"/>
      <c r="NXO144" s="21"/>
      <c r="NXP144" s="21"/>
      <c r="NXQ144" s="21"/>
      <c r="NXR144" s="21"/>
      <c r="NXS144" s="21"/>
      <c r="NXT144" s="21"/>
      <c r="NXU144" s="21"/>
      <c r="NXV144" s="21"/>
      <c r="NXW144" s="21"/>
      <c r="NXX144" s="21"/>
      <c r="NXY144" s="21"/>
      <c r="NXZ144" s="21"/>
      <c r="NYA144" s="21"/>
      <c r="NYB144" s="21"/>
      <c r="NYC144" s="21"/>
      <c r="NYD144" s="21"/>
      <c r="NYE144" s="21"/>
      <c r="NYF144" s="21"/>
      <c r="NYG144" s="21"/>
      <c r="NYH144" s="21"/>
      <c r="NYI144" s="21"/>
      <c r="NYJ144" s="21"/>
      <c r="NYK144" s="21"/>
      <c r="NYL144" s="21"/>
      <c r="NYM144" s="21"/>
      <c r="NYN144" s="21"/>
      <c r="NYO144" s="21"/>
      <c r="NYP144" s="21"/>
      <c r="NYQ144" s="21"/>
      <c r="NYR144" s="21"/>
      <c r="NYS144" s="21"/>
      <c r="NYT144" s="21"/>
      <c r="NYU144" s="21"/>
      <c r="NYV144" s="21"/>
      <c r="NYW144" s="21"/>
      <c r="NYX144" s="21"/>
      <c r="NYY144" s="21"/>
      <c r="NYZ144" s="21"/>
      <c r="NZA144" s="21"/>
      <c r="NZB144" s="21"/>
      <c r="NZC144" s="21"/>
      <c r="NZD144" s="21"/>
      <c r="NZE144" s="21"/>
      <c r="NZF144" s="21"/>
      <c r="NZG144" s="21"/>
      <c r="NZH144" s="21"/>
      <c r="NZI144" s="21"/>
      <c r="NZJ144" s="21"/>
      <c r="NZK144" s="21"/>
      <c r="NZL144" s="21"/>
      <c r="NZM144" s="21"/>
      <c r="NZN144" s="21"/>
      <c r="NZO144" s="21"/>
      <c r="NZP144" s="21"/>
      <c r="NZQ144" s="21"/>
      <c r="NZR144" s="21"/>
      <c r="NZS144" s="21"/>
      <c r="NZT144" s="21"/>
      <c r="NZU144" s="21"/>
      <c r="NZV144" s="21"/>
      <c r="NZW144" s="21"/>
      <c r="NZX144" s="21"/>
      <c r="NZY144" s="21"/>
      <c r="NZZ144" s="21"/>
      <c r="OAA144" s="21"/>
      <c r="OAB144" s="21"/>
      <c r="OAC144" s="21"/>
      <c r="OAD144" s="21"/>
      <c r="OAE144" s="21"/>
      <c r="OAF144" s="21"/>
      <c r="OAG144" s="21"/>
      <c r="OAH144" s="21"/>
      <c r="OAI144" s="21"/>
      <c r="OAJ144" s="21"/>
      <c r="OAK144" s="21"/>
      <c r="OAL144" s="21"/>
      <c r="OAM144" s="21"/>
      <c r="OAN144" s="21"/>
      <c r="OAO144" s="21"/>
      <c r="OAP144" s="21"/>
      <c r="OAQ144" s="21"/>
      <c r="OAR144" s="21"/>
      <c r="OAS144" s="21"/>
      <c r="OAT144" s="21"/>
      <c r="OAU144" s="21"/>
      <c r="OAV144" s="21"/>
      <c r="OAW144" s="21"/>
      <c r="OAX144" s="21"/>
      <c r="OAY144" s="21"/>
      <c r="OAZ144" s="21"/>
      <c r="OBA144" s="21"/>
      <c r="OBB144" s="21"/>
      <c r="OBC144" s="21"/>
      <c r="OBD144" s="21"/>
      <c r="OBE144" s="21"/>
      <c r="OBF144" s="21"/>
      <c r="OBG144" s="21"/>
      <c r="OBH144" s="21"/>
      <c r="OBI144" s="21"/>
      <c r="OBJ144" s="21"/>
      <c r="OBK144" s="21"/>
      <c r="OBL144" s="21"/>
      <c r="OBM144" s="21"/>
      <c r="OBN144" s="21"/>
      <c r="OBO144" s="21"/>
      <c r="OBP144" s="21"/>
      <c r="OBQ144" s="21"/>
      <c r="OBR144" s="21"/>
      <c r="OBS144" s="21"/>
      <c r="OBT144" s="21"/>
      <c r="OBU144" s="21"/>
      <c r="OBV144" s="21"/>
      <c r="OBW144" s="21"/>
      <c r="OBX144" s="21"/>
      <c r="OBY144" s="21"/>
      <c r="OBZ144" s="21"/>
      <c r="OCA144" s="21"/>
      <c r="OCB144" s="21"/>
      <c r="OCC144" s="21"/>
      <c r="OCD144" s="21"/>
      <c r="OCE144" s="21"/>
      <c r="OCF144" s="21"/>
      <c r="OCG144" s="21"/>
      <c r="OCH144" s="21"/>
      <c r="OCI144" s="21"/>
      <c r="OCJ144" s="21"/>
      <c r="OCK144" s="21"/>
      <c r="OCL144" s="21"/>
      <c r="OCM144" s="21"/>
      <c r="OCN144" s="21"/>
      <c r="OCO144" s="21"/>
      <c r="OCP144" s="21"/>
      <c r="OCQ144" s="21"/>
      <c r="OCR144" s="21"/>
      <c r="OCS144" s="21"/>
      <c r="OCT144" s="21"/>
      <c r="OCU144" s="21"/>
      <c r="OCV144" s="21"/>
      <c r="OCW144" s="21"/>
      <c r="OCX144" s="21"/>
      <c r="OCY144" s="21"/>
      <c r="OCZ144" s="21"/>
      <c r="ODA144" s="21"/>
      <c r="ODB144" s="21"/>
      <c r="ODC144" s="21"/>
      <c r="ODD144" s="21"/>
      <c r="ODE144" s="21"/>
      <c r="ODF144" s="21"/>
      <c r="ODG144" s="21"/>
      <c r="ODH144" s="21"/>
      <c r="ODI144" s="21"/>
      <c r="ODJ144" s="21"/>
      <c r="ODK144" s="21"/>
      <c r="ODL144" s="21"/>
      <c r="ODM144" s="21"/>
      <c r="ODN144" s="21"/>
      <c r="ODO144" s="21"/>
      <c r="ODP144" s="21"/>
      <c r="ODQ144" s="21"/>
      <c r="ODR144" s="21"/>
      <c r="ODS144" s="21"/>
      <c r="ODT144" s="21"/>
      <c r="ODU144" s="21"/>
      <c r="ODV144" s="21"/>
      <c r="ODW144" s="21"/>
      <c r="ODX144" s="21"/>
      <c r="ODY144" s="21"/>
      <c r="ODZ144" s="21"/>
      <c r="OEA144" s="21"/>
      <c r="OEB144" s="21"/>
      <c r="OEC144" s="21"/>
      <c r="OED144" s="21"/>
      <c r="OEE144" s="21"/>
      <c r="OEF144" s="21"/>
      <c r="OEG144" s="21"/>
      <c r="OEH144" s="21"/>
      <c r="OEI144" s="21"/>
      <c r="OEJ144" s="21"/>
      <c r="OEK144" s="21"/>
      <c r="OEL144" s="21"/>
      <c r="OEM144" s="21"/>
      <c r="OEN144" s="21"/>
      <c r="OEO144" s="21"/>
      <c r="OEP144" s="21"/>
      <c r="OEQ144" s="21"/>
      <c r="OER144" s="21"/>
      <c r="OES144" s="21"/>
      <c r="OET144" s="21"/>
      <c r="OEU144" s="21"/>
      <c r="OEV144" s="21"/>
      <c r="OEW144" s="21"/>
      <c r="OEX144" s="21"/>
      <c r="OEY144" s="21"/>
      <c r="OEZ144" s="21"/>
      <c r="OFA144" s="21"/>
      <c r="OFB144" s="21"/>
      <c r="OFC144" s="21"/>
      <c r="OFD144" s="21"/>
      <c r="OFE144" s="21"/>
      <c r="OFF144" s="21"/>
      <c r="OFG144" s="21"/>
      <c r="OFH144" s="21"/>
      <c r="OFI144" s="21"/>
      <c r="OFJ144" s="21"/>
      <c r="OFK144" s="21"/>
      <c r="OFL144" s="21"/>
      <c r="OFM144" s="21"/>
      <c r="OFN144" s="21"/>
      <c r="OFO144" s="21"/>
      <c r="OFP144" s="21"/>
      <c r="OFQ144" s="21"/>
      <c r="OFR144" s="21"/>
      <c r="OFS144" s="21"/>
      <c r="OFT144" s="21"/>
      <c r="OFU144" s="21"/>
      <c r="OFV144" s="21"/>
      <c r="OFW144" s="21"/>
      <c r="OFX144" s="21"/>
      <c r="OFY144" s="21"/>
      <c r="OFZ144" s="21"/>
      <c r="OGA144" s="21"/>
      <c r="OGB144" s="21"/>
      <c r="OGC144" s="21"/>
      <c r="OGD144" s="21"/>
      <c r="OGE144" s="21"/>
      <c r="OGF144" s="21"/>
      <c r="OGG144" s="21"/>
      <c r="OGH144" s="21"/>
      <c r="OGI144" s="21"/>
      <c r="OGJ144" s="21"/>
      <c r="OGK144" s="21"/>
      <c r="OGL144" s="21"/>
      <c r="OGM144" s="21"/>
      <c r="OGN144" s="21"/>
      <c r="OGO144" s="21"/>
      <c r="OGP144" s="21"/>
      <c r="OGQ144" s="21"/>
      <c r="OGR144" s="21"/>
      <c r="OGS144" s="21"/>
      <c r="OGT144" s="21"/>
      <c r="OGU144" s="21"/>
      <c r="OGV144" s="21"/>
      <c r="OGW144" s="21"/>
      <c r="OGX144" s="21"/>
      <c r="OGY144" s="21"/>
      <c r="OGZ144" s="21"/>
      <c r="OHA144" s="21"/>
      <c r="OHB144" s="21"/>
      <c r="OHC144" s="21"/>
      <c r="OHD144" s="21"/>
      <c r="OHE144" s="21"/>
      <c r="OHF144" s="21"/>
      <c r="OHG144" s="21"/>
      <c r="OHH144" s="21"/>
      <c r="OHI144" s="21"/>
      <c r="OHJ144" s="21"/>
      <c r="OHK144" s="21"/>
      <c r="OHL144" s="21"/>
      <c r="OHM144" s="21"/>
      <c r="OHN144" s="21"/>
      <c r="OHO144" s="21"/>
      <c r="OHP144" s="21"/>
      <c r="OHQ144" s="21"/>
      <c r="OHR144" s="21"/>
      <c r="OHS144" s="21"/>
      <c r="OHT144" s="21"/>
      <c r="OHU144" s="21"/>
      <c r="OHV144" s="21"/>
      <c r="OHW144" s="21"/>
      <c r="OHX144" s="21"/>
      <c r="OHY144" s="21"/>
      <c r="OHZ144" s="21"/>
      <c r="OIA144" s="21"/>
      <c r="OIB144" s="21"/>
      <c r="OIC144" s="21"/>
      <c r="OID144" s="21"/>
      <c r="OIE144" s="21"/>
      <c r="OIF144" s="21"/>
      <c r="OIG144" s="21"/>
      <c r="OIH144" s="21"/>
      <c r="OII144" s="21"/>
      <c r="OIJ144" s="21"/>
      <c r="OIK144" s="21"/>
      <c r="OIL144" s="21"/>
      <c r="OIM144" s="21"/>
      <c r="OIN144" s="21"/>
      <c r="OIO144" s="21"/>
      <c r="OIP144" s="21"/>
      <c r="OIQ144" s="21"/>
      <c r="OIR144" s="21"/>
      <c r="OIS144" s="21"/>
      <c r="OIT144" s="21"/>
      <c r="OIU144" s="21"/>
      <c r="OIV144" s="21"/>
      <c r="OIW144" s="21"/>
      <c r="OIX144" s="21"/>
      <c r="OIY144" s="21"/>
      <c r="OIZ144" s="21"/>
      <c r="OJA144" s="21"/>
      <c r="OJB144" s="21"/>
      <c r="OJC144" s="21"/>
      <c r="OJD144" s="21"/>
      <c r="OJE144" s="21"/>
      <c r="OJF144" s="21"/>
      <c r="OJG144" s="21"/>
      <c r="OJH144" s="21"/>
      <c r="OJI144" s="21"/>
      <c r="OJJ144" s="21"/>
      <c r="OJK144" s="21"/>
      <c r="OJL144" s="21"/>
      <c r="OJM144" s="21"/>
      <c r="OJN144" s="21"/>
      <c r="OJO144" s="21"/>
      <c r="OJP144" s="21"/>
      <c r="OJQ144" s="21"/>
      <c r="OJR144" s="21"/>
      <c r="OJS144" s="21"/>
      <c r="OJT144" s="21"/>
      <c r="OJU144" s="21"/>
      <c r="OJV144" s="21"/>
      <c r="OJW144" s="21"/>
      <c r="OJX144" s="21"/>
      <c r="OJY144" s="21"/>
      <c r="OJZ144" s="21"/>
      <c r="OKA144" s="21"/>
      <c r="OKB144" s="21"/>
      <c r="OKC144" s="21"/>
      <c r="OKD144" s="21"/>
      <c r="OKE144" s="21"/>
      <c r="OKF144" s="21"/>
      <c r="OKG144" s="21"/>
      <c r="OKH144" s="21"/>
      <c r="OKI144" s="21"/>
      <c r="OKJ144" s="21"/>
      <c r="OKK144" s="21"/>
      <c r="OKL144" s="21"/>
      <c r="OKM144" s="21"/>
      <c r="OKN144" s="21"/>
      <c r="OKO144" s="21"/>
      <c r="OKP144" s="21"/>
      <c r="OKQ144" s="21"/>
      <c r="OKR144" s="21"/>
      <c r="OKS144" s="21"/>
      <c r="OKT144" s="21"/>
      <c r="OKU144" s="21"/>
      <c r="OKV144" s="21"/>
      <c r="OKW144" s="21"/>
      <c r="OKX144" s="21"/>
      <c r="OKY144" s="21"/>
      <c r="OKZ144" s="21"/>
      <c r="OLA144" s="21"/>
      <c r="OLB144" s="21"/>
      <c r="OLC144" s="21"/>
      <c r="OLD144" s="21"/>
      <c r="OLE144" s="21"/>
      <c r="OLF144" s="21"/>
      <c r="OLG144" s="21"/>
      <c r="OLH144" s="21"/>
      <c r="OLI144" s="21"/>
      <c r="OLJ144" s="21"/>
      <c r="OLK144" s="21"/>
      <c r="OLL144" s="21"/>
      <c r="OLM144" s="21"/>
      <c r="OLN144" s="21"/>
      <c r="OLO144" s="21"/>
      <c r="OLP144" s="21"/>
      <c r="OLQ144" s="21"/>
      <c r="OLR144" s="21"/>
      <c r="OLS144" s="21"/>
      <c r="OLT144" s="21"/>
      <c r="OLU144" s="21"/>
      <c r="OLV144" s="21"/>
      <c r="OLW144" s="21"/>
      <c r="OLX144" s="21"/>
      <c r="OLY144" s="21"/>
      <c r="OLZ144" s="21"/>
      <c r="OMA144" s="21"/>
      <c r="OMB144" s="21"/>
      <c r="OMC144" s="21"/>
      <c r="OMD144" s="21"/>
      <c r="OME144" s="21"/>
      <c r="OMF144" s="21"/>
      <c r="OMG144" s="21"/>
      <c r="OMH144" s="21"/>
      <c r="OMI144" s="21"/>
      <c r="OMJ144" s="21"/>
      <c r="OMK144" s="21"/>
      <c r="OML144" s="21"/>
      <c r="OMM144" s="21"/>
      <c r="OMN144" s="21"/>
      <c r="OMO144" s="21"/>
      <c r="OMP144" s="21"/>
      <c r="OMQ144" s="21"/>
      <c r="OMR144" s="21"/>
      <c r="OMS144" s="21"/>
      <c r="OMT144" s="21"/>
      <c r="OMU144" s="21"/>
      <c r="OMV144" s="21"/>
      <c r="OMW144" s="21"/>
      <c r="OMX144" s="21"/>
      <c r="OMY144" s="21"/>
      <c r="OMZ144" s="21"/>
      <c r="ONA144" s="21"/>
      <c r="ONB144" s="21"/>
      <c r="ONC144" s="21"/>
      <c r="OND144" s="21"/>
      <c r="ONE144" s="21"/>
      <c r="ONF144" s="21"/>
      <c r="ONG144" s="21"/>
      <c r="ONH144" s="21"/>
      <c r="ONI144" s="21"/>
      <c r="ONJ144" s="21"/>
      <c r="ONK144" s="21"/>
      <c r="ONL144" s="21"/>
      <c r="ONM144" s="21"/>
      <c r="ONN144" s="21"/>
      <c r="ONO144" s="21"/>
      <c r="ONP144" s="21"/>
      <c r="ONQ144" s="21"/>
      <c r="ONR144" s="21"/>
      <c r="ONS144" s="21"/>
      <c r="ONT144" s="21"/>
      <c r="ONU144" s="21"/>
      <c r="ONV144" s="21"/>
      <c r="ONW144" s="21"/>
      <c r="ONX144" s="21"/>
      <c r="ONY144" s="21"/>
      <c r="ONZ144" s="21"/>
      <c r="OOA144" s="21"/>
      <c r="OOB144" s="21"/>
      <c r="OOC144" s="21"/>
      <c r="OOD144" s="21"/>
      <c r="OOE144" s="21"/>
      <c r="OOF144" s="21"/>
      <c r="OOG144" s="21"/>
      <c r="OOH144" s="21"/>
      <c r="OOI144" s="21"/>
      <c r="OOJ144" s="21"/>
      <c r="OOK144" s="21"/>
      <c r="OOL144" s="21"/>
      <c r="OOM144" s="21"/>
      <c r="OON144" s="21"/>
      <c r="OOO144" s="21"/>
      <c r="OOP144" s="21"/>
      <c r="OOQ144" s="21"/>
      <c r="OOR144" s="21"/>
      <c r="OOS144" s="21"/>
      <c r="OOT144" s="21"/>
      <c r="OOU144" s="21"/>
      <c r="OOV144" s="21"/>
      <c r="OOW144" s="21"/>
      <c r="OOX144" s="21"/>
      <c r="OOY144" s="21"/>
      <c r="OOZ144" s="21"/>
      <c r="OPA144" s="21"/>
      <c r="OPB144" s="21"/>
      <c r="OPC144" s="21"/>
      <c r="OPD144" s="21"/>
      <c r="OPE144" s="21"/>
      <c r="OPF144" s="21"/>
      <c r="OPG144" s="21"/>
      <c r="OPH144" s="21"/>
      <c r="OPI144" s="21"/>
      <c r="OPJ144" s="21"/>
      <c r="OPK144" s="21"/>
      <c r="OPL144" s="21"/>
      <c r="OPM144" s="21"/>
      <c r="OPN144" s="21"/>
      <c r="OPO144" s="21"/>
      <c r="OPP144" s="21"/>
      <c r="OPQ144" s="21"/>
      <c r="OPR144" s="21"/>
      <c r="OPS144" s="21"/>
      <c r="OPT144" s="21"/>
      <c r="OPU144" s="21"/>
      <c r="OPV144" s="21"/>
      <c r="OPW144" s="21"/>
      <c r="OPX144" s="21"/>
      <c r="OPY144" s="21"/>
      <c r="OPZ144" s="21"/>
      <c r="OQA144" s="21"/>
      <c r="OQB144" s="21"/>
      <c r="OQC144" s="21"/>
      <c r="OQD144" s="21"/>
      <c r="OQE144" s="21"/>
      <c r="OQF144" s="21"/>
      <c r="OQG144" s="21"/>
      <c r="OQH144" s="21"/>
      <c r="OQI144" s="21"/>
      <c r="OQJ144" s="21"/>
      <c r="OQK144" s="21"/>
      <c r="OQL144" s="21"/>
      <c r="OQM144" s="21"/>
      <c r="OQN144" s="21"/>
      <c r="OQO144" s="21"/>
      <c r="OQP144" s="21"/>
      <c r="OQQ144" s="21"/>
      <c r="OQR144" s="21"/>
      <c r="OQS144" s="21"/>
      <c r="OQT144" s="21"/>
      <c r="OQU144" s="21"/>
      <c r="OQV144" s="21"/>
      <c r="OQW144" s="21"/>
      <c r="OQX144" s="21"/>
      <c r="OQY144" s="21"/>
      <c r="OQZ144" s="21"/>
      <c r="ORA144" s="21"/>
      <c r="ORB144" s="21"/>
      <c r="ORC144" s="21"/>
      <c r="ORD144" s="21"/>
      <c r="ORE144" s="21"/>
      <c r="ORF144" s="21"/>
      <c r="ORG144" s="21"/>
      <c r="ORH144" s="21"/>
      <c r="ORI144" s="21"/>
      <c r="ORJ144" s="21"/>
      <c r="ORK144" s="21"/>
      <c r="ORL144" s="21"/>
      <c r="ORM144" s="21"/>
      <c r="ORN144" s="21"/>
      <c r="ORO144" s="21"/>
      <c r="ORP144" s="21"/>
      <c r="ORQ144" s="21"/>
      <c r="ORR144" s="21"/>
      <c r="ORS144" s="21"/>
      <c r="ORT144" s="21"/>
      <c r="ORU144" s="21"/>
      <c r="ORV144" s="21"/>
      <c r="ORW144" s="21"/>
      <c r="ORX144" s="21"/>
      <c r="ORY144" s="21"/>
      <c r="ORZ144" s="21"/>
      <c r="OSA144" s="21"/>
      <c r="OSB144" s="21"/>
      <c r="OSC144" s="21"/>
      <c r="OSD144" s="21"/>
      <c r="OSE144" s="21"/>
      <c r="OSF144" s="21"/>
      <c r="OSG144" s="21"/>
      <c r="OSH144" s="21"/>
      <c r="OSI144" s="21"/>
      <c r="OSJ144" s="21"/>
      <c r="OSK144" s="21"/>
      <c r="OSL144" s="21"/>
      <c r="OSM144" s="21"/>
      <c r="OSN144" s="21"/>
      <c r="OSO144" s="21"/>
      <c r="OSP144" s="21"/>
      <c r="OSQ144" s="21"/>
      <c r="OSR144" s="21"/>
      <c r="OSS144" s="21"/>
      <c r="OST144" s="21"/>
      <c r="OSU144" s="21"/>
      <c r="OSV144" s="21"/>
      <c r="OSW144" s="21"/>
      <c r="OSX144" s="21"/>
      <c r="OSY144" s="21"/>
      <c r="OSZ144" s="21"/>
      <c r="OTA144" s="21"/>
      <c r="OTB144" s="21"/>
      <c r="OTC144" s="21"/>
      <c r="OTD144" s="21"/>
      <c r="OTE144" s="21"/>
      <c r="OTF144" s="21"/>
      <c r="OTG144" s="21"/>
      <c r="OTH144" s="21"/>
      <c r="OTI144" s="21"/>
      <c r="OTJ144" s="21"/>
      <c r="OTK144" s="21"/>
      <c r="OTL144" s="21"/>
      <c r="OTM144" s="21"/>
      <c r="OTN144" s="21"/>
      <c r="OTO144" s="21"/>
      <c r="OTP144" s="21"/>
      <c r="OTQ144" s="21"/>
      <c r="OTR144" s="21"/>
      <c r="OTS144" s="21"/>
      <c r="OTT144" s="21"/>
      <c r="OTU144" s="21"/>
      <c r="OTV144" s="21"/>
      <c r="OTW144" s="21"/>
      <c r="OTX144" s="21"/>
      <c r="OTY144" s="21"/>
      <c r="OTZ144" s="21"/>
      <c r="OUA144" s="21"/>
      <c r="OUB144" s="21"/>
      <c r="OUC144" s="21"/>
      <c r="OUD144" s="21"/>
      <c r="OUE144" s="21"/>
      <c r="OUF144" s="21"/>
      <c r="OUG144" s="21"/>
      <c r="OUH144" s="21"/>
      <c r="OUI144" s="21"/>
      <c r="OUJ144" s="21"/>
      <c r="OUK144" s="21"/>
      <c r="OUL144" s="21"/>
      <c r="OUM144" s="21"/>
      <c r="OUN144" s="21"/>
      <c r="OUO144" s="21"/>
      <c r="OUP144" s="21"/>
      <c r="OUQ144" s="21"/>
      <c r="OUR144" s="21"/>
      <c r="OUS144" s="21"/>
      <c r="OUT144" s="21"/>
      <c r="OUU144" s="21"/>
      <c r="OUV144" s="21"/>
      <c r="OUW144" s="21"/>
      <c r="OUX144" s="21"/>
      <c r="OUY144" s="21"/>
      <c r="OUZ144" s="21"/>
      <c r="OVA144" s="21"/>
      <c r="OVB144" s="21"/>
      <c r="OVC144" s="21"/>
      <c r="OVD144" s="21"/>
      <c r="OVE144" s="21"/>
      <c r="OVF144" s="21"/>
      <c r="OVG144" s="21"/>
      <c r="OVH144" s="21"/>
      <c r="OVI144" s="21"/>
      <c r="OVJ144" s="21"/>
      <c r="OVK144" s="21"/>
      <c r="OVL144" s="21"/>
      <c r="OVM144" s="21"/>
      <c r="OVN144" s="21"/>
      <c r="OVO144" s="21"/>
      <c r="OVP144" s="21"/>
      <c r="OVQ144" s="21"/>
      <c r="OVR144" s="21"/>
      <c r="OVS144" s="21"/>
      <c r="OVT144" s="21"/>
      <c r="OVU144" s="21"/>
      <c r="OVV144" s="21"/>
      <c r="OVW144" s="21"/>
      <c r="OVX144" s="21"/>
      <c r="OVY144" s="21"/>
      <c r="OVZ144" s="21"/>
      <c r="OWA144" s="21"/>
      <c r="OWB144" s="21"/>
      <c r="OWC144" s="21"/>
      <c r="OWD144" s="21"/>
      <c r="OWE144" s="21"/>
      <c r="OWF144" s="21"/>
      <c r="OWG144" s="21"/>
      <c r="OWH144" s="21"/>
      <c r="OWI144" s="21"/>
      <c r="OWJ144" s="21"/>
      <c r="OWK144" s="21"/>
      <c r="OWL144" s="21"/>
      <c r="OWM144" s="21"/>
      <c r="OWN144" s="21"/>
      <c r="OWO144" s="21"/>
      <c r="OWP144" s="21"/>
      <c r="OWQ144" s="21"/>
      <c r="OWR144" s="21"/>
      <c r="OWS144" s="21"/>
      <c r="OWT144" s="21"/>
      <c r="OWU144" s="21"/>
      <c r="OWV144" s="21"/>
      <c r="OWW144" s="21"/>
      <c r="OWX144" s="21"/>
      <c r="OWY144" s="21"/>
      <c r="OWZ144" s="21"/>
      <c r="OXA144" s="21"/>
      <c r="OXB144" s="21"/>
      <c r="OXC144" s="21"/>
      <c r="OXD144" s="21"/>
      <c r="OXE144" s="21"/>
      <c r="OXF144" s="21"/>
      <c r="OXG144" s="21"/>
      <c r="OXH144" s="21"/>
      <c r="OXI144" s="21"/>
      <c r="OXJ144" s="21"/>
      <c r="OXK144" s="21"/>
      <c r="OXL144" s="21"/>
      <c r="OXM144" s="21"/>
      <c r="OXN144" s="21"/>
      <c r="OXO144" s="21"/>
      <c r="OXP144" s="21"/>
      <c r="OXQ144" s="21"/>
      <c r="OXR144" s="21"/>
      <c r="OXS144" s="21"/>
      <c r="OXT144" s="21"/>
      <c r="OXU144" s="21"/>
      <c r="OXV144" s="21"/>
      <c r="OXW144" s="21"/>
      <c r="OXX144" s="21"/>
      <c r="OXY144" s="21"/>
      <c r="OXZ144" s="21"/>
      <c r="OYA144" s="21"/>
      <c r="OYB144" s="21"/>
      <c r="OYC144" s="21"/>
      <c r="OYD144" s="21"/>
      <c r="OYE144" s="21"/>
      <c r="OYF144" s="21"/>
      <c r="OYG144" s="21"/>
      <c r="OYH144" s="21"/>
      <c r="OYI144" s="21"/>
      <c r="OYJ144" s="21"/>
      <c r="OYK144" s="21"/>
      <c r="OYL144" s="21"/>
      <c r="OYM144" s="21"/>
      <c r="OYN144" s="21"/>
      <c r="OYO144" s="21"/>
      <c r="OYP144" s="21"/>
      <c r="OYQ144" s="21"/>
      <c r="OYR144" s="21"/>
      <c r="OYS144" s="21"/>
      <c r="OYT144" s="21"/>
      <c r="OYU144" s="21"/>
      <c r="OYV144" s="21"/>
      <c r="OYW144" s="21"/>
      <c r="OYX144" s="21"/>
      <c r="OYY144" s="21"/>
      <c r="OYZ144" s="21"/>
      <c r="OZA144" s="21"/>
      <c r="OZB144" s="21"/>
      <c r="OZC144" s="21"/>
      <c r="OZD144" s="21"/>
      <c r="OZE144" s="21"/>
      <c r="OZF144" s="21"/>
      <c r="OZG144" s="21"/>
      <c r="OZH144" s="21"/>
      <c r="OZI144" s="21"/>
      <c r="OZJ144" s="21"/>
      <c r="OZK144" s="21"/>
      <c r="OZL144" s="21"/>
      <c r="OZM144" s="21"/>
      <c r="OZN144" s="21"/>
      <c r="OZO144" s="21"/>
      <c r="OZP144" s="21"/>
      <c r="OZQ144" s="21"/>
      <c r="OZR144" s="21"/>
      <c r="OZS144" s="21"/>
      <c r="OZT144" s="21"/>
      <c r="OZU144" s="21"/>
      <c r="OZV144" s="21"/>
      <c r="OZW144" s="21"/>
      <c r="OZX144" s="21"/>
      <c r="OZY144" s="21"/>
      <c r="OZZ144" s="21"/>
      <c r="PAA144" s="21"/>
      <c r="PAB144" s="21"/>
      <c r="PAC144" s="21"/>
      <c r="PAD144" s="21"/>
      <c r="PAE144" s="21"/>
      <c r="PAF144" s="21"/>
      <c r="PAG144" s="21"/>
      <c r="PAH144" s="21"/>
      <c r="PAI144" s="21"/>
      <c r="PAJ144" s="21"/>
      <c r="PAK144" s="21"/>
      <c r="PAL144" s="21"/>
      <c r="PAM144" s="21"/>
      <c r="PAN144" s="21"/>
      <c r="PAO144" s="21"/>
      <c r="PAP144" s="21"/>
      <c r="PAQ144" s="21"/>
      <c r="PAR144" s="21"/>
      <c r="PAS144" s="21"/>
      <c r="PAT144" s="21"/>
      <c r="PAU144" s="21"/>
      <c r="PAV144" s="21"/>
      <c r="PAW144" s="21"/>
      <c r="PAX144" s="21"/>
      <c r="PAY144" s="21"/>
      <c r="PAZ144" s="21"/>
      <c r="PBA144" s="21"/>
      <c r="PBB144" s="21"/>
      <c r="PBC144" s="21"/>
      <c r="PBD144" s="21"/>
      <c r="PBE144" s="21"/>
      <c r="PBF144" s="21"/>
      <c r="PBG144" s="21"/>
      <c r="PBH144" s="21"/>
      <c r="PBI144" s="21"/>
      <c r="PBJ144" s="21"/>
      <c r="PBK144" s="21"/>
      <c r="PBL144" s="21"/>
      <c r="PBM144" s="21"/>
      <c r="PBN144" s="21"/>
      <c r="PBO144" s="21"/>
      <c r="PBP144" s="21"/>
      <c r="PBQ144" s="21"/>
      <c r="PBR144" s="21"/>
      <c r="PBS144" s="21"/>
      <c r="PBT144" s="21"/>
      <c r="PBU144" s="21"/>
      <c r="PBV144" s="21"/>
      <c r="PBW144" s="21"/>
      <c r="PBX144" s="21"/>
      <c r="PBY144" s="21"/>
      <c r="PBZ144" s="21"/>
      <c r="PCA144" s="21"/>
      <c r="PCB144" s="21"/>
      <c r="PCC144" s="21"/>
      <c r="PCD144" s="21"/>
      <c r="PCE144" s="21"/>
      <c r="PCF144" s="21"/>
      <c r="PCG144" s="21"/>
      <c r="PCH144" s="21"/>
      <c r="PCI144" s="21"/>
      <c r="PCJ144" s="21"/>
      <c r="PCK144" s="21"/>
      <c r="PCL144" s="21"/>
      <c r="PCM144" s="21"/>
      <c r="PCN144" s="21"/>
      <c r="PCO144" s="21"/>
      <c r="PCP144" s="21"/>
      <c r="PCQ144" s="21"/>
      <c r="PCR144" s="21"/>
      <c r="PCS144" s="21"/>
      <c r="PCT144" s="21"/>
      <c r="PCU144" s="21"/>
      <c r="PCV144" s="21"/>
      <c r="PCW144" s="21"/>
      <c r="PCX144" s="21"/>
      <c r="PCY144" s="21"/>
      <c r="PCZ144" s="21"/>
      <c r="PDA144" s="21"/>
      <c r="PDB144" s="21"/>
      <c r="PDC144" s="21"/>
      <c r="PDD144" s="21"/>
      <c r="PDE144" s="21"/>
      <c r="PDF144" s="21"/>
      <c r="PDG144" s="21"/>
      <c r="PDH144" s="21"/>
      <c r="PDI144" s="21"/>
      <c r="PDJ144" s="21"/>
      <c r="PDK144" s="21"/>
      <c r="PDL144" s="21"/>
      <c r="PDM144" s="21"/>
      <c r="PDN144" s="21"/>
      <c r="PDO144" s="21"/>
      <c r="PDP144" s="21"/>
      <c r="PDQ144" s="21"/>
      <c r="PDR144" s="21"/>
      <c r="PDS144" s="21"/>
      <c r="PDT144" s="21"/>
      <c r="PDU144" s="21"/>
      <c r="PDV144" s="21"/>
      <c r="PDW144" s="21"/>
      <c r="PDX144" s="21"/>
      <c r="PDY144" s="21"/>
      <c r="PDZ144" s="21"/>
      <c r="PEA144" s="21"/>
      <c r="PEB144" s="21"/>
      <c r="PEC144" s="21"/>
      <c r="PED144" s="21"/>
      <c r="PEE144" s="21"/>
      <c r="PEF144" s="21"/>
      <c r="PEG144" s="21"/>
      <c r="PEH144" s="21"/>
      <c r="PEI144" s="21"/>
      <c r="PEJ144" s="21"/>
      <c r="PEK144" s="21"/>
      <c r="PEL144" s="21"/>
      <c r="PEM144" s="21"/>
      <c r="PEN144" s="21"/>
      <c r="PEO144" s="21"/>
      <c r="PEP144" s="21"/>
      <c r="PEQ144" s="21"/>
      <c r="PER144" s="21"/>
      <c r="PES144" s="21"/>
      <c r="PET144" s="21"/>
      <c r="PEU144" s="21"/>
      <c r="PEV144" s="21"/>
      <c r="PEW144" s="21"/>
      <c r="PEX144" s="21"/>
      <c r="PEY144" s="21"/>
      <c r="PEZ144" s="21"/>
      <c r="PFA144" s="21"/>
      <c r="PFB144" s="21"/>
      <c r="PFC144" s="21"/>
      <c r="PFD144" s="21"/>
      <c r="PFE144" s="21"/>
      <c r="PFF144" s="21"/>
      <c r="PFG144" s="21"/>
      <c r="PFH144" s="21"/>
      <c r="PFI144" s="21"/>
      <c r="PFJ144" s="21"/>
      <c r="PFK144" s="21"/>
      <c r="PFL144" s="21"/>
      <c r="PFM144" s="21"/>
      <c r="PFN144" s="21"/>
      <c r="PFO144" s="21"/>
      <c r="PFP144" s="21"/>
      <c r="PFQ144" s="21"/>
      <c r="PFR144" s="21"/>
      <c r="PFS144" s="21"/>
      <c r="PFT144" s="21"/>
      <c r="PFU144" s="21"/>
      <c r="PFV144" s="21"/>
      <c r="PFW144" s="21"/>
      <c r="PFX144" s="21"/>
      <c r="PFY144" s="21"/>
      <c r="PFZ144" s="21"/>
      <c r="PGA144" s="21"/>
      <c r="PGB144" s="21"/>
      <c r="PGC144" s="21"/>
      <c r="PGD144" s="21"/>
      <c r="PGE144" s="21"/>
      <c r="PGF144" s="21"/>
      <c r="PGG144" s="21"/>
      <c r="PGH144" s="21"/>
      <c r="PGI144" s="21"/>
      <c r="PGJ144" s="21"/>
      <c r="PGK144" s="21"/>
      <c r="PGL144" s="21"/>
      <c r="PGM144" s="21"/>
      <c r="PGN144" s="21"/>
      <c r="PGO144" s="21"/>
      <c r="PGP144" s="21"/>
      <c r="PGQ144" s="21"/>
      <c r="PGR144" s="21"/>
      <c r="PGS144" s="21"/>
      <c r="PGT144" s="21"/>
      <c r="PGU144" s="21"/>
      <c r="PGV144" s="21"/>
      <c r="PGW144" s="21"/>
      <c r="PGX144" s="21"/>
      <c r="PGY144" s="21"/>
      <c r="PGZ144" s="21"/>
      <c r="PHA144" s="21"/>
      <c r="PHB144" s="21"/>
      <c r="PHC144" s="21"/>
      <c r="PHD144" s="21"/>
      <c r="PHE144" s="21"/>
      <c r="PHF144" s="21"/>
      <c r="PHG144" s="21"/>
      <c r="PHH144" s="21"/>
      <c r="PHI144" s="21"/>
      <c r="PHJ144" s="21"/>
      <c r="PHK144" s="21"/>
      <c r="PHL144" s="21"/>
      <c r="PHM144" s="21"/>
      <c r="PHN144" s="21"/>
      <c r="PHO144" s="21"/>
      <c r="PHP144" s="21"/>
      <c r="PHQ144" s="21"/>
      <c r="PHR144" s="21"/>
      <c r="PHS144" s="21"/>
      <c r="PHT144" s="21"/>
      <c r="PHU144" s="21"/>
      <c r="PHV144" s="21"/>
      <c r="PHW144" s="21"/>
      <c r="PHX144" s="21"/>
      <c r="PHY144" s="21"/>
      <c r="PHZ144" s="21"/>
      <c r="PIA144" s="21"/>
      <c r="PIB144" s="21"/>
      <c r="PIC144" s="21"/>
      <c r="PID144" s="21"/>
      <c r="PIE144" s="21"/>
      <c r="PIF144" s="21"/>
      <c r="PIG144" s="21"/>
      <c r="PIH144" s="21"/>
      <c r="PII144" s="21"/>
      <c r="PIJ144" s="21"/>
      <c r="PIK144" s="21"/>
      <c r="PIL144" s="21"/>
      <c r="PIM144" s="21"/>
      <c r="PIN144" s="21"/>
      <c r="PIO144" s="21"/>
      <c r="PIP144" s="21"/>
      <c r="PIQ144" s="21"/>
      <c r="PIR144" s="21"/>
      <c r="PIS144" s="21"/>
      <c r="PIT144" s="21"/>
      <c r="PIU144" s="21"/>
      <c r="PIV144" s="21"/>
      <c r="PIW144" s="21"/>
      <c r="PIX144" s="21"/>
      <c r="PIY144" s="21"/>
      <c r="PIZ144" s="21"/>
      <c r="PJA144" s="21"/>
      <c r="PJB144" s="21"/>
      <c r="PJC144" s="21"/>
      <c r="PJD144" s="21"/>
      <c r="PJE144" s="21"/>
      <c r="PJF144" s="21"/>
      <c r="PJG144" s="21"/>
      <c r="PJH144" s="21"/>
      <c r="PJI144" s="21"/>
      <c r="PJJ144" s="21"/>
      <c r="PJK144" s="21"/>
      <c r="PJL144" s="21"/>
      <c r="PJM144" s="21"/>
      <c r="PJN144" s="21"/>
      <c r="PJO144" s="21"/>
      <c r="PJP144" s="21"/>
      <c r="PJQ144" s="21"/>
      <c r="PJR144" s="21"/>
      <c r="PJS144" s="21"/>
      <c r="PJT144" s="21"/>
      <c r="PJU144" s="21"/>
      <c r="PJV144" s="21"/>
      <c r="PJW144" s="21"/>
      <c r="PJX144" s="21"/>
      <c r="PJY144" s="21"/>
      <c r="PJZ144" s="21"/>
      <c r="PKA144" s="21"/>
      <c r="PKB144" s="21"/>
      <c r="PKC144" s="21"/>
      <c r="PKD144" s="21"/>
      <c r="PKE144" s="21"/>
      <c r="PKF144" s="21"/>
      <c r="PKG144" s="21"/>
      <c r="PKH144" s="21"/>
      <c r="PKI144" s="21"/>
      <c r="PKJ144" s="21"/>
      <c r="PKK144" s="21"/>
      <c r="PKL144" s="21"/>
      <c r="PKM144" s="21"/>
      <c r="PKN144" s="21"/>
      <c r="PKO144" s="21"/>
      <c r="PKP144" s="21"/>
      <c r="PKQ144" s="21"/>
      <c r="PKR144" s="21"/>
      <c r="PKS144" s="21"/>
      <c r="PKT144" s="21"/>
      <c r="PKU144" s="21"/>
      <c r="PKV144" s="21"/>
      <c r="PKW144" s="21"/>
      <c r="PKX144" s="21"/>
      <c r="PKY144" s="21"/>
      <c r="PKZ144" s="21"/>
      <c r="PLA144" s="21"/>
      <c r="PLB144" s="21"/>
      <c r="PLC144" s="21"/>
      <c r="PLD144" s="21"/>
      <c r="PLE144" s="21"/>
      <c r="PLF144" s="21"/>
      <c r="PLG144" s="21"/>
      <c r="PLH144" s="21"/>
      <c r="PLI144" s="21"/>
      <c r="PLJ144" s="21"/>
      <c r="PLK144" s="21"/>
      <c r="PLL144" s="21"/>
      <c r="PLM144" s="21"/>
      <c r="PLN144" s="21"/>
      <c r="PLO144" s="21"/>
      <c r="PLP144" s="21"/>
      <c r="PLQ144" s="21"/>
      <c r="PLR144" s="21"/>
      <c r="PLS144" s="21"/>
      <c r="PLT144" s="21"/>
      <c r="PLU144" s="21"/>
      <c r="PLV144" s="21"/>
      <c r="PLW144" s="21"/>
      <c r="PLX144" s="21"/>
      <c r="PLY144" s="21"/>
      <c r="PLZ144" s="21"/>
      <c r="PMA144" s="21"/>
      <c r="PMB144" s="21"/>
      <c r="PMC144" s="21"/>
      <c r="PMD144" s="21"/>
      <c r="PME144" s="21"/>
      <c r="PMF144" s="21"/>
      <c r="PMG144" s="21"/>
      <c r="PMH144" s="21"/>
      <c r="PMI144" s="21"/>
      <c r="PMJ144" s="21"/>
      <c r="PMK144" s="21"/>
      <c r="PML144" s="21"/>
      <c r="PMM144" s="21"/>
      <c r="PMN144" s="21"/>
      <c r="PMO144" s="21"/>
      <c r="PMP144" s="21"/>
      <c r="PMQ144" s="21"/>
      <c r="PMR144" s="21"/>
      <c r="PMS144" s="21"/>
      <c r="PMT144" s="21"/>
      <c r="PMU144" s="21"/>
      <c r="PMV144" s="21"/>
      <c r="PMW144" s="21"/>
      <c r="PMX144" s="21"/>
      <c r="PMY144" s="21"/>
      <c r="PMZ144" s="21"/>
      <c r="PNA144" s="21"/>
      <c r="PNB144" s="21"/>
      <c r="PNC144" s="21"/>
      <c r="PND144" s="21"/>
      <c r="PNE144" s="21"/>
      <c r="PNF144" s="21"/>
      <c r="PNG144" s="21"/>
      <c r="PNH144" s="21"/>
      <c r="PNI144" s="21"/>
      <c r="PNJ144" s="21"/>
      <c r="PNK144" s="21"/>
      <c r="PNL144" s="21"/>
      <c r="PNM144" s="21"/>
      <c r="PNN144" s="21"/>
      <c r="PNO144" s="21"/>
      <c r="PNP144" s="21"/>
      <c r="PNQ144" s="21"/>
      <c r="PNR144" s="21"/>
      <c r="PNS144" s="21"/>
      <c r="PNT144" s="21"/>
      <c r="PNU144" s="21"/>
      <c r="PNV144" s="21"/>
      <c r="PNW144" s="21"/>
      <c r="PNX144" s="21"/>
      <c r="PNY144" s="21"/>
      <c r="PNZ144" s="21"/>
      <c r="POA144" s="21"/>
      <c r="POB144" s="21"/>
      <c r="POC144" s="21"/>
      <c r="POD144" s="21"/>
      <c r="POE144" s="21"/>
      <c r="POF144" s="21"/>
      <c r="POG144" s="21"/>
      <c r="POH144" s="21"/>
      <c r="POI144" s="21"/>
      <c r="POJ144" s="21"/>
      <c r="POK144" s="21"/>
      <c r="POL144" s="21"/>
      <c r="POM144" s="21"/>
      <c r="PON144" s="21"/>
      <c r="POO144" s="21"/>
      <c r="POP144" s="21"/>
      <c r="POQ144" s="21"/>
      <c r="POR144" s="21"/>
      <c r="POS144" s="21"/>
      <c r="POT144" s="21"/>
      <c r="POU144" s="21"/>
      <c r="POV144" s="21"/>
      <c r="POW144" s="21"/>
      <c r="POX144" s="21"/>
      <c r="POY144" s="21"/>
      <c r="POZ144" s="21"/>
      <c r="PPA144" s="21"/>
      <c r="PPB144" s="21"/>
      <c r="PPC144" s="21"/>
      <c r="PPD144" s="21"/>
      <c r="PPE144" s="21"/>
      <c r="PPF144" s="21"/>
      <c r="PPG144" s="21"/>
      <c r="PPH144" s="21"/>
      <c r="PPI144" s="21"/>
      <c r="PPJ144" s="21"/>
      <c r="PPK144" s="21"/>
      <c r="PPL144" s="21"/>
      <c r="PPM144" s="21"/>
      <c r="PPN144" s="21"/>
      <c r="PPO144" s="21"/>
      <c r="PPP144" s="21"/>
      <c r="PPQ144" s="21"/>
      <c r="PPR144" s="21"/>
      <c r="PPS144" s="21"/>
      <c r="PPT144" s="21"/>
      <c r="PPU144" s="21"/>
      <c r="PPV144" s="21"/>
      <c r="PPW144" s="21"/>
      <c r="PPX144" s="21"/>
      <c r="PPY144" s="21"/>
      <c r="PPZ144" s="21"/>
      <c r="PQA144" s="21"/>
      <c r="PQB144" s="21"/>
      <c r="PQC144" s="21"/>
      <c r="PQD144" s="21"/>
      <c r="PQE144" s="21"/>
      <c r="PQF144" s="21"/>
      <c r="PQG144" s="21"/>
      <c r="PQH144" s="21"/>
      <c r="PQI144" s="21"/>
      <c r="PQJ144" s="21"/>
      <c r="PQK144" s="21"/>
      <c r="PQL144" s="21"/>
      <c r="PQM144" s="21"/>
      <c r="PQN144" s="21"/>
      <c r="PQO144" s="21"/>
      <c r="PQP144" s="21"/>
      <c r="PQQ144" s="21"/>
      <c r="PQR144" s="21"/>
      <c r="PQS144" s="21"/>
      <c r="PQT144" s="21"/>
      <c r="PQU144" s="21"/>
      <c r="PQV144" s="21"/>
      <c r="PQW144" s="21"/>
      <c r="PQX144" s="21"/>
      <c r="PQY144" s="21"/>
      <c r="PQZ144" s="21"/>
      <c r="PRA144" s="21"/>
      <c r="PRB144" s="21"/>
      <c r="PRC144" s="21"/>
      <c r="PRD144" s="21"/>
      <c r="PRE144" s="21"/>
      <c r="PRF144" s="21"/>
      <c r="PRG144" s="21"/>
      <c r="PRH144" s="21"/>
      <c r="PRI144" s="21"/>
      <c r="PRJ144" s="21"/>
      <c r="PRK144" s="21"/>
      <c r="PRL144" s="21"/>
      <c r="PRM144" s="21"/>
      <c r="PRN144" s="21"/>
      <c r="PRO144" s="21"/>
      <c r="PRP144" s="21"/>
      <c r="PRQ144" s="21"/>
      <c r="PRR144" s="21"/>
      <c r="PRS144" s="21"/>
      <c r="PRT144" s="21"/>
      <c r="PRU144" s="21"/>
      <c r="PRV144" s="21"/>
      <c r="PRW144" s="21"/>
      <c r="PRX144" s="21"/>
      <c r="PRY144" s="21"/>
      <c r="PRZ144" s="21"/>
      <c r="PSA144" s="21"/>
      <c r="PSB144" s="21"/>
      <c r="PSC144" s="21"/>
      <c r="PSD144" s="21"/>
      <c r="PSE144" s="21"/>
      <c r="PSF144" s="21"/>
      <c r="PSG144" s="21"/>
      <c r="PSH144" s="21"/>
      <c r="PSI144" s="21"/>
      <c r="PSJ144" s="21"/>
      <c r="PSK144" s="21"/>
      <c r="PSL144" s="21"/>
      <c r="PSM144" s="21"/>
      <c r="PSN144" s="21"/>
      <c r="PSO144" s="21"/>
      <c r="PSP144" s="21"/>
      <c r="PSQ144" s="21"/>
      <c r="PSR144" s="21"/>
      <c r="PSS144" s="21"/>
      <c r="PST144" s="21"/>
      <c r="PSU144" s="21"/>
      <c r="PSV144" s="21"/>
      <c r="PSW144" s="21"/>
      <c r="PSX144" s="21"/>
      <c r="PSY144" s="21"/>
      <c r="PSZ144" s="21"/>
      <c r="PTA144" s="21"/>
      <c r="PTB144" s="21"/>
      <c r="PTC144" s="21"/>
      <c r="PTD144" s="21"/>
      <c r="PTE144" s="21"/>
      <c r="PTF144" s="21"/>
      <c r="PTG144" s="21"/>
      <c r="PTH144" s="21"/>
      <c r="PTI144" s="21"/>
      <c r="PTJ144" s="21"/>
      <c r="PTK144" s="21"/>
      <c r="PTL144" s="21"/>
      <c r="PTM144" s="21"/>
      <c r="PTN144" s="21"/>
      <c r="PTO144" s="21"/>
      <c r="PTP144" s="21"/>
      <c r="PTQ144" s="21"/>
      <c r="PTR144" s="21"/>
      <c r="PTS144" s="21"/>
      <c r="PTT144" s="21"/>
      <c r="PTU144" s="21"/>
      <c r="PTV144" s="21"/>
      <c r="PTW144" s="21"/>
      <c r="PTX144" s="21"/>
      <c r="PTY144" s="21"/>
      <c r="PTZ144" s="21"/>
      <c r="PUA144" s="21"/>
      <c r="PUB144" s="21"/>
      <c r="PUC144" s="21"/>
      <c r="PUD144" s="21"/>
      <c r="PUE144" s="21"/>
      <c r="PUF144" s="21"/>
      <c r="PUG144" s="21"/>
      <c r="PUH144" s="21"/>
      <c r="PUI144" s="21"/>
      <c r="PUJ144" s="21"/>
      <c r="PUK144" s="21"/>
      <c r="PUL144" s="21"/>
      <c r="PUM144" s="21"/>
      <c r="PUN144" s="21"/>
      <c r="PUO144" s="21"/>
      <c r="PUP144" s="21"/>
      <c r="PUQ144" s="21"/>
      <c r="PUR144" s="21"/>
      <c r="PUS144" s="21"/>
      <c r="PUT144" s="21"/>
      <c r="PUU144" s="21"/>
      <c r="PUV144" s="21"/>
      <c r="PUW144" s="21"/>
      <c r="PUX144" s="21"/>
      <c r="PUY144" s="21"/>
      <c r="PUZ144" s="21"/>
      <c r="PVA144" s="21"/>
      <c r="PVB144" s="21"/>
      <c r="PVC144" s="21"/>
      <c r="PVD144" s="21"/>
      <c r="PVE144" s="21"/>
      <c r="PVF144" s="21"/>
      <c r="PVG144" s="21"/>
      <c r="PVH144" s="21"/>
      <c r="PVI144" s="21"/>
      <c r="PVJ144" s="21"/>
      <c r="PVK144" s="21"/>
      <c r="PVL144" s="21"/>
      <c r="PVM144" s="21"/>
      <c r="PVN144" s="21"/>
      <c r="PVO144" s="21"/>
      <c r="PVP144" s="21"/>
      <c r="PVQ144" s="21"/>
      <c r="PVR144" s="21"/>
      <c r="PVS144" s="21"/>
      <c r="PVT144" s="21"/>
      <c r="PVU144" s="21"/>
      <c r="PVV144" s="21"/>
      <c r="PVW144" s="21"/>
      <c r="PVX144" s="21"/>
      <c r="PVY144" s="21"/>
      <c r="PVZ144" s="21"/>
      <c r="PWA144" s="21"/>
      <c r="PWB144" s="21"/>
      <c r="PWC144" s="21"/>
      <c r="PWD144" s="21"/>
      <c r="PWE144" s="21"/>
      <c r="PWF144" s="21"/>
      <c r="PWG144" s="21"/>
      <c r="PWH144" s="21"/>
      <c r="PWI144" s="21"/>
      <c r="PWJ144" s="21"/>
      <c r="PWK144" s="21"/>
      <c r="PWL144" s="21"/>
      <c r="PWM144" s="21"/>
      <c r="PWN144" s="21"/>
      <c r="PWO144" s="21"/>
      <c r="PWP144" s="21"/>
      <c r="PWQ144" s="21"/>
      <c r="PWR144" s="21"/>
      <c r="PWS144" s="21"/>
      <c r="PWT144" s="21"/>
      <c r="PWU144" s="21"/>
      <c r="PWV144" s="21"/>
      <c r="PWW144" s="21"/>
      <c r="PWX144" s="21"/>
      <c r="PWY144" s="21"/>
      <c r="PWZ144" s="21"/>
      <c r="PXA144" s="21"/>
      <c r="PXB144" s="21"/>
      <c r="PXC144" s="21"/>
      <c r="PXD144" s="21"/>
      <c r="PXE144" s="21"/>
      <c r="PXF144" s="21"/>
      <c r="PXG144" s="21"/>
      <c r="PXH144" s="21"/>
      <c r="PXI144" s="21"/>
      <c r="PXJ144" s="21"/>
      <c r="PXK144" s="21"/>
      <c r="PXL144" s="21"/>
      <c r="PXM144" s="21"/>
      <c r="PXN144" s="21"/>
      <c r="PXO144" s="21"/>
      <c r="PXP144" s="21"/>
      <c r="PXQ144" s="21"/>
      <c r="PXR144" s="21"/>
      <c r="PXS144" s="21"/>
      <c r="PXT144" s="21"/>
      <c r="PXU144" s="21"/>
      <c r="PXV144" s="21"/>
      <c r="PXW144" s="21"/>
      <c r="PXX144" s="21"/>
      <c r="PXY144" s="21"/>
      <c r="PXZ144" s="21"/>
      <c r="PYA144" s="21"/>
      <c r="PYB144" s="21"/>
      <c r="PYC144" s="21"/>
      <c r="PYD144" s="21"/>
      <c r="PYE144" s="21"/>
      <c r="PYF144" s="21"/>
      <c r="PYG144" s="21"/>
      <c r="PYH144" s="21"/>
      <c r="PYI144" s="21"/>
      <c r="PYJ144" s="21"/>
      <c r="PYK144" s="21"/>
      <c r="PYL144" s="21"/>
      <c r="PYM144" s="21"/>
      <c r="PYN144" s="21"/>
      <c r="PYO144" s="21"/>
      <c r="PYP144" s="21"/>
      <c r="PYQ144" s="21"/>
      <c r="PYR144" s="21"/>
      <c r="PYS144" s="21"/>
      <c r="PYT144" s="21"/>
      <c r="PYU144" s="21"/>
      <c r="PYV144" s="21"/>
      <c r="PYW144" s="21"/>
      <c r="PYX144" s="21"/>
      <c r="PYY144" s="21"/>
      <c r="PYZ144" s="21"/>
      <c r="PZA144" s="21"/>
      <c r="PZB144" s="21"/>
      <c r="PZC144" s="21"/>
      <c r="PZD144" s="21"/>
      <c r="PZE144" s="21"/>
      <c r="PZF144" s="21"/>
      <c r="PZG144" s="21"/>
      <c r="PZH144" s="21"/>
      <c r="PZI144" s="21"/>
      <c r="PZJ144" s="21"/>
      <c r="PZK144" s="21"/>
      <c r="PZL144" s="21"/>
      <c r="PZM144" s="21"/>
      <c r="PZN144" s="21"/>
      <c r="PZO144" s="21"/>
      <c r="PZP144" s="21"/>
      <c r="PZQ144" s="21"/>
      <c r="PZR144" s="21"/>
      <c r="PZS144" s="21"/>
      <c r="PZT144" s="21"/>
      <c r="PZU144" s="21"/>
      <c r="PZV144" s="21"/>
      <c r="PZW144" s="21"/>
      <c r="PZX144" s="21"/>
      <c r="PZY144" s="21"/>
      <c r="PZZ144" s="21"/>
      <c r="QAA144" s="21"/>
      <c r="QAB144" s="21"/>
      <c r="QAC144" s="21"/>
      <c r="QAD144" s="21"/>
      <c r="QAE144" s="21"/>
      <c r="QAF144" s="21"/>
      <c r="QAG144" s="21"/>
      <c r="QAH144" s="21"/>
      <c r="QAI144" s="21"/>
      <c r="QAJ144" s="21"/>
      <c r="QAK144" s="21"/>
      <c r="QAL144" s="21"/>
      <c r="QAM144" s="21"/>
      <c r="QAN144" s="21"/>
      <c r="QAO144" s="21"/>
      <c r="QAP144" s="21"/>
      <c r="QAQ144" s="21"/>
      <c r="QAR144" s="21"/>
      <c r="QAS144" s="21"/>
      <c r="QAT144" s="21"/>
      <c r="QAU144" s="21"/>
      <c r="QAV144" s="21"/>
      <c r="QAW144" s="21"/>
      <c r="QAX144" s="21"/>
      <c r="QAY144" s="21"/>
      <c r="QAZ144" s="21"/>
      <c r="QBA144" s="21"/>
      <c r="QBB144" s="21"/>
      <c r="QBC144" s="21"/>
      <c r="QBD144" s="21"/>
      <c r="QBE144" s="21"/>
      <c r="QBF144" s="21"/>
      <c r="QBG144" s="21"/>
      <c r="QBH144" s="21"/>
      <c r="QBI144" s="21"/>
      <c r="QBJ144" s="21"/>
      <c r="QBK144" s="21"/>
      <c r="QBL144" s="21"/>
      <c r="QBM144" s="21"/>
      <c r="QBN144" s="21"/>
      <c r="QBO144" s="21"/>
      <c r="QBP144" s="21"/>
      <c r="QBQ144" s="21"/>
      <c r="QBR144" s="21"/>
      <c r="QBS144" s="21"/>
      <c r="QBT144" s="21"/>
      <c r="QBU144" s="21"/>
      <c r="QBV144" s="21"/>
      <c r="QBW144" s="21"/>
      <c r="QBX144" s="21"/>
      <c r="QBY144" s="21"/>
      <c r="QBZ144" s="21"/>
      <c r="QCA144" s="21"/>
      <c r="QCB144" s="21"/>
      <c r="QCC144" s="21"/>
      <c r="QCD144" s="21"/>
      <c r="QCE144" s="21"/>
      <c r="QCF144" s="21"/>
      <c r="QCG144" s="21"/>
      <c r="QCH144" s="21"/>
      <c r="QCI144" s="21"/>
      <c r="QCJ144" s="21"/>
      <c r="QCK144" s="21"/>
      <c r="QCL144" s="21"/>
      <c r="QCM144" s="21"/>
      <c r="QCN144" s="21"/>
      <c r="QCO144" s="21"/>
      <c r="QCP144" s="21"/>
      <c r="QCQ144" s="21"/>
      <c r="QCR144" s="21"/>
      <c r="QCS144" s="21"/>
      <c r="QCT144" s="21"/>
      <c r="QCU144" s="21"/>
      <c r="QCV144" s="21"/>
      <c r="QCW144" s="21"/>
      <c r="QCX144" s="21"/>
      <c r="QCY144" s="21"/>
      <c r="QCZ144" s="21"/>
      <c r="QDA144" s="21"/>
      <c r="QDB144" s="21"/>
      <c r="QDC144" s="21"/>
      <c r="QDD144" s="21"/>
      <c r="QDE144" s="21"/>
      <c r="QDF144" s="21"/>
      <c r="QDG144" s="21"/>
      <c r="QDH144" s="21"/>
      <c r="QDI144" s="21"/>
      <c r="QDJ144" s="21"/>
      <c r="QDK144" s="21"/>
      <c r="QDL144" s="21"/>
      <c r="QDM144" s="21"/>
      <c r="QDN144" s="21"/>
      <c r="QDO144" s="21"/>
      <c r="QDP144" s="21"/>
      <c r="QDQ144" s="21"/>
      <c r="QDR144" s="21"/>
      <c r="QDS144" s="21"/>
      <c r="QDT144" s="21"/>
      <c r="QDU144" s="21"/>
      <c r="QDV144" s="21"/>
      <c r="QDW144" s="21"/>
      <c r="QDX144" s="21"/>
      <c r="QDY144" s="21"/>
      <c r="QDZ144" s="21"/>
      <c r="QEA144" s="21"/>
      <c r="QEB144" s="21"/>
      <c r="QEC144" s="21"/>
      <c r="QED144" s="21"/>
      <c r="QEE144" s="21"/>
      <c r="QEF144" s="21"/>
      <c r="QEG144" s="21"/>
      <c r="QEH144" s="21"/>
      <c r="QEI144" s="21"/>
      <c r="QEJ144" s="21"/>
      <c r="QEK144" s="21"/>
      <c r="QEL144" s="21"/>
      <c r="QEM144" s="21"/>
      <c r="QEN144" s="21"/>
      <c r="QEO144" s="21"/>
      <c r="QEP144" s="21"/>
      <c r="QEQ144" s="21"/>
      <c r="QER144" s="21"/>
      <c r="QES144" s="21"/>
      <c r="QET144" s="21"/>
      <c r="QEU144" s="21"/>
      <c r="QEV144" s="21"/>
      <c r="QEW144" s="21"/>
      <c r="QEX144" s="21"/>
      <c r="QEY144" s="21"/>
      <c r="QEZ144" s="21"/>
      <c r="QFA144" s="21"/>
      <c r="QFB144" s="21"/>
      <c r="QFC144" s="21"/>
      <c r="QFD144" s="21"/>
      <c r="QFE144" s="21"/>
      <c r="QFF144" s="21"/>
      <c r="QFG144" s="21"/>
      <c r="QFH144" s="21"/>
      <c r="QFI144" s="21"/>
      <c r="QFJ144" s="21"/>
      <c r="QFK144" s="21"/>
      <c r="QFL144" s="21"/>
      <c r="QFM144" s="21"/>
      <c r="QFN144" s="21"/>
      <c r="QFO144" s="21"/>
      <c r="QFP144" s="21"/>
      <c r="QFQ144" s="21"/>
      <c r="QFR144" s="21"/>
      <c r="QFS144" s="21"/>
      <c r="QFT144" s="21"/>
      <c r="QFU144" s="21"/>
      <c r="QFV144" s="21"/>
      <c r="QFW144" s="21"/>
      <c r="QFX144" s="21"/>
      <c r="QFY144" s="21"/>
      <c r="QFZ144" s="21"/>
      <c r="QGA144" s="21"/>
      <c r="QGB144" s="21"/>
      <c r="QGC144" s="21"/>
      <c r="QGD144" s="21"/>
      <c r="QGE144" s="21"/>
      <c r="QGF144" s="21"/>
      <c r="QGG144" s="21"/>
      <c r="QGH144" s="21"/>
      <c r="QGI144" s="21"/>
      <c r="QGJ144" s="21"/>
      <c r="QGK144" s="21"/>
      <c r="QGL144" s="21"/>
      <c r="QGM144" s="21"/>
      <c r="QGN144" s="21"/>
      <c r="QGO144" s="21"/>
      <c r="QGP144" s="21"/>
      <c r="QGQ144" s="21"/>
      <c r="QGR144" s="21"/>
      <c r="QGS144" s="21"/>
      <c r="QGT144" s="21"/>
      <c r="QGU144" s="21"/>
      <c r="QGV144" s="21"/>
      <c r="QGW144" s="21"/>
      <c r="QGX144" s="21"/>
      <c r="QGY144" s="21"/>
      <c r="QGZ144" s="21"/>
      <c r="QHA144" s="21"/>
      <c r="QHB144" s="21"/>
      <c r="QHC144" s="21"/>
      <c r="QHD144" s="21"/>
      <c r="QHE144" s="21"/>
      <c r="QHF144" s="21"/>
      <c r="QHG144" s="21"/>
      <c r="QHH144" s="21"/>
      <c r="QHI144" s="21"/>
      <c r="QHJ144" s="21"/>
      <c r="QHK144" s="21"/>
      <c r="QHL144" s="21"/>
      <c r="QHM144" s="21"/>
      <c r="QHN144" s="21"/>
      <c r="QHO144" s="21"/>
      <c r="QHP144" s="21"/>
      <c r="QHQ144" s="21"/>
      <c r="QHR144" s="21"/>
      <c r="QHS144" s="21"/>
      <c r="QHT144" s="21"/>
      <c r="QHU144" s="21"/>
      <c r="QHV144" s="21"/>
      <c r="QHW144" s="21"/>
      <c r="QHX144" s="21"/>
      <c r="QHY144" s="21"/>
      <c r="QHZ144" s="21"/>
      <c r="QIA144" s="21"/>
      <c r="QIB144" s="21"/>
      <c r="QIC144" s="21"/>
      <c r="QID144" s="21"/>
      <c r="QIE144" s="21"/>
      <c r="QIF144" s="21"/>
      <c r="QIG144" s="21"/>
      <c r="QIH144" s="21"/>
      <c r="QII144" s="21"/>
      <c r="QIJ144" s="21"/>
      <c r="QIK144" s="21"/>
      <c r="QIL144" s="21"/>
      <c r="QIM144" s="21"/>
      <c r="QIN144" s="21"/>
      <c r="QIO144" s="21"/>
      <c r="QIP144" s="21"/>
      <c r="QIQ144" s="21"/>
      <c r="QIR144" s="21"/>
      <c r="QIS144" s="21"/>
      <c r="QIT144" s="21"/>
      <c r="QIU144" s="21"/>
      <c r="QIV144" s="21"/>
      <c r="QIW144" s="21"/>
      <c r="QIX144" s="21"/>
      <c r="QIY144" s="21"/>
      <c r="QIZ144" s="21"/>
      <c r="QJA144" s="21"/>
      <c r="QJB144" s="21"/>
      <c r="QJC144" s="21"/>
      <c r="QJD144" s="21"/>
      <c r="QJE144" s="21"/>
      <c r="QJF144" s="21"/>
      <c r="QJG144" s="21"/>
      <c r="QJH144" s="21"/>
      <c r="QJI144" s="21"/>
      <c r="QJJ144" s="21"/>
      <c r="QJK144" s="21"/>
      <c r="QJL144" s="21"/>
      <c r="QJM144" s="21"/>
      <c r="QJN144" s="21"/>
      <c r="QJO144" s="21"/>
      <c r="QJP144" s="21"/>
      <c r="QJQ144" s="21"/>
      <c r="QJR144" s="21"/>
      <c r="QJS144" s="21"/>
      <c r="QJT144" s="21"/>
      <c r="QJU144" s="21"/>
      <c r="QJV144" s="21"/>
      <c r="QJW144" s="21"/>
      <c r="QJX144" s="21"/>
      <c r="QJY144" s="21"/>
      <c r="QJZ144" s="21"/>
      <c r="QKA144" s="21"/>
      <c r="QKB144" s="21"/>
      <c r="QKC144" s="21"/>
      <c r="QKD144" s="21"/>
      <c r="QKE144" s="21"/>
      <c r="QKF144" s="21"/>
      <c r="QKG144" s="21"/>
      <c r="QKH144" s="21"/>
      <c r="QKI144" s="21"/>
      <c r="QKJ144" s="21"/>
      <c r="QKK144" s="21"/>
      <c r="QKL144" s="21"/>
      <c r="QKM144" s="21"/>
      <c r="QKN144" s="21"/>
      <c r="QKO144" s="21"/>
      <c r="QKP144" s="21"/>
      <c r="QKQ144" s="21"/>
      <c r="QKR144" s="21"/>
      <c r="QKS144" s="21"/>
      <c r="QKT144" s="21"/>
      <c r="QKU144" s="21"/>
      <c r="QKV144" s="21"/>
      <c r="QKW144" s="21"/>
      <c r="QKX144" s="21"/>
      <c r="QKY144" s="21"/>
      <c r="QKZ144" s="21"/>
      <c r="QLA144" s="21"/>
      <c r="QLB144" s="21"/>
      <c r="QLC144" s="21"/>
      <c r="QLD144" s="21"/>
      <c r="QLE144" s="21"/>
      <c r="QLF144" s="21"/>
      <c r="QLG144" s="21"/>
      <c r="QLH144" s="21"/>
      <c r="QLI144" s="21"/>
      <c r="QLJ144" s="21"/>
      <c r="QLK144" s="21"/>
      <c r="QLL144" s="21"/>
      <c r="QLM144" s="21"/>
      <c r="QLN144" s="21"/>
      <c r="QLO144" s="21"/>
      <c r="QLP144" s="21"/>
      <c r="QLQ144" s="21"/>
      <c r="QLR144" s="21"/>
      <c r="QLS144" s="21"/>
      <c r="QLT144" s="21"/>
      <c r="QLU144" s="21"/>
      <c r="QLV144" s="21"/>
      <c r="QLW144" s="21"/>
      <c r="QLX144" s="21"/>
      <c r="QLY144" s="21"/>
      <c r="QLZ144" s="21"/>
      <c r="QMA144" s="21"/>
      <c r="QMB144" s="21"/>
      <c r="QMC144" s="21"/>
      <c r="QMD144" s="21"/>
      <c r="QME144" s="21"/>
      <c r="QMF144" s="21"/>
      <c r="QMG144" s="21"/>
      <c r="QMH144" s="21"/>
      <c r="QMI144" s="21"/>
      <c r="QMJ144" s="21"/>
      <c r="QMK144" s="21"/>
      <c r="QML144" s="21"/>
      <c r="QMM144" s="21"/>
      <c r="QMN144" s="21"/>
      <c r="QMO144" s="21"/>
      <c r="QMP144" s="21"/>
      <c r="QMQ144" s="21"/>
      <c r="QMR144" s="21"/>
      <c r="QMS144" s="21"/>
      <c r="QMT144" s="21"/>
      <c r="QMU144" s="21"/>
      <c r="QMV144" s="21"/>
      <c r="QMW144" s="21"/>
      <c r="QMX144" s="21"/>
      <c r="QMY144" s="21"/>
      <c r="QMZ144" s="21"/>
      <c r="QNA144" s="21"/>
      <c r="QNB144" s="21"/>
      <c r="QNC144" s="21"/>
      <c r="QND144" s="21"/>
      <c r="QNE144" s="21"/>
      <c r="QNF144" s="21"/>
      <c r="QNG144" s="21"/>
      <c r="QNH144" s="21"/>
      <c r="QNI144" s="21"/>
      <c r="QNJ144" s="21"/>
      <c r="QNK144" s="21"/>
      <c r="QNL144" s="21"/>
      <c r="QNM144" s="21"/>
      <c r="QNN144" s="21"/>
      <c r="QNO144" s="21"/>
      <c r="QNP144" s="21"/>
      <c r="QNQ144" s="21"/>
      <c r="QNR144" s="21"/>
      <c r="QNS144" s="21"/>
      <c r="QNT144" s="21"/>
      <c r="QNU144" s="21"/>
      <c r="QNV144" s="21"/>
      <c r="QNW144" s="21"/>
      <c r="QNX144" s="21"/>
      <c r="QNY144" s="21"/>
      <c r="QNZ144" s="21"/>
      <c r="QOA144" s="21"/>
      <c r="QOB144" s="21"/>
      <c r="QOC144" s="21"/>
      <c r="QOD144" s="21"/>
      <c r="QOE144" s="21"/>
      <c r="QOF144" s="21"/>
      <c r="QOG144" s="21"/>
      <c r="QOH144" s="21"/>
      <c r="QOI144" s="21"/>
      <c r="QOJ144" s="21"/>
      <c r="QOK144" s="21"/>
      <c r="QOL144" s="21"/>
      <c r="QOM144" s="21"/>
      <c r="QON144" s="21"/>
      <c r="QOO144" s="21"/>
      <c r="QOP144" s="21"/>
      <c r="QOQ144" s="21"/>
      <c r="QOR144" s="21"/>
      <c r="QOS144" s="21"/>
      <c r="QOT144" s="21"/>
      <c r="QOU144" s="21"/>
      <c r="QOV144" s="21"/>
      <c r="QOW144" s="21"/>
      <c r="QOX144" s="21"/>
      <c r="QOY144" s="21"/>
      <c r="QOZ144" s="21"/>
      <c r="QPA144" s="21"/>
      <c r="QPB144" s="21"/>
      <c r="QPC144" s="21"/>
      <c r="QPD144" s="21"/>
      <c r="QPE144" s="21"/>
      <c r="QPF144" s="21"/>
      <c r="QPG144" s="21"/>
      <c r="QPH144" s="21"/>
      <c r="QPI144" s="21"/>
      <c r="QPJ144" s="21"/>
      <c r="QPK144" s="21"/>
      <c r="QPL144" s="21"/>
      <c r="QPM144" s="21"/>
      <c r="QPN144" s="21"/>
      <c r="QPO144" s="21"/>
      <c r="QPP144" s="21"/>
      <c r="QPQ144" s="21"/>
      <c r="QPR144" s="21"/>
      <c r="QPS144" s="21"/>
      <c r="QPT144" s="21"/>
      <c r="QPU144" s="21"/>
      <c r="QPV144" s="21"/>
      <c r="QPW144" s="21"/>
      <c r="QPX144" s="21"/>
      <c r="QPY144" s="21"/>
      <c r="QPZ144" s="21"/>
      <c r="QQA144" s="21"/>
      <c r="QQB144" s="21"/>
      <c r="QQC144" s="21"/>
      <c r="QQD144" s="21"/>
      <c r="QQE144" s="21"/>
      <c r="QQF144" s="21"/>
      <c r="QQG144" s="21"/>
      <c r="QQH144" s="21"/>
      <c r="QQI144" s="21"/>
      <c r="QQJ144" s="21"/>
      <c r="QQK144" s="21"/>
      <c r="QQL144" s="21"/>
      <c r="QQM144" s="21"/>
      <c r="QQN144" s="21"/>
      <c r="QQO144" s="21"/>
      <c r="QQP144" s="21"/>
      <c r="QQQ144" s="21"/>
      <c r="QQR144" s="21"/>
      <c r="QQS144" s="21"/>
      <c r="QQT144" s="21"/>
      <c r="QQU144" s="21"/>
      <c r="QQV144" s="21"/>
      <c r="QQW144" s="21"/>
      <c r="QQX144" s="21"/>
      <c r="QQY144" s="21"/>
      <c r="QQZ144" s="21"/>
      <c r="QRA144" s="21"/>
      <c r="QRB144" s="21"/>
      <c r="QRC144" s="21"/>
      <c r="QRD144" s="21"/>
      <c r="QRE144" s="21"/>
      <c r="QRF144" s="21"/>
      <c r="QRG144" s="21"/>
      <c r="QRH144" s="21"/>
      <c r="QRI144" s="21"/>
      <c r="QRJ144" s="21"/>
      <c r="QRK144" s="21"/>
      <c r="QRL144" s="21"/>
      <c r="QRM144" s="21"/>
      <c r="QRN144" s="21"/>
      <c r="QRO144" s="21"/>
      <c r="QRP144" s="21"/>
      <c r="QRQ144" s="21"/>
      <c r="QRR144" s="21"/>
      <c r="QRS144" s="21"/>
      <c r="QRT144" s="21"/>
      <c r="QRU144" s="21"/>
      <c r="QRV144" s="21"/>
      <c r="QRW144" s="21"/>
      <c r="QRX144" s="21"/>
      <c r="QRY144" s="21"/>
      <c r="QRZ144" s="21"/>
      <c r="QSA144" s="21"/>
      <c r="QSB144" s="21"/>
      <c r="QSC144" s="21"/>
      <c r="QSD144" s="21"/>
      <c r="QSE144" s="21"/>
      <c r="QSF144" s="21"/>
      <c r="QSG144" s="21"/>
      <c r="QSH144" s="21"/>
      <c r="QSI144" s="21"/>
      <c r="QSJ144" s="21"/>
      <c r="QSK144" s="21"/>
      <c r="QSL144" s="21"/>
      <c r="QSM144" s="21"/>
      <c r="QSN144" s="21"/>
      <c r="QSO144" s="21"/>
      <c r="QSP144" s="21"/>
      <c r="QSQ144" s="21"/>
      <c r="QSR144" s="21"/>
      <c r="QSS144" s="21"/>
      <c r="QST144" s="21"/>
      <c r="QSU144" s="21"/>
      <c r="QSV144" s="21"/>
      <c r="QSW144" s="21"/>
      <c r="QSX144" s="21"/>
      <c r="QSY144" s="21"/>
      <c r="QSZ144" s="21"/>
      <c r="QTA144" s="21"/>
      <c r="QTB144" s="21"/>
      <c r="QTC144" s="21"/>
      <c r="QTD144" s="21"/>
      <c r="QTE144" s="21"/>
      <c r="QTF144" s="21"/>
      <c r="QTG144" s="21"/>
      <c r="QTH144" s="21"/>
      <c r="QTI144" s="21"/>
      <c r="QTJ144" s="21"/>
      <c r="QTK144" s="21"/>
      <c r="QTL144" s="21"/>
      <c r="QTM144" s="21"/>
      <c r="QTN144" s="21"/>
      <c r="QTO144" s="21"/>
      <c r="QTP144" s="21"/>
      <c r="QTQ144" s="21"/>
      <c r="QTR144" s="21"/>
      <c r="QTS144" s="21"/>
      <c r="QTT144" s="21"/>
      <c r="QTU144" s="21"/>
      <c r="QTV144" s="21"/>
      <c r="QTW144" s="21"/>
      <c r="QTX144" s="21"/>
      <c r="QTY144" s="21"/>
      <c r="QTZ144" s="21"/>
      <c r="QUA144" s="21"/>
      <c r="QUB144" s="21"/>
      <c r="QUC144" s="21"/>
      <c r="QUD144" s="21"/>
      <c r="QUE144" s="21"/>
      <c r="QUF144" s="21"/>
      <c r="QUG144" s="21"/>
      <c r="QUH144" s="21"/>
      <c r="QUI144" s="21"/>
      <c r="QUJ144" s="21"/>
      <c r="QUK144" s="21"/>
      <c r="QUL144" s="21"/>
      <c r="QUM144" s="21"/>
      <c r="QUN144" s="21"/>
      <c r="QUO144" s="21"/>
      <c r="QUP144" s="21"/>
      <c r="QUQ144" s="21"/>
      <c r="QUR144" s="21"/>
      <c r="QUS144" s="21"/>
      <c r="QUT144" s="21"/>
      <c r="QUU144" s="21"/>
      <c r="QUV144" s="21"/>
      <c r="QUW144" s="21"/>
      <c r="QUX144" s="21"/>
      <c r="QUY144" s="21"/>
      <c r="QUZ144" s="21"/>
      <c r="QVA144" s="21"/>
      <c r="QVB144" s="21"/>
      <c r="QVC144" s="21"/>
      <c r="QVD144" s="21"/>
      <c r="QVE144" s="21"/>
      <c r="QVF144" s="21"/>
      <c r="QVG144" s="21"/>
      <c r="QVH144" s="21"/>
      <c r="QVI144" s="21"/>
      <c r="QVJ144" s="21"/>
      <c r="QVK144" s="21"/>
      <c r="QVL144" s="21"/>
      <c r="QVM144" s="21"/>
      <c r="QVN144" s="21"/>
      <c r="QVO144" s="21"/>
      <c r="QVP144" s="21"/>
      <c r="QVQ144" s="21"/>
      <c r="QVR144" s="21"/>
      <c r="QVS144" s="21"/>
      <c r="QVT144" s="21"/>
      <c r="QVU144" s="21"/>
      <c r="QVV144" s="21"/>
      <c r="QVW144" s="21"/>
      <c r="QVX144" s="21"/>
      <c r="QVY144" s="21"/>
      <c r="QVZ144" s="21"/>
      <c r="QWA144" s="21"/>
      <c r="QWB144" s="21"/>
      <c r="QWC144" s="21"/>
      <c r="QWD144" s="21"/>
      <c r="QWE144" s="21"/>
      <c r="QWF144" s="21"/>
      <c r="QWG144" s="21"/>
      <c r="QWH144" s="21"/>
      <c r="QWI144" s="21"/>
      <c r="QWJ144" s="21"/>
      <c r="QWK144" s="21"/>
      <c r="QWL144" s="21"/>
      <c r="QWM144" s="21"/>
      <c r="QWN144" s="21"/>
      <c r="QWO144" s="21"/>
      <c r="QWP144" s="21"/>
      <c r="QWQ144" s="21"/>
      <c r="QWR144" s="21"/>
      <c r="QWS144" s="21"/>
      <c r="QWT144" s="21"/>
      <c r="QWU144" s="21"/>
      <c r="QWV144" s="21"/>
      <c r="QWW144" s="21"/>
      <c r="QWX144" s="21"/>
      <c r="QWY144" s="21"/>
      <c r="QWZ144" s="21"/>
      <c r="QXA144" s="21"/>
      <c r="QXB144" s="21"/>
      <c r="QXC144" s="21"/>
      <c r="QXD144" s="21"/>
      <c r="QXE144" s="21"/>
      <c r="QXF144" s="21"/>
      <c r="QXG144" s="21"/>
      <c r="QXH144" s="21"/>
      <c r="QXI144" s="21"/>
      <c r="QXJ144" s="21"/>
      <c r="QXK144" s="21"/>
      <c r="QXL144" s="21"/>
      <c r="QXM144" s="21"/>
      <c r="QXN144" s="21"/>
      <c r="QXO144" s="21"/>
      <c r="QXP144" s="21"/>
      <c r="QXQ144" s="21"/>
      <c r="QXR144" s="21"/>
      <c r="QXS144" s="21"/>
      <c r="QXT144" s="21"/>
      <c r="QXU144" s="21"/>
      <c r="QXV144" s="21"/>
      <c r="QXW144" s="21"/>
      <c r="QXX144" s="21"/>
      <c r="QXY144" s="21"/>
      <c r="QXZ144" s="21"/>
      <c r="QYA144" s="21"/>
      <c r="QYB144" s="21"/>
      <c r="QYC144" s="21"/>
      <c r="QYD144" s="21"/>
      <c r="QYE144" s="21"/>
      <c r="QYF144" s="21"/>
      <c r="QYG144" s="21"/>
      <c r="QYH144" s="21"/>
      <c r="QYI144" s="21"/>
      <c r="QYJ144" s="21"/>
      <c r="QYK144" s="21"/>
      <c r="QYL144" s="21"/>
      <c r="QYM144" s="21"/>
      <c r="QYN144" s="21"/>
      <c r="QYO144" s="21"/>
      <c r="QYP144" s="21"/>
      <c r="QYQ144" s="21"/>
      <c r="QYR144" s="21"/>
      <c r="QYS144" s="21"/>
      <c r="QYT144" s="21"/>
      <c r="QYU144" s="21"/>
      <c r="QYV144" s="21"/>
      <c r="QYW144" s="21"/>
      <c r="QYX144" s="21"/>
      <c r="QYY144" s="21"/>
      <c r="QYZ144" s="21"/>
      <c r="QZA144" s="21"/>
      <c r="QZB144" s="21"/>
      <c r="QZC144" s="21"/>
      <c r="QZD144" s="21"/>
      <c r="QZE144" s="21"/>
      <c r="QZF144" s="21"/>
      <c r="QZG144" s="21"/>
      <c r="QZH144" s="21"/>
      <c r="QZI144" s="21"/>
      <c r="QZJ144" s="21"/>
      <c r="QZK144" s="21"/>
      <c r="QZL144" s="21"/>
      <c r="QZM144" s="21"/>
      <c r="QZN144" s="21"/>
      <c r="QZO144" s="21"/>
      <c r="QZP144" s="21"/>
      <c r="QZQ144" s="21"/>
      <c r="QZR144" s="21"/>
      <c r="QZS144" s="21"/>
      <c r="QZT144" s="21"/>
      <c r="QZU144" s="21"/>
      <c r="QZV144" s="21"/>
      <c r="QZW144" s="21"/>
      <c r="QZX144" s="21"/>
      <c r="QZY144" s="21"/>
      <c r="QZZ144" s="21"/>
      <c r="RAA144" s="21"/>
      <c r="RAB144" s="21"/>
      <c r="RAC144" s="21"/>
      <c r="RAD144" s="21"/>
      <c r="RAE144" s="21"/>
      <c r="RAF144" s="21"/>
      <c r="RAG144" s="21"/>
      <c r="RAH144" s="21"/>
      <c r="RAI144" s="21"/>
      <c r="RAJ144" s="21"/>
      <c r="RAK144" s="21"/>
      <c r="RAL144" s="21"/>
      <c r="RAM144" s="21"/>
      <c r="RAN144" s="21"/>
      <c r="RAO144" s="21"/>
      <c r="RAP144" s="21"/>
      <c r="RAQ144" s="21"/>
      <c r="RAR144" s="21"/>
      <c r="RAS144" s="21"/>
      <c r="RAT144" s="21"/>
      <c r="RAU144" s="21"/>
      <c r="RAV144" s="21"/>
      <c r="RAW144" s="21"/>
      <c r="RAX144" s="21"/>
      <c r="RAY144" s="21"/>
      <c r="RAZ144" s="21"/>
      <c r="RBA144" s="21"/>
      <c r="RBB144" s="21"/>
      <c r="RBC144" s="21"/>
      <c r="RBD144" s="21"/>
      <c r="RBE144" s="21"/>
      <c r="RBF144" s="21"/>
      <c r="RBG144" s="21"/>
      <c r="RBH144" s="21"/>
      <c r="RBI144" s="21"/>
      <c r="RBJ144" s="21"/>
      <c r="RBK144" s="21"/>
      <c r="RBL144" s="21"/>
      <c r="RBM144" s="21"/>
      <c r="RBN144" s="21"/>
      <c r="RBO144" s="21"/>
      <c r="RBP144" s="21"/>
      <c r="RBQ144" s="21"/>
      <c r="RBR144" s="21"/>
      <c r="RBS144" s="21"/>
      <c r="RBT144" s="21"/>
      <c r="RBU144" s="21"/>
      <c r="RBV144" s="21"/>
      <c r="RBW144" s="21"/>
      <c r="RBX144" s="21"/>
      <c r="RBY144" s="21"/>
      <c r="RBZ144" s="21"/>
      <c r="RCA144" s="21"/>
      <c r="RCB144" s="21"/>
      <c r="RCC144" s="21"/>
      <c r="RCD144" s="21"/>
      <c r="RCE144" s="21"/>
      <c r="RCF144" s="21"/>
      <c r="RCG144" s="21"/>
      <c r="RCH144" s="21"/>
      <c r="RCI144" s="21"/>
      <c r="RCJ144" s="21"/>
      <c r="RCK144" s="21"/>
      <c r="RCL144" s="21"/>
      <c r="RCM144" s="21"/>
      <c r="RCN144" s="21"/>
      <c r="RCO144" s="21"/>
      <c r="RCP144" s="21"/>
      <c r="RCQ144" s="21"/>
      <c r="RCR144" s="21"/>
      <c r="RCS144" s="21"/>
      <c r="RCT144" s="21"/>
      <c r="RCU144" s="21"/>
      <c r="RCV144" s="21"/>
      <c r="RCW144" s="21"/>
      <c r="RCX144" s="21"/>
      <c r="RCY144" s="21"/>
      <c r="RCZ144" s="21"/>
      <c r="RDA144" s="21"/>
      <c r="RDB144" s="21"/>
      <c r="RDC144" s="21"/>
      <c r="RDD144" s="21"/>
      <c r="RDE144" s="21"/>
      <c r="RDF144" s="21"/>
      <c r="RDG144" s="21"/>
      <c r="RDH144" s="21"/>
      <c r="RDI144" s="21"/>
      <c r="RDJ144" s="21"/>
      <c r="RDK144" s="21"/>
      <c r="RDL144" s="21"/>
      <c r="RDM144" s="21"/>
      <c r="RDN144" s="21"/>
      <c r="RDO144" s="21"/>
      <c r="RDP144" s="21"/>
      <c r="RDQ144" s="21"/>
      <c r="RDR144" s="21"/>
      <c r="RDS144" s="21"/>
      <c r="RDT144" s="21"/>
      <c r="RDU144" s="21"/>
      <c r="RDV144" s="21"/>
      <c r="RDW144" s="21"/>
      <c r="RDX144" s="21"/>
      <c r="RDY144" s="21"/>
      <c r="RDZ144" s="21"/>
      <c r="REA144" s="21"/>
      <c r="REB144" s="21"/>
      <c r="REC144" s="21"/>
      <c r="RED144" s="21"/>
      <c r="REE144" s="21"/>
      <c r="REF144" s="21"/>
      <c r="REG144" s="21"/>
      <c r="REH144" s="21"/>
      <c r="REI144" s="21"/>
      <c r="REJ144" s="21"/>
      <c r="REK144" s="21"/>
      <c r="REL144" s="21"/>
      <c r="REM144" s="21"/>
      <c r="REN144" s="21"/>
      <c r="REO144" s="21"/>
      <c r="REP144" s="21"/>
      <c r="REQ144" s="21"/>
      <c r="RER144" s="21"/>
      <c r="RES144" s="21"/>
      <c r="RET144" s="21"/>
      <c r="REU144" s="21"/>
      <c r="REV144" s="21"/>
      <c r="REW144" s="21"/>
      <c r="REX144" s="21"/>
      <c r="REY144" s="21"/>
      <c r="REZ144" s="21"/>
      <c r="RFA144" s="21"/>
      <c r="RFB144" s="21"/>
      <c r="RFC144" s="21"/>
      <c r="RFD144" s="21"/>
      <c r="RFE144" s="21"/>
      <c r="RFF144" s="21"/>
      <c r="RFG144" s="21"/>
      <c r="RFH144" s="21"/>
      <c r="RFI144" s="21"/>
      <c r="RFJ144" s="21"/>
      <c r="RFK144" s="21"/>
      <c r="RFL144" s="21"/>
      <c r="RFM144" s="21"/>
      <c r="RFN144" s="21"/>
      <c r="RFO144" s="21"/>
      <c r="RFP144" s="21"/>
      <c r="RFQ144" s="21"/>
      <c r="RFR144" s="21"/>
      <c r="RFS144" s="21"/>
      <c r="RFT144" s="21"/>
      <c r="RFU144" s="21"/>
      <c r="RFV144" s="21"/>
      <c r="RFW144" s="21"/>
      <c r="RFX144" s="21"/>
      <c r="RFY144" s="21"/>
      <c r="RFZ144" s="21"/>
      <c r="RGA144" s="21"/>
      <c r="RGB144" s="21"/>
      <c r="RGC144" s="21"/>
      <c r="RGD144" s="21"/>
      <c r="RGE144" s="21"/>
      <c r="RGF144" s="21"/>
      <c r="RGG144" s="21"/>
      <c r="RGH144" s="21"/>
      <c r="RGI144" s="21"/>
      <c r="RGJ144" s="21"/>
      <c r="RGK144" s="21"/>
      <c r="RGL144" s="21"/>
      <c r="RGM144" s="21"/>
      <c r="RGN144" s="21"/>
      <c r="RGO144" s="21"/>
      <c r="RGP144" s="21"/>
      <c r="RGQ144" s="21"/>
      <c r="RGR144" s="21"/>
      <c r="RGS144" s="21"/>
      <c r="RGT144" s="21"/>
      <c r="RGU144" s="21"/>
      <c r="RGV144" s="21"/>
      <c r="RGW144" s="21"/>
      <c r="RGX144" s="21"/>
      <c r="RGY144" s="21"/>
      <c r="RGZ144" s="21"/>
      <c r="RHA144" s="21"/>
      <c r="RHB144" s="21"/>
      <c r="RHC144" s="21"/>
      <c r="RHD144" s="21"/>
      <c r="RHE144" s="21"/>
      <c r="RHF144" s="21"/>
      <c r="RHG144" s="21"/>
      <c r="RHH144" s="21"/>
      <c r="RHI144" s="21"/>
      <c r="RHJ144" s="21"/>
      <c r="RHK144" s="21"/>
      <c r="RHL144" s="21"/>
      <c r="RHM144" s="21"/>
      <c r="RHN144" s="21"/>
      <c r="RHO144" s="21"/>
      <c r="RHP144" s="21"/>
      <c r="RHQ144" s="21"/>
      <c r="RHR144" s="21"/>
      <c r="RHS144" s="21"/>
      <c r="RHT144" s="21"/>
      <c r="RHU144" s="21"/>
      <c r="RHV144" s="21"/>
      <c r="RHW144" s="21"/>
      <c r="RHX144" s="21"/>
      <c r="RHY144" s="21"/>
      <c r="RHZ144" s="21"/>
      <c r="RIA144" s="21"/>
      <c r="RIB144" s="21"/>
      <c r="RIC144" s="21"/>
      <c r="RID144" s="21"/>
      <c r="RIE144" s="21"/>
      <c r="RIF144" s="21"/>
      <c r="RIG144" s="21"/>
      <c r="RIH144" s="21"/>
      <c r="RII144" s="21"/>
      <c r="RIJ144" s="21"/>
      <c r="RIK144" s="21"/>
      <c r="RIL144" s="21"/>
      <c r="RIM144" s="21"/>
      <c r="RIN144" s="21"/>
      <c r="RIO144" s="21"/>
      <c r="RIP144" s="21"/>
      <c r="RIQ144" s="21"/>
      <c r="RIR144" s="21"/>
      <c r="RIS144" s="21"/>
      <c r="RIT144" s="21"/>
      <c r="RIU144" s="21"/>
      <c r="RIV144" s="21"/>
      <c r="RIW144" s="21"/>
      <c r="RIX144" s="21"/>
      <c r="RIY144" s="21"/>
      <c r="RIZ144" s="21"/>
      <c r="RJA144" s="21"/>
      <c r="RJB144" s="21"/>
      <c r="RJC144" s="21"/>
      <c r="RJD144" s="21"/>
      <c r="RJE144" s="21"/>
      <c r="RJF144" s="21"/>
      <c r="RJG144" s="21"/>
      <c r="RJH144" s="21"/>
      <c r="RJI144" s="21"/>
      <c r="RJJ144" s="21"/>
      <c r="RJK144" s="21"/>
      <c r="RJL144" s="21"/>
      <c r="RJM144" s="21"/>
      <c r="RJN144" s="21"/>
      <c r="RJO144" s="21"/>
      <c r="RJP144" s="21"/>
      <c r="RJQ144" s="21"/>
      <c r="RJR144" s="21"/>
      <c r="RJS144" s="21"/>
      <c r="RJT144" s="21"/>
      <c r="RJU144" s="21"/>
      <c r="RJV144" s="21"/>
      <c r="RJW144" s="21"/>
      <c r="RJX144" s="21"/>
      <c r="RJY144" s="21"/>
      <c r="RJZ144" s="21"/>
      <c r="RKA144" s="21"/>
      <c r="RKB144" s="21"/>
      <c r="RKC144" s="21"/>
      <c r="RKD144" s="21"/>
      <c r="RKE144" s="21"/>
      <c r="RKF144" s="21"/>
      <c r="RKG144" s="21"/>
      <c r="RKH144" s="21"/>
      <c r="RKI144" s="21"/>
      <c r="RKJ144" s="21"/>
      <c r="RKK144" s="21"/>
      <c r="RKL144" s="21"/>
      <c r="RKM144" s="21"/>
      <c r="RKN144" s="21"/>
      <c r="RKO144" s="21"/>
      <c r="RKP144" s="21"/>
      <c r="RKQ144" s="21"/>
      <c r="RKR144" s="21"/>
      <c r="RKS144" s="21"/>
      <c r="RKT144" s="21"/>
      <c r="RKU144" s="21"/>
      <c r="RKV144" s="21"/>
      <c r="RKW144" s="21"/>
      <c r="RKX144" s="21"/>
      <c r="RKY144" s="21"/>
      <c r="RKZ144" s="21"/>
      <c r="RLA144" s="21"/>
      <c r="RLB144" s="21"/>
      <c r="RLC144" s="21"/>
      <c r="RLD144" s="21"/>
      <c r="RLE144" s="21"/>
      <c r="RLF144" s="21"/>
      <c r="RLG144" s="21"/>
      <c r="RLH144" s="21"/>
      <c r="RLI144" s="21"/>
      <c r="RLJ144" s="21"/>
      <c r="RLK144" s="21"/>
      <c r="RLL144" s="21"/>
      <c r="RLM144" s="21"/>
      <c r="RLN144" s="21"/>
      <c r="RLO144" s="21"/>
      <c r="RLP144" s="21"/>
      <c r="RLQ144" s="21"/>
      <c r="RLR144" s="21"/>
      <c r="RLS144" s="21"/>
      <c r="RLT144" s="21"/>
      <c r="RLU144" s="21"/>
      <c r="RLV144" s="21"/>
      <c r="RLW144" s="21"/>
      <c r="RLX144" s="21"/>
      <c r="RLY144" s="21"/>
      <c r="RLZ144" s="21"/>
      <c r="RMA144" s="21"/>
      <c r="RMB144" s="21"/>
      <c r="RMC144" s="21"/>
      <c r="RMD144" s="21"/>
      <c r="RME144" s="21"/>
      <c r="RMF144" s="21"/>
      <c r="RMG144" s="21"/>
      <c r="RMH144" s="21"/>
      <c r="RMI144" s="21"/>
      <c r="RMJ144" s="21"/>
      <c r="RMK144" s="21"/>
      <c r="RML144" s="21"/>
      <c r="RMM144" s="21"/>
      <c r="RMN144" s="21"/>
      <c r="RMO144" s="21"/>
      <c r="RMP144" s="21"/>
      <c r="RMQ144" s="21"/>
      <c r="RMR144" s="21"/>
      <c r="RMS144" s="21"/>
      <c r="RMT144" s="21"/>
      <c r="RMU144" s="21"/>
      <c r="RMV144" s="21"/>
      <c r="RMW144" s="21"/>
      <c r="RMX144" s="21"/>
      <c r="RMY144" s="21"/>
      <c r="RMZ144" s="21"/>
      <c r="RNA144" s="21"/>
      <c r="RNB144" s="21"/>
      <c r="RNC144" s="21"/>
      <c r="RND144" s="21"/>
      <c r="RNE144" s="21"/>
      <c r="RNF144" s="21"/>
      <c r="RNG144" s="21"/>
      <c r="RNH144" s="21"/>
      <c r="RNI144" s="21"/>
      <c r="RNJ144" s="21"/>
      <c r="RNK144" s="21"/>
      <c r="RNL144" s="21"/>
      <c r="RNM144" s="21"/>
      <c r="RNN144" s="21"/>
      <c r="RNO144" s="21"/>
      <c r="RNP144" s="21"/>
      <c r="RNQ144" s="21"/>
      <c r="RNR144" s="21"/>
      <c r="RNS144" s="21"/>
      <c r="RNT144" s="21"/>
      <c r="RNU144" s="21"/>
      <c r="RNV144" s="21"/>
      <c r="RNW144" s="21"/>
      <c r="RNX144" s="21"/>
      <c r="RNY144" s="21"/>
      <c r="RNZ144" s="21"/>
      <c r="ROA144" s="21"/>
      <c r="ROB144" s="21"/>
      <c r="ROC144" s="21"/>
      <c r="ROD144" s="21"/>
      <c r="ROE144" s="21"/>
      <c r="ROF144" s="21"/>
      <c r="ROG144" s="21"/>
      <c r="ROH144" s="21"/>
      <c r="ROI144" s="21"/>
      <c r="ROJ144" s="21"/>
      <c r="ROK144" s="21"/>
      <c r="ROL144" s="21"/>
      <c r="ROM144" s="21"/>
      <c r="RON144" s="21"/>
      <c r="ROO144" s="21"/>
      <c r="ROP144" s="21"/>
      <c r="ROQ144" s="21"/>
      <c r="ROR144" s="21"/>
      <c r="ROS144" s="21"/>
      <c r="ROT144" s="21"/>
      <c r="ROU144" s="21"/>
      <c r="ROV144" s="21"/>
      <c r="ROW144" s="21"/>
      <c r="ROX144" s="21"/>
      <c r="ROY144" s="21"/>
      <c r="ROZ144" s="21"/>
      <c r="RPA144" s="21"/>
      <c r="RPB144" s="21"/>
      <c r="RPC144" s="21"/>
      <c r="RPD144" s="21"/>
      <c r="RPE144" s="21"/>
      <c r="RPF144" s="21"/>
      <c r="RPG144" s="21"/>
      <c r="RPH144" s="21"/>
      <c r="RPI144" s="21"/>
      <c r="RPJ144" s="21"/>
      <c r="RPK144" s="21"/>
      <c r="RPL144" s="21"/>
      <c r="RPM144" s="21"/>
      <c r="RPN144" s="21"/>
      <c r="RPO144" s="21"/>
      <c r="RPP144" s="21"/>
      <c r="RPQ144" s="21"/>
      <c r="RPR144" s="21"/>
      <c r="RPS144" s="21"/>
      <c r="RPT144" s="21"/>
      <c r="RPU144" s="21"/>
      <c r="RPV144" s="21"/>
      <c r="RPW144" s="21"/>
      <c r="RPX144" s="21"/>
      <c r="RPY144" s="21"/>
      <c r="RPZ144" s="21"/>
      <c r="RQA144" s="21"/>
      <c r="RQB144" s="21"/>
      <c r="RQC144" s="21"/>
      <c r="RQD144" s="21"/>
      <c r="RQE144" s="21"/>
      <c r="RQF144" s="21"/>
      <c r="RQG144" s="21"/>
      <c r="RQH144" s="21"/>
      <c r="RQI144" s="21"/>
      <c r="RQJ144" s="21"/>
      <c r="RQK144" s="21"/>
      <c r="RQL144" s="21"/>
      <c r="RQM144" s="21"/>
      <c r="RQN144" s="21"/>
      <c r="RQO144" s="21"/>
      <c r="RQP144" s="21"/>
      <c r="RQQ144" s="21"/>
      <c r="RQR144" s="21"/>
      <c r="RQS144" s="21"/>
      <c r="RQT144" s="21"/>
      <c r="RQU144" s="21"/>
      <c r="RQV144" s="21"/>
      <c r="RQW144" s="21"/>
      <c r="RQX144" s="21"/>
      <c r="RQY144" s="21"/>
      <c r="RQZ144" s="21"/>
      <c r="RRA144" s="21"/>
      <c r="RRB144" s="21"/>
      <c r="RRC144" s="21"/>
      <c r="RRD144" s="21"/>
      <c r="RRE144" s="21"/>
      <c r="RRF144" s="21"/>
      <c r="RRG144" s="21"/>
      <c r="RRH144" s="21"/>
      <c r="RRI144" s="21"/>
      <c r="RRJ144" s="21"/>
      <c r="RRK144" s="21"/>
      <c r="RRL144" s="21"/>
      <c r="RRM144" s="21"/>
      <c r="RRN144" s="21"/>
      <c r="RRO144" s="21"/>
      <c r="RRP144" s="21"/>
      <c r="RRQ144" s="21"/>
      <c r="RRR144" s="21"/>
      <c r="RRS144" s="21"/>
      <c r="RRT144" s="21"/>
      <c r="RRU144" s="21"/>
      <c r="RRV144" s="21"/>
      <c r="RRW144" s="21"/>
      <c r="RRX144" s="21"/>
      <c r="RRY144" s="21"/>
      <c r="RRZ144" s="21"/>
      <c r="RSA144" s="21"/>
      <c r="RSB144" s="21"/>
      <c r="RSC144" s="21"/>
      <c r="RSD144" s="21"/>
      <c r="RSE144" s="21"/>
      <c r="RSF144" s="21"/>
      <c r="RSG144" s="21"/>
      <c r="RSH144" s="21"/>
      <c r="RSI144" s="21"/>
      <c r="RSJ144" s="21"/>
      <c r="RSK144" s="21"/>
      <c r="RSL144" s="21"/>
      <c r="RSM144" s="21"/>
      <c r="RSN144" s="21"/>
      <c r="RSO144" s="21"/>
      <c r="RSP144" s="21"/>
      <c r="RSQ144" s="21"/>
      <c r="RSR144" s="21"/>
      <c r="RSS144" s="21"/>
      <c r="RST144" s="21"/>
      <c r="RSU144" s="21"/>
      <c r="RSV144" s="21"/>
      <c r="RSW144" s="21"/>
      <c r="RSX144" s="21"/>
      <c r="RSY144" s="21"/>
      <c r="RSZ144" s="21"/>
      <c r="RTA144" s="21"/>
      <c r="RTB144" s="21"/>
      <c r="RTC144" s="21"/>
      <c r="RTD144" s="21"/>
      <c r="RTE144" s="21"/>
      <c r="RTF144" s="21"/>
      <c r="RTG144" s="21"/>
      <c r="RTH144" s="21"/>
      <c r="RTI144" s="21"/>
      <c r="RTJ144" s="21"/>
      <c r="RTK144" s="21"/>
      <c r="RTL144" s="21"/>
      <c r="RTM144" s="21"/>
      <c r="RTN144" s="21"/>
      <c r="RTO144" s="21"/>
      <c r="RTP144" s="21"/>
      <c r="RTQ144" s="21"/>
      <c r="RTR144" s="21"/>
      <c r="RTS144" s="21"/>
      <c r="RTT144" s="21"/>
      <c r="RTU144" s="21"/>
      <c r="RTV144" s="21"/>
      <c r="RTW144" s="21"/>
      <c r="RTX144" s="21"/>
      <c r="RTY144" s="21"/>
      <c r="RTZ144" s="21"/>
      <c r="RUA144" s="21"/>
      <c r="RUB144" s="21"/>
      <c r="RUC144" s="21"/>
      <c r="RUD144" s="21"/>
      <c r="RUE144" s="21"/>
      <c r="RUF144" s="21"/>
      <c r="RUG144" s="21"/>
      <c r="RUH144" s="21"/>
      <c r="RUI144" s="21"/>
      <c r="RUJ144" s="21"/>
      <c r="RUK144" s="21"/>
      <c r="RUL144" s="21"/>
      <c r="RUM144" s="21"/>
      <c r="RUN144" s="21"/>
      <c r="RUO144" s="21"/>
      <c r="RUP144" s="21"/>
      <c r="RUQ144" s="21"/>
      <c r="RUR144" s="21"/>
      <c r="RUS144" s="21"/>
      <c r="RUT144" s="21"/>
      <c r="RUU144" s="21"/>
      <c r="RUV144" s="21"/>
      <c r="RUW144" s="21"/>
      <c r="RUX144" s="21"/>
      <c r="RUY144" s="21"/>
      <c r="RUZ144" s="21"/>
      <c r="RVA144" s="21"/>
      <c r="RVB144" s="21"/>
      <c r="RVC144" s="21"/>
      <c r="RVD144" s="21"/>
      <c r="RVE144" s="21"/>
      <c r="RVF144" s="21"/>
      <c r="RVG144" s="21"/>
      <c r="RVH144" s="21"/>
      <c r="RVI144" s="21"/>
      <c r="RVJ144" s="21"/>
      <c r="RVK144" s="21"/>
      <c r="RVL144" s="21"/>
      <c r="RVM144" s="21"/>
      <c r="RVN144" s="21"/>
      <c r="RVO144" s="21"/>
      <c r="RVP144" s="21"/>
      <c r="RVQ144" s="21"/>
      <c r="RVR144" s="21"/>
      <c r="RVS144" s="21"/>
      <c r="RVT144" s="21"/>
      <c r="RVU144" s="21"/>
      <c r="RVV144" s="21"/>
      <c r="RVW144" s="21"/>
      <c r="RVX144" s="21"/>
      <c r="RVY144" s="21"/>
      <c r="RVZ144" s="21"/>
      <c r="RWA144" s="21"/>
      <c r="RWB144" s="21"/>
      <c r="RWC144" s="21"/>
      <c r="RWD144" s="21"/>
      <c r="RWE144" s="21"/>
      <c r="RWF144" s="21"/>
      <c r="RWG144" s="21"/>
      <c r="RWH144" s="21"/>
      <c r="RWI144" s="21"/>
      <c r="RWJ144" s="21"/>
      <c r="RWK144" s="21"/>
      <c r="RWL144" s="21"/>
      <c r="RWM144" s="21"/>
      <c r="RWN144" s="21"/>
      <c r="RWO144" s="21"/>
      <c r="RWP144" s="21"/>
      <c r="RWQ144" s="21"/>
      <c r="RWR144" s="21"/>
      <c r="RWS144" s="21"/>
      <c r="RWT144" s="21"/>
      <c r="RWU144" s="21"/>
      <c r="RWV144" s="21"/>
      <c r="RWW144" s="21"/>
      <c r="RWX144" s="21"/>
      <c r="RWY144" s="21"/>
      <c r="RWZ144" s="21"/>
      <c r="RXA144" s="21"/>
      <c r="RXB144" s="21"/>
      <c r="RXC144" s="21"/>
      <c r="RXD144" s="21"/>
      <c r="RXE144" s="21"/>
      <c r="RXF144" s="21"/>
      <c r="RXG144" s="21"/>
      <c r="RXH144" s="21"/>
      <c r="RXI144" s="21"/>
      <c r="RXJ144" s="21"/>
      <c r="RXK144" s="21"/>
      <c r="RXL144" s="21"/>
      <c r="RXM144" s="21"/>
      <c r="RXN144" s="21"/>
      <c r="RXO144" s="21"/>
      <c r="RXP144" s="21"/>
      <c r="RXQ144" s="21"/>
      <c r="RXR144" s="21"/>
      <c r="RXS144" s="21"/>
      <c r="RXT144" s="21"/>
      <c r="RXU144" s="21"/>
      <c r="RXV144" s="21"/>
      <c r="RXW144" s="21"/>
      <c r="RXX144" s="21"/>
      <c r="RXY144" s="21"/>
      <c r="RXZ144" s="21"/>
      <c r="RYA144" s="21"/>
      <c r="RYB144" s="21"/>
      <c r="RYC144" s="21"/>
      <c r="RYD144" s="21"/>
      <c r="RYE144" s="21"/>
      <c r="RYF144" s="21"/>
      <c r="RYG144" s="21"/>
      <c r="RYH144" s="21"/>
      <c r="RYI144" s="21"/>
      <c r="RYJ144" s="21"/>
      <c r="RYK144" s="21"/>
      <c r="RYL144" s="21"/>
      <c r="RYM144" s="21"/>
      <c r="RYN144" s="21"/>
      <c r="RYO144" s="21"/>
      <c r="RYP144" s="21"/>
      <c r="RYQ144" s="21"/>
      <c r="RYR144" s="21"/>
      <c r="RYS144" s="21"/>
      <c r="RYT144" s="21"/>
      <c r="RYU144" s="21"/>
      <c r="RYV144" s="21"/>
      <c r="RYW144" s="21"/>
      <c r="RYX144" s="21"/>
      <c r="RYY144" s="21"/>
      <c r="RYZ144" s="21"/>
      <c r="RZA144" s="21"/>
      <c r="RZB144" s="21"/>
      <c r="RZC144" s="21"/>
      <c r="RZD144" s="21"/>
      <c r="RZE144" s="21"/>
      <c r="RZF144" s="21"/>
      <c r="RZG144" s="21"/>
      <c r="RZH144" s="21"/>
      <c r="RZI144" s="21"/>
      <c r="RZJ144" s="21"/>
      <c r="RZK144" s="21"/>
      <c r="RZL144" s="21"/>
      <c r="RZM144" s="21"/>
      <c r="RZN144" s="21"/>
      <c r="RZO144" s="21"/>
      <c r="RZP144" s="21"/>
      <c r="RZQ144" s="21"/>
      <c r="RZR144" s="21"/>
      <c r="RZS144" s="21"/>
      <c r="RZT144" s="21"/>
      <c r="RZU144" s="21"/>
      <c r="RZV144" s="21"/>
      <c r="RZW144" s="21"/>
      <c r="RZX144" s="21"/>
      <c r="RZY144" s="21"/>
      <c r="RZZ144" s="21"/>
      <c r="SAA144" s="21"/>
      <c r="SAB144" s="21"/>
      <c r="SAC144" s="21"/>
      <c r="SAD144" s="21"/>
      <c r="SAE144" s="21"/>
      <c r="SAF144" s="21"/>
      <c r="SAG144" s="21"/>
      <c r="SAH144" s="21"/>
      <c r="SAI144" s="21"/>
      <c r="SAJ144" s="21"/>
      <c r="SAK144" s="21"/>
      <c r="SAL144" s="21"/>
      <c r="SAM144" s="21"/>
      <c r="SAN144" s="21"/>
      <c r="SAO144" s="21"/>
      <c r="SAP144" s="21"/>
      <c r="SAQ144" s="21"/>
      <c r="SAR144" s="21"/>
      <c r="SAS144" s="21"/>
      <c r="SAT144" s="21"/>
      <c r="SAU144" s="21"/>
      <c r="SAV144" s="21"/>
      <c r="SAW144" s="21"/>
      <c r="SAX144" s="21"/>
      <c r="SAY144" s="21"/>
      <c r="SAZ144" s="21"/>
      <c r="SBA144" s="21"/>
      <c r="SBB144" s="21"/>
      <c r="SBC144" s="21"/>
      <c r="SBD144" s="21"/>
      <c r="SBE144" s="21"/>
      <c r="SBF144" s="21"/>
      <c r="SBG144" s="21"/>
      <c r="SBH144" s="21"/>
      <c r="SBI144" s="21"/>
      <c r="SBJ144" s="21"/>
      <c r="SBK144" s="21"/>
      <c r="SBL144" s="21"/>
      <c r="SBM144" s="21"/>
      <c r="SBN144" s="21"/>
      <c r="SBO144" s="21"/>
      <c r="SBP144" s="21"/>
      <c r="SBQ144" s="21"/>
      <c r="SBR144" s="21"/>
      <c r="SBS144" s="21"/>
      <c r="SBT144" s="21"/>
      <c r="SBU144" s="21"/>
      <c r="SBV144" s="21"/>
      <c r="SBW144" s="21"/>
      <c r="SBX144" s="21"/>
      <c r="SBY144" s="21"/>
      <c r="SBZ144" s="21"/>
      <c r="SCA144" s="21"/>
      <c r="SCB144" s="21"/>
      <c r="SCC144" s="21"/>
      <c r="SCD144" s="21"/>
      <c r="SCE144" s="21"/>
      <c r="SCF144" s="21"/>
      <c r="SCG144" s="21"/>
      <c r="SCH144" s="21"/>
      <c r="SCI144" s="21"/>
      <c r="SCJ144" s="21"/>
      <c r="SCK144" s="21"/>
      <c r="SCL144" s="21"/>
      <c r="SCM144" s="21"/>
      <c r="SCN144" s="21"/>
      <c r="SCO144" s="21"/>
      <c r="SCP144" s="21"/>
      <c r="SCQ144" s="21"/>
      <c r="SCR144" s="21"/>
      <c r="SCS144" s="21"/>
      <c r="SCT144" s="21"/>
      <c r="SCU144" s="21"/>
      <c r="SCV144" s="21"/>
      <c r="SCW144" s="21"/>
      <c r="SCX144" s="21"/>
      <c r="SCY144" s="21"/>
      <c r="SCZ144" s="21"/>
      <c r="SDA144" s="21"/>
      <c r="SDB144" s="21"/>
      <c r="SDC144" s="21"/>
      <c r="SDD144" s="21"/>
      <c r="SDE144" s="21"/>
      <c r="SDF144" s="21"/>
      <c r="SDG144" s="21"/>
      <c r="SDH144" s="21"/>
      <c r="SDI144" s="21"/>
      <c r="SDJ144" s="21"/>
      <c r="SDK144" s="21"/>
      <c r="SDL144" s="21"/>
      <c r="SDM144" s="21"/>
      <c r="SDN144" s="21"/>
      <c r="SDO144" s="21"/>
      <c r="SDP144" s="21"/>
      <c r="SDQ144" s="21"/>
      <c r="SDR144" s="21"/>
      <c r="SDS144" s="21"/>
      <c r="SDT144" s="21"/>
      <c r="SDU144" s="21"/>
      <c r="SDV144" s="21"/>
      <c r="SDW144" s="21"/>
      <c r="SDX144" s="21"/>
      <c r="SDY144" s="21"/>
      <c r="SDZ144" s="21"/>
      <c r="SEA144" s="21"/>
      <c r="SEB144" s="21"/>
      <c r="SEC144" s="21"/>
      <c r="SED144" s="21"/>
      <c r="SEE144" s="21"/>
      <c r="SEF144" s="21"/>
      <c r="SEG144" s="21"/>
      <c r="SEH144" s="21"/>
      <c r="SEI144" s="21"/>
      <c r="SEJ144" s="21"/>
      <c r="SEK144" s="21"/>
      <c r="SEL144" s="21"/>
      <c r="SEM144" s="21"/>
      <c r="SEN144" s="21"/>
      <c r="SEO144" s="21"/>
      <c r="SEP144" s="21"/>
      <c r="SEQ144" s="21"/>
      <c r="SER144" s="21"/>
      <c r="SES144" s="21"/>
      <c r="SET144" s="21"/>
      <c r="SEU144" s="21"/>
      <c r="SEV144" s="21"/>
      <c r="SEW144" s="21"/>
      <c r="SEX144" s="21"/>
      <c r="SEY144" s="21"/>
      <c r="SEZ144" s="21"/>
      <c r="SFA144" s="21"/>
      <c r="SFB144" s="21"/>
      <c r="SFC144" s="21"/>
      <c r="SFD144" s="21"/>
      <c r="SFE144" s="21"/>
      <c r="SFF144" s="21"/>
      <c r="SFG144" s="21"/>
      <c r="SFH144" s="21"/>
      <c r="SFI144" s="21"/>
      <c r="SFJ144" s="21"/>
      <c r="SFK144" s="21"/>
      <c r="SFL144" s="21"/>
      <c r="SFM144" s="21"/>
      <c r="SFN144" s="21"/>
      <c r="SFO144" s="21"/>
      <c r="SFP144" s="21"/>
      <c r="SFQ144" s="21"/>
      <c r="SFR144" s="21"/>
      <c r="SFS144" s="21"/>
      <c r="SFT144" s="21"/>
      <c r="SFU144" s="21"/>
      <c r="SFV144" s="21"/>
      <c r="SFW144" s="21"/>
      <c r="SFX144" s="21"/>
      <c r="SFY144" s="21"/>
      <c r="SFZ144" s="21"/>
      <c r="SGA144" s="21"/>
      <c r="SGB144" s="21"/>
      <c r="SGC144" s="21"/>
      <c r="SGD144" s="21"/>
      <c r="SGE144" s="21"/>
      <c r="SGF144" s="21"/>
      <c r="SGG144" s="21"/>
      <c r="SGH144" s="21"/>
      <c r="SGI144" s="21"/>
      <c r="SGJ144" s="21"/>
      <c r="SGK144" s="21"/>
      <c r="SGL144" s="21"/>
      <c r="SGM144" s="21"/>
      <c r="SGN144" s="21"/>
      <c r="SGO144" s="21"/>
      <c r="SGP144" s="21"/>
      <c r="SGQ144" s="21"/>
      <c r="SGR144" s="21"/>
      <c r="SGS144" s="21"/>
      <c r="SGT144" s="21"/>
      <c r="SGU144" s="21"/>
      <c r="SGV144" s="21"/>
      <c r="SGW144" s="21"/>
      <c r="SGX144" s="21"/>
      <c r="SGY144" s="21"/>
      <c r="SGZ144" s="21"/>
      <c r="SHA144" s="21"/>
      <c r="SHB144" s="21"/>
      <c r="SHC144" s="21"/>
      <c r="SHD144" s="21"/>
      <c r="SHE144" s="21"/>
      <c r="SHF144" s="21"/>
      <c r="SHG144" s="21"/>
      <c r="SHH144" s="21"/>
      <c r="SHI144" s="21"/>
      <c r="SHJ144" s="21"/>
      <c r="SHK144" s="21"/>
      <c r="SHL144" s="21"/>
      <c r="SHM144" s="21"/>
      <c r="SHN144" s="21"/>
      <c r="SHO144" s="21"/>
      <c r="SHP144" s="21"/>
      <c r="SHQ144" s="21"/>
      <c r="SHR144" s="21"/>
      <c r="SHS144" s="21"/>
      <c r="SHT144" s="21"/>
      <c r="SHU144" s="21"/>
      <c r="SHV144" s="21"/>
      <c r="SHW144" s="21"/>
      <c r="SHX144" s="21"/>
      <c r="SHY144" s="21"/>
      <c r="SHZ144" s="21"/>
      <c r="SIA144" s="21"/>
      <c r="SIB144" s="21"/>
      <c r="SIC144" s="21"/>
      <c r="SID144" s="21"/>
      <c r="SIE144" s="21"/>
      <c r="SIF144" s="21"/>
      <c r="SIG144" s="21"/>
      <c r="SIH144" s="21"/>
      <c r="SII144" s="21"/>
      <c r="SIJ144" s="21"/>
      <c r="SIK144" s="21"/>
      <c r="SIL144" s="21"/>
      <c r="SIM144" s="21"/>
      <c r="SIN144" s="21"/>
      <c r="SIO144" s="21"/>
      <c r="SIP144" s="21"/>
      <c r="SIQ144" s="21"/>
      <c r="SIR144" s="21"/>
      <c r="SIS144" s="21"/>
      <c r="SIT144" s="21"/>
      <c r="SIU144" s="21"/>
      <c r="SIV144" s="21"/>
      <c r="SIW144" s="21"/>
      <c r="SIX144" s="21"/>
      <c r="SIY144" s="21"/>
      <c r="SIZ144" s="21"/>
      <c r="SJA144" s="21"/>
      <c r="SJB144" s="21"/>
      <c r="SJC144" s="21"/>
      <c r="SJD144" s="21"/>
      <c r="SJE144" s="21"/>
      <c r="SJF144" s="21"/>
      <c r="SJG144" s="21"/>
      <c r="SJH144" s="21"/>
      <c r="SJI144" s="21"/>
      <c r="SJJ144" s="21"/>
      <c r="SJK144" s="21"/>
      <c r="SJL144" s="21"/>
      <c r="SJM144" s="21"/>
      <c r="SJN144" s="21"/>
      <c r="SJO144" s="21"/>
      <c r="SJP144" s="21"/>
      <c r="SJQ144" s="21"/>
      <c r="SJR144" s="21"/>
      <c r="SJS144" s="21"/>
      <c r="SJT144" s="21"/>
      <c r="SJU144" s="21"/>
      <c r="SJV144" s="21"/>
      <c r="SJW144" s="21"/>
      <c r="SJX144" s="21"/>
      <c r="SJY144" s="21"/>
      <c r="SJZ144" s="21"/>
      <c r="SKA144" s="21"/>
      <c r="SKB144" s="21"/>
      <c r="SKC144" s="21"/>
      <c r="SKD144" s="21"/>
      <c r="SKE144" s="21"/>
      <c r="SKF144" s="21"/>
      <c r="SKG144" s="21"/>
      <c r="SKH144" s="21"/>
      <c r="SKI144" s="21"/>
      <c r="SKJ144" s="21"/>
      <c r="SKK144" s="21"/>
      <c r="SKL144" s="21"/>
      <c r="SKM144" s="21"/>
      <c r="SKN144" s="21"/>
      <c r="SKO144" s="21"/>
      <c r="SKP144" s="21"/>
      <c r="SKQ144" s="21"/>
      <c r="SKR144" s="21"/>
      <c r="SKS144" s="21"/>
      <c r="SKT144" s="21"/>
      <c r="SKU144" s="21"/>
      <c r="SKV144" s="21"/>
      <c r="SKW144" s="21"/>
      <c r="SKX144" s="21"/>
      <c r="SKY144" s="21"/>
      <c r="SKZ144" s="21"/>
      <c r="SLA144" s="21"/>
      <c r="SLB144" s="21"/>
      <c r="SLC144" s="21"/>
      <c r="SLD144" s="21"/>
      <c r="SLE144" s="21"/>
      <c r="SLF144" s="21"/>
      <c r="SLG144" s="21"/>
      <c r="SLH144" s="21"/>
      <c r="SLI144" s="21"/>
      <c r="SLJ144" s="21"/>
      <c r="SLK144" s="21"/>
      <c r="SLL144" s="21"/>
      <c r="SLM144" s="21"/>
      <c r="SLN144" s="21"/>
      <c r="SLO144" s="21"/>
      <c r="SLP144" s="21"/>
      <c r="SLQ144" s="21"/>
      <c r="SLR144" s="21"/>
      <c r="SLS144" s="21"/>
      <c r="SLT144" s="21"/>
      <c r="SLU144" s="21"/>
      <c r="SLV144" s="21"/>
      <c r="SLW144" s="21"/>
      <c r="SLX144" s="21"/>
      <c r="SLY144" s="21"/>
      <c r="SLZ144" s="21"/>
      <c r="SMA144" s="21"/>
      <c r="SMB144" s="21"/>
      <c r="SMC144" s="21"/>
      <c r="SMD144" s="21"/>
      <c r="SME144" s="21"/>
      <c r="SMF144" s="21"/>
      <c r="SMG144" s="21"/>
      <c r="SMH144" s="21"/>
      <c r="SMI144" s="21"/>
      <c r="SMJ144" s="21"/>
      <c r="SMK144" s="21"/>
      <c r="SML144" s="21"/>
      <c r="SMM144" s="21"/>
      <c r="SMN144" s="21"/>
      <c r="SMO144" s="21"/>
      <c r="SMP144" s="21"/>
      <c r="SMQ144" s="21"/>
      <c r="SMR144" s="21"/>
      <c r="SMS144" s="21"/>
      <c r="SMT144" s="21"/>
      <c r="SMU144" s="21"/>
      <c r="SMV144" s="21"/>
      <c r="SMW144" s="21"/>
      <c r="SMX144" s="21"/>
      <c r="SMY144" s="21"/>
      <c r="SMZ144" s="21"/>
      <c r="SNA144" s="21"/>
      <c r="SNB144" s="21"/>
      <c r="SNC144" s="21"/>
      <c r="SND144" s="21"/>
      <c r="SNE144" s="21"/>
      <c r="SNF144" s="21"/>
      <c r="SNG144" s="21"/>
      <c r="SNH144" s="21"/>
      <c r="SNI144" s="21"/>
      <c r="SNJ144" s="21"/>
      <c r="SNK144" s="21"/>
      <c r="SNL144" s="21"/>
      <c r="SNM144" s="21"/>
      <c r="SNN144" s="21"/>
      <c r="SNO144" s="21"/>
      <c r="SNP144" s="21"/>
      <c r="SNQ144" s="21"/>
      <c r="SNR144" s="21"/>
      <c r="SNS144" s="21"/>
      <c r="SNT144" s="21"/>
      <c r="SNU144" s="21"/>
      <c r="SNV144" s="21"/>
      <c r="SNW144" s="21"/>
      <c r="SNX144" s="21"/>
      <c r="SNY144" s="21"/>
      <c r="SNZ144" s="21"/>
      <c r="SOA144" s="21"/>
      <c r="SOB144" s="21"/>
      <c r="SOC144" s="21"/>
      <c r="SOD144" s="21"/>
      <c r="SOE144" s="21"/>
      <c r="SOF144" s="21"/>
      <c r="SOG144" s="21"/>
      <c r="SOH144" s="21"/>
      <c r="SOI144" s="21"/>
      <c r="SOJ144" s="21"/>
      <c r="SOK144" s="21"/>
      <c r="SOL144" s="21"/>
      <c r="SOM144" s="21"/>
      <c r="SON144" s="21"/>
      <c r="SOO144" s="21"/>
      <c r="SOP144" s="21"/>
      <c r="SOQ144" s="21"/>
      <c r="SOR144" s="21"/>
      <c r="SOS144" s="21"/>
      <c r="SOT144" s="21"/>
      <c r="SOU144" s="21"/>
      <c r="SOV144" s="21"/>
      <c r="SOW144" s="21"/>
      <c r="SOX144" s="21"/>
      <c r="SOY144" s="21"/>
      <c r="SOZ144" s="21"/>
      <c r="SPA144" s="21"/>
      <c r="SPB144" s="21"/>
      <c r="SPC144" s="21"/>
      <c r="SPD144" s="21"/>
      <c r="SPE144" s="21"/>
      <c r="SPF144" s="21"/>
      <c r="SPG144" s="21"/>
      <c r="SPH144" s="21"/>
      <c r="SPI144" s="21"/>
      <c r="SPJ144" s="21"/>
      <c r="SPK144" s="21"/>
      <c r="SPL144" s="21"/>
      <c r="SPM144" s="21"/>
      <c r="SPN144" s="21"/>
      <c r="SPO144" s="21"/>
      <c r="SPP144" s="21"/>
      <c r="SPQ144" s="21"/>
      <c r="SPR144" s="21"/>
      <c r="SPS144" s="21"/>
      <c r="SPT144" s="21"/>
      <c r="SPU144" s="21"/>
      <c r="SPV144" s="21"/>
      <c r="SPW144" s="21"/>
      <c r="SPX144" s="21"/>
      <c r="SPY144" s="21"/>
      <c r="SPZ144" s="21"/>
      <c r="SQA144" s="21"/>
      <c r="SQB144" s="21"/>
      <c r="SQC144" s="21"/>
      <c r="SQD144" s="21"/>
      <c r="SQE144" s="21"/>
      <c r="SQF144" s="21"/>
      <c r="SQG144" s="21"/>
      <c r="SQH144" s="21"/>
      <c r="SQI144" s="21"/>
      <c r="SQJ144" s="21"/>
      <c r="SQK144" s="21"/>
      <c r="SQL144" s="21"/>
      <c r="SQM144" s="21"/>
      <c r="SQN144" s="21"/>
      <c r="SQO144" s="21"/>
      <c r="SQP144" s="21"/>
      <c r="SQQ144" s="21"/>
      <c r="SQR144" s="21"/>
      <c r="SQS144" s="21"/>
      <c r="SQT144" s="21"/>
      <c r="SQU144" s="21"/>
      <c r="SQV144" s="21"/>
      <c r="SQW144" s="21"/>
      <c r="SQX144" s="21"/>
      <c r="SQY144" s="21"/>
      <c r="SQZ144" s="21"/>
      <c r="SRA144" s="21"/>
      <c r="SRB144" s="21"/>
      <c r="SRC144" s="21"/>
      <c r="SRD144" s="21"/>
      <c r="SRE144" s="21"/>
      <c r="SRF144" s="21"/>
      <c r="SRG144" s="21"/>
      <c r="SRH144" s="21"/>
      <c r="SRI144" s="21"/>
      <c r="SRJ144" s="21"/>
      <c r="SRK144" s="21"/>
      <c r="SRL144" s="21"/>
      <c r="SRM144" s="21"/>
      <c r="SRN144" s="21"/>
      <c r="SRO144" s="21"/>
      <c r="SRP144" s="21"/>
      <c r="SRQ144" s="21"/>
      <c r="SRR144" s="21"/>
      <c r="SRS144" s="21"/>
      <c r="SRT144" s="21"/>
      <c r="SRU144" s="21"/>
      <c r="SRV144" s="21"/>
      <c r="SRW144" s="21"/>
      <c r="SRX144" s="21"/>
      <c r="SRY144" s="21"/>
      <c r="SRZ144" s="21"/>
      <c r="SSA144" s="21"/>
      <c r="SSB144" s="21"/>
      <c r="SSC144" s="21"/>
      <c r="SSD144" s="21"/>
      <c r="SSE144" s="21"/>
      <c r="SSF144" s="21"/>
      <c r="SSG144" s="21"/>
      <c r="SSH144" s="21"/>
      <c r="SSI144" s="21"/>
      <c r="SSJ144" s="21"/>
      <c r="SSK144" s="21"/>
      <c r="SSL144" s="21"/>
      <c r="SSM144" s="21"/>
      <c r="SSN144" s="21"/>
      <c r="SSO144" s="21"/>
      <c r="SSP144" s="21"/>
      <c r="SSQ144" s="21"/>
      <c r="SSR144" s="21"/>
      <c r="SSS144" s="21"/>
      <c r="SST144" s="21"/>
      <c r="SSU144" s="21"/>
      <c r="SSV144" s="21"/>
      <c r="SSW144" s="21"/>
      <c r="SSX144" s="21"/>
      <c r="SSY144" s="21"/>
      <c r="SSZ144" s="21"/>
      <c r="STA144" s="21"/>
      <c r="STB144" s="21"/>
      <c r="STC144" s="21"/>
      <c r="STD144" s="21"/>
      <c r="STE144" s="21"/>
      <c r="STF144" s="21"/>
      <c r="STG144" s="21"/>
      <c r="STH144" s="21"/>
      <c r="STI144" s="21"/>
      <c r="STJ144" s="21"/>
      <c r="STK144" s="21"/>
      <c r="STL144" s="21"/>
      <c r="STM144" s="21"/>
      <c r="STN144" s="21"/>
      <c r="STO144" s="21"/>
      <c r="STP144" s="21"/>
      <c r="STQ144" s="21"/>
      <c r="STR144" s="21"/>
      <c r="STS144" s="21"/>
      <c r="STT144" s="21"/>
      <c r="STU144" s="21"/>
      <c r="STV144" s="21"/>
      <c r="STW144" s="21"/>
      <c r="STX144" s="21"/>
      <c r="STY144" s="21"/>
      <c r="STZ144" s="21"/>
      <c r="SUA144" s="21"/>
      <c r="SUB144" s="21"/>
      <c r="SUC144" s="21"/>
      <c r="SUD144" s="21"/>
      <c r="SUE144" s="21"/>
      <c r="SUF144" s="21"/>
      <c r="SUG144" s="21"/>
      <c r="SUH144" s="21"/>
      <c r="SUI144" s="21"/>
      <c r="SUJ144" s="21"/>
      <c r="SUK144" s="21"/>
      <c r="SUL144" s="21"/>
      <c r="SUM144" s="21"/>
      <c r="SUN144" s="21"/>
      <c r="SUO144" s="21"/>
      <c r="SUP144" s="21"/>
      <c r="SUQ144" s="21"/>
      <c r="SUR144" s="21"/>
      <c r="SUS144" s="21"/>
      <c r="SUT144" s="21"/>
      <c r="SUU144" s="21"/>
      <c r="SUV144" s="21"/>
      <c r="SUW144" s="21"/>
      <c r="SUX144" s="21"/>
      <c r="SUY144" s="21"/>
      <c r="SUZ144" s="21"/>
      <c r="SVA144" s="21"/>
      <c r="SVB144" s="21"/>
      <c r="SVC144" s="21"/>
      <c r="SVD144" s="21"/>
      <c r="SVE144" s="21"/>
      <c r="SVF144" s="21"/>
      <c r="SVG144" s="21"/>
      <c r="SVH144" s="21"/>
      <c r="SVI144" s="21"/>
      <c r="SVJ144" s="21"/>
      <c r="SVK144" s="21"/>
      <c r="SVL144" s="21"/>
      <c r="SVM144" s="21"/>
      <c r="SVN144" s="21"/>
      <c r="SVO144" s="21"/>
      <c r="SVP144" s="21"/>
      <c r="SVQ144" s="21"/>
      <c r="SVR144" s="21"/>
      <c r="SVS144" s="21"/>
      <c r="SVT144" s="21"/>
      <c r="SVU144" s="21"/>
      <c r="SVV144" s="21"/>
      <c r="SVW144" s="21"/>
      <c r="SVX144" s="21"/>
      <c r="SVY144" s="21"/>
      <c r="SVZ144" s="21"/>
      <c r="SWA144" s="21"/>
      <c r="SWB144" s="21"/>
      <c r="SWC144" s="21"/>
      <c r="SWD144" s="21"/>
      <c r="SWE144" s="21"/>
      <c r="SWF144" s="21"/>
      <c r="SWG144" s="21"/>
      <c r="SWH144" s="21"/>
      <c r="SWI144" s="21"/>
      <c r="SWJ144" s="21"/>
      <c r="SWK144" s="21"/>
      <c r="SWL144" s="21"/>
      <c r="SWM144" s="21"/>
      <c r="SWN144" s="21"/>
      <c r="SWO144" s="21"/>
      <c r="SWP144" s="21"/>
      <c r="SWQ144" s="21"/>
      <c r="SWR144" s="21"/>
      <c r="SWS144" s="21"/>
      <c r="SWT144" s="21"/>
      <c r="SWU144" s="21"/>
      <c r="SWV144" s="21"/>
      <c r="SWW144" s="21"/>
      <c r="SWX144" s="21"/>
      <c r="SWY144" s="21"/>
      <c r="SWZ144" s="21"/>
      <c r="SXA144" s="21"/>
      <c r="SXB144" s="21"/>
      <c r="SXC144" s="21"/>
      <c r="SXD144" s="21"/>
      <c r="SXE144" s="21"/>
      <c r="SXF144" s="21"/>
      <c r="SXG144" s="21"/>
      <c r="SXH144" s="21"/>
      <c r="SXI144" s="21"/>
      <c r="SXJ144" s="21"/>
      <c r="SXK144" s="21"/>
      <c r="SXL144" s="21"/>
      <c r="SXM144" s="21"/>
      <c r="SXN144" s="21"/>
      <c r="SXO144" s="21"/>
      <c r="SXP144" s="21"/>
      <c r="SXQ144" s="21"/>
      <c r="SXR144" s="21"/>
      <c r="SXS144" s="21"/>
      <c r="SXT144" s="21"/>
      <c r="SXU144" s="21"/>
      <c r="SXV144" s="21"/>
      <c r="SXW144" s="21"/>
      <c r="SXX144" s="21"/>
      <c r="SXY144" s="21"/>
      <c r="SXZ144" s="21"/>
      <c r="SYA144" s="21"/>
      <c r="SYB144" s="21"/>
      <c r="SYC144" s="21"/>
      <c r="SYD144" s="21"/>
      <c r="SYE144" s="21"/>
      <c r="SYF144" s="21"/>
      <c r="SYG144" s="21"/>
      <c r="SYH144" s="21"/>
      <c r="SYI144" s="21"/>
      <c r="SYJ144" s="21"/>
      <c r="SYK144" s="21"/>
      <c r="SYL144" s="21"/>
      <c r="SYM144" s="21"/>
      <c r="SYN144" s="21"/>
      <c r="SYO144" s="21"/>
      <c r="SYP144" s="21"/>
      <c r="SYQ144" s="21"/>
      <c r="SYR144" s="21"/>
      <c r="SYS144" s="21"/>
      <c r="SYT144" s="21"/>
      <c r="SYU144" s="21"/>
      <c r="SYV144" s="21"/>
      <c r="SYW144" s="21"/>
      <c r="SYX144" s="21"/>
      <c r="SYY144" s="21"/>
      <c r="SYZ144" s="21"/>
      <c r="SZA144" s="21"/>
      <c r="SZB144" s="21"/>
      <c r="SZC144" s="21"/>
      <c r="SZD144" s="21"/>
      <c r="SZE144" s="21"/>
      <c r="SZF144" s="21"/>
      <c r="SZG144" s="21"/>
      <c r="SZH144" s="21"/>
      <c r="SZI144" s="21"/>
      <c r="SZJ144" s="21"/>
      <c r="SZK144" s="21"/>
      <c r="SZL144" s="21"/>
      <c r="SZM144" s="21"/>
      <c r="SZN144" s="21"/>
      <c r="SZO144" s="21"/>
      <c r="SZP144" s="21"/>
      <c r="SZQ144" s="21"/>
      <c r="SZR144" s="21"/>
      <c r="SZS144" s="21"/>
      <c r="SZT144" s="21"/>
      <c r="SZU144" s="21"/>
      <c r="SZV144" s="21"/>
      <c r="SZW144" s="21"/>
      <c r="SZX144" s="21"/>
      <c r="SZY144" s="21"/>
      <c r="SZZ144" s="21"/>
      <c r="TAA144" s="21"/>
      <c r="TAB144" s="21"/>
      <c r="TAC144" s="21"/>
      <c r="TAD144" s="21"/>
      <c r="TAE144" s="21"/>
      <c r="TAF144" s="21"/>
      <c r="TAG144" s="21"/>
      <c r="TAH144" s="21"/>
      <c r="TAI144" s="21"/>
      <c r="TAJ144" s="21"/>
      <c r="TAK144" s="21"/>
      <c r="TAL144" s="21"/>
      <c r="TAM144" s="21"/>
      <c r="TAN144" s="21"/>
      <c r="TAO144" s="21"/>
      <c r="TAP144" s="21"/>
      <c r="TAQ144" s="21"/>
      <c r="TAR144" s="21"/>
      <c r="TAS144" s="21"/>
      <c r="TAT144" s="21"/>
      <c r="TAU144" s="21"/>
      <c r="TAV144" s="21"/>
      <c r="TAW144" s="21"/>
      <c r="TAX144" s="21"/>
      <c r="TAY144" s="21"/>
      <c r="TAZ144" s="21"/>
      <c r="TBA144" s="21"/>
      <c r="TBB144" s="21"/>
      <c r="TBC144" s="21"/>
      <c r="TBD144" s="21"/>
      <c r="TBE144" s="21"/>
      <c r="TBF144" s="21"/>
      <c r="TBG144" s="21"/>
      <c r="TBH144" s="21"/>
      <c r="TBI144" s="21"/>
      <c r="TBJ144" s="21"/>
      <c r="TBK144" s="21"/>
      <c r="TBL144" s="21"/>
      <c r="TBM144" s="21"/>
      <c r="TBN144" s="21"/>
      <c r="TBO144" s="21"/>
      <c r="TBP144" s="21"/>
      <c r="TBQ144" s="21"/>
      <c r="TBR144" s="21"/>
      <c r="TBS144" s="21"/>
      <c r="TBT144" s="21"/>
      <c r="TBU144" s="21"/>
      <c r="TBV144" s="21"/>
      <c r="TBW144" s="21"/>
      <c r="TBX144" s="21"/>
      <c r="TBY144" s="21"/>
      <c r="TBZ144" s="21"/>
      <c r="TCA144" s="21"/>
      <c r="TCB144" s="21"/>
      <c r="TCC144" s="21"/>
      <c r="TCD144" s="21"/>
      <c r="TCE144" s="21"/>
      <c r="TCF144" s="21"/>
      <c r="TCG144" s="21"/>
      <c r="TCH144" s="21"/>
      <c r="TCI144" s="21"/>
      <c r="TCJ144" s="21"/>
      <c r="TCK144" s="21"/>
      <c r="TCL144" s="21"/>
      <c r="TCM144" s="21"/>
      <c r="TCN144" s="21"/>
      <c r="TCO144" s="21"/>
      <c r="TCP144" s="21"/>
      <c r="TCQ144" s="21"/>
      <c r="TCR144" s="21"/>
      <c r="TCS144" s="21"/>
      <c r="TCT144" s="21"/>
      <c r="TCU144" s="21"/>
      <c r="TCV144" s="21"/>
      <c r="TCW144" s="21"/>
      <c r="TCX144" s="21"/>
      <c r="TCY144" s="21"/>
      <c r="TCZ144" s="21"/>
      <c r="TDA144" s="21"/>
      <c r="TDB144" s="21"/>
      <c r="TDC144" s="21"/>
      <c r="TDD144" s="21"/>
      <c r="TDE144" s="21"/>
      <c r="TDF144" s="21"/>
      <c r="TDG144" s="21"/>
      <c r="TDH144" s="21"/>
      <c r="TDI144" s="21"/>
      <c r="TDJ144" s="21"/>
      <c r="TDK144" s="21"/>
      <c r="TDL144" s="21"/>
      <c r="TDM144" s="21"/>
      <c r="TDN144" s="21"/>
      <c r="TDO144" s="21"/>
      <c r="TDP144" s="21"/>
      <c r="TDQ144" s="21"/>
      <c r="TDR144" s="21"/>
      <c r="TDS144" s="21"/>
      <c r="TDT144" s="21"/>
      <c r="TDU144" s="21"/>
      <c r="TDV144" s="21"/>
      <c r="TDW144" s="21"/>
      <c r="TDX144" s="21"/>
      <c r="TDY144" s="21"/>
      <c r="TDZ144" s="21"/>
      <c r="TEA144" s="21"/>
      <c r="TEB144" s="21"/>
      <c r="TEC144" s="21"/>
      <c r="TED144" s="21"/>
      <c r="TEE144" s="21"/>
      <c r="TEF144" s="21"/>
      <c r="TEG144" s="21"/>
      <c r="TEH144" s="21"/>
      <c r="TEI144" s="21"/>
      <c r="TEJ144" s="21"/>
      <c r="TEK144" s="21"/>
      <c r="TEL144" s="21"/>
      <c r="TEM144" s="21"/>
      <c r="TEN144" s="21"/>
      <c r="TEO144" s="21"/>
      <c r="TEP144" s="21"/>
      <c r="TEQ144" s="21"/>
      <c r="TER144" s="21"/>
      <c r="TES144" s="21"/>
      <c r="TET144" s="21"/>
      <c r="TEU144" s="21"/>
      <c r="TEV144" s="21"/>
      <c r="TEW144" s="21"/>
      <c r="TEX144" s="21"/>
      <c r="TEY144" s="21"/>
      <c r="TEZ144" s="21"/>
      <c r="TFA144" s="21"/>
      <c r="TFB144" s="21"/>
      <c r="TFC144" s="21"/>
      <c r="TFD144" s="21"/>
      <c r="TFE144" s="21"/>
      <c r="TFF144" s="21"/>
      <c r="TFG144" s="21"/>
      <c r="TFH144" s="21"/>
      <c r="TFI144" s="21"/>
      <c r="TFJ144" s="21"/>
      <c r="TFK144" s="21"/>
      <c r="TFL144" s="21"/>
      <c r="TFM144" s="21"/>
      <c r="TFN144" s="21"/>
      <c r="TFO144" s="21"/>
      <c r="TFP144" s="21"/>
      <c r="TFQ144" s="21"/>
      <c r="TFR144" s="21"/>
      <c r="TFS144" s="21"/>
      <c r="TFT144" s="21"/>
      <c r="TFU144" s="21"/>
      <c r="TFV144" s="21"/>
      <c r="TFW144" s="21"/>
      <c r="TFX144" s="21"/>
      <c r="TFY144" s="21"/>
      <c r="TFZ144" s="21"/>
      <c r="TGA144" s="21"/>
      <c r="TGB144" s="21"/>
      <c r="TGC144" s="21"/>
      <c r="TGD144" s="21"/>
      <c r="TGE144" s="21"/>
      <c r="TGF144" s="21"/>
      <c r="TGG144" s="21"/>
      <c r="TGH144" s="21"/>
      <c r="TGI144" s="21"/>
      <c r="TGJ144" s="21"/>
      <c r="TGK144" s="21"/>
      <c r="TGL144" s="21"/>
      <c r="TGM144" s="21"/>
      <c r="TGN144" s="21"/>
      <c r="TGO144" s="21"/>
      <c r="TGP144" s="21"/>
      <c r="TGQ144" s="21"/>
      <c r="TGR144" s="21"/>
      <c r="TGS144" s="21"/>
      <c r="TGT144" s="21"/>
      <c r="TGU144" s="21"/>
      <c r="TGV144" s="21"/>
      <c r="TGW144" s="21"/>
      <c r="TGX144" s="21"/>
      <c r="TGY144" s="21"/>
      <c r="TGZ144" s="21"/>
      <c r="THA144" s="21"/>
      <c r="THB144" s="21"/>
      <c r="THC144" s="21"/>
      <c r="THD144" s="21"/>
      <c r="THE144" s="21"/>
      <c r="THF144" s="21"/>
      <c r="THG144" s="21"/>
      <c r="THH144" s="21"/>
      <c r="THI144" s="21"/>
      <c r="THJ144" s="21"/>
      <c r="THK144" s="21"/>
      <c r="THL144" s="21"/>
      <c r="THM144" s="21"/>
      <c r="THN144" s="21"/>
      <c r="THO144" s="21"/>
      <c r="THP144" s="21"/>
      <c r="THQ144" s="21"/>
      <c r="THR144" s="21"/>
      <c r="THS144" s="21"/>
      <c r="THT144" s="21"/>
      <c r="THU144" s="21"/>
      <c r="THV144" s="21"/>
      <c r="THW144" s="21"/>
      <c r="THX144" s="21"/>
      <c r="THY144" s="21"/>
      <c r="THZ144" s="21"/>
      <c r="TIA144" s="21"/>
      <c r="TIB144" s="21"/>
      <c r="TIC144" s="21"/>
      <c r="TID144" s="21"/>
      <c r="TIE144" s="21"/>
      <c r="TIF144" s="21"/>
      <c r="TIG144" s="21"/>
      <c r="TIH144" s="21"/>
      <c r="TII144" s="21"/>
      <c r="TIJ144" s="21"/>
      <c r="TIK144" s="21"/>
      <c r="TIL144" s="21"/>
      <c r="TIM144" s="21"/>
      <c r="TIN144" s="21"/>
      <c r="TIO144" s="21"/>
      <c r="TIP144" s="21"/>
      <c r="TIQ144" s="21"/>
      <c r="TIR144" s="21"/>
      <c r="TIS144" s="21"/>
      <c r="TIT144" s="21"/>
      <c r="TIU144" s="21"/>
      <c r="TIV144" s="21"/>
      <c r="TIW144" s="21"/>
      <c r="TIX144" s="21"/>
      <c r="TIY144" s="21"/>
      <c r="TIZ144" s="21"/>
      <c r="TJA144" s="21"/>
      <c r="TJB144" s="21"/>
      <c r="TJC144" s="21"/>
      <c r="TJD144" s="21"/>
      <c r="TJE144" s="21"/>
      <c r="TJF144" s="21"/>
      <c r="TJG144" s="21"/>
      <c r="TJH144" s="21"/>
      <c r="TJI144" s="21"/>
      <c r="TJJ144" s="21"/>
      <c r="TJK144" s="21"/>
      <c r="TJL144" s="21"/>
      <c r="TJM144" s="21"/>
      <c r="TJN144" s="21"/>
      <c r="TJO144" s="21"/>
      <c r="TJP144" s="21"/>
      <c r="TJQ144" s="21"/>
      <c r="TJR144" s="21"/>
      <c r="TJS144" s="21"/>
      <c r="TJT144" s="21"/>
      <c r="TJU144" s="21"/>
      <c r="TJV144" s="21"/>
      <c r="TJW144" s="21"/>
      <c r="TJX144" s="21"/>
      <c r="TJY144" s="21"/>
      <c r="TJZ144" s="21"/>
      <c r="TKA144" s="21"/>
      <c r="TKB144" s="21"/>
      <c r="TKC144" s="21"/>
      <c r="TKD144" s="21"/>
      <c r="TKE144" s="21"/>
      <c r="TKF144" s="21"/>
      <c r="TKG144" s="21"/>
      <c r="TKH144" s="21"/>
      <c r="TKI144" s="21"/>
      <c r="TKJ144" s="21"/>
      <c r="TKK144" s="21"/>
      <c r="TKL144" s="21"/>
      <c r="TKM144" s="21"/>
      <c r="TKN144" s="21"/>
      <c r="TKO144" s="21"/>
      <c r="TKP144" s="21"/>
      <c r="TKQ144" s="21"/>
      <c r="TKR144" s="21"/>
      <c r="TKS144" s="21"/>
      <c r="TKT144" s="21"/>
      <c r="TKU144" s="21"/>
      <c r="TKV144" s="21"/>
      <c r="TKW144" s="21"/>
      <c r="TKX144" s="21"/>
      <c r="TKY144" s="21"/>
      <c r="TKZ144" s="21"/>
      <c r="TLA144" s="21"/>
      <c r="TLB144" s="21"/>
      <c r="TLC144" s="21"/>
      <c r="TLD144" s="21"/>
      <c r="TLE144" s="21"/>
      <c r="TLF144" s="21"/>
      <c r="TLG144" s="21"/>
      <c r="TLH144" s="21"/>
      <c r="TLI144" s="21"/>
      <c r="TLJ144" s="21"/>
      <c r="TLK144" s="21"/>
      <c r="TLL144" s="21"/>
      <c r="TLM144" s="21"/>
      <c r="TLN144" s="21"/>
      <c r="TLO144" s="21"/>
      <c r="TLP144" s="21"/>
      <c r="TLQ144" s="21"/>
      <c r="TLR144" s="21"/>
      <c r="TLS144" s="21"/>
      <c r="TLT144" s="21"/>
      <c r="TLU144" s="21"/>
      <c r="TLV144" s="21"/>
      <c r="TLW144" s="21"/>
      <c r="TLX144" s="21"/>
      <c r="TLY144" s="21"/>
      <c r="TLZ144" s="21"/>
      <c r="TMA144" s="21"/>
      <c r="TMB144" s="21"/>
      <c r="TMC144" s="21"/>
      <c r="TMD144" s="21"/>
      <c r="TME144" s="21"/>
      <c r="TMF144" s="21"/>
      <c r="TMG144" s="21"/>
      <c r="TMH144" s="21"/>
      <c r="TMI144" s="21"/>
      <c r="TMJ144" s="21"/>
      <c r="TMK144" s="21"/>
      <c r="TML144" s="21"/>
      <c r="TMM144" s="21"/>
      <c r="TMN144" s="21"/>
      <c r="TMO144" s="21"/>
      <c r="TMP144" s="21"/>
      <c r="TMQ144" s="21"/>
      <c r="TMR144" s="21"/>
      <c r="TMS144" s="21"/>
      <c r="TMT144" s="21"/>
      <c r="TMU144" s="21"/>
      <c r="TMV144" s="21"/>
      <c r="TMW144" s="21"/>
      <c r="TMX144" s="21"/>
      <c r="TMY144" s="21"/>
      <c r="TMZ144" s="21"/>
      <c r="TNA144" s="21"/>
      <c r="TNB144" s="21"/>
      <c r="TNC144" s="21"/>
      <c r="TND144" s="21"/>
      <c r="TNE144" s="21"/>
      <c r="TNF144" s="21"/>
      <c r="TNG144" s="21"/>
      <c r="TNH144" s="21"/>
      <c r="TNI144" s="21"/>
      <c r="TNJ144" s="21"/>
      <c r="TNK144" s="21"/>
      <c r="TNL144" s="21"/>
      <c r="TNM144" s="21"/>
      <c r="TNN144" s="21"/>
      <c r="TNO144" s="21"/>
      <c r="TNP144" s="21"/>
      <c r="TNQ144" s="21"/>
      <c r="TNR144" s="21"/>
      <c r="TNS144" s="21"/>
      <c r="TNT144" s="21"/>
      <c r="TNU144" s="21"/>
      <c r="TNV144" s="21"/>
      <c r="TNW144" s="21"/>
      <c r="TNX144" s="21"/>
      <c r="TNY144" s="21"/>
      <c r="TNZ144" s="21"/>
      <c r="TOA144" s="21"/>
      <c r="TOB144" s="21"/>
      <c r="TOC144" s="21"/>
      <c r="TOD144" s="21"/>
      <c r="TOE144" s="21"/>
      <c r="TOF144" s="21"/>
      <c r="TOG144" s="21"/>
      <c r="TOH144" s="21"/>
      <c r="TOI144" s="21"/>
      <c r="TOJ144" s="21"/>
      <c r="TOK144" s="21"/>
      <c r="TOL144" s="21"/>
      <c r="TOM144" s="21"/>
      <c r="TON144" s="21"/>
      <c r="TOO144" s="21"/>
      <c r="TOP144" s="21"/>
      <c r="TOQ144" s="21"/>
      <c r="TOR144" s="21"/>
      <c r="TOS144" s="21"/>
      <c r="TOT144" s="21"/>
      <c r="TOU144" s="21"/>
      <c r="TOV144" s="21"/>
      <c r="TOW144" s="21"/>
      <c r="TOX144" s="21"/>
      <c r="TOY144" s="21"/>
      <c r="TOZ144" s="21"/>
      <c r="TPA144" s="21"/>
      <c r="TPB144" s="21"/>
      <c r="TPC144" s="21"/>
      <c r="TPD144" s="21"/>
      <c r="TPE144" s="21"/>
      <c r="TPF144" s="21"/>
      <c r="TPG144" s="21"/>
      <c r="TPH144" s="21"/>
      <c r="TPI144" s="21"/>
      <c r="TPJ144" s="21"/>
      <c r="TPK144" s="21"/>
      <c r="TPL144" s="21"/>
      <c r="TPM144" s="21"/>
      <c r="TPN144" s="21"/>
      <c r="TPO144" s="21"/>
      <c r="TPP144" s="21"/>
      <c r="TPQ144" s="21"/>
      <c r="TPR144" s="21"/>
      <c r="TPS144" s="21"/>
      <c r="TPT144" s="21"/>
      <c r="TPU144" s="21"/>
      <c r="TPV144" s="21"/>
      <c r="TPW144" s="21"/>
      <c r="TPX144" s="21"/>
      <c r="TPY144" s="21"/>
      <c r="TPZ144" s="21"/>
      <c r="TQA144" s="21"/>
      <c r="TQB144" s="21"/>
      <c r="TQC144" s="21"/>
      <c r="TQD144" s="21"/>
      <c r="TQE144" s="21"/>
      <c r="TQF144" s="21"/>
      <c r="TQG144" s="21"/>
      <c r="TQH144" s="21"/>
      <c r="TQI144" s="21"/>
      <c r="TQJ144" s="21"/>
      <c r="TQK144" s="21"/>
      <c r="TQL144" s="21"/>
      <c r="TQM144" s="21"/>
      <c r="TQN144" s="21"/>
      <c r="TQO144" s="21"/>
      <c r="TQP144" s="21"/>
      <c r="TQQ144" s="21"/>
      <c r="TQR144" s="21"/>
      <c r="TQS144" s="21"/>
      <c r="TQT144" s="21"/>
      <c r="TQU144" s="21"/>
      <c r="TQV144" s="21"/>
      <c r="TQW144" s="21"/>
      <c r="TQX144" s="21"/>
      <c r="TQY144" s="21"/>
      <c r="TQZ144" s="21"/>
      <c r="TRA144" s="21"/>
      <c r="TRB144" s="21"/>
      <c r="TRC144" s="21"/>
      <c r="TRD144" s="21"/>
      <c r="TRE144" s="21"/>
      <c r="TRF144" s="21"/>
      <c r="TRG144" s="21"/>
      <c r="TRH144" s="21"/>
      <c r="TRI144" s="21"/>
      <c r="TRJ144" s="21"/>
      <c r="TRK144" s="21"/>
      <c r="TRL144" s="21"/>
      <c r="TRM144" s="21"/>
      <c r="TRN144" s="21"/>
      <c r="TRO144" s="21"/>
      <c r="TRP144" s="21"/>
      <c r="TRQ144" s="21"/>
      <c r="TRR144" s="21"/>
      <c r="TRS144" s="21"/>
      <c r="TRT144" s="21"/>
      <c r="TRU144" s="21"/>
      <c r="TRV144" s="21"/>
      <c r="TRW144" s="21"/>
      <c r="TRX144" s="21"/>
      <c r="TRY144" s="21"/>
      <c r="TRZ144" s="21"/>
      <c r="TSA144" s="21"/>
      <c r="TSB144" s="21"/>
      <c r="TSC144" s="21"/>
      <c r="TSD144" s="21"/>
      <c r="TSE144" s="21"/>
      <c r="TSF144" s="21"/>
      <c r="TSG144" s="21"/>
      <c r="TSH144" s="21"/>
      <c r="TSI144" s="21"/>
      <c r="TSJ144" s="21"/>
      <c r="TSK144" s="21"/>
      <c r="TSL144" s="21"/>
      <c r="TSM144" s="21"/>
      <c r="TSN144" s="21"/>
      <c r="TSO144" s="21"/>
      <c r="TSP144" s="21"/>
      <c r="TSQ144" s="21"/>
      <c r="TSR144" s="21"/>
      <c r="TSS144" s="21"/>
      <c r="TST144" s="21"/>
      <c r="TSU144" s="21"/>
      <c r="TSV144" s="21"/>
      <c r="TSW144" s="21"/>
      <c r="TSX144" s="21"/>
      <c r="TSY144" s="21"/>
      <c r="TSZ144" s="21"/>
      <c r="TTA144" s="21"/>
      <c r="TTB144" s="21"/>
      <c r="TTC144" s="21"/>
      <c r="TTD144" s="21"/>
      <c r="TTE144" s="21"/>
      <c r="TTF144" s="21"/>
      <c r="TTG144" s="21"/>
      <c r="TTH144" s="21"/>
      <c r="TTI144" s="21"/>
      <c r="TTJ144" s="21"/>
      <c r="TTK144" s="21"/>
      <c r="TTL144" s="21"/>
      <c r="TTM144" s="21"/>
      <c r="TTN144" s="21"/>
      <c r="TTO144" s="21"/>
      <c r="TTP144" s="21"/>
      <c r="TTQ144" s="21"/>
      <c r="TTR144" s="21"/>
      <c r="TTS144" s="21"/>
      <c r="TTT144" s="21"/>
      <c r="TTU144" s="21"/>
      <c r="TTV144" s="21"/>
      <c r="TTW144" s="21"/>
      <c r="TTX144" s="21"/>
      <c r="TTY144" s="21"/>
      <c r="TTZ144" s="21"/>
      <c r="TUA144" s="21"/>
      <c r="TUB144" s="21"/>
      <c r="TUC144" s="21"/>
      <c r="TUD144" s="21"/>
      <c r="TUE144" s="21"/>
      <c r="TUF144" s="21"/>
      <c r="TUG144" s="21"/>
      <c r="TUH144" s="21"/>
      <c r="TUI144" s="21"/>
      <c r="TUJ144" s="21"/>
      <c r="TUK144" s="21"/>
      <c r="TUL144" s="21"/>
      <c r="TUM144" s="21"/>
      <c r="TUN144" s="21"/>
      <c r="TUO144" s="21"/>
      <c r="TUP144" s="21"/>
      <c r="TUQ144" s="21"/>
      <c r="TUR144" s="21"/>
      <c r="TUS144" s="21"/>
      <c r="TUT144" s="21"/>
      <c r="TUU144" s="21"/>
      <c r="TUV144" s="21"/>
      <c r="TUW144" s="21"/>
      <c r="TUX144" s="21"/>
      <c r="TUY144" s="21"/>
      <c r="TUZ144" s="21"/>
      <c r="TVA144" s="21"/>
      <c r="TVB144" s="21"/>
      <c r="TVC144" s="21"/>
      <c r="TVD144" s="21"/>
      <c r="TVE144" s="21"/>
      <c r="TVF144" s="21"/>
      <c r="TVG144" s="21"/>
      <c r="TVH144" s="21"/>
      <c r="TVI144" s="21"/>
      <c r="TVJ144" s="21"/>
      <c r="TVK144" s="21"/>
      <c r="TVL144" s="21"/>
      <c r="TVM144" s="21"/>
      <c r="TVN144" s="21"/>
      <c r="TVO144" s="21"/>
      <c r="TVP144" s="21"/>
      <c r="TVQ144" s="21"/>
      <c r="TVR144" s="21"/>
      <c r="TVS144" s="21"/>
      <c r="TVT144" s="21"/>
      <c r="TVU144" s="21"/>
      <c r="TVV144" s="21"/>
      <c r="TVW144" s="21"/>
      <c r="TVX144" s="21"/>
      <c r="TVY144" s="21"/>
      <c r="TVZ144" s="21"/>
      <c r="TWA144" s="21"/>
      <c r="TWB144" s="21"/>
      <c r="TWC144" s="21"/>
      <c r="TWD144" s="21"/>
      <c r="TWE144" s="21"/>
      <c r="TWF144" s="21"/>
      <c r="TWG144" s="21"/>
      <c r="TWH144" s="21"/>
      <c r="TWI144" s="21"/>
      <c r="TWJ144" s="21"/>
      <c r="TWK144" s="21"/>
      <c r="TWL144" s="21"/>
      <c r="TWM144" s="21"/>
      <c r="TWN144" s="21"/>
      <c r="TWO144" s="21"/>
      <c r="TWP144" s="21"/>
      <c r="TWQ144" s="21"/>
      <c r="TWR144" s="21"/>
      <c r="TWS144" s="21"/>
      <c r="TWT144" s="21"/>
      <c r="TWU144" s="21"/>
      <c r="TWV144" s="21"/>
      <c r="TWW144" s="21"/>
      <c r="TWX144" s="21"/>
      <c r="TWY144" s="21"/>
      <c r="TWZ144" s="21"/>
      <c r="TXA144" s="21"/>
      <c r="TXB144" s="21"/>
      <c r="TXC144" s="21"/>
      <c r="TXD144" s="21"/>
      <c r="TXE144" s="21"/>
      <c r="TXF144" s="21"/>
      <c r="TXG144" s="21"/>
      <c r="TXH144" s="21"/>
      <c r="TXI144" s="21"/>
      <c r="TXJ144" s="21"/>
      <c r="TXK144" s="21"/>
      <c r="TXL144" s="21"/>
      <c r="TXM144" s="21"/>
      <c r="TXN144" s="21"/>
      <c r="TXO144" s="21"/>
      <c r="TXP144" s="21"/>
      <c r="TXQ144" s="21"/>
      <c r="TXR144" s="21"/>
      <c r="TXS144" s="21"/>
      <c r="TXT144" s="21"/>
      <c r="TXU144" s="21"/>
      <c r="TXV144" s="21"/>
      <c r="TXW144" s="21"/>
      <c r="TXX144" s="21"/>
      <c r="TXY144" s="21"/>
      <c r="TXZ144" s="21"/>
      <c r="TYA144" s="21"/>
      <c r="TYB144" s="21"/>
      <c r="TYC144" s="21"/>
      <c r="TYD144" s="21"/>
      <c r="TYE144" s="21"/>
      <c r="TYF144" s="21"/>
      <c r="TYG144" s="21"/>
      <c r="TYH144" s="21"/>
      <c r="TYI144" s="21"/>
      <c r="TYJ144" s="21"/>
      <c r="TYK144" s="21"/>
      <c r="TYL144" s="21"/>
      <c r="TYM144" s="21"/>
      <c r="TYN144" s="21"/>
      <c r="TYO144" s="21"/>
      <c r="TYP144" s="21"/>
      <c r="TYQ144" s="21"/>
      <c r="TYR144" s="21"/>
      <c r="TYS144" s="21"/>
      <c r="TYT144" s="21"/>
      <c r="TYU144" s="21"/>
      <c r="TYV144" s="21"/>
      <c r="TYW144" s="21"/>
      <c r="TYX144" s="21"/>
      <c r="TYY144" s="21"/>
      <c r="TYZ144" s="21"/>
      <c r="TZA144" s="21"/>
      <c r="TZB144" s="21"/>
      <c r="TZC144" s="21"/>
      <c r="TZD144" s="21"/>
      <c r="TZE144" s="21"/>
      <c r="TZF144" s="21"/>
      <c r="TZG144" s="21"/>
      <c r="TZH144" s="21"/>
      <c r="TZI144" s="21"/>
      <c r="TZJ144" s="21"/>
      <c r="TZK144" s="21"/>
      <c r="TZL144" s="21"/>
      <c r="TZM144" s="21"/>
      <c r="TZN144" s="21"/>
      <c r="TZO144" s="21"/>
      <c r="TZP144" s="21"/>
      <c r="TZQ144" s="21"/>
      <c r="TZR144" s="21"/>
      <c r="TZS144" s="21"/>
      <c r="TZT144" s="21"/>
      <c r="TZU144" s="21"/>
      <c r="TZV144" s="21"/>
      <c r="TZW144" s="21"/>
      <c r="TZX144" s="21"/>
      <c r="TZY144" s="21"/>
      <c r="TZZ144" s="21"/>
      <c r="UAA144" s="21"/>
      <c r="UAB144" s="21"/>
      <c r="UAC144" s="21"/>
      <c r="UAD144" s="21"/>
      <c r="UAE144" s="21"/>
      <c r="UAF144" s="21"/>
      <c r="UAG144" s="21"/>
      <c r="UAH144" s="21"/>
      <c r="UAI144" s="21"/>
      <c r="UAJ144" s="21"/>
      <c r="UAK144" s="21"/>
      <c r="UAL144" s="21"/>
      <c r="UAM144" s="21"/>
      <c r="UAN144" s="21"/>
      <c r="UAO144" s="21"/>
      <c r="UAP144" s="21"/>
      <c r="UAQ144" s="21"/>
      <c r="UAR144" s="21"/>
      <c r="UAS144" s="21"/>
      <c r="UAT144" s="21"/>
      <c r="UAU144" s="21"/>
      <c r="UAV144" s="21"/>
      <c r="UAW144" s="21"/>
      <c r="UAX144" s="21"/>
      <c r="UAY144" s="21"/>
      <c r="UAZ144" s="21"/>
      <c r="UBA144" s="21"/>
      <c r="UBB144" s="21"/>
      <c r="UBC144" s="21"/>
      <c r="UBD144" s="21"/>
      <c r="UBE144" s="21"/>
      <c r="UBF144" s="21"/>
      <c r="UBG144" s="21"/>
      <c r="UBH144" s="21"/>
      <c r="UBI144" s="21"/>
      <c r="UBJ144" s="21"/>
      <c r="UBK144" s="21"/>
      <c r="UBL144" s="21"/>
      <c r="UBM144" s="21"/>
      <c r="UBN144" s="21"/>
      <c r="UBO144" s="21"/>
      <c r="UBP144" s="21"/>
      <c r="UBQ144" s="21"/>
      <c r="UBR144" s="21"/>
      <c r="UBS144" s="21"/>
      <c r="UBT144" s="21"/>
      <c r="UBU144" s="21"/>
      <c r="UBV144" s="21"/>
      <c r="UBW144" s="21"/>
      <c r="UBX144" s="21"/>
      <c r="UBY144" s="21"/>
      <c r="UBZ144" s="21"/>
      <c r="UCA144" s="21"/>
      <c r="UCB144" s="21"/>
      <c r="UCC144" s="21"/>
      <c r="UCD144" s="21"/>
      <c r="UCE144" s="21"/>
      <c r="UCF144" s="21"/>
      <c r="UCG144" s="21"/>
      <c r="UCH144" s="21"/>
      <c r="UCI144" s="21"/>
      <c r="UCJ144" s="21"/>
      <c r="UCK144" s="21"/>
      <c r="UCL144" s="21"/>
      <c r="UCM144" s="21"/>
      <c r="UCN144" s="21"/>
      <c r="UCO144" s="21"/>
      <c r="UCP144" s="21"/>
      <c r="UCQ144" s="21"/>
      <c r="UCR144" s="21"/>
      <c r="UCS144" s="21"/>
      <c r="UCT144" s="21"/>
      <c r="UCU144" s="21"/>
      <c r="UCV144" s="21"/>
      <c r="UCW144" s="21"/>
      <c r="UCX144" s="21"/>
      <c r="UCY144" s="21"/>
      <c r="UCZ144" s="21"/>
      <c r="UDA144" s="21"/>
      <c r="UDB144" s="21"/>
      <c r="UDC144" s="21"/>
      <c r="UDD144" s="21"/>
      <c r="UDE144" s="21"/>
      <c r="UDF144" s="21"/>
      <c r="UDG144" s="21"/>
      <c r="UDH144" s="21"/>
      <c r="UDI144" s="21"/>
      <c r="UDJ144" s="21"/>
      <c r="UDK144" s="21"/>
      <c r="UDL144" s="21"/>
      <c r="UDM144" s="21"/>
      <c r="UDN144" s="21"/>
      <c r="UDO144" s="21"/>
      <c r="UDP144" s="21"/>
      <c r="UDQ144" s="21"/>
      <c r="UDR144" s="21"/>
      <c r="UDS144" s="21"/>
      <c r="UDT144" s="21"/>
      <c r="UDU144" s="21"/>
      <c r="UDV144" s="21"/>
      <c r="UDW144" s="21"/>
      <c r="UDX144" s="21"/>
      <c r="UDY144" s="21"/>
      <c r="UDZ144" s="21"/>
      <c r="UEA144" s="21"/>
      <c r="UEB144" s="21"/>
      <c r="UEC144" s="21"/>
      <c r="UED144" s="21"/>
      <c r="UEE144" s="21"/>
      <c r="UEF144" s="21"/>
      <c r="UEG144" s="21"/>
      <c r="UEH144" s="21"/>
      <c r="UEI144" s="21"/>
      <c r="UEJ144" s="21"/>
      <c r="UEK144" s="21"/>
      <c r="UEL144" s="21"/>
      <c r="UEM144" s="21"/>
      <c r="UEN144" s="21"/>
      <c r="UEO144" s="21"/>
      <c r="UEP144" s="21"/>
      <c r="UEQ144" s="21"/>
      <c r="UER144" s="21"/>
      <c r="UES144" s="21"/>
      <c r="UET144" s="21"/>
      <c r="UEU144" s="21"/>
      <c r="UEV144" s="21"/>
      <c r="UEW144" s="21"/>
      <c r="UEX144" s="21"/>
      <c r="UEY144" s="21"/>
      <c r="UEZ144" s="21"/>
      <c r="UFA144" s="21"/>
      <c r="UFB144" s="21"/>
      <c r="UFC144" s="21"/>
      <c r="UFD144" s="21"/>
      <c r="UFE144" s="21"/>
      <c r="UFF144" s="21"/>
      <c r="UFG144" s="21"/>
      <c r="UFH144" s="21"/>
      <c r="UFI144" s="21"/>
      <c r="UFJ144" s="21"/>
      <c r="UFK144" s="21"/>
      <c r="UFL144" s="21"/>
      <c r="UFM144" s="21"/>
      <c r="UFN144" s="21"/>
      <c r="UFO144" s="21"/>
      <c r="UFP144" s="21"/>
      <c r="UFQ144" s="21"/>
      <c r="UFR144" s="21"/>
      <c r="UFS144" s="21"/>
      <c r="UFT144" s="21"/>
      <c r="UFU144" s="21"/>
      <c r="UFV144" s="21"/>
      <c r="UFW144" s="21"/>
      <c r="UFX144" s="21"/>
      <c r="UFY144" s="21"/>
      <c r="UFZ144" s="21"/>
      <c r="UGA144" s="21"/>
      <c r="UGB144" s="21"/>
      <c r="UGC144" s="21"/>
      <c r="UGD144" s="21"/>
      <c r="UGE144" s="21"/>
      <c r="UGF144" s="21"/>
      <c r="UGG144" s="21"/>
      <c r="UGH144" s="21"/>
      <c r="UGI144" s="21"/>
      <c r="UGJ144" s="21"/>
      <c r="UGK144" s="21"/>
      <c r="UGL144" s="21"/>
      <c r="UGM144" s="21"/>
      <c r="UGN144" s="21"/>
      <c r="UGO144" s="21"/>
      <c r="UGP144" s="21"/>
      <c r="UGQ144" s="21"/>
      <c r="UGR144" s="21"/>
      <c r="UGS144" s="21"/>
      <c r="UGT144" s="21"/>
      <c r="UGU144" s="21"/>
      <c r="UGV144" s="21"/>
      <c r="UGW144" s="21"/>
      <c r="UGX144" s="21"/>
      <c r="UGY144" s="21"/>
      <c r="UGZ144" s="21"/>
      <c r="UHA144" s="21"/>
      <c r="UHB144" s="21"/>
      <c r="UHC144" s="21"/>
      <c r="UHD144" s="21"/>
      <c r="UHE144" s="21"/>
      <c r="UHF144" s="21"/>
      <c r="UHG144" s="21"/>
      <c r="UHH144" s="21"/>
      <c r="UHI144" s="21"/>
      <c r="UHJ144" s="21"/>
      <c r="UHK144" s="21"/>
      <c r="UHL144" s="21"/>
      <c r="UHM144" s="21"/>
      <c r="UHN144" s="21"/>
      <c r="UHO144" s="21"/>
      <c r="UHP144" s="21"/>
      <c r="UHQ144" s="21"/>
      <c r="UHR144" s="21"/>
      <c r="UHS144" s="21"/>
      <c r="UHT144" s="21"/>
      <c r="UHU144" s="21"/>
      <c r="UHV144" s="21"/>
      <c r="UHW144" s="21"/>
      <c r="UHX144" s="21"/>
      <c r="UHY144" s="21"/>
      <c r="UHZ144" s="21"/>
      <c r="UIA144" s="21"/>
      <c r="UIB144" s="21"/>
      <c r="UIC144" s="21"/>
      <c r="UID144" s="21"/>
      <c r="UIE144" s="21"/>
      <c r="UIF144" s="21"/>
      <c r="UIG144" s="21"/>
      <c r="UIH144" s="21"/>
      <c r="UII144" s="21"/>
      <c r="UIJ144" s="21"/>
      <c r="UIK144" s="21"/>
      <c r="UIL144" s="21"/>
      <c r="UIM144" s="21"/>
      <c r="UIN144" s="21"/>
      <c r="UIO144" s="21"/>
      <c r="UIP144" s="21"/>
      <c r="UIQ144" s="21"/>
      <c r="UIR144" s="21"/>
      <c r="UIS144" s="21"/>
      <c r="UIT144" s="21"/>
      <c r="UIU144" s="21"/>
      <c r="UIV144" s="21"/>
      <c r="UIW144" s="21"/>
      <c r="UIX144" s="21"/>
      <c r="UIY144" s="21"/>
      <c r="UIZ144" s="21"/>
      <c r="UJA144" s="21"/>
      <c r="UJB144" s="21"/>
      <c r="UJC144" s="21"/>
      <c r="UJD144" s="21"/>
      <c r="UJE144" s="21"/>
      <c r="UJF144" s="21"/>
      <c r="UJG144" s="21"/>
      <c r="UJH144" s="21"/>
      <c r="UJI144" s="21"/>
      <c r="UJJ144" s="21"/>
      <c r="UJK144" s="21"/>
      <c r="UJL144" s="21"/>
      <c r="UJM144" s="21"/>
      <c r="UJN144" s="21"/>
      <c r="UJO144" s="21"/>
      <c r="UJP144" s="21"/>
      <c r="UJQ144" s="21"/>
      <c r="UJR144" s="21"/>
      <c r="UJS144" s="21"/>
      <c r="UJT144" s="21"/>
      <c r="UJU144" s="21"/>
      <c r="UJV144" s="21"/>
      <c r="UJW144" s="21"/>
      <c r="UJX144" s="21"/>
      <c r="UJY144" s="21"/>
      <c r="UJZ144" s="21"/>
      <c r="UKA144" s="21"/>
      <c r="UKB144" s="21"/>
      <c r="UKC144" s="21"/>
      <c r="UKD144" s="21"/>
      <c r="UKE144" s="21"/>
      <c r="UKF144" s="21"/>
      <c r="UKG144" s="21"/>
      <c r="UKH144" s="21"/>
      <c r="UKI144" s="21"/>
      <c r="UKJ144" s="21"/>
      <c r="UKK144" s="21"/>
      <c r="UKL144" s="21"/>
      <c r="UKM144" s="21"/>
      <c r="UKN144" s="21"/>
      <c r="UKO144" s="21"/>
      <c r="UKP144" s="21"/>
      <c r="UKQ144" s="21"/>
      <c r="UKR144" s="21"/>
      <c r="UKS144" s="21"/>
      <c r="UKT144" s="21"/>
      <c r="UKU144" s="21"/>
      <c r="UKV144" s="21"/>
      <c r="UKW144" s="21"/>
      <c r="UKX144" s="21"/>
      <c r="UKY144" s="21"/>
      <c r="UKZ144" s="21"/>
      <c r="ULA144" s="21"/>
      <c r="ULB144" s="21"/>
      <c r="ULC144" s="21"/>
      <c r="ULD144" s="21"/>
      <c r="ULE144" s="21"/>
      <c r="ULF144" s="21"/>
      <c r="ULG144" s="21"/>
      <c r="ULH144" s="21"/>
      <c r="ULI144" s="21"/>
      <c r="ULJ144" s="21"/>
      <c r="ULK144" s="21"/>
      <c r="ULL144" s="21"/>
      <c r="ULM144" s="21"/>
      <c r="ULN144" s="21"/>
      <c r="ULO144" s="21"/>
      <c r="ULP144" s="21"/>
      <c r="ULQ144" s="21"/>
      <c r="ULR144" s="21"/>
      <c r="ULS144" s="21"/>
      <c r="ULT144" s="21"/>
      <c r="ULU144" s="21"/>
      <c r="ULV144" s="21"/>
      <c r="ULW144" s="21"/>
      <c r="ULX144" s="21"/>
      <c r="ULY144" s="21"/>
      <c r="ULZ144" s="21"/>
      <c r="UMA144" s="21"/>
      <c r="UMB144" s="21"/>
      <c r="UMC144" s="21"/>
      <c r="UMD144" s="21"/>
      <c r="UME144" s="21"/>
      <c r="UMF144" s="21"/>
      <c r="UMG144" s="21"/>
      <c r="UMH144" s="21"/>
      <c r="UMI144" s="21"/>
      <c r="UMJ144" s="21"/>
      <c r="UMK144" s="21"/>
      <c r="UML144" s="21"/>
      <c r="UMM144" s="21"/>
      <c r="UMN144" s="21"/>
      <c r="UMO144" s="21"/>
      <c r="UMP144" s="21"/>
      <c r="UMQ144" s="21"/>
      <c r="UMR144" s="21"/>
      <c r="UMS144" s="21"/>
      <c r="UMT144" s="21"/>
      <c r="UMU144" s="21"/>
      <c r="UMV144" s="21"/>
      <c r="UMW144" s="21"/>
      <c r="UMX144" s="21"/>
      <c r="UMY144" s="21"/>
      <c r="UMZ144" s="21"/>
      <c r="UNA144" s="21"/>
      <c r="UNB144" s="21"/>
      <c r="UNC144" s="21"/>
      <c r="UND144" s="21"/>
      <c r="UNE144" s="21"/>
      <c r="UNF144" s="21"/>
      <c r="UNG144" s="21"/>
      <c r="UNH144" s="21"/>
      <c r="UNI144" s="21"/>
      <c r="UNJ144" s="21"/>
      <c r="UNK144" s="21"/>
      <c r="UNL144" s="21"/>
      <c r="UNM144" s="21"/>
      <c r="UNN144" s="21"/>
      <c r="UNO144" s="21"/>
      <c r="UNP144" s="21"/>
      <c r="UNQ144" s="21"/>
      <c r="UNR144" s="21"/>
      <c r="UNS144" s="21"/>
      <c r="UNT144" s="21"/>
      <c r="UNU144" s="21"/>
      <c r="UNV144" s="21"/>
      <c r="UNW144" s="21"/>
      <c r="UNX144" s="21"/>
      <c r="UNY144" s="21"/>
      <c r="UNZ144" s="21"/>
      <c r="UOA144" s="21"/>
      <c r="UOB144" s="21"/>
      <c r="UOC144" s="21"/>
      <c r="UOD144" s="21"/>
      <c r="UOE144" s="21"/>
      <c r="UOF144" s="21"/>
      <c r="UOG144" s="21"/>
      <c r="UOH144" s="21"/>
      <c r="UOI144" s="21"/>
      <c r="UOJ144" s="21"/>
      <c r="UOK144" s="21"/>
      <c r="UOL144" s="21"/>
      <c r="UOM144" s="21"/>
      <c r="UON144" s="21"/>
      <c r="UOO144" s="21"/>
      <c r="UOP144" s="21"/>
      <c r="UOQ144" s="21"/>
      <c r="UOR144" s="21"/>
      <c r="UOS144" s="21"/>
      <c r="UOT144" s="21"/>
      <c r="UOU144" s="21"/>
      <c r="UOV144" s="21"/>
      <c r="UOW144" s="21"/>
      <c r="UOX144" s="21"/>
      <c r="UOY144" s="21"/>
      <c r="UOZ144" s="21"/>
      <c r="UPA144" s="21"/>
      <c r="UPB144" s="21"/>
      <c r="UPC144" s="21"/>
      <c r="UPD144" s="21"/>
      <c r="UPE144" s="21"/>
      <c r="UPF144" s="21"/>
      <c r="UPG144" s="21"/>
      <c r="UPH144" s="21"/>
      <c r="UPI144" s="21"/>
      <c r="UPJ144" s="21"/>
      <c r="UPK144" s="21"/>
      <c r="UPL144" s="21"/>
      <c r="UPM144" s="21"/>
      <c r="UPN144" s="21"/>
      <c r="UPO144" s="21"/>
      <c r="UPP144" s="21"/>
      <c r="UPQ144" s="21"/>
      <c r="UPR144" s="21"/>
      <c r="UPS144" s="21"/>
      <c r="UPT144" s="21"/>
      <c r="UPU144" s="21"/>
      <c r="UPV144" s="21"/>
      <c r="UPW144" s="21"/>
      <c r="UPX144" s="21"/>
      <c r="UPY144" s="21"/>
      <c r="UPZ144" s="21"/>
      <c r="UQA144" s="21"/>
      <c r="UQB144" s="21"/>
      <c r="UQC144" s="21"/>
      <c r="UQD144" s="21"/>
      <c r="UQE144" s="21"/>
      <c r="UQF144" s="21"/>
      <c r="UQG144" s="21"/>
      <c r="UQH144" s="21"/>
      <c r="UQI144" s="21"/>
      <c r="UQJ144" s="21"/>
      <c r="UQK144" s="21"/>
      <c r="UQL144" s="21"/>
      <c r="UQM144" s="21"/>
      <c r="UQN144" s="21"/>
      <c r="UQO144" s="21"/>
      <c r="UQP144" s="21"/>
      <c r="UQQ144" s="21"/>
      <c r="UQR144" s="21"/>
      <c r="UQS144" s="21"/>
      <c r="UQT144" s="21"/>
      <c r="UQU144" s="21"/>
      <c r="UQV144" s="21"/>
      <c r="UQW144" s="21"/>
      <c r="UQX144" s="21"/>
      <c r="UQY144" s="21"/>
      <c r="UQZ144" s="21"/>
      <c r="URA144" s="21"/>
      <c r="URB144" s="21"/>
      <c r="URC144" s="21"/>
      <c r="URD144" s="21"/>
      <c r="URE144" s="21"/>
      <c r="URF144" s="21"/>
      <c r="URG144" s="21"/>
      <c r="URH144" s="21"/>
      <c r="URI144" s="21"/>
      <c r="URJ144" s="21"/>
      <c r="URK144" s="21"/>
      <c r="URL144" s="21"/>
      <c r="URM144" s="21"/>
      <c r="URN144" s="21"/>
      <c r="URO144" s="21"/>
      <c r="URP144" s="21"/>
      <c r="URQ144" s="21"/>
      <c r="URR144" s="21"/>
      <c r="URS144" s="21"/>
      <c r="URT144" s="21"/>
      <c r="URU144" s="21"/>
      <c r="URV144" s="21"/>
      <c r="URW144" s="21"/>
      <c r="URX144" s="21"/>
      <c r="URY144" s="21"/>
      <c r="URZ144" s="21"/>
      <c r="USA144" s="21"/>
      <c r="USB144" s="21"/>
      <c r="USC144" s="21"/>
      <c r="USD144" s="21"/>
      <c r="USE144" s="21"/>
      <c r="USF144" s="21"/>
      <c r="USG144" s="21"/>
      <c r="USH144" s="21"/>
      <c r="USI144" s="21"/>
      <c r="USJ144" s="21"/>
      <c r="USK144" s="21"/>
      <c r="USL144" s="21"/>
      <c r="USM144" s="21"/>
      <c r="USN144" s="21"/>
      <c r="USO144" s="21"/>
      <c r="USP144" s="21"/>
      <c r="USQ144" s="21"/>
      <c r="USR144" s="21"/>
      <c r="USS144" s="21"/>
      <c r="UST144" s="21"/>
      <c r="USU144" s="21"/>
      <c r="USV144" s="21"/>
      <c r="USW144" s="21"/>
      <c r="USX144" s="21"/>
      <c r="USY144" s="21"/>
      <c r="USZ144" s="21"/>
      <c r="UTA144" s="21"/>
      <c r="UTB144" s="21"/>
      <c r="UTC144" s="21"/>
      <c r="UTD144" s="21"/>
      <c r="UTE144" s="21"/>
      <c r="UTF144" s="21"/>
      <c r="UTG144" s="21"/>
      <c r="UTH144" s="21"/>
      <c r="UTI144" s="21"/>
      <c r="UTJ144" s="21"/>
      <c r="UTK144" s="21"/>
      <c r="UTL144" s="21"/>
      <c r="UTM144" s="21"/>
      <c r="UTN144" s="21"/>
      <c r="UTO144" s="21"/>
      <c r="UTP144" s="21"/>
      <c r="UTQ144" s="21"/>
      <c r="UTR144" s="21"/>
      <c r="UTS144" s="21"/>
      <c r="UTT144" s="21"/>
      <c r="UTU144" s="21"/>
      <c r="UTV144" s="21"/>
      <c r="UTW144" s="21"/>
      <c r="UTX144" s="21"/>
      <c r="UTY144" s="21"/>
      <c r="UTZ144" s="21"/>
      <c r="UUA144" s="21"/>
      <c r="UUB144" s="21"/>
      <c r="UUC144" s="21"/>
      <c r="UUD144" s="21"/>
      <c r="UUE144" s="21"/>
      <c r="UUF144" s="21"/>
      <c r="UUG144" s="21"/>
      <c r="UUH144" s="21"/>
      <c r="UUI144" s="21"/>
      <c r="UUJ144" s="21"/>
      <c r="UUK144" s="21"/>
      <c r="UUL144" s="21"/>
      <c r="UUM144" s="21"/>
      <c r="UUN144" s="21"/>
      <c r="UUO144" s="21"/>
      <c r="UUP144" s="21"/>
      <c r="UUQ144" s="21"/>
      <c r="UUR144" s="21"/>
      <c r="UUS144" s="21"/>
      <c r="UUT144" s="21"/>
      <c r="UUU144" s="21"/>
      <c r="UUV144" s="21"/>
      <c r="UUW144" s="21"/>
      <c r="UUX144" s="21"/>
      <c r="UUY144" s="21"/>
      <c r="UUZ144" s="21"/>
      <c r="UVA144" s="21"/>
      <c r="UVB144" s="21"/>
      <c r="UVC144" s="21"/>
      <c r="UVD144" s="21"/>
      <c r="UVE144" s="21"/>
      <c r="UVF144" s="21"/>
      <c r="UVG144" s="21"/>
      <c r="UVH144" s="21"/>
      <c r="UVI144" s="21"/>
      <c r="UVJ144" s="21"/>
      <c r="UVK144" s="21"/>
      <c r="UVL144" s="21"/>
      <c r="UVM144" s="21"/>
      <c r="UVN144" s="21"/>
      <c r="UVO144" s="21"/>
      <c r="UVP144" s="21"/>
      <c r="UVQ144" s="21"/>
      <c r="UVR144" s="21"/>
      <c r="UVS144" s="21"/>
      <c r="UVT144" s="21"/>
      <c r="UVU144" s="21"/>
      <c r="UVV144" s="21"/>
      <c r="UVW144" s="21"/>
      <c r="UVX144" s="21"/>
      <c r="UVY144" s="21"/>
      <c r="UVZ144" s="21"/>
      <c r="UWA144" s="21"/>
      <c r="UWB144" s="21"/>
      <c r="UWC144" s="21"/>
      <c r="UWD144" s="21"/>
      <c r="UWE144" s="21"/>
      <c r="UWF144" s="21"/>
      <c r="UWG144" s="21"/>
      <c r="UWH144" s="21"/>
      <c r="UWI144" s="21"/>
      <c r="UWJ144" s="21"/>
      <c r="UWK144" s="21"/>
      <c r="UWL144" s="21"/>
      <c r="UWM144" s="21"/>
      <c r="UWN144" s="21"/>
      <c r="UWO144" s="21"/>
      <c r="UWP144" s="21"/>
      <c r="UWQ144" s="21"/>
      <c r="UWR144" s="21"/>
      <c r="UWS144" s="21"/>
      <c r="UWT144" s="21"/>
      <c r="UWU144" s="21"/>
      <c r="UWV144" s="21"/>
      <c r="UWW144" s="21"/>
      <c r="UWX144" s="21"/>
      <c r="UWY144" s="21"/>
      <c r="UWZ144" s="21"/>
      <c r="UXA144" s="21"/>
      <c r="UXB144" s="21"/>
      <c r="UXC144" s="21"/>
      <c r="UXD144" s="21"/>
      <c r="UXE144" s="21"/>
      <c r="UXF144" s="21"/>
      <c r="UXG144" s="21"/>
      <c r="UXH144" s="21"/>
      <c r="UXI144" s="21"/>
      <c r="UXJ144" s="21"/>
      <c r="UXK144" s="21"/>
      <c r="UXL144" s="21"/>
      <c r="UXM144" s="21"/>
      <c r="UXN144" s="21"/>
      <c r="UXO144" s="21"/>
      <c r="UXP144" s="21"/>
      <c r="UXQ144" s="21"/>
      <c r="UXR144" s="21"/>
      <c r="UXS144" s="21"/>
      <c r="UXT144" s="21"/>
      <c r="UXU144" s="21"/>
      <c r="UXV144" s="21"/>
      <c r="UXW144" s="21"/>
      <c r="UXX144" s="21"/>
      <c r="UXY144" s="21"/>
      <c r="UXZ144" s="21"/>
      <c r="UYA144" s="21"/>
      <c r="UYB144" s="21"/>
      <c r="UYC144" s="21"/>
      <c r="UYD144" s="21"/>
      <c r="UYE144" s="21"/>
      <c r="UYF144" s="21"/>
      <c r="UYG144" s="21"/>
      <c r="UYH144" s="21"/>
      <c r="UYI144" s="21"/>
      <c r="UYJ144" s="21"/>
      <c r="UYK144" s="21"/>
      <c r="UYL144" s="21"/>
      <c r="UYM144" s="21"/>
      <c r="UYN144" s="21"/>
      <c r="UYO144" s="21"/>
      <c r="UYP144" s="21"/>
      <c r="UYQ144" s="21"/>
      <c r="UYR144" s="21"/>
      <c r="UYS144" s="21"/>
      <c r="UYT144" s="21"/>
      <c r="UYU144" s="21"/>
      <c r="UYV144" s="21"/>
      <c r="UYW144" s="21"/>
      <c r="UYX144" s="21"/>
      <c r="UYY144" s="21"/>
      <c r="UYZ144" s="21"/>
      <c r="UZA144" s="21"/>
      <c r="UZB144" s="21"/>
      <c r="UZC144" s="21"/>
      <c r="UZD144" s="21"/>
      <c r="UZE144" s="21"/>
      <c r="UZF144" s="21"/>
      <c r="UZG144" s="21"/>
      <c r="UZH144" s="21"/>
      <c r="UZI144" s="21"/>
      <c r="UZJ144" s="21"/>
      <c r="UZK144" s="21"/>
      <c r="UZL144" s="21"/>
      <c r="UZM144" s="21"/>
      <c r="UZN144" s="21"/>
      <c r="UZO144" s="21"/>
      <c r="UZP144" s="21"/>
      <c r="UZQ144" s="21"/>
      <c r="UZR144" s="21"/>
      <c r="UZS144" s="21"/>
      <c r="UZT144" s="21"/>
      <c r="UZU144" s="21"/>
      <c r="UZV144" s="21"/>
      <c r="UZW144" s="21"/>
      <c r="UZX144" s="21"/>
      <c r="UZY144" s="21"/>
      <c r="UZZ144" s="21"/>
      <c r="VAA144" s="21"/>
      <c r="VAB144" s="21"/>
      <c r="VAC144" s="21"/>
      <c r="VAD144" s="21"/>
      <c r="VAE144" s="21"/>
      <c r="VAF144" s="21"/>
      <c r="VAG144" s="21"/>
      <c r="VAH144" s="21"/>
      <c r="VAI144" s="21"/>
      <c r="VAJ144" s="21"/>
      <c r="VAK144" s="21"/>
      <c r="VAL144" s="21"/>
      <c r="VAM144" s="21"/>
      <c r="VAN144" s="21"/>
      <c r="VAO144" s="21"/>
      <c r="VAP144" s="21"/>
      <c r="VAQ144" s="21"/>
      <c r="VAR144" s="21"/>
      <c r="VAS144" s="21"/>
      <c r="VAT144" s="21"/>
      <c r="VAU144" s="21"/>
      <c r="VAV144" s="21"/>
      <c r="VAW144" s="21"/>
      <c r="VAX144" s="21"/>
      <c r="VAY144" s="21"/>
      <c r="VAZ144" s="21"/>
      <c r="VBA144" s="21"/>
      <c r="VBB144" s="21"/>
      <c r="VBC144" s="21"/>
      <c r="VBD144" s="21"/>
      <c r="VBE144" s="21"/>
      <c r="VBF144" s="21"/>
      <c r="VBG144" s="21"/>
      <c r="VBH144" s="21"/>
      <c r="VBI144" s="21"/>
      <c r="VBJ144" s="21"/>
      <c r="VBK144" s="21"/>
      <c r="VBL144" s="21"/>
      <c r="VBM144" s="21"/>
      <c r="VBN144" s="21"/>
      <c r="VBO144" s="21"/>
      <c r="VBP144" s="21"/>
      <c r="VBQ144" s="21"/>
      <c r="VBR144" s="21"/>
      <c r="VBS144" s="21"/>
      <c r="VBT144" s="21"/>
      <c r="VBU144" s="21"/>
      <c r="VBV144" s="21"/>
      <c r="VBW144" s="21"/>
      <c r="VBX144" s="21"/>
      <c r="VBY144" s="21"/>
      <c r="VBZ144" s="21"/>
      <c r="VCA144" s="21"/>
      <c r="VCB144" s="21"/>
      <c r="VCC144" s="21"/>
      <c r="VCD144" s="21"/>
      <c r="VCE144" s="21"/>
      <c r="VCF144" s="21"/>
      <c r="VCG144" s="21"/>
      <c r="VCH144" s="21"/>
      <c r="VCI144" s="21"/>
      <c r="VCJ144" s="21"/>
      <c r="VCK144" s="21"/>
      <c r="VCL144" s="21"/>
      <c r="VCM144" s="21"/>
      <c r="VCN144" s="21"/>
      <c r="VCO144" s="21"/>
      <c r="VCP144" s="21"/>
      <c r="VCQ144" s="21"/>
      <c r="VCR144" s="21"/>
      <c r="VCS144" s="21"/>
      <c r="VCT144" s="21"/>
      <c r="VCU144" s="21"/>
      <c r="VCV144" s="21"/>
      <c r="VCW144" s="21"/>
      <c r="VCX144" s="21"/>
      <c r="VCY144" s="21"/>
      <c r="VCZ144" s="21"/>
      <c r="VDA144" s="21"/>
      <c r="VDB144" s="21"/>
      <c r="VDC144" s="21"/>
      <c r="VDD144" s="21"/>
      <c r="VDE144" s="21"/>
      <c r="VDF144" s="21"/>
      <c r="VDG144" s="21"/>
      <c r="VDH144" s="21"/>
      <c r="VDI144" s="21"/>
      <c r="VDJ144" s="21"/>
      <c r="VDK144" s="21"/>
      <c r="VDL144" s="21"/>
      <c r="VDM144" s="21"/>
      <c r="VDN144" s="21"/>
      <c r="VDO144" s="21"/>
      <c r="VDP144" s="21"/>
      <c r="VDQ144" s="21"/>
      <c r="VDR144" s="21"/>
      <c r="VDS144" s="21"/>
      <c r="VDT144" s="21"/>
      <c r="VDU144" s="21"/>
      <c r="VDV144" s="21"/>
      <c r="VDW144" s="21"/>
      <c r="VDX144" s="21"/>
      <c r="VDY144" s="21"/>
      <c r="VDZ144" s="21"/>
      <c r="VEA144" s="21"/>
      <c r="VEB144" s="21"/>
      <c r="VEC144" s="21"/>
      <c r="VED144" s="21"/>
      <c r="VEE144" s="21"/>
      <c r="VEF144" s="21"/>
      <c r="VEG144" s="21"/>
      <c r="VEH144" s="21"/>
      <c r="VEI144" s="21"/>
      <c r="VEJ144" s="21"/>
      <c r="VEK144" s="21"/>
      <c r="VEL144" s="21"/>
      <c r="VEM144" s="21"/>
      <c r="VEN144" s="21"/>
      <c r="VEO144" s="21"/>
      <c r="VEP144" s="21"/>
      <c r="VEQ144" s="21"/>
      <c r="VER144" s="21"/>
      <c r="VES144" s="21"/>
      <c r="VET144" s="21"/>
      <c r="VEU144" s="21"/>
      <c r="VEV144" s="21"/>
      <c r="VEW144" s="21"/>
      <c r="VEX144" s="21"/>
      <c r="VEY144" s="21"/>
      <c r="VEZ144" s="21"/>
      <c r="VFA144" s="21"/>
      <c r="VFB144" s="21"/>
      <c r="VFC144" s="21"/>
      <c r="VFD144" s="21"/>
      <c r="VFE144" s="21"/>
      <c r="VFF144" s="21"/>
      <c r="VFG144" s="21"/>
      <c r="VFH144" s="21"/>
      <c r="VFI144" s="21"/>
      <c r="VFJ144" s="21"/>
      <c r="VFK144" s="21"/>
      <c r="VFL144" s="21"/>
      <c r="VFM144" s="21"/>
      <c r="VFN144" s="21"/>
      <c r="VFO144" s="21"/>
      <c r="VFP144" s="21"/>
      <c r="VFQ144" s="21"/>
      <c r="VFR144" s="21"/>
      <c r="VFS144" s="21"/>
      <c r="VFT144" s="21"/>
      <c r="VFU144" s="21"/>
      <c r="VFV144" s="21"/>
      <c r="VFW144" s="21"/>
      <c r="VFX144" s="21"/>
      <c r="VFY144" s="21"/>
      <c r="VFZ144" s="21"/>
      <c r="VGA144" s="21"/>
      <c r="VGB144" s="21"/>
      <c r="VGC144" s="21"/>
      <c r="VGD144" s="21"/>
      <c r="VGE144" s="21"/>
      <c r="VGF144" s="21"/>
      <c r="VGG144" s="21"/>
      <c r="VGH144" s="21"/>
      <c r="VGI144" s="21"/>
      <c r="VGJ144" s="21"/>
      <c r="VGK144" s="21"/>
      <c r="VGL144" s="21"/>
      <c r="VGM144" s="21"/>
      <c r="VGN144" s="21"/>
      <c r="VGO144" s="21"/>
      <c r="VGP144" s="21"/>
      <c r="VGQ144" s="21"/>
      <c r="VGR144" s="21"/>
      <c r="VGS144" s="21"/>
      <c r="VGT144" s="21"/>
      <c r="VGU144" s="21"/>
      <c r="VGV144" s="21"/>
      <c r="VGW144" s="21"/>
      <c r="VGX144" s="21"/>
      <c r="VGY144" s="21"/>
      <c r="VGZ144" s="21"/>
      <c r="VHA144" s="21"/>
      <c r="VHB144" s="21"/>
      <c r="VHC144" s="21"/>
      <c r="VHD144" s="21"/>
      <c r="VHE144" s="21"/>
      <c r="VHF144" s="21"/>
      <c r="VHG144" s="21"/>
      <c r="VHH144" s="21"/>
      <c r="VHI144" s="21"/>
      <c r="VHJ144" s="21"/>
      <c r="VHK144" s="21"/>
      <c r="VHL144" s="21"/>
      <c r="VHM144" s="21"/>
      <c r="VHN144" s="21"/>
      <c r="VHO144" s="21"/>
      <c r="VHP144" s="21"/>
      <c r="VHQ144" s="21"/>
      <c r="VHR144" s="21"/>
      <c r="VHS144" s="21"/>
      <c r="VHT144" s="21"/>
      <c r="VHU144" s="21"/>
      <c r="VHV144" s="21"/>
      <c r="VHW144" s="21"/>
      <c r="VHX144" s="21"/>
      <c r="VHY144" s="21"/>
      <c r="VHZ144" s="21"/>
      <c r="VIA144" s="21"/>
      <c r="VIB144" s="21"/>
      <c r="VIC144" s="21"/>
      <c r="VID144" s="21"/>
      <c r="VIE144" s="21"/>
      <c r="VIF144" s="21"/>
      <c r="VIG144" s="21"/>
      <c r="VIH144" s="21"/>
      <c r="VII144" s="21"/>
      <c r="VIJ144" s="21"/>
      <c r="VIK144" s="21"/>
      <c r="VIL144" s="21"/>
      <c r="VIM144" s="21"/>
      <c r="VIN144" s="21"/>
      <c r="VIO144" s="21"/>
      <c r="VIP144" s="21"/>
      <c r="VIQ144" s="21"/>
      <c r="VIR144" s="21"/>
      <c r="VIS144" s="21"/>
      <c r="VIT144" s="21"/>
      <c r="VIU144" s="21"/>
      <c r="VIV144" s="21"/>
      <c r="VIW144" s="21"/>
      <c r="VIX144" s="21"/>
      <c r="VIY144" s="21"/>
      <c r="VIZ144" s="21"/>
      <c r="VJA144" s="21"/>
      <c r="VJB144" s="21"/>
      <c r="VJC144" s="21"/>
      <c r="VJD144" s="21"/>
      <c r="VJE144" s="21"/>
      <c r="VJF144" s="21"/>
      <c r="VJG144" s="21"/>
      <c r="VJH144" s="21"/>
      <c r="VJI144" s="21"/>
      <c r="VJJ144" s="21"/>
      <c r="VJK144" s="21"/>
      <c r="VJL144" s="21"/>
      <c r="VJM144" s="21"/>
      <c r="VJN144" s="21"/>
      <c r="VJO144" s="21"/>
      <c r="VJP144" s="21"/>
      <c r="VJQ144" s="21"/>
      <c r="VJR144" s="21"/>
      <c r="VJS144" s="21"/>
      <c r="VJT144" s="21"/>
      <c r="VJU144" s="21"/>
      <c r="VJV144" s="21"/>
      <c r="VJW144" s="21"/>
      <c r="VJX144" s="21"/>
      <c r="VJY144" s="21"/>
      <c r="VJZ144" s="21"/>
      <c r="VKA144" s="21"/>
      <c r="VKB144" s="21"/>
      <c r="VKC144" s="21"/>
      <c r="VKD144" s="21"/>
      <c r="VKE144" s="21"/>
      <c r="VKF144" s="21"/>
      <c r="VKG144" s="21"/>
      <c r="VKH144" s="21"/>
      <c r="VKI144" s="21"/>
      <c r="VKJ144" s="21"/>
      <c r="VKK144" s="21"/>
      <c r="VKL144" s="21"/>
      <c r="VKM144" s="21"/>
      <c r="VKN144" s="21"/>
      <c r="VKO144" s="21"/>
      <c r="VKP144" s="21"/>
      <c r="VKQ144" s="21"/>
      <c r="VKR144" s="21"/>
      <c r="VKS144" s="21"/>
      <c r="VKT144" s="21"/>
      <c r="VKU144" s="21"/>
      <c r="VKV144" s="21"/>
      <c r="VKW144" s="21"/>
      <c r="VKX144" s="21"/>
      <c r="VKY144" s="21"/>
      <c r="VKZ144" s="21"/>
      <c r="VLA144" s="21"/>
      <c r="VLB144" s="21"/>
      <c r="VLC144" s="21"/>
      <c r="VLD144" s="21"/>
      <c r="VLE144" s="21"/>
      <c r="VLF144" s="21"/>
      <c r="VLG144" s="21"/>
      <c r="VLH144" s="21"/>
      <c r="VLI144" s="21"/>
      <c r="VLJ144" s="21"/>
      <c r="VLK144" s="21"/>
      <c r="VLL144" s="21"/>
      <c r="VLM144" s="21"/>
      <c r="VLN144" s="21"/>
      <c r="VLO144" s="21"/>
      <c r="VLP144" s="21"/>
      <c r="VLQ144" s="21"/>
      <c r="VLR144" s="21"/>
      <c r="VLS144" s="21"/>
      <c r="VLT144" s="21"/>
      <c r="VLU144" s="21"/>
      <c r="VLV144" s="21"/>
      <c r="VLW144" s="21"/>
      <c r="VLX144" s="21"/>
      <c r="VLY144" s="21"/>
      <c r="VLZ144" s="21"/>
      <c r="VMA144" s="21"/>
      <c r="VMB144" s="21"/>
      <c r="VMC144" s="21"/>
      <c r="VMD144" s="21"/>
      <c r="VME144" s="21"/>
      <c r="VMF144" s="21"/>
      <c r="VMG144" s="21"/>
      <c r="VMH144" s="21"/>
      <c r="VMI144" s="21"/>
      <c r="VMJ144" s="21"/>
      <c r="VMK144" s="21"/>
      <c r="VML144" s="21"/>
      <c r="VMM144" s="21"/>
      <c r="VMN144" s="21"/>
      <c r="VMO144" s="21"/>
      <c r="VMP144" s="21"/>
      <c r="VMQ144" s="21"/>
      <c r="VMR144" s="21"/>
      <c r="VMS144" s="21"/>
      <c r="VMT144" s="21"/>
      <c r="VMU144" s="21"/>
      <c r="VMV144" s="21"/>
      <c r="VMW144" s="21"/>
      <c r="VMX144" s="21"/>
      <c r="VMY144" s="21"/>
      <c r="VMZ144" s="21"/>
      <c r="VNA144" s="21"/>
      <c r="VNB144" s="21"/>
      <c r="VNC144" s="21"/>
      <c r="VND144" s="21"/>
      <c r="VNE144" s="21"/>
      <c r="VNF144" s="21"/>
      <c r="VNG144" s="21"/>
      <c r="VNH144" s="21"/>
      <c r="VNI144" s="21"/>
      <c r="VNJ144" s="21"/>
      <c r="VNK144" s="21"/>
      <c r="VNL144" s="21"/>
      <c r="VNM144" s="21"/>
      <c r="VNN144" s="21"/>
      <c r="VNO144" s="21"/>
      <c r="VNP144" s="21"/>
      <c r="VNQ144" s="21"/>
      <c r="VNR144" s="21"/>
      <c r="VNS144" s="21"/>
      <c r="VNT144" s="21"/>
      <c r="VNU144" s="21"/>
      <c r="VNV144" s="21"/>
      <c r="VNW144" s="21"/>
      <c r="VNX144" s="21"/>
      <c r="VNY144" s="21"/>
      <c r="VNZ144" s="21"/>
      <c r="VOA144" s="21"/>
      <c r="VOB144" s="21"/>
      <c r="VOC144" s="21"/>
      <c r="VOD144" s="21"/>
      <c r="VOE144" s="21"/>
      <c r="VOF144" s="21"/>
      <c r="VOG144" s="21"/>
      <c r="VOH144" s="21"/>
      <c r="VOI144" s="21"/>
      <c r="VOJ144" s="21"/>
      <c r="VOK144" s="21"/>
      <c r="VOL144" s="21"/>
      <c r="VOM144" s="21"/>
      <c r="VON144" s="21"/>
      <c r="VOO144" s="21"/>
      <c r="VOP144" s="21"/>
      <c r="VOQ144" s="21"/>
      <c r="VOR144" s="21"/>
      <c r="VOS144" s="21"/>
      <c r="VOT144" s="21"/>
      <c r="VOU144" s="21"/>
      <c r="VOV144" s="21"/>
      <c r="VOW144" s="21"/>
      <c r="VOX144" s="21"/>
      <c r="VOY144" s="21"/>
      <c r="VOZ144" s="21"/>
      <c r="VPA144" s="21"/>
      <c r="VPB144" s="21"/>
      <c r="VPC144" s="21"/>
      <c r="VPD144" s="21"/>
      <c r="VPE144" s="21"/>
      <c r="VPF144" s="21"/>
      <c r="VPG144" s="21"/>
      <c r="VPH144" s="21"/>
      <c r="VPI144" s="21"/>
      <c r="VPJ144" s="21"/>
      <c r="VPK144" s="21"/>
      <c r="VPL144" s="21"/>
      <c r="VPM144" s="21"/>
      <c r="VPN144" s="21"/>
      <c r="VPO144" s="21"/>
      <c r="VPP144" s="21"/>
      <c r="VPQ144" s="21"/>
      <c r="VPR144" s="21"/>
      <c r="VPS144" s="21"/>
      <c r="VPT144" s="21"/>
      <c r="VPU144" s="21"/>
      <c r="VPV144" s="21"/>
      <c r="VPW144" s="21"/>
      <c r="VPX144" s="21"/>
      <c r="VPY144" s="21"/>
      <c r="VPZ144" s="21"/>
      <c r="VQA144" s="21"/>
      <c r="VQB144" s="21"/>
      <c r="VQC144" s="21"/>
      <c r="VQD144" s="21"/>
      <c r="VQE144" s="21"/>
      <c r="VQF144" s="21"/>
      <c r="VQG144" s="21"/>
      <c r="VQH144" s="21"/>
      <c r="VQI144" s="21"/>
      <c r="VQJ144" s="21"/>
      <c r="VQK144" s="21"/>
      <c r="VQL144" s="21"/>
      <c r="VQM144" s="21"/>
      <c r="VQN144" s="21"/>
      <c r="VQO144" s="21"/>
      <c r="VQP144" s="21"/>
      <c r="VQQ144" s="21"/>
      <c r="VQR144" s="21"/>
      <c r="VQS144" s="21"/>
      <c r="VQT144" s="21"/>
      <c r="VQU144" s="21"/>
      <c r="VQV144" s="21"/>
      <c r="VQW144" s="21"/>
      <c r="VQX144" s="21"/>
      <c r="VQY144" s="21"/>
      <c r="VQZ144" s="21"/>
      <c r="VRA144" s="21"/>
      <c r="VRB144" s="21"/>
      <c r="VRC144" s="21"/>
      <c r="VRD144" s="21"/>
      <c r="VRE144" s="21"/>
      <c r="VRF144" s="21"/>
      <c r="VRG144" s="21"/>
      <c r="VRH144" s="21"/>
      <c r="VRI144" s="21"/>
      <c r="VRJ144" s="21"/>
      <c r="VRK144" s="21"/>
      <c r="VRL144" s="21"/>
      <c r="VRM144" s="21"/>
      <c r="VRN144" s="21"/>
      <c r="VRO144" s="21"/>
      <c r="VRP144" s="21"/>
      <c r="VRQ144" s="21"/>
      <c r="VRR144" s="21"/>
      <c r="VRS144" s="21"/>
      <c r="VRT144" s="21"/>
      <c r="VRU144" s="21"/>
      <c r="VRV144" s="21"/>
      <c r="VRW144" s="21"/>
      <c r="VRX144" s="21"/>
      <c r="VRY144" s="21"/>
      <c r="VRZ144" s="21"/>
      <c r="VSA144" s="21"/>
      <c r="VSB144" s="21"/>
      <c r="VSC144" s="21"/>
      <c r="VSD144" s="21"/>
      <c r="VSE144" s="21"/>
      <c r="VSF144" s="21"/>
      <c r="VSG144" s="21"/>
      <c r="VSH144" s="21"/>
      <c r="VSI144" s="21"/>
      <c r="VSJ144" s="21"/>
      <c r="VSK144" s="21"/>
      <c r="VSL144" s="21"/>
      <c r="VSM144" s="21"/>
      <c r="VSN144" s="21"/>
      <c r="VSO144" s="21"/>
      <c r="VSP144" s="21"/>
      <c r="VSQ144" s="21"/>
      <c r="VSR144" s="21"/>
      <c r="VSS144" s="21"/>
      <c r="VST144" s="21"/>
      <c r="VSU144" s="21"/>
      <c r="VSV144" s="21"/>
      <c r="VSW144" s="21"/>
      <c r="VSX144" s="21"/>
      <c r="VSY144" s="21"/>
      <c r="VSZ144" s="21"/>
      <c r="VTA144" s="21"/>
      <c r="VTB144" s="21"/>
      <c r="VTC144" s="21"/>
      <c r="VTD144" s="21"/>
      <c r="VTE144" s="21"/>
      <c r="VTF144" s="21"/>
      <c r="VTG144" s="21"/>
      <c r="VTH144" s="21"/>
      <c r="VTI144" s="21"/>
      <c r="VTJ144" s="21"/>
      <c r="VTK144" s="21"/>
      <c r="VTL144" s="21"/>
      <c r="VTM144" s="21"/>
      <c r="VTN144" s="21"/>
      <c r="VTO144" s="21"/>
      <c r="VTP144" s="21"/>
      <c r="VTQ144" s="21"/>
      <c r="VTR144" s="21"/>
      <c r="VTS144" s="21"/>
      <c r="VTT144" s="21"/>
      <c r="VTU144" s="21"/>
      <c r="VTV144" s="21"/>
      <c r="VTW144" s="21"/>
      <c r="VTX144" s="21"/>
      <c r="VTY144" s="21"/>
      <c r="VTZ144" s="21"/>
      <c r="VUA144" s="21"/>
      <c r="VUB144" s="21"/>
      <c r="VUC144" s="21"/>
      <c r="VUD144" s="21"/>
      <c r="VUE144" s="21"/>
      <c r="VUF144" s="21"/>
      <c r="VUG144" s="21"/>
      <c r="VUH144" s="21"/>
      <c r="VUI144" s="21"/>
      <c r="VUJ144" s="21"/>
      <c r="VUK144" s="21"/>
      <c r="VUL144" s="21"/>
      <c r="VUM144" s="21"/>
      <c r="VUN144" s="21"/>
      <c r="VUO144" s="21"/>
      <c r="VUP144" s="21"/>
      <c r="VUQ144" s="21"/>
      <c r="VUR144" s="21"/>
      <c r="VUS144" s="21"/>
      <c r="VUT144" s="21"/>
      <c r="VUU144" s="21"/>
      <c r="VUV144" s="21"/>
      <c r="VUW144" s="21"/>
      <c r="VUX144" s="21"/>
      <c r="VUY144" s="21"/>
      <c r="VUZ144" s="21"/>
      <c r="VVA144" s="21"/>
      <c r="VVB144" s="21"/>
      <c r="VVC144" s="21"/>
      <c r="VVD144" s="21"/>
      <c r="VVE144" s="21"/>
      <c r="VVF144" s="21"/>
      <c r="VVG144" s="21"/>
      <c r="VVH144" s="21"/>
      <c r="VVI144" s="21"/>
      <c r="VVJ144" s="21"/>
      <c r="VVK144" s="21"/>
      <c r="VVL144" s="21"/>
      <c r="VVM144" s="21"/>
      <c r="VVN144" s="21"/>
      <c r="VVO144" s="21"/>
      <c r="VVP144" s="21"/>
      <c r="VVQ144" s="21"/>
      <c r="VVR144" s="21"/>
      <c r="VVS144" s="21"/>
      <c r="VVT144" s="21"/>
      <c r="VVU144" s="21"/>
      <c r="VVV144" s="21"/>
      <c r="VVW144" s="21"/>
      <c r="VVX144" s="21"/>
      <c r="VVY144" s="21"/>
      <c r="VVZ144" s="21"/>
      <c r="VWA144" s="21"/>
      <c r="VWB144" s="21"/>
      <c r="VWC144" s="21"/>
      <c r="VWD144" s="21"/>
      <c r="VWE144" s="21"/>
      <c r="VWF144" s="21"/>
      <c r="VWG144" s="21"/>
      <c r="VWH144" s="21"/>
      <c r="VWI144" s="21"/>
      <c r="VWJ144" s="21"/>
      <c r="VWK144" s="21"/>
      <c r="VWL144" s="21"/>
      <c r="VWM144" s="21"/>
      <c r="VWN144" s="21"/>
      <c r="VWO144" s="21"/>
      <c r="VWP144" s="21"/>
      <c r="VWQ144" s="21"/>
      <c r="VWR144" s="21"/>
      <c r="VWS144" s="21"/>
      <c r="VWT144" s="21"/>
      <c r="VWU144" s="21"/>
      <c r="VWV144" s="21"/>
      <c r="VWW144" s="21"/>
      <c r="VWX144" s="21"/>
      <c r="VWY144" s="21"/>
      <c r="VWZ144" s="21"/>
      <c r="VXA144" s="21"/>
      <c r="VXB144" s="21"/>
      <c r="VXC144" s="21"/>
      <c r="VXD144" s="21"/>
      <c r="VXE144" s="21"/>
      <c r="VXF144" s="21"/>
      <c r="VXG144" s="21"/>
      <c r="VXH144" s="21"/>
      <c r="VXI144" s="21"/>
      <c r="VXJ144" s="21"/>
      <c r="VXK144" s="21"/>
      <c r="VXL144" s="21"/>
      <c r="VXM144" s="21"/>
      <c r="VXN144" s="21"/>
      <c r="VXO144" s="21"/>
      <c r="VXP144" s="21"/>
      <c r="VXQ144" s="21"/>
      <c r="VXR144" s="21"/>
      <c r="VXS144" s="21"/>
      <c r="VXT144" s="21"/>
      <c r="VXU144" s="21"/>
      <c r="VXV144" s="21"/>
      <c r="VXW144" s="21"/>
      <c r="VXX144" s="21"/>
      <c r="VXY144" s="21"/>
      <c r="VXZ144" s="21"/>
      <c r="VYA144" s="21"/>
      <c r="VYB144" s="21"/>
      <c r="VYC144" s="21"/>
      <c r="VYD144" s="21"/>
      <c r="VYE144" s="21"/>
      <c r="VYF144" s="21"/>
      <c r="VYG144" s="21"/>
      <c r="VYH144" s="21"/>
      <c r="VYI144" s="21"/>
      <c r="VYJ144" s="21"/>
      <c r="VYK144" s="21"/>
      <c r="VYL144" s="21"/>
      <c r="VYM144" s="21"/>
      <c r="VYN144" s="21"/>
      <c r="VYO144" s="21"/>
      <c r="VYP144" s="21"/>
      <c r="VYQ144" s="21"/>
      <c r="VYR144" s="21"/>
      <c r="VYS144" s="21"/>
      <c r="VYT144" s="21"/>
      <c r="VYU144" s="21"/>
      <c r="VYV144" s="21"/>
      <c r="VYW144" s="21"/>
      <c r="VYX144" s="21"/>
      <c r="VYY144" s="21"/>
      <c r="VYZ144" s="21"/>
      <c r="VZA144" s="21"/>
      <c r="VZB144" s="21"/>
      <c r="VZC144" s="21"/>
      <c r="VZD144" s="21"/>
      <c r="VZE144" s="21"/>
      <c r="VZF144" s="21"/>
      <c r="VZG144" s="21"/>
      <c r="VZH144" s="21"/>
      <c r="VZI144" s="21"/>
      <c r="VZJ144" s="21"/>
      <c r="VZK144" s="21"/>
      <c r="VZL144" s="21"/>
      <c r="VZM144" s="21"/>
      <c r="VZN144" s="21"/>
      <c r="VZO144" s="21"/>
      <c r="VZP144" s="21"/>
      <c r="VZQ144" s="21"/>
      <c r="VZR144" s="21"/>
      <c r="VZS144" s="21"/>
      <c r="VZT144" s="21"/>
      <c r="VZU144" s="21"/>
      <c r="VZV144" s="21"/>
      <c r="VZW144" s="21"/>
      <c r="VZX144" s="21"/>
      <c r="VZY144" s="21"/>
      <c r="VZZ144" s="21"/>
      <c r="WAA144" s="21"/>
      <c r="WAB144" s="21"/>
      <c r="WAC144" s="21"/>
      <c r="WAD144" s="21"/>
      <c r="WAE144" s="21"/>
      <c r="WAF144" s="21"/>
      <c r="WAG144" s="21"/>
      <c r="WAH144" s="21"/>
      <c r="WAI144" s="21"/>
      <c r="WAJ144" s="21"/>
      <c r="WAK144" s="21"/>
      <c r="WAL144" s="21"/>
      <c r="WAM144" s="21"/>
      <c r="WAN144" s="21"/>
      <c r="WAO144" s="21"/>
      <c r="WAP144" s="21"/>
      <c r="WAQ144" s="21"/>
      <c r="WAR144" s="21"/>
      <c r="WAS144" s="21"/>
      <c r="WAT144" s="21"/>
      <c r="WAU144" s="21"/>
      <c r="WAV144" s="21"/>
      <c r="WAW144" s="21"/>
      <c r="WAX144" s="21"/>
      <c r="WAY144" s="21"/>
      <c r="WAZ144" s="21"/>
      <c r="WBA144" s="21"/>
      <c r="WBB144" s="21"/>
      <c r="WBC144" s="21"/>
      <c r="WBD144" s="21"/>
      <c r="WBE144" s="21"/>
      <c r="WBF144" s="21"/>
      <c r="WBG144" s="21"/>
      <c r="WBH144" s="21"/>
      <c r="WBI144" s="21"/>
      <c r="WBJ144" s="21"/>
      <c r="WBK144" s="21"/>
      <c r="WBL144" s="21"/>
      <c r="WBM144" s="21"/>
      <c r="WBN144" s="21"/>
      <c r="WBO144" s="21"/>
      <c r="WBP144" s="21"/>
      <c r="WBQ144" s="21"/>
      <c r="WBR144" s="21"/>
      <c r="WBS144" s="21"/>
      <c r="WBT144" s="21"/>
      <c r="WBU144" s="21"/>
      <c r="WBV144" s="21"/>
      <c r="WBW144" s="21"/>
      <c r="WBX144" s="21"/>
      <c r="WBY144" s="21"/>
      <c r="WBZ144" s="21"/>
      <c r="WCA144" s="21"/>
      <c r="WCB144" s="21"/>
      <c r="WCC144" s="21"/>
      <c r="WCD144" s="21"/>
      <c r="WCE144" s="21"/>
      <c r="WCF144" s="21"/>
      <c r="WCG144" s="21"/>
      <c r="WCH144" s="21"/>
      <c r="WCI144" s="21"/>
      <c r="WCJ144" s="21"/>
      <c r="WCK144" s="21"/>
      <c r="WCL144" s="21"/>
      <c r="WCM144" s="21"/>
      <c r="WCN144" s="21"/>
      <c r="WCO144" s="21"/>
      <c r="WCP144" s="21"/>
      <c r="WCQ144" s="21"/>
      <c r="WCR144" s="21"/>
      <c r="WCS144" s="21"/>
      <c r="WCT144" s="21"/>
      <c r="WCU144" s="21"/>
      <c r="WCV144" s="21"/>
      <c r="WCW144" s="21"/>
      <c r="WCX144" s="21"/>
      <c r="WCY144" s="21"/>
      <c r="WCZ144" s="21"/>
      <c r="WDA144" s="21"/>
      <c r="WDB144" s="21"/>
      <c r="WDC144" s="21"/>
      <c r="WDD144" s="21"/>
      <c r="WDE144" s="21"/>
      <c r="WDF144" s="21"/>
      <c r="WDG144" s="21"/>
      <c r="WDH144" s="21"/>
      <c r="WDI144" s="21"/>
      <c r="WDJ144" s="21"/>
      <c r="WDK144" s="21"/>
      <c r="WDL144" s="21"/>
      <c r="WDM144" s="21"/>
      <c r="WDN144" s="21"/>
      <c r="WDO144" s="21"/>
      <c r="WDP144" s="21"/>
      <c r="WDQ144" s="21"/>
      <c r="WDR144" s="21"/>
      <c r="WDS144" s="21"/>
      <c r="WDT144" s="21"/>
      <c r="WDU144" s="21"/>
      <c r="WDV144" s="21"/>
      <c r="WDW144" s="21"/>
      <c r="WDX144" s="21"/>
      <c r="WDY144" s="21"/>
      <c r="WDZ144" s="21"/>
      <c r="WEA144" s="21"/>
      <c r="WEB144" s="21"/>
      <c r="WEC144" s="21"/>
      <c r="WED144" s="21"/>
      <c r="WEE144" s="21"/>
      <c r="WEF144" s="21"/>
      <c r="WEG144" s="21"/>
      <c r="WEH144" s="21"/>
      <c r="WEI144" s="21"/>
      <c r="WEJ144" s="21"/>
      <c r="WEK144" s="21"/>
      <c r="WEL144" s="21"/>
      <c r="WEM144" s="21"/>
      <c r="WEN144" s="21"/>
      <c r="WEO144" s="21"/>
      <c r="WEP144" s="21"/>
      <c r="WEQ144" s="21"/>
      <c r="WER144" s="21"/>
      <c r="WES144" s="21"/>
      <c r="WET144" s="21"/>
      <c r="WEU144" s="21"/>
      <c r="WEV144" s="21"/>
      <c r="WEW144" s="21"/>
      <c r="WEX144" s="21"/>
      <c r="WEY144" s="21"/>
      <c r="WEZ144" s="21"/>
      <c r="WFA144" s="21"/>
      <c r="WFB144" s="21"/>
      <c r="WFC144" s="21"/>
      <c r="WFD144" s="21"/>
      <c r="WFE144" s="21"/>
      <c r="WFF144" s="21"/>
      <c r="WFG144" s="21"/>
      <c r="WFH144" s="21"/>
      <c r="WFI144" s="21"/>
      <c r="WFJ144" s="21"/>
      <c r="WFK144" s="21"/>
      <c r="WFL144" s="21"/>
      <c r="WFM144" s="21"/>
      <c r="WFN144" s="21"/>
      <c r="WFO144" s="21"/>
      <c r="WFP144" s="21"/>
      <c r="WFQ144" s="21"/>
      <c r="WFR144" s="21"/>
      <c r="WFS144" s="21"/>
      <c r="WFT144" s="21"/>
      <c r="WFU144" s="21"/>
      <c r="WFV144" s="21"/>
      <c r="WFW144" s="21"/>
      <c r="WFX144" s="21"/>
      <c r="WFY144" s="21"/>
      <c r="WFZ144" s="21"/>
      <c r="WGA144" s="21"/>
      <c r="WGB144" s="21"/>
      <c r="WGC144" s="21"/>
      <c r="WGD144" s="21"/>
      <c r="WGE144" s="21"/>
      <c r="WGF144" s="21"/>
      <c r="WGG144" s="21"/>
      <c r="WGH144" s="21"/>
      <c r="WGI144" s="21"/>
      <c r="WGJ144" s="21"/>
      <c r="WGK144" s="21"/>
      <c r="WGL144" s="21"/>
      <c r="WGM144" s="21"/>
      <c r="WGN144" s="21"/>
      <c r="WGO144" s="21"/>
      <c r="WGP144" s="21"/>
      <c r="WGQ144" s="21"/>
      <c r="WGR144" s="21"/>
      <c r="WGS144" s="21"/>
      <c r="WGT144" s="21"/>
      <c r="WGU144" s="21"/>
      <c r="WGV144" s="21"/>
      <c r="WGW144" s="21"/>
      <c r="WGX144" s="21"/>
      <c r="WGY144" s="21"/>
      <c r="WGZ144" s="21"/>
      <c r="WHA144" s="21"/>
      <c r="WHB144" s="21"/>
      <c r="WHC144" s="21"/>
      <c r="WHD144" s="21"/>
      <c r="WHE144" s="21"/>
      <c r="WHF144" s="21"/>
      <c r="WHG144" s="21"/>
      <c r="WHH144" s="21"/>
      <c r="WHI144" s="21"/>
      <c r="WHJ144" s="21"/>
      <c r="WHK144" s="21"/>
      <c r="WHL144" s="21"/>
      <c r="WHM144" s="21"/>
      <c r="WHN144" s="21"/>
      <c r="WHO144" s="21"/>
      <c r="WHP144" s="21"/>
      <c r="WHQ144" s="21"/>
      <c r="WHR144" s="21"/>
      <c r="WHS144" s="21"/>
      <c r="WHT144" s="21"/>
      <c r="WHU144" s="21"/>
      <c r="WHV144" s="21"/>
      <c r="WHW144" s="21"/>
      <c r="WHX144" s="21"/>
      <c r="WHY144" s="21"/>
      <c r="WHZ144" s="21"/>
      <c r="WIA144" s="21"/>
      <c r="WIB144" s="21"/>
      <c r="WIC144" s="21"/>
      <c r="WID144" s="21"/>
      <c r="WIE144" s="21"/>
      <c r="WIF144" s="21"/>
      <c r="WIG144" s="21"/>
      <c r="WIH144" s="21"/>
      <c r="WII144" s="21"/>
      <c r="WIJ144" s="21"/>
      <c r="WIK144" s="21"/>
      <c r="WIL144" s="21"/>
      <c r="WIM144" s="21"/>
      <c r="WIN144" s="21"/>
      <c r="WIO144" s="21"/>
      <c r="WIP144" s="21"/>
      <c r="WIQ144" s="21"/>
      <c r="WIR144" s="21"/>
      <c r="WIS144" s="21"/>
      <c r="WIT144" s="21"/>
      <c r="WIU144" s="21"/>
      <c r="WIV144" s="21"/>
      <c r="WIW144" s="21"/>
      <c r="WIX144" s="21"/>
      <c r="WIY144" s="21"/>
      <c r="WIZ144" s="21"/>
      <c r="WJA144" s="21"/>
      <c r="WJB144" s="21"/>
      <c r="WJC144" s="21"/>
      <c r="WJD144" s="21"/>
      <c r="WJE144" s="21"/>
      <c r="WJF144" s="21"/>
      <c r="WJG144" s="21"/>
      <c r="WJH144" s="21"/>
      <c r="WJI144" s="21"/>
      <c r="WJJ144" s="21"/>
      <c r="WJK144" s="21"/>
      <c r="WJL144" s="21"/>
      <c r="WJM144" s="21"/>
      <c r="WJN144" s="21"/>
      <c r="WJO144" s="21"/>
      <c r="WJP144" s="21"/>
      <c r="WJQ144" s="21"/>
      <c r="WJR144" s="21"/>
      <c r="WJS144" s="21"/>
      <c r="WJT144" s="21"/>
      <c r="WJU144" s="21"/>
      <c r="WJV144" s="21"/>
      <c r="WJW144" s="21"/>
      <c r="WJX144" s="21"/>
      <c r="WJY144" s="21"/>
      <c r="WJZ144" s="21"/>
      <c r="WKA144" s="21"/>
      <c r="WKB144" s="21"/>
      <c r="WKC144" s="21"/>
      <c r="WKD144" s="21"/>
      <c r="WKE144" s="21"/>
      <c r="WKF144" s="21"/>
      <c r="WKG144" s="21"/>
      <c r="WKH144" s="21"/>
      <c r="WKI144" s="21"/>
      <c r="WKJ144" s="21"/>
      <c r="WKK144" s="21"/>
      <c r="WKL144" s="21"/>
      <c r="WKM144" s="21"/>
      <c r="WKN144" s="21"/>
      <c r="WKO144" s="21"/>
      <c r="WKP144" s="21"/>
      <c r="WKQ144" s="21"/>
      <c r="WKR144" s="21"/>
      <c r="WKS144" s="21"/>
      <c r="WKT144" s="21"/>
      <c r="WKU144" s="21"/>
      <c r="WKV144" s="21"/>
      <c r="WKW144" s="21"/>
      <c r="WKX144" s="21"/>
      <c r="WKY144" s="21"/>
      <c r="WKZ144" s="21"/>
      <c r="WLA144" s="21"/>
      <c r="WLB144" s="21"/>
      <c r="WLC144" s="21"/>
      <c r="WLD144" s="21"/>
      <c r="WLE144" s="21"/>
      <c r="WLF144" s="21"/>
      <c r="WLG144" s="21"/>
      <c r="WLH144" s="21"/>
      <c r="WLI144" s="21"/>
      <c r="WLJ144" s="21"/>
      <c r="WLK144" s="21"/>
      <c r="WLL144" s="21"/>
      <c r="WLM144" s="21"/>
      <c r="WLN144" s="21"/>
      <c r="WLO144" s="21"/>
      <c r="WLP144" s="21"/>
      <c r="WLQ144" s="21"/>
      <c r="WLR144" s="21"/>
      <c r="WLS144" s="21"/>
      <c r="WLT144" s="21"/>
      <c r="WLU144" s="21"/>
      <c r="WLV144" s="21"/>
      <c r="WLW144" s="21"/>
      <c r="WLX144" s="21"/>
      <c r="WLY144" s="21"/>
      <c r="WLZ144" s="21"/>
      <c r="WMA144" s="21"/>
      <c r="WMB144" s="21"/>
      <c r="WMC144" s="21"/>
      <c r="WMD144" s="21"/>
      <c r="WME144" s="21"/>
      <c r="WMF144" s="21"/>
      <c r="WMG144" s="21"/>
      <c r="WMH144" s="21"/>
      <c r="WMI144" s="21"/>
      <c r="WMJ144" s="21"/>
      <c r="WMK144" s="21"/>
      <c r="WML144" s="21"/>
      <c r="WMM144" s="21"/>
      <c r="WMN144" s="21"/>
      <c r="WMO144" s="21"/>
      <c r="WMP144" s="21"/>
      <c r="WMQ144" s="21"/>
      <c r="WMR144" s="21"/>
      <c r="WMS144" s="21"/>
      <c r="WMT144" s="21"/>
      <c r="WMU144" s="21"/>
      <c r="WMV144" s="21"/>
      <c r="WMW144" s="21"/>
      <c r="WMX144" s="21"/>
      <c r="WMY144" s="21"/>
      <c r="WMZ144" s="21"/>
      <c r="WNA144" s="21"/>
      <c r="WNB144" s="21"/>
      <c r="WNC144" s="21"/>
      <c r="WND144" s="21"/>
      <c r="WNE144" s="21"/>
      <c r="WNF144" s="21"/>
      <c r="WNG144" s="21"/>
      <c r="WNH144" s="21"/>
      <c r="WNI144" s="21"/>
      <c r="WNJ144" s="21"/>
      <c r="WNK144" s="21"/>
      <c r="WNL144" s="21"/>
      <c r="WNM144" s="21"/>
      <c r="WNN144" s="21"/>
      <c r="WNO144" s="21"/>
      <c r="WNP144" s="21"/>
      <c r="WNQ144" s="21"/>
      <c r="WNR144" s="21"/>
      <c r="WNS144" s="21"/>
      <c r="WNT144" s="21"/>
      <c r="WNU144" s="21"/>
      <c r="WNV144" s="21"/>
      <c r="WNW144" s="21"/>
      <c r="WNX144" s="21"/>
      <c r="WNY144" s="21"/>
      <c r="WNZ144" s="21"/>
      <c r="WOA144" s="21"/>
      <c r="WOB144" s="21"/>
      <c r="WOC144" s="21"/>
      <c r="WOD144" s="21"/>
      <c r="WOE144" s="21"/>
      <c r="WOF144" s="21"/>
      <c r="WOG144" s="21"/>
      <c r="WOH144" s="21"/>
      <c r="WOI144" s="21"/>
      <c r="WOJ144" s="21"/>
      <c r="WOK144" s="21"/>
      <c r="WOL144" s="21"/>
      <c r="WOM144" s="21"/>
      <c r="WON144" s="21"/>
      <c r="WOO144" s="21"/>
      <c r="WOP144" s="21"/>
      <c r="WOQ144" s="21"/>
      <c r="WOR144" s="21"/>
      <c r="WOS144" s="21"/>
      <c r="WOT144" s="21"/>
      <c r="WOU144" s="21"/>
      <c r="WOV144" s="21"/>
      <c r="WOW144" s="21"/>
      <c r="WOX144" s="21"/>
      <c r="WOY144" s="21"/>
      <c r="WOZ144" s="21"/>
      <c r="WPA144" s="21"/>
      <c r="WPB144" s="21"/>
      <c r="WPC144" s="21"/>
      <c r="WPD144" s="21"/>
      <c r="WPE144" s="21"/>
      <c r="WPF144" s="21"/>
      <c r="WPG144" s="21"/>
      <c r="WPH144" s="21"/>
      <c r="WPI144" s="21"/>
      <c r="WPJ144" s="21"/>
      <c r="WPK144" s="21"/>
      <c r="WPL144" s="21"/>
      <c r="WPM144" s="21"/>
      <c r="WPN144" s="21"/>
      <c r="WPO144" s="21"/>
      <c r="WPP144" s="21"/>
      <c r="WPQ144" s="21"/>
      <c r="WPR144" s="21"/>
      <c r="WPS144" s="21"/>
      <c r="WPT144" s="21"/>
      <c r="WPU144" s="21"/>
      <c r="WPV144" s="21"/>
      <c r="WPW144" s="21"/>
      <c r="WPX144" s="21"/>
      <c r="WPY144" s="21"/>
      <c r="WPZ144" s="21"/>
      <c r="WQA144" s="21"/>
      <c r="WQB144" s="21"/>
      <c r="WQC144" s="21"/>
      <c r="WQD144" s="21"/>
      <c r="WQE144" s="21"/>
      <c r="WQF144" s="21"/>
      <c r="WQG144" s="21"/>
      <c r="WQH144" s="21"/>
      <c r="WQI144" s="21"/>
      <c r="WQJ144" s="21"/>
      <c r="WQK144" s="21"/>
      <c r="WQL144" s="21"/>
      <c r="WQM144" s="21"/>
      <c r="WQN144" s="21"/>
      <c r="WQO144" s="21"/>
      <c r="WQP144" s="21"/>
      <c r="WQQ144" s="21"/>
      <c r="WQR144" s="21"/>
      <c r="WQS144" s="21"/>
      <c r="WQT144" s="21"/>
      <c r="WQU144" s="21"/>
      <c r="WQV144" s="21"/>
      <c r="WQW144" s="21"/>
      <c r="WQX144" s="21"/>
      <c r="WQY144" s="21"/>
      <c r="WQZ144" s="21"/>
      <c r="WRA144" s="21"/>
      <c r="WRB144" s="21"/>
      <c r="WRC144" s="21"/>
      <c r="WRD144" s="21"/>
      <c r="WRE144" s="21"/>
      <c r="WRF144" s="21"/>
      <c r="WRG144" s="21"/>
      <c r="WRH144" s="21"/>
      <c r="WRI144" s="21"/>
      <c r="WRJ144" s="21"/>
      <c r="WRK144" s="21"/>
      <c r="WRL144" s="21"/>
      <c r="WRM144" s="21"/>
      <c r="WRN144" s="21"/>
      <c r="WRO144" s="21"/>
      <c r="WRP144" s="21"/>
      <c r="WRQ144" s="21"/>
      <c r="WRR144" s="21"/>
      <c r="WRS144" s="21"/>
      <c r="WRT144" s="21"/>
      <c r="WRU144" s="21"/>
      <c r="WRV144" s="21"/>
      <c r="WRW144" s="21"/>
      <c r="WRX144" s="21"/>
      <c r="WRY144" s="21"/>
      <c r="WRZ144" s="21"/>
      <c r="WSA144" s="21"/>
      <c r="WSB144" s="21"/>
      <c r="WSC144" s="21"/>
      <c r="WSD144" s="21"/>
      <c r="WSE144" s="21"/>
      <c r="WSF144" s="21"/>
      <c r="WSG144" s="21"/>
      <c r="WSH144" s="21"/>
      <c r="WSI144" s="21"/>
      <c r="WSJ144" s="21"/>
      <c r="WSK144" s="21"/>
      <c r="WSL144" s="21"/>
      <c r="WSM144" s="21"/>
      <c r="WSN144" s="21"/>
      <c r="WSO144" s="21"/>
      <c r="WSP144" s="21"/>
      <c r="WSQ144" s="21"/>
      <c r="WSR144" s="21"/>
      <c r="WSS144" s="21"/>
      <c r="WST144" s="21"/>
      <c r="WSU144" s="21"/>
      <c r="WSV144" s="21"/>
      <c r="WSW144" s="21"/>
      <c r="WSX144" s="21"/>
      <c r="WSY144" s="21"/>
      <c r="WSZ144" s="21"/>
      <c r="WTA144" s="21"/>
      <c r="WTB144" s="21"/>
      <c r="WTC144" s="21"/>
      <c r="WTD144" s="21"/>
      <c r="WTE144" s="21"/>
      <c r="WTF144" s="21"/>
      <c r="WTG144" s="21"/>
      <c r="WTH144" s="21"/>
      <c r="WTI144" s="21"/>
      <c r="WTJ144" s="21"/>
      <c r="WTK144" s="21"/>
      <c r="WTL144" s="21"/>
      <c r="WTM144" s="21"/>
      <c r="WTN144" s="21"/>
      <c r="WTO144" s="21"/>
      <c r="WTP144" s="21"/>
      <c r="WTQ144" s="21"/>
      <c r="WTR144" s="21"/>
      <c r="WTS144" s="21"/>
      <c r="WTT144" s="21"/>
      <c r="WTU144" s="21"/>
      <c r="WTV144" s="21"/>
      <c r="WTW144" s="21"/>
      <c r="WTX144" s="21"/>
      <c r="WTY144" s="21"/>
      <c r="WTZ144" s="21"/>
      <c r="WUA144" s="21"/>
      <c r="WUB144" s="21"/>
      <c r="WUC144" s="21"/>
      <c r="WUD144" s="21"/>
      <c r="WUE144" s="21"/>
      <c r="WUF144" s="21"/>
      <c r="WUG144" s="21"/>
      <c r="WUH144" s="21"/>
      <c r="WUI144" s="21"/>
      <c r="WUJ144" s="21"/>
      <c r="WUK144" s="21"/>
      <c r="WUL144" s="21"/>
      <c r="WUM144" s="21"/>
      <c r="WUN144" s="21"/>
      <c r="WUO144" s="21"/>
      <c r="WUP144" s="21"/>
      <c r="WUQ144" s="21"/>
      <c r="WUR144" s="21"/>
      <c r="WUS144" s="21"/>
      <c r="WUT144" s="21"/>
      <c r="WUU144" s="21"/>
      <c r="WUV144" s="21"/>
      <c r="WUW144" s="21"/>
      <c r="WUX144" s="21"/>
      <c r="WUY144" s="21"/>
      <c r="WUZ144" s="21"/>
      <c r="WVA144" s="21"/>
      <c r="WVB144" s="21"/>
      <c r="WVC144" s="21"/>
      <c r="WVD144" s="21"/>
      <c r="WVE144" s="21"/>
      <c r="WVF144" s="21"/>
      <c r="WVG144" s="21"/>
      <c r="WVH144" s="21"/>
      <c r="WVI144" s="21"/>
      <c r="WVJ144" s="21"/>
      <c r="WVK144" s="21"/>
      <c r="WVL144" s="21"/>
      <c r="WVM144" s="21"/>
      <c r="WVN144" s="21"/>
      <c r="WVO144" s="21"/>
      <c r="WVP144" s="21"/>
      <c r="WVQ144" s="21"/>
      <c r="WVR144" s="21"/>
      <c r="WVS144" s="21"/>
      <c r="WVT144" s="21"/>
      <c r="WVU144" s="21"/>
      <c r="WVV144" s="21"/>
      <c r="WVW144" s="21"/>
      <c r="WVX144" s="21"/>
      <c r="WVY144" s="21"/>
      <c r="WVZ144" s="21"/>
      <c r="WWA144" s="21"/>
      <c r="WWB144" s="21"/>
      <c r="WWC144" s="21"/>
      <c r="WWD144" s="21"/>
      <c r="WWE144" s="21"/>
      <c r="WWF144" s="21"/>
      <c r="WWG144" s="21"/>
      <c r="WWH144" s="21"/>
      <c r="WWI144" s="21"/>
      <c r="WWJ144" s="21"/>
      <c r="WWK144" s="21"/>
      <c r="WWL144" s="21"/>
      <c r="WWM144" s="21"/>
      <c r="WWN144" s="21"/>
      <c r="WWO144" s="21"/>
      <c r="WWP144" s="21"/>
      <c r="WWQ144" s="21"/>
      <c r="WWR144" s="21"/>
      <c r="WWS144" s="21"/>
      <c r="WWT144" s="21"/>
      <c r="WWU144" s="21"/>
      <c r="WWV144" s="21"/>
      <c r="WWW144" s="21"/>
      <c r="WWX144" s="21"/>
      <c r="WWY144" s="21"/>
      <c r="WWZ144" s="21"/>
      <c r="WXA144" s="21"/>
      <c r="WXB144" s="21"/>
      <c r="WXC144" s="21"/>
      <c r="WXD144" s="21"/>
      <c r="WXE144" s="21"/>
      <c r="WXF144" s="21"/>
      <c r="WXG144" s="21"/>
      <c r="WXH144" s="21"/>
      <c r="WXI144" s="21"/>
      <c r="WXJ144" s="21"/>
      <c r="WXK144" s="21"/>
      <c r="WXL144" s="21"/>
      <c r="WXM144" s="21"/>
      <c r="WXN144" s="21"/>
      <c r="WXO144" s="21"/>
      <c r="WXP144" s="21"/>
      <c r="WXQ144" s="21"/>
      <c r="WXR144" s="21"/>
      <c r="WXS144" s="21"/>
      <c r="WXT144" s="21"/>
      <c r="WXU144" s="21"/>
      <c r="WXV144" s="21"/>
      <c r="WXW144" s="21"/>
      <c r="WXX144" s="21"/>
      <c r="WXY144" s="21"/>
      <c r="WXZ144" s="21"/>
      <c r="WYA144" s="21"/>
      <c r="WYB144" s="21"/>
      <c r="WYC144" s="21"/>
      <c r="WYD144" s="21"/>
      <c r="WYE144" s="21"/>
      <c r="WYF144" s="21"/>
      <c r="WYG144" s="21"/>
      <c r="WYH144" s="21"/>
      <c r="WYI144" s="21"/>
      <c r="WYJ144" s="21"/>
      <c r="WYK144" s="21"/>
      <c r="WYL144" s="21"/>
      <c r="WYM144" s="21"/>
      <c r="WYN144" s="21"/>
      <c r="WYO144" s="21"/>
      <c r="WYP144" s="21"/>
      <c r="WYQ144" s="21"/>
      <c r="WYR144" s="21"/>
      <c r="WYS144" s="21"/>
      <c r="WYT144" s="21"/>
      <c r="WYU144" s="21"/>
      <c r="WYV144" s="21"/>
      <c r="WYW144" s="21"/>
      <c r="WYX144" s="21"/>
      <c r="WYY144" s="21"/>
      <c r="WYZ144" s="21"/>
      <c r="WZA144" s="21"/>
      <c r="WZB144" s="21"/>
      <c r="WZC144" s="21"/>
      <c r="WZD144" s="21"/>
      <c r="WZE144" s="21"/>
      <c r="WZF144" s="21"/>
      <c r="WZG144" s="21"/>
      <c r="WZH144" s="21"/>
      <c r="WZI144" s="21"/>
      <c r="WZJ144" s="21"/>
      <c r="WZK144" s="21"/>
      <c r="WZL144" s="21"/>
      <c r="WZM144" s="21"/>
      <c r="WZN144" s="21"/>
      <c r="WZO144" s="21"/>
      <c r="WZP144" s="21"/>
      <c r="WZQ144" s="21"/>
      <c r="WZR144" s="21"/>
      <c r="WZS144" s="21"/>
      <c r="WZT144" s="21"/>
      <c r="WZU144" s="21"/>
      <c r="WZV144" s="21"/>
      <c r="WZW144" s="21"/>
      <c r="WZX144" s="21"/>
      <c r="WZY144" s="21"/>
      <c r="WZZ144" s="21"/>
      <c r="XAA144" s="21"/>
      <c r="XAB144" s="21"/>
      <c r="XAC144" s="21"/>
      <c r="XAD144" s="21"/>
      <c r="XAE144" s="21"/>
      <c r="XAF144" s="21"/>
      <c r="XAG144" s="21"/>
      <c r="XAH144" s="21"/>
      <c r="XAI144" s="21"/>
      <c r="XAJ144" s="21"/>
      <c r="XAK144" s="21"/>
      <c r="XAL144" s="21"/>
      <c r="XAM144" s="21"/>
      <c r="XAN144" s="21"/>
      <c r="XAO144" s="21"/>
      <c r="XAP144" s="21"/>
      <c r="XAQ144" s="21"/>
      <c r="XAR144" s="21"/>
      <c r="XAS144" s="21"/>
      <c r="XAT144" s="21"/>
      <c r="XAU144" s="21"/>
      <c r="XAV144" s="21"/>
      <c r="XAW144" s="21"/>
      <c r="XAX144" s="21"/>
      <c r="XAY144" s="21"/>
      <c r="XAZ144" s="21"/>
      <c r="XBA144" s="21"/>
      <c r="XBB144" s="21"/>
      <c r="XBC144" s="21"/>
      <c r="XBD144" s="21"/>
      <c r="XBE144" s="21"/>
      <c r="XBF144" s="21"/>
      <c r="XBG144" s="21"/>
      <c r="XBH144" s="21"/>
      <c r="XBI144" s="21"/>
      <c r="XBJ144" s="21"/>
      <c r="XBK144" s="21"/>
      <c r="XBL144" s="21"/>
      <c r="XBM144" s="21"/>
      <c r="XBN144" s="21"/>
      <c r="XBO144" s="21"/>
      <c r="XBP144" s="21"/>
      <c r="XBQ144" s="21"/>
      <c r="XBR144" s="21"/>
      <c r="XBS144" s="21"/>
      <c r="XBT144" s="21"/>
      <c r="XBU144" s="21"/>
      <c r="XBV144" s="21"/>
      <c r="XBW144" s="21"/>
      <c r="XBX144" s="21"/>
      <c r="XBY144" s="21"/>
      <c r="XBZ144" s="21"/>
      <c r="XCA144" s="21"/>
      <c r="XCB144" s="21"/>
      <c r="XCC144" s="21"/>
      <c r="XCD144" s="21"/>
      <c r="XCE144" s="21"/>
      <c r="XCF144" s="21"/>
      <c r="XCG144" s="21"/>
      <c r="XCH144" s="21"/>
      <c r="XCI144" s="21"/>
      <c r="XCJ144" s="21"/>
      <c r="XCK144" s="21"/>
      <c r="XCL144" s="21"/>
      <c r="XCM144" s="21"/>
      <c r="XCN144" s="21"/>
      <c r="XCO144" s="21"/>
      <c r="XCP144" s="21"/>
      <c r="XCQ144" s="21"/>
      <c r="XCR144" s="21"/>
      <c r="XCS144" s="21"/>
      <c r="XCT144" s="21"/>
      <c r="XCU144" s="21"/>
      <c r="XCV144" s="21"/>
      <c r="XCW144" s="21"/>
      <c r="XCX144" s="21"/>
      <c r="XCY144" s="21"/>
      <c r="XCZ144" s="21"/>
      <c r="XDA144" s="21"/>
      <c r="XDB144" s="21"/>
      <c r="XDC144" s="21"/>
      <c r="XDD144" s="21"/>
      <c r="XDE144" s="21"/>
      <c r="XDF144" s="21"/>
      <c r="XDG144" s="21"/>
      <c r="XDH144" s="21"/>
      <c r="XDI144" s="21"/>
      <c r="XDJ144" s="21"/>
      <c r="XDK144" s="21"/>
      <c r="XDL144" s="21"/>
      <c r="XDM144" s="21"/>
      <c r="XDN144" s="21"/>
      <c r="XDO144" s="21"/>
      <c r="XDP144" s="21"/>
      <c r="XDQ144" s="21"/>
      <c r="XDR144" s="21"/>
      <c r="XDS144" s="21"/>
      <c r="XDT144" s="21"/>
      <c r="XDU144" s="21"/>
      <c r="XDV144" s="21"/>
      <c r="XDW144" s="21"/>
      <c r="XDX144" s="21"/>
      <c r="XDY144" s="21"/>
      <c r="XDZ144" s="21"/>
      <c r="XEA144" s="21"/>
      <c r="XEB144" s="21"/>
      <c r="XEC144" s="21"/>
      <c r="XED144" s="21"/>
      <c r="XEE144" s="21"/>
      <c r="XEF144" s="21"/>
      <c r="XEG144" s="21"/>
      <c r="XEH144" s="21"/>
      <c r="XEI144" s="21"/>
      <c r="XEJ144" s="21"/>
      <c r="XEK144" s="21"/>
      <c r="XEL144" s="21"/>
      <c r="XEM144" s="21"/>
      <c r="XEN144" s="21"/>
      <c r="XEO144" s="21"/>
      <c r="XEP144" s="21"/>
      <c r="XEQ144" s="21"/>
      <c r="XER144" s="21"/>
      <c r="XES144" s="21"/>
      <c r="XET144" s="21"/>
      <c r="XEU144" s="21"/>
      <c r="XEV144" s="21"/>
      <c r="XEW144" s="21"/>
      <c r="XEX144" s="21"/>
      <c r="XEY144" s="21"/>
      <c r="XEZ144" s="21"/>
      <c r="XFA144" s="21"/>
      <c r="XFB144" s="21"/>
      <c r="XFC144" s="21"/>
      <c r="XFD144" s="21"/>
    </row>
    <row r="145" spans="1:16384">
      <c r="B145" s="30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  <c r="FQ145" s="21"/>
      <c r="FR145" s="21"/>
      <c r="FS145" s="21"/>
      <c r="FT145" s="21"/>
      <c r="FU145" s="21"/>
      <c r="FV145" s="21"/>
      <c r="FW145" s="21"/>
      <c r="FX145" s="21"/>
      <c r="FY145" s="21"/>
      <c r="FZ145" s="21"/>
      <c r="GA145" s="21"/>
      <c r="GB145" s="21"/>
      <c r="GC145" s="21"/>
      <c r="GD145" s="21"/>
      <c r="GE145" s="21"/>
      <c r="GF145" s="21"/>
      <c r="GG145" s="21"/>
      <c r="GH145" s="21"/>
      <c r="GI145" s="21"/>
      <c r="GJ145" s="21"/>
      <c r="GK145" s="21"/>
      <c r="GL145" s="21"/>
      <c r="GM145" s="21"/>
      <c r="GN145" s="21"/>
      <c r="GO145" s="21"/>
      <c r="GP145" s="21"/>
      <c r="GQ145" s="21"/>
      <c r="GR145" s="21"/>
      <c r="GS145" s="21"/>
      <c r="GT145" s="21"/>
      <c r="GU145" s="21"/>
      <c r="GV145" s="21"/>
      <c r="GW145" s="21"/>
      <c r="GX145" s="21"/>
      <c r="GY145" s="21"/>
      <c r="GZ145" s="21"/>
      <c r="HA145" s="21"/>
      <c r="HB145" s="21"/>
      <c r="HC145" s="21"/>
      <c r="HD145" s="21"/>
      <c r="HE145" s="21"/>
      <c r="HF145" s="21"/>
      <c r="HG145" s="21"/>
      <c r="HH145" s="21"/>
      <c r="HI145" s="21"/>
      <c r="HJ145" s="21"/>
      <c r="HK145" s="21"/>
      <c r="HL145" s="21"/>
      <c r="HM145" s="21"/>
      <c r="HN145" s="21"/>
      <c r="HO145" s="21"/>
      <c r="HP145" s="21"/>
      <c r="HQ145" s="21"/>
      <c r="HR145" s="21"/>
      <c r="HS145" s="21"/>
      <c r="HT145" s="21"/>
      <c r="HU145" s="21"/>
      <c r="HV145" s="21"/>
      <c r="HW145" s="21"/>
      <c r="HX145" s="21"/>
      <c r="HY145" s="21"/>
      <c r="HZ145" s="21"/>
      <c r="IA145" s="21"/>
      <c r="IB145" s="21"/>
      <c r="IC145" s="21"/>
      <c r="ID145" s="21"/>
      <c r="IE145" s="21"/>
      <c r="IF145" s="21"/>
      <c r="IG145" s="21"/>
      <c r="IH145" s="21"/>
      <c r="II145" s="21"/>
      <c r="IJ145" s="21"/>
      <c r="IK145" s="21"/>
      <c r="IL145" s="21"/>
      <c r="IM145" s="21"/>
      <c r="IN145" s="21"/>
      <c r="IO145" s="21"/>
      <c r="IP145" s="21"/>
      <c r="IQ145" s="21"/>
      <c r="IR145" s="21"/>
      <c r="IS145" s="21"/>
      <c r="IT145" s="21"/>
      <c r="IU145" s="21"/>
      <c r="IV145" s="21"/>
      <c r="IW145" s="21"/>
      <c r="IX145" s="21"/>
      <c r="IY145" s="21"/>
      <c r="IZ145" s="21"/>
      <c r="JA145" s="21"/>
      <c r="JB145" s="21"/>
      <c r="JC145" s="21"/>
      <c r="JD145" s="21"/>
      <c r="JE145" s="21"/>
      <c r="JF145" s="21"/>
      <c r="JG145" s="21"/>
      <c r="JH145" s="21"/>
      <c r="JI145" s="21"/>
      <c r="JJ145" s="21"/>
      <c r="JK145" s="21"/>
      <c r="JL145" s="21"/>
      <c r="JM145" s="21"/>
      <c r="JN145" s="21"/>
      <c r="JO145" s="21"/>
      <c r="JP145" s="21"/>
      <c r="JQ145" s="21"/>
      <c r="JR145" s="21"/>
      <c r="JS145" s="21"/>
      <c r="JT145" s="21"/>
      <c r="JU145" s="21"/>
      <c r="JV145" s="21"/>
      <c r="JW145" s="21"/>
      <c r="JX145" s="21"/>
      <c r="JY145" s="21"/>
      <c r="JZ145" s="21"/>
      <c r="KA145" s="21"/>
      <c r="KB145" s="21"/>
      <c r="KC145" s="21"/>
      <c r="KD145" s="21"/>
      <c r="KE145" s="21"/>
      <c r="KF145" s="21"/>
      <c r="KG145" s="21"/>
      <c r="KH145" s="21"/>
      <c r="KI145" s="21"/>
      <c r="KJ145" s="21"/>
      <c r="KK145" s="21"/>
      <c r="KL145" s="21"/>
      <c r="KM145" s="21"/>
      <c r="KN145" s="21"/>
      <c r="KO145" s="21"/>
      <c r="KP145" s="21"/>
      <c r="KQ145" s="21"/>
      <c r="KR145" s="21"/>
      <c r="KS145" s="21"/>
      <c r="KT145" s="21"/>
      <c r="KU145" s="21"/>
      <c r="KV145" s="21"/>
      <c r="KW145" s="21"/>
      <c r="KX145" s="21"/>
      <c r="KY145" s="21"/>
      <c r="KZ145" s="21"/>
      <c r="LA145" s="21"/>
      <c r="LB145" s="21"/>
      <c r="LC145" s="21"/>
      <c r="LD145" s="21"/>
      <c r="LE145" s="21"/>
      <c r="LF145" s="21"/>
      <c r="LG145" s="21"/>
      <c r="LH145" s="21"/>
      <c r="LI145" s="21"/>
      <c r="LJ145" s="21"/>
      <c r="LK145" s="21"/>
      <c r="LL145" s="21"/>
      <c r="LM145" s="21"/>
      <c r="LN145" s="21"/>
      <c r="LO145" s="21"/>
      <c r="LP145" s="21"/>
      <c r="LQ145" s="21"/>
      <c r="LR145" s="21"/>
      <c r="LS145" s="21"/>
      <c r="LT145" s="21"/>
      <c r="LU145" s="21"/>
      <c r="LV145" s="21"/>
      <c r="LW145" s="21"/>
      <c r="LX145" s="21"/>
      <c r="LY145" s="21"/>
      <c r="LZ145" s="21"/>
      <c r="MA145" s="21"/>
      <c r="MB145" s="21"/>
      <c r="MC145" s="21"/>
      <c r="MD145" s="21"/>
      <c r="ME145" s="21"/>
      <c r="MF145" s="21"/>
      <c r="MG145" s="21"/>
      <c r="MH145" s="21"/>
      <c r="MI145" s="21"/>
      <c r="MJ145" s="21"/>
      <c r="MK145" s="21"/>
      <c r="ML145" s="21"/>
      <c r="MM145" s="21"/>
      <c r="MN145" s="21"/>
      <c r="MO145" s="21"/>
      <c r="MP145" s="21"/>
      <c r="MQ145" s="21"/>
      <c r="MR145" s="21"/>
      <c r="MS145" s="21"/>
      <c r="MT145" s="21"/>
      <c r="MU145" s="21"/>
      <c r="MV145" s="21"/>
      <c r="MW145" s="21"/>
      <c r="MX145" s="21"/>
      <c r="MY145" s="21"/>
      <c r="MZ145" s="21"/>
      <c r="NA145" s="21"/>
      <c r="NB145" s="21"/>
      <c r="NC145" s="21"/>
      <c r="ND145" s="21"/>
      <c r="NE145" s="21"/>
      <c r="NF145" s="21"/>
      <c r="NG145" s="21"/>
      <c r="NH145" s="21"/>
      <c r="NI145" s="21"/>
      <c r="NJ145" s="21"/>
      <c r="NK145" s="21"/>
      <c r="NL145" s="21"/>
      <c r="NM145" s="21"/>
      <c r="NN145" s="21"/>
      <c r="NO145" s="21"/>
      <c r="NP145" s="21"/>
      <c r="NQ145" s="21"/>
      <c r="NR145" s="21"/>
      <c r="NS145" s="21"/>
      <c r="NT145" s="21"/>
      <c r="NU145" s="21"/>
      <c r="NV145" s="21"/>
      <c r="NW145" s="21"/>
      <c r="NX145" s="21"/>
      <c r="NY145" s="21"/>
      <c r="NZ145" s="21"/>
      <c r="OA145" s="21"/>
      <c r="OB145" s="21"/>
      <c r="OC145" s="21"/>
      <c r="OD145" s="21"/>
      <c r="OE145" s="21"/>
      <c r="OF145" s="21"/>
      <c r="OG145" s="21"/>
      <c r="OH145" s="21"/>
      <c r="OI145" s="21"/>
      <c r="OJ145" s="21"/>
      <c r="OK145" s="21"/>
      <c r="OL145" s="21"/>
      <c r="OM145" s="21"/>
      <c r="ON145" s="21"/>
      <c r="OO145" s="21"/>
      <c r="OP145" s="21"/>
      <c r="OQ145" s="21"/>
      <c r="OR145" s="21"/>
      <c r="OS145" s="21"/>
      <c r="OT145" s="21"/>
      <c r="OU145" s="21"/>
      <c r="OV145" s="21"/>
      <c r="OW145" s="21"/>
      <c r="OX145" s="21"/>
      <c r="OY145" s="21"/>
      <c r="OZ145" s="21"/>
      <c r="PA145" s="21"/>
      <c r="PB145" s="21"/>
      <c r="PC145" s="21"/>
      <c r="PD145" s="21"/>
      <c r="PE145" s="21"/>
      <c r="PF145" s="21"/>
      <c r="PG145" s="21"/>
      <c r="PH145" s="21"/>
      <c r="PI145" s="21"/>
      <c r="PJ145" s="21"/>
      <c r="PK145" s="21"/>
      <c r="PL145" s="21"/>
      <c r="PM145" s="21"/>
      <c r="PN145" s="21"/>
      <c r="PO145" s="21"/>
      <c r="PP145" s="21"/>
      <c r="PQ145" s="21"/>
      <c r="PR145" s="21"/>
      <c r="PS145" s="21"/>
      <c r="PT145" s="21"/>
      <c r="PU145" s="21"/>
      <c r="PV145" s="21"/>
      <c r="PW145" s="21"/>
      <c r="PX145" s="21"/>
      <c r="PY145" s="21"/>
      <c r="PZ145" s="21"/>
      <c r="QA145" s="21"/>
      <c r="QB145" s="21"/>
      <c r="QC145" s="21"/>
      <c r="QD145" s="21"/>
      <c r="QE145" s="21"/>
      <c r="QF145" s="21"/>
      <c r="QG145" s="21"/>
      <c r="QH145" s="21"/>
      <c r="QI145" s="21"/>
      <c r="QJ145" s="21"/>
      <c r="QK145" s="21"/>
      <c r="QL145" s="21"/>
      <c r="QM145" s="21"/>
      <c r="QN145" s="21"/>
      <c r="QO145" s="21"/>
      <c r="QP145" s="21"/>
      <c r="QQ145" s="21"/>
      <c r="QR145" s="21"/>
      <c r="QS145" s="21"/>
      <c r="QT145" s="21"/>
      <c r="QU145" s="21"/>
      <c r="QV145" s="21"/>
      <c r="QW145" s="21"/>
      <c r="QX145" s="21"/>
      <c r="QY145" s="21"/>
      <c r="QZ145" s="21"/>
      <c r="RA145" s="21"/>
      <c r="RB145" s="21"/>
      <c r="RC145" s="21"/>
      <c r="RD145" s="21"/>
      <c r="RE145" s="21"/>
      <c r="RF145" s="21"/>
      <c r="RG145" s="21"/>
      <c r="RH145" s="21"/>
      <c r="RI145" s="21"/>
      <c r="RJ145" s="21"/>
      <c r="RK145" s="21"/>
      <c r="RL145" s="21"/>
      <c r="RM145" s="21"/>
      <c r="RN145" s="21"/>
      <c r="RO145" s="21"/>
      <c r="RP145" s="21"/>
      <c r="RQ145" s="21"/>
      <c r="RR145" s="21"/>
      <c r="RS145" s="21"/>
      <c r="RT145" s="21"/>
      <c r="RU145" s="21"/>
      <c r="RV145" s="21"/>
      <c r="RW145" s="21"/>
      <c r="RX145" s="21"/>
      <c r="RY145" s="21"/>
      <c r="RZ145" s="21"/>
      <c r="SA145" s="21"/>
      <c r="SB145" s="21"/>
      <c r="SC145" s="21"/>
      <c r="SD145" s="21"/>
      <c r="SE145" s="21"/>
      <c r="SF145" s="21"/>
      <c r="SG145" s="21"/>
      <c r="SH145" s="21"/>
      <c r="SI145" s="21"/>
      <c r="SJ145" s="21"/>
      <c r="SK145" s="21"/>
      <c r="SL145" s="21"/>
      <c r="SM145" s="21"/>
      <c r="SN145" s="21"/>
      <c r="SO145" s="21"/>
      <c r="SP145" s="21"/>
      <c r="SQ145" s="21"/>
      <c r="SR145" s="21"/>
      <c r="SS145" s="21"/>
      <c r="ST145" s="21"/>
      <c r="SU145" s="21"/>
      <c r="SV145" s="21"/>
      <c r="SW145" s="21"/>
      <c r="SX145" s="21"/>
      <c r="SY145" s="21"/>
      <c r="SZ145" s="21"/>
      <c r="TA145" s="21"/>
      <c r="TB145" s="21"/>
      <c r="TC145" s="21"/>
      <c r="TD145" s="21"/>
      <c r="TE145" s="21"/>
      <c r="TF145" s="21"/>
      <c r="TG145" s="21"/>
      <c r="TH145" s="21"/>
      <c r="TI145" s="21"/>
      <c r="TJ145" s="21"/>
      <c r="TK145" s="21"/>
      <c r="TL145" s="21"/>
      <c r="TM145" s="21"/>
      <c r="TN145" s="21"/>
      <c r="TO145" s="21"/>
      <c r="TP145" s="21"/>
      <c r="TQ145" s="21"/>
      <c r="TR145" s="21"/>
      <c r="TS145" s="21"/>
      <c r="TT145" s="21"/>
      <c r="TU145" s="21"/>
      <c r="TV145" s="21"/>
      <c r="TW145" s="21"/>
      <c r="TX145" s="21"/>
      <c r="TY145" s="21"/>
      <c r="TZ145" s="21"/>
      <c r="UA145" s="21"/>
      <c r="UB145" s="21"/>
      <c r="UC145" s="21"/>
      <c r="UD145" s="21"/>
      <c r="UE145" s="21"/>
      <c r="UF145" s="21"/>
      <c r="UG145" s="21"/>
      <c r="UH145" s="21"/>
      <c r="UI145" s="21"/>
      <c r="UJ145" s="21"/>
      <c r="UK145" s="21"/>
      <c r="UL145" s="21"/>
      <c r="UM145" s="21"/>
      <c r="UN145" s="21"/>
      <c r="UO145" s="21"/>
      <c r="UP145" s="21"/>
      <c r="UQ145" s="21"/>
      <c r="UR145" s="21"/>
      <c r="US145" s="21"/>
      <c r="UT145" s="21"/>
      <c r="UU145" s="21"/>
      <c r="UV145" s="21"/>
      <c r="UW145" s="21"/>
      <c r="UX145" s="21"/>
      <c r="UY145" s="21"/>
      <c r="UZ145" s="21"/>
      <c r="VA145" s="21"/>
      <c r="VB145" s="21"/>
      <c r="VC145" s="21"/>
      <c r="VD145" s="21"/>
      <c r="VE145" s="21"/>
      <c r="VF145" s="21"/>
      <c r="VG145" s="21"/>
      <c r="VH145" s="21"/>
      <c r="VI145" s="21"/>
      <c r="VJ145" s="21"/>
      <c r="VK145" s="21"/>
      <c r="VL145" s="21"/>
      <c r="VM145" s="21"/>
      <c r="VN145" s="21"/>
      <c r="VO145" s="21"/>
      <c r="VP145" s="21"/>
      <c r="VQ145" s="21"/>
      <c r="VR145" s="21"/>
      <c r="VS145" s="21"/>
      <c r="VT145" s="21"/>
      <c r="VU145" s="21"/>
      <c r="VV145" s="21"/>
      <c r="VW145" s="21"/>
      <c r="VX145" s="21"/>
      <c r="VY145" s="21"/>
      <c r="VZ145" s="21"/>
      <c r="WA145" s="21"/>
      <c r="WB145" s="21"/>
      <c r="WC145" s="21"/>
      <c r="WD145" s="21"/>
      <c r="WE145" s="21"/>
      <c r="WF145" s="21"/>
      <c r="WG145" s="21"/>
      <c r="WH145" s="21"/>
      <c r="WI145" s="21"/>
      <c r="WJ145" s="21"/>
      <c r="WK145" s="21"/>
      <c r="WL145" s="21"/>
      <c r="WM145" s="21"/>
      <c r="WN145" s="21"/>
      <c r="WO145" s="21"/>
      <c r="WP145" s="21"/>
      <c r="WQ145" s="21"/>
      <c r="WR145" s="21"/>
      <c r="WS145" s="21"/>
      <c r="WT145" s="21"/>
      <c r="WU145" s="21"/>
      <c r="WV145" s="21"/>
      <c r="WW145" s="21"/>
      <c r="WX145" s="21"/>
      <c r="WY145" s="21"/>
      <c r="WZ145" s="21"/>
      <c r="XA145" s="21"/>
      <c r="XB145" s="21"/>
      <c r="XC145" s="21"/>
      <c r="XD145" s="21"/>
      <c r="XE145" s="21"/>
      <c r="XF145" s="21"/>
      <c r="XG145" s="21"/>
      <c r="XH145" s="21"/>
      <c r="XI145" s="21"/>
      <c r="XJ145" s="21"/>
      <c r="XK145" s="21"/>
      <c r="XL145" s="21"/>
      <c r="XM145" s="21"/>
      <c r="XN145" s="21"/>
      <c r="XO145" s="21"/>
      <c r="XP145" s="21"/>
      <c r="XQ145" s="21"/>
      <c r="XR145" s="21"/>
      <c r="XS145" s="21"/>
      <c r="XT145" s="21"/>
      <c r="XU145" s="21"/>
      <c r="XV145" s="21"/>
      <c r="XW145" s="21"/>
      <c r="XX145" s="21"/>
      <c r="XY145" s="21"/>
      <c r="XZ145" s="21"/>
      <c r="YA145" s="21"/>
      <c r="YB145" s="21"/>
      <c r="YC145" s="21"/>
      <c r="YD145" s="21"/>
      <c r="YE145" s="21"/>
      <c r="YF145" s="21"/>
      <c r="YG145" s="21"/>
      <c r="YH145" s="21"/>
      <c r="YI145" s="21"/>
      <c r="YJ145" s="21"/>
      <c r="YK145" s="21"/>
      <c r="YL145" s="21"/>
      <c r="YM145" s="21"/>
      <c r="YN145" s="21"/>
      <c r="YO145" s="21"/>
      <c r="YP145" s="21"/>
      <c r="YQ145" s="21"/>
      <c r="YR145" s="21"/>
      <c r="YS145" s="21"/>
      <c r="YT145" s="21"/>
      <c r="YU145" s="21"/>
      <c r="YV145" s="21"/>
      <c r="YW145" s="21"/>
      <c r="YX145" s="21"/>
      <c r="YY145" s="21"/>
      <c r="YZ145" s="21"/>
      <c r="ZA145" s="21"/>
      <c r="ZB145" s="21"/>
      <c r="ZC145" s="21"/>
      <c r="ZD145" s="21"/>
      <c r="ZE145" s="21"/>
      <c r="ZF145" s="21"/>
      <c r="ZG145" s="21"/>
      <c r="ZH145" s="21"/>
      <c r="ZI145" s="21"/>
      <c r="ZJ145" s="21"/>
      <c r="ZK145" s="21"/>
      <c r="ZL145" s="21"/>
      <c r="ZM145" s="21"/>
      <c r="ZN145" s="21"/>
      <c r="ZO145" s="21"/>
      <c r="ZP145" s="21"/>
      <c r="ZQ145" s="21"/>
      <c r="ZR145" s="21"/>
      <c r="ZS145" s="21"/>
      <c r="ZT145" s="21"/>
      <c r="ZU145" s="21"/>
      <c r="ZV145" s="21"/>
      <c r="ZW145" s="21"/>
      <c r="ZX145" s="21"/>
      <c r="ZY145" s="21"/>
      <c r="ZZ145" s="21"/>
      <c r="AAA145" s="21"/>
      <c r="AAB145" s="21"/>
      <c r="AAC145" s="21"/>
      <c r="AAD145" s="21"/>
      <c r="AAE145" s="21"/>
      <c r="AAF145" s="21"/>
      <c r="AAG145" s="21"/>
      <c r="AAH145" s="21"/>
      <c r="AAI145" s="21"/>
      <c r="AAJ145" s="21"/>
      <c r="AAK145" s="21"/>
      <c r="AAL145" s="21"/>
      <c r="AAM145" s="21"/>
      <c r="AAN145" s="21"/>
      <c r="AAO145" s="21"/>
      <c r="AAP145" s="21"/>
      <c r="AAQ145" s="21"/>
      <c r="AAR145" s="21"/>
      <c r="AAS145" s="21"/>
      <c r="AAT145" s="21"/>
      <c r="AAU145" s="21"/>
      <c r="AAV145" s="21"/>
      <c r="AAW145" s="21"/>
      <c r="AAX145" s="21"/>
      <c r="AAY145" s="21"/>
      <c r="AAZ145" s="21"/>
      <c r="ABA145" s="21"/>
      <c r="ABB145" s="21"/>
      <c r="ABC145" s="21"/>
      <c r="ABD145" s="21"/>
      <c r="ABE145" s="21"/>
      <c r="ABF145" s="21"/>
      <c r="ABG145" s="21"/>
      <c r="ABH145" s="21"/>
      <c r="ABI145" s="21"/>
      <c r="ABJ145" s="21"/>
      <c r="ABK145" s="21"/>
      <c r="ABL145" s="21"/>
      <c r="ABM145" s="21"/>
      <c r="ABN145" s="21"/>
      <c r="ABO145" s="21"/>
      <c r="ABP145" s="21"/>
      <c r="ABQ145" s="21"/>
      <c r="ABR145" s="21"/>
      <c r="ABS145" s="21"/>
      <c r="ABT145" s="21"/>
      <c r="ABU145" s="21"/>
      <c r="ABV145" s="21"/>
      <c r="ABW145" s="21"/>
      <c r="ABX145" s="21"/>
      <c r="ABY145" s="21"/>
      <c r="ABZ145" s="21"/>
      <c r="ACA145" s="21"/>
      <c r="ACB145" s="21"/>
      <c r="ACC145" s="21"/>
      <c r="ACD145" s="21"/>
      <c r="ACE145" s="21"/>
      <c r="ACF145" s="21"/>
      <c r="ACG145" s="21"/>
      <c r="ACH145" s="21"/>
      <c r="ACI145" s="21"/>
      <c r="ACJ145" s="21"/>
      <c r="ACK145" s="21"/>
      <c r="ACL145" s="21"/>
      <c r="ACM145" s="21"/>
      <c r="ACN145" s="21"/>
      <c r="ACO145" s="21"/>
      <c r="ACP145" s="21"/>
      <c r="ACQ145" s="21"/>
      <c r="ACR145" s="21"/>
      <c r="ACS145" s="21"/>
      <c r="ACT145" s="21"/>
      <c r="ACU145" s="21"/>
      <c r="ACV145" s="21"/>
      <c r="ACW145" s="21"/>
      <c r="ACX145" s="21"/>
      <c r="ACY145" s="21"/>
      <c r="ACZ145" s="21"/>
      <c r="ADA145" s="21"/>
      <c r="ADB145" s="21"/>
      <c r="ADC145" s="21"/>
      <c r="ADD145" s="21"/>
      <c r="ADE145" s="21"/>
      <c r="ADF145" s="21"/>
      <c r="ADG145" s="21"/>
      <c r="ADH145" s="21"/>
      <c r="ADI145" s="21"/>
      <c r="ADJ145" s="21"/>
      <c r="ADK145" s="21"/>
      <c r="ADL145" s="21"/>
      <c r="ADM145" s="21"/>
      <c r="ADN145" s="21"/>
      <c r="ADO145" s="21"/>
      <c r="ADP145" s="21"/>
      <c r="ADQ145" s="21"/>
      <c r="ADR145" s="21"/>
      <c r="ADS145" s="21"/>
      <c r="ADT145" s="21"/>
      <c r="ADU145" s="21"/>
      <c r="ADV145" s="21"/>
      <c r="ADW145" s="21"/>
      <c r="ADX145" s="21"/>
      <c r="ADY145" s="21"/>
      <c r="ADZ145" s="21"/>
      <c r="AEA145" s="21"/>
      <c r="AEB145" s="21"/>
      <c r="AEC145" s="21"/>
      <c r="AED145" s="21"/>
      <c r="AEE145" s="21"/>
      <c r="AEF145" s="21"/>
      <c r="AEG145" s="21"/>
      <c r="AEH145" s="21"/>
      <c r="AEI145" s="21"/>
      <c r="AEJ145" s="21"/>
      <c r="AEK145" s="21"/>
      <c r="AEL145" s="21"/>
      <c r="AEM145" s="21"/>
      <c r="AEN145" s="21"/>
      <c r="AEO145" s="21"/>
      <c r="AEP145" s="21"/>
      <c r="AEQ145" s="21"/>
      <c r="AER145" s="21"/>
      <c r="AES145" s="21"/>
      <c r="AET145" s="21"/>
      <c r="AEU145" s="21"/>
      <c r="AEV145" s="21"/>
      <c r="AEW145" s="21"/>
      <c r="AEX145" s="21"/>
      <c r="AEY145" s="21"/>
      <c r="AEZ145" s="21"/>
      <c r="AFA145" s="21"/>
      <c r="AFB145" s="21"/>
      <c r="AFC145" s="21"/>
      <c r="AFD145" s="21"/>
      <c r="AFE145" s="21"/>
      <c r="AFF145" s="21"/>
      <c r="AFG145" s="21"/>
      <c r="AFH145" s="21"/>
      <c r="AFI145" s="21"/>
      <c r="AFJ145" s="21"/>
      <c r="AFK145" s="21"/>
      <c r="AFL145" s="21"/>
      <c r="AFM145" s="21"/>
      <c r="AFN145" s="21"/>
      <c r="AFO145" s="21"/>
      <c r="AFP145" s="21"/>
      <c r="AFQ145" s="21"/>
      <c r="AFR145" s="21"/>
      <c r="AFS145" s="21"/>
      <c r="AFT145" s="21"/>
      <c r="AFU145" s="21"/>
      <c r="AFV145" s="21"/>
      <c r="AFW145" s="21"/>
      <c r="AFX145" s="21"/>
      <c r="AFY145" s="21"/>
      <c r="AFZ145" s="21"/>
      <c r="AGA145" s="21"/>
      <c r="AGB145" s="21"/>
      <c r="AGC145" s="21"/>
      <c r="AGD145" s="21"/>
      <c r="AGE145" s="21"/>
      <c r="AGF145" s="21"/>
      <c r="AGG145" s="21"/>
      <c r="AGH145" s="21"/>
      <c r="AGI145" s="21"/>
      <c r="AGJ145" s="21"/>
      <c r="AGK145" s="21"/>
      <c r="AGL145" s="21"/>
      <c r="AGM145" s="21"/>
      <c r="AGN145" s="21"/>
      <c r="AGO145" s="21"/>
      <c r="AGP145" s="21"/>
      <c r="AGQ145" s="21"/>
      <c r="AGR145" s="21"/>
      <c r="AGS145" s="21"/>
      <c r="AGT145" s="21"/>
      <c r="AGU145" s="21"/>
      <c r="AGV145" s="21"/>
      <c r="AGW145" s="21"/>
      <c r="AGX145" s="21"/>
      <c r="AGY145" s="21"/>
      <c r="AGZ145" s="21"/>
      <c r="AHA145" s="21"/>
      <c r="AHB145" s="21"/>
      <c r="AHC145" s="21"/>
      <c r="AHD145" s="21"/>
      <c r="AHE145" s="21"/>
      <c r="AHF145" s="21"/>
      <c r="AHG145" s="21"/>
      <c r="AHH145" s="21"/>
      <c r="AHI145" s="21"/>
      <c r="AHJ145" s="21"/>
      <c r="AHK145" s="21"/>
      <c r="AHL145" s="21"/>
      <c r="AHM145" s="21"/>
      <c r="AHN145" s="21"/>
      <c r="AHO145" s="21"/>
      <c r="AHP145" s="21"/>
      <c r="AHQ145" s="21"/>
      <c r="AHR145" s="21"/>
      <c r="AHS145" s="21"/>
      <c r="AHT145" s="21"/>
      <c r="AHU145" s="21"/>
      <c r="AHV145" s="21"/>
      <c r="AHW145" s="21"/>
      <c r="AHX145" s="21"/>
      <c r="AHY145" s="21"/>
      <c r="AHZ145" s="21"/>
      <c r="AIA145" s="21"/>
      <c r="AIB145" s="21"/>
      <c r="AIC145" s="21"/>
      <c r="AID145" s="21"/>
      <c r="AIE145" s="21"/>
      <c r="AIF145" s="21"/>
      <c r="AIG145" s="21"/>
      <c r="AIH145" s="21"/>
      <c r="AII145" s="21"/>
      <c r="AIJ145" s="21"/>
      <c r="AIK145" s="21"/>
      <c r="AIL145" s="21"/>
      <c r="AIM145" s="21"/>
      <c r="AIN145" s="21"/>
      <c r="AIO145" s="21"/>
      <c r="AIP145" s="21"/>
      <c r="AIQ145" s="21"/>
      <c r="AIR145" s="21"/>
      <c r="AIS145" s="21"/>
      <c r="AIT145" s="21"/>
      <c r="AIU145" s="21"/>
      <c r="AIV145" s="21"/>
      <c r="AIW145" s="21"/>
      <c r="AIX145" s="21"/>
      <c r="AIY145" s="21"/>
      <c r="AIZ145" s="21"/>
      <c r="AJA145" s="21"/>
      <c r="AJB145" s="21"/>
      <c r="AJC145" s="21"/>
      <c r="AJD145" s="21"/>
      <c r="AJE145" s="21"/>
      <c r="AJF145" s="21"/>
      <c r="AJG145" s="21"/>
      <c r="AJH145" s="21"/>
      <c r="AJI145" s="21"/>
      <c r="AJJ145" s="21"/>
      <c r="AJK145" s="21"/>
      <c r="AJL145" s="21"/>
      <c r="AJM145" s="21"/>
      <c r="AJN145" s="21"/>
      <c r="AJO145" s="21"/>
      <c r="AJP145" s="21"/>
      <c r="AJQ145" s="21"/>
      <c r="AJR145" s="21"/>
      <c r="AJS145" s="21"/>
      <c r="AJT145" s="21"/>
      <c r="AJU145" s="21"/>
      <c r="AJV145" s="21"/>
      <c r="AJW145" s="21"/>
      <c r="AJX145" s="21"/>
      <c r="AJY145" s="21"/>
      <c r="AJZ145" s="21"/>
      <c r="AKA145" s="21"/>
      <c r="AKB145" s="21"/>
      <c r="AKC145" s="21"/>
      <c r="AKD145" s="21"/>
      <c r="AKE145" s="21"/>
      <c r="AKF145" s="21"/>
      <c r="AKG145" s="21"/>
      <c r="AKH145" s="21"/>
      <c r="AKI145" s="21"/>
      <c r="AKJ145" s="21"/>
      <c r="AKK145" s="21"/>
      <c r="AKL145" s="21"/>
      <c r="AKM145" s="21"/>
      <c r="AKN145" s="21"/>
      <c r="AKO145" s="21"/>
      <c r="AKP145" s="21"/>
      <c r="AKQ145" s="21"/>
      <c r="AKR145" s="21"/>
      <c r="AKS145" s="21"/>
      <c r="AKT145" s="21"/>
      <c r="AKU145" s="21"/>
      <c r="AKV145" s="21"/>
      <c r="AKW145" s="21"/>
      <c r="AKX145" s="21"/>
      <c r="AKY145" s="21"/>
      <c r="AKZ145" s="21"/>
      <c r="ALA145" s="21"/>
      <c r="ALB145" s="21"/>
      <c r="ALC145" s="21"/>
      <c r="ALD145" s="21"/>
      <c r="ALE145" s="21"/>
      <c r="ALF145" s="21"/>
      <c r="ALG145" s="21"/>
      <c r="ALH145" s="21"/>
      <c r="ALI145" s="21"/>
      <c r="ALJ145" s="21"/>
      <c r="ALK145" s="21"/>
      <c r="ALL145" s="21"/>
      <c r="ALM145" s="21"/>
      <c r="ALN145" s="21"/>
      <c r="ALO145" s="21"/>
      <c r="ALP145" s="21"/>
      <c r="ALQ145" s="21"/>
      <c r="ALR145" s="21"/>
      <c r="ALS145" s="21"/>
      <c r="ALT145" s="21"/>
      <c r="ALU145" s="21"/>
      <c r="ALV145" s="21"/>
      <c r="ALW145" s="21"/>
      <c r="ALX145" s="21"/>
      <c r="ALY145" s="21"/>
      <c r="ALZ145" s="21"/>
      <c r="AMA145" s="21"/>
      <c r="AMB145" s="21"/>
      <c r="AMC145" s="21"/>
      <c r="AMD145" s="21"/>
      <c r="AME145" s="21"/>
      <c r="AMF145" s="21"/>
      <c r="AMG145" s="21"/>
      <c r="AMH145" s="21"/>
      <c r="AMI145" s="21"/>
      <c r="AMJ145" s="21"/>
      <c r="AMK145" s="21"/>
      <c r="AML145" s="21"/>
      <c r="AMM145" s="21"/>
      <c r="AMN145" s="21"/>
      <c r="AMO145" s="21"/>
      <c r="AMP145" s="21"/>
      <c r="AMQ145" s="21"/>
      <c r="AMR145" s="21"/>
      <c r="AMS145" s="21"/>
      <c r="AMT145" s="21"/>
      <c r="AMU145" s="21"/>
      <c r="AMV145" s="21"/>
      <c r="AMW145" s="21"/>
      <c r="AMX145" s="21"/>
      <c r="AMY145" s="21"/>
      <c r="AMZ145" s="21"/>
      <c r="ANA145" s="21"/>
      <c r="ANB145" s="21"/>
      <c r="ANC145" s="21"/>
      <c r="AND145" s="21"/>
      <c r="ANE145" s="21"/>
      <c r="ANF145" s="21"/>
      <c r="ANG145" s="21"/>
      <c r="ANH145" s="21"/>
      <c r="ANI145" s="21"/>
      <c r="ANJ145" s="21"/>
      <c r="ANK145" s="21"/>
      <c r="ANL145" s="21"/>
      <c r="ANM145" s="21"/>
      <c r="ANN145" s="21"/>
      <c r="ANO145" s="21"/>
      <c r="ANP145" s="21"/>
      <c r="ANQ145" s="21"/>
      <c r="ANR145" s="21"/>
      <c r="ANS145" s="21"/>
      <c r="ANT145" s="21"/>
      <c r="ANU145" s="21"/>
      <c r="ANV145" s="21"/>
      <c r="ANW145" s="21"/>
      <c r="ANX145" s="21"/>
      <c r="ANY145" s="21"/>
      <c r="ANZ145" s="21"/>
      <c r="AOA145" s="21"/>
      <c r="AOB145" s="21"/>
      <c r="AOC145" s="21"/>
      <c r="AOD145" s="21"/>
      <c r="AOE145" s="21"/>
      <c r="AOF145" s="21"/>
      <c r="AOG145" s="21"/>
      <c r="AOH145" s="21"/>
      <c r="AOI145" s="21"/>
      <c r="AOJ145" s="21"/>
      <c r="AOK145" s="21"/>
      <c r="AOL145" s="21"/>
      <c r="AOM145" s="21"/>
      <c r="AON145" s="21"/>
      <c r="AOO145" s="21"/>
      <c r="AOP145" s="21"/>
      <c r="AOQ145" s="21"/>
      <c r="AOR145" s="21"/>
      <c r="AOS145" s="21"/>
      <c r="AOT145" s="21"/>
      <c r="AOU145" s="21"/>
      <c r="AOV145" s="21"/>
      <c r="AOW145" s="21"/>
      <c r="AOX145" s="21"/>
      <c r="AOY145" s="21"/>
      <c r="AOZ145" s="21"/>
      <c r="APA145" s="21"/>
      <c r="APB145" s="21"/>
      <c r="APC145" s="21"/>
      <c r="APD145" s="21"/>
      <c r="APE145" s="21"/>
      <c r="APF145" s="21"/>
      <c r="APG145" s="21"/>
      <c r="APH145" s="21"/>
      <c r="API145" s="21"/>
      <c r="APJ145" s="21"/>
      <c r="APK145" s="21"/>
      <c r="APL145" s="21"/>
      <c r="APM145" s="21"/>
      <c r="APN145" s="21"/>
      <c r="APO145" s="21"/>
      <c r="APP145" s="21"/>
      <c r="APQ145" s="21"/>
      <c r="APR145" s="21"/>
      <c r="APS145" s="21"/>
      <c r="APT145" s="21"/>
      <c r="APU145" s="21"/>
      <c r="APV145" s="21"/>
      <c r="APW145" s="21"/>
      <c r="APX145" s="21"/>
      <c r="APY145" s="21"/>
      <c r="APZ145" s="21"/>
      <c r="AQA145" s="21"/>
      <c r="AQB145" s="21"/>
      <c r="AQC145" s="21"/>
      <c r="AQD145" s="21"/>
      <c r="AQE145" s="21"/>
      <c r="AQF145" s="21"/>
      <c r="AQG145" s="21"/>
      <c r="AQH145" s="21"/>
      <c r="AQI145" s="21"/>
      <c r="AQJ145" s="21"/>
      <c r="AQK145" s="21"/>
      <c r="AQL145" s="21"/>
      <c r="AQM145" s="21"/>
      <c r="AQN145" s="21"/>
      <c r="AQO145" s="21"/>
      <c r="AQP145" s="21"/>
      <c r="AQQ145" s="21"/>
      <c r="AQR145" s="21"/>
      <c r="AQS145" s="21"/>
      <c r="AQT145" s="21"/>
      <c r="AQU145" s="21"/>
      <c r="AQV145" s="21"/>
      <c r="AQW145" s="21"/>
      <c r="AQX145" s="21"/>
      <c r="AQY145" s="21"/>
      <c r="AQZ145" s="21"/>
      <c r="ARA145" s="21"/>
      <c r="ARB145" s="21"/>
      <c r="ARC145" s="21"/>
      <c r="ARD145" s="21"/>
      <c r="ARE145" s="21"/>
      <c r="ARF145" s="21"/>
      <c r="ARG145" s="21"/>
      <c r="ARH145" s="21"/>
      <c r="ARI145" s="21"/>
      <c r="ARJ145" s="21"/>
      <c r="ARK145" s="21"/>
      <c r="ARL145" s="21"/>
      <c r="ARM145" s="21"/>
      <c r="ARN145" s="21"/>
      <c r="ARO145" s="21"/>
      <c r="ARP145" s="21"/>
      <c r="ARQ145" s="21"/>
      <c r="ARR145" s="21"/>
      <c r="ARS145" s="21"/>
      <c r="ART145" s="21"/>
      <c r="ARU145" s="21"/>
      <c r="ARV145" s="21"/>
      <c r="ARW145" s="21"/>
      <c r="ARX145" s="21"/>
      <c r="ARY145" s="21"/>
      <c r="ARZ145" s="21"/>
      <c r="ASA145" s="21"/>
      <c r="ASB145" s="21"/>
      <c r="ASC145" s="21"/>
      <c r="ASD145" s="21"/>
      <c r="ASE145" s="21"/>
      <c r="ASF145" s="21"/>
      <c r="ASG145" s="21"/>
      <c r="ASH145" s="21"/>
      <c r="ASI145" s="21"/>
      <c r="ASJ145" s="21"/>
      <c r="ASK145" s="21"/>
      <c r="ASL145" s="21"/>
      <c r="ASM145" s="21"/>
      <c r="ASN145" s="21"/>
      <c r="ASO145" s="21"/>
      <c r="ASP145" s="21"/>
      <c r="ASQ145" s="21"/>
      <c r="ASR145" s="21"/>
      <c r="ASS145" s="21"/>
      <c r="AST145" s="21"/>
      <c r="ASU145" s="21"/>
      <c r="ASV145" s="21"/>
      <c r="ASW145" s="21"/>
      <c r="ASX145" s="21"/>
      <c r="ASY145" s="21"/>
      <c r="ASZ145" s="21"/>
      <c r="ATA145" s="21"/>
      <c r="ATB145" s="21"/>
      <c r="ATC145" s="21"/>
      <c r="ATD145" s="21"/>
      <c r="ATE145" s="21"/>
      <c r="ATF145" s="21"/>
      <c r="ATG145" s="21"/>
      <c r="ATH145" s="21"/>
      <c r="ATI145" s="21"/>
      <c r="ATJ145" s="21"/>
      <c r="ATK145" s="21"/>
      <c r="ATL145" s="21"/>
      <c r="ATM145" s="21"/>
      <c r="ATN145" s="21"/>
      <c r="ATO145" s="21"/>
      <c r="ATP145" s="21"/>
      <c r="ATQ145" s="21"/>
      <c r="ATR145" s="21"/>
      <c r="ATS145" s="21"/>
      <c r="ATT145" s="21"/>
      <c r="ATU145" s="21"/>
      <c r="ATV145" s="21"/>
      <c r="ATW145" s="21"/>
      <c r="ATX145" s="21"/>
      <c r="ATY145" s="21"/>
      <c r="ATZ145" s="21"/>
      <c r="AUA145" s="21"/>
      <c r="AUB145" s="21"/>
      <c r="AUC145" s="21"/>
      <c r="AUD145" s="21"/>
      <c r="AUE145" s="21"/>
      <c r="AUF145" s="21"/>
      <c r="AUG145" s="21"/>
      <c r="AUH145" s="21"/>
      <c r="AUI145" s="21"/>
      <c r="AUJ145" s="21"/>
      <c r="AUK145" s="21"/>
      <c r="AUL145" s="21"/>
      <c r="AUM145" s="21"/>
      <c r="AUN145" s="21"/>
      <c r="AUO145" s="21"/>
      <c r="AUP145" s="21"/>
      <c r="AUQ145" s="21"/>
      <c r="AUR145" s="21"/>
      <c r="AUS145" s="21"/>
      <c r="AUT145" s="21"/>
      <c r="AUU145" s="21"/>
      <c r="AUV145" s="21"/>
      <c r="AUW145" s="21"/>
      <c r="AUX145" s="21"/>
      <c r="AUY145" s="21"/>
      <c r="AUZ145" s="21"/>
      <c r="AVA145" s="21"/>
      <c r="AVB145" s="21"/>
      <c r="AVC145" s="21"/>
      <c r="AVD145" s="21"/>
      <c r="AVE145" s="21"/>
      <c r="AVF145" s="21"/>
      <c r="AVG145" s="21"/>
      <c r="AVH145" s="21"/>
      <c r="AVI145" s="21"/>
      <c r="AVJ145" s="21"/>
      <c r="AVK145" s="21"/>
      <c r="AVL145" s="21"/>
      <c r="AVM145" s="21"/>
      <c r="AVN145" s="21"/>
      <c r="AVO145" s="21"/>
      <c r="AVP145" s="21"/>
      <c r="AVQ145" s="21"/>
      <c r="AVR145" s="21"/>
      <c r="AVS145" s="21"/>
      <c r="AVT145" s="21"/>
      <c r="AVU145" s="21"/>
      <c r="AVV145" s="21"/>
      <c r="AVW145" s="21"/>
      <c r="AVX145" s="21"/>
      <c r="AVY145" s="21"/>
      <c r="AVZ145" s="21"/>
      <c r="AWA145" s="21"/>
      <c r="AWB145" s="21"/>
      <c r="AWC145" s="21"/>
      <c r="AWD145" s="21"/>
      <c r="AWE145" s="21"/>
      <c r="AWF145" s="21"/>
      <c r="AWG145" s="21"/>
      <c r="AWH145" s="21"/>
      <c r="AWI145" s="21"/>
      <c r="AWJ145" s="21"/>
      <c r="AWK145" s="21"/>
      <c r="AWL145" s="21"/>
      <c r="AWM145" s="21"/>
      <c r="AWN145" s="21"/>
      <c r="AWO145" s="21"/>
      <c r="AWP145" s="21"/>
      <c r="AWQ145" s="21"/>
      <c r="AWR145" s="21"/>
      <c r="AWS145" s="21"/>
      <c r="AWT145" s="21"/>
      <c r="AWU145" s="21"/>
      <c r="AWV145" s="21"/>
      <c r="AWW145" s="21"/>
      <c r="AWX145" s="21"/>
      <c r="AWY145" s="21"/>
      <c r="AWZ145" s="21"/>
      <c r="AXA145" s="21"/>
      <c r="AXB145" s="21"/>
      <c r="AXC145" s="21"/>
      <c r="AXD145" s="21"/>
      <c r="AXE145" s="21"/>
      <c r="AXF145" s="21"/>
      <c r="AXG145" s="21"/>
      <c r="AXH145" s="21"/>
      <c r="AXI145" s="21"/>
      <c r="AXJ145" s="21"/>
      <c r="AXK145" s="21"/>
      <c r="AXL145" s="21"/>
      <c r="AXM145" s="21"/>
      <c r="AXN145" s="21"/>
      <c r="AXO145" s="21"/>
      <c r="AXP145" s="21"/>
      <c r="AXQ145" s="21"/>
      <c r="AXR145" s="21"/>
      <c r="AXS145" s="21"/>
      <c r="AXT145" s="21"/>
      <c r="AXU145" s="21"/>
      <c r="AXV145" s="21"/>
      <c r="AXW145" s="21"/>
      <c r="AXX145" s="21"/>
      <c r="AXY145" s="21"/>
      <c r="AXZ145" s="21"/>
      <c r="AYA145" s="21"/>
      <c r="AYB145" s="21"/>
      <c r="AYC145" s="21"/>
      <c r="AYD145" s="21"/>
      <c r="AYE145" s="21"/>
      <c r="AYF145" s="21"/>
      <c r="AYG145" s="21"/>
      <c r="AYH145" s="21"/>
      <c r="AYI145" s="21"/>
      <c r="AYJ145" s="21"/>
      <c r="AYK145" s="21"/>
      <c r="AYL145" s="21"/>
      <c r="AYM145" s="21"/>
      <c r="AYN145" s="21"/>
      <c r="AYO145" s="21"/>
      <c r="AYP145" s="21"/>
      <c r="AYQ145" s="21"/>
      <c r="AYR145" s="21"/>
      <c r="AYS145" s="21"/>
      <c r="AYT145" s="21"/>
      <c r="AYU145" s="21"/>
      <c r="AYV145" s="21"/>
      <c r="AYW145" s="21"/>
      <c r="AYX145" s="21"/>
      <c r="AYY145" s="21"/>
      <c r="AYZ145" s="21"/>
      <c r="AZA145" s="21"/>
      <c r="AZB145" s="21"/>
      <c r="AZC145" s="21"/>
      <c r="AZD145" s="21"/>
      <c r="AZE145" s="21"/>
      <c r="AZF145" s="21"/>
      <c r="AZG145" s="21"/>
      <c r="AZH145" s="21"/>
      <c r="AZI145" s="21"/>
      <c r="AZJ145" s="21"/>
      <c r="AZK145" s="21"/>
      <c r="AZL145" s="21"/>
      <c r="AZM145" s="21"/>
      <c r="AZN145" s="21"/>
      <c r="AZO145" s="21"/>
      <c r="AZP145" s="21"/>
      <c r="AZQ145" s="21"/>
      <c r="AZR145" s="21"/>
      <c r="AZS145" s="21"/>
      <c r="AZT145" s="21"/>
      <c r="AZU145" s="21"/>
      <c r="AZV145" s="21"/>
      <c r="AZW145" s="21"/>
      <c r="AZX145" s="21"/>
      <c r="AZY145" s="21"/>
      <c r="AZZ145" s="21"/>
      <c r="BAA145" s="21"/>
      <c r="BAB145" s="21"/>
      <c r="BAC145" s="21"/>
      <c r="BAD145" s="21"/>
      <c r="BAE145" s="21"/>
      <c r="BAF145" s="21"/>
      <c r="BAG145" s="21"/>
      <c r="BAH145" s="21"/>
      <c r="BAI145" s="21"/>
      <c r="BAJ145" s="21"/>
      <c r="BAK145" s="21"/>
      <c r="BAL145" s="21"/>
      <c r="BAM145" s="21"/>
      <c r="BAN145" s="21"/>
      <c r="BAO145" s="21"/>
      <c r="BAP145" s="21"/>
      <c r="BAQ145" s="21"/>
      <c r="BAR145" s="21"/>
      <c r="BAS145" s="21"/>
      <c r="BAT145" s="21"/>
      <c r="BAU145" s="21"/>
      <c r="BAV145" s="21"/>
      <c r="BAW145" s="21"/>
      <c r="BAX145" s="21"/>
      <c r="BAY145" s="21"/>
      <c r="BAZ145" s="21"/>
      <c r="BBA145" s="21"/>
      <c r="BBB145" s="21"/>
      <c r="BBC145" s="21"/>
      <c r="BBD145" s="21"/>
      <c r="BBE145" s="21"/>
      <c r="BBF145" s="21"/>
      <c r="BBG145" s="21"/>
      <c r="BBH145" s="21"/>
      <c r="BBI145" s="21"/>
      <c r="BBJ145" s="21"/>
      <c r="BBK145" s="21"/>
      <c r="BBL145" s="21"/>
      <c r="BBM145" s="21"/>
      <c r="BBN145" s="21"/>
      <c r="BBO145" s="21"/>
      <c r="BBP145" s="21"/>
      <c r="BBQ145" s="21"/>
      <c r="BBR145" s="21"/>
      <c r="BBS145" s="21"/>
      <c r="BBT145" s="21"/>
      <c r="BBU145" s="21"/>
      <c r="BBV145" s="21"/>
      <c r="BBW145" s="21"/>
      <c r="BBX145" s="21"/>
      <c r="BBY145" s="21"/>
      <c r="BBZ145" s="21"/>
      <c r="BCA145" s="21"/>
      <c r="BCB145" s="21"/>
      <c r="BCC145" s="21"/>
      <c r="BCD145" s="21"/>
      <c r="BCE145" s="21"/>
      <c r="BCF145" s="21"/>
      <c r="BCG145" s="21"/>
      <c r="BCH145" s="21"/>
      <c r="BCI145" s="21"/>
      <c r="BCJ145" s="21"/>
      <c r="BCK145" s="21"/>
      <c r="BCL145" s="21"/>
      <c r="BCM145" s="21"/>
      <c r="BCN145" s="21"/>
      <c r="BCO145" s="21"/>
      <c r="BCP145" s="21"/>
      <c r="BCQ145" s="21"/>
      <c r="BCR145" s="21"/>
      <c r="BCS145" s="21"/>
      <c r="BCT145" s="21"/>
      <c r="BCU145" s="21"/>
      <c r="BCV145" s="21"/>
      <c r="BCW145" s="21"/>
      <c r="BCX145" s="21"/>
      <c r="BCY145" s="21"/>
      <c r="BCZ145" s="21"/>
      <c r="BDA145" s="21"/>
      <c r="BDB145" s="21"/>
      <c r="BDC145" s="21"/>
      <c r="BDD145" s="21"/>
      <c r="BDE145" s="21"/>
      <c r="BDF145" s="21"/>
      <c r="BDG145" s="21"/>
      <c r="BDH145" s="21"/>
      <c r="BDI145" s="21"/>
      <c r="BDJ145" s="21"/>
      <c r="BDK145" s="21"/>
      <c r="BDL145" s="21"/>
      <c r="BDM145" s="21"/>
      <c r="BDN145" s="21"/>
      <c r="BDO145" s="21"/>
      <c r="BDP145" s="21"/>
      <c r="BDQ145" s="21"/>
      <c r="BDR145" s="21"/>
      <c r="BDS145" s="21"/>
      <c r="BDT145" s="21"/>
      <c r="BDU145" s="21"/>
      <c r="BDV145" s="21"/>
      <c r="BDW145" s="21"/>
      <c r="BDX145" s="21"/>
      <c r="BDY145" s="21"/>
      <c r="BDZ145" s="21"/>
      <c r="BEA145" s="21"/>
      <c r="BEB145" s="21"/>
      <c r="BEC145" s="21"/>
      <c r="BED145" s="21"/>
      <c r="BEE145" s="21"/>
      <c r="BEF145" s="21"/>
      <c r="BEG145" s="21"/>
      <c r="BEH145" s="21"/>
      <c r="BEI145" s="21"/>
      <c r="BEJ145" s="21"/>
      <c r="BEK145" s="21"/>
      <c r="BEL145" s="21"/>
      <c r="BEM145" s="21"/>
      <c r="BEN145" s="21"/>
      <c r="BEO145" s="21"/>
      <c r="BEP145" s="21"/>
      <c r="BEQ145" s="21"/>
      <c r="BER145" s="21"/>
      <c r="BES145" s="21"/>
      <c r="BET145" s="21"/>
      <c r="BEU145" s="21"/>
      <c r="BEV145" s="21"/>
      <c r="BEW145" s="21"/>
      <c r="BEX145" s="21"/>
      <c r="BEY145" s="21"/>
      <c r="BEZ145" s="21"/>
      <c r="BFA145" s="21"/>
      <c r="BFB145" s="21"/>
      <c r="BFC145" s="21"/>
      <c r="BFD145" s="21"/>
      <c r="BFE145" s="21"/>
      <c r="BFF145" s="21"/>
      <c r="BFG145" s="21"/>
      <c r="BFH145" s="21"/>
      <c r="BFI145" s="21"/>
      <c r="BFJ145" s="21"/>
      <c r="BFK145" s="21"/>
      <c r="BFL145" s="21"/>
      <c r="BFM145" s="21"/>
      <c r="BFN145" s="21"/>
      <c r="BFO145" s="21"/>
      <c r="BFP145" s="21"/>
      <c r="BFQ145" s="21"/>
      <c r="BFR145" s="21"/>
      <c r="BFS145" s="21"/>
      <c r="BFT145" s="21"/>
      <c r="BFU145" s="21"/>
      <c r="BFV145" s="21"/>
      <c r="BFW145" s="21"/>
      <c r="BFX145" s="21"/>
      <c r="BFY145" s="21"/>
      <c r="BFZ145" s="21"/>
      <c r="BGA145" s="21"/>
      <c r="BGB145" s="21"/>
      <c r="BGC145" s="21"/>
      <c r="BGD145" s="21"/>
      <c r="BGE145" s="21"/>
      <c r="BGF145" s="21"/>
      <c r="BGG145" s="21"/>
      <c r="BGH145" s="21"/>
      <c r="BGI145" s="21"/>
      <c r="BGJ145" s="21"/>
      <c r="BGK145" s="21"/>
      <c r="BGL145" s="21"/>
      <c r="BGM145" s="21"/>
      <c r="BGN145" s="21"/>
      <c r="BGO145" s="21"/>
      <c r="BGP145" s="21"/>
      <c r="BGQ145" s="21"/>
      <c r="BGR145" s="21"/>
      <c r="BGS145" s="21"/>
      <c r="BGT145" s="21"/>
      <c r="BGU145" s="21"/>
      <c r="BGV145" s="21"/>
      <c r="BGW145" s="21"/>
      <c r="BGX145" s="21"/>
      <c r="BGY145" s="21"/>
      <c r="BGZ145" s="21"/>
      <c r="BHA145" s="21"/>
      <c r="BHB145" s="21"/>
      <c r="BHC145" s="21"/>
      <c r="BHD145" s="21"/>
      <c r="BHE145" s="21"/>
      <c r="BHF145" s="21"/>
      <c r="BHG145" s="21"/>
      <c r="BHH145" s="21"/>
      <c r="BHI145" s="21"/>
      <c r="BHJ145" s="21"/>
      <c r="BHK145" s="21"/>
      <c r="BHL145" s="21"/>
      <c r="BHM145" s="21"/>
      <c r="BHN145" s="21"/>
      <c r="BHO145" s="21"/>
      <c r="BHP145" s="21"/>
      <c r="BHQ145" s="21"/>
      <c r="BHR145" s="21"/>
      <c r="BHS145" s="21"/>
      <c r="BHT145" s="21"/>
      <c r="BHU145" s="21"/>
      <c r="BHV145" s="21"/>
      <c r="BHW145" s="21"/>
      <c r="BHX145" s="21"/>
      <c r="BHY145" s="21"/>
      <c r="BHZ145" s="21"/>
      <c r="BIA145" s="21"/>
      <c r="BIB145" s="21"/>
      <c r="BIC145" s="21"/>
      <c r="BID145" s="21"/>
      <c r="BIE145" s="21"/>
      <c r="BIF145" s="21"/>
      <c r="BIG145" s="21"/>
      <c r="BIH145" s="21"/>
      <c r="BII145" s="21"/>
      <c r="BIJ145" s="21"/>
      <c r="BIK145" s="21"/>
      <c r="BIL145" s="21"/>
      <c r="BIM145" s="21"/>
      <c r="BIN145" s="21"/>
      <c r="BIO145" s="21"/>
      <c r="BIP145" s="21"/>
      <c r="BIQ145" s="21"/>
      <c r="BIR145" s="21"/>
      <c r="BIS145" s="21"/>
      <c r="BIT145" s="21"/>
      <c r="BIU145" s="21"/>
      <c r="BIV145" s="21"/>
      <c r="BIW145" s="21"/>
      <c r="BIX145" s="21"/>
      <c r="BIY145" s="21"/>
      <c r="BIZ145" s="21"/>
      <c r="BJA145" s="21"/>
      <c r="BJB145" s="21"/>
      <c r="BJC145" s="21"/>
      <c r="BJD145" s="21"/>
      <c r="BJE145" s="21"/>
      <c r="BJF145" s="21"/>
      <c r="BJG145" s="21"/>
      <c r="BJH145" s="21"/>
      <c r="BJI145" s="21"/>
      <c r="BJJ145" s="21"/>
      <c r="BJK145" s="21"/>
      <c r="BJL145" s="21"/>
      <c r="BJM145" s="21"/>
      <c r="BJN145" s="21"/>
      <c r="BJO145" s="21"/>
      <c r="BJP145" s="21"/>
      <c r="BJQ145" s="21"/>
      <c r="BJR145" s="21"/>
      <c r="BJS145" s="21"/>
      <c r="BJT145" s="21"/>
      <c r="BJU145" s="21"/>
      <c r="BJV145" s="21"/>
      <c r="BJW145" s="21"/>
      <c r="BJX145" s="21"/>
      <c r="BJY145" s="21"/>
      <c r="BJZ145" s="21"/>
      <c r="BKA145" s="21"/>
      <c r="BKB145" s="21"/>
      <c r="BKC145" s="21"/>
      <c r="BKD145" s="21"/>
      <c r="BKE145" s="21"/>
      <c r="BKF145" s="21"/>
      <c r="BKG145" s="21"/>
      <c r="BKH145" s="21"/>
      <c r="BKI145" s="21"/>
      <c r="BKJ145" s="21"/>
      <c r="BKK145" s="21"/>
      <c r="BKL145" s="21"/>
      <c r="BKM145" s="21"/>
      <c r="BKN145" s="21"/>
      <c r="BKO145" s="21"/>
      <c r="BKP145" s="21"/>
      <c r="BKQ145" s="21"/>
      <c r="BKR145" s="21"/>
      <c r="BKS145" s="21"/>
      <c r="BKT145" s="21"/>
      <c r="BKU145" s="21"/>
      <c r="BKV145" s="21"/>
      <c r="BKW145" s="21"/>
      <c r="BKX145" s="21"/>
      <c r="BKY145" s="21"/>
      <c r="BKZ145" s="21"/>
      <c r="BLA145" s="21"/>
      <c r="BLB145" s="21"/>
      <c r="BLC145" s="21"/>
      <c r="BLD145" s="21"/>
      <c r="BLE145" s="21"/>
      <c r="BLF145" s="21"/>
      <c r="BLG145" s="21"/>
      <c r="BLH145" s="21"/>
      <c r="BLI145" s="21"/>
      <c r="BLJ145" s="21"/>
      <c r="BLK145" s="21"/>
      <c r="BLL145" s="21"/>
      <c r="BLM145" s="21"/>
      <c r="BLN145" s="21"/>
      <c r="BLO145" s="21"/>
      <c r="BLP145" s="21"/>
      <c r="BLQ145" s="21"/>
      <c r="BLR145" s="21"/>
      <c r="BLS145" s="21"/>
      <c r="BLT145" s="21"/>
      <c r="BLU145" s="21"/>
      <c r="BLV145" s="21"/>
      <c r="BLW145" s="21"/>
      <c r="BLX145" s="21"/>
      <c r="BLY145" s="21"/>
      <c r="BLZ145" s="21"/>
      <c r="BMA145" s="21"/>
      <c r="BMB145" s="21"/>
      <c r="BMC145" s="21"/>
      <c r="BMD145" s="21"/>
      <c r="BME145" s="21"/>
      <c r="BMF145" s="21"/>
      <c r="BMG145" s="21"/>
      <c r="BMH145" s="21"/>
      <c r="BMI145" s="21"/>
      <c r="BMJ145" s="21"/>
      <c r="BMK145" s="21"/>
      <c r="BML145" s="21"/>
      <c r="BMM145" s="21"/>
      <c r="BMN145" s="21"/>
      <c r="BMO145" s="21"/>
      <c r="BMP145" s="21"/>
      <c r="BMQ145" s="21"/>
      <c r="BMR145" s="21"/>
      <c r="BMS145" s="21"/>
      <c r="BMT145" s="21"/>
      <c r="BMU145" s="21"/>
      <c r="BMV145" s="21"/>
      <c r="BMW145" s="21"/>
      <c r="BMX145" s="21"/>
      <c r="BMY145" s="21"/>
      <c r="BMZ145" s="21"/>
      <c r="BNA145" s="21"/>
      <c r="BNB145" s="21"/>
      <c r="BNC145" s="21"/>
      <c r="BND145" s="21"/>
      <c r="BNE145" s="21"/>
      <c r="BNF145" s="21"/>
      <c r="BNG145" s="21"/>
      <c r="BNH145" s="21"/>
      <c r="BNI145" s="21"/>
      <c r="BNJ145" s="21"/>
      <c r="BNK145" s="21"/>
      <c r="BNL145" s="21"/>
      <c r="BNM145" s="21"/>
      <c r="BNN145" s="21"/>
      <c r="BNO145" s="21"/>
      <c r="BNP145" s="21"/>
      <c r="BNQ145" s="21"/>
      <c r="BNR145" s="21"/>
      <c r="BNS145" s="21"/>
      <c r="BNT145" s="21"/>
      <c r="BNU145" s="21"/>
      <c r="BNV145" s="21"/>
      <c r="BNW145" s="21"/>
      <c r="BNX145" s="21"/>
      <c r="BNY145" s="21"/>
      <c r="BNZ145" s="21"/>
      <c r="BOA145" s="21"/>
      <c r="BOB145" s="21"/>
      <c r="BOC145" s="21"/>
      <c r="BOD145" s="21"/>
      <c r="BOE145" s="21"/>
      <c r="BOF145" s="21"/>
      <c r="BOG145" s="21"/>
      <c r="BOH145" s="21"/>
      <c r="BOI145" s="21"/>
      <c r="BOJ145" s="21"/>
      <c r="BOK145" s="21"/>
      <c r="BOL145" s="21"/>
      <c r="BOM145" s="21"/>
      <c r="BON145" s="21"/>
      <c r="BOO145" s="21"/>
      <c r="BOP145" s="21"/>
      <c r="BOQ145" s="21"/>
      <c r="BOR145" s="21"/>
      <c r="BOS145" s="21"/>
      <c r="BOT145" s="21"/>
      <c r="BOU145" s="21"/>
      <c r="BOV145" s="21"/>
      <c r="BOW145" s="21"/>
      <c r="BOX145" s="21"/>
      <c r="BOY145" s="21"/>
      <c r="BOZ145" s="21"/>
      <c r="BPA145" s="21"/>
      <c r="BPB145" s="21"/>
      <c r="BPC145" s="21"/>
      <c r="BPD145" s="21"/>
      <c r="BPE145" s="21"/>
      <c r="BPF145" s="21"/>
      <c r="BPG145" s="21"/>
      <c r="BPH145" s="21"/>
      <c r="BPI145" s="21"/>
      <c r="BPJ145" s="21"/>
      <c r="BPK145" s="21"/>
      <c r="BPL145" s="21"/>
      <c r="BPM145" s="21"/>
      <c r="BPN145" s="21"/>
      <c r="BPO145" s="21"/>
      <c r="BPP145" s="21"/>
      <c r="BPQ145" s="21"/>
      <c r="BPR145" s="21"/>
      <c r="BPS145" s="21"/>
      <c r="BPT145" s="21"/>
      <c r="BPU145" s="21"/>
      <c r="BPV145" s="21"/>
      <c r="BPW145" s="21"/>
      <c r="BPX145" s="21"/>
      <c r="BPY145" s="21"/>
      <c r="BPZ145" s="21"/>
      <c r="BQA145" s="21"/>
      <c r="BQB145" s="21"/>
      <c r="BQC145" s="21"/>
      <c r="BQD145" s="21"/>
      <c r="BQE145" s="21"/>
      <c r="BQF145" s="21"/>
      <c r="BQG145" s="21"/>
      <c r="BQH145" s="21"/>
      <c r="BQI145" s="21"/>
      <c r="BQJ145" s="21"/>
      <c r="BQK145" s="21"/>
      <c r="BQL145" s="21"/>
      <c r="BQM145" s="21"/>
      <c r="BQN145" s="21"/>
      <c r="BQO145" s="21"/>
      <c r="BQP145" s="21"/>
      <c r="BQQ145" s="21"/>
      <c r="BQR145" s="21"/>
      <c r="BQS145" s="21"/>
      <c r="BQT145" s="21"/>
      <c r="BQU145" s="21"/>
      <c r="BQV145" s="21"/>
      <c r="BQW145" s="21"/>
      <c r="BQX145" s="21"/>
      <c r="BQY145" s="21"/>
      <c r="BQZ145" s="21"/>
      <c r="BRA145" s="21"/>
      <c r="BRB145" s="21"/>
      <c r="BRC145" s="21"/>
      <c r="BRD145" s="21"/>
      <c r="BRE145" s="21"/>
      <c r="BRF145" s="21"/>
      <c r="BRG145" s="21"/>
      <c r="BRH145" s="21"/>
      <c r="BRI145" s="21"/>
      <c r="BRJ145" s="21"/>
      <c r="BRK145" s="21"/>
      <c r="BRL145" s="21"/>
      <c r="BRM145" s="21"/>
      <c r="BRN145" s="21"/>
      <c r="BRO145" s="21"/>
      <c r="BRP145" s="21"/>
      <c r="BRQ145" s="21"/>
      <c r="BRR145" s="21"/>
      <c r="BRS145" s="21"/>
      <c r="BRT145" s="21"/>
      <c r="BRU145" s="21"/>
      <c r="BRV145" s="21"/>
      <c r="BRW145" s="21"/>
      <c r="BRX145" s="21"/>
      <c r="BRY145" s="21"/>
      <c r="BRZ145" s="21"/>
      <c r="BSA145" s="21"/>
      <c r="BSB145" s="21"/>
      <c r="BSC145" s="21"/>
      <c r="BSD145" s="21"/>
      <c r="BSE145" s="21"/>
      <c r="BSF145" s="21"/>
      <c r="BSG145" s="21"/>
      <c r="BSH145" s="21"/>
      <c r="BSI145" s="21"/>
      <c r="BSJ145" s="21"/>
      <c r="BSK145" s="21"/>
      <c r="BSL145" s="21"/>
      <c r="BSM145" s="21"/>
      <c r="BSN145" s="21"/>
      <c r="BSO145" s="21"/>
      <c r="BSP145" s="21"/>
      <c r="BSQ145" s="21"/>
      <c r="BSR145" s="21"/>
      <c r="BSS145" s="21"/>
      <c r="BST145" s="21"/>
      <c r="BSU145" s="21"/>
      <c r="BSV145" s="21"/>
      <c r="BSW145" s="21"/>
      <c r="BSX145" s="21"/>
      <c r="BSY145" s="21"/>
      <c r="BSZ145" s="21"/>
      <c r="BTA145" s="21"/>
      <c r="BTB145" s="21"/>
      <c r="BTC145" s="21"/>
      <c r="BTD145" s="21"/>
      <c r="BTE145" s="21"/>
      <c r="BTF145" s="21"/>
      <c r="BTG145" s="21"/>
      <c r="BTH145" s="21"/>
      <c r="BTI145" s="21"/>
      <c r="BTJ145" s="21"/>
      <c r="BTK145" s="21"/>
      <c r="BTL145" s="21"/>
      <c r="BTM145" s="21"/>
      <c r="BTN145" s="21"/>
      <c r="BTO145" s="21"/>
      <c r="BTP145" s="21"/>
      <c r="BTQ145" s="21"/>
      <c r="BTR145" s="21"/>
      <c r="BTS145" s="21"/>
      <c r="BTT145" s="21"/>
      <c r="BTU145" s="21"/>
      <c r="BTV145" s="21"/>
      <c r="BTW145" s="21"/>
      <c r="BTX145" s="21"/>
      <c r="BTY145" s="21"/>
      <c r="BTZ145" s="21"/>
      <c r="BUA145" s="21"/>
      <c r="BUB145" s="21"/>
      <c r="BUC145" s="21"/>
      <c r="BUD145" s="21"/>
      <c r="BUE145" s="21"/>
      <c r="BUF145" s="21"/>
      <c r="BUG145" s="21"/>
      <c r="BUH145" s="21"/>
      <c r="BUI145" s="21"/>
      <c r="BUJ145" s="21"/>
      <c r="BUK145" s="21"/>
      <c r="BUL145" s="21"/>
      <c r="BUM145" s="21"/>
      <c r="BUN145" s="21"/>
      <c r="BUO145" s="21"/>
      <c r="BUP145" s="21"/>
      <c r="BUQ145" s="21"/>
      <c r="BUR145" s="21"/>
      <c r="BUS145" s="21"/>
      <c r="BUT145" s="21"/>
      <c r="BUU145" s="21"/>
      <c r="BUV145" s="21"/>
      <c r="BUW145" s="21"/>
      <c r="BUX145" s="21"/>
      <c r="BUY145" s="21"/>
      <c r="BUZ145" s="21"/>
      <c r="BVA145" s="21"/>
      <c r="BVB145" s="21"/>
      <c r="BVC145" s="21"/>
      <c r="BVD145" s="21"/>
      <c r="BVE145" s="21"/>
      <c r="BVF145" s="21"/>
      <c r="BVG145" s="21"/>
      <c r="BVH145" s="21"/>
      <c r="BVI145" s="21"/>
      <c r="BVJ145" s="21"/>
      <c r="BVK145" s="21"/>
      <c r="BVL145" s="21"/>
      <c r="BVM145" s="21"/>
      <c r="BVN145" s="21"/>
      <c r="BVO145" s="21"/>
      <c r="BVP145" s="21"/>
      <c r="BVQ145" s="21"/>
      <c r="BVR145" s="21"/>
      <c r="BVS145" s="21"/>
      <c r="BVT145" s="21"/>
      <c r="BVU145" s="21"/>
      <c r="BVV145" s="21"/>
      <c r="BVW145" s="21"/>
      <c r="BVX145" s="21"/>
      <c r="BVY145" s="21"/>
      <c r="BVZ145" s="21"/>
      <c r="BWA145" s="21"/>
      <c r="BWB145" s="21"/>
      <c r="BWC145" s="21"/>
      <c r="BWD145" s="21"/>
      <c r="BWE145" s="21"/>
      <c r="BWF145" s="21"/>
      <c r="BWG145" s="21"/>
      <c r="BWH145" s="21"/>
      <c r="BWI145" s="21"/>
      <c r="BWJ145" s="21"/>
      <c r="BWK145" s="21"/>
      <c r="BWL145" s="21"/>
      <c r="BWM145" s="21"/>
      <c r="BWN145" s="21"/>
      <c r="BWO145" s="21"/>
      <c r="BWP145" s="21"/>
      <c r="BWQ145" s="21"/>
      <c r="BWR145" s="21"/>
      <c r="BWS145" s="21"/>
      <c r="BWT145" s="21"/>
      <c r="BWU145" s="21"/>
      <c r="BWV145" s="21"/>
      <c r="BWW145" s="21"/>
      <c r="BWX145" s="21"/>
      <c r="BWY145" s="21"/>
      <c r="BWZ145" s="21"/>
      <c r="BXA145" s="21"/>
      <c r="BXB145" s="21"/>
      <c r="BXC145" s="21"/>
      <c r="BXD145" s="21"/>
      <c r="BXE145" s="21"/>
      <c r="BXF145" s="21"/>
      <c r="BXG145" s="21"/>
      <c r="BXH145" s="21"/>
      <c r="BXI145" s="21"/>
      <c r="BXJ145" s="21"/>
      <c r="BXK145" s="21"/>
      <c r="BXL145" s="21"/>
      <c r="BXM145" s="21"/>
      <c r="BXN145" s="21"/>
      <c r="BXO145" s="21"/>
      <c r="BXP145" s="21"/>
      <c r="BXQ145" s="21"/>
      <c r="BXR145" s="21"/>
      <c r="BXS145" s="21"/>
      <c r="BXT145" s="21"/>
      <c r="BXU145" s="21"/>
      <c r="BXV145" s="21"/>
      <c r="BXW145" s="21"/>
      <c r="BXX145" s="21"/>
      <c r="BXY145" s="21"/>
      <c r="BXZ145" s="21"/>
      <c r="BYA145" s="21"/>
      <c r="BYB145" s="21"/>
      <c r="BYC145" s="21"/>
      <c r="BYD145" s="21"/>
      <c r="BYE145" s="21"/>
      <c r="BYF145" s="21"/>
      <c r="BYG145" s="21"/>
      <c r="BYH145" s="21"/>
      <c r="BYI145" s="21"/>
      <c r="BYJ145" s="21"/>
      <c r="BYK145" s="21"/>
      <c r="BYL145" s="21"/>
      <c r="BYM145" s="21"/>
      <c r="BYN145" s="21"/>
      <c r="BYO145" s="21"/>
      <c r="BYP145" s="21"/>
      <c r="BYQ145" s="21"/>
      <c r="BYR145" s="21"/>
      <c r="BYS145" s="21"/>
      <c r="BYT145" s="21"/>
      <c r="BYU145" s="21"/>
      <c r="BYV145" s="21"/>
      <c r="BYW145" s="21"/>
      <c r="BYX145" s="21"/>
      <c r="BYY145" s="21"/>
      <c r="BYZ145" s="21"/>
      <c r="BZA145" s="21"/>
      <c r="BZB145" s="21"/>
      <c r="BZC145" s="21"/>
      <c r="BZD145" s="21"/>
      <c r="BZE145" s="21"/>
      <c r="BZF145" s="21"/>
      <c r="BZG145" s="21"/>
      <c r="BZH145" s="21"/>
      <c r="BZI145" s="21"/>
      <c r="BZJ145" s="21"/>
      <c r="BZK145" s="21"/>
      <c r="BZL145" s="21"/>
      <c r="BZM145" s="21"/>
      <c r="BZN145" s="21"/>
      <c r="BZO145" s="21"/>
      <c r="BZP145" s="21"/>
      <c r="BZQ145" s="21"/>
      <c r="BZR145" s="21"/>
      <c r="BZS145" s="21"/>
      <c r="BZT145" s="21"/>
      <c r="BZU145" s="21"/>
      <c r="BZV145" s="21"/>
      <c r="BZW145" s="21"/>
      <c r="BZX145" s="21"/>
      <c r="BZY145" s="21"/>
      <c r="BZZ145" s="21"/>
      <c r="CAA145" s="21"/>
      <c r="CAB145" s="21"/>
      <c r="CAC145" s="21"/>
      <c r="CAD145" s="21"/>
      <c r="CAE145" s="21"/>
      <c r="CAF145" s="21"/>
      <c r="CAG145" s="21"/>
      <c r="CAH145" s="21"/>
      <c r="CAI145" s="21"/>
      <c r="CAJ145" s="21"/>
      <c r="CAK145" s="21"/>
      <c r="CAL145" s="21"/>
      <c r="CAM145" s="21"/>
      <c r="CAN145" s="21"/>
      <c r="CAO145" s="21"/>
      <c r="CAP145" s="21"/>
      <c r="CAQ145" s="21"/>
      <c r="CAR145" s="21"/>
      <c r="CAS145" s="21"/>
      <c r="CAT145" s="21"/>
      <c r="CAU145" s="21"/>
      <c r="CAV145" s="21"/>
      <c r="CAW145" s="21"/>
      <c r="CAX145" s="21"/>
      <c r="CAY145" s="21"/>
      <c r="CAZ145" s="21"/>
      <c r="CBA145" s="21"/>
      <c r="CBB145" s="21"/>
      <c r="CBC145" s="21"/>
      <c r="CBD145" s="21"/>
      <c r="CBE145" s="21"/>
      <c r="CBF145" s="21"/>
      <c r="CBG145" s="21"/>
      <c r="CBH145" s="21"/>
      <c r="CBI145" s="21"/>
      <c r="CBJ145" s="21"/>
      <c r="CBK145" s="21"/>
      <c r="CBL145" s="21"/>
      <c r="CBM145" s="21"/>
      <c r="CBN145" s="21"/>
      <c r="CBO145" s="21"/>
      <c r="CBP145" s="21"/>
      <c r="CBQ145" s="21"/>
      <c r="CBR145" s="21"/>
      <c r="CBS145" s="21"/>
      <c r="CBT145" s="21"/>
      <c r="CBU145" s="21"/>
      <c r="CBV145" s="21"/>
      <c r="CBW145" s="21"/>
      <c r="CBX145" s="21"/>
      <c r="CBY145" s="21"/>
      <c r="CBZ145" s="21"/>
      <c r="CCA145" s="21"/>
      <c r="CCB145" s="21"/>
      <c r="CCC145" s="21"/>
      <c r="CCD145" s="21"/>
      <c r="CCE145" s="21"/>
      <c r="CCF145" s="21"/>
      <c r="CCG145" s="21"/>
      <c r="CCH145" s="21"/>
      <c r="CCI145" s="21"/>
      <c r="CCJ145" s="21"/>
      <c r="CCK145" s="21"/>
      <c r="CCL145" s="21"/>
      <c r="CCM145" s="21"/>
      <c r="CCN145" s="21"/>
      <c r="CCO145" s="21"/>
      <c r="CCP145" s="21"/>
      <c r="CCQ145" s="21"/>
      <c r="CCR145" s="21"/>
      <c r="CCS145" s="21"/>
      <c r="CCT145" s="21"/>
      <c r="CCU145" s="21"/>
      <c r="CCV145" s="21"/>
      <c r="CCW145" s="21"/>
      <c r="CCX145" s="21"/>
      <c r="CCY145" s="21"/>
      <c r="CCZ145" s="21"/>
      <c r="CDA145" s="21"/>
      <c r="CDB145" s="21"/>
      <c r="CDC145" s="21"/>
      <c r="CDD145" s="21"/>
      <c r="CDE145" s="21"/>
      <c r="CDF145" s="21"/>
      <c r="CDG145" s="21"/>
      <c r="CDH145" s="21"/>
      <c r="CDI145" s="21"/>
      <c r="CDJ145" s="21"/>
      <c r="CDK145" s="21"/>
      <c r="CDL145" s="21"/>
      <c r="CDM145" s="21"/>
      <c r="CDN145" s="21"/>
      <c r="CDO145" s="21"/>
      <c r="CDP145" s="21"/>
      <c r="CDQ145" s="21"/>
      <c r="CDR145" s="21"/>
      <c r="CDS145" s="21"/>
      <c r="CDT145" s="21"/>
      <c r="CDU145" s="21"/>
      <c r="CDV145" s="21"/>
      <c r="CDW145" s="21"/>
      <c r="CDX145" s="21"/>
      <c r="CDY145" s="21"/>
      <c r="CDZ145" s="21"/>
      <c r="CEA145" s="21"/>
      <c r="CEB145" s="21"/>
      <c r="CEC145" s="21"/>
      <c r="CED145" s="21"/>
      <c r="CEE145" s="21"/>
      <c r="CEF145" s="21"/>
      <c r="CEG145" s="21"/>
      <c r="CEH145" s="21"/>
      <c r="CEI145" s="21"/>
      <c r="CEJ145" s="21"/>
      <c r="CEK145" s="21"/>
      <c r="CEL145" s="21"/>
      <c r="CEM145" s="21"/>
      <c r="CEN145" s="21"/>
      <c r="CEO145" s="21"/>
      <c r="CEP145" s="21"/>
      <c r="CEQ145" s="21"/>
      <c r="CER145" s="21"/>
      <c r="CES145" s="21"/>
      <c r="CET145" s="21"/>
      <c r="CEU145" s="21"/>
      <c r="CEV145" s="21"/>
      <c r="CEW145" s="21"/>
      <c r="CEX145" s="21"/>
      <c r="CEY145" s="21"/>
      <c r="CEZ145" s="21"/>
      <c r="CFA145" s="21"/>
      <c r="CFB145" s="21"/>
      <c r="CFC145" s="21"/>
      <c r="CFD145" s="21"/>
      <c r="CFE145" s="21"/>
      <c r="CFF145" s="21"/>
      <c r="CFG145" s="21"/>
      <c r="CFH145" s="21"/>
      <c r="CFI145" s="21"/>
      <c r="CFJ145" s="21"/>
      <c r="CFK145" s="21"/>
      <c r="CFL145" s="21"/>
      <c r="CFM145" s="21"/>
      <c r="CFN145" s="21"/>
      <c r="CFO145" s="21"/>
      <c r="CFP145" s="21"/>
      <c r="CFQ145" s="21"/>
      <c r="CFR145" s="21"/>
      <c r="CFS145" s="21"/>
      <c r="CFT145" s="21"/>
      <c r="CFU145" s="21"/>
      <c r="CFV145" s="21"/>
      <c r="CFW145" s="21"/>
      <c r="CFX145" s="21"/>
      <c r="CFY145" s="21"/>
      <c r="CFZ145" s="21"/>
      <c r="CGA145" s="21"/>
      <c r="CGB145" s="21"/>
      <c r="CGC145" s="21"/>
      <c r="CGD145" s="21"/>
      <c r="CGE145" s="21"/>
      <c r="CGF145" s="21"/>
      <c r="CGG145" s="21"/>
      <c r="CGH145" s="21"/>
      <c r="CGI145" s="21"/>
      <c r="CGJ145" s="21"/>
      <c r="CGK145" s="21"/>
      <c r="CGL145" s="21"/>
      <c r="CGM145" s="21"/>
      <c r="CGN145" s="21"/>
      <c r="CGO145" s="21"/>
      <c r="CGP145" s="21"/>
      <c r="CGQ145" s="21"/>
      <c r="CGR145" s="21"/>
      <c r="CGS145" s="21"/>
      <c r="CGT145" s="21"/>
      <c r="CGU145" s="21"/>
      <c r="CGV145" s="21"/>
      <c r="CGW145" s="21"/>
      <c r="CGX145" s="21"/>
      <c r="CGY145" s="21"/>
      <c r="CGZ145" s="21"/>
      <c r="CHA145" s="21"/>
      <c r="CHB145" s="21"/>
      <c r="CHC145" s="21"/>
      <c r="CHD145" s="21"/>
      <c r="CHE145" s="21"/>
      <c r="CHF145" s="21"/>
      <c r="CHG145" s="21"/>
      <c r="CHH145" s="21"/>
      <c r="CHI145" s="21"/>
      <c r="CHJ145" s="21"/>
      <c r="CHK145" s="21"/>
      <c r="CHL145" s="21"/>
      <c r="CHM145" s="21"/>
      <c r="CHN145" s="21"/>
      <c r="CHO145" s="21"/>
      <c r="CHP145" s="21"/>
      <c r="CHQ145" s="21"/>
      <c r="CHR145" s="21"/>
      <c r="CHS145" s="21"/>
      <c r="CHT145" s="21"/>
      <c r="CHU145" s="21"/>
      <c r="CHV145" s="21"/>
      <c r="CHW145" s="21"/>
      <c r="CHX145" s="21"/>
      <c r="CHY145" s="21"/>
      <c r="CHZ145" s="21"/>
      <c r="CIA145" s="21"/>
      <c r="CIB145" s="21"/>
      <c r="CIC145" s="21"/>
      <c r="CID145" s="21"/>
      <c r="CIE145" s="21"/>
      <c r="CIF145" s="21"/>
      <c r="CIG145" s="21"/>
      <c r="CIH145" s="21"/>
      <c r="CII145" s="21"/>
      <c r="CIJ145" s="21"/>
      <c r="CIK145" s="21"/>
      <c r="CIL145" s="21"/>
      <c r="CIM145" s="21"/>
      <c r="CIN145" s="21"/>
      <c r="CIO145" s="21"/>
      <c r="CIP145" s="21"/>
      <c r="CIQ145" s="21"/>
      <c r="CIR145" s="21"/>
      <c r="CIS145" s="21"/>
      <c r="CIT145" s="21"/>
      <c r="CIU145" s="21"/>
      <c r="CIV145" s="21"/>
      <c r="CIW145" s="21"/>
      <c r="CIX145" s="21"/>
      <c r="CIY145" s="21"/>
      <c r="CIZ145" s="21"/>
      <c r="CJA145" s="21"/>
      <c r="CJB145" s="21"/>
      <c r="CJC145" s="21"/>
      <c r="CJD145" s="21"/>
      <c r="CJE145" s="21"/>
      <c r="CJF145" s="21"/>
      <c r="CJG145" s="21"/>
      <c r="CJH145" s="21"/>
      <c r="CJI145" s="21"/>
      <c r="CJJ145" s="21"/>
      <c r="CJK145" s="21"/>
      <c r="CJL145" s="21"/>
      <c r="CJM145" s="21"/>
      <c r="CJN145" s="21"/>
      <c r="CJO145" s="21"/>
      <c r="CJP145" s="21"/>
      <c r="CJQ145" s="21"/>
      <c r="CJR145" s="21"/>
      <c r="CJS145" s="21"/>
      <c r="CJT145" s="21"/>
      <c r="CJU145" s="21"/>
      <c r="CJV145" s="21"/>
      <c r="CJW145" s="21"/>
      <c r="CJX145" s="21"/>
      <c r="CJY145" s="21"/>
      <c r="CJZ145" s="21"/>
      <c r="CKA145" s="21"/>
      <c r="CKB145" s="21"/>
      <c r="CKC145" s="21"/>
      <c r="CKD145" s="21"/>
      <c r="CKE145" s="21"/>
      <c r="CKF145" s="21"/>
      <c r="CKG145" s="21"/>
      <c r="CKH145" s="21"/>
      <c r="CKI145" s="21"/>
      <c r="CKJ145" s="21"/>
      <c r="CKK145" s="21"/>
      <c r="CKL145" s="21"/>
      <c r="CKM145" s="21"/>
      <c r="CKN145" s="21"/>
      <c r="CKO145" s="21"/>
      <c r="CKP145" s="21"/>
      <c r="CKQ145" s="21"/>
      <c r="CKR145" s="21"/>
      <c r="CKS145" s="21"/>
      <c r="CKT145" s="21"/>
      <c r="CKU145" s="21"/>
      <c r="CKV145" s="21"/>
      <c r="CKW145" s="21"/>
      <c r="CKX145" s="21"/>
      <c r="CKY145" s="21"/>
      <c r="CKZ145" s="21"/>
      <c r="CLA145" s="21"/>
      <c r="CLB145" s="21"/>
      <c r="CLC145" s="21"/>
      <c r="CLD145" s="21"/>
      <c r="CLE145" s="21"/>
      <c r="CLF145" s="21"/>
      <c r="CLG145" s="21"/>
      <c r="CLH145" s="21"/>
      <c r="CLI145" s="21"/>
      <c r="CLJ145" s="21"/>
      <c r="CLK145" s="21"/>
      <c r="CLL145" s="21"/>
      <c r="CLM145" s="21"/>
      <c r="CLN145" s="21"/>
      <c r="CLO145" s="21"/>
      <c r="CLP145" s="21"/>
      <c r="CLQ145" s="21"/>
      <c r="CLR145" s="21"/>
      <c r="CLS145" s="21"/>
      <c r="CLT145" s="21"/>
      <c r="CLU145" s="21"/>
      <c r="CLV145" s="21"/>
      <c r="CLW145" s="21"/>
      <c r="CLX145" s="21"/>
      <c r="CLY145" s="21"/>
      <c r="CLZ145" s="21"/>
      <c r="CMA145" s="21"/>
      <c r="CMB145" s="21"/>
      <c r="CMC145" s="21"/>
      <c r="CMD145" s="21"/>
      <c r="CME145" s="21"/>
      <c r="CMF145" s="21"/>
      <c r="CMG145" s="21"/>
      <c r="CMH145" s="21"/>
      <c r="CMI145" s="21"/>
      <c r="CMJ145" s="21"/>
      <c r="CMK145" s="21"/>
      <c r="CML145" s="21"/>
      <c r="CMM145" s="21"/>
      <c r="CMN145" s="21"/>
      <c r="CMO145" s="21"/>
      <c r="CMP145" s="21"/>
      <c r="CMQ145" s="21"/>
      <c r="CMR145" s="21"/>
      <c r="CMS145" s="21"/>
      <c r="CMT145" s="21"/>
      <c r="CMU145" s="21"/>
      <c r="CMV145" s="21"/>
      <c r="CMW145" s="21"/>
      <c r="CMX145" s="21"/>
      <c r="CMY145" s="21"/>
      <c r="CMZ145" s="21"/>
      <c r="CNA145" s="21"/>
      <c r="CNB145" s="21"/>
      <c r="CNC145" s="21"/>
      <c r="CND145" s="21"/>
      <c r="CNE145" s="21"/>
      <c r="CNF145" s="21"/>
      <c r="CNG145" s="21"/>
      <c r="CNH145" s="21"/>
      <c r="CNI145" s="21"/>
      <c r="CNJ145" s="21"/>
      <c r="CNK145" s="21"/>
      <c r="CNL145" s="21"/>
      <c r="CNM145" s="21"/>
      <c r="CNN145" s="21"/>
      <c r="CNO145" s="21"/>
      <c r="CNP145" s="21"/>
      <c r="CNQ145" s="21"/>
      <c r="CNR145" s="21"/>
      <c r="CNS145" s="21"/>
      <c r="CNT145" s="21"/>
      <c r="CNU145" s="21"/>
      <c r="CNV145" s="21"/>
      <c r="CNW145" s="21"/>
      <c r="CNX145" s="21"/>
      <c r="CNY145" s="21"/>
      <c r="CNZ145" s="21"/>
      <c r="COA145" s="21"/>
      <c r="COB145" s="21"/>
      <c r="COC145" s="21"/>
      <c r="COD145" s="21"/>
      <c r="COE145" s="21"/>
      <c r="COF145" s="21"/>
      <c r="COG145" s="21"/>
      <c r="COH145" s="21"/>
      <c r="COI145" s="21"/>
      <c r="COJ145" s="21"/>
      <c r="COK145" s="21"/>
      <c r="COL145" s="21"/>
      <c r="COM145" s="21"/>
      <c r="CON145" s="21"/>
      <c r="COO145" s="21"/>
      <c r="COP145" s="21"/>
      <c r="COQ145" s="21"/>
      <c r="COR145" s="21"/>
      <c r="COS145" s="21"/>
      <c r="COT145" s="21"/>
      <c r="COU145" s="21"/>
      <c r="COV145" s="21"/>
      <c r="COW145" s="21"/>
      <c r="COX145" s="21"/>
      <c r="COY145" s="21"/>
      <c r="COZ145" s="21"/>
      <c r="CPA145" s="21"/>
      <c r="CPB145" s="21"/>
      <c r="CPC145" s="21"/>
      <c r="CPD145" s="21"/>
      <c r="CPE145" s="21"/>
      <c r="CPF145" s="21"/>
      <c r="CPG145" s="21"/>
      <c r="CPH145" s="21"/>
      <c r="CPI145" s="21"/>
      <c r="CPJ145" s="21"/>
      <c r="CPK145" s="21"/>
      <c r="CPL145" s="21"/>
      <c r="CPM145" s="21"/>
      <c r="CPN145" s="21"/>
      <c r="CPO145" s="21"/>
      <c r="CPP145" s="21"/>
      <c r="CPQ145" s="21"/>
      <c r="CPR145" s="21"/>
      <c r="CPS145" s="21"/>
      <c r="CPT145" s="21"/>
      <c r="CPU145" s="21"/>
      <c r="CPV145" s="21"/>
      <c r="CPW145" s="21"/>
      <c r="CPX145" s="21"/>
      <c r="CPY145" s="21"/>
      <c r="CPZ145" s="21"/>
      <c r="CQA145" s="21"/>
      <c r="CQB145" s="21"/>
      <c r="CQC145" s="21"/>
      <c r="CQD145" s="21"/>
      <c r="CQE145" s="21"/>
      <c r="CQF145" s="21"/>
      <c r="CQG145" s="21"/>
      <c r="CQH145" s="21"/>
      <c r="CQI145" s="21"/>
      <c r="CQJ145" s="21"/>
      <c r="CQK145" s="21"/>
      <c r="CQL145" s="21"/>
      <c r="CQM145" s="21"/>
      <c r="CQN145" s="21"/>
      <c r="CQO145" s="21"/>
      <c r="CQP145" s="21"/>
      <c r="CQQ145" s="21"/>
      <c r="CQR145" s="21"/>
      <c r="CQS145" s="21"/>
      <c r="CQT145" s="21"/>
      <c r="CQU145" s="21"/>
      <c r="CQV145" s="21"/>
      <c r="CQW145" s="21"/>
      <c r="CQX145" s="21"/>
      <c r="CQY145" s="21"/>
      <c r="CQZ145" s="21"/>
      <c r="CRA145" s="21"/>
      <c r="CRB145" s="21"/>
      <c r="CRC145" s="21"/>
      <c r="CRD145" s="21"/>
      <c r="CRE145" s="21"/>
      <c r="CRF145" s="21"/>
      <c r="CRG145" s="21"/>
      <c r="CRH145" s="21"/>
      <c r="CRI145" s="21"/>
      <c r="CRJ145" s="21"/>
      <c r="CRK145" s="21"/>
      <c r="CRL145" s="21"/>
      <c r="CRM145" s="21"/>
      <c r="CRN145" s="21"/>
      <c r="CRO145" s="21"/>
      <c r="CRP145" s="21"/>
      <c r="CRQ145" s="21"/>
      <c r="CRR145" s="21"/>
      <c r="CRS145" s="21"/>
      <c r="CRT145" s="21"/>
      <c r="CRU145" s="21"/>
      <c r="CRV145" s="21"/>
      <c r="CRW145" s="21"/>
      <c r="CRX145" s="21"/>
      <c r="CRY145" s="21"/>
      <c r="CRZ145" s="21"/>
      <c r="CSA145" s="21"/>
      <c r="CSB145" s="21"/>
      <c r="CSC145" s="21"/>
      <c r="CSD145" s="21"/>
      <c r="CSE145" s="21"/>
      <c r="CSF145" s="21"/>
      <c r="CSG145" s="21"/>
      <c r="CSH145" s="21"/>
      <c r="CSI145" s="21"/>
      <c r="CSJ145" s="21"/>
      <c r="CSK145" s="21"/>
      <c r="CSL145" s="21"/>
      <c r="CSM145" s="21"/>
      <c r="CSN145" s="21"/>
      <c r="CSO145" s="21"/>
      <c r="CSP145" s="21"/>
      <c r="CSQ145" s="21"/>
      <c r="CSR145" s="21"/>
      <c r="CSS145" s="21"/>
      <c r="CST145" s="21"/>
      <c r="CSU145" s="21"/>
      <c r="CSV145" s="21"/>
      <c r="CSW145" s="21"/>
      <c r="CSX145" s="21"/>
      <c r="CSY145" s="21"/>
      <c r="CSZ145" s="21"/>
      <c r="CTA145" s="21"/>
      <c r="CTB145" s="21"/>
      <c r="CTC145" s="21"/>
      <c r="CTD145" s="21"/>
      <c r="CTE145" s="21"/>
      <c r="CTF145" s="21"/>
      <c r="CTG145" s="21"/>
      <c r="CTH145" s="21"/>
      <c r="CTI145" s="21"/>
      <c r="CTJ145" s="21"/>
      <c r="CTK145" s="21"/>
      <c r="CTL145" s="21"/>
      <c r="CTM145" s="21"/>
      <c r="CTN145" s="21"/>
      <c r="CTO145" s="21"/>
      <c r="CTP145" s="21"/>
      <c r="CTQ145" s="21"/>
      <c r="CTR145" s="21"/>
      <c r="CTS145" s="21"/>
      <c r="CTT145" s="21"/>
      <c r="CTU145" s="21"/>
      <c r="CTV145" s="21"/>
      <c r="CTW145" s="21"/>
      <c r="CTX145" s="21"/>
      <c r="CTY145" s="21"/>
      <c r="CTZ145" s="21"/>
      <c r="CUA145" s="21"/>
      <c r="CUB145" s="21"/>
      <c r="CUC145" s="21"/>
      <c r="CUD145" s="21"/>
      <c r="CUE145" s="21"/>
      <c r="CUF145" s="21"/>
      <c r="CUG145" s="21"/>
      <c r="CUH145" s="21"/>
      <c r="CUI145" s="21"/>
      <c r="CUJ145" s="21"/>
      <c r="CUK145" s="21"/>
      <c r="CUL145" s="21"/>
      <c r="CUM145" s="21"/>
      <c r="CUN145" s="21"/>
      <c r="CUO145" s="21"/>
      <c r="CUP145" s="21"/>
      <c r="CUQ145" s="21"/>
      <c r="CUR145" s="21"/>
      <c r="CUS145" s="21"/>
      <c r="CUT145" s="21"/>
      <c r="CUU145" s="21"/>
      <c r="CUV145" s="21"/>
      <c r="CUW145" s="21"/>
      <c r="CUX145" s="21"/>
      <c r="CUY145" s="21"/>
      <c r="CUZ145" s="21"/>
      <c r="CVA145" s="21"/>
      <c r="CVB145" s="21"/>
      <c r="CVC145" s="21"/>
      <c r="CVD145" s="21"/>
      <c r="CVE145" s="21"/>
      <c r="CVF145" s="21"/>
      <c r="CVG145" s="21"/>
      <c r="CVH145" s="21"/>
      <c r="CVI145" s="21"/>
      <c r="CVJ145" s="21"/>
      <c r="CVK145" s="21"/>
      <c r="CVL145" s="21"/>
      <c r="CVM145" s="21"/>
      <c r="CVN145" s="21"/>
      <c r="CVO145" s="21"/>
      <c r="CVP145" s="21"/>
      <c r="CVQ145" s="21"/>
      <c r="CVR145" s="21"/>
      <c r="CVS145" s="21"/>
      <c r="CVT145" s="21"/>
      <c r="CVU145" s="21"/>
      <c r="CVV145" s="21"/>
      <c r="CVW145" s="21"/>
      <c r="CVX145" s="21"/>
      <c r="CVY145" s="21"/>
      <c r="CVZ145" s="21"/>
      <c r="CWA145" s="21"/>
      <c r="CWB145" s="21"/>
      <c r="CWC145" s="21"/>
      <c r="CWD145" s="21"/>
      <c r="CWE145" s="21"/>
      <c r="CWF145" s="21"/>
      <c r="CWG145" s="21"/>
      <c r="CWH145" s="21"/>
      <c r="CWI145" s="21"/>
      <c r="CWJ145" s="21"/>
      <c r="CWK145" s="21"/>
      <c r="CWL145" s="21"/>
      <c r="CWM145" s="21"/>
      <c r="CWN145" s="21"/>
      <c r="CWO145" s="21"/>
      <c r="CWP145" s="21"/>
      <c r="CWQ145" s="21"/>
      <c r="CWR145" s="21"/>
      <c r="CWS145" s="21"/>
      <c r="CWT145" s="21"/>
      <c r="CWU145" s="21"/>
      <c r="CWV145" s="21"/>
      <c r="CWW145" s="21"/>
      <c r="CWX145" s="21"/>
      <c r="CWY145" s="21"/>
      <c r="CWZ145" s="21"/>
      <c r="CXA145" s="21"/>
      <c r="CXB145" s="21"/>
      <c r="CXC145" s="21"/>
      <c r="CXD145" s="21"/>
      <c r="CXE145" s="21"/>
      <c r="CXF145" s="21"/>
      <c r="CXG145" s="21"/>
      <c r="CXH145" s="21"/>
      <c r="CXI145" s="21"/>
      <c r="CXJ145" s="21"/>
      <c r="CXK145" s="21"/>
      <c r="CXL145" s="21"/>
      <c r="CXM145" s="21"/>
      <c r="CXN145" s="21"/>
      <c r="CXO145" s="21"/>
      <c r="CXP145" s="21"/>
      <c r="CXQ145" s="21"/>
      <c r="CXR145" s="21"/>
      <c r="CXS145" s="21"/>
      <c r="CXT145" s="21"/>
      <c r="CXU145" s="21"/>
      <c r="CXV145" s="21"/>
      <c r="CXW145" s="21"/>
      <c r="CXX145" s="21"/>
      <c r="CXY145" s="21"/>
      <c r="CXZ145" s="21"/>
      <c r="CYA145" s="21"/>
      <c r="CYB145" s="21"/>
      <c r="CYC145" s="21"/>
      <c r="CYD145" s="21"/>
      <c r="CYE145" s="21"/>
      <c r="CYF145" s="21"/>
      <c r="CYG145" s="21"/>
      <c r="CYH145" s="21"/>
      <c r="CYI145" s="21"/>
      <c r="CYJ145" s="21"/>
      <c r="CYK145" s="21"/>
      <c r="CYL145" s="21"/>
      <c r="CYM145" s="21"/>
      <c r="CYN145" s="21"/>
      <c r="CYO145" s="21"/>
      <c r="CYP145" s="21"/>
      <c r="CYQ145" s="21"/>
      <c r="CYR145" s="21"/>
      <c r="CYS145" s="21"/>
      <c r="CYT145" s="21"/>
      <c r="CYU145" s="21"/>
      <c r="CYV145" s="21"/>
      <c r="CYW145" s="21"/>
      <c r="CYX145" s="21"/>
      <c r="CYY145" s="21"/>
      <c r="CYZ145" s="21"/>
      <c r="CZA145" s="21"/>
      <c r="CZB145" s="21"/>
      <c r="CZC145" s="21"/>
      <c r="CZD145" s="21"/>
      <c r="CZE145" s="21"/>
      <c r="CZF145" s="21"/>
      <c r="CZG145" s="21"/>
      <c r="CZH145" s="21"/>
      <c r="CZI145" s="21"/>
      <c r="CZJ145" s="21"/>
      <c r="CZK145" s="21"/>
      <c r="CZL145" s="21"/>
      <c r="CZM145" s="21"/>
      <c r="CZN145" s="21"/>
      <c r="CZO145" s="21"/>
      <c r="CZP145" s="21"/>
      <c r="CZQ145" s="21"/>
      <c r="CZR145" s="21"/>
      <c r="CZS145" s="21"/>
      <c r="CZT145" s="21"/>
      <c r="CZU145" s="21"/>
      <c r="CZV145" s="21"/>
      <c r="CZW145" s="21"/>
      <c r="CZX145" s="21"/>
      <c r="CZY145" s="21"/>
      <c r="CZZ145" s="21"/>
      <c r="DAA145" s="21"/>
      <c r="DAB145" s="21"/>
      <c r="DAC145" s="21"/>
      <c r="DAD145" s="21"/>
      <c r="DAE145" s="21"/>
      <c r="DAF145" s="21"/>
      <c r="DAG145" s="21"/>
      <c r="DAH145" s="21"/>
      <c r="DAI145" s="21"/>
      <c r="DAJ145" s="21"/>
      <c r="DAK145" s="21"/>
      <c r="DAL145" s="21"/>
      <c r="DAM145" s="21"/>
      <c r="DAN145" s="21"/>
      <c r="DAO145" s="21"/>
      <c r="DAP145" s="21"/>
      <c r="DAQ145" s="21"/>
      <c r="DAR145" s="21"/>
      <c r="DAS145" s="21"/>
      <c r="DAT145" s="21"/>
      <c r="DAU145" s="21"/>
      <c r="DAV145" s="21"/>
      <c r="DAW145" s="21"/>
      <c r="DAX145" s="21"/>
      <c r="DAY145" s="21"/>
      <c r="DAZ145" s="21"/>
      <c r="DBA145" s="21"/>
      <c r="DBB145" s="21"/>
      <c r="DBC145" s="21"/>
      <c r="DBD145" s="21"/>
      <c r="DBE145" s="21"/>
      <c r="DBF145" s="21"/>
      <c r="DBG145" s="21"/>
      <c r="DBH145" s="21"/>
      <c r="DBI145" s="21"/>
      <c r="DBJ145" s="21"/>
      <c r="DBK145" s="21"/>
      <c r="DBL145" s="21"/>
      <c r="DBM145" s="21"/>
      <c r="DBN145" s="21"/>
      <c r="DBO145" s="21"/>
      <c r="DBP145" s="21"/>
      <c r="DBQ145" s="21"/>
      <c r="DBR145" s="21"/>
      <c r="DBS145" s="21"/>
      <c r="DBT145" s="21"/>
      <c r="DBU145" s="21"/>
      <c r="DBV145" s="21"/>
      <c r="DBW145" s="21"/>
      <c r="DBX145" s="21"/>
      <c r="DBY145" s="21"/>
      <c r="DBZ145" s="21"/>
      <c r="DCA145" s="21"/>
      <c r="DCB145" s="21"/>
      <c r="DCC145" s="21"/>
      <c r="DCD145" s="21"/>
      <c r="DCE145" s="21"/>
      <c r="DCF145" s="21"/>
      <c r="DCG145" s="21"/>
      <c r="DCH145" s="21"/>
      <c r="DCI145" s="21"/>
      <c r="DCJ145" s="21"/>
      <c r="DCK145" s="21"/>
      <c r="DCL145" s="21"/>
      <c r="DCM145" s="21"/>
      <c r="DCN145" s="21"/>
      <c r="DCO145" s="21"/>
      <c r="DCP145" s="21"/>
      <c r="DCQ145" s="21"/>
      <c r="DCR145" s="21"/>
      <c r="DCS145" s="21"/>
      <c r="DCT145" s="21"/>
      <c r="DCU145" s="21"/>
      <c r="DCV145" s="21"/>
      <c r="DCW145" s="21"/>
      <c r="DCX145" s="21"/>
      <c r="DCY145" s="21"/>
      <c r="DCZ145" s="21"/>
      <c r="DDA145" s="21"/>
      <c r="DDB145" s="21"/>
      <c r="DDC145" s="21"/>
      <c r="DDD145" s="21"/>
      <c r="DDE145" s="21"/>
      <c r="DDF145" s="21"/>
      <c r="DDG145" s="21"/>
      <c r="DDH145" s="21"/>
      <c r="DDI145" s="21"/>
      <c r="DDJ145" s="21"/>
      <c r="DDK145" s="21"/>
      <c r="DDL145" s="21"/>
      <c r="DDM145" s="21"/>
      <c r="DDN145" s="21"/>
      <c r="DDO145" s="21"/>
      <c r="DDP145" s="21"/>
      <c r="DDQ145" s="21"/>
      <c r="DDR145" s="21"/>
      <c r="DDS145" s="21"/>
      <c r="DDT145" s="21"/>
      <c r="DDU145" s="21"/>
      <c r="DDV145" s="21"/>
      <c r="DDW145" s="21"/>
      <c r="DDX145" s="21"/>
      <c r="DDY145" s="21"/>
      <c r="DDZ145" s="21"/>
      <c r="DEA145" s="21"/>
      <c r="DEB145" s="21"/>
      <c r="DEC145" s="21"/>
      <c r="DED145" s="21"/>
      <c r="DEE145" s="21"/>
      <c r="DEF145" s="21"/>
      <c r="DEG145" s="21"/>
      <c r="DEH145" s="21"/>
      <c r="DEI145" s="21"/>
      <c r="DEJ145" s="21"/>
      <c r="DEK145" s="21"/>
      <c r="DEL145" s="21"/>
      <c r="DEM145" s="21"/>
      <c r="DEN145" s="21"/>
      <c r="DEO145" s="21"/>
      <c r="DEP145" s="21"/>
      <c r="DEQ145" s="21"/>
      <c r="DER145" s="21"/>
      <c r="DES145" s="21"/>
      <c r="DET145" s="21"/>
      <c r="DEU145" s="21"/>
      <c r="DEV145" s="21"/>
      <c r="DEW145" s="21"/>
      <c r="DEX145" s="21"/>
      <c r="DEY145" s="21"/>
      <c r="DEZ145" s="21"/>
      <c r="DFA145" s="21"/>
      <c r="DFB145" s="21"/>
      <c r="DFC145" s="21"/>
      <c r="DFD145" s="21"/>
      <c r="DFE145" s="21"/>
      <c r="DFF145" s="21"/>
      <c r="DFG145" s="21"/>
      <c r="DFH145" s="21"/>
      <c r="DFI145" s="21"/>
      <c r="DFJ145" s="21"/>
      <c r="DFK145" s="21"/>
      <c r="DFL145" s="21"/>
      <c r="DFM145" s="21"/>
      <c r="DFN145" s="21"/>
      <c r="DFO145" s="21"/>
      <c r="DFP145" s="21"/>
      <c r="DFQ145" s="21"/>
      <c r="DFR145" s="21"/>
      <c r="DFS145" s="21"/>
      <c r="DFT145" s="21"/>
      <c r="DFU145" s="21"/>
      <c r="DFV145" s="21"/>
      <c r="DFW145" s="21"/>
      <c r="DFX145" s="21"/>
      <c r="DFY145" s="21"/>
      <c r="DFZ145" s="21"/>
      <c r="DGA145" s="21"/>
      <c r="DGB145" s="21"/>
      <c r="DGC145" s="21"/>
      <c r="DGD145" s="21"/>
      <c r="DGE145" s="21"/>
      <c r="DGF145" s="21"/>
      <c r="DGG145" s="21"/>
      <c r="DGH145" s="21"/>
      <c r="DGI145" s="21"/>
      <c r="DGJ145" s="21"/>
      <c r="DGK145" s="21"/>
      <c r="DGL145" s="21"/>
      <c r="DGM145" s="21"/>
      <c r="DGN145" s="21"/>
      <c r="DGO145" s="21"/>
      <c r="DGP145" s="21"/>
      <c r="DGQ145" s="21"/>
      <c r="DGR145" s="21"/>
      <c r="DGS145" s="21"/>
      <c r="DGT145" s="21"/>
      <c r="DGU145" s="21"/>
      <c r="DGV145" s="21"/>
      <c r="DGW145" s="21"/>
      <c r="DGX145" s="21"/>
      <c r="DGY145" s="21"/>
      <c r="DGZ145" s="21"/>
      <c r="DHA145" s="21"/>
      <c r="DHB145" s="21"/>
      <c r="DHC145" s="21"/>
      <c r="DHD145" s="21"/>
      <c r="DHE145" s="21"/>
      <c r="DHF145" s="21"/>
      <c r="DHG145" s="21"/>
      <c r="DHH145" s="21"/>
      <c r="DHI145" s="21"/>
      <c r="DHJ145" s="21"/>
      <c r="DHK145" s="21"/>
      <c r="DHL145" s="21"/>
      <c r="DHM145" s="21"/>
      <c r="DHN145" s="21"/>
      <c r="DHO145" s="21"/>
      <c r="DHP145" s="21"/>
      <c r="DHQ145" s="21"/>
      <c r="DHR145" s="21"/>
      <c r="DHS145" s="21"/>
      <c r="DHT145" s="21"/>
      <c r="DHU145" s="21"/>
      <c r="DHV145" s="21"/>
      <c r="DHW145" s="21"/>
      <c r="DHX145" s="21"/>
      <c r="DHY145" s="21"/>
      <c r="DHZ145" s="21"/>
      <c r="DIA145" s="21"/>
      <c r="DIB145" s="21"/>
      <c r="DIC145" s="21"/>
      <c r="DID145" s="21"/>
      <c r="DIE145" s="21"/>
      <c r="DIF145" s="21"/>
      <c r="DIG145" s="21"/>
      <c r="DIH145" s="21"/>
      <c r="DII145" s="21"/>
      <c r="DIJ145" s="21"/>
      <c r="DIK145" s="21"/>
      <c r="DIL145" s="21"/>
      <c r="DIM145" s="21"/>
      <c r="DIN145" s="21"/>
      <c r="DIO145" s="21"/>
      <c r="DIP145" s="21"/>
      <c r="DIQ145" s="21"/>
      <c r="DIR145" s="21"/>
      <c r="DIS145" s="21"/>
      <c r="DIT145" s="21"/>
      <c r="DIU145" s="21"/>
      <c r="DIV145" s="21"/>
      <c r="DIW145" s="21"/>
      <c r="DIX145" s="21"/>
      <c r="DIY145" s="21"/>
      <c r="DIZ145" s="21"/>
      <c r="DJA145" s="21"/>
      <c r="DJB145" s="21"/>
      <c r="DJC145" s="21"/>
      <c r="DJD145" s="21"/>
      <c r="DJE145" s="21"/>
      <c r="DJF145" s="21"/>
      <c r="DJG145" s="21"/>
      <c r="DJH145" s="21"/>
      <c r="DJI145" s="21"/>
      <c r="DJJ145" s="21"/>
      <c r="DJK145" s="21"/>
      <c r="DJL145" s="21"/>
      <c r="DJM145" s="21"/>
      <c r="DJN145" s="21"/>
      <c r="DJO145" s="21"/>
      <c r="DJP145" s="21"/>
      <c r="DJQ145" s="21"/>
      <c r="DJR145" s="21"/>
      <c r="DJS145" s="21"/>
      <c r="DJT145" s="21"/>
      <c r="DJU145" s="21"/>
      <c r="DJV145" s="21"/>
      <c r="DJW145" s="21"/>
      <c r="DJX145" s="21"/>
      <c r="DJY145" s="21"/>
      <c r="DJZ145" s="21"/>
      <c r="DKA145" s="21"/>
      <c r="DKB145" s="21"/>
      <c r="DKC145" s="21"/>
      <c r="DKD145" s="21"/>
      <c r="DKE145" s="21"/>
      <c r="DKF145" s="21"/>
      <c r="DKG145" s="21"/>
      <c r="DKH145" s="21"/>
      <c r="DKI145" s="21"/>
      <c r="DKJ145" s="21"/>
      <c r="DKK145" s="21"/>
      <c r="DKL145" s="21"/>
      <c r="DKM145" s="21"/>
      <c r="DKN145" s="21"/>
      <c r="DKO145" s="21"/>
      <c r="DKP145" s="21"/>
      <c r="DKQ145" s="21"/>
      <c r="DKR145" s="21"/>
      <c r="DKS145" s="21"/>
      <c r="DKT145" s="21"/>
      <c r="DKU145" s="21"/>
      <c r="DKV145" s="21"/>
      <c r="DKW145" s="21"/>
      <c r="DKX145" s="21"/>
      <c r="DKY145" s="21"/>
      <c r="DKZ145" s="21"/>
      <c r="DLA145" s="21"/>
      <c r="DLB145" s="21"/>
      <c r="DLC145" s="21"/>
      <c r="DLD145" s="21"/>
      <c r="DLE145" s="21"/>
      <c r="DLF145" s="21"/>
      <c r="DLG145" s="21"/>
      <c r="DLH145" s="21"/>
      <c r="DLI145" s="21"/>
      <c r="DLJ145" s="21"/>
      <c r="DLK145" s="21"/>
      <c r="DLL145" s="21"/>
      <c r="DLM145" s="21"/>
      <c r="DLN145" s="21"/>
      <c r="DLO145" s="21"/>
      <c r="DLP145" s="21"/>
      <c r="DLQ145" s="21"/>
      <c r="DLR145" s="21"/>
      <c r="DLS145" s="21"/>
      <c r="DLT145" s="21"/>
      <c r="DLU145" s="21"/>
      <c r="DLV145" s="21"/>
      <c r="DLW145" s="21"/>
      <c r="DLX145" s="21"/>
      <c r="DLY145" s="21"/>
      <c r="DLZ145" s="21"/>
      <c r="DMA145" s="21"/>
      <c r="DMB145" s="21"/>
      <c r="DMC145" s="21"/>
      <c r="DMD145" s="21"/>
      <c r="DME145" s="21"/>
      <c r="DMF145" s="21"/>
      <c r="DMG145" s="21"/>
      <c r="DMH145" s="21"/>
      <c r="DMI145" s="21"/>
      <c r="DMJ145" s="21"/>
      <c r="DMK145" s="21"/>
      <c r="DML145" s="21"/>
      <c r="DMM145" s="21"/>
      <c r="DMN145" s="21"/>
      <c r="DMO145" s="21"/>
      <c r="DMP145" s="21"/>
      <c r="DMQ145" s="21"/>
      <c r="DMR145" s="21"/>
      <c r="DMS145" s="21"/>
      <c r="DMT145" s="21"/>
      <c r="DMU145" s="21"/>
      <c r="DMV145" s="21"/>
      <c r="DMW145" s="21"/>
      <c r="DMX145" s="21"/>
      <c r="DMY145" s="21"/>
      <c r="DMZ145" s="21"/>
      <c r="DNA145" s="21"/>
      <c r="DNB145" s="21"/>
      <c r="DNC145" s="21"/>
      <c r="DND145" s="21"/>
      <c r="DNE145" s="21"/>
      <c r="DNF145" s="21"/>
      <c r="DNG145" s="21"/>
      <c r="DNH145" s="21"/>
      <c r="DNI145" s="21"/>
      <c r="DNJ145" s="21"/>
      <c r="DNK145" s="21"/>
      <c r="DNL145" s="21"/>
      <c r="DNM145" s="21"/>
      <c r="DNN145" s="21"/>
      <c r="DNO145" s="21"/>
      <c r="DNP145" s="21"/>
      <c r="DNQ145" s="21"/>
      <c r="DNR145" s="21"/>
      <c r="DNS145" s="21"/>
      <c r="DNT145" s="21"/>
      <c r="DNU145" s="21"/>
      <c r="DNV145" s="21"/>
      <c r="DNW145" s="21"/>
      <c r="DNX145" s="21"/>
      <c r="DNY145" s="21"/>
      <c r="DNZ145" s="21"/>
      <c r="DOA145" s="21"/>
      <c r="DOB145" s="21"/>
      <c r="DOC145" s="21"/>
      <c r="DOD145" s="21"/>
      <c r="DOE145" s="21"/>
      <c r="DOF145" s="21"/>
      <c r="DOG145" s="21"/>
      <c r="DOH145" s="21"/>
      <c r="DOI145" s="21"/>
      <c r="DOJ145" s="21"/>
      <c r="DOK145" s="21"/>
      <c r="DOL145" s="21"/>
      <c r="DOM145" s="21"/>
      <c r="DON145" s="21"/>
      <c r="DOO145" s="21"/>
      <c r="DOP145" s="21"/>
      <c r="DOQ145" s="21"/>
      <c r="DOR145" s="21"/>
      <c r="DOS145" s="21"/>
      <c r="DOT145" s="21"/>
      <c r="DOU145" s="21"/>
      <c r="DOV145" s="21"/>
      <c r="DOW145" s="21"/>
      <c r="DOX145" s="21"/>
      <c r="DOY145" s="21"/>
      <c r="DOZ145" s="21"/>
      <c r="DPA145" s="21"/>
      <c r="DPB145" s="21"/>
      <c r="DPC145" s="21"/>
      <c r="DPD145" s="21"/>
      <c r="DPE145" s="21"/>
      <c r="DPF145" s="21"/>
      <c r="DPG145" s="21"/>
      <c r="DPH145" s="21"/>
      <c r="DPI145" s="21"/>
      <c r="DPJ145" s="21"/>
      <c r="DPK145" s="21"/>
      <c r="DPL145" s="21"/>
      <c r="DPM145" s="21"/>
      <c r="DPN145" s="21"/>
      <c r="DPO145" s="21"/>
      <c r="DPP145" s="21"/>
      <c r="DPQ145" s="21"/>
      <c r="DPR145" s="21"/>
      <c r="DPS145" s="21"/>
      <c r="DPT145" s="21"/>
      <c r="DPU145" s="21"/>
      <c r="DPV145" s="21"/>
      <c r="DPW145" s="21"/>
      <c r="DPX145" s="21"/>
      <c r="DPY145" s="21"/>
      <c r="DPZ145" s="21"/>
      <c r="DQA145" s="21"/>
      <c r="DQB145" s="21"/>
      <c r="DQC145" s="21"/>
      <c r="DQD145" s="21"/>
      <c r="DQE145" s="21"/>
      <c r="DQF145" s="21"/>
      <c r="DQG145" s="21"/>
      <c r="DQH145" s="21"/>
      <c r="DQI145" s="21"/>
      <c r="DQJ145" s="21"/>
      <c r="DQK145" s="21"/>
      <c r="DQL145" s="21"/>
      <c r="DQM145" s="21"/>
      <c r="DQN145" s="21"/>
      <c r="DQO145" s="21"/>
      <c r="DQP145" s="21"/>
      <c r="DQQ145" s="21"/>
      <c r="DQR145" s="21"/>
      <c r="DQS145" s="21"/>
      <c r="DQT145" s="21"/>
      <c r="DQU145" s="21"/>
      <c r="DQV145" s="21"/>
      <c r="DQW145" s="21"/>
      <c r="DQX145" s="21"/>
      <c r="DQY145" s="21"/>
      <c r="DQZ145" s="21"/>
      <c r="DRA145" s="21"/>
      <c r="DRB145" s="21"/>
      <c r="DRC145" s="21"/>
      <c r="DRD145" s="21"/>
      <c r="DRE145" s="21"/>
      <c r="DRF145" s="21"/>
      <c r="DRG145" s="21"/>
      <c r="DRH145" s="21"/>
      <c r="DRI145" s="21"/>
      <c r="DRJ145" s="21"/>
      <c r="DRK145" s="21"/>
      <c r="DRL145" s="21"/>
      <c r="DRM145" s="21"/>
      <c r="DRN145" s="21"/>
      <c r="DRO145" s="21"/>
      <c r="DRP145" s="21"/>
      <c r="DRQ145" s="21"/>
      <c r="DRR145" s="21"/>
      <c r="DRS145" s="21"/>
      <c r="DRT145" s="21"/>
      <c r="DRU145" s="21"/>
      <c r="DRV145" s="21"/>
      <c r="DRW145" s="21"/>
      <c r="DRX145" s="21"/>
      <c r="DRY145" s="21"/>
      <c r="DRZ145" s="21"/>
      <c r="DSA145" s="21"/>
      <c r="DSB145" s="21"/>
      <c r="DSC145" s="21"/>
      <c r="DSD145" s="21"/>
      <c r="DSE145" s="21"/>
      <c r="DSF145" s="21"/>
      <c r="DSG145" s="21"/>
      <c r="DSH145" s="21"/>
      <c r="DSI145" s="21"/>
      <c r="DSJ145" s="21"/>
      <c r="DSK145" s="21"/>
      <c r="DSL145" s="21"/>
      <c r="DSM145" s="21"/>
      <c r="DSN145" s="21"/>
      <c r="DSO145" s="21"/>
      <c r="DSP145" s="21"/>
      <c r="DSQ145" s="21"/>
      <c r="DSR145" s="21"/>
      <c r="DSS145" s="21"/>
      <c r="DST145" s="21"/>
      <c r="DSU145" s="21"/>
      <c r="DSV145" s="21"/>
      <c r="DSW145" s="21"/>
      <c r="DSX145" s="21"/>
      <c r="DSY145" s="21"/>
      <c r="DSZ145" s="21"/>
      <c r="DTA145" s="21"/>
      <c r="DTB145" s="21"/>
      <c r="DTC145" s="21"/>
      <c r="DTD145" s="21"/>
      <c r="DTE145" s="21"/>
      <c r="DTF145" s="21"/>
      <c r="DTG145" s="21"/>
      <c r="DTH145" s="21"/>
      <c r="DTI145" s="21"/>
      <c r="DTJ145" s="21"/>
      <c r="DTK145" s="21"/>
      <c r="DTL145" s="21"/>
      <c r="DTM145" s="21"/>
      <c r="DTN145" s="21"/>
      <c r="DTO145" s="21"/>
      <c r="DTP145" s="21"/>
      <c r="DTQ145" s="21"/>
      <c r="DTR145" s="21"/>
      <c r="DTS145" s="21"/>
      <c r="DTT145" s="21"/>
      <c r="DTU145" s="21"/>
      <c r="DTV145" s="21"/>
      <c r="DTW145" s="21"/>
      <c r="DTX145" s="21"/>
      <c r="DTY145" s="21"/>
      <c r="DTZ145" s="21"/>
      <c r="DUA145" s="21"/>
      <c r="DUB145" s="21"/>
      <c r="DUC145" s="21"/>
      <c r="DUD145" s="21"/>
      <c r="DUE145" s="21"/>
      <c r="DUF145" s="21"/>
      <c r="DUG145" s="21"/>
      <c r="DUH145" s="21"/>
      <c r="DUI145" s="21"/>
      <c r="DUJ145" s="21"/>
      <c r="DUK145" s="21"/>
      <c r="DUL145" s="21"/>
      <c r="DUM145" s="21"/>
      <c r="DUN145" s="21"/>
      <c r="DUO145" s="21"/>
      <c r="DUP145" s="21"/>
      <c r="DUQ145" s="21"/>
      <c r="DUR145" s="21"/>
      <c r="DUS145" s="21"/>
      <c r="DUT145" s="21"/>
      <c r="DUU145" s="21"/>
      <c r="DUV145" s="21"/>
      <c r="DUW145" s="21"/>
      <c r="DUX145" s="21"/>
      <c r="DUY145" s="21"/>
      <c r="DUZ145" s="21"/>
      <c r="DVA145" s="21"/>
      <c r="DVB145" s="21"/>
      <c r="DVC145" s="21"/>
      <c r="DVD145" s="21"/>
      <c r="DVE145" s="21"/>
      <c r="DVF145" s="21"/>
      <c r="DVG145" s="21"/>
      <c r="DVH145" s="21"/>
      <c r="DVI145" s="21"/>
      <c r="DVJ145" s="21"/>
      <c r="DVK145" s="21"/>
      <c r="DVL145" s="21"/>
      <c r="DVM145" s="21"/>
      <c r="DVN145" s="21"/>
      <c r="DVO145" s="21"/>
      <c r="DVP145" s="21"/>
      <c r="DVQ145" s="21"/>
      <c r="DVR145" s="21"/>
      <c r="DVS145" s="21"/>
      <c r="DVT145" s="21"/>
      <c r="DVU145" s="21"/>
      <c r="DVV145" s="21"/>
      <c r="DVW145" s="21"/>
      <c r="DVX145" s="21"/>
      <c r="DVY145" s="21"/>
      <c r="DVZ145" s="21"/>
      <c r="DWA145" s="21"/>
      <c r="DWB145" s="21"/>
      <c r="DWC145" s="21"/>
      <c r="DWD145" s="21"/>
      <c r="DWE145" s="21"/>
      <c r="DWF145" s="21"/>
      <c r="DWG145" s="21"/>
      <c r="DWH145" s="21"/>
      <c r="DWI145" s="21"/>
      <c r="DWJ145" s="21"/>
      <c r="DWK145" s="21"/>
      <c r="DWL145" s="21"/>
      <c r="DWM145" s="21"/>
      <c r="DWN145" s="21"/>
      <c r="DWO145" s="21"/>
      <c r="DWP145" s="21"/>
      <c r="DWQ145" s="21"/>
      <c r="DWR145" s="21"/>
      <c r="DWS145" s="21"/>
      <c r="DWT145" s="21"/>
      <c r="DWU145" s="21"/>
      <c r="DWV145" s="21"/>
      <c r="DWW145" s="21"/>
      <c r="DWX145" s="21"/>
      <c r="DWY145" s="21"/>
      <c r="DWZ145" s="21"/>
      <c r="DXA145" s="21"/>
      <c r="DXB145" s="21"/>
      <c r="DXC145" s="21"/>
      <c r="DXD145" s="21"/>
      <c r="DXE145" s="21"/>
      <c r="DXF145" s="21"/>
      <c r="DXG145" s="21"/>
      <c r="DXH145" s="21"/>
      <c r="DXI145" s="21"/>
      <c r="DXJ145" s="21"/>
      <c r="DXK145" s="21"/>
      <c r="DXL145" s="21"/>
      <c r="DXM145" s="21"/>
      <c r="DXN145" s="21"/>
      <c r="DXO145" s="21"/>
      <c r="DXP145" s="21"/>
      <c r="DXQ145" s="21"/>
      <c r="DXR145" s="21"/>
      <c r="DXS145" s="21"/>
      <c r="DXT145" s="21"/>
      <c r="DXU145" s="21"/>
      <c r="DXV145" s="21"/>
      <c r="DXW145" s="21"/>
      <c r="DXX145" s="21"/>
      <c r="DXY145" s="21"/>
      <c r="DXZ145" s="21"/>
      <c r="DYA145" s="21"/>
      <c r="DYB145" s="21"/>
      <c r="DYC145" s="21"/>
      <c r="DYD145" s="21"/>
      <c r="DYE145" s="21"/>
      <c r="DYF145" s="21"/>
      <c r="DYG145" s="21"/>
      <c r="DYH145" s="21"/>
      <c r="DYI145" s="21"/>
      <c r="DYJ145" s="21"/>
      <c r="DYK145" s="21"/>
      <c r="DYL145" s="21"/>
      <c r="DYM145" s="21"/>
      <c r="DYN145" s="21"/>
      <c r="DYO145" s="21"/>
      <c r="DYP145" s="21"/>
      <c r="DYQ145" s="21"/>
      <c r="DYR145" s="21"/>
      <c r="DYS145" s="21"/>
      <c r="DYT145" s="21"/>
      <c r="DYU145" s="21"/>
      <c r="DYV145" s="21"/>
      <c r="DYW145" s="21"/>
      <c r="DYX145" s="21"/>
      <c r="DYY145" s="21"/>
      <c r="DYZ145" s="21"/>
      <c r="DZA145" s="21"/>
      <c r="DZB145" s="21"/>
      <c r="DZC145" s="21"/>
      <c r="DZD145" s="21"/>
      <c r="DZE145" s="21"/>
      <c r="DZF145" s="21"/>
      <c r="DZG145" s="21"/>
      <c r="DZH145" s="21"/>
      <c r="DZI145" s="21"/>
      <c r="DZJ145" s="21"/>
      <c r="DZK145" s="21"/>
      <c r="DZL145" s="21"/>
      <c r="DZM145" s="21"/>
      <c r="DZN145" s="21"/>
      <c r="DZO145" s="21"/>
      <c r="DZP145" s="21"/>
      <c r="DZQ145" s="21"/>
      <c r="DZR145" s="21"/>
      <c r="DZS145" s="21"/>
      <c r="DZT145" s="21"/>
      <c r="DZU145" s="21"/>
      <c r="DZV145" s="21"/>
      <c r="DZW145" s="21"/>
      <c r="DZX145" s="21"/>
      <c r="DZY145" s="21"/>
      <c r="DZZ145" s="21"/>
      <c r="EAA145" s="21"/>
      <c r="EAB145" s="21"/>
      <c r="EAC145" s="21"/>
      <c r="EAD145" s="21"/>
      <c r="EAE145" s="21"/>
      <c r="EAF145" s="21"/>
      <c r="EAG145" s="21"/>
      <c r="EAH145" s="21"/>
      <c r="EAI145" s="21"/>
      <c r="EAJ145" s="21"/>
      <c r="EAK145" s="21"/>
      <c r="EAL145" s="21"/>
      <c r="EAM145" s="21"/>
      <c r="EAN145" s="21"/>
      <c r="EAO145" s="21"/>
      <c r="EAP145" s="21"/>
      <c r="EAQ145" s="21"/>
      <c r="EAR145" s="21"/>
      <c r="EAS145" s="21"/>
      <c r="EAT145" s="21"/>
      <c r="EAU145" s="21"/>
      <c r="EAV145" s="21"/>
      <c r="EAW145" s="21"/>
      <c r="EAX145" s="21"/>
      <c r="EAY145" s="21"/>
      <c r="EAZ145" s="21"/>
      <c r="EBA145" s="21"/>
      <c r="EBB145" s="21"/>
      <c r="EBC145" s="21"/>
      <c r="EBD145" s="21"/>
      <c r="EBE145" s="21"/>
      <c r="EBF145" s="21"/>
      <c r="EBG145" s="21"/>
      <c r="EBH145" s="21"/>
      <c r="EBI145" s="21"/>
      <c r="EBJ145" s="21"/>
      <c r="EBK145" s="21"/>
      <c r="EBL145" s="21"/>
      <c r="EBM145" s="21"/>
      <c r="EBN145" s="21"/>
      <c r="EBO145" s="21"/>
      <c r="EBP145" s="21"/>
      <c r="EBQ145" s="21"/>
      <c r="EBR145" s="21"/>
      <c r="EBS145" s="21"/>
      <c r="EBT145" s="21"/>
      <c r="EBU145" s="21"/>
      <c r="EBV145" s="21"/>
      <c r="EBW145" s="21"/>
      <c r="EBX145" s="21"/>
      <c r="EBY145" s="21"/>
      <c r="EBZ145" s="21"/>
      <c r="ECA145" s="21"/>
      <c r="ECB145" s="21"/>
      <c r="ECC145" s="21"/>
      <c r="ECD145" s="21"/>
      <c r="ECE145" s="21"/>
      <c r="ECF145" s="21"/>
      <c r="ECG145" s="21"/>
      <c r="ECH145" s="21"/>
      <c r="ECI145" s="21"/>
      <c r="ECJ145" s="21"/>
      <c r="ECK145" s="21"/>
      <c r="ECL145" s="21"/>
      <c r="ECM145" s="21"/>
      <c r="ECN145" s="21"/>
      <c r="ECO145" s="21"/>
      <c r="ECP145" s="21"/>
      <c r="ECQ145" s="21"/>
      <c r="ECR145" s="21"/>
      <c r="ECS145" s="21"/>
      <c r="ECT145" s="21"/>
      <c r="ECU145" s="21"/>
      <c r="ECV145" s="21"/>
      <c r="ECW145" s="21"/>
      <c r="ECX145" s="21"/>
      <c r="ECY145" s="21"/>
      <c r="ECZ145" s="21"/>
      <c r="EDA145" s="21"/>
      <c r="EDB145" s="21"/>
      <c r="EDC145" s="21"/>
      <c r="EDD145" s="21"/>
      <c r="EDE145" s="21"/>
      <c r="EDF145" s="21"/>
      <c r="EDG145" s="21"/>
      <c r="EDH145" s="21"/>
      <c r="EDI145" s="21"/>
      <c r="EDJ145" s="21"/>
      <c r="EDK145" s="21"/>
      <c r="EDL145" s="21"/>
      <c r="EDM145" s="21"/>
      <c r="EDN145" s="21"/>
      <c r="EDO145" s="21"/>
      <c r="EDP145" s="21"/>
      <c r="EDQ145" s="21"/>
      <c r="EDR145" s="21"/>
      <c r="EDS145" s="21"/>
      <c r="EDT145" s="21"/>
      <c r="EDU145" s="21"/>
      <c r="EDV145" s="21"/>
      <c r="EDW145" s="21"/>
      <c r="EDX145" s="21"/>
      <c r="EDY145" s="21"/>
      <c r="EDZ145" s="21"/>
      <c r="EEA145" s="21"/>
      <c r="EEB145" s="21"/>
      <c r="EEC145" s="21"/>
      <c r="EED145" s="21"/>
      <c r="EEE145" s="21"/>
      <c r="EEF145" s="21"/>
      <c r="EEG145" s="21"/>
      <c r="EEH145" s="21"/>
      <c r="EEI145" s="21"/>
      <c r="EEJ145" s="21"/>
      <c r="EEK145" s="21"/>
      <c r="EEL145" s="21"/>
      <c r="EEM145" s="21"/>
      <c r="EEN145" s="21"/>
      <c r="EEO145" s="21"/>
      <c r="EEP145" s="21"/>
      <c r="EEQ145" s="21"/>
      <c r="EER145" s="21"/>
      <c r="EES145" s="21"/>
      <c r="EET145" s="21"/>
      <c r="EEU145" s="21"/>
      <c r="EEV145" s="21"/>
      <c r="EEW145" s="21"/>
      <c r="EEX145" s="21"/>
      <c r="EEY145" s="21"/>
      <c r="EEZ145" s="21"/>
      <c r="EFA145" s="21"/>
      <c r="EFB145" s="21"/>
      <c r="EFC145" s="21"/>
      <c r="EFD145" s="21"/>
      <c r="EFE145" s="21"/>
      <c r="EFF145" s="21"/>
      <c r="EFG145" s="21"/>
      <c r="EFH145" s="21"/>
      <c r="EFI145" s="21"/>
      <c r="EFJ145" s="21"/>
      <c r="EFK145" s="21"/>
      <c r="EFL145" s="21"/>
      <c r="EFM145" s="21"/>
      <c r="EFN145" s="21"/>
      <c r="EFO145" s="21"/>
      <c r="EFP145" s="21"/>
      <c r="EFQ145" s="21"/>
      <c r="EFR145" s="21"/>
      <c r="EFS145" s="21"/>
      <c r="EFT145" s="21"/>
      <c r="EFU145" s="21"/>
      <c r="EFV145" s="21"/>
      <c r="EFW145" s="21"/>
      <c r="EFX145" s="21"/>
      <c r="EFY145" s="21"/>
      <c r="EFZ145" s="21"/>
      <c r="EGA145" s="21"/>
      <c r="EGB145" s="21"/>
      <c r="EGC145" s="21"/>
      <c r="EGD145" s="21"/>
      <c r="EGE145" s="21"/>
      <c r="EGF145" s="21"/>
      <c r="EGG145" s="21"/>
      <c r="EGH145" s="21"/>
      <c r="EGI145" s="21"/>
      <c r="EGJ145" s="21"/>
      <c r="EGK145" s="21"/>
      <c r="EGL145" s="21"/>
      <c r="EGM145" s="21"/>
      <c r="EGN145" s="21"/>
      <c r="EGO145" s="21"/>
      <c r="EGP145" s="21"/>
      <c r="EGQ145" s="21"/>
      <c r="EGR145" s="21"/>
      <c r="EGS145" s="21"/>
      <c r="EGT145" s="21"/>
      <c r="EGU145" s="21"/>
      <c r="EGV145" s="21"/>
      <c r="EGW145" s="21"/>
      <c r="EGX145" s="21"/>
      <c r="EGY145" s="21"/>
      <c r="EGZ145" s="21"/>
      <c r="EHA145" s="21"/>
      <c r="EHB145" s="21"/>
      <c r="EHC145" s="21"/>
      <c r="EHD145" s="21"/>
      <c r="EHE145" s="21"/>
      <c r="EHF145" s="21"/>
      <c r="EHG145" s="21"/>
      <c r="EHH145" s="21"/>
      <c r="EHI145" s="21"/>
      <c r="EHJ145" s="21"/>
      <c r="EHK145" s="21"/>
      <c r="EHL145" s="21"/>
      <c r="EHM145" s="21"/>
      <c r="EHN145" s="21"/>
      <c r="EHO145" s="21"/>
      <c r="EHP145" s="21"/>
      <c r="EHQ145" s="21"/>
      <c r="EHR145" s="21"/>
      <c r="EHS145" s="21"/>
      <c r="EHT145" s="21"/>
      <c r="EHU145" s="21"/>
      <c r="EHV145" s="21"/>
      <c r="EHW145" s="21"/>
      <c r="EHX145" s="21"/>
      <c r="EHY145" s="21"/>
      <c r="EHZ145" s="21"/>
      <c r="EIA145" s="21"/>
      <c r="EIB145" s="21"/>
      <c r="EIC145" s="21"/>
      <c r="EID145" s="21"/>
      <c r="EIE145" s="21"/>
      <c r="EIF145" s="21"/>
      <c r="EIG145" s="21"/>
      <c r="EIH145" s="21"/>
      <c r="EII145" s="21"/>
      <c r="EIJ145" s="21"/>
      <c r="EIK145" s="21"/>
      <c r="EIL145" s="21"/>
      <c r="EIM145" s="21"/>
      <c r="EIN145" s="21"/>
      <c r="EIO145" s="21"/>
      <c r="EIP145" s="21"/>
      <c r="EIQ145" s="21"/>
      <c r="EIR145" s="21"/>
      <c r="EIS145" s="21"/>
      <c r="EIT145" s="21"/>
      <c r="EIU145" s="21"/>
      <c r="EIV145" s="21"/>
      <c r="EIW145" s="21"/>
      <c r="EIX145" s="21"/>
      <c r="EIY145" s="21"/>
      <c r="EIZ145" s="21"/>
      <c r="EJA145" s="21"/>
      <c r="EJB145" s="21"/>
      <c r="EJC145" s="21"/>
      <c r="EJD145" s="21"/>
      <c r="EJE145" s="21"/>
      <c r="EJF145" s="21"/>
      <c r="EJG145" s="21"/>
      <c r="EJH145" s="21"/>
      <c r="EJI145" s="21"/>
      <c r="EJJ145" s="21"/>
      <c r="EJK145" s="21"/>
      <c r="EJL145" s="21"/>
      <c r="EJM145" s="21"/>
      <c r="EJN145" s="21"/>
      <c r="EJO145" s="21"/>
      <c r="EJP145" s="21"/>
      <c r="EJQ145" s="21"/>
      <c r="EJR145" s="21"/>
      <c r="EJS145" s="21"/>
      <c r="EJT145" s="21"/>
      <c r="EJU145" s="21"/>
      <c r="EJV145" s="21"/>
      <c r="EJW145" s="21"/>
      <c r="EJX145" s="21"/>
      <c r="EJY145" s="21"/>
      <c r="EJZ145" s="21"/>
      <c r="EKA145" s="21"/>
      <c r="EKB145" s="21"/>
      <c r="EKC145" s="21"/>
      <c r="EKD145" s="21"/>
      <c r="EKE145" s="21"/>
      <c r="EKF145" s="21"/>
      <c r="EKG145" s="21"/>
      <c r="EKH145" s="21"/>
      <c r="EKI145" s="21"/>
      <c r="EKJ145" s="21"/>
      <c r="EKK145" s="21"/>
      <c r="EKL145" s="21"/>
      <c r="EKM145" s="21"/>
      <c r="EKN145" s="21"/>
      <c r="EKO145" s="21"/>
      <c r="EKP145" s="21"/>
      <c r="EKQ145" s="21"/>
      <c r="EKR145" s="21"/>
      <c r="EKS145" s="21"/>
      <c r="EKT145" s="21"/>
      <c r="EKU145" s="21"/>
      <c r="EKV145" s="21"/>
      <c r="EKW145" s="21"/>
      <c r="EKX145" s="21"/>
      <c r="EKY145" s="21"/>
      <c r="EKZ145" s="21"/>
      <c r="ELA145" s="21"/>
      <c r="ELB145" s="21"/>
      <c r="ELC145" s="21"/>
      <c r="ELD145" s="21"/>
      <c r="ELE145" s="21"/>
      <c r="ELF145" s="21"/>
      <c r="ELG145" s="21"/>
      <c r="ELH145" s="21"/>
      <c r="ELI145" s="21"/>
      <c r="ELJ145" s="21"/>
      <c r="ELK145" s="21"/>
      <c r="ELL145" s="21"/>
      <c r="ELM145" s="21"/>
      <c r="ELN145" s="21"/>
      <c r="ELO145" s="21"/>
      <c r="ELP145" s="21"/>
      <c r="ELQ145" s="21"/>
      <c r="ELR145" s="21"/>
      <c r="ELS145" s="21"/>
      <c r="ELT145" s="21"/>
      <c r="ELU145" s="21"/>
      <c r="ELV145" s="21"/>
      <c r="ELW145" s="21"/>
      <c r="ELX145" s="21"/>
      <c r="ELY145" s="21"/>
      <c r="ELZ145" s="21"/>
      <c r="EMA145" s="21"/>
      <c r="EMB145" s="21"/>
      <c r="EMC145" s="21"/>
      <c r="EMD145" s="21"/>
      <c r="EME145" s="21"/>
      <c r="EMF145" s="21"/>
      <c r="EMG145" s="21"/>
      <c r="EMH145" s="21"/>
      <c r="EMI145" s="21"/>
      <c r="EMJ145" s="21"/>
      <c r="EMK145" s="21"/>
      <c r="EML145" s="21"/>
      <c r="EMM145" s="21"/>
      <c r="EMN145" s="21"/>
      <c r="EMO145" s="21"/>
      <c r="EMP145" s="21"/>
      <c r="EMQ145" s="21"/>
      <c r="EMR145" s="21"/>
      <c r="EMS145" s="21"/>
      <c r="EMT145" s="21"/>
      <c r="EMU145" s="21"/>
      <c r="EMV145" s="21"/>
      <c r="EMW145" s="21"/>
      <c r="EMX145" s="21"/>
      <c r="EMY145" s="21"/>
      <c r="EMZ145" s="21"/>
      <c r="ENA145" s="21"/>
      <c r="ENB145" s="21"/>
      <c r="ENC145" s="21"/>
      <c r="END145" s="21"/>
      <c r="ENE145" s="21"/>
      <c r="ENF145" s="21"/>
      <c r="ENG145" s="21"/>
      <c r="ENH145" s="21"/>
      <c r="ENI145" s="21"/>
      <c r="ENJ145" s="21"/>
      <c r="ENK145" s="21"/>
      <c r="ENL145" s="21"/>
      <c r="ENM145" s="21"/>
      <c r="ENN145" s="21"/>
      <c r="ENO145" s="21"/>
      <c r="ENP145" s="21"/>
      <c r="ENQ145" s="21"/>
      <c r="ENR145" s="21"/>
      <c r="ENS145" s="21"/>
      <c r="ENT145" s="21"/>
      <c r="ENU145" s="21"/>
      <c r="ENV145" s="21"/>
      <c r="ENW145" s="21"/>
      <c r="ENX145" s="21"/>
      <c r="ENY145" s="21"/>
      <c r="ENZ145" s="21"/>
      <c r="EOA145" s="21"/>
      <c r="EOB145" s="21"/>
      <c r="EOC145" s="21"/>
      <c r="EOD145" s="21"/>
      <c r="EOE145" s="21"/>
      <c r="EOF145" s="21"/>
      <c r="EOG145" s="21"/>
      <c r="EOH145" s="21"/>
      <c r="EOI145" s="21"/>
      <c r="EOJ145" s="21"/>
      <c r="EOK145" s="21"/>
      <c r="EOL145" s="21"/>
      <c r="EOM145" s="21"/>
      <c r="EON145" s="21"/>
      <c r="EOO145" s="21"/>
      <c r="EOP145" s="21"/>
      <c r="EOQ145" s="21"/>
      <c r="EOR145" s="21"/>
      <c r="EOS145" s="21"/>
      <c r="EOT145" s="21"/>
      <c r="EOU145" s="21"/>
      <c r="EOV145" s="21"/>
      <c r="EOW145" s="21"/>
      <c r="EOX145" s="21"/>
      <c r="EOY145" s="21"/>
      <c r="EOZ145" s="21"/>
      <c r="EPA145" s="21"/>
      <c r="EPB145" s="21"/>
      <c r="EPC145" s="21"/>
      <c r="EPD145" s="21"/>
      <c r="EPE145" s="21"/>
      <c r="EPF145" s="21"/>
      <c r="EPG145" s="21"/>
      <c r="EPH145" s="21"/>
      <c r="EPI145" s="21"/>
      <c r="EPJ145" s="21"/>
      <c r="EPK145" s="21"/>
      <c r="EPL145" s="21"/>
      <c r="EPM145" s="21"/>
      <c r="EPN145" s="21"/>
      <c r="EPO145" s="21"/>
      <c r="EPP145" s="21"/>
      <c r="EPQ145" s="21"/>
      <c r="EPR145" s="21"/>
      <c r="EPS145" s="21"/>
      <c r="EPT145" s="21"/>
      <c r="EPU145" s="21"/>
      <c r="EPV145" s="21"/>
      <c r="EPW145" s="21"/>
      <c r="EPX145" s="21"/>
      <c r="EPY145" s="21"/>
      <c r="EPZ145" s="21"/>
      <c r="EQA145" s="21"/>
      <c r="EQB145" s="21"/>
      <c r="EQC145" s="21"/>
      <c r="EQD145" s="21"/>
      <c r="EQE145" s="21"/>
      <c r="EQF145" s="21"/>
      <c r="EQG145" s="21"/>
      <c r="EQH145" s="21"/>
      <c r="EQI145" s="21"/>
      <c r="EQJ145" s="21"/>
      <c r="EQK145" s="21"/>
      <c r="EQL145" s="21"/>
      <c r="EQM145" s="21"/>
      <c r="EQN145" s="21"/>
      <c r="EQO145" s="21"/>
      <c r="EQP145" s="21"/>
      <c r="EQQ145" s="21"/>
      <c r="EQR145" s="21"/>
      <c r="EQS145" s="21"/>
      <c r="EQT145" s="21"/>
      <c r="EQU145" s="21"/>
      <c r="EQV145" s="21"/>
      <c r="EQW145" s="21"/>
      <c r="EQX145" s="21"/>
      <c r="EQY145" s="21"/>
      <c r="EQZ145" s="21"/>
      <c r="ERA145" s="21"/>
      <c r="ERB145" s="21"/>
      <c r="ERC145" s="21"/>
      <c r="ERD145" s="21"/>
      <c r="ERE145" s="21"/>
      <c r="ERF145" s="21"/>
      <c r="ERG145" s="21"/>
      <c r="ERH145" s="21"/>
      <c r="ERI145" s="21"/>
      <c r="ERJ145" s="21"/>
      <c r="ERK145" s="21"/>
      <c r="ERL145" s="21"/>
      <c r="ERM145" s="21"/>
      <c r="ERN145" s="21"/>
      <c r="ERO145" s="21"/>
      <c r="ERP145" s="21"/>
      <c r="ERQ145" s="21"/>
      <c r="ERR145" s="21"/>
      <c r="ERS145" s="21"/>
      <c r="ERT145" s="21"/>
      <c r="ERU145" s="21"/>
      <c r="ERV145" s="21"/>
      <c r="ERW145" s="21"/>
      <c r="ERX145" s="21"/>
      <c r="ERY145" s="21"/>
      <c r="ERZ145" s="21"/>
      <c r="ESA145" s="21"/>
      <c r="ESB145" s="21"/>
      <c r="ESC145" s="21"/>
      <c r="ESD145" s="21"/>
      <c r="ESE145" s="21"/>
      <c r="ESF145" s="21"/>
      <c r="ESG145" s="21"/>
      <c r="ESH145" s="21"/>
      <c r="ESI145" s="21"/>
      <c r="ESJ145" s="21"/>
      <c r="ESK145" s="21"/>
      <c r="ESL145" s="21"/>
      <c r="ESM145" s="21"/>
      <c r="ESN145" s="21"/>
      <c r="ESO145" s="21"/>
      <c r="ESP145" s="21"/>
      <c r="ESQ145" s="21"/>
      <c r="ESR145" s="21"/>
      <c r="ESS145" s="21"/>
      <c r="EST145" s="21"/>
      <c r="ESU145" s="21"/>
      <c r="ESV145" s="21"/>
      <c r="ESW145" s="21"/>
      <c r="ESX145" s="21"/>
      <c r="ESY145" s="21"/>
      <c r="ESZ145" s="21"/>
      <c r="ETA145" s="21"/>
      <c r="ETB145" s="21"/>
      <c r="ETC145" s="21"/>
      <c r="ETD145" s="21"/>
      <c r="ETE145" s="21"/>
      <c r="ETF145" s="21"/>
      <c r="ETG145" s="21"/>
      <c r="ETH145" s="21"/>
      <c r="ETI145" s="21"/>
      <c r="ETJ145" s="21"/>
      <c r="ETK145" s="21"/>
      <c r="ETL145" s="21"/>
      <c r="ETM145" s="21"/>
      <c r="ETN145" s="21"/>
      <c r="ETO145" s="21"/>
      <c r="ETP145" s="21"/>
      <c r="ETQ145" s="21"/>
      <c r="ETR145" s="21"/>
      <c r="ETS145" s="21"/>
      <c r="ETT145" s="21"/>
      <c r="ETU145" s="21"/>
      <c r="ETV145" s="21"/>
      <c r="ETW145" s="21"/>
      <c r="ETX145" s="21"/>
      <c r="ETY145" s="21"/>
      <c r="ETZ145" s="21"/>
      <c r="EUA145" s="21"/>
      <c r="EUB145" s="21"/>
      <c r="EUC145" s="21"/>
      <c r="EUD145" s="21"/>
      <c r="EUE145" s="21"/>
      <c r="EUF145" s="21"/>
      <c r="EUG145" s="21"/>
      <c r="EUH145" s="21"/>
      <c r="EUI145" s="21"/>
      <c r="EUJ145" s="21"/>
      <c r="EUK145" s="21"/>
      <c r="EUL145" s="21"/>
      <c r="EUM145" s="21"/>
      <c r="EUN145" s="21"/>
      <c r="EUO145" s="21"/>
      <c r="EUP145" s="21"/>
      <c r="EUQ145" s="21"/>
      <c r="EUR145" s="21"/>
      <c r="EUS145" s="21"/>
      <c r="EUT145" s="21"/>
      <c r="EUU145" s="21"/>
      <c r="EUV145" s="21"/>
      <c r="EUW145" s="21"/>
      <c r="EUX145" s="21"/>
      <c r="EUY145" s="21"/>
      <c r="EUZ145" s="21"/>
      <c r="EVA145" s="21"/>
      <c r="EVB145" s="21"/>
      <c r="EVC145" s="21"/>
      <c r="EVD145" s="21"/>
      <c r="EVE145" s="21"/>
      <c r="EVF145" s="21"/>
      <c r="EVG145" s="21"/>
      <c r="EVH145" s="21"/>
      <c r="EVI145" s="21"/>
      <c r="EVJ145" s="21"/>
      <c r="EVK145" s="21"/>
      <c r="EVL145" s="21"/>
      <c r="EVM145" s="21"/>
      <c r="EVN145" s="21"/>
      <c r="EVO145" s="21"/>
      <c r="EVP145" s="21"/>
      <c r="EVQ145" s="21"/>
      <c r="EVR145" s="21"/>
      <c r="EVS145" s="21"/>
      <c r="EVT145" s="21"/>
      <c r="EVU145" s="21"/>
      <c r="EVV145" s="21"/>
      <c r="EVW145" s="21"/>
      <c r="EVX145" s="21"/>
      <c r="EVY145" s="21"/>
      <c r="EVZ145" s="21"/>
      <c r="EWA145" s="21"/>
      <c r="EWB145" s="21"/>
      <c r="EWC145" s="21"/>
      <c r="EWD145" s="21"/>
      <c r="EWE145" s="21"/>
      <c r="EWF145" s="21"/>
      <c r="EWG145" s="21"/>
      <c r="EWH145" s="21"/>
      <c r="EWI145" s="21"/>
      <c r="EWJ145" s="21"/>
      <c r="EWK145" s="21"/>
      <c r="EWL145" s="21"/>
      <c r="EWM145" s="21"/>
      <c r="EWN145" s="21"/>
      <c r="EWO145" s="21"/>
      <c r="EWP145" s="21"/>
      <c r="EWQ145" s="21"/>
      <c r="EWR145" s="21"/>
      <c r="EWS145" s="21"/>
      <c r="EWT145" s="21"/>
      <c r="EWU145" s="21"/>
      <c r="EWV145" s="21"/>
      <c r="EWW145" s="21"/>
      <c r="EWX145" s="21"/>
      <c r="EWY145" s="21"/>
      <c r="EWZ145" s="21"/>
      <c r="EXA145" s="21"/>
      <c r="EXB145" s="21"/>
      <c r="EXC145" s="21"/>
      <c r="EXD145" s="21"/>
      <c r="EXE145" s="21"/>
      <c r="EXF145" s="21"/>
      <c r="EXG145" s="21"/>
      <c r="EXH145" s="21"/>
      <c r="EXI145" s="21"/>
      <c r="EXJ145" s="21"/>
      <c r="EXK145" s="21"/>
      <c r="EXL145" s="21"/>
      <c r="EXM145" s="21"/>
      <c r="EXN145" s="21"/>
      <c r="EXO145" s="21"/>
      <c r="EXP145" s="21"/>
      <c r="EXQ145" s="21"/>
      <c r="EXR145" s="21"/>
      <c r="EXS145" s="21"/>
      <c r="EXT145" s="21"/>
      <c r="EXU145" s="21"/>
      <c r="EXV145" s="21"/>
      <c r="EXW145" s="21"/>
      <c r="EXX145" s="21"/>
      <c r="EXY145" s="21"/>
      <c r="EXZ145" s="21"/>
      <c r="EYA145" s="21"/>
      <c r="EYB145" s="21"/>
      <c r="EYC145" s="21"/>
      <c r="EYD145" s="21"/>
      <c r="EYE145" s="21"/>
      <c r="EYF145" s="21"/>
      <c r="EYG145" s="21"/>
      <c r="EYH145" s="21"/>
      <c r="EYI145" s="21"/>
      <c r="EYJ145" s="21"/>
      <c r="EYK145" s="21"/>
      <c r="EYL145" s="21"/>
      <c r="EYM145" s="21"/>
      <c r="EYN145" s="21"/>
      <c r="EYO145" s="21"/>
      <c r="EYP145" s="21"/>
      <c r="EYQ145" s="21"/>
      <c r="EYR145" s="21"/>
      <c r="EYS145" s="21"/>
      <c r="EYT145" s="21"/>
      <c r="EYU145" s="21"/>
      <c r="EYV145" s="21"/>
      <c r="EYW145" s="21"/>
      <c r="EYX145" s="21"/>
      <c r="EYY145" s="21"/>
      <c r="EYZ145" s="21"/>
      <c r="EZA145" s="21"/>
      <c r="EZB145" s="21"/>
      <c r="EZC145" s="21"/>
      <c r="EZD145" s="21"/>
      <c r="EZE145" s="21"/>
      <c r="EZF145" s="21"/>
      <c r="EZG145" s="21"/>
      <c r="EZH145" s="21"/>
      <c r="EZI145" s="21"/>
      <c r="EZJ145" s="21"/>
      <c r="EZK145" s="21"/>
      <c r="EZL145" s="21"/>
      <c r="EZM145" s="21"/>
      <c r="EZN145" s="21"/>
      <c r="EZO145" s="21"/>
      <c r="EZP145" s="21"/>
      <c r="EZQ145" s="21"/>
      <c r="EZR145" s="21"/>
      <c r="EZS145" s="21"/>
      <c r="EZT145" s="21"/>
      <c r="EZU145" s="21"/>
      <c r="EZV145" s="21"/>
      <c r="EZW145" s="21"/>
      <c r="EZX145" s="21"/>
      <c r="EZY145" s="21"/>
      <c r="EZZ145" s="21"/>
      <c r="FAA145" s="21"/>
      <c r="FAB145" s="21"/>
      <c r="FAC145" s="21"/>
      <c r="FAD145" s="21"/>
      <c r="FAE145" s="21"/>
      <c r="FAF145" s="21"/>
      <c r="FAG145" s="21"/>
      <c r="FAH145" s="21"/>
      <c r="FAI145" s="21"/>
      <c r="FAJ145" s="21"/>
      <c r="FAK145" s="21"/>
      <c r="FAL145" s="21"/>
      <c r="FAM145" s="21"/>
      <c r="FAN145" s="21"/>
      <c r="FAO145" s="21"/>
      <c r="FAP145" s="21"/>
      <c r="FAQ145" s="21"/>
      <c r="FAR145" s="21"/>
      <c r="FAS145" s="21"/>
      <c r="FAT145" s="21"/>
      <c r="FAU145" s="21"/>
      <c r="FAV145" s="21"/>
      <c r="FAW145" s="21"/>
      <c r="FAX145" s="21"/>
      <c r="FAY145" s="21"/>
      <c r="FAZ145" s="21"/>
      <c r="FBA145" s="21"/>
      <c r="FBB145" s="21"/>
      <c r="FBC145" s="21"/>
      <c r="FBD145" s="21"/>
      <c r="FBE145" s="21"/>
      <c r="FBF145" s="21"/>
      <c r="FBG145" s="21"/>
      <c r="FBH145" s="21"/>
      <c r="FBI145" s="21"/>
      <c r="FBJ145" s="21"/>
      <c r="FBK145" s="21"/>
      <c r="FBL145" s="21"/>
      <c r="FBM145" s="21"/>
      <c r="FBN145" s="21"/>
      <c r="FBO145" s="21"/>
      <c r="FBP145" s="21"/>
      <c r="FBQ145" s="21"/>
      <c r="FBR145" s="21"/>
      <c r="FBS145" s="21"/>
      <c r="FBT145" s="21"/>
      <c r="FBU145" s="21"/>
      <c r="FBV145" s="21"/>
      <c r="FBW145" s="21"/>
      <c r="FBX145" s="21"/>
      <c r="FBY145" s="21"/>
      <c r="FBZ145" s="21"/>
      <c r="FCA145" s="21"/>
      <c r="FCB145" s="21"/>
      <c r="FCC145" s="21"/>
      <c r="FCD145" s="21"/>
      <c r="FCE145" s="21"/>
      <c r="FCF145" s="21"/>
      <c r="FCG145" s="21"/>
      <c r="FCH145" s="21"/>
      <c r="FCI145" s="21"/>
      <c r="FCJ145" s="21"/>
      <c r="FCK145" s="21"/>
      <c r="FCL145" s="21"/>
      <c r="FCM145" s="21"/>
      <c r="FCN145" s="21"/>
      <c r="FCO145" s="21"/>
      <c r="FCP145" s="21"/>
      <c r="FCQ145" s="21"/>
      <c r="FCR145" s="21"/>
      <c r="FCS145" s="21"/>
      <c r="FCT145" s="21"/>
      <c r="FCU145" s="21"/>
      <c r="FCV145" s="21"/>
      <c r="FCW145" s="21"/>
      <c r="FCX145" s="21"/>
      <c r="FCY145" s="21"/>
      <c r="FCZ145" s="21"/>
      <c r="FDA145" s="21"/>
      <c r="FDB145" s="21"/>
      <c r="FDC145" s="21"/>
      <c r="FDD145" s="21"/>
      <c r="FDE145" s="21"/>
      <c r="FDF145" s="21"/>
      <c r="FDG145" s="21"/>
      <c r="FDH145" s="21"/>
      <c r="FDI145" s="21"/>
      <c r="FDJ145" s="21"/>
      <c r="FDK145" s="21"/>
      <c r="FDL145" s="21"/>
      <c r="FDM145" s="21"/>
      <c r="FDN145" s="21"/>
      <c r="FDO145" s="21"/>
      <c r="FDP145" s="21"/>
      <c r="FDQ145" s="21"/>
      <c r="FDR145" s="21"/>
      <c r="FDS145" s="21"/>
      <c r="FDT145" s="21"/>
      <c r="FDU145" s="21"/>
      <c r="FDV145" s="21"/>
      <c r="FDW145" s="21"/>
      <c r="FDX145" s="21"/>
      <c r="FDY145" s="21"/>
      <c r="FDZ145" s="21"/>
      <c r="FEA145" s="21"/>
      <c r="FEB145" s="21"/>
      <c r="FEC145" s="21"/>
      <c r="FED145" s="21"/>
      <c r="FEE145" s="21"/>
      <c r="FEF145" s="21"/>
      <c r="FEG145" s="21"/>
      <c r="FEH145" s="21"/>
      <c r="FEI145" s="21"/>
      <c r="FEJ145" s="21"/>
      <c r="FEK145" s="21"/>
      <c r="FEL145" s="21"/>
      <c r="FEM145" s="21"/>
      <c r="FEN145" s="21"/>
      <c r="FEO145" s="21"/>
      <c r="FEP145" s="21"/>
      <c r="FEQ145" s="21"/>
      <c r="FER145" s="21"/>
      <c r="FES145" s="21"/>
      <c r="FET145" s="21"/>
      <c r="FEU145" s="21"/>
      <c r="FEV145" s="21"/>
      <c r="FEW145" s="21"/>
      <c r="FEX145" s="21"/>
      <c r="FEY145" s="21"/>
      <c r="FEZ145" s="21"/>
      <c r="FFA145" s="21"/>
      <c r="FFB145" s="21"/>
      <c r="FFC145" s="21"/>
      <c r="FFD145" s="21"/>
      <c r="FFE145" s="21"/>
      <c r="FFF145" s="21"/>
      <c r="FFG145" s="21"/>
      <c r="FFH145" s="21"/>
      <c r="FFI145" s="21"/>
      <c r="FFJ145" s="21"/>
      <c r="FFK145" s="21"/>
      <c r="FFL145" s="21"/>
      <c r="FFM145" s="21"/>
      <c r="FFN145" s="21"/>
      <c r="FFO145" s="21"/>
      <c r="FFP145" s="21"/>
      <c r="FFQ145" s="21"/>
      <c r="FFR145" s="21"/>
      <c r="FFS145" s="21"/>
      <c r="FFT145" s="21"/>
      <c r="FFU145" s="21"/>
      <c r="FFV145" s="21"/>
      <c r="FFW145" s="21"/>
      <c r="FFX145" s="21"/>
      <c r="FFY145" s="21"/>
      <c r="FFZ145" s="21"/>
      <c r="FGA145" s="21"/>
      <c r="FGB145" s="21"/>
      <c r="FGC145" s="21"/>
      <c r="FGD145" s="21"/>
      <c r="FGE145" s="21"/>
      <c r="FGF145" s="21"/>
      <c r="FGG145" s="21"/>
      <c r="FGH145" s="21"/>
      <c r="FGI145" s="21"/>
      <c r="FGJ145" s="21"/>
      <c r="FGK145" s="21"/>
      <c r="FGL145" s="21"/>
      <c r="FGM145" s="21"/>
      <c r="FGN145" s="21"/>
      <c r="FGO145" s="21"/>
      <c r="FGP145" s="21"/>
      <c r="FGQ145" s="21"/>
      <c r="FGR145" s="21"/>
      <c r="FGS145" s="21"/>
      <c r="FGT145" s="21"/>
      <c r="FGU145" s="21"/>
      <c r="FGV145" s="21"/>
      <c r="FGW145" s="21"/>
      <c r="FGX145" s="21"/>
      <c r="FGY145" s="21"/>
      <c r="FGZ145" s="21"/>
      <c r="FHA145" s="21"/>
      <c r="FHB145" s="21"/>
      <c r="FHC145" s="21"/>
      <c r="FHD145" s="21"/>
      <c r="FHE145" s="21"/>
      <c r="FHF145" s="21"/>
      <c r="FHG145" s="21"/>
      <c r="FHH145" s="21"/>
      <c r="FHI145" s="21"/>
      <c r="FHJ145" s="21"/>
      <c r="FHK145" s="21"/>
      <c r="FHL145" s="21"/>
      <c r="FHM145" s="21"/>
      <c r="FHN145" s="21"/>
      <c r="FHO145" s="21"/>
      <c r="FHP145" s="21"/>
      <c r="FHQ145" s="21"/>
      <c r="FHR145" s="21"/>
      <c r="FHS145" s="21"/>
      <c r="FHT145" s="21"/>
      <c r="FHU145" s="21"/>
      <c r="FHV145" s="21"/>
      <c r="FHW145" s="21"/>
      <c r="FHX145" s="21"/>
      <c r="FHY145" s="21"/>
      <c r="FHZ145" s="21"/>
      <c r="FIA145" s="21"/>
      <c r="FIB145" s="21"/>
      <c r="FIC145" s="21"/>
      <c r="FID145" s="21"/>
      <c r="FIE145" s="21"/>
      <c r="FIF145" s="21"/>
      <c r="FIG145" s="21"/>
      <c r="FIH145" s="21"/>
      <c r="FII145" s="21"/>
      <c r="FIJ145" s="21"/>
      <c r="FIK145" s="21"/>
      <c r="FIL145" s="21"/>
      <c r="FIM145" s="21"/>
      <c r="FIN145" s="21"/>
      <c r="FIO145" s="21"/>
      <c r="FIP145" s="21"/>
      <c r="FIQ145" s="21"/>
      <c r="FIR145" s="21"/>
      <c r="FIS145" s="21"/>
      <c r="FIT145" s="21"/>
      <c r="FIU145" s="21"/>
      <c r="FIV145" s="21"/>
      <c r="FIW145" s="21"/>
      <c r="FIX145" s="21"/>
      <c r="FIY145" s="21"/>
      <c r="FIZ145" s="21"/>
      <c r="FJA145" s="21"/>
      <c r="FJB145" s="21"/>
      <c r="FJC145" s="21"/>
      <c r="FJD145" s="21"/>
      <c r="FJE145" s="21"/>
      <c r="FJF145" s="21"/>
      <c r="FJG145" s="21"/>
      <c r="FJH145" s="21"/>
      <c r="FJI145" s="21"/>
      <c r="FJJ145" s="21"/>
      <c r="FJK145" s="21"/>
      <c r="FJL145" s="21"/>
      <c r="FJM145" s="21"/>
      <c r="FJN145" s="21"/>
      <c r="FJO145" s="21"/>
      <c r="FJP145" s="21"/>
      <c r="FJQ145" s="21"/>
      <c r="FJR145" s="21"/>
      <c r="FJS145" s="21"/>
      <c r="FJT145" s="21"/>
      <c r="FJU145" s="21"/>
      <c r="FJV145" s="21"/>
      <c r="FJW145" s="21"/>
      <c r="FJX145" s="21"/>
      <c r="FJY145" s="21"/>
      <c r="FJZ145" s="21"/>
      <c r="FKA145" s="21"/>
      <c r="FKB145" s="21"/>
      <c r="FKC145" s="21"/>
      <c r="FKD145" s="21"/>
      <c r="FKE145" s="21"/>
      <c r="FKF145" s="21"/>
      <c r="FKG145" s="21"/>
      <c r="FKH145" s="21"/>
      <c r="FKI145" s="21"/>
      <c r="FKJ145" s="21"/>
      <c r="FKK145" s="21"/>
      <c r="FKL145" s="21"/>
      <c r="FKM145" s="21"/>
      <c r="FKN145" s="21"/>
      <c r="FKO145" s="21"/>
      <c r="FKP145" s="21"/>
      <c r="FKQ145" s="21"/>
      <c r="FKR145" s="21"/>
      <c r="FKS145" s="21"/>
      <c r="FKT145" s="21"/>
      <c r="FKU145" s="21"/>
      <c r="FKV145" s="21"/>
      <c r="FKW145" s="21"/>
      <c r="FKX145" s="21"/>
      <c r="FKY145" s="21"/>
      <c r="FKZ145" s="21"/>
      <c r="FLA145" s="21"/>
      <c r="FLB145" s="21"/>
      <c r="FLC145" s="21"/>
      <c r="FLD145" s="21"/>
      <c r="FLE145" s="21"/>
      <c r="FLF145" s="21"/>
      <c r="FLG145" s="21"/>
      <c r="FLH145" s="21"/>
      <c r="FLI145" s="21"/>
      <c r="FLJ145" s="21"/>
      <c r="FLK145" s="21"/>
      <c r="FLL145" s="21"/>
      <c r="FLM145" s="21"/>
      <c r="FLN145" s="21"/>
      <c r="FLO145" s="21"/>
      <c r="FLP145" s="21"/>
      <c r="FLQ145" s="21"/>
      <c r="FLR145" s="21"/>
      <c r="FLS145" s="21"/>
      <c r="FLT145" s="21"/>
      <c r="FLU145" s="21"/>
      <c r="FLV145" s="21"/>
      <c r="FLW145" s="21"/>
      <c r="FLX145" s="21"/>
      <c r="FLY145" s="21"/>
      <c r="FLZ145" s="21"/>
      <c r="FMA145" s="21"/>
      <c r="FMB145" s="21"/>
      <c r="FMC145" s="21"/>
      <c r="FMD145" s="21"/>
      <c r="FME145" s="21"/>
      <c r="FMF145" s="21"/>
      <c r="FMG145" s="21"/>
      <c r="FMH145" s="21"/>
      <c r="FMI145" s="21"/>
      <c r="FMJ145" s="21"/>
      <c r="FMK145" s="21"/>
      <c r="FML145" s="21"/>
      <c r="FMM145" s="21"/>
      <c r="FMN145" s="21"/>
      <c r="FMO145" s="21"/>
      <c r="FMP145" s="21"/>
      <c r="FMQ145" s="21"/>
      <c r="FMR145" s="21"/>
      <c r="FMS145" s="21"/>
      <c r="FMT145" s="21"/>
      <c r="FMU145" s="21"/>
      <c r="FMV145" s="21"/>
      <c r="FMW145" s="21"/>
      <c r="FMX145" s="21"/>
      <c r="FMY145" s="21"/>
      <c r="FMZ145" s="21"/>
      <c r="FNA145" s="21"/>
      <c r="FNB145" s="21"/>
      <c r="FNC145" s="21"/>
      <c r="FND145" s="21"/>
      <c r="FNE145" s="21"/>
      <c r="FNF145" s="21"/>
      <c r="FNG145" s="21"/>
      <c r="FNH145" s="21"/>
      <c r="FNI145" s="21"/>
      <c r="FNJ145" s="21"/>
      <c r="FNK145" s="21"/>
      <c r="FNL145" s="21"/>
      <c r="FNM145" s="21"/>
      <c r="FNN145" s="21"/>
      <c r="FNO145" s="21"/>
      <c r="FNP145" s="21"/>
      <c r="FNQ145" s="21"/>
      <c r="FNR145" s="21"/>
      <c r="FNS145" s="21"/>
      <c r="FNT145" s="21"/>
      <c r="FNU145" s="21"/>
      <c r="FNV145" s="21"/>
      <c r="FNW145" s="21"/>
      <c r="FNX145" s="21"/>
      <c r="FNY145" s="21"/>
      <c r="FNZ145" s="21"/>
      <c r="FOA145" s="21"/>
      <c r="FOB145" s="21"/>
      <c r="FOC145" s="21"/>
      <c r="FOD145" s="21"/>
      <c r="FOE145" s="21"/>
      <c r="FOF145" s="21"/>
      <c r="FOG145" s="21"/>
      <c r="FOH145" s="21"/>
      <c r="FOI145" s="21"/>
      <c r="FOJ145" s="21"/>
      <c r="FOK145" s="21"/>
      <c r="FOL145" s="21"/>
      <c r="FOM145" s="21"/>
      <c r="FON145" s="21"/>
      <c r="FOO145" s="21"/>
      <c r="FOP145" s="21"/>
      <c r="FOQ145" s="21"/>
      <c r="FOR145" s="21"/>
      <c r="FOS145" s="21"/>
      <c r="FOT145" s="21"/>
      <c r="FOU145" s="21"/>
      <c r="FOV145" s="21"/>
      <c r="FOW145" s="21"/>
      <c r="FOX145" s="21"/>
      <c r="FOY145" s="21"/>
      <c r="FOZ145" s="21"/>
      <c r="FPA145" s="21"/>
      <c r="FPB145" s="21"/>
      <c r="FPC145" s="21"/>
      <c r="FPD145" s="21"/>
      <c r="FPE145" s="21"/>
      <c r="FPF145" s="21"/>
      <c r="FPG145" s="21"/>
      <c r="FPH145" s="21"/>
      <c r="FPI145" s="21"/>
      <c r="FPJ145" s="21"/>
      <c r="FPK145" s="21"/>
      <c r="FPL145" s="21"/>
      <c r="FPM145" s="21"/>
      <c r="FPN145" s="21"/>
      <c r="FPO145" s="21"/>
      <c r="FPP145" s="21"/>
      <c r="FPQ145" s="21"/>
      <c r="FPR145" s="21"/>
      <c r="FPS145" s="21"/>
      <c r="FPT145" s="21"/>
      <c r="FPU145" s="21"/>
      <c r="FPV145" s="21"/>
      <c r="FPW145" s="21"/>
      <c r="FPX145" s="21"/>
      <c r="FPY145" s="21"/>
      <c r="FPZ145" s="21"/>
      <c r="FQA145" s="21"/>
      <c r="FQB145" s="21"/>
      <c r="FQC145" s="21"/>
      <c r="FQD145" s="21"/>
      <c r="FQE145" s="21"/>
      <c r="FQF145" s="21"/>
      <c r="FQG145" s="21"/>
      <c r="FQH145" s="21"/>
      <c r="FQI145" s="21"/>
      <c r="FQJ145" s="21"/>
      <c r="FQK145" s="21"/>
      <c r="FQL145" s="21"/>
      <c r="FQM145" s="21"/>
      <c r="FQN145" s="21"/>
      <c r="FQO145" s="21"/>
      <c r="FQP145" s="21"/>
      <c r="FQQ145" s="21"/>
      <c r="FQR145" s="21"/>
      <c r="FQS145" s="21"/>
      <c r="FQT145" s="21"/>
      <c r="FQU145" s="21"/>
      <c r="FQV145" s="21"/>
      <c r="FQW145" s="21"/>
      <c r="FQX145" s="21"/>
      <c r="FQY145" s="21"/>
      <c r="FQZ145" s="21"/>
      <c r="FRA145" s="21"/>
      <c r="FRB145" s="21"/>
      <c r="FRC145" s="21"/>
      <c r="FRD145" s="21"/>
      <c r="FRE145" s="21"/>
      <c r="FRF145" s="21"/>
      <c r="FRG145" s="21"/>
      <c r="FRH145" s="21"/>
      <c r="FRI145" s="21"/>
      <c r="FRJ145" s="21"/>
      <c r="FRK145" s="21"/>
      <c r="FRL145" s="21"/>
      <c r="FRM145" s="21"/>
      <c r="FRN145" s="21"/>
      <c r="FRO145" s="21"/>
      <c r="FRP145" s="21"/>
      <c r="FRQ145" s="21"/>
      <c r="FRR145" s="21"/>
      <c r="FRS145" s="21"/>
      <c r="FRT145" s="21"/>
      <c r="FRU145" s="21"/>
      <c r="FRV145" s="21"/>
      <c r="FRW145" s="21"/>
      <c r="FRX145" s="21"/>
      <c r="FRY145" s="21"/>
      <c r="FRZ145" s="21"/>
      <c r="FSA145" s="21"/>
      <c r="FSB145" s="21"/>
      <c r="FSC145" s="21"/>
      <c r="FSD145" s="21"/>
      <c r="FSE145" s="21"/>
      <c r="FSF145" s="21"/>
      <c r="FSG145" s="21"/>
      <c r="FSH145" s="21"/>
      <c r="FSI145" s="21"/>
      <c r="FSJ145" s="21"/>
      <c r="FSK145" s="21"/>
      <c r="FSL145" s="21"/>
      <c r="FSM145" s="21"/>
      <c r="FSN145" s="21"/>
      <c r="FSO145" s="21"/>
      <c r="FSP145" s="21"/>
      <c r="FSQ145" s="21"/>
      <c r="FSR145" s="21"/>
      <c r="FSS145" s="21"/>
      <c r="FST145" s="21"/>
      <c r="FSU145" s="21"/>
      <c r="FSV145" s="21"/>
      <c r="FSW145" s="21"/>
      <c r="FSX145" s="21"/>
      <c r="FSY145" s="21"/>
      <c r="FSZ145" s="21"/>
      <c r="FTA145" s="21"/>
      <c r="FTB145" s="21"/>
      <c r="FTC145" s="21"/>
      <c r="FTD145" s="21"/>
      <c r="FTE145" s="21"/>
      <c r="FTF145" s="21"/>
      <c r="FTG145" s="21"/>
      <c r="FTH145" s="21"/>
      <c r="FTI145" s="21"/>
      <c r="FTJ145" s="21"/>
      <c r="FTK145" s="21"/>
      <c r="FTL145" s="21"/>
      <c r="FTM145" s="21"/>
      <c r="FTN145" s="21"/>
      <c r="FTO145" s="21"/>
      <c r="FTP145" s="21"/>
      <c r="FTQ145" s="21"/>
      <c r="FTR145" s="21"/>
      <c r="FTS145" s="21"/>
      <c r="FTT145" s="21"/>
      <c r="FTU145" s="21"/>
      <c r="FTV145" s="21"/>
      <c r="FTW145" s="21"/>
      <c r="FTX145" s="21"/>
      <c r="FTY145" s="21"/>
      <c r="FTZ145" s="21"/>
      <c r="FUA145" s="21"/>
      <c r="FUB145" s="21"/>
      <c r="FUC145" s="21"/>
      <c r="FUD145" s="21"/>
      <c r="FUE145" s="21"/>
      <c r="FUF145" s="21"/>
      <c r="FUG145" s="21"/>
      <c r="FUH145" s="21"/>
      <c r="FUI145" s="21"/>
      <c r="FUJ145" s="21"/>
      <c r="FUK145" s="21"/>
      <c r="FUL145" s="21"/>
      <c r="FUM145" s="21"/>
      <c r="FUN145" s="21"/>
      <c r="FUO145" s="21"/>
      <c r="FUP145" s="21"/>
      <c r="FUQ145" s="21"/>
      <c r="FUR145" s="21"/>
      <c r="FUS145" s="21"/>
      <c r="FUT145" s="21"/>
      <c r="FUU145" s="21"/>
      <c r="FUV145" s="21"/>
      <c r="FUW145" s="21"/>
      <c r="FUX145" s="21"/>
      <c r="FUY145" s="21"/>
      <c r="FUZ145" s="21"/>
      <c r="FVA145" s="21"/>
      <c r="FVB145" s="21"/>
      <c r="FVC145" s="21"/>
      <c r="FVD145" s="21"/>
      <c r="FVE145" s="21"/>
      <c r="FVF145" s="21"/>
      <c r="FVG145" s="21"/>
      <c r="FVH145" s="21"/>
      <c r="FVI145" s="21"/>
      <c r="FVJ145" s="21"/>
      <c r="FVK145" s="21"/>
      <c r="FVL145" s="21"/>
      <c r="FVM145" s="21"/>
      <c r="FVN145" s="21"/>
      <c r="FVO145" s="21"/>
      <c r="FVP145" s="21"/>
      <c r="FVQ145" s="21"/>
      <c r="FVR145" s="21"/>
      <c r="FVS145" s="21"/>
      <c r="FVT145" s="21"/>
      <c r="FVU145" s="21"/>
      <c r="FVV145" s="21"/>
      <c r="FVW145" s="21"/>
      <c r="FVX145" s="21"/>
      <c r="FVY145" s="21"/>
      <c r="FVZ145" s="21"/>
      <c r="FWA145" s="21"/>
      <c r="FWB145" s="21"/>
      <c r="FWC145" s="21"/>
      <c r="FWD145" s="21"/>
      <c r="FWE145" s="21"/>
      <c r="FWF145" s="21"/>
      <c r="FWG145" s="21"/>
      <c r="FWH145" s="21"/>
      <c r="FWI145" s="21"/>
      <c r="FWJ145" s="21"/>
      <c r="FWK145" s="21"/>
      <c r="FWL145" s="21"/>
      <c r="FWM145" s="21"/>
      <c r="FWN145" s="21"/>
      <c r="FWO145" s="21"/>
      <c r="FWP145" s="21"/>
      <c r="FWQ145" s="21"/>
      <c r="FWR145" s="21"/>
      <c r="FWS145" s="21"/>
      <c r="FWT145" s="21"/>
      <c r="FWU145" s="21"/>
      <c r="FWV145" s="21"/>
      <c r="FWW145" s="21"/>
      <c r="FWX145" s="21"/>
      <c r="FWY145" s="21"/>
      <c r="FWZ145" s="21"/>
      <c r="FXA145" s="21"/>
      <c r="FXB145" s="21"/>
      <c r="FXC145" s="21"/>
      <c r="FXD145" s="21"/>
      <c r="FXE145" s="21"/>
      <c r="FXF145" s="21"/>
      <c r="FXG145" s="21"/>
      <c r="FXH145" s="21"/>
      <c r="FXI145" s="21"/>
      <c r="FXJ145" s="21"/>
      <c r="FXK145" s="21"/>
      <c r="FXL145" s="21"/>
      <c r="FXM145" s="21"/>
      <c r="FXN145" s="21"/>
      <c r="FXO145" s="21"/>
      <c r="FXP145" s="21"/>
      <c r="FXQ145" s="21"/>
      <c r="FXR145" s="21"/>
      <c r="FXS145" s="21"/>
      <c r="FXT145" s="21"/>
      <c r="FXU145" s="21"/>
      <c r="FXV145" s="21"/>
      <c r="FXW145" s="21"/>
      <c r="FXX145" s="21"/>
      <c r="FXY145" s="21"/>
      <c r="FXZ145" s="21"/>
      <c r="FYA145" s="21"/>
      <c r="FYB145" s="21"/>
      <c r="FYC145" s="21"/>
      <c r="FYD145" s="21"/>
      <c r="FYE145" s="21"/>
      <c r="FYF145" s="21"/>
      <c r="FYG145" s="21"/>
      <c r="FYH145" s="21"/>
      <c r="FYI145" s="21"/>
      <c r="FYJ145" s="21"/>
      <c r="FYK145" s="21"/>
      <c r="FYL145" s="21"/>
      <c r="FYM145" s="21"/>
      <c r="FYN145" s="21"/>
      <c r="FYO145" s="21"/>
      <c r="FYP145" s="21"/>
      <c r="FYQ145" s="21"/>
      <c r="FYR145" s="21"/>
      <c r="FYS145" s="21"/>
      <c r="FYT145" s="21"/>
      <c r="FYU145" s="21"/>
      <c r="FYV145" s="21"/>
      <c r="FYW145" s="21"/>
      <c r="FYX145" s="21"/>
      <c r="FYY145" s="21"/>
      <c r="FYZ145" s="21"/>
      <c r="FZA145" s="21"/>
      <c r="FZB145" s="21"/>
      <c r="FZC145" s="21"/>
      <c r="FZD145" s="21"/>
      <c r="FZE145" s="21"/>
      <c r="FZF145" s="21"/>
      <c r="FZG145" s="21"/>
      <c r="FZH145" s="21"/>
      <c r="FZI145" s="21"/>
      <c r="FZJ145" s="21"/>
      <c r="FZK145" s="21"/>
      <c r="FZL145" s="21"/>
      <c r="FZM145" s="21"/>
      <c r="FZN145" s="21"/>
      <c r="FZO145" s="21"/>
      <c r="FZP145" s="21"/>
      <c r="FZQ145" s="21"/>
      <c r="FZR145" s="21"/>
      <c r="FZS145" s="21"/>
      <c r="FZT145" s="21"/>
      <c r="FZU145" s="21"/>
      <c r="FZV145" s="21"/>
      <c r="FZW145" s="21"/>
      <c r="FZX145" s="21"/>
      <c r="FZY145" s="21"/>
      <c r="FZZ145" s="21"/>
      <c r="GAA145" s="21"/>
      <c r="GAB145" s="21"/>
      <c r="GAC145" s="21"/>
      <c r="GAD145" s="21"/>
      <c r="GAE145" s="21"/>
      <c r="GAF145" s="21"/>
      <c r="GAG145" s="21"/>
      <c r="GAH145" s="21"/>
      <c r="GAI145" s="21"/>
      <c r="GAJ145" s="21"/>
      <c r="GAK145" s="21"/>
      <c r="GAL145" s="21"/>
      <c r="GAM145" s="21"/>
      <c r="GAN145" s="21"/>
      <c r="GAO145" s="21"/>
      <c r="GAP145" s="21"/>
      <c r="GAQ145" s="21"/>
      <c r="GAR145" s="21"/>
      <c r="GAS145" s="21"/>
      <c r="GAT145" s="21"/>
      <c r="GAU145" s="21"/>
      <c r="GAV145" s="21"/>
      <c r="GAW145" s="21"/>
      <c r="GAX145" s="21"/>
      <c r="GAY145" s="21"/>
      <c r="GAZ145" s="21"/>
      <c r="GBA145" s="21"/>
      <c r="GBB145" s="21"/>
      <c r="GBC145" s="21"/>
      <c r="GBD145" s="21"/>
      <c r="GBE145" s="21"/>
      <c r="GBF145" s="21"/>
      <c r="GBG145" s="21"/>
      <c r="GBH145" s="21"/>
      <c r="GBI145" s="21"/>
      <c r="GBJ145" s="21"/>
      <c r="GBK145" s="21"/>
      <c r="GBL145" s="21"/>
      <c r="GBM145" s="21"/>
      <c r="GBN145" s="21"/>
      <c r="GBO145" s="21"/>
      <c r="GBP145" s="21"/>
      <c r="GBQ145" s="21"/>
      <c r="GBR145" s="21"/>
      <c r="GBS145" s="21"/>
      <c r="GBT145" s="21"/>
      <c r="GBU145" s="21"/>
      <c r="GBV145" s="21"/>
      <c r="GBW145" s="21"/>
      <c r="GBX145" s="21"/>
      <c r="GBY145" s="21"/>
      <c r="GBZ145" s="21"/>
      <c r="GCA145" s="21"/>
      <c r="GCB145" s="21"/>
      <c r="GCC145" s="21"/>
      <c r="GCD145" s="21"/>
      <c r="GCE145" s="21"/>
      <c r="GCF145" s="21"/>
      <c r="GCG145" s="21"/>
      <c r="GCH145" s="21"/>
      <c r="GCI145" s="21"/>
      <c r="GCJ145" s="21"/>
      <c r="GCK145" s="21"/>
      <c r="GCL145" s="21"/>
      <c r="GCM145" s="21"/>
      <c r="GCN145" s="21"/>
      <c r="GCO145" s="21"/>
      <c r="GCP145" s="21"/>
      <c r="GCQ145" s="21"/>
      <c r="GCR145" s="21"/>
      <c r="GCS145" s="21"/>
      <c r="GCT145" s="21"/>
      <c r="GCU145" s="21"/>
      <c r="GCV145" s="21"/>
      <c r="GCW145" s="21"/>
      <c r="GCX145" s="21"/>
      <c r="GCY145" s="21"/>
      <c r="GCZ145" s="21"/>
      <c r="GDA145" s="21"/>
      <c r="GDB145" s="21"/>
      <c r="GDC145" s="21"/>
      <c r="GDD145" s="21"/>
      <c r="GDE145" s="21"/>
      <c r="GDF145" s="21"/>
      <c r="GDG145" s="21"/>
      <c r="GDH145" s="21"/>
      <c r="GDI145" s="21"/>
      <c r="GDJ145" s="21"/>
      <c r="GDK145" s="21"/>
      <c r="GDL145" s="21"/>
      <c r="GDM145" s="21"/>
      <c r="GDN145" s="21"/>
      <c r="GDO145" s="21"/>
      <c r="GDP145" s="21"/>
      <c r="GDQ145" s="21"/>
      <c r="GDR145" s="21"/>
      <c r="GDS145" s="21"/>
      <c r="GDT145" s="21"/>
      <c r="GDU145" s="21"/>
      <c r="GDV145" s="21"/>
      <c r="GDW145" s="21"/>
      <c r="GDX145" s="21"/>
      <c r="GDY145" s="21"/>
      <c r="GDZ145" s="21"/>
      <c r="GEA145" s="21"/>
      <c r="GEB145" s="21"/>
      <c r="GEC145" s="21"/>
      <c r="GED145" s="21"/>
      <c r="GEE145" s="21"/>
      <c r="GEF145" s="21"/>
      <c r="GEG145" s="21"/>
      <c r="GEH145" s="21"/>
      <c r="GEI145" s="21"/>
      <c r="GEJ145" s="21"/>
      <c r="GEK145" s="21"/>
      <c r="GEL145" s="21"/>
      <c r="GEM145" s="21"/>
      <c r="GEN145" s="21"/>
      <c r="GEO145" s="21"/>
      <c r="GEP145" s="21"/>
      <c r="GEQ145" s="21"/>
      <c r="GER145" s="21"/>
      <c r="GES145" s="21"/>
      <c r="GET145" s="21"/>
      <c r="GEU145" s="21"/>
      <c r="GEV145" s="21"/>
      <c r="GEW145" s="21"/>
      <c r="GEX145" s="21"/>
      <c r="GEY145" s="21"/>
      <c r="GEZ145" s="21"/>
      <c r="GFA145" s="21"/>
      <c r="GFB145" s="21"/>
      <c r="GFC145" s="21"/>
      <c r="GFD145" s="21"/>
      <c r="GFE145" s="21"/>
      <c r="GFF145" s="21"/>
      <c r="GFG145" s="21"/>
      <c r="GFH145" s="21"/>
      <c r="GFI145" s="21"/>
      <c r="GFJ145" s="21"/>
      <c r="GFK145" s="21"/>
      <c r="GFL145" s="21"/>
      <c r="GFM145" s="21"/>
      <c r="GFN145" s="21"/>
      <c r="GFO145" s="21"/>
      <c r="GFP145" s="21"/>
      <c r="GFQ145" s="21"/>
      <c r="GFR145" s="21"/>
      <c r="GFS145" s="21"/>
      <c r="GFT145" s="21"/>
      <c r="GFU145" s="21"/>
      <c r="GFV145" s="21"/>
      <c r="GFW145" s="21"/>
      <c r="GFX145" s="21"/>
      <c r="GFY145" s="21"/>
      <c r="GFZ145" s="21"/>
      <c r="GGA145" s="21"/>
      <c r="GGB145" s="21"/>
      <c r="GGC145" s="21"/>
      <c r="GGD145" s="21"/>
      <c r="GGE145" s="21"/>
      <c r="GGF145" s="21"/>
      <c r="GGG145" s="21"/>
      <c r="GGH145" s="21"/>
      <c r="GGI145" s="21"/>
      <c r="GGJ145" s="21"/>
      <c r="GGK145" s="21"/>
      <c r="GGL145" s="21"/>
      <c r="GGM145" s="21"/>
      <c r="GGN145" s="21"/>
      <c r="GGO145" s="21"/>
      <c r="GGP145" s="21"/>
      <c r="GGQ145" s="21"/>
      <c r="GGR145" s="21"/>
      <c r="GGS145" s="21"/>
      <c r="GGT145" s="21"/>
      <c r="GGU145" s="21"/>
      <c r="GGV145" s="21"/>
      <c r="GGW145" s="21"/>
      <c r="GGX145" s="21"/>
      <c r="GGY145" s="21"/>
      <c r="GGZ145" s="21"/>
      <c r="GHA145" s="21"/>
      <c r="GHB145" s="21"/>
      <c r="GHC145" s="21"/>
      <c r="GHD145" s="21"/>
      <c r="GHE145" s="21"/>
      <c r="GHF145" s="21"/>
      <c r="GHG145" s="21"/>
      <c r="GHH145" s="21"/>
      <c r="GHI145" s="21"/>
      <c r="GHJ145" s="21"/>
      <c r="GHK145" s="21"/>
      <c r="GHL145" s="21"/>
      <c r="GHM145" s="21"/>
      <c r="GHN145" s="21"/>
      <c r="GHO145" s="21"/>
      <c r="GHP145" s="21"/>
      <c r="GHQ145" s="21"/>
      <c r="GHR145" s="21"/>
      <c r="GHS145" s="21"/>
      <c r="GHT145" s="21"/>
      <c r="GHU145" s="21"/>
      <c r="GHV145" s="21"/>
      <c r="GHW145" s="21"/>
      <c r="GHX145" s="21"/>
      <c r="GHY145" s="21"/>
      <c r="GHZ145" s="21"/>
      <c r="GIA145" s="21"/>
      <c r="GIB145" s="21"/>
      <c r="GIC145" s="21"/>
      <c r="GID145" s="21"/>
      <c r="GIE145" s="21"/>
      <c r="GIF145" s="21"/>
      <c r="GIG145" s="21"/>
      <c r="GIH145" s="21"/>
      <c r="GII145" s="21"/>
      <c r="GIJ145" s="21"/>
      <c r="GIK145" s="21"/>
      <c r="GIL145" s="21"/>
      <c r="GIM145" s="21"/>
      <c r="GIN145" s="21"/>
      <c r="GIO145" s="21"/>
      <c r="GIP145" s="21"/>
      <c r="GIQ145" s="21"/>
      <c r="GIR145" s="21"/>
      <c r="GIS145" s="21"/>
      <c r="GIT145" s="21"/>
      <c r="GIU145" s="21"/>
      <c r="GIV145" s="21"/>
      <c r="GIW145" s="21"/>
      <c r="GIX145" s="21"/>
      <c r="GIY145" s="21"/>
      <c r="GIZ145" s="21"/>
      <c r="GJA145" s="21"/>
      <c r="GJB145" s="21"/>
      <c r="GJC145" s="21"/>
      <c r="GJD145" s="21"/>
      <c r="GJE145" s="21"/>
      <c r="GJF145" s="21"/>
      <c r="GJG145" s="21"/>
      <c r="GJH145" s="21"/>
      <c r="GJI145" s="21"/>
      <c r="GJJ145" s="21"/>
      <c r="GJK145" s="21"/>
      <c r="GJL145" s="21"/>
      <c r="GJM145" s="21"/>
      <c r="GJN145" s="21"/>
      <c r="GJO145" s="21"/>
      <c r="GJP145" s="21"/>
      <c r="GJQ145" s="21"/>
      <c r="GJR145" s="21"/>
      <c r="GJS145" s="21"/>
      <c r="GJT145" s="21"/>
      <c r="GJU145" s="21"/>
      <c r="GJV145" s="21"/>
      <c r="GJW145" s="21"/>
      <c r="GJX145" s="21"/>
      <c r="GJY145" s="21"/>
      <c r="GJZ145" s="21"/>
      <c r="GKA145" s="21"/>
      <c r="GKB145" s="21"/>
      <c r="GKC145" s="21"/>
      <c r="GKD145" s="21"/>
      <c r="GKE145" s="21"/>
      <c r="GKF145" s="21"/>
      <c r="GKG145" s="21"/>
      <c r="GKH145" s="21"/>
      <c r="GKI145" s="21"/>
      <c r="GKJ145" s="21"/>
      <c r="GKK145" s="21"/>
      <c r="GKL145" s="21"/>
      <c r="GKM145" s="21"/>
      <c r="GKN145" s="21"/>
      <c r="GKO145" s="21"/>
      <c r="GKP145" s="21"/>
      <c r="GKQ145" s="21"/>
      <c r="GKR145" s="21"/>
      <c r="GKS145" s="21"/>
      <c r="GKT145" s="21"/>
      <c r="GKU145" s="21"/>
      <c r="GKV145" s="21"/>
      <c r="GKW145" s="21"/>
      <c r="GKX145" s="21"/>
      <c r="GKY145" s="21"/>
      <c r="GKZ145" s="21"/>
      <c r="GLA145" s="21"/>
      <c r="GLB145" s="21"/>
      <c r="GLC145" s="21"/>
      <c r="GLD145" s="21"/>
      <c r="GLE145" s="21"/>
      <c r="GLF145" s="21"/>
      <c r="GLG145" s="21"/>
      <c r="GLH145" s="21"/>
      <c r="GLI145" s="21"/>
      <c r="GLJ145" s="21"/>
      <c r="GLK145" s="21"/>
      <c r="GLL145" s="21"/>
      <c r="GLM145" s="21"/>
      <c r="GLN145" s="21"/>
      <c r="GLO145" s="21"/>
      <c r="GLP145" s="21"/>
      <c r="GLQ145" s="21"/>
      <c r="GLR145" s="21"/>
      <c r="GLS145" s="21"/>
      <c r="GLT145" s="21"/>
      <c r="GLU145" s="21"/>
      <c r="GLV145" s="21"/>
      <c r="GLW145" s="21"/>
      <c r="GLX145" s="21"/>
      <c r="GLY145" s="21"/>
      <c r="GLZ145" s="21"/>
      <c r="GMA145" s="21"/>
      <c r="GMB145" s="21"/>
      <c r="GMC145" s="21"/>
      <c r="GMD145" s="21"/>
      <c r="GME145" s="21"/>
      <c r="GMF145" s="21"/>
      <c r="GMG145" s="21"/>
      <c r="GMH145" s="21"/>
      <c r="GMI145" s="21"/>
      <c r="GMJ145" s="21"/>
      <c r="GMK145" s="21"/>
      <c r="GML145" s="21"/>
      <c r="GMM145" s="21"/>
      <c r="GMN145" s="21"/>
      <c r="GMO145" s="21"/>
      <c r="GMP145" s="21"/>
      <c r="GMQ145" s="21"/>
      <c r="GMR145" s="21"/>
      <c r="GMS145" s="21"/>
      <c r="GMT145" s="21"/>
      <c r="GMU145" s="21"/>
      <c r="GMV145" s="21"/>
      <c r="GMW145" s="21"/>
      <c r="GMX145" s="21"/>
      <c r="GMY145" s="21"/>
      <c r="GMZ145" s="21"/>
      <c r="GNA145" s="21"/>
      <c r="GNB145" s="21"/>
      <c r="GNC145" s="21"/>
      <c r="GND145" s="21"/>
      <c r="GNE145" s="21"/>
      <c r="GNF145" s="21"/>
      <c r="GNG145" s="21"/>
      <c r="GNH145" s="21"/>
      <c r="GNI145" s="21"/>
      <c r="GNJ145" s="21"/>
      <c r="GNK145" s="21"/>
      <c r="GNL145" s="21"/>
      <c r="GNM145" s="21"/>
      <c r="GNN145" s="21"/>
      <c r="GNO145" s="21"/>
      <c r="GNP145" s="21"/>
      <c r="GNQ145" s="21"/>
      <c r="GNR145" s="21"/>
      <c r="GNS145" s="21"/>
      <c r="GNT145" s="21"/>
      <c r="GNU145" s="21"/>
      <c r="GNV145" s="21"/>
      <c r="GNW145" s="21"/>
      <c r="GNX145" s="21"/>
      <c r="GNY145" s="21"/>
      <c r="GNZ145" s="21"/>
      <c r="GOA145" s="21"/>
      <c r="GOB145" s="21"/>
      <c r="GOC145" s="21"/>
      <c r="GOD145" s="21"/>
      <c r="GOE145" s="21"/>
      <c r="GOF145" s="21"/>
      <c r="GOG145" s="21"/>
      <c r="GOH145" s="21"/>
      <c r="GOI145" s="21"/>
      <c r="GOJ145" s="21"/>
      <c r="GOK145" s="21"/>
      <c r="GOL145" s="21"/>
      <c r="GOM145" s="21"/>
      <c r="GON145" s="21"/>
      <c r="GOO145" s="21"/>
      <c r="GOP145" s="21"/>
      <c r="GOQ145" s="21"/>
      <c r="GOR145" s="21"/>
      <c r="GOS145" s="21"/>
      <c r="GOT145" s="21"/>
      <c r="GOU145" s="21"/>
      <c r="GOV145" s="21"/>
      <c r="GOW145" s="21"/>
      <c r="GOX145" s="21"/>
      <c r="GOY145" s="21"/>
      <c r="GOZ145" s="21"/>
      <c r="GPA145" s="21"/>
      <c r="GPB145" s="21"/>
      <c r="GPC145" s="21"/>
      <c r="GPD145" s="21"/>
      <c r="GPE145" s="21"/>
      <c r="GPF145" s="21"/>
      <c r="GPG145" s="21"/>
      <c r="GPH145" s="21"/>
      <c r="GPI145" s="21"/>
      <c r="GPJ145" s="21"/>
      <c r="GPK145" s="21"/>
      <c r="GPL145" s="21"/>
      <c r="GPM145" s="21"/>
      <c r="GPN145" s="21"/>
      <c r="GPO145" s="21"/>
      <c r="GPP145" s="21"/>
      <c r="GPQ145" s="21"/>
      <c r="GPR145" s="21"/>
      <c r="GPS145" s="21"/>
      <c r="GPT145" s="21"/>
      <c r="GPU145" s="21"/>
      <c r="GPV145" s="21"/>
      <c r="GPW145" s="21"/>
      <c r="GPX145" s="21"/>
      <c r="GPY145" s="21"/>
      <c r="GPZ145" s="21"/>
      <c r="GQA145" s="21"/>
      <c r="GQB145" s="21"/>
      <c r="GQC145" s="21"/>
      <c r="GQD145" s="21"/>
      <c r="GQE145" s="21"/>
      <c r="GQF145" s="21"/>
      <c r="GQG145" s="21"/>
      <c r="GQH145" s="21"/>
      <c r="GQI145" s="21"/>
      <c r="GQJ145" s="21"/>
      <c r="GQK145" s="21"/>
      <c r="GQL145" s="21"/>
      <c r="GQM145" s="21"/>
      <c r="GQN145" s="21"/>
      <c r="GQO145" s="21"/>
      <c r="GQP145" s="21"/>
      <c r="GQQ145" s="21"/>
      <c r="GQR145" s="21"/>
      <c r="GQS145" s="21"/>
      <c r="GQT145" s="21"/>
      <c r="GQU145" s="21"/>
      <c r="GQV145" s="21"/>
      <c r="GQW145" s="21"/>
      <c r="GQX145" s="21"/>
      <c r="GQY145" s="21"/>
      <c r="GQZ145" s="21"/>
      <c r="GRA145" s="21"/>
      <c r="GRB145" s="21"/>
      <c r="GRC145" s="21"/>
      <c r="GRD145" s="21"/>
      <c r="GRE145" s="21"/>
      <c r="GRF145" s="21"/>
      <c r="GRG145" s="21"/>
      <c r="GRH145" s="21"/>
      <c r="GRI145" s="21"/>
      <c r="GRJ145" s="21"/>
      <c r="GRK145" s="21"/>
      <c r="GRL145" s="21"/>
      <c r="GRM145" s="21"/>
      <c r="GRN145" s="21"/>
      <c r="GRO145" s="21"/>
      <c r="GRP145" s="21"/>
      <c r="GRQ145" s="21"/>
      <c r="GRR145" s="21"/>
      <c r="GRS145" s="21"/>
      <c r="GRT145" s="21"/>
      <c r="GRU145" s="21"/>
      <c r="GRV145" s="21"/>
      <c r="GRW145" s="21"/>
      <c r="GRX145" s="21"/>
      <c r="GRY145" s="21"/>
      <c r="GRZ145" s="21"/>
      <c r="GSA145" s="21"/>
      <c r="GSB145" s="21"/>
      <c r="GSC145" s="21"/>
      <c r="GSD145" s="21"/>
      <c r="GSE145" s="21"/>
      <c r="GSF145" s="21"/>
      <c r="GSG145" s="21"/>
      <c r="GSH145" s="21"/>
      <c r="GSI145" s="21"/>
      <c r="GSJ145" s="21"/>
      <c r="GSK145" s="21"/>
      <c r="GSL145" s="21"/>
      <c r="GSM145" s="21"/>
      <c r="GSN145" s="21"/>
      <c r="GSO145" s="21"/>
      <c r="GSP145" s="21"/>
      <c r="GSQ145" s="21"/>
      <c r="GSR145" s="21"/>
      <c r="GSS145" s="21"/>
      <c r="GST145" s="21"/>
      <c r="GSU145" s="21"/>
      <c r="GSV145" s="21"/>
      <c r="GSW145" s="21"/>
      <c r="GSX145" s="21"/>
      <c r="GSY145" s="21"/>
      <c r="GSZ145" s="21"/>
      <c r="GTA145" s="21"/>
      <c r="GTB145" s="21"/>
      <c r="GTC145" s="21"/>
      <c r="GTD145" s="21"/>
      <c r="GTE145" s="21"/>
      <c r="GTF145" s="21"/>
      <c r="GTG145" s="21"/>
      <c r="GTH145" s="21"/>
      <c r="GTI145" s="21"/>
      <c r="GTJ145" s="21"/>
      <c r="GTK145" s="21"/>
      <c r="GTL145" s="21"/>
      <c r="GTM145" s="21"/>
      <c r="GTN145" s="21"/>
      <c r="GTO145" s="21"/>
      <c r="GTP145" s="21"/>
      <c r="GTQ145" s="21"/>
      <c r="GTR145" s="21"/>
      <c r="GTS145" s="21"/>
      <c r="GTT145" s="21"/>
      <c r="GTU145" s="21"/>
      <c r="GTV145" s="21"/>
      <c r="GTW145" s="21"/>
      <c r="GTX145" s="21"/>
      <c r="GTY145" s="21"/>
      <c r="GTZ145" s="21"/>
      <c r="GUA145" s="21"/>
      <c r="GUB145" s="21"/>
      <c r="GUC145" s="21"/>
      <c r="GUD145" s="21"/>
      <c r="GUE145" s="21"/>
      <c r="GUF145" s="21"/>
      <c r="GUG145" s="21"/>
      <c r="GUH145" s="21"/>
      <c r="GUI145" s="21"/>
      <c r="GUJ145" s="21"/>
      <c r="GUK145" s="21"/>
      <c r="GUL145" s="21"/>
      <c r="GUM145" s="21"/>
      <c r="GUN145" s="21"/>
      <c r="GUO145" s="21"/>
      <c r="GUP145" s="21"/>
      <c r="GUQ145" s="21"/>
      <c r="GUR145" s="21"/>
      <c r="GUS145" s="21"/>
      <c r="GUT145" s="21"/>
      <c r="GUU145" s="21"/>
      <c r="GUV145" s="21"/>
      <c r="GUW145" s="21"/>
      <c r="GUX145" s="21"/>
      <c r="GUY145" s="21"/>
      <c r="GUZ145" s="21"/>
      <c r="GVA145" s="21"/>
      <c r="GVB145" s="21"/>
      <c r="GVC145" s="21"/>
      <c r="GVD145" s="21"/>
      <c r="GVE145" s="21"/>
      <c r="GVF145" s="21"/>
      <c r="GVG145" s="21"/>
      <c r="GVH145" s="21"/>
      <c r="GVI145" s="21"/>
      <c r="GVJ145" s="21"/>
      <c r="GVK145" s="21"/>
      <c r="GVL145" s="21"/>
      <c r="GVM145" s="21"/>
      <c r="GVN145" s="21"/>
      <c r="GVO145" s="21"/>
      <c r="GVP145" s="21"/>
      <c r="GVQ145" s="21"/>
      <c r="GVR145" s="21"/>
      <c r="GVS145" s="21"/>
      <c r="GVT145" s="21"/>
      <c r="GVU145" s="21"/>
      <c r="GVV145" s="21"/>
      <c r="GVW145" s="21"/>
      <c r="GVX145" s="21"/>
      <c r="GVY145" s="21"/>
      <c r="GVZ145" s="21"/>
      <c r="GWA145" s="21"/>
      <c r="GWB145" s="21"/>
      <c r="GWC145" s="21"/>
      <c r="GWD145" s="21"/>
      <c r="GWE145" s="21"/>
      <c r="GWF145" s="21"/>
      <c r="GWG145" s="21"/>
      <c r="GWH145" s="21"/>
      <c r="GWI145" s="21"/>
      <c r="GWJ145" s="21"/>
      <c r="GWK145" s="21"/>
      <c r="GWL145" s="21"/>
      <c r="GWM145" s="21"/>
      <c r="GWN145" s="21"/>
      <c r="GWO145" s="21"/>
      <c r="GWP145" s="21"/>
      <c r="GWQ145" s="21"/>
      <c r="GWR145" s="21"/>
      <c r="GWS145" s="21"/>
      <c r="GWT145" s="21"/>
      <c r="GWU145" s="21"/>
      <c r="GWV145" s="21"/>
      <c r="GWW145" s="21"/>
      <c r="GWX145" s="21"/>
      <c r="GWY145" s="21"/>
      <c r="GWZ145" s="21"/>
      <c r="GXA145" s="21"/>
      <c r="GXB145" s="21"/>
      <c r="GXC145" s="21"/>
      <c r="GXD145" s="21"/>
      <c r="GXE145" s="21"/>
      <c r="GXF145" s="21"/>
      <c r="GXG145" s="21"/>
      <c r="GXH145" s="21"/>
      <c r="GXI145" s="21"/>
      <c r="GXJ145" s="21"/>
      <c r="GXK145" s="21"/>
      <c r="GXL145" s="21"/>
      <c r="GXM145" s="21"/>
      <c r="GXN145" s="21"/>
      <c r="GXO145" s="21"/>
      <c r="GXP145" s="21"/>
      <c r="GXQ145" s="21"/>
      <c r="GXR145" s="21"/>
      <c r="GXS145" s="21"/>
      <c r="GXT145" s="21"/>
      <c r="GXU145" s="21"/>
      <c r="GXV145" s="21"/>
      <c r="GXW145" s="21"/>
      <c r="GXX145" s="21"/>
      <c r="GXY145" s="21"/>
      <c r="GXZ145" s="21"/>
      <c r="GYA145" s="21"/>
      <c r="GYB145" s="21"/>
      <c r="GYC145" s="21"/>
      <c r="GYD145" s="21"/>
      <c r="GYE145" s="21"/>
      <c r="GYF145" s="21"/>
      <c r="GYG145" s="21"/>
      <c r="GYH145" s="21"/>
      <c r="GYI145" s="21"/>
      <c r="GYJ145" s="21"/>
      <c r="GYK145" s="21"/>
      <c r="GYL145" s="21"/>
      <c r="GYM145" s="21"/>
      <c r="GYN145" s="21"/>
      <c r="GYO145" s="21"/>
      <c r="GYP145" s="21"/>
      <c r="GYQ145" s="21"/>
      <c r="GYR145" s="21"/>
      <c r="GYS145" s="21"/>
      <c r="GYT145" s="21"/>
      <c r="GYU145" s="21"/>
      <c r="GYV145" s="21"/>
      <c r="GYW145" s="21"/>
      <c r="GYX145" s="21"/>
      <c r="GYY145" s="21"/>
      <c r="GYZ145" s="21"/>
      <c r="GZA145" s="21"/>
      <c r="GZB145" s="21"/>
      <c r="GZC145" s="21"/>
      <c r="GZD145" s="21"/>
      <c r="GZE145" s="21"/>
      <c r="GZF145" s="21"/>
      <c r="GZG145" s="21"/>
      <c r="GZH145" s="21"/>
      <c r="GZI145" s="21"/>
      <c r="GZJ145" s="21"/>
      <c r="GZK145" s="21"/>
      <c r="GZL145" s="21"/>
      <c r="GZM145" s="21"/>
      <c r="GZN145" s="21"/>
      <c r="GZO145" s="21"/>
      <c r="GZP145" s="21"/>
      <c r="GZQ145" s="21"/>
      <c r="GZR145" s="21"/>
      <c r="GZS145" s="21"/>
      <c r="GZT145" s="21"/>
      <c r="GZU145" s="21"/>
      <c r="GZV145" s="21"/>
      <c r="GZW145" s="21"/>
      <c r="GZX145" s="21"/>
      <c r="GZY145" s="21"/>
      <c r="GZZ145" s="21"/>
      <c r="HAA145" s="21"/>
      <c r="HAB145" s="21"/>
      <c r="HAC145" s="21"/>
      <c r="HAD145" s="21"/>
      <c r="HAE145" s="21"/>
      <c r="HAF145" s="21"/>
      <c r="HAG145" s="21"/>
      <c r="HAH145" s="21"/>
      <c r="HAI145" s="21"/>
      <c r="HAJ145" s="21"/>
      <c r="HAK145" s="21"/>
      <c r="HAL145" s="21"/>
      <c r="HAM145" s="21"/>
      <c r="HAN145" s="21"/>
      <c r="HAO145" s="21"/>
      <c r="HAP145" s="21"/>
      <c r="HAQ145" s="21"/>
      <c r="HAR145" s="21"/>
      <c r="HAS145" s="21"/>
      <c r="HAT145" s="21"/>
      <c r="HAU145" s="21"/>
      <c r="HAV145" s="21"/>
      <c r="HAW145" s="21"/>
      <c r="HAX145" s="21"/>
      <c r="HAY145" s="21"/>
      <c r="HAZ145" s="21"/>
      <c r="HBA145" s="21"/>
      <c r="HBB145" s="21"/>
      <c r="HBC145" s="21"/>
      <c r="HBD145" s="21"/>
      <c r="HBE145" s="21"/>
      <c r="HBF145" s="21"/>
      <c r="HBG145" s="21"/>
      <c r="HBH145" s="21"/>
      <c r="HBI145" s="21"/>
      <c r="HBJ145" s="21"/>
      <c r="HBK145" s="21"/>
      <c r="HBL145" s="21"/>
      <c r="HBM145" s="21"/>
      <c r="HBN145" s="21"/>
      <c r="HBO145" s="21"/>
      <c r="HBP145" s="21"/>
      <c r="HBQ145" s="21"/>
      <c r="HBR145" s="21"/>
      <c r="HBS145" s="21"/>
      <c r="HBT145" s="21"/>
      <c r="HBU145" s="21"/>
      <c r="HBV145" s="21"/>
      <c r="HBW145" s="21"/>
      <c r="HBX145" s="21"/>
      <c r="HBY145" s="21"/>
      <c r="HBZ145" s="21"/>
      <c r="HCA145" s="21"/>
      <c r="HCB145" s="21"/>
      <c r="HCC145" s="21"/>
      <c r="HCD145" s="21"/>
      <c r="HCE145" s="21"/>
      <c r="HCF145" s="21"/>
      <c r="HCG145" s="21"/>
      <c r="HCH145" s="21"/>
      <c r="HCI145" s="21"/>
      <c r="HCJ145" s="21"/>
      <c r="HCK145" s="21"/>
      <c r="HCL145" s="21"/>
      <c r="HCM145" s="21"/>
      <c r="HCN145" s="21"/>
      <c r="HCO145" s="21"/>
      <c r="HCP145" s="21"/>
      <c r="HCQ145" s="21"/>
      <c r="HCR145" s="21"/>
      <c r="HCS145" s="21"/>
      <c r="HCT145" s="21"/>
      <c r="HCU145" s="21"/>
      <c r="HCV145" s="21"/>
      <c r="HCW145" s="21"/>
      <c r="HCX145" s="21"/>
      <c r="HCY145" s="21"/>
      <c r="HCZ145" s="21"/>
      <c r="HDA145" s="21"/>
      <c r="HDB145" s="21"/>
      <c r="HDC145" s="21"/>
      <c r="HDD145" s="21"/>
      <c r="HDE145" s="21"/>
      <c r="HDF145" s="21"/>
      <c r="HDG145" s="21"/>
      <c r="HDH145" s="21"/>
      <c r="HDI145" s="21"/>
      <c r="HDJ145" s="21"/>
      <c r="HDK145" s="21"/>
      <c r="HDL145" s="21"/>
      <c r="HDM145" s="21"/>
      <c r="HDN145" s="21"/>
      <c r="HDO145" s="21"/>
      <c r="HDP145" s="21"/>
      <c r="HDQ145" s="21"/>
      <c r="HDR145" s="21"/>
      <c r="HDS145" s="21"/>
      <c r="HDT145" s="21"/>
      <c r="HDU145" s="21"/>
      <c r="HDV145" s="21"/>
      <c r="HDW145" s="21"/>
      <c r="HDX145" s="21"/>
      <c r="HDY145" s="21"/>
      <c r="HDZ145" s="21"/>
      <c r="HEA145" s="21"/>
      <c r="HEB145" s="21"/>
      <c r="HEC145" s="21"/>
      <c r="HED145" s="21"/>
      <c r="HEE145" s="21"/>
      <c r="HEF145" s="21"/>
      <c r="HEG145" s="21"/>
      <c r="HEH145" s="21"/>
      <c r="HEI145" s="21"/>
      <c r="HEJ145" s="21"/>
      <c r="HEK145" s="21"/>
      <c r="HEL145" s="21"/>
      <c r="HEM145" s="21"/>
      <c r="HEN145" s="21"/>
      <c r="HEO145" s="21"/>
      <c r="HEP145" s="21"/>
      <c r="HEQ145" s="21"/>
      <c r="HER145" s="21"/>
      <c r="HES145" s="21"/>
      <c r="HET145" s="21"/>
      <c r="HEU145" s="21"/>
      <c r="HEV145" s="21"/>
      <c r="HEW145" s="21"/>
      <c r="HEX145" s="21"/>
      <c r="HEY145" s="21"/>
      <c r="HEZ145" s="21"/>
      <c r="HFA145" s="21"/>
      <c r="HFB145" s="21"/>
      <c r="HFC145" s="21"/>
      <c r="HFD145" s="21"/>
      <c r="HFE145" s="21"/>
      <c r="HFF145" s="21"/>
      <c r="HFG145" s="21"/>
      <c r="HFH145" s="21"/>
      <c r="HFI145" s="21"/>
      <c r="HFJ145" s="21"/>
      <c r="HFK145" s="21"/>
      <c r="HFL145" s="21"/>
      <c r="HFM145" s="21"/>
      <c r="HFN145" s="21"/>
      <c r="HFO145" s="21"/>
      <c r="HFP145" s="21"/>
      <c r="HFQ145" s="21"/>
      <c r="HFR145" s="21"/>
      <c r="HFS145" s="21"/>
      <c r="HFT145" s="21"/>
      <c r="HFU145" s="21"/>
      <c r="HFV145" s="21"/>
      <c r="HFW145" s="21"/>
      <c r="HFX145" s="21"/>
      <c r="HFY145" s="21"/>
      <c r="HFZ145" s="21"/>
      <c r="HGA145" s="21"/>
      <c r="HGB145" s="21"/>
      <c r="HGC145" s="21"/>
      <c r="HGD145" s="21"/>
      <c r="HGE145" s="21"/>
      <c r="HGF145" s="21"/>
      <c r="HGG145" s="21"/>
      <c r="HGH145" s="21"/>
      <c r="HGI145" s="21"/>
      <c r="HGJ145" s="21"/>
      <c r="HGK145" s="21"/>
      <c r="HGL145" s="21"/>
      <c r="HGM145" s="21"/>
      <c r="HGN145" s="21"/>
      <c r="HGO145" s="21"/>
      <c r="HGP145" s="21"/>
      <c r="HGQ145" s="21"/>
      <c r="HGR145" s="21"/>
      <c r="HGS145" s="21"/>
      <c r="HGT145" s="21"/>
      <c r="HGU145" s="21"/>
      <c r="HGV145" s="21"/>
      <c r="HGW145" s="21"/>
      <c r="HGX145" s="21"/>
      <c r="HGY145" s="21"/>
      <c r="HGZ145" s="21"/>
      <c r="HHA145" s="21"/>
      <c r="HHB145" s="21"/>
      <c r="HHC145" s="21"/>
      <c r="HHD145" s="21"/>
      <c r="HHE145" s="21"/>
      <c r="HHF145" s="21"/>
      <c r="HHG145" s="21"/>
      <c r="HHH145" s="21"/>
      <c r="HHI145" s="21"/>
      <c r="HHJ145" s="21"/>
      <c r="HHK145" s="21"/>
      <c r="HHL145" s="21"/>
      <c r="HHM145" s="21"/>
      <c r="HHN145" s="21"/>
      <c r="HHO145" s="21"/>
      <c r="HHP145" s="21"/>
      <c r="HHQ145" s="21"/>
      <c r="HHR145" s="21"/>
      <c r="HHS145" s="21"/>
      <c r="HHT145" s="21"/>
      <c r="HHU145" s="21"/>
      <c r="HHV145" s="21"/>
      <c r="HHW145" s="21"/>
      <c r="HHX145" s="21"/>
      <c r="HHY145" s="21"/>
      <c r="HHZ145" s="21"/>
      <c r="HIA145" s="21"/>
      <c r="HIB145" s="21"/>
      <c r="HIC145" s="21"/>
      <c r="HID145" s="21"/>
      <c r="HIE145" s="21"/>
      <c r="HIF145" s="21"/>
      <c r="HIG145" s="21"/>
      <c r="HIH145" s="21"/>
      <c r="HII145" s="21"/>
      <c r="HIJ145" s="21"/>
      <c r="HIK145" s="21"/>
      <c r="HIL145" s="21"/>
      <c r="HIM145" s="21"/>
      <c r="HIN145" s="21"/>
      <c r="HIO145" s="21"/>
      <c r="HIP145" s="21"/>
      <c r="HIQ145" s="21"/>
      <c r="HIR145" s="21"/>
      <c r="HIS145" s="21"/>
      <c r="HIT145" s="21"/>
      <c r="HIU145" s="21"/>
      <c r="HIV145" s="21"/>
      <c r="HIW145" s="21"/>
      <c r="HIX145" s="21"/>
      <c r="HIY145" s="21"/>
      <c r="HIZ145" s="21"/>
      <c r="HJA145" s="21"/>
      <c r="HJB145" s="21"/>
      <c r="HJC145" s="21"/>
      <c r="HJD145" s="21"/>
      <c r="HJE145" s="21"/>
      <c r="HJF145" s="21"/>
      <c r="HJG145" s="21"/>
      <c r="HJH145" s="21"/>
      <c r="HJI145" s="21"/>
      <c r="HJJ145" s="21"/>
      <c r="HJK145" s="21"/>
      <c r="HJL145" s="21"/>
      <c r="HJM145" s="21"/>
      <c r="HJN145" s="21"/>
      <c r="HJO145" s="21"/>
      <c r="HJP145" s="21"/>
      <c r="HJQ145" s="21"/>
      <c r="HJR145" s="21"/>
      <c r="HJS145" s="21"/>
      <c r="HJT145" s="21"/>
      <c r="HJU145" s="21"/>
      <c r="HJV145" s="21"/>
      <c r="HJW145" s="21"/>
      <c r="HJX145" s="21"/>
      <c r="HJY145" s="21"/>
      <c r="HJZ145" s="21"/>
      <c r="HKA145" s="21"/>
      <c r="HKB145" s="21"/>
      <c r="HKC145" s="21"/>
      <c r="HKD145" s="21"/>
      <c r="HKE145" s="21"/>
      <c r="HKF145" s="21"/>
      <c r="HKG145" s="21"/>
      <c r="HKH145" s="21"/>
      <c r="HKI145" s="21"/>
      <c r="HKJ145" s="21"/>
      <c r="HKK145" s="21"/>
      <c r="HKL145" s="21"/>
      <c r="HKM145" s="21"/>
      <c r="HKN145" s="21"/>
      <c r="HKO145" s="21"/>
      <c r="HKP145" s="21"/>
      <c r="HKQ145" s="21"/>
      <c r="HKR145" s="21"/>
      <c r="HKS145" s="21"/>
      <c r="HKT145" s="21"/>
      <c r="HKU145" s="21"/>
      <c r="HKV145" s="21"/>
      <c r="HKW145" s="21"/>
      <c r="HKX145" s="21"/>
      <c r="HKY145" s="21"/>
      <c r="HKZ145" s="21"/>
      <c r="HLA145" s="21"/>
      <c r="HLB145" s="21"/>
      <c r="HLC145" s="21"/>
      <c r="HLD145" s="21"/>
      <c r="HLE145" s="21"/>
      <c r="HLF145" s="21"/>
      <c r="HLG145" s="21"/>
      <c r="HLH145" s="21"/>
      <c r="HLI145" s="21"/>
      <c r="HLJ145" s="21"/>
      <c r="HLK145" s="21"/>
      <c r="HLL145" s="21"/>
      <c r="HLM145" s="21"/>
      <c r="HLN145" s="21"/>
      <c r="HLO145" s="21"/>
      <c r="HLP145" s="21"/>
      <c r="HLQ145" s="21"/>
      <c r="HLR145" s="21"/>
      <c r="HLS145" s="21"/>
      <c r="HLT145" s="21"/>
      <c r="HLU145" s="21"/>
      <c r="HLV145" s="21"/>
      <c r="HLW145" s="21"/>
      <c r="HLX145" s="21"/>
      <c r="HLY145" s="21"/>
      <c r="HLZ145" s="21"/>
      <c r="HMA145" s="21"/>
      <c r="HMB145" s="21"/>
      <c r="HMC145" s="21"/>
      <c r="HMD145" s="21"/>
      <c r="HME145" s="21"/>
      <c r="HMF145" s="21"/>
      <c r="HMG145" s="21"/>
      <c r="HMH145" s="21"/>
      <c r="HMI145" s="21"/>
      <c r="HMJ145" s="21"/>
      <c r="HMK145" s="21"/>
      <c r="HML145" s="21"/>
      <c r="HMM145" s="21"/>
      <c r="HMN145" s="21"/>
      <c r="HMO145" s="21"/>
      <c r="HMP145" s="21"/>
      <c r="HMQ145" s="21"/>
      <c r="HMR145" s="21"/>
      <c r="HMS145" s="21"/>
      <c r="HMT145" s="21"/>
      <c r="HMU145" s="21"/>
      <c r="HMV145" s="21"/>
      <c r="HMW145" s="21"/>
      <c r="HMX145" s="21"/>
      <c r="HMY145" s="21"/>
      <c r="HMZ145" s="21"/>
      <c r="HNA145" s="21"/>
      <c r="HNB145" s="21"/>
      <c r="HNC145" s="21"/>
      <c r="HND145" s="21"/>
      <c r="HNE145" s="21"/>
      <c r="HNF145" s="21"/>
      <c r="HNG145" s="21"/>
      <c r="HNH145" s="21"/>
      <c r="HNI145" s="21"/>
      <c r="HNJ145" s="21"/>
      <c r="HNK145" s="21"/>
      <c r="HNL145" s="21"/>
      <c r="HNM145" s="21"/>
      <c r="HNN145" s="21"/>
      <c r="HNO145" s="21"/>
      <c r="HNP145" s="21"/>
      <c r="HNQ145" s="21"/>
      <c r="HNR145" s="21"/>
      <c r="HNS145" s="21"/>
      <c r="HNT145" s="21"/>
      <c r="HNU145" s="21"/>
      <c r="HNV145" s="21"/>
      <c r="HNW145" s="21"/>
      <c r="HNX145" s="21"/>
      <c r="HNY145" s="21"/>
      <c r="HNZ145" s="21"/>
      <c r="HOA145" s="21"/>
      <c r="HOB145" s="21"/>
      <c r="HOC145" s="21"/>
      <c r="HOD145" s="21"/>
      <c r="HOE145" s="21"/>
      <c r="HOF145" s="21"/>
      <c r="HOG145" s="21"/>
      <c r="HOH145" s="21"/>
      <c r="HOI145" s="21"/>
      <c r="HOJ145" s="21"/>
      <c r="HOK145" s="21"/>
      <c r="HOL145" s="21"/>
      <c r="HOM145" s="21"/>
      <c r="HON145" s="21"/>
      <c r="HOO145" s="21"/>
      <c r="HOP145" s="21"/>
      <c r="HOQ145" s="21"/>
      <c r="HOR145" s="21"/>
      <c r="HOS145" s="21"/>
      <c r="HOT145" s="21"/>
      <c r="HOU145" s="21"/>
      <c r="HOV145" s="21"/>
      <c r="HOW145" s="21"/>
      <c r="HOX145" s="21"/>
      <c r="HOY145" s="21"/>
      <c r="HOZ145" s="21"/>
      <c r="HPA145" s="21"/>
      <c r="HPB145" s="21"/>
      <c r="HPC145" s="21"/>
      <c r="HPD145" s="21"/>
      <c r="HPE145" s="21"/>
      <c r="HPF145" s="21"/>
      <c r="HPG145" s="21"/>
      <c r="HPH145" s="21"/>
      <c r="HPI145" s="21"/>
      <c r="HPJ145" s="21"/>
      <c r="HPK145" s="21"/>
      <c r="HPL145" s="21"/>
      <c r="HPM145" s="21"/>
      <c r="HPN145" s="21"/>
      <c r="HPO145" s="21"/>
      <c r="HPP145" s="21"/>
      <c r="HPQ145" s="21"/>
      <c r="HPR145" s="21"/>
      <c r="HPS145" s="21"/>
      <c r="HPT145" s="21"/>
      <c r="HPU145" s="21"/>
      <c r="HPV145" s="21"/>
      <c r="HPW145" s="21"/>
      <c r="HPX145" s="21"/>
      <c r="HPY145" s="21"/>
      <c r="HPZ145" s="21"/>
      <c r="HQA145" s="21"/>
      <c r="HQB145" s="21"/>
      <c r="HQC145" s="21"/>
      <c r="HQD145" s="21"/>
      <c r="HQE145" s="21"/>
      <c r="HQF145" s="21"/>
      <c r="HQG145" s="21"/>
      <c r="HQH145" s="21"/>
      <c r="HQI145" s="21"/>
      <c r="HQJ145" s="21"/>
      <c r="HQK145" s="21"/>
      <c r="HQL145" s="21"/>
      <c r="HQM145" s="21"/>
      <c r="HQN145" s="21"/>
      <c r="HQO145" s="21"/>
      <c r="HQP145" s="21"/>
      <c r="HQQ145" s="21"/>
      <c r="HQR145" s="21"/>
      <c r="HQS145" s="21"/>
      <c r="HQT145" s="21"/>
      <c r="HQU145" s="21"/>
      <c r="HQV145" s="21"/>
      <c r="HQW145" s="21"/>
      <c r="HQX145" s="21"/>
      <c r="HQY145" s="21"/>
      <c r="HQZ145" s="21"/>
      <c r="HRA145" s="21"/>
      <c r="HRB145" s="21"/>
      <c r="HRC145" s="21"/>
      <c r="HRD145" s="21"/>
      <c r="HRE145" s="21"/>
      <c r="HRF145" s="21"/>
      <c r="HRG145" s="21"/>
      <c r="HRH145" s="21"/>
      <c r="HRI145" s="21"/>
      <c r="HRJ145" s="21"/>
      <c r="HRK145" s="21"/>
      <c r="HRL145" s="21"/>
      <c r="HRM145" s="21"/>
      <c r="HRN145" s="21"/>
      <c r="HRO145" s="21"/>
      <c r="HRP145" s="21"/>
      <c r="HRQ145" s="21"/>
      <c r="HRR145" s="21"/>
      <c r="HRS145" s="21"/>
      <c r="HRT145" s="21"/>
      <c r="HRU145" s="21"/>
      <c r="HRV145" s="21"/>
      <c r="HRW145" s="21"/>
      <c r="HRX145" s="21"/>
      <c r="HRY145" s="21"/>
      <c r="HRZ145" s="21"/>
      <c r="HSA145" s="21"/>
      <c r="HSB145" s="21"/>
      <c r="HSC145" s="21"/>
      <c r="HSD145" s="21"/>
      <c r="HSE145" s="21"/>
      <c r="HSF145" s="21"/>
      <c r="HSG145" s="21"/>
      <c r="HSH145" s="21"/>
      <c r="HSI145" s="21"/>
      <c r="HSJ145" s="21"/>
      <c r="HSK145" s="21"/>
      <c r="HSL145" s="21"/>
      <c r="HSM145" s="21"/>
      <c r="HSN145" s="21"/>
      <c r="HSO145" s="21"/>
      <c r="HSP145" s="21"/>
      <c r="HSQ145" s="21"/>
      <c r="HSR145" s="21"/>
      <c r="HSS145" s="21"/>
      <c r="HST145" s="21"/>
      <c r="HSU145" s="21"/>
      <c r="HSV145" s="21"/>
      <c r="HSW145" s="21"/>
      <c r="HSX145" s="21"/>
      <c r="HSY145" s="21"/>
      <c r="HSZ145" s="21"/>
      <c r="HTA145" s="21"/>
      <c r="HTB145" s="21"/>
      <c r="HTC145" s="21"/>
      <c r="HTD145" s="21"/>
      <c r="HTE145" s="21"/>
      <c r="HTF145" s="21"/>
      <c r="HTG145" s="21"/>
      <c r="HTH145" s="21"/>
      <c r="HTI145" s="21"/>
      <c r="HTJ145" s="21"/>
      <c r="HTK145" s="21"/>
      <c r="HTL145" s="21"/>
      <c r="HTM145" s="21"/>
      <c r="HTN145" s="21"/>
      <c r="HTO145" s="21"/>
      <c r="HTP145" s="21"/>
      <c r="HTQ145" s="21"/>
      <c r="HTR145" s="21"/>
      <c r="HTS145" s="21"/>
      <c r="HTT145" s="21"/>
      <c r="HTU145" s="21"/>
      <c r="HTV145" s="21"/>
      <c r="HTW145" s="21"/>
      <c r="HTX145" s="21"/>
      <c r="HTY145" s="21"/>
      <c r="HTZ145" s="21"/>
      <c r="HUA145" s="21"/>
      <c r="HUB145" s="21"/>
      <c r="HUC145" s="21"/>
      <c r="HUD145" s="21"/>
      <c r="HUE145" s="21"/>
      <c r="HUF145" s="21"/>
      <c r="HUG145" s="21"/>
      <c r="HUH145" s="21"/>
      <c r="HUI145" s="21"/>
      <c r="HUJ145" s="21"/>
      <c r="HUK145" s="21"/>
      <c r="HUL145" s="21"/>
      <c r="HUM145" s="21"/>
      <c r="HUN145" s="21"/>
      <c r="HUO145" s="21"/>
      <c r="HUP145" s="21"/>
      <c r="HUQ145" s="21"/>
      <c r="HUR145" s="21"/>
      <c r="HUS145" s="21"/>
      <c r="HUT145" s="21"/>
      <c r="HUU145" s="21"/>
      <c r="HUV145" s="21"/>
      <c r="HUW145" s="21"/>
      <c r="HUX145" s="21"/>
      <c r="HUY145" s="21"/>
      <c r="HUZ145" s="21"/>
      <c r="HVA145" s="21"/>
      <c r="HVB145" s="21"/>
      <c r="HVC145" s="21"/>
      <c r="HVD145" s="21"/>
      <c r="HVE145" s="21"/>
      <c r="HVF145" s="21"/>
      <c r="HVG145" s="21"/>
      <c r="HVH145" s="21"/>
      <c r="HVI145" s="21"/>
      <c r="HVJ145" s="21"/>
      <c r="HVK145" s="21"/>
      <c r="HVL145" s="21"/>
      <c r="HVM145" s="21"/>
      <c r="HVN145" s="21"/>
      <c r="HVO145" s="21"/>
      <c r="HVP145" s="21"/>
      <c r="HVQ145" s="21"/>
      <c r="HVR145" s="21"/>
      <c r="HVS145" s="21"/>
      <c r="HVT145" s="21"/>
      <c r="HVU145" s="21"/>
      <c r="HVV145" s="21"/>
      <c r="HVW145" s="21"/>
      <c r="HVX145" s="21"/>
      <c r="HVY145" s="21"/>
      <c r="HVZ145" s="21"/>
      <c r="HWA145" s="21"/>
      <c r="HWB145" s="21"/>
      <c r="HWC145" s="21"/>
      <c r="HWD145" s="21"/>
      <c r="HWE145" s="21"/>
      <c r="HWF145" s="21"/>
      <c r="HWG145" s="21"/>
      <c r="HWH145" s="21"/>
      <c r="HWI145" s="21"/>
      <c r="HWJ145" s="21"/>
      <c r="HWK145" s="21"/>
      <c r="HWL145" s="21"/>
      <c r="HWM145" s="21"/>
      <c r="HWN145" s="21"/>
      <c r="HWO145" s="21"/>
      <c r="HWP145" s="21"/>
      <c r="HWQ145" s="21"/>
      <c r="HWR145" s="21"/>
      <c r="HWS145" s="21"/>
      <c r="HWT145" s="21"/>
      <c r="HWU145" s="21"/>
      <c r="HWV145" s="21"/>
      <c r="HWW145" s="21"/>
      <c r="HWX145" s="21"/>
      <c r="HWY145" s="21"/>
      <c r="HWZ145" s="21"/>
      <c r="HXA145" s="21"/>
      <c r="HXB145" s="21"/>
      <c r="HXC145" s="21"/>
      <c r="HXD145" s="21"/>
      <c r="HXE145" s="21"/>
      <c r="HXF145" s="21"/>
      <c r="HXG145" s="21"/>
      <c r="HXH145" s="21"/>
      <c r="HXI145" s="21"/>
      <c r="HXJ145" s="21"/>
      <c r="HXK145" s="21"/>
      <c r="HXL145" s="21"/>
      <c r="HXM145" s="21"/>
      <c r="HXN145" s="21"/>
      <c r="HXO145" s="21"/>
      <c r="HXP145" s="21"/>
      <c r="HXQ145" s="21"/>
      <c r="HXR145" s="21"/>
      <c r="HXS145" s="21"/>
      <c r="HXT145" s="21"/>
      <c r="HXU145" s="21"/>
      <c r="HXV145" s="21"/>
      <c r="HXW145" s="21"/>
      <c r="HXX145" s="21"/>
      <c r="HXY145" s="21"/>
      <c r="HXZ145" s="21"/>
      <c r="HYA145" s="21"/>
      <c r="HYB145" s="21"/>
      <c r="HYC145" s="21"/>
      <c r="HYD145" s="21"/>
      <c r="HYE145" s="21"/>
      <c r="HYF145" s="21"/>
      <c r="HYG145" s="21"/>
      <c r="HYH145" s="21"/>
      <c r="HYI145" s="21"/>
      <c r="HYJ145" s="21"/>
      <c r="HYK145" s="21"/>
      <c r="HYL145" s="21"/>
      <c r="HYM145" s="21"/>
      <c r="HYN145" s="21"/>
      <c r="HYO145" s="21"/>
      <c r="HYP145" s="21"/>
      <c r="HYQ145" s="21"/>
      <c r="HYR145" s="21"/>
      <c r="HYS145" s="21"/>
      <c r="HYT145" s="21"/>
      <c r="HYU145" s="21"/>
      <c r="HYV145" s="21"/>
      <c r="HYW145" s="21"/>
      <c r="HYX145" s="21"/>
      <c r="HYY145" s="21"/>
      <c r="HYZ145" s="21"/>
      <c r="HZA145" s="21"/>
      <c r="HZB145" s="21"/>
      <c r="HZC145" s="21"/>
      <c r="HZD145" s="21"/>
      <c r="HZE145" s="21"/>
      <c r="HZF145" s="21"/>
      <c r="HZG145" s="21"/>
      <c r="HZH145" s="21"/>
      <c r="HZI145" s="21"/>
      <c r="HZJ145" s="21"/>
      <c r="HZK145" s="21"/>
      <c r="HZL145" s="21"/>
      <c r="HZM145" s="21"/>
      <c r="HZN145" s="21"/>
      <c r="HZO145" s="21"/>
      <c r="HZP145" s="21"/>
      <c r="HZQ145" s="21"/>
      <c r="HZR145" s="21"/>
      <c r="HZS145" s="21"/>
      <c r="HZT145" s="21"/>
      <c r="HZU145" s="21"/>
      <c r="HZV145" s="21"/>
      <c r="HZW145" s="21"/>
      <c r="HZX145" s="21"/>
      <c r="HZY145" s="21"/>
      <c r="HZZ145" s="21"/>
      <c r="IAA145" s="21"/>
      <c r="IAB145" s="21"/>
      <c r="IAC145" s="21"/>
      <c r="IAD145" s="21"/>
      <c r="IAE145" s="21"/>
      <c r="IAF145" s="21"/>
      <c r="IAG145" s="21"/>
      <c r="IAH145" s="21"/>
      <c r="IAI145" s="21"/>
      <c r="IAJ145" s="21"/>
      <c r="IAK145" s="21"/>
      <c r="IAL145" s="21"/>
      <c r="IAM145" s="21"/>
      <c r="IAN145" s="21"/>
      <c r="IAO145" s="21"/>
      <c r="IAP145" s="21"/>
      <c r="IAQ145" s="21"/>
      <c r="IAR145" s="21"/>
      <c r="IAS145" s="21"/>
      <c r="IAT145" s="21"/>
      <c r="IAU145" s="21"/>
      <c r="IAV145" s="21"/>
      <c r="IAW145" s="21"/>
      <c r="IAX145" s="21"/>
      <c r="IAY145" s="21"/>
      <c r="IAZ145" s="21"/>
      <c r="IBA145" s="21"/>
      <c r="IBB145" s="21"/>
      <c r="IBC145" s="21"/>
      <c r="IBD145" s="21"/>
      <c r="IBE145" s="21"/>
      <c r="IBF145" s="21"/>
      <c r="IBG145" s="21"/>
      <c r="IBH145" s="21"/>
      <c r="IBI145" s="21"/>
      <c r="IBJ145" s="21"/>
      <c r="IBK145" s="21"/>
      <c r="IBL145" s="21"/>
      <c r="IBM145" s="21"/>
      <c r="IBN145" s="21"/>
      <c r="IBO145" s="21"/>
      <c r="IBP145" s="21"/>
      <c r="IBQ145" s="21"/>
      <c r="IBR145" s="21"/>
      <c r="IBS145" s="21"/>
      <c r="IBT145" s="21"/>
      <c r="IBU145" s="21"/>
      <c r="IBV145" s="21"/>
      <c r="IBW145" s="21"/>
      <c r="IBX145" s="21"/>
      <c r="IBY145" s="21"/>
      <c r="IBZ145" s="21"/>
      <c r="ICA145" s="21"/>
      <c r="ICB145" s="21"/>
      <c r="ICC145" s="21"/>
      <c r="ICD145" s="21"/>
      <c r="ICE145" s="21"/>
      <c r="ICF145" s="21"/>
      <c r="ICG145" s="21"/>
      <c r="ICH145" s="21"/>
      <c r="ICI145" s="21"/>
      <c r="ICJ145" s="21"/>
      <c r="ICK145" s="21"/>
      <c r="ICL145" s="21"/>
      <c r="ICM145" s="21"/>
      <c r="ICN145" s="21"/>
      <c r="ICO145" s="21"/>
      <c r="ICP145" s="21"/>
      <c r="ICQ145" s="21"/>
      <c r="ICR145" s="21"/>
      <c r="ICS145" s="21"/>
      <c r="ICT145" s="21"/>
      <c r="ICU145" s="21"/>
      <c r="ICV145" s="21"/>
      <c r="ICW145" s="21"/>
      <c r="ICX145" s="21"/>
      <c r="ICY145" s="21"/>
      <c r="ICZ145" s="21"/>
      <c r="IDA145" s="21"/>
      <c r="IDB145" s="21"/>
      <c r="IDC145" s="21"/>
      <c r="IDD145" s="21"/>
      <c r="IDE145" s="21"/>
      <c r="IDF145" s="21"/>
      <c r="IDG145" s="21"/>
      <c r="IDH145" s="21"/>
      <c r="IDI145" s="21"/>
      <c r="IDJ145" s="21"/>
      <c r="IDK145" s="21"/>
      <c r="IDL145" s="21"/>
      <c r="IDM145" s="21"/>
      <c r="IDN145" s="21"/>
      <c r="IDO145" s="21"/>
      <c r="IDP145" s="21"/>
      <c r="IDQ145" s="21"/>
      <c r="IDR145" s="21"/>
      <c r="IDS145" s="21"/>
      <c r="IDT145" s="21"/>
      <c r="IDU145" s="21"/>
      <c r="IDV145" s="21"/>
      <c r="IDW145" s="21"/>
      <c r="IDX145" s="21"/>
      <c r="IDY145" s="21"/>
      <c r="IDZ145" s="21"/>
      <c r="IEA145" s="21"/>
      <c r="IEB145" s="21"/>
      <c r="IEC145" s="21"/>
      <c r="IED145" s="21"/>
      <c r="IEE145" s="21"/>
      <c r="IEF145" s="21"/>
      <c r="IEG145" s="21"/>
      <c r="IEH145" s="21"/>
      <c r="IEI145" s="21"/>
      <c r="IEJ145" s="21"/>
      <c r="IEK145" s="21"/>
      <c r="IEL145" s="21"/>
      <c r="IEM145" s="21"/>
      <c r="IEN145" s="21"/>
      <c r="IEO145" s="21"/>
      <c r="IEP145" s="21"/>
      <c r="IEQ145" s="21"/>
      <c r="IER145" s="21"/>
      <c r="IES145" s="21"/>
      <c r="IET145" s="21"/>
      <c r="IEU145" s="21"/>
      <c r="IEV145" s="21"/>
      <c r="IEW145" s="21"/>
      <c r="IEX145" s="21"/>
      <c r="IEY145" s="21"/>
      <c r="IEZ145" s="21"/>
      <c r="IFA145" s="21"/>
      <c r="IFB145" s="21"/>
      <c r="IFC145" s="21"/>
      <c r="IFD145" s="21"/>
      <c r="IFE145" s="21"/>
      <c r="IFF145" s="21"/>
      <c r="IFG145" s="21"/>
      <c r="IFH145" s="21"/>
      <c r="IFI145" s="21"/>
      <c r="IFJ145" s="21"/>
      <c r="IFK145" s="21"/>
      <c r="IFL145" s="21"/>
      <c r="IFM145" s="21"/>
      <c r="IFN145" s="21"/>
      <c r="IFO145" s="21"/>
      <c r="IFP145" s="21"/>
      <c r="IFQ145" s="21"/>
      <c r="IFR145" s="21"/>
      <c r="IFS145" s="21"/>
      <c r="IFT145" s="21"/>
      <c r="IFU145" s="21"/>
      <c r="IFV145" s="21"/>
      <c r="IFW145" s="21"/>
      <c r="IFX145" s="21"/>
      <c r="IFY145" s="21"/>
      <c r="IFZ145" s="21"/>
      <c r="IGA145" s="21"/>
      <c r="IGB145" s="21"/>
      <c r="IGC145" s="21"/>
      <c r="IGD145" s="21"/>
      <c r="IGE145" s="21"/>
      <c r="IGF145" s="21"/>
      <c r="IGG145" s="21"/>
      <c r="IGH145" s="21"/>
      <c r="IGI145" s="21"/>
      <c r="IGJ145" s="21"/>
      <c r="IGK145" s="21"/>
      <c r="IGL145" s="21"/>
      <c r="IGM145" s="21"/>
      <c r="IGN145" s="21"/>
      <c r="IGO145" s="21"/>
      <c r="IGP145" s="21"/>
      <c r="IGQ145" s="21"/>
      <c r="IGR145" s="21"/>
      <c r="IGS145" s="21"/>
      <c r="IGT145" s="21"/>
      <c r="IGU145" s="21"/>
      <c r="IGV145" s="21"/>
      <c r="IGW145" s="21"/>
      <c r="IGX145" s="21"/>
      <c r="IGY145" s="21"/>
      <c r="IGZ145" s="21"/>
      <c r="IHA145" s="21"/>
      <c r="IHB145" s="21"/>
      <c r="IHC145" s="21"/>
      <c r="IHD145" s="21"/>
      <c r="IHE145" s="21"/>
      <c r="IHF145" s="21"/>
      <c r="IHG145" s="21"/>
      <c r="IHH145" s="21"/>
      <c r="IHI145" s="21"/>
      <c r="IHJ145" s="21"/>
      <c r="IHK145" s="21"/>
      <c r="IHL145" s="21"/>
      <c r="IHM145" s="21"/>
      <c r="IHN145" s="21"/>
      <c r="IHO145" s="21"/>
      <c r="IHP145" s="21"/>
      <c r="IHQ145" s="21"/>
      <c r="IHR145" s="21"/>
      <c r="IHS145" s="21"/>
      <c r="IHT145" s="21"/>
      <c r="IHU145" s="21"/>
      <c r="IHV145" s="21"/>
      <c r="IHW145" s="21"/>
      <c r="IHX145" s="21"/>
      <c r="IHY145" s="21"/>
      <c r="IHZ145" s="21"/>
      <c r="IIA145" s="21"/>
      <c r="IIB145" s="21"/>
      <c r="IIC145" s="21"/>
      <c r="IID145" s="21"/>
      <c r="IIE145" s="21"/>
      <c r="IIF145" s="21"/>
      <c r="IIG145" s="21"/>
      <c r="IIH145" s="21"/>
      <c r="III145" s="21"/>
      <c r="IIJ145" s="21"/>
      <c r="IIK145" s="21"/>
      <c r="IIL145" s="21"/>
      <c r="IIM145" s="21"/>
      <c r="IIN145" s="21"/>
      <c r="IIO145" s="21"/>
      <c r="IIP145" s="21"/>
      <c r="IIQ145" s="21"/>
      <c r="IIR145" s="21"/>
      <c r="IIS145" s="21"/>
      <c r="IIT145" s="21"/>
      <c r="IIU145" s="21"/>
      <c r="IIV145" s="21"/>
      <c r="IIW145" s="21"/>
      <c r="IIX145" s="21"/>
      <c r="IIY145" s="21"/>
      <c r="IIZ145" s="21"/>
      <c r="IJA145" s="21"/>
      <c r="IJB145" s="21"/>
      <c r="IJC145" s="21"/>
      <c r="IJD145" s="21"/>
      <c r="IJE145" s="21"/>
      <c r="IJF145" s="21"/>
      <c r="IJG145" s="21"/>
      <c r="IJH145" s="21"/>
      <c r="IJI145" s="21"/>
      <c r="IJJ145" s="21"/>
      <c r="IJK145" s="21"/>
      <c r="IJL145" s="21"/>
      <c r="IJM145" s="21"/>
      <c r="IJN145" s="21"/>
      <c r="IJO145" s="21"/>
      <c r="IJP145" s="21"/>
      <c r="IJQ145" s="21"/>
      <c r="IJR145" s="21"/>
      <c r="IJS145" s="21"/>
      <c r="IJT145" s="21"/>
      <c r="IJU145" s="21"/>
      <c r="IJV145" s="21"/>
      <c r="IJW145" s="21"/>
      <c r="IJX145" s="21"/>
      <c r="IJY145" s="21"/>
      <c r="IJZ145" s="21"/>
      <c r="IKA145" s="21"/>
      <c r="IKB145" s="21"/>
      <c r="IKC145" s="21"/>
      <c r="IKD145" s="21"/>
      <c r="IKE145" s="21"/>
      <c r="IKF145" s="21"/>
      <c r="IKG145" s="21"/>
      <c r="IKH145" s="21"/>
      <c r="IKI145" s="21"/>
      <c r="IKJ145" s="21"/>
      <c r="IKK145" s="21"/>
      <c r="IKL145" s="21"/>
      <c r="IKM145" s="21"/>
      <c r="IKN145" s="21"/>
      <c r="IKO145" s="21"/>
      <c r="IKP145" s="21"/>
      <c r="IKQ145" s="21"/>
      <c r="IKR145" s="21"/>
      <c r="IKS145" s="21"/>
      <c r="IKT145" s="21"/>
      <c r="IKU145" s="21"/>
      <c r="IKV145" s="21"/>
      <c r="IKW145" s="21"/>
      <c r="IKX145" s="21"/>
      <c r="IKY145" s="21"/>
      <c r="IKZ145" s="21"/>
      <c r="ILA145" s="21"/>
      <c r="ILB145" s="21"/>
      <c r="ILC145" s="21"/>
      <c r="ILD145" s="21"/>
      <c r="ILE145" s="21"/>
      <c r="ILF145" s="21"/>
      <c r="ILG145" s="21"/>
      <c r="ILH145" s="21"/>
      <c r="ILI145" s="21"/>
      <c r="ILJ145" s="21"/>
      <c r="ILK145" s="21"/>
      <c r="ILL145" s="21"/>
      <c r="ILM145" s="21"/>
      <c r="ILN145" s="21"/>
      <c r="ILO145" s="21"/>
      <c r="ILP145" s="21"/>
      <c r="ILQ145" s="21"/>
      <c r="ILR145" s="21"/>
      <c r="ILS145" s="21"/>
      <c r="ILT145" s="21"/>
      <c r="ILU145" s="21"/>
      <c r="ILV145" s="21"/>
      <c r="ILW145" s="21"/>
      <c r="ILX145" s="21"/>
      <c r="ILY145" s="21"/>
      <c r="ILZ145" s="21"/>
      <c r="IMA145" s="21"/>
      <c r="IMB145" s="21"/>
      <c r="IMC145" s="21"/>
      <c r="IMD145" s="21"/>
      <c r="IME145" s="21"/>
      <c r="IMF145" s="21"/>
      <c r="IMG145" s="21"/>
      <c r="IMH145" s="21"/>
      <c r="IMI145" s="21"/>
      <c r="IMJ145" s="21"/>
      <c r="IMK145" s="21"/>
      <c r="IML145" s="21"/>
      <c r="IMM145" s="21"/>
      <c r="IMN145" s="21"/>
      <c r="IMO145" s="21"/>
      <c r="IMP145" s="21"/>
      <c r="IMQ145" s="21"/>
      <c r="IMR145" s="21"/>
      <c r="IMS145" s="21"/>
      <c r="IMT145" s="21"/>
      <c r="IMU145" s="21"/>
      <c r="IMV145" s="21"/>
      <c r="IMW145" s="21"/>
      <c r="IMX145" s="21"/>
      <c r="IMY145" s="21"/>
      <c r="IMZ145" s="21"/>
      <c r="INA145" s="21"/>
      <c r="INB145" s="21"/>
      <c r="INC145" s="21"/>
      <c r="IND145" s="21"/>
      <c r="INE145" s="21"/>
      <c r="INF145" s="21"/>
      <c r="ING145" s="21"/>
      <c r="INH145" s="21"/>
      <c r="INI145" s="21"/>
      <c r="INJ145" s="21"/>
      <c r="INK145" s="21"/>
      <c r="INL145" s="21"/>
      <c r="INM145" s="21"/>
      <c r="INN145" s="21"/>
      <c r="INO145" s="21"/>
      <c r="INP145" s="21"/>
      <c r="INQ145" s="21"/>
      <c r="INR145" s="21"/>
      <c r="INS145" s="21"/>
      <c r="INT145" s="21"/>
      <c r="INU145" s="21"/>
      <c r="INV145" s="21"/>
      <c r="INW145" s="21"/>
      <c r="INX145" s="21"/>
      <c r="INY145" s="21"/>
      <c r="INZ145" s="21"/>
      <c r="IOA145" s="21"/>
      <c r="IOB145" s="21"/>
      <c r="IOC145" s="21"/>
      <c r="IOD145" s="21"/>
      <c r="IOE145" s="21"/>
      <c r="IOF145" s="21"/>
      <c r="IOG145" s="21"/>
      <c r="IOH145" s="21"/>
      <c r="IOI145" s="21"/>
      <c r="IOJ145" s="21"/>
      <c r="IOK145" s="21"/>
      <c r="IOL145" s="21"/>
      <c r="IOM145" s="21"/>
      <c r="ION145" s="21"/>
      <c r="IOO145" s="21"/>
      <c r="IOP145" s="21"/>
      <c r="IOQ145" s="21"/>
      <c r="IOR145" s="21"/>
      <c r="IOS145" s="21"/>
      <c r="IOT145" s="21"/>
      <c r="IOU145" s="21"/>
      <c r="IOV145" s="21"/>
      <c r="IOW145" s="21"/>
      <c r="IOX145" s="21"/>
      <c r="IOY145" s="21"/>
      <c r="IOZ145" s="21"/>
      <c r="IPA145" s="21"/>
      <c r="IPB145" s="21"/>
      <c r="IPC145" s="21"/>
      <c r="IPD145" s="21"/>
      <c r="IPE145" s="21"/>
      <c r="IPF145" s="21"/>
      <c r="IPG145" s="21"/>
      <c r="IPH145" s="21"/>
      <c r="IPI145" s="21"/>
      <c r="IPJ145" s="21"/>
      <c r="IPK145" s="21"/>
      <c r="IPL145" s="21"/>
      <c r="IPM145" s="21"/>
      <c r="IPN145" s="21"/>
      <c r="IPO145" s="21"/>
      <c r="IPP145" s="21"/>
      <c r="IPQ145" s="21"/>
      <c r="IPR145" s="21"/>
      <c r="IPS145" s="21"/>
      <c r="IPT145" s="21"/>
      <c r="IPU145" s="21"/>
      <c r="IPV145" s="21"/>
      <c r="IPW145" s="21"/>
      <c r="IPX145" s="21"/>
      <c r="IPY145" s="21"/>
      <c r="IPZ145" s="21"/>
      <c r="IQA145" s="21"/>
      <c r="IQB145" s="21"/>
      <c r="IQC145" s="21"/>
      <c r="IQD145" s="21"/>
      <c r="IQE145" s="21"/>
      <c r="IQF145" s="21"/>
      <c r="IQG145" s="21"/>
      <c r="IQH145" s="21"/>
      <c r="IQI145" s="21"/>
      <c r="IQJ145" s="21"/>
      <c r="IQK145" s="21"/>
      <c r="IQL145" s="21"/>
      <c r="IQM145" s="21"/>
      <c r="IQN145" s="21"/>
      <c r="IQO145" s="21"/>
      <c r="IQP145" s="21"/>
      <c r="IQQ145" s="21"/>
      <c r="IQR145" s="21"/>
      <c r="IQS145" s="21"/>
      <c r="IQT145" s="21"/>
      <c r="IQU145" s="21"/>
      <c r="IQV145" s="21"/>
      <c r="IQW145" s="21"/>
      <c r="IQX145" s="21"/>
      <c r="IQY145" s="21"/>
      <c r="IQZ145" s="21"/>
      <c r="IRA145" s="21"/>
      <c r="IRB145" s="21"/>
      <c r="IRC145" s="21"/>
      <c r="IRD145" s="21"/>
      <c r="IRE145" s="21"/>
      <c r="IRF145" s="21"/>
      <c r="IRG145" s="21"/>
      <c r="IRH145" s="21"/>
      <c r="IRI145" s="21"/>
      <c r="IRJ145" s="21"/>
      <c r="IRK145" s="21"/>
      <c r="IRL145" s="21"/>
      <c r="IRM145" s="21"/>
      <c r="IRN145" s="21"/>
      <c r="IRO145" s="21"/>
      <c r="IRP145" s="21"/>
      <c r="IRQ145" s="21"/>
      <c r="IRR145" s="21"/>
      <c r="IRS145" s="21"/>
      <c r="IRT145" s="21"/>
      <c r="IRU145" s="21"/>
      <c r="IRV145" s="21"/>
      <c r="IRW145" s="21"/>
      <c r="IRX145" s="21"/>
      <c r="IRY145" s="21"/>
      <c r="IRZ145" s="21"/>
      <c r="ISA145" s="21"/>
      <c r="ISB145" s="21"/>
      <c r="ISC145" s="21"/>
      <c r="ISD145" s="21"/>
      <c r="ISE145" s="21"/>
      <c r="ISF145" s="21"/>
      <c r="ISG145" s="21"/>
      <c r="ISH145" s="21"/>
      <c r="ISI145" s="21"/>
      <c r="ISJ145" s="21"/>
      <c r="ISK145" s="21"/>
      <c r="ISL145" s="21"/>
      <c r="ISM145" s="21"/>
      <c r="ISN145" s="21"/>
      <c r="ISO145" s="21"/>
      <c r="ISP145" s="21"/>
      <c r="ISQ145" s="21"/>
      <c r="ISR145" s="21"/>
      <c r="ISS145" s="21"/>
      <c r="IST145" s="21"/>
      <c r="ISU145" s="21"/>
      <c r="ISV145" s="21"/>
      <c r="ISW145" s="21"/>
      <c r="ISX145" s="21"/>
      <c r="ISY145" s="21"/>
      <c r="ISZ145" s="21"/>
      <c r="ITA145" s="21"/>
      <c r="ITB145" s="21"/>
      <c r="ITC145" s="21"/>
      <c r="ITD145" s="21"/>
      <c r="ITE145" s="21"/>
      <c r="ITF145" s="21"/>
      <c r="ITG145" s="21"/>
      <c r="ITH145" s="21"/>
      <c r="ITI145" s="21"/>
      <c r="ITJ145" s="21"/>
      <c r="ITK145" s="21"/>
      <c r="ITL145" s="21"/>
      <c r="ITM145" s="21"/>
      <c r="ITN145" s="21"/>
      <c r="ITO145" s="21"/>
      <c r="ITP145" s="21"/>
      <c r="ITQ145" s="21"/>
      <c r="ITR145" s="21"/>
      <c r="ITS145" s="21"/>
      <c r="ITT145" s="21"/>
      <c r="ITU145" s="21"/>
      <c r="ITV145" s="21"/>
      <c r="ITW145" s="21"/>
      <c r="ITX145" s="21"/>
      <c r="ITY145" s="21"/>
      <c r="ITZ145" s="21"/>
      <c r="IUA145" s="21"/>
      <c r="IUB145" s="21"/>
      <c r="IUC145" s="21"/>
      <c r="IUD145" s="21"/>
      <c r="IUE145" s="21"/>
      <c r="IUF145" s="21"/>
      <c r="IUG145" s="21"/>
      <c r="IUH145" s="21"/>
      <c r="IUI145" s="21"/>
      <c r="IUJ145" s="21"/>
      <c r="IUK145" s="21"/>
      <c r="IUL145" s="21"/>
      <c r="IUM145" s="21"/>
      <c r="IUN145" s="21"/>
      <c r="IUO145" s="21"/>
      <c r="IUP145" s="21"/>
      <c r="IUQ145" s="21"/>
      <c r="IUR145" s="21"/>
      <c r="IUS145" s="21"/>
      <c r="IUT145" s="21"/>
      <c r="IUU145" s="21"/>
      <c r="IUV145" s="21"/>
      <c r="IUW145" s="21"/>
      <c r="IUX145" s="21"/>
      <c r="IUY145" s="21"/>
      <c r="IUZ145" s="21"/>
      <c r="IVA145" s="21"/>
      <c r="IVB145" s="21"/>
      <c r="IVC145" s="21"/>
      <c r="IVD145" s="21"/>
      <c r="IVE145" s="21"/>
      <c r="IVF145" s="21"/>
      <c r="IVG145" s="21"/>
      <c r="IVH145" s="21"/>
      <c r="IVI145" s="21"/>
      <c r="IVJ145" s="21"/>
      <c r="IVK145" s="21"/>
      <c r="IVL145" s="21"/>
      <c r="IVM145" s="21"/>
      <c r="IVN145" s="21"/>
      <c r="IVO145" s="21"/>
      <c r="IVP145" s="21"/>
      <c r="IVQ145" s="21"/>
      <c r="IVR145" s="21"/>
      <c r="IVS145" s="21"/>
      <c r="IVT145" s="21"/>
      <c r="IVU145" s="21"/>
      <c r="IVV145" s="21"/>
      <c r="IVW145" s="21"/>
      <c r="IVX145" s="21"/>
      <c r="IVY145" s="21"/>
      <c r="IVZ145" s="21"/>
      <c r="IWA145" s="21"/>
      <c r="IWB145" s="21"/>
      <c r="IWC145" s="21"/>
      <c r="IWD145" s="21"/>
      <c r="IWE145" s="21"/>
      <c r="IWF145" s="21"/>
      <c r="IWG145" s="21"/>
      <c r="IWH145" s="21"/>
      <c r="IWI145" s="21"/>
      <c r="IWJ145" s="21"/>
      <c r="IWK145" s="21"/>
      <c r="IWL145" s="21"/>
      <c r="IWM145" s="21"/>
      <c r="IWN145" s="21"/>
      <c r="IWO145" s="21"/>
      <c r="IWP145" s="21"/>
      <c r="IWQ145" s="21"/>
      <c r="IWR145" s="21"/>
      <c r="IWS145" s="21"/>
      <c r="IWT145" s="21"/>
      <c r="IWU145" s="21"/>
      <c r="IWV145" s="21"/>
      <c r="IWW145" s="21"/>
      <c r="IWX145" s="21"/>
      <c r="IWY145" s="21"/>
      <c r="IWZ145" s="21"/>
      <c r="IXA145" s="21"/>
      <c r="IXB145" s="21"/>
      <c r="IXC145" s="21"/>
      <c r="IXD145" s="21"/>
      <c r="IXE145" s="21"/>
      <c r="IXF145" s="21"/>
      <c r="IXG145" s="21"/>
      <c r="IXH145" s="21"/>
      <c r="IXI145" s="21"/>
      <c r="IXJ145" s="21"/>
      <c r="IXK145" s="21"/>
      <c r="IXL145" s="21"/>
      <c r="IXM145" s="21"/>
      <c r="IXN145" s="21"/>
      <c r="IXO145" s="21"/>
      <c r="IXP145" s="21"/>
      <c r="IXQ145" s="21"/>
      <c r="IXR145" s="21"/>
      <c r="IXS145" s="21"/>
      <c r="IXT145" s="21"/>
      <c r="IXU145" s="21"/>
      <c r="IXV145" s="21"/>
      <c r="IXW145" s="21"/>
      <c r="IXX145" s="21"/>
      <c r="IXY145" s="21"/>
      <c r="IXZ145" s="21"/>
      <c r="IYA145" s="21"/>
      <c r="IYB145" s="21"/>
      <c r="IYC145" s="21"/>
      <c r="IYD145" s="21"/>
      <c r="IYE145" s="21"/>
      <c r="IYF145" s="21"/>
      <c r="IYG145" s="21"/>
      <c r="IYH145" s="21"/>
      <c r="IYI145" s="21"/>
      <c r="IYJ145" s="21"/>
      <c r="IYK145" s="21"/>
      <c r="IYL145" s="21"/>
      <c r="IYM145" s="21"/>
      <c r="IYN145" s="21"/>
      <c r="IYO145" s="21"/>
      <c r="IYP145" s="21"/>
      <c r="IYQ145" s="21"/>
      <c r="IYR145" s="21"/>
      <c r="IYS145" s="21"/>
      <c r="IYT145" s="21"/>
      <c r="IYU145" s="21"/>
      <c r="IYV145" s="21"/>
      <c r="IYW145" s="21"/>
      <c r="IYX145" s="21"/>
      <c r="IYY145" s="21"/>
      <c r="IYZ145" s="21"/>
      <c r="IZA145" s="21"/>
      <c r="IZB145" s="21"/>
      <c r="IZC145" s="21"/>
      <c r="IZD145" s="21"/>
      <c r="IZE145" s="21"/>
      <c r="IZF145" s="21"/>
      <c r="IZG145" s="21"/>
      <c r="IZH145" s="21"/>
      <c r="IZI145" s="21"/>
      <c r="IZJ145" s="21"/>
      <c r="IZK145" s="21"/>
      <c r="IZL145" s="21"/>
      <c r="IZM145" s="21"/>
      <c r="IZN145" s="21"/>
      <c r="IZO145" s="21"/>
      <c r="IZP145" s="21"/>
      <c r="IZQ145" s="21"/>
      <c r="IZR145" s="21"/>
      <c r="IZS145" s="21"/>
      <c r="IZT145" s="21"/>
      <c r="IZU145" s="21"/>
      <c r="IZV145" s="21"/>
      <c r="IZW145" s="21"/>
      <c r="IZX145" s="21"/>
      <c r="IZY145" s="21"/>
      <c r="IZZ145" s="21"/>
      <c r="JAA145" s="21"/>
      <c r="JAB145" s="21"/>
      <c r="JAC145" s="21"/>
      <c r="JAD145" s="21"/>
      <c r="JAE145" s="21"/>
      <c r="JAF145" s="21"/>
      <c r="JAG145" s="21"/>
      <c r="JAH145" s="21"/>
      <c r="JAI145" s="21"/>
      <c r="JAJ145" s="21"/>
      <c r="JAK145" s="21"/>
      <c r="JAL145" s="21"/>
      <c r="JAM145" s="21"/>
      <c r="JAN145" s="21"/>
      <c r="JAO145" s="21"/>
      <c r="JAP145" s="21"/>
      <c r="JAQ145" s="21"/>
      <c r="JAR145" s="21"/>
      <c r="JAS145" s="21"/>
      <c r="JAT145" s="21"/>
      <c r="JAU145" s="21"/>
      <c r="JAV145" s="21"/>
      <c r="JAW145" s="21"/>
      <c r="JAX145" s="21"/>
      <c r="JAY145" s="21"/>
      <c r="JAZ145" s="21"/>
      <c r="JBA145" s="21"/>
      <c r="JBB145" s="21"/>
      <c r="JBC145" s="21"/>
      <c r="JBD145" s="21"/>
      <c r="JBE145" s="21"/>
      <c r="JBF145" s="21"/>
      <c r="JBG145" s="21"/>
      <c r="JBH145" s="21"/>
      <c r="JBI145" s="21"/>
      <c r="JBJ145" s="21"/>
      <c r="JBK145" s="21"/>
      <c r="JBL145" s="21"/>
      <c r="JBM145" s="21"/>
      <c r="JBN145" s="21"/>
      <c r="JBO145" s="21"/>
      <c r="JBP145" s="21"/>
      <c r="JBQ145" s="21"/>
      <c r="JBR145" s="21"/>
      <c r="JBS145" s="21"/>
      <c r="JBT145" s="21"/>
      <c r="JBU145" s="21"/>
      <c r="JBV145" s="21"/>
      <c r="JBW145" s="21"/>
      <c r="JBX145" s="21"/>
      <c r="JBY145" s="21"/>
      <c r="JBZ145" s="21"/>
      <c r="JCA145" s="21"/>
      <c r="JCB145" s="21"/>
      <c r="JCC145" s="21"/>
      <c r="JCD145" s="21"/>
      <c r="JCE145" s="21"/>
      <c r="JCF145" s="21"/>
      <c r="JCG145" s="21"/>
      <c r="JCH145" s="21"/>
      <c r="JCI145" s="21"/>
      <c r="JCJ145" s="21"/>
      <c r="JCK145" s="21"/>
      <c r="JCL145" s="21"/>
      <c r="JCM145" s="21"/>
      <c r="JCN145" s="21"/>
      <c r="JCO145" s="21"/>
      <c r="JCP145" s="21"/>
      <c r="JCQ145" s="21"/>
      <c r="JCR145" s="21"/>
      <c r="JCS145" s="21"/>
      <c r="JCT145" s="21"/>
      <c r="JCU145" s="21"/>
      <c r="JCV145" s="21"/>
      <c r="JCW145" s="21"/>
      <c r="JCX145" s="21"/>
      <c r="JCY145" s="21"/>
      <c r="JCZ145" s="21"/>
      <c r="JDA145" s="21"/>
      <c r="JDB145" s="21"/>
      <c r="JDC145" s="21"/>
      <c r="JDD145" s="21"/>
      <c r="JDE145" s="21"/>
      <c r="JDF145" s="21"/>
      <c r="JDG145" s="21"/>
      <c r="JDH145" s="21"/>
      <c r="JDI145" s="21"/>
      <c r="JDJ145" s="21"/>
      <c r="JDK145" s="21"/>
      <c r="JDL145" s="21"/>
      <c r="JDM145" s="21"/>
      <c r="JDN145" s="21"/>
      <c r="JDO145" s="21"/>
      <c r="JDP145" s="21"/>
      <c r="JDQ145" s="21"/>
      <c r="JDR145" s="21"/>
      <c r="JDS145" s="21"/>
      <c r="JDT145" s="21"/>
      <c r="JDU145" s="21"/>
      <c r="JDV145" s="21"/>
      <c r="JDW145" s="21"/>
      <c r="JDX145" s="21"/>
      <c r="JDY145" s="21"/>
      <c r="JDZ145" s="21"/>
      <c r="JEA145" s="21"/>
      <c r="JEB145" s="21"/>
      <c r="JEC145" s="21"/>
      <c r="JED145" s="21"/>
      <c r="JEE145" s="21"/>
      <c r="JEF145" s="21"/>
      <c r="JEG145" s="21"/>
      <c r="JEH145" s="21"/>
      <c r="JEI145" s="21"/>
      <c r="JEJ145" s="21"/>
      <c r="JEK145" s="21"/>
      <c r="JEL145" s="21"/>
      <c r="JEM145" s="21"/>
      <c r="JEN145" s="21"/>
      <c r="JEO145" s="21"/>
      <c r="JEP145" s="21"/>
      <c r="JEQ145" s="21"/>
      <c r="JER145" s="21"/>
      <c r="JES145" s="21"/>
      <c r="JET145" s="21"/>
      <c r="JEU145" s="21"/>
      <c r="JEV145" s="21"/>
      <c r="JEW145" s="21"/>
      <c r="JEX145" s="21"/>
      <c r="JEY145" s="21"/>
      <c r="JEZ145" s="21"/>
      <c r="JFA145" s="21"/>
      <c r="JFB145" s="21"/>
      <c r="JFC145" s="21"/>
      <c r="JFD145" s="21"/>
      <c r="JFE145" s="21"/>
      <c r="JFF145" s="21"/>
      <c r="JFG145" s="21"/>
      <c r="JFH145" s="21"/>
      <c r="JFI145" s="21"/>
      <c r="JFJ145" s="21"/>
      <c r="JFK145" s="21"/>
      <c r="JFL145" s="21"/>
      <c r="JFM145" s="21"/>
      <c r="JFN145" s="21"/>
      <c r="JFO145" s="21"/>
      <c r="JFP145" s="21"/>
      <c r="JFQ145" s="21"/>
      <c r="JFR145" s="21"/>
      <c r="JFS145" s="21"/>
      <c r="JFT145" s="21"/>
      <c r="JFU145" s="21"/>
      <c r="JFV145" s="21"/>
      <c r="JFW145" s="21"/>
      <c r="JFX145" s="21"/>
      <c r="JFY145" s="21"/>
      <c r="JFZ145" s="21"/>
      <c r="JGA145" s="21"/>
      <c r="JGB145" s="21"/>
      <c r="JGC145" s="21"/>
      <c r="JGD145" s="21"/>
      <c r="JGE145" s="21"/>
      <c r="JGF145" s="21"/>
      <c r="JGG145" s="21"/>
      <c r="JGH145" s="21"/>
      <c r="JGI145" s="21"/>
      <c r="JGJ145" s="21"/>
      <c r="JGK145" s="21"/>
      <c r="JGL145" s="21"/>
      <c r="JGM145" s="21"/>
      <c r="JGN145" s="21"/>
      <c r="JGO145" s="21"/>
      <c r="JGP145" s="21"/>
      <c r="JGQ145" s="21"/>
      <c r="JGR145" s="21"/>
      <c r="JGS145" s="21"/>
      <c r="JGT145" s="21"/>
      <c r="JGU145" s="21"/>
      <c r="JGV145" s="21"/>
      <c r="JGW145" s="21"/>
      <c r="JGX145" s="21"/>
      <c r="JGY145" s="21"/>
      <c r="JGZ145" s="21"/>
      <c r="JHA145" s="21"/>
      <c r="JHB145" s="21"/>
      <c r="JHC145" s="21"/>
      <c r="JHD145" s="21"/>
      <c r="JHE145" s="21"/>
      <c r="JHF145" s="21"/>
      <c r="JHG145" s="21"/>
      <c r="JHH145" s="21"/>
      <c r="JHI145" s="21"/>
      <c r="JHJ145" s="21"/>
      <c r="JHK145" s="21"/>
      <c r="JHL145" s="21"/>
      <c r="JHM145" s="21"/>
      <c r="JHN145" s="21"/>
      <c r="JHO145" s="21"/>
      <c r="JHP145" s="21"/>
      <c r="JHQ145" s="21"/>
      <c r="JHR145" s="21"/>
      <c r="JHS145" s="21"/>
      <c r="JHT145" s="21"/>
      <c r="JHU145" s="21"/>
      <c r="JHV145" s="21"/>
      <c r="JHW145" s="21"/>
      <c r="JHX145" s="21"/>
      <c r="JHY145" s="21"/>
      <c r="JHZ145" s="21"/>
      <c r="JIA145" s="21"/>
      <c r="JIB145" s="21"/>
      <c r="JIC145" s="21"/>
      <c r="JID145" s="21"/>
      <c r="JIE145" s="21"/>
      <c r="JIF145" s="21"/>
      <c r="JIG145" s="21"/>
      <c r="JIH145" s="21"/>
      <c r="JII145" s="21"/>
      <c r="JIJ145" s="21"/>
      <c r="JIK145" s="21"/>
      <c r="JIL145" s="21"/>
      <c r="JIM145" s="21"/>
      <c r="JIN145" s="21"/>
      <c r="JIO145" s="21"/>
      <c r="JIP145" s="21"/>
      <c r="JIQ145" s="21"/>
      <c r="JIR145" s="21"/>
      <c r="JIS145" s="21"/>
      <c r="JIT145" s="21"/>
      <c r="JIU145" s="21"/>
      <c r="JIV145" s="21"/>
      <c r="JIW145" s="21"/>
      <c r="JIX145" s="21"/>
      <c r="JIY145" s="21"/>
      <c r="JIZ145" s="21"/>
      <c r="JJA145" s="21"/>
      <c r="JJB145" s="21"/>
      <c r="JJC145" s="21"/>
      <c r="JJD145" s="21"/>
      <c r="JJE145" s="21"/>
      <c r="JJF145" s="21"/>
      <c r="JJG145" s="21"/>
      <c r="JJH145" s="21"/>
      <c r="JJI145" s="21"/>
      <c r="JJJ145" s="21"/>
      <c r="JJK145" s="21"/>
      <c r="JJL145" s="21"/>
      <c r="JJM145" s="21"/>
      <c r="JJN145" s="21"/>
      <c r="JJO145" s="21"/>
      <c r="JJP145" s="21"/>
      <c r="JJQ145" s="21"/>
      <c r="JJR145" s="21"/>
      <c r="JJS145" s="21"/>
      <c r="JJT145" s="21"/>
      <c r="JJU145" s="21"/>
      <c r="JJV145" s="21"/>
      <c r="JJW145" s="21"/>
      <c r="JJX145" s="21"/>
      <c r="JJY145" s="21"/>
      <c r="JJZ145" s="21"/>
      <c r="JKA145" s="21"/>
      <c r="JKB145" s="21"/>
      <c r="JKC145" s="21"/>
      <c r="JKD145" s="21"/>
      <c r="JKE145" s="21"/>
      <c r="JKF145" s="21"/>
      <c r="JKG145" s="21"/>
      <c r="JKH145" s="21"/>
      <c r="JKI145" s="21"/>
      <c r="JKJ145" s="21"/>
      <c r="JKK145" s="21"/>
      <c r="JKL145" s="21"/>
      <c r="JKM145" s="21"/>
      <c r="JKN145" s="21"/>
      <c r="JKO145" s="21"/>
      <c r="JKP145" s="21"/>
      <c r="JKQ145" s="21"/>
      <c r="JKR145" s="21"/>
      <c r="JKS145" s="21"/>
      <c r="JKT145" s="21"/>
      <c r="JKU145" s="21"/>
      <c r="JKV145" s="21"/>
      <c r="JKW145" s="21"/>
      <c r="JKX145" s="21"/>
      <c r="JKY145" s="21"/>
      <c r="JKZ145" s="21"/>
      <c r="JLA145" s="21"/>
      <c r="JLB145" s="21"/>
      <c r="JLC145" s="21"/>
      <c r="JLD145" s="21"/>
      <c r="JLE145" s="21"/>
      <c r="JLF145" s="21"/>
      <c r="JLG145" s="21"/>
      <c r="JLH145" s="21"/>
      <c r="JLI145" s="21"/>
      <c r="JLJ145" s="21"/>
      <c r="JLK145" s="21"/>
      <c r="JLL145" s="21"/>
      <c r="JLM145" s="21"/>
      <c r="JLN145" s="21"/>
      <c r="JLO145" s="21"/>
      <c r="JLP145" s="21"/>
      <c r="JLQ145" s="21"/>
      <c r="JLR145" s="21"/>
      <c r="JLS145" s="21"/>
      <c r="JLT145" s="21"/>
      <c r="JLU145" s="21"/>
      <c r="JLV145" s="21"/>
      <c r="JLW145" s="21"/>
      <c r="JLX145" s="21"/>
      <c r="JLY145" s="21"/>
      <c r="JLZ145" s="21"/>
      <c r="JMA145" s="21"/>
      <c r="JMB145" s="21"/>
      <c r="JMC145" s="21"/>
      <c r="JMD145" s="21"/>
      <c r="JME145" s="21"/>
      <c r="JMF145" s="21"/>
      <c r="JMG145" s="21"/>
      <c r="JMH145" s="21"/>
      <c r="JMI145" s="21"/>
      <c r="JMJ145" s="21"/>
      <c r="JMK145" s="21"/>
      <c r="JML145" s="21"/>
      <c r="JMM145" s="21"/>
      <c r="JMN145" s="21"/>
      <c r="JMO145" s="21"/>
      <c r="JMP145" s="21"/>
      <c r="JMQ145" s="21"/>
      <c r="JMR145" s="21"/>
      <c r="JMS145" s="21"/>
      <c r="JMT145" s="21"/>
      <c r="JMU145" s="21"/>
      <c r="JMV145" s="21"/>
      <c r="JMW145" s="21"/>
      <c r="JMX145" s="21"/>
      <c r="JMY145" s="21"/>
      <c r="JMZ145" s="21"/>
      <c r="JNA145" s="21"/>
      <c r="JNB145" s="21"/>
      <c r="JNC145" s="21"/>
      <c r="JND145" s="21"/>
      <c r="JNE145" s="21"/>
      <c r="JNF145" s="21"/>
      <c r="JNG145" s="21"/>
      <c r="JNH145" s="21"/>
      <c r="JNI145" s="21"/>
      <c r="JNJ145" s="21"/>
      <c r="JNK145" s="21"/>
      <c r="JNL145" s="21"/>
      <c r="JNM145" s="21"/>
      <c r="JNN145" s="21"/>
      <c r="JNO145" s="21"/>
      <c r="JNP145" s="21"/>
      <c r="JNQ145" s="21"/>
      <c r="JNR145" s="21"/>
      <c r="JNS145" s="21"/>
      <c r="JNT145" s="21"/>
      <c r="JNU145" s="21"/>
      <c r="JNV145" s="21"/>
      <c r="JNW145" s="21"/>
      <c r="JNX145" s="21"/>
      <c r="JNY145" s="21"/>
      <c r="JNZ145" s="21"/>
      <c r="JOA145" s="21"/>
      <c r="JOB145" s="21"/>
      <c r="JOC145" s="21"/>
      <c r="JOD145" s="21"/>
      <c r="JOE145" s="21"/>
      <c r="JOF145" s="21"/>
      <c r="JOG145" s="21"/>
      <c r="JOH145" s="21"/>
      <c r="JOI145" s="21"/>
      <c r="JOJ145" s="21"/>
      <c r="JOK145" s="21"/>
      <c r="JOL145" s="21"/>
      <c r="JOM145" s="21"/>
      <c r="JON145" s="21"/>
      <c r="JOO145" s="21"/>
      <c r="JOP145" s="21"/>
      <c r="JOQ145" s="21"/>
      <c r="JOR145" s="21"/>
      <c r="JOS145" s="21"/>
      <c r="JOT145" s="21"/>
      <c r="JOU145" s="21"/>
      <c r="JOV145" s="21"/>
      <c r="JOW145" s="21"/>
      <c r="JOX145" s="21"/>
      <c r="JOY145" s="21"/>
      <c r="JOZ145" s="21"/>
      <c r="JPA145" s="21"/>
      <c r="JPB145" s="21"/>
      <c r="JPC145" s="21"/>
      <c r="JPD145" s="21"/>
      <c r="JPE145" s="21"/>
      <c r="JPF145" s="21"/>
      <c r="JPG145" s="21"/>
      <c r="JPH145" s="21"/>
      <c r="JPI145" s="21"/>
      <c r="JPJ145" s="21"/>
      <c r="JPK145" s="21"/>
      <c r="JPL145" s="21"/>
      <c r="JPM145" s="21"/>
      <c r="JPN145" s="21"/>
      <c r="JPO145" s="21"/>
      <c r="JPP145" s="21"/>
      <c r="JPQ145" s="21"/>
      <c r="JPR145" s="21"/>
      <c r="JPS145" s="21"/>
      <c r="JPT145" s="21"/>
      <c r="JPU145" s="21"/>
      <c r="JPV145" s="21"/>
      <c r="JPW145" s="21"/>
      <c r="JPX145" s="21"/>
      <c r="JPY145" s="21"/>
      <c r="JPZ145" s="21"/>
      <c r="JQA145" s="21"/>
      <c r="JQB145" s="21"/>
      <c r="JQC145" s="21"/>
      <c r="JQD145" s="21"/>
      <c r="JQE145" s="21"/>
      <c r="JQF145" s="21"/>
      <c r="JQG145" s="21"/>
      <c r="JQH145" s="21"/>
      <c r="JQI145" s="21"/>
      <c r="JQJ145" s="21"/>
      <c r="JQK145" s="21"/>
      <c r="JQL145" s="21"/>
      <c r="JQM145" s="21"/>
      <c r="JQN145" s="21"/>
      <c r="JQO145" s="21"/>
      <c r="JQP145" s="21"/>
      <c r="JQQ145" s="21"/>
      <c r="JQR145" s="21"/>
      <c r="JQS145" s="21"/>
      <c r="JQT145" s="21"/>
      <c r="JQU145" s="21"/>
      <c r="JQV145" s="21"/>
      <c r="JQW145" s="21"/>
      <c r="JQX145" s="21"/>
      <c r="JQY145" s="21"/>
      <c r="JQZ145" s="21"/>
      <c r="JRA145" s="21"/>
      <c r="JRB145" s="21"/>
      <c r="JRC145" s="21"/>
      <c r="JRD145" s="21"/>
      <c r="JRE145" s="21"/>
      <c r="JRF145" s="21"/>
      <c r="JRG145" s="21"/>
      <c r="JRH145" s="21"/>
      <c r="JRI145" s="21"/>
      <c r="JRJ145" s="21"/>
      <c r="JRK145" s="21"/>
      <c r="JRL145" s="21"/>
      <c r="JRM145" s="21"/>
      <c r="JRN145" s="21"/>
      <c r="JRO145" s="21"/>
      <c r="JRP145" s="21"/>
      <c r="JRQ145" s="21"/>
      <c r="JRR145" s="21"/>
      <c r="JRS145" s="21"/>
      <c r="JRT145" s="21"/>
      <c r="JRU145" s="21"/>
      <c r="JRV145" s="21"/>
      <c r="JRW145" s="21"/>
      <c r="JRX145" s="21"/>
      <c r="JRY145" s="21"/>
      <c r="JRZ145" s="21"/>
      <c r="JSA145" s="21"/>
      <c r="JSB145" s="21"/>
      <c r="JSC145" s="21"/>
      <c r="JSD145" s="21"/>
      <c r="JSE145" s="21"/>
      <c r="JSF145" s="21"/>
      <c r="JSG145" s="21"/>
      <c r="JSH145" s="21"/>
      <c r="JSI145" s="21"/>
      <c r="JSJ145" s="21"/>
      <c r="JSK145" s="21"/>
      <c r="JSL145" s="21"/>
      <c r="JSM145" s="21"/>
      <c r="JSN145" s="21"/>
      <c r="JSO145" s="21"/>
      <c r="JSP145" s="21"/>
      <c r="JSQ145" s="21"/>
      <c r="JSR145" s="21"/>
      <c r="JSS145" s="21"/>
      <c r="JST145" s="21"/>
      <c r="JSU145" s="21"/>
      <c r="JSV145" s="21"/>
      <c r="JSW145" s="21"/>
      <c r="JSX145" s="21"/>
      <c r="JSY145" s="21"/>
      <c r="JSZ145" s="21"/>
      <c r="JTA145" s="21"/>
      <c r="JTB145" s="21"/>
      <c r="JTC145" s="21"/>
      <c r="JTD145" s="21"/>
      <c r="JTE145" s="21"/>
      <c r="JTF145" s="21"/>
      <c r="JTG145" s="21"/>
      <c r="JTH145" s="21"/>
      <c r="JTI145" s="21"/>
      <c r="JTJ145" s="21"/>
      <c r="JTK145" s="21"/>
      <c r="JTL145" s="21"/>
      <c r="JTM145" s="21"/>
      <c r="JTN145" s="21"/>
      <c r="JTO145" s="21"/>
      <c r="JTP145" s="21"/>
      <c r="JTQ145" s="21"/>
      <c r="JTR145" s="21"/>
      <c r="JTS145" s="21"/>
      <c r="JTT145" s="21"/>
      <c r="JTU145" s="21"/>
      <c r="JTV145" s="21"/>
      <c r="JTW145" s="21"/>
      <c r="JTX145" s="21"/>
      <c r="JTY145" s="21"/>
      <c r="JTZ145" s="21"/>
      <c r="JUA145" s="21"/>
      <c r="JUB145" s="21"/>
      <c r="JUC145" s="21"/>
      <c r="JUD145" s="21"/>
      <c r="JUE145" s="21"/>
      <c r="JUF145" s="21"/>
      <c r="JUG145" s="21"/>
      <c r="JUH145" s="21"/>
      <c r="JUI145" s="21"/>
      <c r="JUJ145" s="21"/>
      <c r="JUK145" s="21"/>
      <c r="JUL145" s="21"/>
      <c r="JUM145" s="21"/>
      <c r="JUN145" s="21"/>
      <c r="JUO145" s="21"/>
      <c r="JUP145" s="21"/>
      <c r="JUQ145" s="21"/>
      <c r="JUR145" s="21"/>
      <c r="JUS145" s="21"/>
      <c r="JUT145" s="21"/>
      <c r="JUU145" s="21"/>
      <c r="JUV145" s="21"/>
      <c r="JUW145" s="21"/>
      <c r="JUX145" s="21"/>
      <c r="JUY145" s="21"/>
      <c r="JUZ145" s="21"/>
      <c r="JVA145" s="21"/>
      <c r="JVB145" s="21"/>
      <c r="JVC145" s="21"/>
      <c r="JVD145" s="21"/>
      <c r="JVE145" s="21"/>
      <c r="JVF145" s="21"/>
      <c r="JVG145" s="21"/>
      <c r="JVH145" s="21"/>
      <c r="JVI145" s="21"/>
      <c r="JVJ145" s="21"/>
      <c r="JVK145" s="21"/>
      <c r="JVL145" s="21"/>
      <c r="JVM145" s="21"/>
      <c r="JVN145" s="21"/>
      <c r="JVO145" s="21"/>
      <c r="JVP145" s="21"/>
      <c r="JVQ145" s="21"/>
      <c r="JVR145" s="21"/>
      <c r="JVS145" s="21"/>
      <c r="JVT145" s="21"/>
      <c r="JVU145" s="21"/>
      <c r="JVV145" s="21"/>
      <c r="JVW145" s="21"/>
      <c r="JVX145" s="21"/>
      <c r="JVY145" s="21"/>
      <c r="JVZ145" s="21"/>
      <c r="JWA145" s="21"/>
      <c r="JWB145" s="21"/>
      <c r="JWC145" s="21"/>
      <c r="JWD145" s="21"/>
      <c r="JWE145" s="21"/>
      <c r="JWF145" s="21"/>
      <c r="JWG145" s="21"/>
      <c r="JWH145" s="21"/>
      <c r="JWI145" s="21"/>
      <c r="JWJ145" s="21"/>
      <c r="JWK145" s="21"/>
      <c r="JWL145" s="21"/>
      <c r="JWM145" s="21"/>
      <c r="JWN145" s="21"/>
      <c r="JWO145" s="21"/>
      <c r="JWP145" s="21"/>
      <c r="JWQ145" s="21"/>
      <c r="JWR145" s="21"/>
      <c r="JWS145" s="21"/>
      <c r="JWT145" s="21"/>
      <c r="JWU145" s="21"/>
      <c r="JWV145" s="21"/>
      <c r="JWW145" s="21"/>
      <c r="JWX145" s="21"/>
      <c r="JWY145" s="21"/>
      <c r="JWZ145" s="21"/>
      <c r="JXA145" s="21"/>
      <c r="JXB145" s="21"/>
      <c r="JXC145" s="21"/>
      <c r="JXD145" s="21"/>
      <c r="JXE145" s="21"/>
      <c r="JXF145" s="21"/>
      <c r="JXG145" s="21"/>
      <c r="JXH145" s="21"/>
      <c r="JXI145" s="21"/>
      <c r="JXJ145" s="21"/>
      <c r="JXK145" s="21"/>
      <c r="JXL145" s="21"/>
      <c r="JXM145" s="21"/>
      <c r="JXN145" s="21"/>
      <c r="JXO145" s="21"/>
      <c r="JXP145" s="21"/>
      <c r="JXQ145" s="21"/>
      <c r="JXR145" s="21"/>
      <c r="JXS145" s="21"/>
      <c r="JXT145" s="21"/>
      <c r="JXU145" s="21"/>
      <c r="JXV145" s="21"/>
      <c r="JXW145" s="21"/>
      <c r="JXX145" s="21"/>
      <c r="JXY145" s="21"/>
      <c r="JXZ145" s="21"/>
      <c r="JYA145" s="21"/>
      <c r="JYB145" s="21"/>
      <c r="JYC145" s="21"/>
      <c r="JYD145" s="21"/>
      <c r="JYE145" s="21"/>
      <c r="JYF145" s="21"/>
      <c r="JYG145" s="21"/>
      <c r="JYH145" s="21"/>
      <c r="JYI145" s="21"/>
      <c r="JYJ145" s="21"/>
      <c r="JYK145" s="21"/>
      <c r="JYL145" s="21"/>
      <c r="JYM145" s="21"/>
      <c r="JYN145" s="21"/>
      <c r="JYO145" s="21"/>
      <c r="JYP145" s="21"/>
      <c r="JYQ145" s="21"/>
      <c r="JYR145" s="21"/>
      <c r="JYS145" s="21"/>
      <c r="JYT145" s="21"/>
      <c r="JYU145" s="21"/>
      <c r="JYV145" s="21"/>
      <c r="JYW145" s="21"/>
      <c r="JYX145" s="21"/>
      <c r="JYY145" s="21"/>
      <c r="JYZ145" s="21"/>
      <c r="JZA145" s="21"/>
      <c r="JZB145" s="21"/>
      <c r="JZC145" s="21"/>
      <c r="JZD145" s="21"/>
      <c r="JZE145" s="21"/>
      <c r="JZF145" s="21"/>
      <c r="JZG145" s="21"/>
      <c r="JZH145" s="21"/>
      <c r="JZI145" s="21"/>
      <c r="JZJ145" s="21"/>
      <c r="JZK145" s="21"/>
      <c r="JZL145" s="21"/>
      <c r="JZM145" s="21"/>
      <c r="JZN145" s="21"/>
      <c r="JZO145" s="21"/>
      <c r="JZP145" s="21"/>
      <c r="JZQ145" s="21"/>
      <c r="JZR145" s="21"/>
      <c r="JZS145" s="21"/>
      <c r="JZT145" s="21"/>
      <c r="JZU145" s="21"/>
      <c r="JZV145" s="21"/>
      <c r="JZW145" s="21"/>
      <c r="JZX145" s="21"/>
      <c r="JZY145" s="21"/>
      <c r="JZZ145" s="21"/>
      <c r="KAA145" s="21"/>
      <c r="KAB145" s="21"/>
      <c r="KAC145" s="21"/>
      <c r="KAD145" s="21"/>
      <c r="KAE145" s="21"/>
      <c r="KAF145" s="21"/>
      <c r="KAG145" s="21"/>
      <c r="KAH145" s="21"/>
      <c r="KAI145" s="21"/>
      <c r="KAJ145" s="21"/>
      <c r="KAK145" s="21"/>
      <c r="KAL145" s="21"/>
      <c r="KAM145" s="21"/>
      <c r="KAN145" s="21"/>
      <c r="KAO145" s="21"/>
      <c r="KAP145" s="21"/>
      <c r="KAQ145" s="21"/>
      <c r="KAR145" s="21"/>
      <c r="KAS145" s="21"/>
      <c r="KAT145" s="21"/>
      <c r="KAU145" s="21"/>
      <c r="KAV145" s="21"/>
      <c r="KAW145" s="21"/>
      <c r="KAX145" s="21"/>
      <c r="KAY145" s="21"/>
      <c r="KAZ145" s="21"/>
      <c r="KBA145" s="21"/>
      <c r="KBB145" s="21"/>
      <c r="KBC145" s="21"/>
      <c r="KBD145" s="21"/>
      <c r="KBE145" s="21"/>
      <c r="KBF145" s="21"/>
      <c r="KBG145" s="21"/>
      <c r="KBH145" s="21"/>
      <c r="KBI145" s="21"/>
      <c r="KBJ145" s="21"/>
      <c r="KBK145" s="21"/>
      <c r="KBL145" s="21"/>
      <c r="KBM145" s="21"/>
      <c r="KBN145" s="21"/>
      <c r="KBO145" s="21"/>
      <c r="KBP145" s="21"/>
      <c r="KBQ145" s="21"/>
      <c r="KBR145" s="21"/>
      <c r="KBS145" s="21"/>
      <c r="KBT145" s="21"/>
      <c r="KBU145" s="21"/>
      <c r="KBV145" s="21"/>
      <c r="KBW145" s="21"/>
      <c r="KBX145" s="21"/>
      <c r="KBY145" s="21"/>
      <c r="KBZ145" s="21"/>
      <c r="KCA145" s="21"/>
      <c r="KCB145" s="21"/>
      <c r="KCC145" s="21"/>
      <c r="KCD145" s="21"/>
      <c r="KCE145" s="21"/>
      <c r="KCF145" s="21"/>
      <c r="KCG145" s="21"/>
      <c r="KCH145" s="21"/>
      <c r="KCI145" s="21"/>
      <c r="KCJ145" s="21"/>
      <c r="KCK145" s="21"/>
      <c r="KCL145" s="21"/>
      <c r="KCM145" s="21"/>
      <c r="KCN145" s="21"/>
      <c r="KCO145" s="21"/>
      <c r="KCP145" s="21"/>
      <c r="KCQ145" s="21"/>
      <c r="KCR145" s="21"/>
      <c r="KCS145" s="21"/>
      <c r="KCT145" s="21"/>
      <c r="KCU145" s="21"/>
      <c r="KCV145" s="21"/>
      <c r="KCW145" s="21"/>
      <c r="KCX145" s="21"/>
      <c r="KCY145" s="21"/>
      <c r="KCZ145" s="21"/>
      <c r="KDA145" s="21"/>
      <c r="KDB145" s="21"/>
      <c r="KDC145" s="21"/>
      <c r="KDD145" s="21"/>
      <c r="KDE145" s="21"/>
      <c r="KDF145" s="21"/>
      <c r="KDG145" s="21"/>
      <c r="KDH145" s="21"/>
      <c r="KDI145" s="21"/>
      <c r="KDJ145" s="21"/>
      <c r="KDK145" s="21"/>
      <c r="KDL145" s="21"/>
      <c r="KDM145" s="21"/>
      <c r="KDN145" s="21"/>
      <c r="KDO145" s="21"/>
      <c r="KDP145" s="21"/>
      <c r="KDQ145" s="21"/>
      <c r="KDR145" s="21"/>
      <c r="KDS145" s="21"/>
      <c r="KDT145" s="21"/>
      <c r="KDU145" s="21"/>
      <c r="KDV145" s="21"/>
      <c r="KDW145" s="21"/>
      <c r="KDX145" s="21"/>
      <c r="KDY145" s="21"/>
      <c r="KDZ145" s="21"/>
      <c r="KEA145" s="21"/>
      <c r="KEB145" s="21"/>
      <c r="KEC145" s="21"/>
      <c r="KED145" s="21"/>
      <c r="KEE145" s="21"/>
      <c r="KEF145" s="21"/>
      <c r="KEG145" s="21"/>
      <c r="KEH145" s="21"/>
      <c r="KEI145" s="21"/>
      <c r="KEJ145" s="21"/>
      <c r="KEK145" s="21"/>
      <c r="KEL145" s="21"/>
      <c r="KEM145" s="21"/>
      <c r="KEN145" s="21"/>
      <c r="KEO145" s="21"/>
      <c r="KEP145" s="21"/>
      <c r="KEQ145" s="21"/>
      <c r="KER145" s="21"/>
      <c r="KES145" s="21"/>
      <c r="KET145" s="21"/>
      <c r="KEU145" s="21"/>
      <c r="KEV145" s="21"/>
      <c r="KEW145" s="21"/>
      <c r="KEX145" s="21"/>
      <c r="KEY145" s="21"/>
      <c r="KEZ145" s="21"/>
      <c r="KFA145" s="21"/>
      <c r="KFB145" s="21"/>
      <c r="KFC145" s="21"/>
      <c r="KFD145" s="21"/>
      <c r="KFE145" s="21"/>
      <c r="KFF145" s="21"/>
      <c r="KFG145" s="21"/>
      <c r="KFH145" s="21"/>
      <c r="KFI145" s="21"/>
      <c r="KFJ145" s="21"/>
      <c r="KFK145" s="21"/>
      <c r="KFL145" s="21"/>
      <c r="KFM145" s="21"/>
      <c r="KFN145" s="21"/>
      <c r="KFO145" s="21"/>
      <c r="KFP145" s="21"/>
      <c r="KFQ145" s="21"/>
      <c r="KFR145" s="21"/>
      <c r="KFS145" s="21"/>
      <c r="KFT145" s="21"/>
      <c r="KFU145" s="21"/>
      <c r="KFV145" s="21"/>
      <c r="KFW145" s="21"/>
      <c r="KFX145" s="21"/>
      <c r="KFY145" s="21"/>
      <c r="KFZ145" s="21"/>
      <c r="KGA145" s="21"/>
      <c r="KGB145" s="21"/>
      <c r="KGC145" s="21"/>
      <c r="KGD145" s="21"/>
      <c r="KGE145" s="21"/>
      <c r="KGF145" s="21"/>
      <c r="KGG145" s="21"/>
      <c r="KGH145" s="21"/>
      <c r="KGI145" s="21"/>
      <c r="KGJ145" s="21"/>
      <c r="KGK145" s="21"/>
      <c r="KGL145" s="21"/>
      <c r="KGM145" s="21"/>
      <c r="KGN145" s="21"/>
      <c r="KGO145" s="21"/>
      <c r="KGP145" s="21"/>
      <c r="KGQ145" s="21"/>
      <c r="KGR145" s="21"/>
      <c r="KGS145" s="21"/>
      <c r="KGT145" s="21"/>
      <c r="KGU145" s="21"/>
      <c r="KGV145" s="21"/>
      <c r="KGW145" s="21"/>
      <c r="KGX145" s="21"/>
      <c r="KGY145" s="21"/>
      <c r="KGZ145" s="21"/>
      <c r="KHA145" s="21"/>
      <c r="KHB145" s="21"/>
      <c r="KHC145" s="21"/>
      <c r="KHD145" s="21"/>
      <c r="KHE145" s="21"/>
      <c r="KHF145" s="21"/>
      <c r="KHG145" s="21"/>
      <c r="KHH145" s="21"/>
      <c r="KHI145" s="21"/>
      <c r="KHJ145" s="21"/>
      <c r="KHK145" s="21"/>
      <c r="KHL145" s="21"/>
      <c r="KHM145" s="21"/>
      <c r="KHN145" s="21"/>
      <c r="KHO145" s="21"/>
      <c r="KHP145" s="21"/>
      <c r="KHQ145" s="21"/>
      <c r="KHR145" s="21"/>
      <c r="KHS145" s="21"/>
      <c r="KHT145" s="21"/>
      <c r="KHU145" s="21"/>
      <c r="KHV145" s="21"/>
      <c r="KHW145" s="21"/>
      <c r="KHX145" s="21"/>
      <c r="KHY145" s="21"/>
      <c r="KHZ145" s="21"/>
      <c r="KIA145" s="21"/>
      <c r="KIB145" s="21"/>
      <c r="KIC145" s="21"/>
      <c r="KID145" s="21"/>
      <c r="KIE145" s="21"/>
      <c r="KIF145" s="21"/>
      <c r="KIG145" s="21"/>
      <c r="KIH145" s="21"/>
      <c r="KII145" s="21"/>
      <c r="KIJ145" s="21"/>
      <c r="KIK145" s="21"/>
      <c r="KIL145" s="21"/>
      <c r="KIM145" s="21"/>
      <c r="KIN145" s="21"/>
      <c r="KIO145" s="21"/>
      <c r="KIP145" s="21"/>
      <c r="KIQ145" s="21"/>
      <c r="KIR145" s="21"/>
      <c r="KIS145" s="21"/>
      <c r="KIT145" s="21"/>
      <c r="KIU145" s="21"/>
      <c r="KIV145" s="21"/>
      <c r="KIW145" s="21"/>
      <c r="KIX145" s="21"/>
      <c r="KIY145" s="21"/>
      <c r="KIZ145" s="21"/>
      <c r="KJA145" s="21"/>
      <c r="KJB145" s="21"/>
      <c r="KJC145" s="21"/>
      <c r="KJD145" s="21"/>
      <c r="KJE145" s="21"/>
      <c r="KJF145" s="21"/>
      <c r="KJG145" s="21"/>
      <c r="KJH145" s="21"/>
      <c r="KJI145" s="21"/>
      <c r="KJJ145" s="21"/>
      <c r="KJK145" s="21"/>
      <c r="KJL145" s="21"/>
      <c r="KJM145" s="21"/>
      <c r="KJN145" s="21"/>
      <c r="KJO145" s="21"/>
      <c r="KJP145" s="21"/>
      <c r="KJQ145" s="21"/>
      <c r="KJR145" s="21"/>
      <c r="KJS145" s="21"/>
      <c r="KJT145" s="21"/>
      <c r="KJU145" s="21"/>
      <c r="KJV145" s="21"/>
      <c r="KJW145" s="21"/>
      <c r="KJX145" s="21"/>
      <c r="KJY145" s="21"/>
      <c r="KJZ145" s="21"/>
      <c r="KKA145" s="21"/>
      <c r="KKB145" s="21"/>
      <c r="KKC145" s="21"/>
      <c r="KKD145" s="21"/>
      <c r="KKE145" s="21"/>
      <c r="KKF145" s="21"/>
      <c r="KKG145" s="21"/>
      <c r="KKH145" s="21"/>
      <c r="KKI145" s="21"/>
      <c r="KKJ145" s="21"/>
      <c r="KKK145" s="21"/>
      <c r="KKL145" s="21"/>
      <c r="KKM145" s="21"/>
      <c r="KKN145" s="21"/>
      <c r="KKO145" s="21"/>
      <c r="KKP145" s="21"/>
      <c r="KKQ145" s="21"/>
      <c r="KKR145" s="21"/>
      <c r="KKS145" s="21"/>
      <c r="KKT145" s="21"/>
      <c r="KKU145" s="21"/>
      <c r="KKV145" s="21"/>
      <c r="KKW145" s="21"/>
      <c r="KKX145" s="21"/>
      <c r="KKY145" s="21"/>
      <c r="KKZ145" s="21"/>
      <c r="KLA145" s="21"/>
      <c r="KLB145" s="21"/>
      <c r="KLC145" s="21"/>
      <c r="KLD145" s="21"/>
      <c r="KLE145" s="21"/>
      <c r="KLF145" s="21"/>
      <c r="KLG145" s="21"/>
      <c r="KLH145" s="21"/>
      <c r="KLI145" s="21"/>
      <c r="KLJ145" s="21"/>
      <c r="KLK145" s="21"/>
      <c r="KLL145" s="21"/>
      <c r="KLM145" s="21"/>
      <c r="KLN145" s="21"/>
      <c r="KLO145" s="21"/>
      <c r="KLP145" s="21"/>
      <c r="KLQ145" s="21"/>
      <c r="KLR145" s="21"/>
      <c r="KLS145" s="21"/>
      <c r="KLT145" s="21"/>
      <c r="KLU145" s="21"/>
      <c r="KLV145" s="21"/>
      <c r="KLW145" s="21"/>
      <c r="KLX145" s="21"/>
      <c r="KLY145" s="21"/>
      <c r="KLZ145" s="21"/>
      <c r="KMA145" s="21"/>
      <c r="KMB145" s="21"/>
      <c r="KMC145" s="21"/>
      <c r="KMD145" s="21"/>
      <c r="KME145" s="21"/>
      <c r="KMF145" s="21"/>
      <c r="KMG145" s="21"/>
      <c r="KMH145" s="21"/>
      <c r="KMI145" s="21"/>
      <c r="KMJ145" s="21"/>
      <c r="KMK145" s="21"/>
      <c r="KML145" s="21"/>
      <c r="KMM145" s="21"/>
      <c r="KMN145" s="21"/>
      <c r="KMO145" s="21"/>
      <c r="KMP145" s="21"/>
      <c r="KMQ145" s="21"/>
      <c r="KMR145" s="21"/>
      <c r="KMS145" s="21"/>
      <c r="KMT145" s="21"/>
      <c r="KMU145" s="21"/>
      <c r="KMV145" s="21"/>
      <c r="KMW145" s="21"/>
      <c r="KMX145" s="21"/>
      <c r="KMY145" s="21"/>
      <c r="KMZ145" s="21"/>
      <c r="KNA145" s="21"/>
      <c r="KNB145" s="21"/>
      <c r="KNC145" s="21"/>
      <c r="KND145" s="21"/>
      <c r="KNE145" s="21"/>
      <c r="KNF145" s="21"/>
      <c r="KNG145" s="21"/>
      <c r="KNH145" s="21"/>
      <c r="KNI145" s="21"/>
      <c r="KNJ145" s="21"/>
      <c r="KNK145" s="21"/>
      <c r="KNL145" s="21"/>
      <c r="KNM145" s="21"/>
      <c r="KNN145" s="21"/>
      <c r="KNO145" s="21"/>
      <c r="KNP145" s="21"/>
      <c r="KNQ145" s="21"/>
      <c r="KNR145" s="21"/>
      <c r="KNS145" s="21"/>
      <c r="KNT145" s="21"/>
      <c r="KNU145" s="21"/>
      <c r="KNV145" s="21"/>
      <c r="KNW145" s="21"/>
      <c r="KNX145" s="21"/>
      <c r="KNY145" s="21"/>
      <c r="KNZ145" s="21"/>
      <c r="KOA145" s="21"/>
      <c r="KOB145" s="21"/>
      <c r="KOC145" s="21"/>
      <c r="KOD145" s="21"/>
      <c r="KOE145" s="21"/>
      <c r="KOF145" s="21"/>
      <c r="KOG145" s="21"/>
      <c r="KOH145" s="21"/>
      <c r="KOI145" s="21"/>
      <c r="KOJ145" s="21"/>
      <c r="KOK145" s="21"/>
      <c r="KOL145" s="21"/>
      <c r="KOM145" s="21"/>
      <c r="KON145" s="21"/>
      <c r="KOO145" s="21"/>
      <c r="KOP145" s="21"/>
      <c r="KOQ145" s="21"/>
      <c r="KOR145" s="21"/>
      <c r="KOS145" s="21"/>
      <c r="KOT145" s="21"/>
      <c r="KOU145" s="21"/>
      <c r="KOV145" s="21"/>
      <c r="KOW145" s="21"/>
      <c r="KOX145" s="21"/>
      <c r="KOY145" s="21"/>
      <c r="KOZ145" s="21"/>
      <c r="KPA145" s="21"/>
      <c r="KPB145" s="21"/>
      <c r="KPC145" s="21"/>
      <c r="KPD145" s="21"/>
      <c r="KPE145" s="21"/>
      <c r="KPF145" s="21"/>
      <c r="KPG145" s="21"/>
      <c r="KPH145" s="21"/>
      <c r="KPI145" s="21"/>
      <c r="KPJ145" s="21"/>
      <c r="KPK145" s="21"/>
      <c r="KPL145" s="21"/>
      <c r="KPM145" s="21"/>
      <c r="KPN145" s="21"/>
      <c r="KPO145" s="21"/>
      <c r="KPP145" s="21"/>
      <c r="KPQ145" s="21"/>
      <c r="KPR145" s="21"/>
      <c r="KPS145" s="21"/>
      <c r="KPT145" s="21"/>
      <c r="KPU145" s="21"/>
      <c r="KPV145" s="21"/>
      <c r="KPW145" s="21"/>
      <c r="KPX145" s="21"/>
      <c r="KPY145" s="21"/>
      <c r="KPZ145" s="21"/>
      <c r="KQA145" s="21"/>
      <c r="KQB145" s="21"/>
      <c r="KQC145" s="21"/>
      <c r="KQD145" s="21"/>
      <c r="KQE145" s="21"/>
      <c r="KQF145" s="21"/>
      <c r="KQG145" s="21"/>
      <c r="KQH145" s="21"/>
      <c r="KQI145" s="21"/>
      <c r="KQJ145" s="21"/>
      <c r="KQK145" s="21"/>
      <c r="KQL145" s="21"/>
      <c r="KQM145" s="21"/>
      <c r="KQN145" s="21"/>
      <c r="KQO145" s="21"/>
      <c r="KQP145" s="21"/>
      <c r="KQQ145" s="21"/>
      <c r="KQR145" s="21"/>
      <c r="KQS145" s="21"/>
      <c r="KQT145" s="21"/>
      <c r="KQU145" s="21"/>
      <c r="KQV145" s="21"/>
      <c r="KQW145" s="21"/>
      <c r="KQX145" s="21"/>
      <c r="KQY145" s="21"/>
      <c r="KQZ145" s="21"/>
      <c r="KRA145" s="21"/>
      <c r="KRB145" s="21"/>
      <c r="KRC145" s="21"/>
      <c r="KRD145" s="21"/>
      <c r="KRE145" s="21"/>
      <c r="KRF145" s="21"/>
      <c r="KRG145" s="21"/>
      <c r="KRH145" s="21"/>
      <c r="KRI145" s="21"/>
      <c r="KRJ145" s="21"/>
      <c r="KRK145" s="21"/>
      <c r="KRL145" s="21"/>
      <c r="KRM145" s="21"/>
      <c r="KRN145" s="21"/>
      <c r="KRO145" s="21"/>
      <c r="KRP145" s="21"/>
      <c r="KRQ145" s="21"/>
      <c r="KRR145" s="21"/>
      <c r="KRS145" s="21"/>
      <c r="KRT145" s="21"/>
      <c r="KRU145" s="21"/>
      <c r="KRV145" s="21"/>
      <c r="KRW145" s="21"/>
      <c r="KRX145" s="21"/>
      <c r="KRY145" s="21"/>
      <c r="KRZ145" s="21"/>
      <c r="KSA145" s="21"/>
      <c r="KSB145" s="21"/>
      <c r="KSC145" s="21"/>
      <c r="KSD145" s="21"/>
      <c r="KSE145" s="21"/>
      <c r="KSF145" s="21"/>
      <c r="KSG145" s="21"/>
      <c r="KSH145" s="21"/>
      <c r="KSI145" s="21"/>
      <c r="KSJ145" s="21"/>
      <c r="KSK145" s="21"/>
      <c r="KSL145" s="21"/>
      <c r="KSM145" s="21"/>
      <c r="KSN145" s="21"/>
      <c r="KSO145" s="21"/>
      <c r="KSP145" s="21"/>
      <c r="KSQ145" s="21"/>
      <c r="KSR145" s="21"/>
      <c r="KSS145" s="21"/>
      <c r="KST145" s="21"/>
      <c r="KSU145" s="21"/>
      <c r="KSV145" s="21"/>
      <c r="KSW145" s="21"/>
      <c r="KSX145" s="21"/>
      <c r="KSY145" s="21"/>
      <c r="KSZ145" s="21"/>
      <c r="KTA145" s="21"/>
      <c r="KTB145" s="21"/>
      <c r="KTC145" s="21"/>
      <c r="KTD145" s="21"/>
      <c r="KTE145" s="21"/>
      <c r="KTF145" s="21"/>
      <c r="KTG145" s="21"/>
      <c r="KTH145" s="21"/>
      <c r="KTI145" s="21"/>
      <c r="KTJ145" s="21"/>
      <c r="KTK145" s="21"/>
      <c r="KTL145" s="21"/>
      <c r="KTM145" s="21"/>
      <c r="KTN145" s="21"/>
      <c r="KTO145" s="21"/>
      <c r="KTP145" s="21"/>
      <c r="KTQ145" s="21"/>
      <c r="KTR145" s="21"/>
      <c r="KTS145" s="21"/>
      <c r="KTT145" s="21"/>
      <c r="KTU145" s="21"/>
      <c r="KTV145" s="21"/>
      <c r="KTW145" s="21"/>
      <c r="KTX145" s="21"/>
      <c r="KTY145" s="21"/>
      <c r="KTZ145" s="21"/>
      <c r="KUA145" s="21"/>
      <c r="KUB145" s="21"/>
      <c r="KUC145" s="21"/>
      <c r="KUD145" s="21"/>
      <c r="KUE145" s="21"/>
      <c r="KUF145" s="21"/>
      <c r="KUG145" s="21"/>
      <c r="KUH145" s="21"/>
      <c r="KUI145" s="21"/>
      <c r="KUJ145" s="21"/>
      <c r="KUK145" s="21"/>
      <c r="KUL145" s="21"/>
      <c r="KUM145" s="21"/>
      <c r="KUN145" s="21"/>
      <c r="KUO145" s="21"/>
      <c r="KUP145" s="21"/>
      <c r="KUQ145" s="21"/>
      <c r="KUR145" s="21"/>
      <c r="KUS145" s="21"/>
      <c r="KUT145" s="21"/>
      <c r="KUU145" s="21"/>
      <c r="KUV145" s="21"/>
      <c r="KUW145" s="21"/>
      <c r="KUX145" s="21"/>
      <c r="KUY145" s="21"/>
      <c r="KUZ145" s="21"/>
      <c r="KVA145" s="21"/>
      <c r="KVB145" s="21"/>
      <c r="KVC145" s="21"/>
      <c r="KVD145" s="21"/>
      <c r="KVE145" s="21"/>
      <c r="KVF145" s="21"/>
      <c r="KVG145" s="21"/>
      <c r="KVH145" s="21"/>
      <c r="KVI145" s="21"/>
      <c r="KVJ145" s="21"/>
      <c r="KVK145" s="21"/>
      <c r="KVL145" s="21"/>
      <c r="KVM145" s="21"/>
      <c r="KVN145" s="21"/>
      <c r="KVO145" s="21"/>
      <c r="KVP145" s="21"/>
      <c r="KVQ145" s="21"/>
      <c r="KVR145" s="21"/>
      <c r="KVS145" s="21"/>
      <c r="KVT145" s="21"/>
      <c r="KVU145" s="21"/>
      <c r="KVV145" s="21"/>
      <c r="KVW145" s="21"/>
      <c r="KVX145" s="21"/>
      <c r="KVY145" s="21"/>
      <c r="KVZ145" s="21"/>
      <c r="KWA145" s="21"/>
      <c r="KWB145" s="21"/>
      <c r="KWC145" s="21"/>
      <c r="KWD145" s="21"/>
      <c r="KWE145" s="21"/>
      <c r="KWF145" s="21"/>
      <c r="KWG145" s="21"/>
      <c r="KWH145" s="21"/>
      <c r="KWI145" s="21"/>
      <c r="KWJ145" s="21"/>
      <c r="KWK145" s="21"/>
      <c r="KWL145" s="21"/>
      <c r="KWM145" s="21"/>
      <c r="KWN145" s="21"/>
      <c r="KWO145" s="21"/>
      <c r="KWP145" s="21"/>
      <c r="KWQ145" s="21"/>
      <c r="KWR145" s="21"/>
      <c r="KWS145" s="21"/>
      <c r="KWT145" s="21"/>
      <c r="KWU145" s="21"/>
      <c r="KWV145" s="21"/>
      <c r="KWW145" s="21"/>
      <c r="KWX145" s="21"/>
      <c r="KWY145" s="21"/>
      <c r="KWZ145" s="21"/>
      <c r="KXA145" s="21"/>
      <c r="KXB145" s="21"/>
      <c r="KXC145" s="21"/>
      <c r="KXD145" s="21"/>
      <c r="KXE145" s="21"/>
      <c r="KXF145" s="21"/>
      <c r="KXG145" s="21"/>
      <c r="KXH145" s="21"/>
      <c r="KXI145" s="21"/>
      <c r="KXJ145" s="21"/>
      <c r="KXK145" s="21"/>
      <c r="KXL145" s="21"/>
      <c r="KXM145" s="21"/>
      <c r="KXN145" s="21"/>
      <c r="KXO145" s="21"/>
      <c r="KXP145" s="21"/>
      <c r="KXQ145" s="21"/>
      <c r="KXR145" s="21"/>
      <c r="KXS145" s="21"/>
      <c r="KXT145" s="21"/>
      <c r="KXU145" s="21"/>
      <c r="KXV145" s="21"/>
      <c r="KXW145" s="21"/>
      <c r="KXX145" s="21"/>
      <c r="KXY145" s="21"/>
      <c r="KXZ145" s="21"/>
      <c r="KYA145" s="21"/>
      <c r="KYB145" s="21"/>
      <c r="KYC145" s="21"/>
      <c r="KYD145" s="21"/>
      <c r="KYE145" s="21"/>
      <c r="KYF145" s="21"/>
      <c r="KYG145" s="21"/>
      <c r="KYH145" s="21"/>
      <c r="KYI145" s="21"/>
      <c r="KYJ145" s="21"/>
      <c r="KYK145" s="21"/>
      <c r="KYL145" s="21"/>
      <c r="KYM145" s="21"/>
      <c r="KYN145" s="21"/>
      <c r="KYO145" s="21"/>
      <c r="KYP145" s="21"/>
      <c r="KYQ145" s="21"/>
      <c r="KYR145" s="21"/>
      <c r="KYS145" s="21"/>
      <c r="KYT145" s="21"/>
      <c r="KYU145" s="21"/>
      <c r="KYV145" s="21"/>
      <c r="KYW145" s="21"/>
      <c r="KYX145" s="21"/>
      <c r="KYY145" s="21"/>
      <c r="KYZ145" s="21"/>
      <c r="KZA145" s="21"/>
      <c r="KZB145" s="21"/>
      <c r="KZC145" s="21"/>
      <c r="KZD145" s="21"/>
      <c r="KZE145" s="21"/>
      <c r="KZF145" s="21"/>
      <c r="KZG145" s="21"/>
      <c r="KZH145" s="21"/>
      <c r="KZI145" s="21"/>
      <c r="KZJ145" s="21"/>
      <c r="KZK145" s="21"/>
      <c r="KZL145" s="21"/>
      <c r="KZM145" s="21"/>
      <c r="KZN145" s="21"/>
      <c r="KZO145" s="21"/>
      <c r="KZP145" s="21"/>
      <c r="KZQ145" s="21"/>
      <c r="KZR145" s="21"/>
      <c r="KZS145" s="21"/>
      <c r="KZT145" s="21"/>
      <c r="KZU145" s="21"/>
      <c r="KZV145" s="21"/>
      <c r="KZW145" s="21"/>
      <c r="KZX145" s="21"/>
      <c r="KZY145" s="21"/>
      <c r="KZZ145" s="21"/>
      <c r="LAA145" s="21"/>
      <c r="LAB145" s="21"/>
      <c r="LAC145" s="21"/>
      <c r="LAD145" s="21"/>
      <c r="LAE145" s="21"/>
      <c r="LAF145" s="21"/>
      <c r="LAG145" s="21"/>
      <c r="LAH145" s="21"/>
      <c r="LAI145" s="21"/>
      <c r="LAJ145" s="21"/>
      <c r="LAK145" s="21"/>
      <c r="LAL145" s="21"/>
      <c r="LAM145" s="21"/>
      <c r="LAN145" s="21"/>
      <c r="LAO145" s="21"/>
      <c r="LAP145" s="21"/>
      <c r="LAQ145" s="21"/>
      <c r="LAR145" s="21"/>
      <c r="LAS145" s="21"/>
      <c r="LAT145" s="21"/>
      <c r="LAU145" s="21"/>
      <c r="LAV145" s="21"/>
      <c r="LAW145" s="21"/>
      <c r="LAX145" s="21"/>
      <c r="LAY145" s="21"/>
      <c r="LAZ145" s="21"/>
      <c r="LBA145" s="21"/>
      <c r="LBB145" s="21"/>
      <c r="LBC145" s="21"/>
      <c r="LBD145" s="21"/>
      <c r="LBE145" s="21"/>
      <c r="LBF145" s="21"/>
      <c r="LBG145" s="21"/>
      <c r="LBH145" s="21"/>
      <c r="LBI145" s="21"/>
      <c r="LBJ145" s="21"/>
      <c r="LBK145" s="21"/>
      <c r="LBL145" s="21"/>
      <c r="LBM145" s="21"/>
      <c r="LBN145" s="21"/>
      <c r="LBO145" s="21"/>
      <c r="LBP145" s="21"/>
      <c r="LBQ145" s="21"/>
      <c r="LBR145" s="21"/>
      <c r="LBS145" s="21"/>
      <c r="LBT145" s="21"/>
      <c r="LBU145" s="21"/>
      <c r="LBV145" s="21"/>
      <c r="LBW145" s="21"/>
      <c r="LBX145" s="21"/>
      <c r="LBY145" s="21"/>
      <c r="LBZ145" s="21"/>
      <c r="LCA145" s="21"/>
      <c r="LCB145" s="21"/>
      <c r="LCC145" s="21"/>
      <c r="LCD145" s="21"/>
      <c r="LCE145" s="21"/>
      <c r="LCF145" s="21"/>
      <c r="LCG145" s="21"/>
      <c r="LCH145" s="21"/>
      <c r="LCI145" s="21"/>
      <c r="LCJ145" s="21"/>
      <c r="LCK145" s="21"/>
      <c r="LCL145" s="21"/>
      <c r="LCM145" s="21"/>
      <c r="LCN145" s="21"/>
      <c r="LCO145" s="21"/>
      <c r="LCP145" s="21"/>
      <c r="LCQ145" s="21"/>
      <c r="LCR145" s="21"/>
      <c r="LCS145" s="21"/>
      <c r="LCT145" s="21"/>
      <c r="LCU145" s="21"/>
      <c r="LCV145" s="21"/>
      <c r="LCW145" s="21"/>
      <c r="LCX145" s="21"/>
      <c r="LCY145" s="21"/>
      <c r="LCZ145" s="21"/>
      <c r="LDA145" s="21"/>
      <c r="LDB145" s="21"/>
      <c r="LDC145" s="21"/>
      <c r="LDD145" s="21"/>
      <c r="LDE145" s="21"/>
      <c r="LDF145" s="21"/>
      <c r="LDG145" s="21"/>
      <c r="LDH145" s="21"/>
      <c r="LDI145" s="21"/>
      <c r="LDJ145" s="21"/>
      <c r="LDK145" s="21"/>
      <c r="LDL145" s="21"/>
      <c r="LDM145" s="21"/>
      <c r="LDN145" s="21"/>
      <c r="LDO145" s="21"/>
      <c r="LDP145" s="21"/>
      <c r="LDQ145" s="21"/>
      <c r="LDR145" s="21"/>
      <c r="LDS145" s="21"/>
      <c r="LDT145" s="21"/>
      <c r="LDU145" s="21"/>
      <c r="LDV145" s="21"/>
      <c r="LDW145" s="21"/>
      <c r="LDX145" s="21"/>
      <c r="LDY145" s="21"/>
      <c r="LDZ145" s="21"/>
      <c r="LEA145" s="21"/>
      <c r="LEB145" s="21"/>
      <c r="LEC145" s="21"/>
      <c r="LED145" s="21"/>
      <c r="LEE145" s="21"/>
      <c r="LEF145" s="21"/>
      <c r="LEG145" s="21"/>
      <c r="LEH145" s="21"/>
      <c r="LEI145" s="21"/>
      <c r="LEJ145" s="21"/>
      <c r="LEK145" s="21"/>
      <c r="LEL145" s="21"/>
      <c r="LEM145" s="21"/>
      <c r="LEN145" s="21"/>
      <c r="LEO145" s="21"/>
      <c r="LEP145" s="21"/>
      <c r="LEQ145" s="21"/>
      <c r="LER145" s="21"/>
      <c r="LES145" s="21"/>
      <c r="LET145" s="21"/>
      <c r="LEU145" s="21"/>
      <c r="LEV145" s="21"/>
      <c r="LEW145" s="21"/>
      <c r="LEX145" s="21"/>
      <c r="LEY145" s="21"/>
      <c r="LEZ145" s="21"/>
      <c r="LFA145" s="21"/>
      <c r="LFB145" s="21"/>
      <c r="LFC145" s="21"/>
      <c r="LFD145" s="21"/>
      <c r="LFE145" s="21"/>
      <c r="LFF145" s="21"/>
      <c r="LFG145" s="21"/>
      <c r="LFH145" s="21"/>
      <c r="LFI145" s="21"/>
      <c r="LFJ145" s="21"/>
      <c r="LFK145" s="21"/>
      <c r="LFL145" s="21"/>
      <c r="LFM145" s="21"/>
      <c r="LFN145" s="21"/>
      <c r="LFO145" s="21"/>
      <c r="LFP145" s="21"/>
      <c r="LFQ145" s="21"/>
      <c r="LFR145" s="21"/>
      <c r="LFS145" s="21"/>
      <c r="LFT145" s="21"/>
      <c r="LFU145" s="21"/>
      <c r="LFV145" s="21"/>
      <c r="LFW145" s="21"/>
      <c r="LFX145" s="21"/>
      <c r="LFY145" s="21"/>
      <c r="LFZ145" s="21"/>
      <c r="LGA145" s="21"/>
      <c r="LGB145" s="21"/>
      <c r="LGC145" s="21"/>
      <c r="LGD145" s="21"/>
      <c r="LGE145" s="21"/>
      <c r="LGF145" s="21"/>
      <c r="LGG145" s="21"/>
      <c r="LGH145" s="21"/>
      <c r="LGI145" s="21"/>
      <c r="LGJ145" s="21"/>
      <c r="LGK145" s="21"/>
      <c r="LGL145" s="21"/>
      <c r="LGM145" s="21"/>
      <c r="LGN145" s="21"/>
      <c r="LGO145" s="21"/>
      <c r="LGP145" s="21"/>
      <c r="LGQ145" s="21"/>
      <c r="LGR145" s="21"/>
      <c r="LGS145" s="21"/>
      <c r="LGT145" s="21"/>
      <c r="LGU145" s="21"/>
      <c r="LGV145" s="21"/>
      <c r="LGW145" s="21"/>
      <c r="LGX145" s="21"/>
      <c r="LGY145" s="21"/>
      <c r="LGZ145" s="21"/>
      <c r="LHA145" s="21"/>
      <c r="LHB145" s="21"/>
      <c r="LHC145" s="21"/>
      <c r="LHD145" s="21"/>
      <c r="LHE145" s="21"/>
      <c r="LHF145" s="21"/>
      <c r="LHG145" s="21"/>
      <c r="LHH145" s="21"/>
      <c r="LHI145" s="21"/>
      <c r="LHJ145" s="21"/>
      <c r="LHK145" s="21"/>
      <c r="LHL145" s="21"/>
      <c r="LHM145" s="21"/>
      <c r="LHN145" s="21"/>
      <c r="LHO145" s="21"/>
      <c r="LHP145" s="21"/>
      <c r="LHQ145" s="21"/>
      <c r="LHR145" s="21"/>
      <c r="LHS145" s="21"/>
      <c r="LHT145" s="21"/>
      <c r="LHU145" s="21"/>
      <c r="LHV145" s="21"/>
      <c r="LHW145" s="21"/>
      <c r="LHX145" s="21"/>
      <c r="LHY145" s="21"/>
      <c r="LHZ145" s="21"/>
      <c r="LIA145" s="21"/>
      <c r="LIB145" s="21"/>
      <c r="LIC145" s="21"/>
      <c r="LID145" s="21"/>
      <c r="LIE145" s="21"/>
      <c r="LIF145" s="21"/>
      <c r="LIG145" s="21"/>
      <c r="LIH145" s="21"/>
      <c r="LII145" s="21"/>
      <c r="LIJ145" s="21"/>
      <c r="LIK145" s="21"/>
      <c r="LIL145" s="21"/>
      <c r="LIM145" s="21"/>
      <c r="LIN145" s="21"/>
      <c r="LIO145" s="21"/>
      <c r="LIP145" s="21"/>
      <c r="LIQ145" s="21"/>
      <c r="LIR145" s="21"/>
      <c r="LIS145" s="21"/>
      <c r="LIT145" s="21"/>
      <c r="LIU145" s="21"/>
      <c r="LIV145" s="21"/>
      <c r="LIW145" s="21"/>
      <c r="LIX145" s="21"/>
      <c r="LIY145" s="21"/>
      <c r="LIZ145" s="21"/>
      <c r="LJA145" s="21"/>
      <c r="LJB145" s="21"/>
      <c r="LJC145" s="21"/>
      <c r="LJD145" s="21"/>
      <c r="LJE145" s="21"/>
      <c r="LJF145" s="21"/>
      <c r="LJG145" s="21"/>
      <c r="LJH145" s="21"/>
      <c r="LJI145" s="21"/>
      <c r="LJJ145" s="21"/>
      <c r="LJK145" s="21"/>
      <c r="LJL145" s="21"/>
      <c r="LJM145" s="21"/>
      <c r="LJN145" s="21"/>
      <c r="LJO145" s="21"/>
      <c r="LJP145" s="21"/>
      <c r="LJQ145" s="21"/>
      <c r="LJR145" s="21"/>
      <c r="LJS145" s="21"/>
      <c r="LJT145" s="21"/>
      <c r="LJU145" s="21"/>
      <c r="LJV145" s="21"/>
      <c r="LJW145" s="21"/>
      <c r="LJX145" s="21"/>
      <c r="LJY145" s="21"/>
      <c r="LJZ145" s="21"/>
      <c r="LKA145" s="21"/>
      <c r="LKB145" s="21"/>
      <c r="LKC145" s="21"/>
      <c r="LKD145" s="21"/>
      <c r="LKE145" s="21"/>
      <c r="LKF145" s="21"/>
      <c r="LKG145" s="21"/>
      <c r="LKH145" s="21"/>
      <c r="LKI145" s="21"/>
      <c r="LKJ145" s="21"/>
      <c r="LKK145" s="21"/>
      <c r="LKL145" s="21"/>
      <c r="LKM145" s="21"/>
      <c r="LKN145" s="21"/>
      <c r="LKO145" s="21"/>
      <c r="LKP145" s="21"/>
      <c r="LKQ145" s="21"/>
      <c r="LKR145" s="21"/>
      <c r="LKS145" s="21"/>
      <c r="LKT145" s="21"/>
      <c r="LKU145" s="21"/>
      <c r="LKV145" s="21"/>
      <c r="LKW145" s="21"/>
      <c r="LKX145" s="21"/>
      <c r="LKY145" s="21"/>
      <c r="LKZ145" s="21"/>
      <c r="LLA145" s="21"/>
      <c r="LLB145" s="21"/>
      <c r="LLC145" s="21"/>
      <c r="LLD145" s="21"/>
      <c r="LLE145" s="21"/>
      <c r="LLF145" s="21"/>
      <c r="LLG145" s="21"/>
      <c r="LLH145" s="21"/>
      <c r="LLI145" s="21"/>
      <c r="LLJ145" s="21"/>
      <c r="LLK145" s="21"/>
      <c r="LLL145" s="21"/>
      <c r="LLM145" s="21"/>
      <c r="LLN145" s="21"/>
      <c r="LLO145" s="21"/>
      <c r="LLP145" s="21"/>
      <c r="LLQ145" s="21"/>
      <c r="LLR145" s="21"/>
      <c r="LLS145" s="21"/>
      <c r="LLT145" s="21"/>
      <c r="LLU145" s="21"/>
      <c r="LLV145" s="21"/>
      <c r="LLW145" s="21"/>
      <c r="LLX145" s="21"/>
      <c r="LLY145" s="21"/>
      <c r="LLZ145" s="21"/>
      <c r="LMA145" s="21"/>
      <c r="LMB145" s="21"/>
      <c r="LMC145" s="21"/>
      <c r="LMD145" s="21"/>
      <c r="LME145" s="21"/>
      <c r="LMF145" s="21"/>
      <c r="LMG145" s="21"/>
      <c r="LMH145" s="21"/>
      <c r="LMI145" s="21"/>
      <c r="LMJ145" s="21"/>
      <c r="LMK145" s="21"/>
      <c r="LML145" s="21"/>
      <c r="LMM145" s="21"/>
      <c r="LMN145" s="21"/>
      <c r="LMO145" s="21"/>
      <c r="LMP145" s="21"/>
      <c r="LMQ145" s="21"/>
      <c r="LMR145" s="21"/>
      <c r="LMS145" s="21"/>
      <c r="LMT145" s="21"/>
      <c r="LMU145" s="21"/>
      <c r="LMV145" s="21"/>
      <c r="LMW145" s="21"/>
      <c r="LMX145" s="21"/>
      <c r="LMY145" s="21"/>
      <c r="LMZ145" s="21"/>
      <c r="LNA145" s="21"/>
      <c r="LNB145" s="21"/>
      <c r="LNC145" s="21"/>
      <c r="LND145" s="21"/>
      <c r="LNE145" s="21"/>
      <c r="LNF145" s="21"/>
      <c r="LNG145" s="21"/>
      <c r="LNH145" s="21"/>
      <c r="LNI145" s="21"/>
      <c r="LNJ145" s="21"/>
      <c r="LNK145" s="21"/>
      <c r="LNL145" s="21"/>
      <c r="LNM145" s="21"/>
      <c r="LNN145" s="21"/>
      <c r="LNO145" s="21"/>
      <c r="LNP145" s="21"/>
      <c r="LNQ145" s="21"/>
      <c r="LNR145" s="21"/>
      <c r="LNS145" s="21"/>
      <c r="LNT145" s="21"/>
      <c r="LNU145" s="21"/>
      <c r="LNV145" s="21"/>
      <c r="LNW145" s="21"/>
      <c r="LNX145" s="21"/>
      <c r="LNY145" s="21"/>
      <c r="LNZ145" s="21"/>
      <c r="LOA145" s="21"/>
      <c r="LOB145" s="21"/>
      <c r="LOC145" s="21"/>
      <c r="LOD145" s="21"/>
      <c r="LOE145" s="21"/>
      <c r="LOF145" s="21"/>
      <c r="LOG145" s="21"/>
      <c r="LOH145" s="21"/>
      <c r="LOI145" s="21"/>
      <c r="LOJ145" s="21"/>
      <c r="LOK145" s="21"/>
      <c r="LOL145" s="21"/>
      <c r="LOM145" s="21"/>
      <c r="LON145" s="21"/>
      <c r="LOO145" s="21"/>
      <c r="LOP145" s="21"/>
      <c r="LOQ145" s="21"/>
      <c r="LOR145" s="21"/>
      <c r="LOS145" s="21"/>
      <c r="LOT145" s="21"/>
      <c r="LOU145" s="21"/>
      <c r="LOV145" s="21"/>
      <c r="LOW145" s="21"/>
      <c r="LOX145" s="21"/>
      <c r="LOY145" s="21"/>
      <c r="LOZ145" s="21"/>
      <c r="LPA145" s="21"/>
      <c r="LPB145" s="21"/>
      <c r="LPC145" s="21"/>
      <c r="LPD145" s="21"/>
      <c r="LPE145" s="21"/>
      <c r="LPF145" s="21"/>
      <c r="LPG145" s="21"/>
      <c r="LPH145" s="21"/>
      <c r="LPI145" s="21"/>
      <c r="LPJ145" s="21"/>
      <c r="LPK145" s="21"/>
      <c r="LPL145" s="21"/>
      <c r="LPM145" s="21"/>
      <c r="LPN145" s="21"/>
      <c r="LPO145" s="21"/>
      <c r="LPP145" s="21"/>
      <c r="LPQ145" s="21"/>
      <c r="LPR145" s="21"/>
      <c r="LPS145" s="21"/>
      <c r="LPT145" s="21"/>
      <c r="LPU145" s="21"/>
      <c r="LPV145" s="21"/>
      <c r="LPW145" s="21"/>
      <c r="LPX145" s="21"/>
      <c r="LPY145" s="21"/>
      <c r="LPZ145" s="21"/>
      <c r="LQA145" s="21"/>
      <c r="LQB145" s="21"/>
      <c r="LQC145" s="21"/>
      <c r="LQD145" s="21"/>
      <c r="LQE145" s="21"/>
      <c r="LQF145" s="21"/>
      <c r="LQG145" s="21"/>
      <c r="LQH145" s="21"/>
      <c r="LQI145" s="21"/>
      <c r="LQJ145" s="21"/>
      <c r="LQK145" s="21"/>
      <c r="LQL145" s="21"/>
      <c r="LQM145" s="21"/>
      <c r="LQN145" s="21"/>
      <c r="LQO145" s="21"/>
      <c r="LQP145" s="21"/>
      <c r="LQQ145" s="21"/>
      <c r="LQR145" s="21"/>
      <c r="LQS145" s="21"/>
      <c r="LQT145" s="21"/>
      <c r="LQU145" s="21"/>
      <c r="LQV145" s="21"/>
      <c r="LQW145" s="21"/>
      <c r="LQX145" s="21"/>
      <c r="LQY145" s="21"/>
      <c r="LQZ145" s="21"/>
      <c r="LRA145" s="21"/>
      <c r="LRB145" s="21"/>
      <c r="LRC145" s="21"/>
      <c r="LRD145" s="21"/>
      <c r="LRE145" s="21"/>
      <c r="LRF145" s="21"/>
      <c r="LRG145" s="21"/>
      <c r="LRH145" s="21"/>
      <c r="LRI145" s="21"/>
      <c r="LRJ145" s="21"/>
      <c r="LRK145" s="21"/>
      <c r="LRL145" s="21"/>
      <c r="LRM145" s="21"/>
      <c r="LRN145" s="21"/>
      <c r="LRO145" s="21"/>
      <c r="LRP145" s="21"/>
      <c r="LRQ145" s="21"/>
      <c r="LRR145" s="21"/>
      <c r="LRS145" s="21"/>
      <c r="LRT145" s="21"/>
      <c r="LRU145" s="21"/>
      <c r="LRV145" s="21"/>
      <c r="LRW145" s="21"/>
      <c r="LRX145" s="21"/>
      <c r="LRY145" s="21"/>
      <c r="LRZ145" s="21"/>
      <c r="LSA145" s="21"/>
      <c r="LSB145" s="21"/>
      <c r="LSC145" s="21"/>
      <c r="LSD145" s="21"/>
      <c r="LSE145" s="21"/>
      <c r="LSF145" s="21"/>
      <c r="LSG145" s="21"/>
      <c r="LSH145" s="21"/>
      <c r="LSI145" s="21"/>
      <c r="LSJ145" s="21"/>
      <c r="LSK145" s="21"/>
      <c r="LSL145" s="21"/>
      <c r="LSM145" s="21"/>
      <c r="LSN145" s="21"/>
      <c r="LSO145" s="21"/>
      <c r="LSP145" s="21"/>
      <c r="LSQ145" s="21"/>
      <c r="LSR145" s="21"/>
      <c r="LSS145" s="21"/>
      <c r="LST145" s="21"/>
      <c r="LSU145" s="21"/>
      <c r="LSV145" s="21"/>
      <c r="LSW145" s="21"/>
      <c r="LSX145" s="21"/>
      <c r="LSY145" s="21"/>
      <c r="LSZ145" s="21"/>
      <c r="LTA145" s="21"/>
      <c r="LTB145" s="21"/>
      <c r="LTC145" s="21"/>
      <c r="LTD145" s="21"/>
      <c r="LTE145" s="21"/>
      <c r="LTF145" s="21"/>
      <c r="LTG145" s="21"/>
      <c r="LTH145" s="21"/>
      <c r="LTI145" s="21"/>
      <c r="LTJ145" s="21"/>
      <c r="LTK145" s="21"/>
      <c r="LTL145" s="21"/>
      <c r="LTM145" s="21"/>
      <c r="LTN145" s="21"/>
      <c r="LTO145" s="21"/>
      <c r="LTP145" s="21"/>
      <c r="LTQ145" s="21"/>
      <c r="LTR145" s="21"/>
      <c r="LTS145" s="21"/>
      <c r="LTT145" s="21"/>
      <c r="LTU145" s="21"/>
      <c r="LTV145" s="21"/>
      <c r="LTW145" s="21"/>
      <c r="LTX145" s="21"/>
      <c r="LTY145" s="21"/>
      <c r="LTZ145" s="21"/>
      <c r="LUA145" s="21"/>
      <c r="LUB145" s="21"/>
      <c r="LUC145" s="21"/>
      <c r="LUD145" s="21"/>
      <c r="LUE145" s="21"/>
      <c r="LUF145" s="21"/>
      <c r="LUG145" s="21"/>
      <c r="LUH145" s="21"/>
      <c r="LUI145" s="21"/>
      <c r="LUJ145" s="21"/>
      <c r="LUK145" s="21"/>
      <c r="LUL145" s="21"/>
      <c r="LUM145" s="21"/>
      <c r="LUN145" s="21"/>
      <c r="LUO145" s="21"/>
      <c r="LUP145" s="21"/>
      <c r="LUQ145" s="21"/>
      <c r="LUR145" s="21"/>
      <c r="LUS145" s="21"/>
      <c r="LUT145" s="21"/>
      <c r="LUU145" s="21"/>
      <c r="LUV145" s="21"/>
      <c r="LUW145" s="21"/>
      <c r="LUX145" s="21"/>
      <c r="LUY145" s="21"/>
      <c r="LUZ145" s="21"/>
      <c r="LVA145" s="21"/>
      <c r="LVB145" s="21"/>
      <c r="LVC145" s="21"/>
      <c r="LVD145" s="21"/>
      <c r="LVE145" s="21"/>
      <c r="LVF145" s="21"/>
      <c r="LVG145" s="21"/>
      <c r="LVH145" s="21"/>
      <c r="LVI145" s="21"/>
      <c r="LVJ145" s="21"/>
      <c r="LVK145" s="21"/>
      <c r="LVL145" s="21"/>
      <c r="LVM145" s="21"/>
      <c r="LVN145" s="21"/>
      <c r="LVO145" s="21"/>
      <c r="LVP145" s="21"/>
      <c r="LVQ145" s="21"/>
      <c r="LVR145" s="21"/>
      <c r="LVS145" s="21"/>
      <c r="LVT145" s="21"/>
      <c r="LVU145" s="21"/>
      <c r="LVV145" s="21"/>
      <c r="LVW145" s="21"/>
      <c r="LVX145" s="21"/>
      <c r="LVY145" s="21"/>
      <c r="LVZ145" s="21"/>
      <c r="LWA145" s="21"/>
      <c r="LWB145" s="21"/>
      <c r="LWC145" s="21"/>
      <c r="LWD145" s="21"/>
      <c r="LWE145" s="21"/>
      <c r="LWF145" s="21"/>
      <c r="LWG145" s="21"/>
      <c r="LWH145" s="21"/>
      <c r="LWI145" s="21"/>
      <c r="LWJ145" s="21"/>
      <c r="LWK145" s="21"/>
      <c r="LWL145" s="21"/>
      <c r="LWM145" s="21"/>
      <c r="LWN145" s="21"/>
      <c r="LWO145" s="21"/>
      <c r="LWP145" s="21"/>
      <c r="LWQ145" s="21"/>
      <c r="LWR145" s="21"/>
      <c r="LWS145" s="21"/>
      <c r="LWT145" s="21"/>
      <c r="LWU145" s="21"/>
      <c r="LWV145" s="21"/>
      <c r="LWW145" s="21"/>
      <c r="LWX145" s="21"/>
      <c r="LWY145" s="21"/>
      <c r="LWZ145" s="21"/>
      <c r="LXA145" s="21"/>
      <c r="LXB145" s="21"/>
      <c r="LXC145" s="21"/>
      <c r="LXD145" s="21"/>
      <c r="LXE145" s="21"/>
      <c r="LXF145" s="21"/>
      <c r="LXG145" s="21"/>
      <c r="LXH145" s="21"/>
      <c r="LXI145" s="21"/>
      <c r="LXJ145" s="21"/>
      <c r="LXK145" s="21"/>
      <c r="LXL145" s="21"/>
      <c r="LXM145" s="21"/>
      <c r="LXN145" s="21"/>
      <c r="LXO145" s="21"/>
      <c r="LXP145" s="21"/>
      <c r="LXQ145" s="21"/>
      <c r="LXR145" s="21"/>
      <c r="LXS145" s="21"/>
      <c r="LXT145" s="21"/>
      <c r="LXU145" s="21"/>
      <c r="LXV145" s="21"/>
      <c r="LXW145" s="21"/>
      <c r="LXX145" s="21"/>
      <c r="LXY145" s="21"/>
      <c r="LXZ145" s="21"/>
      <c r="LYA145" s="21"/>
      <c r="LYB145" s="21"/>
      <c r="LYC145" s="21"/>
      <c r="LYD145" s="21"/>
      <c r="LYE145" s="21"/>
      <c r="LYF145" s="21"/>
      <c r="LYG145" s="21"/>
      <c r="LYH145" s="21"/>
      <c r="LYI145" s="21"/>
      <c r="LYJ145" s="21"/>
      <c r="LYK145" s="21"/>
      <c r="LYL145" s="21"/>
      <c r="LYM145" s="21"/>
      <c r="LYN145" s="21"/>
      <c r="LYO145" s="21"/>
      <c r="LYP145" s="21"/>
      <c r="LYQ145" s="21"/>
      <c r="LYR145" s="21"/>
      <c r="LYS145" s="21"/>
      <c r="LYT145" s="21"/>
      <c r="LYU145" s="21"/>
      <c r="LYV145" s="21"/>
      <c r="LYW145" s="21"/>
      <c r="LYX145" s="21"/>
      <c r="LYY145" s="21"/>
      <c r="LYZ145" s="21"/>
      <c r="LZA145" s="21"/>
      <c r="LZB145" s="21"/>
      <c r="LZC145" s="21"/>
      <c r="LZD145" s="21"/>
      <c r="LZE145" s="21"/>
      <c r="LZF145" s="21"/>
      <c r="LZG145" s="21"/>
      <c r="LZH145" s="21"/>
      <c r="LZI145" s="21"/>
      <c r="LZJ145" s="21"/>
      <c r="LZK145" s="21"/>
      <c r="LZL145" s="21"/>
      <c r="LZM145" s="21"/>
      <c r="LZN145" s="21"/>
      <c r="LZO145" s="21"/>
      <c r="LZP145" s="21"/>
      <c r="LZQ145" s="21"/>
      <c r="LZR145" s="21"/>
      <c r="LZS145" s="21"/>
      <c r="LZT145" s="21"/>
      <c r="LZU145" s="21"/>
      <c r="LZV145" s="21"/>
      <c r="LZW145" s="21"/>
      <c r="LZX145" s="21"/>
      <c r="LZY145" s="21"/>
      <c r="LZZ145" s="21"/>
      <c r="MAA145" s="21"/>
      <c r="MAB145" s="21"/>
      <c r="MAC145" s="21"/>
      <c r="MAD145" s="21"/>
      <c r="MAE145" s="21"/>
      <c r="MAF145" s="21"/>
      <c r="MAG145" s="21"/>
      <c r="MAH145" s="21"/>
      <c r="MAI145" s="21"/>
      <c r="MAJ145" s="21"/>
      <c r="MAK145" s="21"/>
      <c r="MAL145" s="21"/>
      <c r="MAM145" s="21"/>
      <c r="MAN145" s="21"/>
      <c r="MAO145" s="21"/>
      <c r="MAP145" s="21"/>
      <c r="MAQ145" s="21"/>
      <c r="MAR145" s="21"/>
      <c r="MAS145" s="21"/>
      <c r="MAT145" s="21"/>
      <c r="MAU145" s="21"/>
      <c r="MAV145" s="21"/>
      <c r="MAW145" s="21"/>
      <c r="MAX145" s="21"/>
      <c r="MAY145" s="21"/>
      <c r="MAZ145" s="21"/>
      <c r="MBA145" s="21"/>
      <c r="MBB145" s="21"/>
      <c r="MBC145" s="21"/>
      <c r="MBD145" s="21"/>
      <c r="MBE145" s="21"/>
      <c r="MBF145" s="21"/>
      <c r="MBG145" s="21"/>
      <c r="MBH145" s="21"/>
      <c r="MBI145" s="21"/>
      <c r="MBJ145" s="21"/>
      <c r="MBK145" s="21"/>
      <c r="MBL145" s="21"/>
      <c r="MBM145" s="21"/>
      <c r="MBN145" s="21"/>
      <c r="MBO145" s="21"/>
      <c r="MBP145" s="21"/>
      <c r="MBQ145" s="21"/>
      <c r="MBR145" s="21"/>
      <c r="MBS145" s="21"/>
      <c r="MBT145" s="21"/>
      <c r="MBU145" s="21"/>
      <c r="MBV145" s="21"/>
      <c r="MBW145" s="21"/>
      <c r="MBX145" s="21"/>
      <c r="MBY145" s="21"/>
      <c r="MBZ145" s="21"/>
      <c r="MCA145" s="21"/>
      <c r="MCB145" s="21"/>
      <c r="MCC145" s="21"/>
      <c r="MCD145" s="21"/>
      <c r="MCE145" s="21"/>
      <c r="MCF145" s="21"/>
      <c r="MCG145" s="21"/>
      <c r="MCH145" s="21"/>
      <c r="MCI145" s="21"/>
      <c r="MCJ145" s="21"/>
      <c r="MCK145" s="21"/>
      <c r="MCL145" s="21"/>
      <c r="MCM145" s="21"/>
      <c r="MCN145" s="21"/>
      <c r="MCO145" s="21"/>
      <c r="MCP145" s="21"/>
      <c r="MCQ145" s="21"/>
      <c r="MCR145" s="21"/>
      <c r="MCS145" s="21"/>
      <c r="MCT145" s="21"/>
      <c r="MCU145" s="21"/>
      <c r="MCV145" s="21"/>
      <c r="MCW145" s="21"/>
      <c r="MCX145" s="21"/>
      <c r="MCY145" s="21"/>
      <c r="MCZ145" s="21"/>
      <c r="MDA145" s="21"/>
      <c r="MDB145" s="21"/>
      <c r="MDC145" s="21"/>
      <c r="MDD145" s="21"/>
      <c r="MDE145" s="21"/>
      <c r="MDF145" s="21"/>
      <c r="MDG145" s="21"/>
      <c r="MDH145" s="21"/>
      <c r="MDI145" s="21"/>
      <c r="MDJ145" s="21"/>
      <c r="MDK145" s="21"/>
      <c r="MDL145" s="21"/>
      <c r="MDM145" s="21"/>
      <c r="MDN145" s="21"/>
      <c r="MDO145" s="21"/>
      <c r="MDP145" s="21"/>
      <c r="MDQ145" s="21"/>
      <c r="MDR145" s="21"/>
      <c r="MDS145" s="21"/>
      <c r="MDT145" s="21"/>
      <c r="MDU145" s="21"/>
      <c r="MDV145" s="21"/>
      <c r="MDW145" s="21"/>
      <c r="MDX145" s="21"/>
      <c r="MDY145" s="21"/>
      <c r="MDZ145" s="21"/>
      <c r="MEA145" s="21"/>
      <c r="MEB145" s="21"/>
      <c r="MEC145" s="21"/>
      <c r="MED145" s="21"/>
      <c r="MEE145" s="21"/>
      <c r="MEF145" s="21"/>
      <c r="MEG145" s="21"/>
      <c r="MEH145" s="21"/>
      <c r="MEI145" s="21"/>
      <c r="MEJ145" s="21"/>
      <c r="MEK145" s="21"/>
      <c r="MEL145" s="21"/>
      <c r="MEM145" s="21"/>
      <c r="MEN145" s="21"/>
      <c r="MEO145" s="21"/>
      <c r="MEP145" s="21"/>
      <c r="MEQ145" s="21"/>
      <c r="MER145" s="21"/>
      <c r="MES145" s="21"/>
      <c r="MET145" s="21"/>
      <c r="MEU145" s="21"/>
      <c r="MEV145" s="21"/>
      <c r="MEW145" s="21"/>
      <c r="MEX145" s="21"/>
      <c r="MEY145" s="21"/>
      <c r="MEZ145" s="21"/>
      <c r="MFA145" s="21"/>
      <c r="MFB145" s="21"/>
      <c r="MFC145" s="21"/>
      <c r="MFD145" s="21"/>
      <c r="MFE145" s="21"/>
      <c r="MFF145" s="21"/>
      <c r="MFG145" s="21"/>
      <c r="MFH145" s="21"/>
      <c r="MFI145" s="21"/>
      <c r="MFJ145" s="21"/>
      <c r="MFK145" s="21"/>
      <c r="MFL145" s="21"/>
      <c r="MFM145" s="21"/>
      <c r="MFN145" s="21"/>
      <c r="MFO145" s="21"/>
      <c r="MFP145" s="21"/>
      <c r="MFQ145" s="21"/>
      <c r="MFR145" s="21"/>
      <c r="MFS145" s="21"/>
      <c r="MFT145" s="21"/>
      <c r="MFU145" s="21"/>
      <c r="MFV145" s="21"/>
      <c r="MFW145" s="21"/>
      <c r="MFX145" s="21"/>
      <c r="MFY145" s="21"/>
      <c r="MFZ145" s="21"/>
      <c r="MGA145" s="21"/>
      <c r="MGB145" s="21"/>
      <c r="MGC145" s="21"/>
      <c r="MGD145" s="21"/>
      <c r="MGE145" s="21"/>
      <c r="MGF145" s="21"/>
      <c r="MGG145" s="21"/>
      <c r="MGH145" s="21"/>
      <c r="MGI145" s="21"/>
      <c r="MGJ145" s="21"/>
      <c r="MGK145" s="21"/>
      <c r="MGL145" s="21"/>
      <c r="MGM145" s="21"/>
      <c r="MGN145" s="21"/>
      <c r="MGO145" s="21"/>
      <c r="MGP145" s="21"/>
      <c r="MGQ145" s="21"/>
      <c r="MGR145" s="21"/>
      <c r="MGS145" s="21"/>
      <c r="MGT145" s="21"/>
      <c r="MGU145" s="21"/>
      <c r="MGV145" s="21"/>
      <c r="MGW145" s="21"/>
      <c r="MGX145" s="21"/>
      <c r="MGY145" s="21"/>
      <c r="MGZ145" s="21"/>
      <c r="MHA145" s="21"/>
      <c r="MHB145" s="21"/>
      <c r="MHC145" s="21"/>
      <c r="MHD145" s="21"/>
      <c r="MHE145" s="21"/>
      <c r="MHF145" s="21"/>
      <c r="MHG145" s="21"/>
      <c r="MHH145" s="21"/>
      <c r="MHI145" s="21"/>
      <c r="MHJ145" s="21"/>
      <c r="MHK145" s="21"/>
      <c r="MHL145" s="21"/>
      <c r="MHM145" s="21"/>
      <c r="MHN145" s="21"/>
      <c r="MHO145" s="21"/>
      <c r="MHP145" s="21"/>
      <c r="MHQ145" s="21"/>
      <c r="MHR145" s="21"/>
      <c r="MHS145" s="21"/>
      <c r="MHT145" s="21"/>
      <c r="MHU145" s="21"/>
      <c r="MHV145" s="21"/>
      <c r="MHW145" s="21"/>
      <c r="MHX145" s="21"/>
      <c r="MHY145" s="21"/>
      <c r="MHZ145" s="21"/>
      <c r="MIA145" s="21"/>
      <c r="MIB145" s="21"/>
      <c r="MIC145" s="21"/>
      <c r="MID145" s="21"/>
      <c r="MIE145" s="21"/>
      <c r="MIF145" s="21"/>
      <c r="MIG145" s="21"/>
      <c r="MIH145" s="21"/>
      <c r="MII145" s="21"/>
      <c r="MIJ145" s="21"/>
      <c r="MIK145" s="21"/>
      <c r="MIL145" s="21"/>
      <c r="MIM145" s="21"/>
      <c r="MIN145" s="21"/>
      <c r="MIO145" s="21"/>
      <c r="MIP145" s="21"/>
      <c r="MIQ145" s="21"/>
      <c r="MIR145" s="21"/>
      <c r="MIS145" s="21"/>
      <c r="MIT145" s="21"/>
      <c r="MIU145" s="21"/>
      <c r="MIV145" s="21"/>
      <c r="MIW145" s="21"/>
      <c r="MIX145" s="21"/>
      <c r="MIY145" s="21"/>
      <c r="MIZ145" s="21"/>
      <c r="MJA145" s="21"/>
      <c r="MJB145" s="21"/>
      <c r="MJC145" s="21"/>
      <c r="MJD145" s="21"/>
      <c r="MJE145" s="21"/>
      <c r="MJF145" s="21"/>
      <c r="MJG145" s="21"/>
      <c r="MJH145" s="21"/>
      <c r="MJI145" s="21"/>
      <c r="MJJ145" s="21"/>
      <c r="MJK145" s="21"/>
      <c r="MJL145" s="21"/>
      <c r="MJM145" s="21"/>
      <c r="MJN145" s="21"/>
      <c r="MJO145" s="21"/>
      <c r="MJP145" s="21"/>
      <c r="MJQ145" s="21"/>
      <c r="MJR145" s="21"/>
      <c r="MJS145" s="21"/>
      <c r="MJT145" s="21"/>
      <c r="MJU145" s="21"/>
      <c r="MJV145" s="21"/>
      <c r="MJW145" s="21"/>
      <c r="MJX145" s="21"/>
      <c r="MJY145" s="21"/>
      <c r="MJZ145" s="21"/>
      <c r="MKA145" s="21"/>
      <c r="MKB145" s="21"/>
      <c r="MKC145" s="21"/>
      <c r="MKD145" s="21"/>
      <c r="MKE145" s="21"/>
      <c r="MKF145" s="21"/>
      <c r="MKG145" s="21"/>
      <c r="MKH145" s="21"/>
      <c r="MKI145" s="21"/>
      <c r="MKJ145" s="21"/>
      <c r="MKK145" s="21"/>
      <c r="MKL145" s="21"/>
      <c r="MKM145" s="21"/>
      <c r="MKN145" s="21"/>
      <c r="MKO145" s="21"/>
      <c r="MKP145" s="21"/>
      <c r="MKQ145" s="21"/>
      <c r="MKR145" s="21"/>
      <c r="MKS145" s="21"/>
      <c r="MKT145" s="21"/>
      <c r="MKU145" s="21"/>
      <c r="MKV145" s="21"/>
      <c r="MKW145" s="21"/>
      <c r="MKX145" s="21"/>
      <c r="MKY145" s="21"/>
      <c r="MKZ145" s="21"/>
      <c r="MLA145" s="21"/>
      <c r="MLB145" s="21"/>
      <c r="MLC145" s="21"/>
      <c r="MLD145" s="21"/>
      <c r="MLE145" s="21"/>
      <c r="MLF145" s="21"/>
      <c r="MLG145" s="21"/>
      <c r="MLH145" s="21"/>
      <c r="MLI145" s="21"/>
      <c r="MLJ145" s="21"/>
      <c r="MLK145" s="21"/>
      <c r="MLL145" s="21"/>
      <c r="MLM145" s="21"/>
      <c r="MLN145" s="21"/>
      <c r="MLO145" s="21"/>
      <c r="MLP145" s="21"/>
      <c r="MLQ145" s="21"/>
      <c r="MLR145" s="21"/>
      <c r="MLS145" s="21"/>
      <c r="MLT145" s="21"/>
      <c r="MLU145" s="21"/>
      <c r="MLV145" s="21"/>
      <c r="MLW145" s="21"/>
      <c r="MLX145" s="21"/>
      <c r="MLY145" s="21"/>
      <c r="MLZ145" s="21"/>
      <c r="MMA145" s="21"/>
      <c r="MMB145" s="21"/>
      <c r="MMC145" s="21"/>
      <c r="MMD145" s="21"/>
      <c r="MME145" s="21"/>
      <c r="MMF145" s="21"/>
      <c r="MMG145" s="21"/>
      <c r="MMH145" s="21"/>
      <c r="MMI145" s="21"/>
      <c r="MMJ145" s="21"/>
      <c r="MMK145" s="21"/>
      <c r="MML145" s="21"/>
      <c r="MMM145" s="21"/>
      <c r="MMN145" s="21"/>
      <c r="MMO145" s="21"/>
      <c r="MMP145" s="21"/>
      <c r="MMQ145" s="21"/>
      <c r="MMR145" s="21"/>
      <c r="MMS145" s="21"/>
      <c r="MMT145" s="21"/>
      <c r="MMU145" s="21"/>
      <c r="MMV145" s="21"/>
      <c r="MMW145" s="21"/>
      <c r="MMX145" s="21"/>
      <c r="MMY145" s="21"/>
      <c r="MMZ145" s="21"/>
      <c r="MNA145" s="21"/>
      <c r="MNB145" s="21"/>
      <c r="MNC145" s="21"/>
      <c r="MND145" s="21"/>
      <c r="MNE145" s="21"/>
      <c r="MNF145" s="21"/>
      <c r="MNG145" s="21"/>
      <c r="MNH145" s="21"/>
      <c r="MNI145" s="21"/>
      <c r="MNJ145" s="21"/>
      <c r="MNK145" s="21"/>
      <c r="MNL145" s="21"/>
      <c r="MNM145" s="21"/>
      <c r="MNN145" s="21"/>
      <c r="MNO145" s="21"/>
      <c r="MNP145" s="21"/>
      <c r="MNQ145" s="21"/>
      <c r="MNR145" s="21"/>
      <c r="MNS145" s="21"/>
      <c r="MNT145" s="21"/>
      <c r="MNU145" s="21"/>
      <c r="MNV145" s="21"/>
      <c r="MNW145" s="21"/>
      <c r="MNX145" s="21"/>
      <c r="MNY145" s="21"/>
      <c r="MNZ145" s="21"/>
      <c r="MOA145" s="21"/>
      <c r="MOB145" s="21"/>
      <c r="MOC145" s="21"/>
      <c r="MOD145" s="21"/>
      <c r="MOE145" s="21"/>
      <c r="MOF145" s="21"/>
      <c r="MOG145" s="21"/>
      <c r="MOH145" s="21"/>
      <c r="MOI145" s="21"/>
      <c r="MOJ145" s="21"/>
      <c r="MOK145" s="21"/>
      <c r="MOL145" s="21"/>
      <c r="MOM145" s="21"/>
      <c r="MON145" s="21"/>
      <c r="MOO145" s="21"/>
      <c r="MOP145" s="21"/>
      <c r="MOQ145" s="21"/>
      <c r="MOR145" s="21"/>
      <c r="MOS145" s="21"/>
      <c r="MOT145" s="21"/>
      <c r="MOU145" s="21"/>
      <c r="MOV145" s="21"/>
      <c r="MOW145" s="21"/>
      <c r="MOX145" s="21"/>
      <c r="MOY145" s="21"/>
      <c r="MOZ145" s="21"/>
      <c r="MPA145" s="21"/>
      <c r="MPB145" s="21"/>
      <c r="MPC145" s="21"/>
      <c r="MPD145" s="21"/>
      <c r="MPE145" s="21"/>
      <c r="MPF145" s="21"/>
      <c r="MPG145" s="21"/>
      <c r="MPH145" s="21"/>
      <c r="MPI145" s="21"/>
      <c r="MPJ145" s="21"/>
      <c r="MPK145" s="21"/>
      <c r="MPL145" s="21"/>
      <c r="MPM145" s="21"/>
      <c r="MPN145" s="21"/>
      <c r="MPO145" s="21"/>
      <c r="MPP145" s="21"/>
      <c r="MPQ145" s="21"/>
      <c r="MPR145" s="21"/>
      <c r="MPS145" s="21"/>
      <c r="MPT145" s="21"/>
      <c r="MPU145" s="21"/>
      <c r="MPV145" s="21"/>
      <c r="MPW145" s="21"/>
      <c r="MPX145" s="21"/>
      <c r="MPY145" s="21"/>
      <c r="MPZ145" s="21"/>
      <c r="MQA145" s="21"/>
      <c r="MQB145" s="21"/>
      <c r="MQC145" s="21"/>
      <c r="MQD145" s="21"/>
      <c r="MQE145" s="21"/>
      <c r="MQF145" s="21"/>
      <c r="MQG145" s="21"/>
      <c r="MQH145" s="21"/>
      <c r="MQI145" s="21"/>
      <c r="MQJ145" s="21"/>
      <c r="MQK145" s="21"/>
      <c r="MQL145" s="21"/>
      <c r="MQM145" s="21"/>
      <c r="MQN145" s="21"/>
      <c r="MQO145" s="21"/>
      <c r="MQP145" s="21"/>
      <c r="MQQ145" s="21"/>
      <c r="MQR145" s="21"/>
      <c r="MQS145" s="21"/>
      <c r="MQT145" s="21"/>
      <c r="MQU145" s="21"/>
      <c r="MQV145" s="21"/>
      <c r="MQW145" s="21"/>
      <c r="MQX145" s="21"/>
      <c r="MQY145" s="21"/>
      <c r="MQZ145" s="21"/>
      <c r="MRA145" s="21"/>
      <c r="MRB145" s="21"/>
      <c r="MRC145" s="21"/>
      <c r="MRD145" s="21"/>
      <c r="MRE145" s="21"/>
      <c r="MRF145" s="21"/>
      <c r="MRG145" s="21"/>
      <c r="MRH145" s="21"/>
      <c r="MRI145" s="21"/>
      <c r="MRJ145" s="21"/>
      <c r="MRK145" s="21"/>
      <c r="MRL145" s="21"/>
      <c r="MRM145" s="21"/>
      <c r="MRN145" s="21"/>
      <c r="MRO145" s="21"/>
      <c r="MRP145" s="21"/>
      <c r="MRQ145" s="21"/>
      <c r="MRR145" s="21"/>
      <c r="MRS145" s="21"/>
      <c r="MRT145" s="21"/>
      <c r="MRU145" s="21"/>
      <c r="MRV145" s="21"/>
      <c r="MRW145" s="21"/>
      <c r="MRX145" s="21"/>
      <c r="MRY145" s="21"/>
      <c r="MRZ145" s="21"/>
      <c r="MSA145" s="21"/>
      <c r="MSB145" s="21"/>
      <c r="MSC145" s="21"/>
      <c r="MSD145" s="21"/>
      <c r="MSE145" s="21"/>
      <c r="MSF145" s="21"/>
      <c r="MSG145" s="21"/>
      <c r="MSH145" s="21"/>
      <c r="MSI145" s="21"/>
      <c r="MSJ145" s="21"/>
      <c r="MSK145" s="21"/>
      <c r="MSL145" s="21"/>
      <c r="MSM145" s="21"/>
      <c r="MSN145" s="21"/>
      <c r="MSO145" s="21"/>
      <c r="MSP145" s="21"/>
      <c r="MSQ145" s="21"/>
      <c r="MSR145" s="21"/>
      <c r="MSS145" s="21"/>
      <c r="MST145" s="21"/>
      <c r="MSU145" s="21"/>
      <c r="MSV145" s="21"/>
      <c r="MSW145" s="21"/>
      <c r="MSX145" s="21"/>
      <c r="MSY145" s="21"/>
      <c r="MSZ145" s="21"/>
      <c r="MTA145" s="21"/>
      <c r="MTB145" s="21"/>
      <c r="MTC145" s="21"/>
      <c r="MTD145" s="21"/>
      <c r="MTE145" s="21"/>
      <c r="MTF145" s="21"/>
      <c r="MTG145" s="21"/>
      <c r="MTH145" s="21"/>
      <c r="MTI145" s="21"/>
      <c r="MTJ145" s="21"/>
      <c r="MTK145" s="21"/>
      <c r="MTL145" s="21"/>
      <c r="MTM145" s="21"/>
      <c r="MTN145" s="21"/>
      <c r="MTO145" s="21"/>
      <c r="MTP145" s="21"/>
      <c r="MTQ145" s="21"/>
      <c r="MTR145" s="21"/>
      <c r="MTS145" s="21"/>
      <c r="MTT145" s="21"/>
      <c r="MTU145" s="21"/>
      <c r="MTV145" s="21"/>
      <c r="MTW145" s="21"/>
      <c r="MTX145" s="21"/>
      <c r="MTY145" s="21"/>
      <c r="MTZ145" s="21"/>
      <c r="MUA145" s="21"/>
      <c r="MUB145" s="21"/>
      <c r="MUC145" s="21"/>
      <c r="MUD145" s="21"/>
      <c r="MUE145" s="21"/>
      <c r="MUF145" s="21"/>
      <c r="MUG145" s="21"/>
      <c r="MUH145" s="21"/>
      <c r="MUI145" s="21"/>
      <c r="MUJ145" s="21"/>
      <c r="MUK145" s="21"/>
      <c r="MUL145" s="21"/>
      <c r="MUM145" s="21"/>
      <c r="MUN145" s="21"/>
      <c r="MUO145" s="21"/>
      <c r="MUP145" s="21"/>
      <c r="MUQ145" s="21"/>
      <c r="MUR145" s="21"/>
      <c r="MUS145" s="21"/>
      <c r="MUT145" s="21"/>
      <c r="MUU145" s="21"/>
      <c r="MUV145" s="21"/>
      <c r="MUW145" s="21"/>
      <c r="MUX145" s="21"/>
      <c r="MUY145" s="21"/>
      <c r="MUZ145" s="21"/>
      <c r="MVA145" s="21"/>
      <c r="MVB145" s="21"/>
      <c r="MVC145" s="21"/>
      <c r="MVD145" s="21"/>
      <c r="MVE145" s="21"/>
      <c r="MVF145" s="21"/>
      <c r="MVG145" s="21"/>
      <c r="MVH145" s="21"/>
      <c r="MVI145" s="21"/>
      <c r="MVJ145" s="21"/>
      <c r="MVK145" s="21"/>
      <c r="MVL145" s="21"/>
      <c r="MVM145" s="21"/>
      <c r="MVN145" s="21"/>
      <c r="MVO145" s="21"/>
      <c r="MVP145" s="21"/>
      <c r="MVQ145" s="21"/>
      <c r="MVR145" s="21"/>
      <c r="MVS145" s="21"/>
      <c r="MVT145" s="21"/>
      <c r="MVU145" s="21"/>
      <c r="MVV145" s="21"/>
      <c r="MVW145" s="21"/>
      <c r="MVX145" s="21"/>
      <c r="MVY145" s="21"/>
      <c r="MVZ145" s="21"/>
      <c r="MWA145" s="21"/>
      <c r="MWB145" s="21"/>
      <c r="MWC145" s="21"/>
      <c r="MWD145" s="21"/>
      <c r="MWE145" s="21"/>
      <c r="MWF145" s="21"/>
      <c r="MWG145" s="21"/>
      <c r="MWH145" s="21"/>
      <c r="MWI145" s="21"/>
      <c r="MWJ145" s="21"/>
      <c r="MWK145" s="21"/>
      <c r="MWL145" s="21"/>
      <c r="MWM145" s="21"/>
      <c r="MWN145" s="21"/>
      <c r="MWO145" s="21"/>
      <c r="MWP145" s="21"/>
      <c r="MWQ145" s="21"/>
      <c r="MWR145" s="21"/>
      <c r="MWS145" s="21"/>
      <c r="MWT145" s="21"/>
      <c r="MWU145" s="21"/>
      <c r="MWV145" s="21"/>
      <c r="MWW145" s="21"/>
      <c r="MWX145" s="21"/>
      <c r="MWY145" s="21"/>
      <c r="MWZ145" s="21"/>
      <c r="MXA145" s="21"/>
      <c r="MXB145" s="21"/>
      <c r="MXC145" s="21"/>
      <c r="MXD145" s="21"/>
      <c r="MXE145" s="21"/>
      <c r="MXF145" s="21"/>
      <c r="MXG145" s="21"/>
      <c r="MXH145" s="21"/>
      <c r="MXI145" s="21"/>
      <c r="MXJ145" s="21"/>
      <c r="MXK145" s="21"/>
      <c r="MXL145" s="21"/>
      <c r="MXM145" s="21"/>
      <c r="MXN145" s="21"/>
      <c r="MXO145" s="21"/>
      <c r="MXP145" s="21"/>
      <c r="MXQ145" s="21"/>
      <c r="MXR145" s="21"/>
      <c r="MXS145" s="21"/>
      <c r="MXT145" s="21"/>
      <c r="MXU145" s="21"/>
      <c r="MXV145" s="21"/>
      <c r="MXW145" s="21"/>
      <c r="MXX145" s="21"/>
      <c r="MXY145" s="21"/>
      <c r="MXZ145" s="21"/>
      <c r="MYA145" s="21"/>
      <c r="MYB145" s="21"/>
      <c r="MYC145" s="21"/>
      <c r="MYD145" s="21"/>
      <c r="MYE145" s="21"/>
      <c r="MYF145" s="21"/>
      <c r="MYG145" s="21"/>
      <c r="MYH145" s="21"/>
      <c r="MYI145" s="21"/>
      <c r="MYJ145" s="21"/>
      <c r="MYK145" s="21"/>
      <c r="MYL145" s="21"/>
      <c r="MYM145" s="21"/>
      <c r="MYN145" s="21"/>
      <c r="MYO145" s="21"/>
      <c r="MYP145" s="21"/>
      <c r="MYQ145" s="21"/>
      <c r="MYR145" s="21"/>
      <c r="MYS145" s="21"/>
      <c r="MYT145" s="21"/>
      <c r="MYU145" s="21"/>
      <c r="MYV145" s="21"/>
      <c r="MYW145" s="21"/>
      <c r="MYX145" s="21"/>
      <c r="MYY145" s="21"/>
      <c r="MYZ145" s="21"/>
      <c r="MZA145" s="21"/>
      <c r="MZB145" s="21"/>
      <c r="MZC145" s="21"/>
      <c r="MZD145" s="21"/>
      <c r="MZE145" s="21"/>
      <c r="MZF145" s="21"/>
      <c r="MZG145" s="21"/>
      <c r="MZH145" s="21"/>
      <c r="MZI145" s="21"/>
      <c r="MZJ145" s="21"/>
      <c r="MZK145" s="21"/>
      <c r="MZL145" s="21"/>
      <c r="MZM145" s="21"/>
      <c r="MZN145" s="21"/>
      <c r="MZO145" s="21"/>
      <c r="MZP145" s="21"/>
      <c r="MZQ145" s="21"/>
      <c r="MZR145" s="21"/>
      <c r="MZS145" s="21"/>
      <c r="MZT145" s="21"/>
      <c r="MZU145" s="21"/>
      <c r="MZV145" s="21"/>
      <c r="MZW145" s="21"/>
      <c r="MZX145" s="21"/>
      <c r="MZY145" s="21"/>
      <c r="MZZ145" s="21"/>
      <c r="NAA145" s="21"/>
      <c r="NAB145" s="21"/>
      <c r="NAC145" s="21"/>
      <c r="NAD145" s="21"/>
      <c r="NAE145" s="21"/>
      <c r="NAF145" s="21"/>
      <c r="NAG145" s="21"/>
      <c r="NAH145" s="21"/>
      <c r="NAI145" s="21"/>
      <c r="NAJ145" s="21"/>
      <c r="NAK145" s="21"/>
      <c r="NAL145" s="21"/>
      <c r="NAM145" s="21"/>
      <c r="NAN145" s="21"/>
      <c r="NAO145" s="21"/>
      <c r="NAP145" s="21"/>
      <c r="NAQ145" s="21"/>
      <c r="NAR145" s="21"/>
      <c r="NAS145" s="21"/>
      <c r="NAT145" s="21"/>
      <c r="NAU145" s="21"/>
      <c r="NAV145" s="21"/>
      <c r="NAW145" s="21"/>
      <c r="NAX145" s="21"/>
      <c r="NAY145" s="21"/>
      <c r="NAZ145" s="21"/>
      <c r="NBA145" s="21"/>
      <c r="NBB145" s="21"/>
      <c r="NBC145" s="21"/>
      <c r="NBD145" s="21"/>
      <c r="NBE145" s="21"/>
      <c r="NBF145" s="21"/>
      <c r="NBG145" s="21"/>
      <c r="NBH145" s="21"/>
      <c r="NBI145" s="21"/>
      <c r="NBJ145" s="21"/>
      <c r="NBK145" s="21"/>
      <c r="NBL145" s="21"/>
      <c r="NBM145" s="21"/>
      <c r="NBN145" s="21"/>
      <c r="NBO145" s="21"/>
      <c r="NBP145" s="21"/>
      <c r="NBQ145" s="21"/>
      <c r="NBR145" s="21"/>
      <c r="NBS145" s="21"/>
      <c r="NBT145" s="21"/>
      <c r="NBU145" s="21"/>
      <c r="NBV145" s="21"/>
      <c r="NBW145" s="21"/>
      <c r="NBX145" s="21"/>
      <c r="NBY145" s="21"/>
      <c r="NBZ145" s="21"/>
      <c r="NCA145" s="21"/>
      <c r="NCB145" s="21"/>
      <c r="NCC145" s="21"/>
      <c r="NCD145" s="21"/>
      <c r="NCE145" s="21"/>
      <c r="NCF145" s="21"/>
      <c r="NCG145" s="21"/>
      <c r="NCH145" s="21"/>
      <c r="NCI145" s="21"/>
      <c r="NCJ145" s="21"/>
      <c r="NCK145" s="21"/>
      <c r="NCL145" s="21"/>
      <c r="NCM145" s="21"/>
      <c r="NCN145" s="21"/>
      <c r="NCO145" s="21"/>
      <c r="NCP145" s="21"/>
      <c r="NCQ145" s="21"/>
      <c r="NCR145" s="21"/>
      <c r="NCS145" s="21"/>
      <c r="NCT145" s="21"/>
      <c r="NCU145" s="21"/>
      <c r="NCV145" s="21"/>
      <c r="NCW145" s="21"/>
      <c r="NCX145" s="21"/>
      <c r="NCY145" s="21"/>
      <c r="NCZ145" s="21"/>
      <c r="NDA145" s="21"/>
      <c r="NDB145" s="21"/>
      <c r="NDC145" s="21"/>
      <c r="NDD145" s="21"/>
      <c r="NDE145" s="21"/>
      <c r="NDF145" s="21"/>
      <c r="NDG145" s="21"/>
      <c r="NDH145" s="21"/>
      <c r="NDI145" s="21"/>
      <c r="NDJ145" s="21"/>
      <c r="NDK145" s="21"/>
      <c r="NDL145" s="21"/>
      <c r="NDM145" s="21"/>
      <c r="NDN145" s="21"/>
      <c r="NDO145" s="21"/>
      <c r="NDP145" s="21"/>
      <c r="NDQ145" s="21"/>
      <c r="NDR145" s="21"/>
      <c r="NDS145" s="21"/>
      <c r="NDT145" s="21"/>
      <c r="NDU145" s="21"/>
      <c r="NDV145" s="21"/>
      <c r="NDW145" s="21"/>
      <c r="NDX145" s="21"/>
      <c r="NDY145" s="21"/>
      <c r="NDZ145" s="21"/>
      <c r="NEA145" s="21"/>
      <c r="NEB145" s="21"/>
      <c r="NEC145" s="21"/>
      <c r="NED145" s="21"/>
      <c r="NEE145" s="21"/>
      <c r="NEF145" s="21"/>
      <c r="NEG145" s="21"/>
      <c r="NEH145" s="21"/>
      <c r="NEI145" s="21"/>
      <c r="NEJ145" s="21"/>
      <c r="NEK145" s="21"/>
      <c r="NEL145" s="21"/>
      <c r="NEM145" s="21"/>
      <c r="NEN145" s="21"/>
      <c r="NEO145" s="21"/>
      <c r="NEP145" s="21"/>
      <c r="NEQ145" s="21"/>
      <c r="NER145" s="21"/>
      <c r="NES145" s="21"/>
      <c r="NET145" s="21"/>
      <c r="NEU145" s="21"/>
      <c r="NEV145" s="21"/>
      <c r="NEW145" s="21"/>
      <c r="NEX145" s="21"/>
      <c r="NEY145" s="21"/>
      <c r="NEZ145" s="21"/>
      <c r="NFA145" s="21"/>
      <c r="NFB145" s="21"/>
      <c r="NFC145" s="21"/>
      <c r="NFD145" s="21"/>
      <c r="NFE145" s="21"/>
      <c r="NFF145" s="21"/>
      <c r="NFG145" s="21"/>
      <c r="NFH145" s="21"/>
      <c r="NFI145" s="21"/>
      <c r="NFJ145" s="21"/>
      <c r="NFK145" s="21"/>
      <c r="NFL145" s="21"/>
      <c r="NFM145" s="21"/>
      <c r="NFN145" s="21"/>
      <c r="NFO145" s="21"/>
      <c r="NFP145" s="21"/>
      <c r="NFQ145" s="21"/>
      <c r="NFR145" s="21"/>
      <c r="NFS145" s="21"/>
      <c r="NFT145" s="21"/>
      <c r="NFU145" s="21"/>
      <c r="NFV145" s="21"/>
      <c r="NFW145" s="21"/>
      <c r="NFX145" s="21"/>
      <c r="NFY145" s="21"/>
      <c r="NFZ145" s="21"/>
      <c r="NGA145" s="21"/>
      <c r="NGB145" s="21"/>
      <c r="NGC145" s="21"/>
      <c r="NGD145" s="21"/>
      <c r="NGE145" s="21"/>
      <c r="NGF145" s="21"/>
      <c r="NGG145" s="21"/>
      <c r="NGH145" s="21"/>
      <c r="NGI145" s="21"/>
      <c r="NGJ145" s="21"/>
      <c r="NGK145" s="21"/>
      <c r="NGL145" s="21"/>
      <c r="NGM145" s="21"/>
      <c r="NGN145" s="21"/>
      <c r="NGO145" s="21"/>
      <c r="NGP145" s="21"/>
      <c r="NGQ145" s="21"/>
      <c r="NGR145" s="21"/>
      <c r="NGS145" s="21"/>
      <c r="NGT145" s="21"/>
      <c r="NGU145" s="21"/>
      <c r="NGV145" s="21"/>
      <c r="NGW145" s="21"/>
      <c r="NGX145" s="21"/>
      <c r="NGY145" s="21"/>
      <c r="NGZ145" s="21"/>
      <c r="NHA145" s="21"/>
      <c r="NHB145" s="21"/>
      <c r="NHC145" s="21"/>
      <c r="NHD145" s="21"/>
      <c r="NHE145" s="21"/>
      <c r="NHF145" s="21"/>
      <c r="NHG145" s="21"/>
      <c r="NHH145" s="21"/>
      <c r="NHI145" s="21"/>
      <c r="NHJ145" s="21"/>
      <c r="NHK145" s="21"/>
      <c r="NHL145" s="21"/>
      <c r="NHM145" s="21"/>
      <c r="NHN145" s="21"/>
      <c r="NHO145" s="21"/>
      <c r="NHP145" s="21"/>
      <c r="NHQ145" s="21"/>
      <c r="NHR145" s="21"/>
      <c r="NHS145" s="21"/>
      <c r="NHT145" s="21"/>
      <c r="NHU145" s="21"/>
      <c r="NHV145" s="21"/>
      <c r="NHW145" s="21"/>
      <c r="NHX145" s="21"/>
      <c r="NHY145" s="21"/>
      <c r="NHZ145" s="21"/>
      <c r="NIA145" s="21"/>
      <c r="NIB145" s="21"/>
      <c r="NIC145" s="21"/>
      <c r="NID145" s="21"/>
      <c r="NIE145" s="21"/>
      <c r="NIF145" s="21"/>
      <c r="NIG145" s="21"/>
      <c r="NIH145" s="21"/>
      <c r="NII145" s="21"/>
      <c r="NIJ145" s="21"/>
      <c r="NIK145" s="21"/>
      <c r="NIL145" s="21"/>
      <c r="NIM145" s="21"/>
      <c r="NIN145" s="21"/>
      <c r="NIO145" s="21"/>
      <c r="NIP145" s="21"/>
      <c r="NIQ145" s="21"/>
      <c r="NIR145" s="21"/>
      <c r="NIS145" s="21"/>
      <c r="NIT145" s="21"/>
      <c r="NIU145" s="21"/>
      <c r="NIV145" s="21"/>
      <c r="NIW145" s="21"/>
      <c r="NIX145" s="21"/>
      <c r="NIY145" s="21"/>
      <c r="NIZ145" s="21"/>
      <c r="NJA145" s="21"/>
      <c r="NJB145" s="21"/>
      <c r="NJC145" s="21"/>
      <c r="NJD145" s="21"/>
      <c r="NJE145" s="21"/>
      <c r="NJF145" s="21"/>
      <c r="NJG145" s="21"/>
      <c r="NJH145" s="21"/>
      <c r="NJI145" s="21"/>
      <c r="NJJ145" s="21"/>
      <c r="NJK145" s="21"/>
      <c r="NJL145" s="21"/>
      <c r="NJM145" s="21"/>
      <c r="NJN145" s="21"/>
      <c r="NJO145" s="21"/>
      <c r="NJP145" s="21"/>
      <c r="NJQ145" s="21"/>
      <c r="NJR145" s="21"/>
      <c r="NJS145" s="21"/>
      <c r="NJT145" s="21"/>
      <c r="NJU145" s="21"/>
      <c r="NJV145" s="21"/>
      <c r="NJW145" s="21"/>
      <c r="NJX145" s="21"/>
      <c r="NJY145" s="21"/>
      <c r="NJZ145" s="21"/>
      <c r="NKA145" s="21"/>
      <c r="NKB145" s="21"/>
      <c r="NKC145" s="21"/>
      <c r="NKD145" s="21"/>
      <c r="NKE145" s="21"/>
      <c r="NKF145" s="21"/>
      <c r="NKG145" s="21"/>
      <c r="NKH145" s="21"/>
      <c r="NKI145" s="21"/>
      <c r="NKJ145" s="21"/>
      <c r="NKK145" s="21"/>
      <c r="NKL145" s="21"/>
      <c r="NKM145" s="21"/>
      <c r="NKN145" s="21"/>
      <c r="NKO145" s="21"/>
      <c r="NKP145" s="21"/>
      <c r="NKQ145" s="21"/>
      <c r="NKR145" s="21"/>
      <c r="NKS145" s="21"/>
      <c r="NKT145" s="21"/>
      <c r="NKU145" s="21"/>
      <c r="NKV145" s="21"/>
      <c r="NKW145" s="21"/>
      <c r="NKX145" s="21"/>
      <c r="NKY145" s="21"/>
      <c r="NKZ145" s="21"/>
      <c r="NLA145" s="21"/>
      <c r="NLB145" s="21"/>
      <c r="NLC145" s="21"/>
      <c r="NLD145" s="21"/>
      <c r="NLE145" s="21"/>
      <c r="NLF145" s="21"/>
      <c r="NLG145" s="21"/>
      <c r="NLH145" s="21"/>
      <c r="NLI145" s="21"/>
      <c r="NLJ145" s="21"/>
      <c r="NLK145" s="21"/>
      <c r="NLL145" s="21"/>
      <c r="NLM145" s="21"/>
      <c r="NLN145" s="21"/>
      <c r="NLO145" s="21"/>
      <c r="NLP145" s="21"/>
      <c r="NLQ145" s="21"/>
      <c r="NLR145" s="21"/>
      <c r="NLS145" s="21"/>
      <c r="NLT145" s="21"/>
      <c r="NLU145" s="21"/>
      <c r="NLV145" s="21"/>
      <c r="NLW145" s="21"/>
      <c r="NLX145" s="21"/>
      <c r="NLY145" s="21"/>
      <c r="NLZ145" s="21"/>
      <c r="NMA145" s="21"/>
      <c r="NMB145" s="21"/>
      <c r="NMC145" s="21"/>
      <c r="NMD145" s="21"/>
      <c r="NME145" s="21"/>
      <c r="NMF145" s="21"/>
      <c r="NMG145" s="21"/>
      <c r="NMH145" s="21"/>
      <c r="NMI145" s="21"/>
      <c r="NMJ145" s="21"/>
      <c r="NMK145" s="21"/>
      <c r="NML145" s="21"/>
      <c r="NMM145" s="21"/>
      <c r="NMN145" s="21"/>
      <c r="NMO145" s="21"/>
      <c r="NMP145" s="21"/>
      <c r="NMQ145" s="21"/>
      <c r="NMR145" s="21"/>
      <c r="NMS145" s="21"/>
      <c r="NMT145" s="21"/>
      <c r="NMU145" s="21"/>
      <c r="NMV145" s="21"/>
      <c r="NMW145" s="21"/>
      <c r="NMX145" s="21"/>
      <c r="NMY145" s="21"/>
      <c r="NMZ145" s="21"/>
      <c r="NNA145" s="21"/>
      <c r="NNB145" s="21"/>
      <c r="NNC145" s="21"/>
      <c r="NND145" s="21"/>
      <c r="NNE145" s="21"/>
      <c r="NNF145" s="21"/>
      <c r="NNG145" s="21"/>
      <c r="NNH145" s="21"/>
      <c r="NNI145" s="21"/>
      <c r="NNJ145" s="21"/>
      <c r="NNK145" s="21"/>
      <c r="NNL145" s="21"/>
      <c r="NNM145" s="21"/>
      <c r="NNN145" s="21"/>
      <c r="NNO145" s="21"/>
      <c r="NNP145" s="21"/>
      <c r="NNQ145" s="21"/>
      <c r="NNR145" s="21"/>
      <c r="NNS145" s="21"/>
      <c r="NNT145" s="21"/>
      <c r="NNU145" s="21"/>
      <c r="NNV145" s="21"/>
      <c r="NNW145" s="21"/>
      <c r="NNX145" s="21"/>
      <c r="NNY145" s="21"/>
      <c r="NNZ145" s="21"/>
      <c r="NOA145" s="21"/>
      <c r="NOB145" s="21"/>
      <c r="NOC145" s="21"/>
      <c r="NOD145" s="21"/>
      <c r="NOE145" s="21"/>
      <c r="NOF145" s="21"/>
      <c r="NOG145" s="21"/>
      <c r="NOH145" s="21"/>
      <c r="NOI145" s="21"/>
      <c r="NOJ145" s="21"/>
      <c r="NOK145" s="21"/>
      <c r="NOL145" s="21"/>
      <c r="NOM145" s="21"/>
      <c r="NON145" s="21"/>
      <c r="NOO145" s="21"/>
      <c r="NOP145" s="21"/>
      <c r="NOQ145" s="21"/>
      <c r="NOR145" s="21"/>
      <c r="NOS145" s="21"/>
      <c r="NOT145" s="21"/>
      <c r="NOU145" s="21"/>
      <c r="NOV145" s="21"/>
      <c r="NOW145" s="21"/>
      <c r="NOX145" s="21"/>
      <c r="NOY145" s="21"/>
      <c r="NOZ145" s="21"/>
      <c r="NPA145" s="21"/>
      <c r="NPB145" s="21"/>
      <c r="NPC145" s="21"/>
      <c r="NPD145" s="21"/>
      <c r="NPE145" s="21"/>
      <c r="NPF145" s="21"/>
      <c r="NPG145" s="21"/>
      <c r="NPH145" s="21"/>
      <c r="NPI145" s="21"/>
      <c r="NPJ145" s="21"/>
      <c r="NPK145" s="21"/>
      <c r="NPL145" s="21"/>
      <c r="NPM145" s="21"/>
      <c r="NPN145" s="21"/>
      <c r="NPO145" s="21"/>
      <c r="NPP145" s="21"/>
      <c r="NPQ145" s="21"/>
      <c r="NPR145" s="21"/>
      <c r="NPS145" s="21"/>
      <c r="NPT145" s="21"/>
      <c r="NPU145" s="21"/>
      <c r="NPV145" s="21"/>
      <c r="NPW145" s="21"/>
      <c r="NPX145" s="21"/>
      <c r="NPY145" s="21"/>
      <c r="NPZ145" s="21"/>
      <c r="NQA145" s="21"/>
      <c r="NQB145" s="21"/>
      <c r="NQC145" s="21"/>
      <c r="NQD145" s="21"/>
      <c r="NQE145" s="21"/>
      <c r="NQF145" s="21"/>
      <c r="NQG145" s="21"/>
      <c r="NQH145" s="21"/>
      <c r="NQI145" s="21"/>
      <c r="NQJ145" s="21"/>
      <c r="NQK145" s="21"/>
      <c r="NQL145" s="21"/>
      <c r="NQM145" s="21"/>
      <c r="NQN145" s="21"/>
      <c r="NQO145" s="21"/>
      <c r="NQP145" s="21"/>
      <c r="NQQ145" s="21"/>
      <c r="NQR145" s="21"/>
      <c r="NQS145" s="21"/>
      <c r="NQT145" s="21"/>
      <c r="NQU145" s="21"/>
      <c r="NQV145" s="21"/>
      <c r="NQW145" s="21"/>
      <c r="NQX145" s="21"/>
      <c r="NQY145" s="21"/>
      <c r="NQZ145" s="21"/>
      <c r="NRA145" s="21"/>
      <c r="NRB145" s="21"/>
      <c r="NRC145" s="21"/>
      <c r="NRD145" s="21"/>
      <c r="NRE145" s="21"/>
      <c r="NRF145" s="21"/>
      <c r="NRG145" s="21"/>
      <c r="NRH145" s="21"/>
      <c r="NRI145" s="21"/>
      <c r="NRJ145" s="21"/>
      <c r="NRK145" s="21"/>
      <c r="NRL145" s="21"/>
      <c r="NRM145" s="21"/>
      <c r="NRN145" s="21"/>
      <c r="NRO145" s="21"/>
      <c r="NRP145" s="21"/>
      <c r="NRQ145" s="21"/>
      <c r="NRR145" s="21"/>
      <c r="NRS145" s="21"/>
      <c r="NRT145" s="21"/>
      <c r="NRU145" s="21"/>
      <c r="NRV145" s="21"/>
      <c r="NRW145" s="21"/>
      <c r="NRX145" s="21"/>
      <c r="NRY145" s="21"/>
      <c r="NRZ145" s="21"/>
      <c r="NSA145" s="21"/>
      <c r="NSB145" s="21"/>
      <c r="NSC145" s="21"/>
      <c r="NSD145" s="21"/>
      <c r="NSE145" s="21"/>
      <c r="NSF145" s="21"/>
      <c r="NSG145" s="21"/>
      <c r="NSH145" s="21"/>
      <c r="NSI145" s="21"/>
      <c r="NSJ145" s="21"/>
      <c r="NSK145" s="21"/>
      <c r="NSL145" s="21"/>
      <c r="NSM145" s="21"/>
      <c r="NSN145" s="21"/>
      <c r="NSO145" s="21"/>
      <c r="NSP145" s="21"/>
      <c r="NSQ145" s="21"/>
      <c r="NSR145" s="21"/>
      <c r="NSS145" s="21"/>
      <c r="NST145" s="21"/>
      <c r="NSU145" s="21"/>
      <c r="NSV145" s="21"/>
      <c r="NSW145" s="21"/>
      <c r="NSX145" s="21"/>
      <c r="NSY145" s="21"/>
      <c r="NSZ145" s="21"/>
      <c r="NTA145" s="21"/>
      <c r="NTB145" s="21"/>
      <c r="NTC145" s="21"/>
      <c r="NTD145" s="21"/>
      <c r="NTE145" s="21"/>
      <c r="NTF145" s="21"/>
      <c r="NTG145" s="21"/>
      <c r="NTH145" s="21"/>
      <c r="NTI145" s="21"/>
      <c r="NTJ145" s="21"/>
      <c r="NTK145" s="21"/>
      <c r="NTL145" s="21"/>
      <c r="NTM145" s="21"/>
      <c r="NTN145" s="21"/>
      <c r="NTO145" s="21"/>
      <c r="NTP145" s="21"/>
      <c r="NTQ145" s="21"/>
      <c r="NTR145" s="21"/>
      <c r="NTS145" s="21"/>
      <c r="NTT145" s="21"/>
      <c r="NTU145" s="21"/>
      <c r="NTV145" s="21"/>
      <c r="NTW145" s="21"/>
      <c r="NTX145" s="21"/>
      <c r="NTY145" s="21"/>
      <c r="NTZ145" s="21"/>
      <c r="NUA145" s="21"/>
      <c r="NUB145" s="21"/>
      <c r="NUC145" s="21"/>
      <c r="NUD145" s="21"/>
      <c r="NUE145" s="21"/>
      <c r="NUF145" s="21"/>
      <c r="NUG145" s="21"/>
      <c r="NUH145" s="21"/>
      <c r="NUI145" s="21"/>
      <c r="NUJ145" s="21"/>
      <c r="NUK145" s="21"/>
      <c r="NUL145" s="21"/>
      <c r="NUM145" s="21"/>
      <c r="NUN145" s="21"/>
      <c r="NUO145" s="21"/>
      <c r="NUP145" s="21"/>
      <c r="NUQ145" s="21"/>
      <c r="NUR145" s="21"/>
      <c r="NUS145" s="21"/>
      <c r="NUT145" s="21"/>
      <c r="NUU145" s="21"/>
      <c r="NUV145" s="21"/>
      <c r="NUW145" s="21"/>
      <c r="NUX145" s="21"/>
      <c r="NUY145" s="21"/>
      <c r="NUZ145" s="21"/>
      <c r="NVA145" s="21"/>
      <c r="NVB145" s="21"/>
      <c r="NVC145" s="21"/>
      <c r="NVD145" s="21"/>
      <c r="NVE145" s="21"/>
      <c r="NVF145" s="21"/>
      <c r="NVG145" s="21"/>
      <c r="NVH145" s="21"/>
      <c r="NVI145" s="21"/>
      <c r="NVJ145" s="21"/>
      <c r="NVK145" s="21"/>
      <c r="NVL145" s="21"/>
      <c r="NVM145" s="21"/>
      <c r="NVN145" s="21"/>
      <c r="NVO145" s="21"/>
      <c r="NVP145" s="21"/>
      <c r="NVQ145" s="21"/>
      <c r="NVR145" s="21"/>
      <c r="NVS145" s="21"/>
      <c r="NVT145" s="21"/>
      <c r="NVU145" s="21"/>
      <c r="NVV145" s="21"/>
      <c r="NVW145" s="21"/>
      <c r="NVX145" s="21"/>
      <c r="NVY145" s="21"/>
      <c r="NVZ145" s="21"/>
      <c r="NWA145" s="21"/>
      <c r="NWB145" s="21"/>
      <c r="NWC145" s="21"/>
      <c r="NWD145" s="21"/>
      <c r="NWE145" s="21"/>
      <c r="NWF145" s="21"/>
      <c r="NWG145" s="21"/>
      <c r="NWH145" s="21"/>
      <c r="NWI145" s="21"/>
      <c r="NWJ145" s="21"/>
      <c r="NWK145" s="21"/>
      <c r="NWL145" s="21"/>
      <c r="NWM145" s="21"/>
      <c r="NWN145" s="21"/>
      <c r="NWO145" s="21"/>
      <c r="NWP145" s="21"/>
      <c r="NWQ145" s="21"/>
      <c r="NWR145" s="21"/>
      <c r="NWS145" s="21"/>
      <c r="NWT145" s="21"/>
      <c r="NWU145" s="21"/>
      <c r="NWV145" s="21"/>
      <c r="NWW145" s="21"/>
      <c r="NWX145" s="21"/>
      <c r="NWY145" s="21"/>
      <c r="NWZ145" s="21"/>
      <c r="NXA145" s="21"/>
      <c r="NXB145" s="21"/>
      <c r="NXC145" s="21"/>
      <c r="NXD145" s="21"/>
      <c r="NXE145" s="21"/>
      <c r="NXF145" s="21"/>
      <c r="NXG145" s="21"/>
      <c r="NXH145" s="21"/>
      <c r="NXI145" s="21"/>
      <c r="NXJ145" s="21"/>
      <c r="NXK145" s="21"/>
      <c r="NXL145" s="21"/>
      <c r="NXM145" s="21"/>
      <c r="NXN145" s="21"/>
      <c r="NXO145" s="21"/>
      <c r="NXP145" s="21"/>
      <c r="NXQ145" s="21"/>
      <c r="NXR145" s="21"/>
      <c r="NXS145" s="21"/>
      <c r="NXT145" s="21"/>
      <c r="NXU145" s="21"/>
      <c r="NXV145" s="21"/>
      <c r="NXW145" s="21"/>
      <c r="NXX145" s="21"/>
      <c r="NXY145" s="21"/>
      <c r="NXZ145" s="21"/>
      <c r="NYA145" s="21"/>
      <c r="NYB145" s="21"/>
      <c r="NYC145" s="21"/>
      <c r="NYD145" s="21"/>
      <c r="NYE145" s="21"/>
      <c r="NYF145" s="21"/>
      <c r="NYG145" s="21"/>
      <c r="NYH145" s="21"/>
      <c r="NYI145" s="21"/>
      <c r="NYJ145" s="21"/>
      <c r="NYK145" s="21"/>
      <c r="NYL145" s="21"/>
      <c r="NYM145" s="21"/>
      <c r="NYN145" s="21"/>
      <c r="NYO145" s="21"/>
      <c r="NYP145" s="21"/>
      <c r="NYQ145" s="21"/>
      <c r="NYR145" s="21"/>
      <c r="NYS145" s="21"/>
      <c r="NYT145" s="21"/>
      <c r="NYU145" s="21"/>
      <c r="NYV145" s="21"/>
      <c r="NYW145" s="21"/>
      <c r="NYX145" s="21"/>
      <c r="NYY145" s="21"/>
      <c r="NYZ145" s="21"/>
      <c r="NZA145" s="21"/>
      <c r="NZB145" s="21"/>
      <c r="NZC145" s="21"/>
      <c r="NZD145" s="21"/>
      <c r="NZE145" s="21"/>
      <c r="NZF145" s="21"/>
      <c r="NZG145" s="21"/>
      <c r="NZH145" s="21"/>
      <c r="NZI145" s="21"/>
      <c r="NZJ145" s="21"/>
      <c r="NZK145" s="21"/>
      <c r="NZL145" s="21"/>
      <c r="NZM145" s="21"/>
      <c r="NZN145" s="21"/>
      <c r="NZO145" s="21"/>
      <c r="NZP145" s="21"/>
      <c r="NZQ145" s="21"/>
      <c r="NZR145" s="21"/>
      <c r="NZS145" s="21"/>
      <c r="NZT145" s="21"/>
      <c r="NZU145" s="21"/>
      <c r="NZV145" s="21"/>
      <c r="NZW145" s="21"/>
      <c r="NZX145" s="21"/>
      <c r="NZY145" s="21"/>
      <c r="NZZ145" s="21"/>
      <c r="OAA145" s="21"/>
      <c r="OAB145" s="21"/>
      <c r="OAC145" s="21"/>
      <c r="OAD145" s="21"/>
      <c r="OAE145" s="21"/>
      <c r="OAF145" s="21"/>
      <c r="OAG145" s="21"/>
      <c r="OAH145" s="21"/>
      <c r="OAI145" s="21"/>
      <c r="OAJ145" s="21"/>
      <c r="OAK145" s="21"/>
      <c r="OAL145" s="21"/>
      <c r="OAM145" s="21"/>
      <c r="OAN145" s="21"/>
      <c r="OAO145" s="21"/>
      <c r="OAP145" s="21"/>
      <c r="OAQ145" s="21"/>
      <c r="OAR145" s="21"/>
      <c r="OAS145" s="21"/>
      <c r="OAT145" s="21"/>
      <c r="OAU145" s="21"/>
      <c r="OAV145" s="21"/>
      <c r="OAW145" s="21"/>
      <c r="OAX145" s="21"/>
      <c r="OAY145" s="21"/>
      <c r="OAZ145" s="21"/>
      <c r="OBA145" s="21"/>
      <c r="OBB145" s="21"/>
      <c r="OBC145" s="21"/>
      <c r="OBD145" s="21"/>
      <c r="OBE145" s="21"/>
      <c r="OBF145" s="21"/>
      <c r="OBG145" s="21"/>
      <c r="OBH145" s="21"/>
      <c r="OBI145" s="21"/>
      <c r="OBJ145" s="21"/>
      <c r="OBK145" s="21"/>
      <c r="OBL145" s="21"/>
      <c r="OBM145" s="21"/>
      <c r="OBN145" s="21"/>
      <c r="OBO145" s="21"/>
      <c r="OBP145" s="21"/>
      <c r="OBQ145" s="21"/>
      <c r="OBR145" s="21"/>
      <c r="OBS145" s="21"/>
      <c r="OBT145" s="21"/>
      <c r="OBU145" s="21"/>
      <c r="OBV145" s="21"/>
      <c r="OBW145" s="21"/>
      <c r="OBX145" s="21"/>
      <c r="OBY145" s="21"/>
      <c r="OBZ145" s="21"/>
      <c r="OCA145" s="21"/>
      <c r="OCB145" s="21"/>
      <c r="OCC145" s="21"/>
      <c r="OCD145" s="21"/>
      <c r="OCE145" s="21"/>
      <c r="OCF145" s="21"/>
      <c r="OCG145" s="21"/>
      <c r="OCH145" s="21"/>
      <c r="OCI145" s="21"/>
      <c r="OCJ145" s="21"/>
      <c r="OCK145" s="21"/>
      <c r="OCL145" s="21"/>
      <c r="OCM145" s="21"/>
      <c r="OCN145" s="21"/>
      <c r="OCO145" s="21"/>
      <c r="OCP145" s="21"/>
      <c r="OCQ145" s="21"/>
      <c r="OCR145" s="21"/>
      <c r="OCS145" s="21"/>
      <c r="OCT145" s="21"/>
      <c r="OCU145" s="21"/>
      <c r="OCV145" s="21"/>
      <c r="OCW145" s="21"/>
      <c r="OCX145" s="21"/>
      <c r="OCY145" s="21"/>
      <c r="OCZ145" s="21"/>
      <c r="ODA145" s="21"/>
      <c r="ODB145" s="21"/>
      <c r="ODC145" s="21"/>
      <c r="ODD145" s="21"/>
      <c r="ODE145" s="21"/>
      <c r="ODF145" s="21"/>
      <c r="ODG145" s="21"/>
      <c r="ODH145" s="21"/>
      <c r="ODI145" s="21"/>
      <c r="ODJ145" s="21"/>
      <c r="ODK145" s="21"/>
      <c r="ODL145" s="21"/>
      <c r="ODM145" s="21"/>
      <c r="ODN145" s="21"/>
      <c r="ODO145" s="21"/>
      <c r="ODP145" s="21"/>
      <c r="ODQ145" s="21"/>
      <c r="ODR145" s="21"/>
      <c r="ODS145" s="21"/>
      <c r="ODT145" s="21"/>
      <c r="ODU145" s="21"/>
      <c r="ODV145" s="21"/>
      <c r="ODW145" s="21"/>
      <c r="ODX145" s="21"/>
      <c r="ODY145" s="21"/>
      <c r="ODZ145" s="21"/>
      <c r="OEA145" s="21"/>
      <c r="OEB145" s="21"/>
      <c r="OEC145" s="21"/>
      <c r="OED145" s="21"/>
      <c r="OEE145" s="21"/>
      <c r="OEF145" s="21"/>
      <c r="OEG145" s="21"/>
      <c r="OEH145" s="21"/>
      <c r="OEI145" s="21"/>
      <c r="OEJ145" s="21"/>
      <c r="OEK145" s="21"/>
      <c r="OEL145" s="21"/>
      <c r="OEM145" s="21"/>
      <c r="OEN145" s="21"/>
      <c r="OEO145" s="21"/>
      <c r="OEP145" s="21"/>
      <c r="OEQ145" s="21"/>
      <c r="OER145" s="21"/>
      <c r="OES145" s="21"/>
      <c r="OET145" s="21"/>
      <c r="OEU145" s="21"/>
      <c r="OEV145" s="21"/>
      <c r="OEW145" s="21"/>
      <c r="OEX145" s="21"/>
      <c r="OEY145" s="21"/>
      <c r="OEZ145" s="21"/>
      <c r="OFA145" s="21"/>
      <c r="OFB145" s="21"/>
      <c r="OFC145" s="21"/>
      <c r="OFD145" s="21"/>
      <c r="OFE145" s="21"/>
      <c r="OFF145" s="21"/>
      <c r="OFG145" s="21"/>
      <c r="OFH145" s="21"/>
      <c r="OFI145" s="21"/>
      <c r="OFJ145" s="21"/>
      <c r="OFK145" s="21"/>
      <c r="OFL145" s="21"/>
      <c r="OFM145" s="21"/>
      <c r="OFN145" s="21"/>
      <c r="OFO145" s="21"/>
      <c r="OFP145" s="21"/>
      <c r="OFQ145" s="21"/>
      <c r="OFR145" s="21"/>
      <c r="OFS145" s="21"/>
      <c r="OFT145" s="21"/>
      <c r="OFU145" s="21"/>
      <c r="OFV145" s="21"/>
      <c r="OFW145" s="21"/>
      <c r="OFX145" s="21"/>
      <c r="OFY145" s="21"/>
      <c r="OFZ145" s="21"/>
      <c r="OGA145" s="21"/>
      <c r="OGB145" s="21"/>
      <c r="OGC145" s="21"/>
      <c r="OGD145" s="21"/>
      <c r="OGE145" s="21"/>
      <c r="OGF145" s="21"/>
      <c r="OGG145" s="21"/>
      <c r="OGH145" s="21"/>
      <c r="OGI145" s="21"/>
      <c r="OGJ145" s="21"/>
      <c r="OGK145" s="21"/>
      <c r="OGL145" s="21"/>
      <c r="OGM145" s="21"/>
      <c r="OGN145" s="21"/>
      <c r="OGO145" s="21"/>
      <c r="OGP145" s="21"/>
      <c r="OGQ145" s="21"/>
      <c r="OGR145" s="21"/>
      <c r="OGS145" s="21"/>
      <c r="OGT145" s="21"/>
      <c r="OGU145" s="21"/>
      <c r="OGV145" s="21"/>
      <c r="OGW145" s="21"/>
      <c r="OGX145" s="21"/>
      <c r="OGY145" s="21"/>
      <c r="OGZ145" s="21"/>
      <c r="OHA145" s="21"/>
      <c r="OHB145" s="21"/>
      <c r="OHC145" s="21"/>
      <c r="OHD145" s="21"/>
      <c r="OHE145" s="21"/>
      <c r="OHF145" s="21"/>
      <c r="OHG145" s="21"/>
      <c r="OHH145" s="21"/>
      <c r="OHI145" s="21"/>
      <c r="OHJ145" s="21"/>
      <c r="OHK145" s="21"/>
      <c r="OHL145" s="21"/>
      <c r="OHM145" s="21"/>
      <c r="OHN145" s="21"/>
      <c r="OHO145" s="21"/>
      <c r="OHP145" s="21"/>
      <c r="OHQ145" s="21"/>
      <c r="OHR145" s="21"/>
      <c r="OHS145" s="21"/>
      <c r="OHT145" s="21"/>
      <c r="OHU145" s="21"/>
      <c r="OHV145" s="21"/>
      <c r="OHW145" s="21"/>
      <c r="OHX145" s="21"/>
      <c r="OHY145" s="21"/>
      <c r="OHZ145" s="21"/>
      <c r="OIA145" s="21"/>
      <c r="OIB145" s="21"/>
      <c r="OIC145" s="21"/>
      <c r="OID145" s="21"/>
      <c r="OIE145" s="21"/>
      <c r="OIF145" s="21"/>
      <c r="OIG145" s="21"/>
      <c r="OIH145" s="21"/>
      <c r="OII145" s="21"/>
      <c r="OIJ145" s="21"/>
      <c r="OIK145" s="21"/>
      <c r="OIL145" s="21"/>
      <c r="OIM145" s="21"/>
      <c r="OIN145" s="21"/>
      <c r="OIO145" s="21"/>
      <c r="OIP145" s="21"/>
      <c r="OIQ145" s="21"/>
      <c r="OIR145" s="21"/>
      <c r="OIS145" s="21"/>
      <c r="OIT145" s="21"/>
      <c r="OIU145" s="21"/>
      <c r="OIV145" s="21"/>
      <c r="OIW145" s="21"/>
      <c r="OIX145" s="21"/>
      <c r="OIY145" s="21"/>
      <c r="OIZ145" s="21"/>
      <c r="OJA145" s="21"/>
      <c r="OJB145" s="21"/>
      <c r="OJC145" s="21"/>
      <c r="OJD145" s="21"/>
      <c r="OJE145" s="21"/>
      <c r="OJF145" s="21"/>
      <c r="OJG145" s="21"/>
      <c r="OJH145" s="21"/>
      <c r="OJI145" s="21"/>
      <c r="OJJ145" s="21"/>
      <c r="OJK145" s="21"/>
      <c r="OJL145" s="21"/>
      <c r="OJM145" s="21"/>
      <c r="OJN145" s="21"/>
      <c r="OJO145" s="21"/>
      <c r="OJP145" s="21"/>
      <c r="OJQ145" s="21"/>
      <c r="OJR145" s="21"/>
      <c r="OJS145" s="21"/>
      <c r="OJT145" s="21"/>
      <c r="OJU145" s="21"/>
      <c r="OJV145" s="21"/>
      <c r="OJW145" s="21"/>
      <c r="OJX145" s="21"/>
      <c r="OJY145" s="21"/>
      <c r="OJZ145" s="21"/>
      <c r="OKA145" s="21"/>
      <c r="OKB145" s="21"/>
      <c r="OKC145" s="21"/>
      <c r="OKD145" s="21"/>
      <c r="OKE145" s="21"/>
      <c r="OKF145" s="21"/>
      <c r="OKG145" s="21"/>
      <c r="OKH145" s="21"/>
      <c r="OKI145" s="21"/>
      <c r="OKJ145" s="21"/>
      <c r="OKK145" s="21"/>
      <c r="OKL145" s="21"/>
      <c r="OKM145" s="21"/>
      <c r="OKN145" s="21"/>
      <c r="OKO145" s="21"/>
      <c r="OKP145" s="21"/>
      <c r="OKQ145" s="21"/>
      <c r="OKR145" s="21"/>
      <c r="OKS145" s="21"/>
      <c r="OKT145" s="21"/>
      <c r="OKU145" s="21"/>
      <c r="OKV145" s="21"/>
      <c r="OKW145" s="21"/>
      <c r="OKX145" s="21"/>
      <c r="OKY145" s="21"/>
      <c r="OKZ145" s="21"/>
      <c r="OLA145" s="21"/>
      <c r="OLB145" s="21"/>
      <c r="OLC145" s="21"/>
      <c r="OLD145" s="21"/>
      <c r="OLE145" s="21"/>
      <c r="OLF145" s="21"/>
      <c r="OLG145" s="21"/>
      <c r="OLH145" s="21"/>
      <c r="OLI145" s="21"/>
      <c r="OLJ145" s="21"/>
      <c r="OLK145" s="21"/>
      <c r="OLL145" s="21"/>
      <c r="OLM145" s="21"/>
      <c r="OLN145" s="21"/>
      <c r="OLO145" s="21"/>
      <c r="OLP145" s="21"/>
      <c r="OLQ145" s="21"/>
      <c r="OLR145" s="21"/>
      <c r="OLS145" s="21"/>
      <c r="OLT145" s="21"/>
      <c r="OLU145" s="21"/>
      <c r="OLV145" s="21"/>
      <c r="OLW145" s="21"/>
      <c r="OLX145" s="21"/>
      <c r="OLY145" s="21"/>
      <c r="OLZ145" s="21"/>
      <c r="OMA145" s="21"/>
      <c r="OMB145" s="21"/>
      <c r="OMC145" s="21"/>
      <c r="OMD145" s="21"/>
      <c r="OME145" s="21"/>
      <c r="OMF145" s="21"/>
      <c r="OMG145" s="21"/>
      <c r="OMH145" s="21"/>
      <c r="OMI145" s="21"/>
      <c r="OMJ145" s="21"/>
      <c r="OMK145" s="21"/>
      <c r="OML145" s="21"/>
      <c r="OMM145" s="21"/>
      <c r="OMN145" s="21"/>
      <c r="OMO145" s="21"/>
      <c r="OMP145" s="21"/>
      <c r="OMQ145" s="21"/>
      <c r="OMR145" s="21"/>
      <c r="OMS145" s="21"/>
      <c r="OMT145" s="21"/>
      <c r="OMU145" s="21"/>
      <c r="OMV145" s="21"/>
      <c r="OMW145" s="21"/>
      <c r="OMX145" s="21"/>
      <c r="OMY145" s="21"/>
      <c r="OMZ145" s="21"/>
      <c r="ONA145" s="21"/>
      <c r="ONB145" s="21"/>
      <c r="ONC145" s="21"/>
      <c r="OND145" s="21"/>
      <c r="ONE145" s="21"/>
      <c r="ONF145" s="21"/>
      <c r="ONG145" s="21"/>
      <c r="ONH145" s="21"/>
      <c r="ONI145" s="21"/>
      <c r="ONJ145" s="21"/>
      <c r="ONK145" s="21"/>
      <c r="ONL145" s="21"/>
      <c r="ONM145" s="21"/>
      <c r="ONN145" s="21"/>
      <c r="ONO145" s="21"/>
      <c r="ONP145" s="21"/>
      <c r="ONQ145" s="21"/>
      <c r="ONR145" s="21"/>
      <c r="ONS145" s="21"/>
      <c r="ONT145" s="21"/>
      <c r="ONU145" s="21"/>
      <c r="ONV145" s="21"/>
      <c r="ONW145" s="21"/>
      <c r="ONX145" s="21"/>
      <c r="ONY145" s="21"/>
      <c r="ONZ145" s="21"/>
      <c r="OOA145" s="21"/>
      <c r="OOB145" s="21"/>
      <c r="OOC145" s="21"/>
      <c r="OOD145" s="21"/>
      <c r="OOE145" s="21"/>
      <c r="OOF145" s="21"/>
      <c r="OOG145" s="21"/>
      <c r="OOH145" s="21"/>
      <c r="OOI145" s="21"/>
      <c r="OOJ145" s="21"/>
      <c r="OOK145" s="21"/>
      <c r="OOL145" s="21"/>
      <c r="OOM145" s="21"/>
      <c r="OON145" s="21"/>
      <c r="OOO145" s="21"/>
      <c r="OOP145" s="21"/>
      <c r="OOQ145" s="21"/>
      <c r="OOR145" s="21"/>
      <c r="OOS145" s="21"/>
      <c r="OOT145" s="21"/>
      <c r="OOU145" s="21"/>
      <c r="OOV145" s="21"/>
      <c r="OOW145" s="21"/>
      <c r="OOX145" s="21"/>
      <c r="OOY145" s="21"/>
      <c r="OOZ145" s="21"/>
      <c r="OPA145" s="21"/>
      <c r="OPB145" s="21"/>
      <c r="OPC145" s="21"/>
      <c r="OPD145" s="21"/>
      <c r="OPE145" s="21"/>
      <c r="OPF145" s="21"/>
      <c r="OPG145" s="21"/>
      <c r="OPH145" s="21"/>
      <c r="OPI145" s="21"/>
      <c r="OPJ145" s="21"/>
      <c r="OPK145" s="21"/>
      <c r="OPL145" s="21"/>
      <c r="OPM145" s="21"/>
      <c r="OPN145" s="21"/>
      <c r="OPO145" s="21"/>
      <c r="OPP145" s="21"/>
      <c r="OPQ145" s="21"/>
      <c r="OPR145" s="21"/>
      <c r="OPS145" s="21"/>
      <c r="OPT145" s="21"/>
      <c r="OPU145" s="21"/>
      <c r="OPV145" s="21"/>
      <c r="OPW145" s="21"/>
      <c r="OPX145" s="21"/>
      <c r="OPY145" s="21"/>
      <c r="OPZ145" s="21"/>
      <c r="OQA145" s="21"/>
      <c r="OQB145" s="21"/>
      <c r="OQC145" s="21"/>
      <c r="OQD145" s="21"/>
      <c r="OQE145" s="21"/>
      <c r="OQF145" s="21"/>
      <c r="OQG145" s="21"/>
      <c r="OQH145" s="21"/>
      <c r="OQI145" s="21"/>
      <c r="OQJ145" s="21"/>
      <c r="OQK145" s="21"/>
      <c r="OQL145" s="21"/>
      <c r="OQM145" s="21"/>
      <c r="OQN145" s="21"/>
      <c r="OQO145" s="21"/>
      <c r="OQP145" s="21"/>
      <c r="OQQ145" s="21"/>
      <c r="OQR145" s="21"/>
      <c r="OQS145" s="21"/>
      <c r="OQT145" s="21"/>
      <c r="OQU145" s="21"/>
      <c r="OQV145" s="21"/>
      <c r="OQW145" s="21"/>
      <c r="OQX145" s="21"/>
      <c r="OQY145" s="21"/>
      <c r="OQZ145" s="21"/>
      <c r="ORA145" s="21"/>
      <c r="ORB145" s="21"/>
      <c r="ORC145" s="21"/>
      <c r="ORD145" s="21"/>
      <c r="ORE145" s="21"/>
      <c r="ORF145" s="21"/>
      <c r="ORG145" s="21"/>
      <c r="ORH145" s="21"/>
      <c r="ORI145" s="21"/>
      <c r="ORJ145" s="21"/>
      <c r="ORK145" s="21"/>
      <c r="ORL145" s="21"/>
      <c r="ORM145" s="21"/>
      <c r="ORN145" s="21"/>
      <c r="ORO145" s="21"/>
      <c r="ORP145" s="21"/>
      <c r="ORQ145" s="21"/>
      <c r="ORR145" s="21"/>
      <c r="ORS145" s="21"/>
      <c r="ORT145" s="21"/>
      <c r="ORU145" s="21"/>
      <c r="ORV145" s="21"/>
      <c r="ORW145" s="21"/>
      <c r="ORX145" s="21"/>
      <c r="ORY145" s="21"/>
      <c r="ORZ145" s="21"/>
      <c r="OSA145" s="21"/>
      <c r="OSB145" s="21"/>
      <c r="OSC145" s="21"/>
      <c r="OSD145" s="21"/>
      <c r="OSE145" s="21"/>
      <c r="OSF145" s="21"/>
      <c r="OSG145" s="21"/>
      <c r="OSH145" s="21"/>
      <c r="OSI145" s="21"/>
      <c r="OSJ145" s="21"/>
      <c r="OSK145" s="21"/>
      <c r="OSL145" s="21"/>
      <c r="OSM145" s="21"/>
      <c r="OSN145" s="21"/>
      <c r="OSO145" s="21"/>
      <c r="OSP145" s="21"/>
      <c r="OSQ145" s="21"/>
      <c r="OSR145" s="21"/>
      <c r="OSS145" s="21"/>
      <c r="OST145" s="21"/>
      <c r="OSU145" s="21"/>
      <c r="OSV145" s="21"/>
      <c r="OSW145" s="21"/>
      <c r="OSX145" s="21"/>
      <c r="OSY145" s="21"/>
      <c r="OSZ145" s="21"/>
      <c r="OTA145" s="21"/>
      <c r="OTB145" s="21"/>
      <c r="OTC145" s="21"/>
      <c r="OTD145" s="21"/>
      <c r="OTE145" s="21"/>
      <c r="OTF145" s="21"/>
      <c r="OTG145" s="21"/>
      <c r="OTH145" s="21"/>
      <c r="OTI145" s="21"/>
      <c r="OTJ145" s="21"/>
      <c r="OTK145" s="21"/>
      <c r="OTL145" s="21"/>
      <c r="OTM145" s="21"/>
      <c r="OTN145" s="21"/>
      <c r="OTO145" s="21"/>
      <c r="OTP145" s="21"/>
      <c r="OTQ145" s="21"/>
      <c r="OTR145" s="21"/>
      <c r="OTS145" s="21"/>
      <c r="OTT145" s="21"/>
      <c r="OTU145" s="21"/>
      <c r="OTV145" s="21"/>
      <c r="OTW145" s="21"/>
      <c r="OTX145" s="21"/>
      <c r="OTY145" s="21"/>
      <c r="OTZ145" s="21"/>
      <c r="OUA145" s="21"/>
      <c r="OUB145" s="21"/>
      <c r="OUC145" s="21"/>
      <c r="OUD145" s="21"/>
      <c r="OUE145" s="21"/>
      <c r="OUF145" s="21"/>
      <c r="OUG145" s="21"/>
      <c r="OUH145" s="21"/>
      <c r="OUI145" s="21"/>
      <c r="OUJ145" s="21"/>
      <c r="OUK145" s="21"/>
      <c r="OUL145" s="21"/>
      <c r="OUM145" s="21"/>
      <c r="OUN145" s="21"/>
      <c r="OUO145" s="21"/>
      <c r="OUP145" s="21"/>
      <c r="OUQ145" s="21"/>
      <c r="OUR145" s="21"/>
      <c r="OUS145" s="21"/>
      <c r="OUT145" s="21"/>
      <c r="OUU145" s="21"/>
      <c r="OUV145" s="21"/>
      <c r="OUW145" s="21"/>
      <c r="OUX145" s="21"/>
      <c r="OUY145" s="21"/>
      <c r="OUZ145" s="21"/>
      <c r="OVA145" s="21"/>
      <c r="OVB145" s="21"/>
      <c r="OVC145" s="21"/>
      <c r="OVD145" s="21"/>
      <c r="OVE145" s="21"/>
      <c r="OVF145" s="21"/>
      <c r="OVG145" s="21"/>
      <c r="OVH145" s="21"/>
      <c r="OVI145" s="21"/>
      <c r="OVJ145" s="21"/>
      <c r="OVK145" s="21"/>
      <c r="OVL145" s="21"/>
      <c r="OVM145" s="21"/>
      <c r="OVN145" s="21"/>
      <c r="OVO145" s="21"/>
      <c r="OVP145" s="21"/>
      <c r="OVQ145" s="21"/>
      <c r="OVR145" s="21"/>
      <c r="OVS145" s="21"/>
      <c r="OVT145" s="21"/>
      <c r="OVU145" s="21"/>
      <c r="OVV145" s="21"/>
      <c r="OVW145" s="21"/>
      <c r="OVX145" s="21"/>
      <c r="OVY145" s="21"/>
      <c r="OVZ145" s="21"/>
      <c r="OWA145" s="21"/>
      <c r="OWB145" s="21"/>
      <c r="OWC145" s="21"/>
      <c r="OWD145" s="21"/>
      <c r="OWE145" s="21"/>
      <c r="OWF145" s="21"/>
      <c r="OWG145" s="21"/>
      <c r="OWH145" s="21"/>
      <c r="OWI145" s="21"/>
      <c r="OWJ145" s="21"/>
      <c r="OWK145" s="21"/>
      <c r="OWL145" s="21"/>
      <c r="OWM145" s="21"/>
      <c r="OWN145" s="21"/>
      <c r="OWO145" s="21"/>
      <c r="OWP145" s="21"/>
      <c r="OWQ145" s="21"/>
      <c r="OWR145" s="21"/>
      <c r="OWS145" s="21"/>
      <c r="OWT145" s="21"/>
      <c r="OWU145" s="21"/>
      <c r="OWV145" s="21"/>
      <c r="OWW145" s="21"/>
      <c r="OWX145" s="21"/>
      <c r="OWY145" s="21"/>
      <c r="OWZ145" s="21"/>
      <c r="OXA145" s="21"/>
      <c r="OXB145" s="21"/>
      <c r="OXC145" s="21"/>
      <c r="OXD145" s="21"/>
      <c r="OXE145" s="21"/>
      <c r="OXF145" s="21"/>
      <c r="OXG145" s="21"/>
      <c r="OXH145" s="21"/>
      <c r="OXI145" s="21"/>
      <c r="OXJ145" s="21"/>
      <c r="OXK145" s="21"/>
      <c r="OXL145" s="21"/>
      <c r="OXM145" s="21"/>
      <c r="OXN145" s="21"/>
      <c r="OXO145" s="21"/>
      <c r="OXP145" s="21"/>
      <c r="OXQ145" s="21"/>
      <c r="OXR145" s="21"/>
      <c r="OXS145" s="21"/>
      <c r="OXT145" s="21"/>
      <c r="OXU145" s="21"/>
      <c r="OXV145" s="21"/>
      <c r="OXW145" s="21"/>
      <c r="OXX145" s="21"/>
      <c r="OXY145" s="21"/>
      <c r="OXZ145" s="21"/>
      <c r="OYA145" s="21"/>
      <c r="OYB145" s="21"/>
      <c r="OYC145" s="21"/>
      <c r="OYD145" s="21"/>
      <c r="OYE145" s="21"/>
      <c r="OYF145" s="21"/>
      <c r="OYG145" s="21"/>
      <c r="OYH145" s="21"/>
      <c r="OYI145" s="21"/>
      <c r="OYJ145" s="21"/>
      <c r="OYK145" s="21"/>
      <c r="OYL145" s="21"/>
      <c r="OYM145" s="21"/>
      <c r="OYN145" s="21"/>
      <c r="OYO145" s="21"/>
      <c r="OYP145" s="21"/>
      <c r="OYQ145" s="21"/>
      <c r="OYR145" s="21"/>
      <c r="OYS145" s="21"/>
      <c r="OYT145" s="21"/>
      <c r="OYU145" s="21"/>
      <c r="OYV145" s="21"/>
      <c r="OYW145" s="21"/>
      <c r="OYX145" s="21"/>
      <c r="OYY145" s="21"/>
      <c r="OYZ145" s="21"/>
      <c r="OZA145" s="21"/>
      <c r="OZB145" s="21"/>
      <c r="OZC145" s="21"/>
      <c r="OZD145" s="21"/>
      <c r="OZE145" s="21"/>
      <c r="OZF145" s="21"/>
      <c r="OZG145" s="21"/>
      <c r="OZH145" s="21"/>
      <c r="OZI145" s="21"/>
      <c r="OZJ145" s="21"/>
      <c r="OZK145" s="21"/>
      <c r="OZL145" s="21"/>
      <c r="OZM145" s="21"/>
      <c r="OZN145" s="21"/>
      <c r="OZO145" s="21"/>
      <c r="OZP145" s="21"/>
      <c r="OZQ145" s="21"/>
      <c r="OZR145" s="21"/>
      <c r="OZS145" s="21"/>
      <c r="OZT145" s="21"/>
      <c r="OZU145" s="21"/>
      <c r="OZV145" s="21"/>
      <c r="OZW145" s="21"/>
      <c r="OZX145" s="21"/>
      <c r="OZY145" s="21"/>
      <c r="OZZ145" s="21"/>
      <c r="PAA145" s="21"/>
      <c r="PAB145" s="21"/>
      <c r="PAC145" s="21"/>
      <c r="PAD145" s="21"/>
      <c r="PAE145" s="21"/>
      <c r="PAF145" s="21"/>
      <c r="PAG145" s="21"/>
      <c r="PAH145" s="21"/>
      <c r="PAI145" s="21"/>
      <c r="PAJ145" s="21"/>
      <c r="PAK145" s="21"/>
      <c r="PAL145" s="21"/>
      <c r="PAM145" s="21"/>
      <c r="PAN145" s="21"/>
      <c r="PAO145" s="21"/>
      <c r="PAP145" s="21"/>
      <c r="PAQ145" s="21"/>
      <c r="PAR145" s="21"/>
      <c r="PAS145" s="21"/>
      <c r="PAT145" s="21"/>
      <c r="PAU145" s="21"/>
      <c r="PAV145" s="21"/>
      <c r="PAW145" s="21"/>
      <c r="PAX145" s="21"/>
      <c r="PAY145" s="21"/>
      <c r="PAZ145" s="21"/>
      <c r="PBA145" s="21"/>
      <c r="PBB145" s="21"/>
      <c r="PBC145" s="21"/>
      <c r="PBD145" s="21"/>
      <c r="PBE145" s="21"/>
      <c r="PBF145" s="21"/>
      <c r="PBG145" s="21"/>
      <c r="PBH145" s="21"/>
      <c r="PBI145" s="21"/>
      <c r="PBJ145" s="21"/>
      <c r="PBK145" s="21"/>
      <c r="PBL145" s="21"/>
      <c r="PBM145" s="21"/>
      <c r="PBN145" s="21"/>
      <c r="PBO145" s="21"/>
      <c r="PBP145" s="21"/>
      <c r="PBQ145" s="21"/>
      <c r="PBR145" s="21"/>
      <c r="PBS145" s="21"/>
      <c r="PBT145" s="21"/>
      <c r="PBU145" s="21"/>
      <c r="PBV145" s="21"/>
      <c r="PBW145" s="21"/>
      <c r="PBX145" s="21"/>
      <c r="PBY145" s="21"/>
      <c r="PBZ145" s="21"/>
      <c r="PCA145" s="21"/>
      <c r="PCB145" s="21"/>
      <c r="PCC145" s="21"/>
      <c r="PCD145" s="21"/>
      <c r="PCE145" s="21"/>
      <c r="PCF145" s="21"/>
      <c r="PCG145" s="21"/>
      <c r="PCH145" s="21"/>
      <c r="PCI145" s="21"/>
      <c r="PCJ145" s="21"/>
      <c r="PCK145" s="21"/>
      <c r="PCL145" s="21"/>
      <c r="PCM145" s="21"/>
      <c r="PCN145" s="21"/>
      <c r="PCO145" s="21"/>
      <c r="PCP145" s="21"/>
      <c r="PCQ145" s="21"/>
      <c r="PCR145" s="21"/>
      <c r="PCS145" s="21"/>
      <c r="PCT145" s="21"/>
      <c r="PCU145" s="21"/>
      <c r="PCV145" s="21"/>
      <c r="PCW145" s="21"/>
      <c r="PCX145" s="21"/>
      <c r="PCY145" s="21"/>
      <c r="PCZ145" s="21"/>
      <c r="PDA145" s="21"/>
      <c r="PDB145" s="21"/>
      <c r="PDC145" s="21"/>
      <c r="PDD145" s="21"/>
      <c r="PDE145" s="21"/>
      <c r="PDF145" s="21"/>
      <c r="PDG145" s="21"/>
      <c r="PDH145" s="21"/>
      <c r="PDI145" s="21"/>
      <c r="PDJ145" s="21"/>
      <c r="PDK145" s="21"/>
      <c r="PDL145" s="21"/>
      <c r="PDM145" s="21"/>
      <c r="PDN145" s="21"/>
      <c r="PDO145" s="21"/>
      <c r="PDP145" s="21"/>
      <c r="PDQ145" s="21"/>
      <c r="PDR145" s="21"/>
      <c r="PDS145" s="21"/>
      <c r="PDT145" s="21"/>
      <c r="PDU145" s="21"/>
      <c r="PDV145" s="21"/>
      <c r="PDW145" s="21"/>
      <c r="PDX145" s="21"/>
      <c r="PDY145" s="21"/>
      <c r="PDZ145" s="21"/>
      <c r="PEA145" s="21"/>
      <c r="PEB145" s="21"/>
      <c r="PEC145" s="21"/>
      <c r="PED145" s="21"/>
      <c r="PEE145" s="21"/>
      <c r="PEF145" s="21"/>
      <c r="PEG145" s="21"/>
      <c r="PEH145" s="21"/>
      <c r="PEI145" s="21"/>
      <c r="PEJ145" s="21"/>
      <c r="PEK145" s="21"/>
      <c r="PEL145" s="21"/>
      <c r="PEM145" s="21"/>
      <c r="PEN145" s="21"/>
      <c r="PEO145" s="21"/>
      <c r="PEP145" s="21"/>
      <c r="PEQ145" s="21"/>
      <c r="PER145" s="21"/>
      <c r="PES145" s="21"/>
      <c r="PET145" s="21"/>
      <c r="PEU145" s="21"/>
      <c r="PEV145" s="21"/>
      <c r="PEW145" s="21"/>
      <c r="PEX145" s="21"/>
      <c r="PEY145" s="21"/>
      <c r="PEZ145" s="21"/>
      <c r="PFA145" s="21"/>
      <c r="PFB145" s="21"/>
      <c r="PFC145" s="21"/>
      <c r="PFD145" s="21"/>
      <c r="PFE145" s="21"/>
      <c r="PFF145" s="21"/>
      <c r="PFG145" s="21"/>
      <c r="PFH145" s="21"/>
      <c r="PFI145" s="21"/>
      <c r="PFJ145" s="21"/>
      <c r="PFK145" s="21"/>
      <c r="PFL145" s="21"/>
      <c r="PFM145" s="21"/>
      <c r="PFN145" s="21"/>
      <c r="PFO145" s="21"/>
      <c r="PFP145" s="21"/>
      <c r="PFQ145" s="21"/>
      <c r="PFR145" s="21"/>
      <c r="PFS145" s="21"/>
      <c r="PFT145" s="21"/>
      <c r="PFU145" s="21"/>
      <c r="PFV145" s="21"/>
      <c r="PFW145" s="21"/>
      <c r="PFX145" s="21"/>
      <c r="PFY145" s="21"/>
      <c r="PFZ145" s="21"/>
      <c r="PGA145" s="21"/>
      <c r="PGB145" s="21"/>
      <c r="PGC145" s="21"/>
      <c r="PGD145" s="21"/>
      <c r="PGE145" s="21"/>
      <c r="PGF145" s="21"/>
      <c r="PGG145" s="21"/>
      <c r="PGH145" s="21"/>
      <c r="PGI145" s="21"/>
      <c r="PGJ145" s="21"/>
      <c r="PGK145" s="21"/>
      <c r="PGL145" s="21"/>
      <c r="PGM145" s="21"/>
      <c r="PGN145" s="21"/>
      <c r="PGO145" s="21"/>
      <c r="PGP145" s="21"/>
      <c r="PGQ145" s="21"/>
      <c r="PGR145" s="21"/>
      <c r="PGS145" s="21"/>
      <c r="PGT145" s="21"/>
      <c r="PGU145" s="21"/>
      <c r="PGV145" s="21"/>
      <c r="PGW145" s="21"/>
      <c r="PGX145" s="21"/>
      <c r="PGY145" s="21"/>
      <c r="PGZ145" s="21"/>
      <c r="PHA145" s="21"/>
      <c r="PHB145" s="21"/>
      <c r="PHC145" s="21"/>
      <c r="PHD145" s="21"/>
      <c r="PHE145" s="21"/>
      <c r="PHF145" s="21"/>
      <c r="PHG145" s="21"/>
      <c r="PHH145" s="21"/>
      <c r="PHI145" s="21"/>
      <c r="PHJ145" s="21"/>
      <c r="PHK145" s="21"/>
      <c r="PHL145" s="21"/>
      <c r="PHM145" s="21"/>
      <c r="PHN145" s="21"/>
      <c r="PHO145" s="21"/>
      <c r="PHP145" s="21"/>
      <c r="PHQ145" s="21"/>
      <c r="PHR145" s="21"/>
      <c r="PHS145" s="21"/>
      <c r="PHT145" s="21"/>
      <c r="PHU145" s="21"/>
      <c r="PHV145" s="21"/>
      <c r="PHW145" s="21"/>
      <c r="PHX145" s="21"/>
      <c r="PHY145" s="21"/>
      <c r="PHZ145" s="21"/>
      <c r="PIA145" s="21"/>
      <c r="PIB145" s="21"/>
      <c r="PIC145" s="21"/>
      <c r="PID145" s="21"/>
      <c r="PIE145" s="21"/>
      <c r="PIF145" s="21"/>
      <c r="PIG145" s="21"/>
      <c r="PIH145" s="21"/>
      <c r="PII145" s="21"/>
      <c r="PIJ145" s="21"/>
      <c r="PIK145" s="21"/>
      <c r="PIL145" s="21"/>
      <c r="PIM145" s="21"/>
      <c r="PIN145" s="21"/>
      <c r="PIO145" s="21"/>
      <c r="PIP145" s="21"/>
      <c r="PIQ145" s="21"/>
      <c r="PIR145" s="21"/>
      <c r="PIS145" s="21"/>
      <c r="PIT145" s="21"/>
      <c r="PIU145" s="21"/>
      <c r="PIV145" s="21"/>
      <c r="PIW145" s="21"/>
      <c r="PIX145" s="21"/>
      <c r="PIY145" s="21"/>
      <c r="PIZ145" s="21"/>
      <c r="PJA145" s="21"/>
      <c r="PJB145" s="21"/>
      <c r="PJC145" s="21"/>
      <c r="PJD145" s="21"/>
      <c r="PJE145" s="21"/>
      <c r="PJF145" s="21"/>
      <c r="PJG145" s="21"/>
      <c r="PJH145" s="21"/>
      <c r="PJI145" s="21"/>
      <c r="PJJ145" s="21"/>
      <c r="PJK145" s="21"/>
      <c r="PJL145" s="21"/>
      <c r="PJM145" s="21"/>
      <c r="PJN145" s="21"/>
      <c r="PJO145" s="21"/>
      <c r="PJP145" s="21"/>
      <c r="PJQ145" s="21"/>
      <c r="PJR145" s="21"/>
      <c r="PJS145" s="21"/>
      <c r="PJT145" s="21"/>
      <c r="PJU145" s="21"/>
      <c r="PJV145" s="21"/>
      <c r="PJW145" s="21"/>
      <c r="PJX145" s="21"/>
      <c r="PJY145" s="21"/>
      <c r="PJZ145" s="21"/>
      <c r="PKA145" s="21"/>
      <c r="PKB145" s="21"/>
      <c r="PKC145" s="21"/>
      <c r="PKD145" s="21"/>
      <c r="PKE145" s="21"/>
      <c r="PKF145" s="21"/>
      <c r="PKG145" s="21"/>
      <c r="PKH145" s="21"/>
      <c r="PKI145" s="21"/>
      <c r="PKJ145" s="21"/>
      <c r="PKK145" s="21"/>
      <c r="PKL145" s="21"/>
      <c r="PKM145" s="21"/>
      <c r="PKN145" s="21"/>
      <c r="PKO145" s="21"/>
      <c r="PKP145" s="21"/>
      <c r="PKQ145" s="21"/>
      <c r="PKR145" s="21"/>
      <c r="PKS145" s="21"/>
      <c r="PKT145" s="21"/>
      <c r="PKU145" s="21"/>
      <c r="PKV145" s="21"/>
      <c r="PKW145" s="21"/>
      <c r="PKX145" s="21"/>
      <c r="PKY145" s="21"/>
      <c r="PKZ145" s="21"/>
      <c r="PLA145" s="21"/>
      <c r="PLB145" s="21"/>
      <c r="PLC145" s="21"/>
      <c r="PLD145" s="21"/>
      <c r="PLE145" s="21"/>
      <c r="PLF145" s="21"/>
      <c r="PLG145" s="21"/>
      <c r="PLH145" s="21"/>
      <c r="PLI145" s="21"/>
      <c r="PLJ145" s="21"/>
      <c r="PLK145" s="21"/>
      <c r="PLL145" s="21"/>
      <c r="PLM145" s="21"/>
      <c r="PLN145" s="21"/>
      <c r="PLO145" s="21"/>
      <c r="PLP145" s="21"/>
      <c r="PLQ145" s="21"/>
      <c r="PLR145" s="21"/>
      <c r="PLS145" s="21"/>
      <c r="PLT145" s="21"/>
      <c r="PLU145" s="21"/>
      <c r="PLV145" s="21"/>
      <c r="PLW145" s="21"/>
      <c r="PLX145" s="21"/>
      <c r="PLY145" s="21"/>
      <c r="PLZ145" s="21"/>
      <c r="PMA145" s="21"/>
      <c r="PMB145" s="21"/>
      <c r="PMC145" s="21"/>
      <c r="PMD145" s="21"/>
      <c r="PME145" s="21"/>
      <c r="PMF145" s="21"/>
      <c r="PMG145" s="21"/>
      <c r="PMH145" s="21"/>
      <c r="PMI145" s="21"/>
      <c r="PMJ145" s="21"/>
      <c r="PMK145" s="21"/>
      <c r="PML145" s="21"/>
      <c r="PMM145" s="21"/>
      <c r="PMN145" s="21"/>
      <c r="PMO145" s="21"/>
      <c r="PMP145" s="21"/>
      <c r="PMQ145" s="21"/>
      <c r="PMR145" s="21"/>
      <c r="PMS145" s="21"/>
      <c r="PMT145" s="21"/>
      <c r="PMU145" s="21"/>
      <c r="PMV145" s="21"/>
      <c r="PMW145" s="21"/>
      <c r="PMX145" s="21"/>
      <c r="PMY145" s="21"/>
      <c r="PMZ145" s="21"/>
      <c r="PNA145" s="21"/>
      <c r="PNB145" s="21"/>
      <c r="PNC145" s="21"/>
      <c r="PND145" s="21"/>
      <c r="PNE145" s="21"/>
      <c r="PNF145" s="21"/>
      <c r="PNG145" s="21"/>
      <c r="PNH145" s="21"/>
      <c r="PNI145" s="21"/>
      <c r="PNJ145" s="21"/>
      <c r="PNK145" s="21"/>
      <c r="PNL145" s="21"/>
      <c r="PNM145" s="21"/>
      <c r="PNN145" s="21"/>
      <c r="PNO145" s="21"/>
      <c r="PNP145" s="21"/>
      <c r="PNQ145" s="21"/>
      <c r="PNR145" s="21"/>
      <c r="PNS145" s="21"/>
      <c r="PNT145" s="21"/>
      <c r="PNU145" s="21"/>
      <c r="PNV145" s="21"/>
      <c r="PNW145" s="21"/>
      <c r="PNX145" s="21"/>
      <c r="PNY145" s="21"/>
      <c r="PNZ145" s="21"/>
      <c r="POA145" s="21"/>
      <c r="POB145" s="21"/>
      <c r="POC145" s="21"/>
      <c r="POD145" s="21"/>
      <c r="POE145" s="21"/>
      <c r="POF145" s="21"/>
      <c r="POG145" s="21"/>
      <c r="POH145" s="21"/>
      <c r="POI145" s="21"/>
      <c r="POJ145" s="21"/>
      <c r="POK145" s="21"/>
      <c r="POL145" s="21"/>
      <c r="POM145" s="21"/>
      <c r="PON145" s="21"/>
      <c r="POO145" s="21"/>
      <c r="POP145" s="21"/>
      <c r="POQ145" s="21"/>
      <c r="POR145" s="21"/>
      <c r="POS145" s="21"/>
      <c r="POT145" s="21"/>
      <c r="POU145" s="21"/>
      <c r="POV145" s="21"/>
      <c r="POW145" s="21"/>
      <c r="POX145" s="21"/>
      <c r="POY145" s="21"/>
      <c r="POZ145" s="21"/>
      <c r="PPA145" s="21"/>
      <c r="PPB145" s="21"/>
      <c r="PPC145" s="21"/>
      <c r="PPD145" s="21"/>
      <c r="PPE145" s="21"/>
      <c r="PPF145" s="21"/>
      <c r="PPG145" s="21"/>
      <c r="PPH145" s="21"/>
      <c r="PPI145" s="21"/>
      <c r="PPJ145" s="21"/>
      <c r="PPK145" s="21"/>
      <c r="PPL145" s="21"/>
      <c r="PPM145" s="21"/>
      <c r="PPN145" s="21"/>
      <c r="PPO145" s="21"/>
      <c r="PPP145" s="21"/>
      <c r="PPQ145" s="21"/>
      <c r="PPR145" s="21"/>
      <c r="PPS145" s="21"/>
      <c r="PPT145" s="21"/>
      <c r="PPU145" s="21"/>
      <c r="PPV145" s="21"/>
      <c r="PPW145" s="21"/>
      <c r="PPX145" s="21"/>
      <c r="PPY145" s="21"/>
      <c r="PPZ145" s="21"/>
      <c r="PQA145" s="21"/>
      <c r="PQB145" s="21"/>
      <c r="PQC145" s="21"/>
      <c r="PQD145" s="21"/>
      <c r="PQE145" s="21"/>
      <c r="PQF145" s="21"/>
      <c r="PQG145" s="21"/>
      <c r="PQH145" s="21"/>
      <c r="PQI145" s="21"/>
      <c r="PQJ145" s="21"/>
      <c r="PQK145" s="21"/>
      <c r="PQL145" s="21"/>
      <c r="PQM145" s="21"/>
      <c r="PQN145" s="21"/>
      <c r="PQO145" s="21"/>
      <c r="PQP145" s="21"/>
      <c r="PQQ145" s="21"/>
      <c r="PQR145" s="21"/>
      <c r="PQS145" s="21"/>
      <c r="PQT145" s="21"/>
      <c r="PQU145" s="21"/>
      <c r="PQV145" s="21"/>
      <c r="PQW145" s="21"/>
      <c r="PQX145" s="21"/>
      <c r="PQY145" s="21"/>
      <c r="PQZ145" s="21"/>
      <c r="PRA145" s="21"/>
      <c r="PRB145" s="21"/>
      <c r="PRC145" s="21"/>
      <c r="PRD145" s="21"/>
      <c r="PRE145" s="21"/>
      <c r="PRF145" s="21"/>
      <c r="PRG145" s="21"/>
      <c r="PRH145" s="21"/>
      <c r="PRI145" s="21"/>
      <c r="PRJ145" s="21"/>
      <c r="PRK145" s="21"/>
      <c r="PRL145" s="21"/>
      <c r="PRM145" s="21"/>
      <c r="PRN145" s="21"/>
      <c r="PRO145" s="21"/>
      <c r="PRP145" s="21"/>
      <c r="PRQ145" s="21"/>
      <c r="PRR145" s="21"/>
      <c r="PRS145" s="21"/>
      <c r="PRT145" s="21"/>
      <c r="PRU145" s="21"/>
      <c r="PRV145" s="21"/>
      <c r="PRW145" s="21"/>
      <c r="PRX145" s="21"/>
      <c r="PRY145" s="21"/>
      <c r="PRZ145" s="21"/>
      <c r="PSA145" s="21"/>
      <c r="PSB145" s="21"/>
      <c r="PSC145" s="21"/>
      <c r="PSD145" s="21"/>
      <c r="PSE145" s="21"/>
      <c r="PSF145" s="21"/>
      <c r="PSG145" s="21"/>
      <c r="PSH145" s="21"/>
      <c r="PSI145" s="21"/>
      <c r="PSJ145" s="21"/>
      <c r="PSK145" s="21"/>
      <c r="PSL145" s="21"/>
      <c r="PSM145" s="21"/>
      <c r="PSN145" s="21"/>
      <c r="PSO145" s="21"/>
      <c r="PSP145" s="21"/>
      <c r="PSQ145" s="21"/>
      <c r="PSR145" s="21"/>
      <c r="PSS145" s="21"/>
      <c r="PST145" s="21"/>
      <c r="PSU145" s="21"/>
      <c r="PSV145" s="21"/>
      <c r="PSW145" s="21"/>
      <c r="PSX145" s="21"/>
      <c r="PSY145" s="21"/>
      <c r="PSZ145" s="21"/>
      <c r="PTA145" s="21"/>
      <c r="PTB145" s="21"/>
      <c r="PTC145" s="21"/>
      <c r="PTD145" s="21"/>
      <c r="PTE145" s="21"/>
      <c r="PTF145" s="21"/>
      <c r="PTG145" s="21"/>
      <c r="PTH145" s="21"/>
      <c r="PTI145" s="21"/>
      <c r="PTJ145" s="21"/>
      <c r="PTK145" s="21"/>
      <c r="PTL145" s="21"/>
      <c r="PTM145" s="21"/>
      <c r="PTN145" s="21"/>
      <c r="PTO145" s="21"/>
      <c r="PTP145" s="21"/>
      <c r="PTQ145" s="21"/>
      <c r="PTR145" s="21"/>
      <c r="PTS145" s="21"/>
      <c r="PTT145" s="21"/>
      <c r="PTU145" s="21"/>
      <c r="PTV145" s="21"/>
      <c r="PTW145" s="21"/>
      <c r="PTX145" s="21"/>
      <c r="PTY145" s="21"/>
      <c r="PTZ145" s="21"/>
      <c r="PUA145" s="21"/>
      <c r="PUB145" s="21"/>
      <c r="PUC145" s="21"/>
      <c r="PUD145" s="21"/>
      <c r="PUE145" s="21"/>
      <c r="PUF145" s="21"/>
      <c r="PUG145" s="21"/>
      <c r="PUH145" s="21"/>
      <c r="PUI145" s="21"/>
      <c r="PUJ145" s="21"/>
      <c r="PUK145" s="21"/>
      <c r="PUL145" s="21"/>
      <c r="PUM145" s="21"/>
      <c r="PUN145" s="21"/>
      <c r="PUO145" s="21"/>
      <c r="PUP145" s="21"/>
      <c r="PUQ145" s="21"/>
      <c r="PUR145" s="21"/>
      <c r="PUS145" s="21"/>
      <c r="PUT145" s="21"/>
      <c r="PUU145" s="21"/>
      <c r="PUV145" s="21"/>
      <c r="PUW145" s="21"/>
      <c r="PUX145" s="21"/>
      <c r="PUY145" s="21"/>
      <c r="PUZ145" s="21"/>
      <c r="PVA145" s="21"/>
      <c r="PVB145" s="21"/>
      <c r="PVC145" s="21"/>
      <c r="PVD145" s="21"/>
      <c r="PVE145" s="21"/>
      <c r="PVF145" s="21"/>
      <c r="PVG145" s="21"/>
      <c r="PVH145" s="21"/>
      <c r="PVI145" s="21"/>
      <c r="PVJ145" s="21"/>
      <c r="PVK145" s="21"/>
      <c r="PVL145" s="21"/>
      <c r="PVM145" s="21"/>
      <c r="PVN145" s="21"/>
      <c r="PVO145" s="21"/>
      <c r="PVP145" s="21"/>
      <c r="PVQ145" s="21"/>
      <c r="PVR145" s="21"/>
      <c r="PVS145" s="21"/>
      <c r="PVT145" s="21"/>
      <c r="PVU145" s="21"/>
      <c r="PVV145" s="21"/>
      <c r="PVW145" s="21"/>
      <c r="PVX145" s="21"/>
      <c r="PVY145" s="21"/>
      <c r="PVZ145" s="21"/>
      <c r="PWA145" s="21"/>
      <c r="PWB145" s="21"/>
      <c r="PWC145" s="21"/>
      <c r="PWD145" s="21"/>
      <c r="PWE145" s="21"/>
      <c r="PWF145" s="21"/>
      <c r="PWG145" s="21"/>
      <c r="PWH145" s="21"/>
      <c r="PWI145" s="21"/>
      <c r="PWJ145" s="21"/>
      <c r="PWK145" s="21"/>
      <c r="PWL145" s="21"/>
      <c r="PWM145" s="21"/>
      <c r="PWN145" s="21"/>
      <c r="PWO145" s="21"/>
      <c r="PWP145" s="21"/>
      <c r="PWQ145" s="21"/>
      <c r="PWR145" s="21"/>
      <c r="PWS145" s="21"/>
      <c r="PWT145" s="21"/>
      <c r="PWU145" s="21"/>
      <c r="PWV145" s="21"/>
      <c r="PWW145" s="21"/>
      <c r="PWX145" s="21"/>
      <c r="PWY145" s="21"/>
      <c r="PWZ145" s="21"/>
      <c r="PXA145" s="21"/>
      <c r="PXB145" s="21"/>
      <c r="PXC145" s="21"/>
      <c r="PXD145" s="21"/>
      <c r="PXE145" s="21"/>
      <c r="PXF145" s="21"/>
      <c r="PXG145" s="21"/>
      <c r="PXH145" s="21"/>
      <c r="PXI145" s="21"/>
      <c r="PXJ145" s="21"/>
      <c r="PXK145" s="21"/>
      <c r="PXL145" s="21"/>
      <c r="PXM145" s="21"/>
      <c r="PXN145" s="21"/>
      <c r="PXO145" s="21"/>
      <c r="PXP145" s="21"/>
      <c r="PXQ145" s="21"/>
      <c r="PXR145" s="21"/>
      <c r="PXS145" s="21"/>
      <c r="PXT145" s="21"/>
      <c r="PXU145" s="21"/>
      <c r="PXV145" s="21"/>
      <c r="PXW145" s="21"/>
      <c r="PXX145" s="21"/>
      <c r="PXY145" s="21"/>
      <c r="PXZ145" s="21"/>
      <c r="PYA145" s="21"/>
      <c r="PYB145" s="21"/>
      <c r="PYC145" s="21"/>
      <c r="PYD145" s="21"/>
      <c r="PYE145" s="21"/>
      <c r="PYF145" s="21"/>
      <c r="PYG145" s="21"/>
      <c r="PYH145" s="21"/>
      <c r="PYI145" s="21"/>
      <c r="PYJ145" s="21"/>
      <c r="PYK145" s="21"/>
      <c r="PYL145" s="21"/>
      <c r="PYM145" s="21"/>
      <c r="PYN145" s="21"/>
      <c r="PYO145" s="21"/>
      <c r="PYP145" s="21"/>
      <c r="PYQ145" s="21"/>
      <c r="PYR145" s="21"/>
      <c r="PYS145" s="21"/>
      <c r="PYT145" s="21"/>
      <c r="PYU145" s="21"/>
      <c r="PYV145" s="21"/>
      <c r="PYW145" s="21"/>
      <c r="PYX145" s="21"/>
      <c r="PYY145" s="21"/>
      <c r="PYZ145" s="21"/>
      <c r="PZA145" s="21"/>
      <c r="PZB145" s="21"/>
      <c r="PZC145" s="21"/>
      <c r="PZD145" s="21"/>
      <c r="PZE145" s="21"/>
      <c r="PZF145" s="21"/>
      <c r="PZG145" s="21"/>
      <c r="PZH145" s="21"/>
      <c r="PZI145" s="21"/>
      <c r="PZJ145" s="21"/>
      <c r="PZK145" s="21"/>
      <c r="PZL145" s="21"/>
      <c r="PZM145" s="21"/>
      <c r="PZN145" s="21"/>
      <c r="PZO145" s="21"/>
      <c r="PZP145" s="21"/>
      <c r="PZQ145" s="21"/>
      <c r="PZR145" s="21"/>
      <c r="PZS145" s="21"/>
      <c r="PZT145" s="21"/>
      <c r="PZU145" s="21"/>
      <c r="PZV145" s="21"/>
      <c r="PZW145" s="21"/>
      <c r="PZX145" s="21"/>
      <c r="PZY145" s="21"/>
      <c r="PZZ145" s="21"/>
      <c r="QAA145" s="21"/>
      <c r="QAB145" s="21"/>
      <c r="QAC145" s="21"/>
      <c r="QAD145" s="21"/>
      <c r="QAE145" s="21"/>
      <c r="QAF145" s="21"/>
      <c r="QAG145" s="21"/>
      <c r="QAH145" s="21"/>
      <c r="QAI145" s="21"/>
      <c r="QAJ145" s="21"/>
      <c r="QAK145" s="21"/>
      <c r="QAL145" s="21"/>
      <c r="QAM145" s="21"/>
      <c r="QAN145" s="21"/>
      <c r="QAO145" s="21"/>
      <c r="QAP145" s="21"/>
      <c r="QAQ145" s="21"/>
      <c r="QAR145" s="21"/>
      <c r="QAS145" s="21"/>
      <c r="QAT145" s="21"/>
      <c r="QAU145" s="21"/>
      <c r="QAV145" s="21"/>
      <c r="QAW145" s="21"/>
      <c r="QAX145" s="21"/>
      <c r="QAY145" s="21"/>
      <c r="QAZ145" s="21"/>
      <c r="QBA145" s="21"/>
      <c r="QBB145" s="21"/>
      <c r="QBC145" s="21"/>
      <c r="QBD145" s="21"/>
      <c r="QBE145" s="21"/>
      <c r="QBF145" s="21"/>
      <c r="QBG145" s="21"/>
      <c r="QBH145" s="21"/>
      <c r="QBI145" s="21"/>
      <c r="QBJ145" s="21"/>
      <c r="QBK145" s="21"/>
      <c r="QBL145" s="21"/>
      <c r="QBM145" s="21"/>
      <c r="QBN145" s="21"/>
      <c r="QBO145" s="21"/>
      <c r="QBP145" s="21"/>
      <c r="QBQ145" s="21"/>
      <c r="QBR145" s="21"/>
      <c r="QBS145" s="21"/>
      <c r="QBT145" s="21"/>
      <c r="QBU145" s="21"/>
      <c r="QBV145" s="21"/>
      <c r="QBW145" s="21"/>
      <c r="QBX145" s="21"/>
      <c r="QBY145" s="21"/>
      <c r="QBZ145" s="21"/>
      <c r="QCA145" s="21"/>
      <c r="QCB145" s="21"/>
      <c r="QCC145" s="21"/>
      <c r="QCD145" s="21"/>
      <c r="QCE145" s="21"/>
      <c r="QCF145" s="21"/>
      <c r="QCG145" s="21"/>
      <c r="QCH145" s="21"/>
      <c r="QCI145" s="21"/>
      <c r="QCJ145" s="21"/>
      <c r="QCK145" s="21"/>
      <c r="QCL145" s="21"/>
      <c r="QCM145" s="21"/>
      <c r="QCN145" s="21"/>
      <c r="QCO145" s="21"/>
      <c r="QCP145" s="21"/>
      <c r="QCQ145" s="21"/>
      <c r="QCR145" s="21"/>
      <c r="QCS145" s="21"/>
      <c r="QCT145" s="21"/>
      <c r="QCU145" s="21"/>
      <c r="QCV145" s="21"/>
      <c r="QCW145" s="21"/>
      <c r="QCX145" s="21"/>
      <c r="QCY145" s="21"/>
      <c r="QCZ145" s="21"/>
      <c r="QDA145" s="21"/>
      <c r="QDB145" s="21"/>
      <c r="QDC145" s="21"/>
      <c r="QDD145" s="21"/>
      <c r="QDE145" s="21"/>
      <c r="QDF145" s="21"/>
      <c r="QDG145" s="21"/>
      <c r="QDH145" s="21"/>
      <c r="QDI145" s="21"/>
      <c r="QDJ145" s="21"/>
      <c r="QDK145" s="21"/>
      <c r="QDL145" s="21"/>
      <c r="QDM145" s="21"/>
      <c r="QDN145" s="21"/>
      <c r="QDO145" s="21"/>
      <c r="QDP145" s="21"/>
      <c r="QDQ145" s="21"/>
      <c r="QDR145" s="21"/>
      <c r="QDS145" s="21"/>
      <c r="QDT145" s="21"/>
      <c r="QDU145" s="21"/>
      <c r="QDV145" s="21"/>
      <c r="QDW145" s="21"/>
      <c r="QDX145" s="21"/>
      <c r="QDY145" s="21"/>
      <c r="QDZ145" s="21"/>
      <c r="QEA145" s="21"/>
      <c r="QEB145" s="21"/>
      <c r="QEC145" s="21"/>
      <c r="QED145" s="21"/>
      <c r="QEE145" s="21"/>
      <c r="QEF145" s="21"/>
      <c r="QEG145" s="21"/>
      <c r="QEH145" s="21"/>
      <c r="QEI145" s="21"/>
      <c r="QEJ145" s="21"/>
      <c r="QEK145" s="21"/>
      <c r="QEL145" s="21"/>
      <c r="QEM145" s="21"/>
      <c r="QEN145" s="21"/>
      <c r="QEO145" s="21"/>
      <c r="QEP145" s="21"/>
      <c r="QEQ145" s="21"/>
      <c r="QER145" s="21"/>
      <c r="QES145" s="21"/>
      <c r="QET145" s="21"/>
      <c r="QEU145" s="21"/>
      <c r="QEV145" s="21"/>
      <c r="QEW145" s="21"/>
      <c r="QEX145" s="21"/>
      <c r="QEY145" s="21"/>
      <c r="QEZ145" s="21"/>
      <c r="QFA145" s="21"/>
      <c r="QFB145" s="21"/>
      <c r="QFC145" s="21"/>
      <c r="QFD145" s="21"/>
      <c r="QFE145" s="21"/>
      <c r="QFF145" s="21"/>
      <c r="QFG145" s="21"/>
      <c r="QFH145" s="21"/>
      <c r="QFI145" s="21"/>
      <c r="QFJ145" s="21"/>
      <c r="QFK145" s="21"/>
      <c r="QFL145" s="21"/>
      <c r="QFM145" s="21"/>
      <c r="QFN145" s="21"/>
      <c r="QFO145" s="21"/>
      <c r="QFP145" s="21"/>
      <c r="QFQ145" s="21"/>
      <c r="QFR145" s="21"/>
      <c r="QFS145" s="21"/>
      <c r="QFT145" s="21"/>
      <c r="QFU145" s="21"/>
      <c r="QFV145" s="21"/>
      <c r="QFW145" s="21"/>
      <c r="QFX145" s="21"/>
      <c r="QFY145" s="21"/>
      <c r="QFZ145" s="21"/>
      <c r="QGA145" s="21"/>
      <c r="QGB145" s="21"/>
      <c r="QGC145" s="21"/>
      <c r="QGD145" s="21"/>
      <c r="QGE145" s="21"/>
      <c r="QGF145" s="21"/>
      <c r="QGG145" s="21"/>
      <c r="QGH145" s="21"/>
      <c r="QGI145" s="21"/>
      <c r="QGJ145" s="21"/>
      <c r="QGK145" s="21"/>
      <c r="QGL145" s="21"/>
      <c r="QGM145" s="21"/>
      <c r="QGN145" s="21"/>
      <c r="QGO145" s="21"/>
      <c r="QGP145" s="21"/>
      <c r="QGQ145" s="21"/>
      <c r="QGR145" s="21"/>
      <c r="QGS145" s="21"/>
      <c r="QGT145" s="21"/>
      <c r="QGU145" s="21"/>
      <c r="QGV145" s="21"/>
      <c r="QGW145" s="21"/>
      <c r="QGX145" s="21"/>
      <c r="QGY145" s="21"/>
      <c r="QGZ145" s="21"/>
      <c r="QHA145" s="21"/>
      <c r="QHB145" s="21"/>
      <c r="QHC145" s="21"/>
      <c r="QHD145" s="21"/>
      <c r="QHE145" s="21"/>
      <c r="QHF145" s="21"/>
      <c r="QHG145" s="21"/>
      <c r="QHH145" s="21"/>
      <c r="QHI145" s="21"/>
      <c r="QHJ145" s="21"/>
      <c r="QHK145" s="21"/>
      <c r="QHL145" s="21"/>
      <c r="QHM145" s="21"/>
      <c r="QHN145" s="21"/>
      <c r="QHO145" s="21"/>
      <c r="QHP145" s="21"/>
      <c r="QHQ145" s="21"/>
      <c r="QHR145" s="21"/>
      <c r="QHS145" s="21"/>
      <c r="QHT145" s="21"/>
      <c r="QHU145" s="21"/>
      <c r="QHV145" s="21"/>
      <c r="QHW145" s="21"/>
      <c r="QHX145" s="21"/>
      <c r="QHY145" s="21"/>
      <c r="QHZ145" s="21"/>
      <c r="QIA145" s="21"/>
      <c r="QIB145" s="21"/>
      <c r="QIC145" s="21"/>
      <c r="QID145" s="21"/>
      <c r="QIE145" s="21"/>
      <c r="QIF145" s="21"/>
      <c r="QIG145" s="21"/>
      <c r="QIH145" s="21"/>
      <c r="QII145" s="21"/>
      <c r="QIJ145" s="21"/>
      <c r="QIK145" s="21"/>
      <c r="QIL145" s="21"/>
      <c r="QIM145" s="21"/>
      <c r="QIN145" s="21"/>
      <c r="QIO145" s="21"/>
      <c r="QIP145" s="21"/>
      <c r="QIQ145" s="21"/>
      <c r="QIR145" s="21"/>
      <c r="QIS145" s="21"/>
      <c r="QIT145" s="21"/>
      <c r="QIU145" s="21"/>
      <c r="QIV145" s="21"/>
      <c r="QIW145" s="21"/>
      <c r="QIX145" s="21"/>
      <c r="QIY145" s="21"/>
      <c r="QIZ145" s="21"/>
      <c r="QJA145" s="21"/>
      <c r="QJB145" s="21"/>
      <c r="QJC145" s="21"/>
      <c r="QJD145" s="21"/>
      <c r="QJE145" s="21"/>
      <c r="QJF145" s="21"/>
      <c r="QJG145" s="21"/>
      <c r="QJH145" s="21"/>
      <c r="QJI145" s="21"/>
      <c r="QJJ145" s="21"/>
      <c r="QJK145" s="21"/>
      <c r="QJL145" s="21"/>
      <c r="QJM145" s="21"/>
      <c r="QJN145" s="21"/>
      <c r="QJO145" s="21"/>
      <c r="QJP145" s="21"/>
      <c r="QJQ145" s="21"/>
      <c r="QJR145" s="21"/>
      <c r="QJS145" s="21"/>
      <c r="QJT145" s="21"/>
      <c r="QJU145" s="21"/>
      <c r="QJV145" s="21"/>
      <c r="QJW145" s="21"/>
      <c r="QJX145" s="21"/>
      <c r="QJY145" s="21"/>
      <c r="QJZ145" s="21"/>
      <c r="QKA145" s="21"/>
      <c r="QKB145" s="21"/>
      <c r="QKC145" s="21"/>
      <c r="QKD145" s="21"/>
      <c r="QKE145" s="21"/>
      <c r="QKF145" s="21"/>
      <c r="QKG145" s="21"/>
      <c r="QKH145" s="21"/>
      <c r="QKI145" s="21"/>
      <c r="QKJ145" s="21"/>
      <c r="QKK145" s="21"/>
      <c r="QKL145" s="21"/>
      <c r="QKM145" s="21"/>
      <c r="QKN145" s="21"/>
      <c r="QKO145" s="21"/>
      <c r="QKP145" s="21"/>
      <c r="QKQ145" s="21"/>
      <c r="QKR145" s="21"/>
      <c r="QKS145" s="21"/>
      <c r="QKT145" s="21"/>
      <c r="QKU145" s="21"/>
      <c r="QKV145" s="21"/>
      <c r="QKW145" s="21"/>
      <c r="QKX145" s="21"/>
      <c r="QKY145" s="21"/>
      <c r="QKZ145" s="21"/>
      <c r="QLA145" s="21"/>
      <c r="QLB145" s="21"/>
      <c r="QLC145" s="21"/>
      <c r="QLD145" s="21"/>
      <c r="QLE145" s="21"/>
      <c r="QLF145" s="21"/>
      <c r="QLG145" s="21"/>
      <c r="QLH145" s="21"/>
      <c r="QLI145" s="21"/>
      <c r="QLJ145" s="21"/>
      <c r="QLK145" s="21"/>
      <c r="QLL145" s="21"/>
      <c r="QLM145" s="21"/>
      <c r="QLN145" s="21"/>
      <c r="QLO145" s="21"/>
      <c r="QLP145" s="21"/>
      <c r="QLQ145" s="21"/>
      <c r="QLR145" s="21"/>
      <c r="QLS145" s="21"/>
      <c r="QLT145" s="21"/>
      <c r="QLU145" s="21"/>
      <c r="QLV145" s="21"/>
      <c r="QLW145" s="21"/>
      <c r="QLX145" s="21"/>
      <c r="QLY145" s="21"/>
      <c r="QLZ145" s="21"/>
      <c r="QMA145" s="21"/>
      <c r="QMB145" s="21"/>
      <c r="QMC145" s="21"/>
      <c r="QMD145" s="21"/>
      <c r="QME145" s="21"/>
      <c r="QMF145" s="21"/>
      <c r="QMG145" s="21"/>
      <c r="QMH145" s="21"/>
      <c r="QMI145" s="21"/>
      <c r="QMJ145" s="21"/>
      <c r="QMK145" s="21"/>
      <c r="QML145" s="21"/>
      <c r="QMM145" s="21"/>
      <c r="QMN145" s="21"/>
      <c r="QMO145" s="21"/>
      <c r="QMP145" s="21"/>
      <c r="QMQ145" s="21"/>
      <c r="QMR145" s="21"/>
      <c r="QMS145" s="21"/>
      <c r="QMT145" s="21"/>
      <c r="QMU145" s="21"/>
      <c r="QMV145" s="21"/>
      <c r="QMW145" s="21"/>
      <c r="QMX145" s="21"/>
      <c r="QMY145" s="21"/>
      <c r="QMZ145" s="21"/>
      <c r="QNA145" s="21"/>
      <c r="QNB145" s="21"/>
      <c r="QNC145" s="21"/>
      <c r="QND145" s="21"/>
      <c r="QNE145" s="21"/>
      <c r="QNF145" s="21"/>
      <c r="QNG145" s="21"/>
      <c r="QNH145" s="21"/>
      <c r="QNI145" s="21"/>
      <c r="QNJ145" s="21"/>
      <c r="QNK145" s="21"/>
      <c r="QNL145" s="21"/>
      <c r="QNM145" s="21"/>
      <c r="QNN145" s="21"/>
      <c r="QNO145" s="21"/>
      <c r="QNP145" s="21"/>
      <c r="QNQ145" s="21"/>
      <c r="QNR145" s="21"/>
      <c r="QNS145" s="21"/>
      <c r="QNT145" s="21"/>
      <c r="QNU145" s="21"/>
      <c r="QNV145" s="21"/>
      <c r="QNW145" s="21"/>
      <c r="QNX145" s="21"/>
      <c r="QNY145" s="21"/>
      <c r="QNZ145" s="21"/>
      <c r="QOA145" s="21"/>
      <c r="QOB145" s="21"/>
      <c r="QOC145" s="21"/>
      <c r="QOD145" s="21"/>
      <c r="QOE145" s="21"/>
      <c r="QOF145" s="21"/>
      <c r="QOG145" s="21"/>
      <c r="QOH145" s="21"/>
      <c r="QOI145" s="21"/>
      <c r="QOJ145" s="21"/>
      <c r="QOK145" s="21"/>
      <c r="QOL145" s="21"/>
      <c r="QOM145" s="21"/>
      <c r="QON145" s="21"/>
      <c r="QOO145" s="21"/>
      <c r="QOP145" s="21"/>
      <c r="QOQ145" s="21"/>
      <c r="QOR145" s="21"/>
      <c r="QOS145" s="21"/>
      <c r="QOT145" s="21"/>
      <c r="QOU145" s="21"/>
      <c r="QOV145" s="21"/>
      <c r="QOW145" s="21"/>
      <c r="QOX145" s="21"/>
      <c r="QOY145" s="21"/>
      <c r="QOZ145" s="21"/>
      <c r="QPA145" s="21"/>
      <c r="QPB145" s="21"/>
      <c r="QPC145" s="21"/>
      <c r="QPD145" s="21"/>
      <c r="QPE145" s="21"/>
      <c r="QPF145" s="21"/>
      <c r="QPG145" s="21"/>
      <c r="QPH145" s="21"/>
      <c r="QPI145" s="21"/>
      <c r="QPJ145" s="21"/>
      <c r="QPK145" s="21"/>
      <c r="QPL145" s="21"/>
      <c r="QPM145" s="21"/>
      <c r="QPN145" s="21"/>
      <c r="QPO145" s="21"/>
      <c r="QPP145" s="21"/>
      <c r="QPQ145" s="21"/>
      <c r="QPR145" s="21"/>
      <c r="QPS145" s="21"/>
      <c r="QPT145" s="21"/>
      <c r="QPU145" s="21"/>
      <c r="QPV145" s="21"/>
      <c r="QPW145" s="21"/>
      <c r="QPX145" s="21"/>
      <c r="QPY145" s="21"/>
      <c r="QPZ145" s="21"/>
      <c r="QQA145" s="21"/>
      <c r="QQB145" s="21"/>
      <c r="QQC145" s="21"/>
      <c r="QQD145" s="21"/>
      <c r="QQE145" s="21"/>
      <c r="QQF145" s="21"/>
      <c r="QQG145" s="21"/>
      <c r="QQH145" s="21"/>
      <c r="QQI145" s="21"/>
      <c r="QQJ145" s="21"/>
      <c r="QQK145" s="21"/>
      <c r="QQL145" s="21"/>
      <c r="QQM145" s="21"/>
      <c r="QQN145" s="21"/>
      <c r="QQO145" s="21"/>
      <c r="QQP145" s="21"/>
      <c r="QQQ145" s="21"/>
      <c r="QQR145" s="21"/>
      <c r="QQS145" s="21"/>
      <c r="QQT145" s="21"/>
      <c r="QQU145" s="21"/>
      <c r="QQV145" s="21"/>
      <c r="QQW145" s="21"/>
      <c r="QQX145" s="21"/>
      <c r="QQY145" s="21"/>
      <c r="QQZ145" s="21"/>
      <c r="QRA145" s="21"/>
      <c r="QRB145" s="21"/>
      <c r="QRC145" s="21"/>
      <c r="QRD145" s="21"/>
      <c r="QRE145" s="21"/>
      <c r="QRF145" s="21"/>
      <c r="QRG145" s="21"/>
      <c r="QRH145" s="21"/>
      <c r="QRI145" s="21"/>
      <c r="QRJ145" s="21"/>
      <c r="QRK145" s="21"/>
      <c r="QRL145" s="21"/>
      <c r="QRM145" s="21"/>
      <c r="QRN145" s="21"/>
      <c r="QRO145" s="21"/>
      <c r="QRP145" s="21"/>
      <c r="QRQ145" s="21"/>
      <c r="QRR145" s="21"/>
      <c r="QRS145" s="21"/>
      <c r="QRT145" s="21"/>
      <c r="QRU145" s="21"/>
      <c r="QRV145" s="21"/>
      <c r="QRW145" s="21"/>
      <c r="QRX145" s="21"/>
      <c r="QRY145" s="21"/>
      <c r="QRZ145" s="21"/>
      <c r="QSA145" s="21"/>
      <c r="QSB145" s="21"/>
      <c r="QSC145" s="21"/>
      <c r="QSD145" s="21"/>
      <c r="QSE145" s="21"/>
      <c r="QSF145" s="21"/>
      <c r="QSG145" s="21"/>
      <c r="QSH145" s="21"/>
      <c r="QSI145" s="21"/>
      <c r="QSJ145" s="21"/>
      <c r="QSK145" s="21"/>
      <c r="QSL145" s="21"/>
      <c r="QSM145" s="21"/>
      <c r="QSN145" s="21"/>
      <c r="QSO145" s="21"/>
      <c r="QSP145" s="21"/>
      <c r="QSQ145" s="21"/>
      <c r="QSR145" s="21"/>
      <c r="QSS145" s="21"/>
      <c r="QST145" s="21"/>
      <c r="QSU145" s="21"/>
      <c r="QSV145" s="21"/>
      <c r="QSW145" s="21"/>
      <c r="QSX145" s="21"/>
      <c r="QSY145" s="21"/>
      <c r="QSZ145" s="21"/>
      <c r="QTA145" s="21"/>
      <c r="QTB145" s="21"/>
      <c r="QTC145" s="21"/>
      <c r="QTD145" s="21"/>
      <c r="QTE145" s="21"/>
      <c r="QTF145" s="21"/>
      <c r="QTG145" s="21"/>
      <c r="QTH145" s="21"/>
      <c r="QTI145" s="21"/>
      <c r="QTJ145" s="21"/>
      <c r="QTK145" s="21"/>
      <c r="QTL145" s="21"/>
      <c r="QTM145" s="21"/>
      <c r="QTN145" s="21"/>
      <c r="QTO145" s="21"/>
      <c r="QTP145" s="21"/>
      <c r="QTQ145" s="21"/>
      <c r="QTR145" s="21"/>
      <c r="QTS145" s="21"/>
      <c r="QTT145" s="21"/>
      <c r="QTU145" s="21"/>
      <c r="QTV145" s="21"/>
      <c r="QTW145" s="21"/>
      <c r="QTX145" s="21"/>
      <c r="QTY145" s="21"/>
      <c r="QTZ145" s="21"/>
      <c r="QUA145" s="21"/>
      <c r="QUB145" s="21"/>
      <c r="QUC145" s="21"/>
      <c r="QUD145" s="21"/>
      <c r="QUE145" s="21"/>
      <c r="QUF145" s="21"/>
      <c r="QUG145" s="21"/>
      <c r="QUH145" s="21"/>
      <c r="QUI145" s="21"/>
      <c r="QUJ145" s="21"/>
      <c r="QUK145" s="21"/>
      <c r="QUL145" s="21"/>
      <c r="QUM145" s="21"/>
      <c r="QUN145" s="21"/>
      <c r="QUO145" s="21"/>
      <c r="QUP145" s="21"/>
      <c r="QUQ145" s="21"/>
      <c r="QUR145" s="21"/>
      <c r="QUS145" s="21"/>
      <c r="QUT145" s="21"/>
      <c r="QUU145" s="21"/>
      <c r="QUV145" s="21"/>
      <c r="QUW145" s="21"/>
      <c r="QUX145" s="21"/>
      <c r="QUY145" s="21"/>
      <c r="QUZ145" s="21"/>
      <c r="QVA145" s="21"/>
      <c r="QVB145" s="21"/>
      <c r="QVC145" s="21"/>
      <c r="QVD145" s="21"/>
      <c r="QVE145" s="21"/>
      <c r="QVF145" s="21"/>
      <c r="QVG145" s="21"/>
      <c r="QVH145" s="21"/>
      <c r="QVI145" s="21"/>
      <c r="QVJ145" s="21"/>
      <c r="QVK145" s="21"/>
      <c r="QVL145" s="21"/>
      <c r="QVM145" s="21"/>
      <c r="QVN145" s="21"/>
      <c r="QVO145" s="21"/>
      <c r="QVP145" s="21"/>
      <c r="QVQ145" s="21"/>
      <c r="QVR145" s="21"/>
      <c r="QVS145" s="21"/>
      <c r="QVT145" s="21"/>
      <c r="QVU145" s="21"/>
      <c r="QVV145" s="21"/>
      <c r="QVW145" s="21"/>
      <c r="QVX145" s="21"/>
      <c r="QVY145" s="21"/>
      <c r="QVZ145" s="21"/>
      <c r="QWA145" s="21"/>
      <c r="QWB145" s="21"/>
      <c r="QWC145" s="21"/>
      <c r="QWD145" s="21"/>
      <c r="QWE145" s="21"/>
      <c r="QWF145" s="21"/>
      <c r="QWG145" s="21"/>
      <c r="QWH145" s="21"/>
      <c r="QWI145" s="21"/>
      <c r="QWJ145" s="21"/>
      <c r="QWK145" s="21"/>
      <c r="QWL145" s="21"/>
      <c r="QWM145" s="21"/>
      <c r="QWN145" s="21"/>
      <c r="QWO145" s="21"/>
      <c r="QWP145" s="21"/>
      <c r="QWQ145" s="21"/>
      <c r="QWR145" s="21"/>
      <c r="QWS145" s="21"/>
      <c r="QWT145" s="21"/>
      <c r="QWU145" s="21"/>
      <c r="QWV145" s="21"/>
      <c r="QWW145" s="21"/>
      <c r="QWX145" s="21"/>
      <c r="QWY145" s="21"/>
      <c r="QWZ145" s="21"/>
      <c r="QXA145" s="21"/>
      <c r="QXB145" s="21"/>
      <c r="QXC145" s="21"/>
      <c r="QXD145" s="21"/>
      <c r="QXE145" s="21"/>
      <c r="QXF145" s="21"/>
      <c r="QXG145" s="21"/>
      <c r="QXH145" s="21"/>
      <c r="QXI145" s="21"/>
      <c r="QXJ145" s="21"/>
      <c r="QXK145" s="21"/>
      <c r="QXL145" s="21"/>
      <c r="QXM145" s="21"/>
      <c r="QXN145" s="21"/>
      <c r="QXO145" s="21"/>
      <c r="QXP145" s="21"/>
      <c r="QXQ145" s="21"/>
      <c r="QXR145" s="21"/>
      <c r="QXS145" s="21"/>
      <c r="QXT145" s="21"/>
      <c r="QXU145" s="21"/>
      <c r="QXV145" s="21"/>
      <c r="QXW145" s="21"/>
      <c r="QXX145" s="21"/>
      <c r="QXY145" s="21"/>
      <c r="QXZ145" s="21"/>
      <c r="QYA145" s="21"/>
      <c r="QYB145" s="21"/>
      <c r="QYC145" s="21"/>
      <c r="QYD145" s="21"/>
      <c r="QYE145" s="21"/>
      <c r="QYF145" s="21"/>
      <c r="QYG145" s="21"/>
      <c r="QYH145" s="21"/>
      <c r="QYI145" s="21"/>
      <c r="QYJ145" s="21"/>
      <c r="QYK145" s="21"/>
      <c r="QYL145" s="21"/>
      <c r="QYM145" s="21"/>
      <c r="QYN145" s="21"/>
      <c r="QYO145" s="21"/>
      <c r="QYP145" s="21"/>
      <c r="QYQ145" s="21"/>
      <c r="QYR145" s="21"/>
      <c r="QYS145" s="21"/>
      <c r="QYT145" s="21"/>
      <c r="QYU145" s="21"/>
      <c r="QYV145" s="21"/>
      <c r="QYW145" s="21"/>
      <c r="QYX145" s="21"/>
      <c r="QYY145" s="21"/>
      <c r="QYZ145" s="21"/>
      <c r="QZA145" s="21"/>
      <c r="QZB145" s="21"/>
      <c r="QZC145" s="21"/>
      <c r="QZD145" s="21"/>
      <c r="QZE145" s="21"/>
      <c r="QZF145" s="21"/>
      <c r="QZG145" s="21"/>
      <c r="QZH145" s="21"/>
      <c r="QZI145" s="21"/>
      <c r="QZJ145" s="21"/>
      <c r="QZK145" s="21"/>
      <c r="QZL145" s="21"/>
      <c r="QZM145" s="21"/>
      <c r="QZN145" s="21"/>
      <c r="QZO145" s="21"/>
      <c r="QZP145" s="21"/>
      <c r="QZQ145" s="21"/>
      <c r="QZR145" s="21"/>
      <c r="QZS145" s="21"/>
      <c r="QZT145" s="21"/>
      <c r="QZU145" s="21"/>
      <c r="QZV145" s="21"/>
      <c r="QZW145" s="21"/>
      <c r="QZX145" s="21"/>
      <c r="QZY145" s="21"/>
      <c r="QZZ145" s="21"/>
      <c r="RAA145" s="21"/>
      <c r="RAB145" s="21"/>
      <c r="RAC145" s="21"/>
      <c r="RAD145" s="21"/>
      <c r="RAE145" s="21"/>
      <c r="RAF145" s="21"/>
      <c r="RAG145" s="21"/>
      <c r="RAH145" s="21"/>
      <c r="RAI145" s="21"/>
      <c r="RAJ145" s="21"/>
      <c r="RAK145" s="21"/>
      <c r="RAL145" s="21"/>
      <c r="RAM145" s="21"/>
      <c r="RAN145" s="21"/>
      <c r="RAO145" s="21"/>
      <c r="RAP145" s="21"/>
      <c r="RAQ145" s="21"/>
      <c r="RAR145" s="21"/>
      <c r="RAS145" s="21"/>
      <c r="RAT145" s="21"/>
      <c r="RAU145" s="21"/>
      <c r="RAV145" s="21"/>
      <c r="RAW145" s="21"/>
      <c r="RAX145" s="21"/>
      <c r="RAY145" s="21"/>
      <c r="RAZ145" s="21"/>
      <c r="RBA145" s="21"/>
      <c r="RBB145" s="21"/>
      <c r="RBC145" s="21"/>
      <c r="RBD145" s="21"/>
      <c r="RBE145" s="21"/>
      <c r="RBF145" s="21"/>
      <c r="RBG145" s="21"/>
      <c r="RBH145" s="21"/>
      <c r="RBI145" s="21"/>
      <c r="RBJ145" s="21"/>
      <c r="RBK145" s="21"/>
      <c r="RBL145" s="21"/>
      <c r="RBM145" s="21"/>
      <c r="RBN145" s="21"/>
      <c r="RBO145" s="21"/>
      <c r="RBP145" s="21"/>
      <c r="RBQ145" s="21"/>
      <c r="RBR145" s="21"/>
      <c r="RBS145" s="21"/>
      <c r="RBT145" s="21"/>
      <c r="RBU145" s="21"/>
      <c r="RBV145" s="21"/>
      <c r="RBW145" s="21"/>
      <c r="RBX145" s="21"/>
      <c r="RBY145" s="21"/>
      <c r="RBZ145" s="21"/>
      <c r="RCA145" s="21"/>
      <c r="RCB145" s="21"/>
      <c r="RCC145" s="21"/>
      <c r="RCD145" s="21"/>
      <c r="RCE145" s="21"/>
      <c r="RCF145" s="21"/>
      <c r="RCG145" s="21"/>
      <c r="RCH145" s="21"/>
      <c r="RCI145" s="21"/>
      <c r="RCJ145" s="21"/>
      <c r="RCK145" s="21"/>
      <c r="RCL145" s="21"/>
      <c r="RCM145" s="21"/>
      <c r="RCN145" s="21"/>
      <c r="RCO145" s="21"/>
      <c r="RCP145" s="21"/>
      <c r="RCQ145" s="21"/>
      <c r="RCR145" s="21"/>
      <c r="RCS145" s="21"/>
      <c r="RCT145" s="21"/>
      <c r="RCU145" s="21"/>
      <c r="RCV145" s="21"/>
      <c r="RCW145" s="21"/>
      <c r="RCX145" s="21"/>
      <c r="RCY145" s="21"/>
      <c r="RCZ145" s="21"/>
      <c r="RDA145" s="21"/>
      <c r="RDB145" s="21"/>
      <c r="RDC145" s="21"/>
      <c r="RDD145" s="21"/>
      <c r="RDE145" s="21"/>
      <c r="RDF145" s="21"/>
      <c r="RDG145" s="21"/>
      <c r="RDH145" s="21"/>
      <c r="RDI145" s="21"/>
      <c r="RDJ145" s="21"/>
      <c r="RDK145" s="21"/>
      <c r="RDL145" s="21"/>
      <c r="RDM145" s="21"/>
      <c r="RDN145" s="21"/>
      <c r="RDO145" s="21"/>
      <c r="RDP145" s="21"/>
      <c r="RDQ145" s="21"/>
      <c r="RDR145" s="21"/>
      <c r="RDS145" s="21"/>
      <c r="RDT145" s="21"/>
      <c r="RDU145" s="21"/>
      <c r="RDV145" s="21"/>
      <c r="RDW145" s="21"/>
      <c r="RDX145" s="21"/>
      <c r="RDY145" s="21"/>
      <c r="RDZ145" s="21"/>
      <c r="REA145" s="21"/>
      <c r="REB145" s="21"/>
      <c r="REC145" s="21"/>
      <c r="RED145" s="21"/>
      <c r="REE145" s="21"/>
      <c r="REF145" s="21"/>
      <c r="REG145" s="21"/>
      <c r="REH145" s="21"/>
      <c r="REI145" s="21"/>
      <c r="REJ145" s="21"/>
      <c r="REK145" s="21"/>
      <c r="REL145" s="21"/>
      <c r="REM145" s="21"/>
      <c r="REN145" s="21"/>
      <c r="REO145" s="21"/>
      <c r="REP145" s="21"/>
      <c r="REQ145" s="21"/>
      <c r="RER145" s="21"/>
      <c r="RES145" s="21"/>
      <c r="RET145" s="21"/>
      <c r="REU145" s="21"/>
      <c r="REV145" s="21"/>
      <c r="REW145" s="21"/>
      <c r="REX145" s="21"/>
      <c r="REY145" s="21"/>
      <c r="REZ145" s="21"/>
      <c r="RFA145" s="21"/>
      <c r="RFB145" s="21"/>
      <c r="RFC145" s="21"/>
      <c r="RFD145" s="21"/>
      <c r="RFE145" s="21"/>
      <c r="RFF145" s="21"/>
      <c r="RFG145" s="21"/>
      <c r="RFH145" s="21"/>
      <c r="RFI145" s="21"/>
      <c r="RFJ145" s="21"/>
      <c r="RFK145" s="21"/>
      <c r="RFL145" s="21"/>
      <c r="RFM145" s="21"/>
      <c r="RFN145" s="21"/>
      <c r="RFO145" s="21"/>
      <c r="RFP145" s="21"/>
      <c r="RFQ145" s="21"/>
      <c r="RFR145" s="21"/>
      <c r="RFS145" s="21"/>
      <c r="RFT145" s="21"/>
      <c r="RFU145" s="21"/>
      <c r="RFV145" s="21"/>
      <c r="RFW145" s="21"/>
      <c r="RFX145" s="21"/>
      <c r="RFY145" s="21"/>
      <c r="RFZ145" s="21"/>
      <c r="RGA145" s="21"/>
      <c r="RGB145" s="21"/>
      <c r="RGC145" s="21"/>
      <c r="RGD145" s="21"/>
      <c r="RGE145" s="21"/>
      <c r="RGF145" s="21"/>
      <c r="RGG145" s="21"/>
      <c r="RGH145" s="21"/>
      <c r="RGI145" s="21"/>
      <c r="RGJ145" s="21"/>
      <c r="RGK145" s="21"/>
      <c r="RGL145" s="21"/>
      <c r="RGM145" s="21"/>
      <c r="RGN145" s="21"/>
      <c r="RGO145" s="21"/>
      <c r="RGP145" s="21"/>
      <c r="RGQ145" s="21"/>
      <c r="RGR145" s="21"/>
      <c r="RGS145" s="21"/>
      <c r="RGT145" s="21"/>
      <c r="RGU145" s="21"/>
      <c r="RGV145" s="21"/>
      <c r="RGW145" s="21"/>
      <c r="RGX145" s="21"/>
      <c r="RGY145" s="21"/>
      <c r="RGZ145" s="21"/>
      <c r="RHA145" s="21"/>
      <c r="RHB145" s="21"/>
      <c r="RHC145" s="21"/>
      <c r="RHD145" s="21"/>
      <c r="RHE145" s="21"/>
      <c r="RHF145" s="21"/>
      <c r="RHG145" s="21"/>
      <c r="RHH145" s="21"/>
      <c r="RHI145" s="21"/>
      <c r="RHJ145" s="21"/>
      <c r="RHK145" s="21"/>
      <c r="RHL145" s="21"/>
      <c r="RHM145" s="21"/>
      <c r="RHN145" s="21"/>
      <c r="RHO145" s="21"/>
      <c r="RHP145" s="21"/>
      <c r="RHQ145" s="21"/>
      <c r="RHR145" s="21"/>
      <c r="RHS145" s="21"/>
      <c r="RHT145" s="21"/>
      <c r="RHU145" s="21"/>
      <c r="RHV145" s="21"/>
      <c r="RHW145" s="21"/>
      <c r="RHX145" s="21"/>
      <c r="RHY145" s="21"/>
      <c r="RHZ145" s="21"/>
      <c r="RIA145" s="21"/>
      <c r="RIB145" s="21"/>
      <c r="RIC145" s="21"/>
      <c r="RID145" s="21"/>
      <c r="RIE145" s="21"/>
      <c r="RIF145" s="21"/>
      <c r="RIG145" s="21"/>
      <c r="RIH145" s="21"/>
      <c r="RII145" s="21"/>
      <c r="RIJ145" s="21"/>
      <c r="RIK145" s="21"/>
      <c r="RIL145" s="21"/>
      <c r="RIM145" s="21"/>
      <c r="RIN145" s="21"/>
      <c r="RIO145" s="21"/>
      <c r="RIP145" s="21"/>
      <c r="RIQ145" s="21"/>
      <c r="RIR145" s="21"/>
      <c r="RIS145" s="21"/>
      <c r="RIT145" s="21"/>
      <c r="RIU145" s="21"/>
      <c r="RIV145" s="21"/>
      <c r="RIW145" s="21"/>
      <c r="RIX145" s="21"/>
      <c r="RIY145" s="21"/>
      <c r="RIZ145" s="21"/>
      <c r="RJA145" s="21"/>
      <c r="RJB145" s="21"/>
      <c r="RJC145" s="21"/>
      <c r="RJD145" s="21"/>
      <c r="RJE145" s="21"/>
      <c r="RJF145" s="21"/>
      <c r="RJG145" s="21"/>
      <c r="RJH145" s="21"/>
      <c r="RJI145" s="21"/>
      <c r="RJJ145" s="21"/>
      <c r="RJK145" s="21"/>
      <c r="RJL145" s="21"/>
      <c r="RJM145" s="21"/>
      <c r="RJN145" s="21"/>
      <c r="RJO145" s="21"/>
      <c r="RJP145" s="21"/>
      <c r="RJQ145" s="21"/>
      <c r="RJR145" s="21"/>
      <c r="RJS145" s="21"/>
      <c r="RJT145" s="21"/>
      <c r="RJU145" s="21"/>
      <c r="RJV145" s="21"/>
      <c r="RJW145" s="21"/>
      <c r="RJX145" s="21"/>
      <c r="RJY145" s="21"/>
      <c r="RJZ145" s="21"/>
      <c r="RKA145" s="21"/>
      <c r="RKB145" s="21"/>
      <c r="RKC145" s="21"/>
      <c r="RKD145" s="21"/>
      <c r="RKE145" s="21"/>
      <c r="RKF145" s="21"/>
      <c r="RKG145" s="21"/>
      <c r="RKH145" s="21"/>
      <c r="RKI145" s="21"/>
      <c r="RKJ145" s="21"/>
      <c r="RKK145" s="21"/>
      <c r="RKL145" s="21"/>
      <c r="RKM145" s="21"/>
      <c r="RKN145" s="21"/>
      <c r="RKO145" s="21"/>
      <c r="RKP145" s="21"/>
      <c r="RKQ145" s="21"/>
      <c r="RKR145" s="21"/>
      <c r="RKS145" s="21"/>
      <c r="RKT145" s="21"/>
      <c r="RKU145" s="21"/>
      <c r="RKV145" s="21"/>
      <c r="RKW145" s="21"/>
      <c r="RKX145" s="21"/>
      <c r="RKY145" s="21"/>
      <c r="RKZ145" s="21"/>
      <c r="RLA145" s="21"/>
      <c r="RLB145" s="21"/>
      <c r="RLC145" s="21"/>
      <c r="RLD145" s="21"/>
      <c r="RLE145" s="21"/>
      <c r="RLF145" s="21"/>
      <c r="RLG145" s="21"/>
      <c r="RLH145" s="21"/>
      <c r="RLI145" s="21"/>
      <c r="RLJ145" s="21"/>
      <c r="RLK145" s="21"/>
      <c r="RLL145" s="21"/>
      <c r="RLM145" s="21"/>
      <c r="RLN145" s="21"/>
      <c r="RLO145" s="21"/>
      <c r="RLP145" s="21"/>
      <c r="RLQ145" s="21"/>
      <c r="RLR145" s="21"/>
      <c r="RLS145" s="21"/>
      <c r="RLT145" s="21"/>
      <c r="RLU145" s="21"/>
      <c r="RLV145" s="21"/>
      <c r="RLW145" s="21"/>
      <c r="RLX145" s="21"/>
      <c r="RLY145" s="21"/>
      <c r="RLZ145" s="21"/>
      <c r="RMA145" s="21"/>
      <c r="RMB145" s="21"/>
      <c r="RMC145" s="21"/>
      <c r="RMD145" s="21"/>
      <c r="RME145" s="21"/>
      <c r="RMF145" s="21"/>
      <c r="RMG145" s="21"/>
      <c r="RMH145" s="21"/>
      <c r="RMI145" s="21"/>
      <c r="RMJ145" s="21"/>
      <c r="RMK145" s="21"/>
      <c r="RML145" s="21"/>
      <c r="RMM145" s="21"/>
      <c r="RMN145" s="21"/>
      <c r="RMO145" s="21"/>
      <c r="RMP145" s="21"/>
      <c r="RMQ145" s="21"/>
      <c r="RMR145" s="21"/>
      <c r="RMS145" s="21"/>
      <c r="RMT145" s="21"/>
      <c r="RMU145" s="21"/>
      <c r="RMV145" s="21"/>
      <c r="RMW145" s="21"/>
      <c r="RMX145" s="21"/>
      <c r="RMY145" s="21"/>
      <c r="RMZ145" s="21"/>
      <c r="RNA145" s="21"/>
      <c r="RNB145" s="21"/>
      <c r="RNC145" s="21"/>
      <c r="RND145" s="21"/>
      <c r="RNE145" s="21"/>
      <c r="RNF145" s="21"/>
      <c r="RNG145" s="21"/>
      <c r="RNH145" s="21"/>
      <c r="RNI145" s="21"/>
      <c r="RNJ145" s="21"/>
      <c r="RNK145" s="21"/>
      <c r="RNL145" s="21"/>
      <c r="RNM145" s="21"/>
      <c r="RNN145" s="21"/>
      <c r="RNO145" s="21"/>
      <c r="RNP145" s="21"/>
      <c r="RNQ145" s="21"/>
      <c r="RNR145" s="21"/>
      <c r="RNS145" s="21"/>
      <c r="RNT145" s="21"/>
      <c r="RNU145" s="21"/>
      <c r="RNV145" s="21"/>
      <c r="RNW145" s="21"/>
      <c r="RNX145" s="21"/>
      <c r="RNY145" s="21"/>
      <c r="RNZ145" s="21"/>
      <c r="ROA145" s="21"/>
      <c r="ROB145" s="21"/>
      <c r="ROC145" s="21"/>
      <c r="ROD145" s="21"/>
      <c r="ROE145" s="21"/>
      <c r="ROF145" s="21"/>
      <c r="ROG145" s="21"/>
      <c r="ROH145" s="21"/>
      <c r="ROI145" s="21"/>
      <c r="ROJ145" s="21"/>
      <c r="ROK145" s="21"/>
      <c r="ROL145" s="21"/>
      <c r="ROM145" s="21"/>
      <c r="RON145" s="21"/>
      <c r="ROO145" s="21"/>
      <c r="ROP145" s="21"/>
      <c r="ROQ145" s="21"/>
      <c r="ROR145" s="21"/>
      <c r="ROS145" s="21"/>
      <c r="ROT145" s="21"/>
      <c r="ROU145" s="21"/>
      <c r="ROV145" s="21"/>
      <c r="ROW145" s="21"/>
      <c r="ROX145" s="21"/>
      <c r="ROY145" s="21"/>
      <c r="ROZ145" s="21"/>
      <c r="RPA145" s="21"/>
      <c r="RPB145" s="21"/>
      <c r="RPC145" s="21"/>
      <c r="RPD145" s="21"/>
      <c r="RPE145" s="21"/>
      <c r="RPF145" s="21"/>
      <c r="RPG145" s="21"/>
      <c r="RPH145" s="21"/>
      <c r="RPI145" s="21"/>
      <c r="RPJ145" s="21"/>
      <c r="RPK145" s="21"/>
      <c r="RPL145" s="21"/>
      <c r="RPM145" s="21"/>
      <c r="RPN145" s="21"/>
      <c r="RPO145" s="21"/>
      <c r="RPP145" s="21"/>
      <c r="RPQ145" s="21"/>
      <c r="RPR145" s="21"/>
      <c r="RPS145" s="21"/>
      <c r="RPT145" s="21"/>
      <c r="RPU145" s="21"/>
      <c r="RPV145" s="21"/>
      <c r="RPW145" s="21"/>
      <c r="RPX145" s="21"/>
      <c r="RPY145" s="21"/>
      <c r="RPZ145" s="21"/>
      <c r="RQA145" s="21"/>
      <c r="RQB145" s="21"/>
      <c r="RQC145" s="21"/>
      <c r="RQD145" s="21"/>
      <c r="RQE145" s="21"/>
      <c r="RQF145" s="21"/>
      <c r="RQG145" s="21"/>
      <c r="RQH145" s="21"/>
      <c r="RQI145" s="21"/>
      <c r="RQJ145" s="21"/>
      <c r="RQK145" s="21"/>
      <c r="RQL145" s="21"/>
      <c r="RQM145" s="21"/>
      <c r="RQN145" s="21"/>
      <c r="RQO145" s="21"/>
      <c r="RQP145" s="21"/>
      <c r="RQQ145" s="21"/>
      <c r="RQR145" s="21"/>
      <c r="RQS145" s="21"/>
      <c r="RQT145" s="21"/>
      <c r="RQU145" s="21"/>
      <c r="RQV145" s="21"/>
      <c r="RQW145" s="21"/>
      <c r="RQX145" s="21"/>
      <c r="RQY145" s="21"/>
      <c r="RQZ145" s="21"/>
      <c r="RRA145" s="21"/>
      <c r="RRB145" s="21"/>
      <c r="RRC145" s="21"/>
      <c r="RRD145" s="21"/>
      <c r="RRE145" s="21"/>
      <c r="RRF145" s="21"/>
      <c r="RRG145" s="21"/>
      <c r="RRH145" s="21"/>
      <c r="RRI145" s="21"/>
      <c r="RRJ145" s="21"/>
      <c r="RRK145" s="21"/>
      <c r="RRL145" s="21"/>
      <c r="RRM145" s="21"/>
      <c r="RRN145" s="21"/>
      <c r="RRO145" s="21"/>
      <c r="RRP145" s="21"/>
      <c r="RRQ145" s="21"/>
      <c r="RRR145" s="21"/>
      <c r="RRS145" s="21"/>
      <c r="RRT145" s="21"/>
      <c r="RRU145" s="21"/>
      <c r="RRV145" s="21"/>
      <c r="RRW145" s="21"/>
      <c r="RRX145" s="21"/>
      <c r="RRY145" s="21"/>
      <c r="RRZ145" s="21"/>
      <c r="RSA145" s="21"/>
      <c r="RSB145" s="21"/>
      <c r="RSC145" s="21"/>
      <c r="RSD145" s="21"/>
      <c r="RSE145" s="21"/>
      <c r="RSF145" s="21"/>
      <c r="RSG145" s="21"/>
      <c r="RSH145" s="21"/>
      <c r="RSI145" s="21"/>
      <c r="RSJ145" s="21"/>
      <c r="RSK145" s="21"/>
      <c r="RSL145" s="21"/>
      <c r="RSM145" s="21"/>
      <c r="RSN145" s="21"/>
      <c r="RSO145" s="21"/>
      <c r="RSP145" s="21"/>
      <c r="RSQ145" s="21"/>
      <c r="RSR145" s="21"/>
      <c r="RSS145" s="21"/>
      <c r="RST145" s="21"/>
      <c r="RSU145" s="21"/>
      <c r="RSV145" s="21"/>
      <c r="RSW145" s="21"/>
      <c r="RSX145" s="21"/>
      <c r="RSY145" s="21"/>
      <c r="RSZ145" s="21"/>
      <c r="RTA145" s="21"/>
      <c r="RTB145" s="21"/>
      <c r="RTC145" s="21"/>
      <c r="RTD145" s="21"/>
      <c r="RTE145" s="21"/>
      <c r="RTF145" s="21"/>
      <c r="RTG145" s="21"/>
      <c r="RTH145" s="21"/>
      <c r="RTI145" s="21"/>
      <c r="RTJ145" s="21"/>
      <c r="RTK145" s="21"/>
      <c r="RTL145" s="21"/>
      <c r="RTM145" s="21"/>
      <c r="RTN145" s="21"/>
      <c r="RTO145" s="21"/>
      <c r="RTP145" s="21"/>
      <c r="RTQ145" s="21"/>
      <c r="RTR145" s="21"/>
      <c r="RTS145" s="21"/>
      <c r="RTT145" s="21"/>
      <c r="RTU145" s="21"/>
      <c r="RTV145" s="21"/>
      <c r="RTW145" s="21"/>
      <c r="RTX145" s="21"/>
      <c r="RTY145" s="21"/>
      <c r="RTZ145" s="21"/>
      <c r="RUA145" s="21"/>
      <c r="RUB145" s="21"/>
      <c r="RUC145" s="21"/>
      <c r="RUD145" s="21"/>
      <c r="RUE145" s="21"/>
      <c r="RUF145" s="21"/>
      <c r="RUG145" s="21"/>
      <c r="RUH145" s="21"/>
      <c r="RUI145" s="21"/>
      <c r="RUJ145" s="21"/>
      <c r="RUK145" s="21"/>
      <c r="RUL145" s="21"/>
      <c r="RUM145" s="21"/>
      <c r="RUN145" s="21"/>
      <c r="RUO145" s="21"/>
      <c r="RUP145" s="21"/>
      <c r="RUQ145" s="21"/>
      <c r="RUR145" s="21"/>
      <c r="RUS145" s="21"/>
      <c r="RUT145" s="21"/>
      <c r="RUU145" s="21"/>
      <c r="RUV145" s="21"/>
      <c r="RUW145" s="21"/>
      <c r="RUX145" s="21"/>
      <c r="RUY145" s="21"/>
      <c r="RUZ145" s="21"/>
      <c r="RVA145" s="21"/>
      <c r="RVB145" s="21"/>
      <c r="RVC145" s="21"/>
      <c r="RVD145" s="21"/>
      <c r="RVE145" s="21"/>
      <c r="RVF145" s="21"/>
      <c r="RVG145" s="21"/>
      <c r="RVH145" s="21"/>
      <c r="RVI145" s="21"/>
      <c r="RVJ145" s="21"/>
      <c r="RVK145" s="21"/>
      <c r="RVL145" s="21"/>
      <c r="RVM145" s="21"/>
      <c r="RVN145" s="21"/>
      <c r="RVO145" s="21"/>
      <c r="RVP145" s="21"/>
      <c r="RVQ145" s="21"/>
      <c r="RVR145" s="21"/>
      <c r="RVS145" s="21"/>
      <c r="RVT145" s="21"/>
      <c r="RVU145" s="21"/>
      <c r="RVV145" s="21"/>
      <c r="RVW145" s="21"/>
      <c r="RVX145" s="21"/>
      <c r="RVY145" s="21"/>
      <c r="RVZ145" s="21"/>
      <c r="RWA145" s="21"/>
      <c r="RWB145" s="21"/>
      <c r="RWC145" s="21"/>
      <c r="RWD145" s="21"/>
      <c r="RWE145" s="21"/>
      <c r="RWF145" s="21"/>
      <c r="RWG145" s="21"/>
      <c r="RWH145" s="21"/>
      <c r="RWI145" s="21"/>
      <c r="RWJ145" s="21"/>
      <c r="RWK145" s="21"/>
      <c r="RWL145" s="21"/>
      <c r="RWM145" s="21"/>
      <c r="RWN145" s="21"/>
      <c r="RWO145" s="21"/>
      <c r="RWP145" s="21"/>
      <c r="RWQ145" s="21"/>
      <c r="RWR145" s="21"/>
      <c r="RWS145" s="21"/>
      <c r="RWT145" s="21"/>
      <c r="RWU145" s="21"/>
      <c r="RWV145" s="21"/>
      <c r="RWW145" s="21"/>
      <c r="RWX145" s="21"/>
      <c r="RWY145" s="21"/>
      <c r="RWZ145" s="21"/>
      <c r="RXA145" s="21"/>
      <c r="RXB145" s="21"/>
      <c r="RXC145" s="21"/>
      <c r="RXD145" s="21"/>
      <c r="RXE145" s="21"/>
      <c r="RXF145" s="21"/>
      <c r="RXG145" s="21"/>
      <c r="RXH145" s="21"/>
      <c r="RXI145" s="21"/>
      <c r="RXJ145" s="21"/>
      <c r="RXK145" s="21"/>
      <c r="RXL145" s="21"/>
      <c r="RXM145" s="21"/>
      <c r="RXN145" s="21"/>
      <c r="RXO145" s="21"/>
      <c r="RXP145" s="21"/>
      <c r="RXQ145" s="21"/>
      <c r="RXR145" s="21"/>
      <c r="RXS145" s="21"/>
      <c r="RXT145" s="21"/>
      <c r="RXU145" s="21"/>
      <c r="RXV145" s="21"/>
      <c r="RXW145" s="21"/>
      <c r="RXX145" s="21"/>
      <c r="RXY145" s="21"/>
      <c r="RXZ145" s="21"/>
      <c r="RYA145" s="21"/>
      <c r="RYB145" s="21"/>
      <c r="RYC145" s="21"/>
      <c r="RYD145" s="21"/>
      <c r="RYE145" s="21"/>
      <c r="RYF145" s="21"/>
      <c r="RYG145" s="21"/>
      <c r="RYH145" s="21"/>
      <c r="RYI145" s="21"/>
      <c r="RYJ145" s="21"/>
      <c r="RYK145" s="21"/>
      <c r="RYL145" s="21"/>
      <c r="RYM145" s="21"/>
      <c r="RYN145" s="21"/>
      <c r="RYO145" s="21"/>
      <c r="RYP145" s="21"/>
      <c r="RYQ145" s="21"/>
      <c r="RYR145" s="21"/>
      <c r="RYS145" s="21"/>
      <c r="RYT145" s="21"/>
      <c r="RYU145" s="21"/>
      <c r="RYV145" s="21"/>
      <c r="RYW145" s="21"/>
      <c r="RYX145" s="21"/>
      <c r="RYY145" s="21"/>
      <c r="RYZ145" s="21"/>
      <c r="RZA145" s="21"/>
      <c r="RZB145" s="21"/>
      <c r="RZC145" s="21"/>
      <c r="RZD145" s="21"/>
      <c r="RZE145" s="21"/>
      <c r="RZF145" s="21"/>
      <c r="RZG145" s="21"/>
      <c r="RZH145" s="21"/>
      <c r="RZI145" s="21"/>
      <c r="RZJ145" s="21"/>
      <c r="RZK145" s="21"/>
      <c r="RZL145" s="21"/>
      <c r="RZM145" s="21"/>
      <c r="RZN145" s="21"/>
      <c r="RZO145" s="21"/>
      <c r="RZP145" s="21"/>
      <c r="RZQ145" s="21"/>
      <c r="RZR145" s="21"/>
      <c r="RZS145" s="21"/>
      <c r="RZT145" s="21"/>
      <c r="RZU145" s="21"/>
      <c r="RZV145" s="21"/>
      <c r="RZW145" s="21"/>
      <c r="RZX145" s="21"/>
      <c r="RZY145" s="21"/>
      <c r="RZZ145" s="21"/>
      <c r="SAA145" s="21"/>
      <c r="SAB145" s="21"/>
      <c r="SAC145" s="21"/>
      <c r="SAD145" s="21"/>
      <c r="SAE145" s="21"/>
      <c r="SAF145" s="21"/>
      <c r="SAG145" s="21"/>
      <c r="SAH145" s="21"/>
      <c r="SAI145" s="21"/>
      <c r="SAJ145" s="21"/>
      <c r="SAK145" s="21"/>
      <c r="SAL145" s="21"/>
      <c r="SAM145" s="21"/>
      <c r="SAN145" s="21"/>
      <c r="SAO145" s="21"/>
      <c r="SAP145" s="21"/>
      <c r="SAQ145" s="21"/>
      <c r="SAR145" s="21"/>
      <c r="SAS145" s="21"/>
      <c r="SAT145" s="21"/>
      <c r="SAU145" s="21"/>
      <c r="SAV145" s="21"/>
      <c r="SAW145" s="21"/>
      <c r="SAX145" s="21"/>
      <c r="SAY145" s="21"/>
      <c r="SAZ145" s="21"/>
      <c r="SBA145" s="21"/>
      <c r="SBB145" s="21"/>
      <c r="SBC145" s="21"/>
      <c r="SBD145" s="21"/>
      <c r="SBE145" s="21"/>
      <c r="SBF145" s="21"/>
      <c r="SBG145" s="21"/>
      <c r="SBH145" s="21"/>
      <c r="SBI145" s="21"/>
      <c r="SBJ145" s="21"/>
      <c r="SBK145" s="21"/>
      <c r="SBL145" s="21"/>
      <c r="SBM145" s="21"/>
      <c r="SBN145" s="21"/>
      <c r="SBO145" s="21"/>
      <c r="SBP145" s="21"/>
      <c r="SBQ145" s="21"/>
      <c r="SBR145" s="21"/>
      <c r="SBS145" s="21"/>
      <c r="SBT145" s="21"/>
      <c r="SBU145" s="21"/>
      <c r="SBV145" s="21"/>
      <c r="SBW145" s="21"/>
      <c r="SBX145" s="21"/>
      <c r="SBY145" s="21"/>
      <c r="SBZ145" s="21"/>
      <c r="SCA145" s="21"/>
      <c r="SCB145" s="21"/>
      <c r="SCC145" s="21"/>
      <c r="SCD145" s="21"/>
      <c r="SCE145" s="21"/>
      <c r="SCF145" s="21"/>
      <c r="SCG145" s="21"/>
      <c r="SCH145" s="21"/>
      <c r="SCI145" s="21"/>
      <c r="SCJ145" s="21"/>
      <c r="SCK145" s="21"/>
      <c r="SCL145" s="21"/>
      <c r="SCM145" s="21"/>
      <c r="SCN145" s="21"/>
      <c r="SCO145" s="21"/>
      <c r="SCP145" s="21"/>
      <c r="SCQ145" s="21"/>
      <c r="SCR145" s="21"/>
      <c r="SCS145" s="21"/>
      <c r="SCT145" s="21"/>
      <c r="SCU145" s="21"/>
      <c r="SCV145" s="21"/>
      <c r="SCW145" s="21"/>
      <c r="SCX145" s="21"/>
      <c r="SCY145" s="21"/>
      <c r="SCZ145" s="21"/>
      <c r="SDA145" s="21"/>
      <c r="SDB145" s="21"/>
      <c r="SDC145" s="21"/>
      <c r="SDD145" s="21"/>
      <c r="SDE145" s="21"/>
      <c r="SDF145" s="21"/>
      <c r="SDG145" s="21"/>
      <c r="SDH145" s="21"/>
      <c r="SDI145" s="21"/>
      <c r="SDJ145" s="21"/>
      <c r="SDK145" s="21"/>
      <c r="SDL145" s="21"/>
      <c r="SDM145" s="21"/>
      <c r="SDN145" s="21"/>
      <c r="SDO145" s="21"/>
      <c r="SDP145" s="21"/>
      <c r="SDQ145" s="21"/>
      <c r="SDR145" s="21"/>
      <c r="SDS145" s="21"/>
      <c r="SDT145" s="21"/>
      <c r="SDU145" s="21"/>
      <c r="SDV145" s="21"/>
      <c r="SDW145" s="21"/>
      <c r="SDX145" s="21"/>
      <c r="SDY145" s="21"/>
      <c r="SDZ145" s="21"/>
      <c r="SEA145" s="21"/>
      <c r="SEB145" s="21"/>
      <c r="SEC145" s="21"/>
      <c r="SED145" s="21"/>
      <c r="SEE145" s="21"/>
      <c r="SEF145" s="21"/>
      <c r="SEG145" s="21"/>
      <c r="SEH145" s="21"/>
      <c r="SEI145" s="21"/>
      <c r="SEJ145" s="21"/>
      <c r="SEK145" s="21"/>
      <c r="SEL145" s="21"/>
      <c r="SEM145" s="21"/>
      <c r="SEN145" s="21"/>
      <c r="SEO145" s="21"/>
      <c r="SEP145" s="21"/>
      <c r="SEQ145" s="21"/>
      <c r="SER145" s="21"/>
      <c r="SES145" s="21"/>
      <c r="SET145" s="21"/>
      <c r="SEU145" s="21"/>
      <c r="SEV145" s="21"/>
      <c r="SEW145" s="21"/>
      <c r="SEX145" s="21"/>
      <c r="SEY145" s="21"/>
      <c r="SEZ145" s="21"/>
      <c r="SFA145" s="21"/>
      <c r="SFB145" s="21"/>
      <c r="SFC145" s="21"/>
      <c r="SFD145" s="21"/>
      <c r="SFE145" s="21"/>
      <c r="SFF145" s="21"/>
      <c r="SFG145" s="21"/>
      <c r="SFH145" s="21"/>
      <c r="SFI145" s="21"/>
      <c r="SFJ145" s="21"/>
      <c r="SFK145" s="21"/>
      <c r="SFL145" s="21"/>
      <c r="SFM145" s="21"/>
      <c r="SFN145" s="21"/>
      <c r="SFO145" s="21"/>
      <c r="SFP145" s="21"/>
      <c r="SFQ145" s="21"/>
      <c r="SFR145" s="21"/>
      <c r="SFS145" s="21"/>
      <c r="SFT145" s="21"/>
      <c r="SFU145" s="21"/>
      <c r="SFV145" s="21"/>
      <c r="SFW145" s="21"/>
      <c r="SFX145" s="21"/>
      <c r="SFY145" s="21"/>
      <c r="SFZ145" s="21"/>
      <c r="SGA145" s="21"/>
      <c r="SGB145" s="21"/>
      <c r="SGC145" s="21"/>
      <c r="SGD145" s="21"/>
      <c r="SGE145" s="21"/>
      <c r="SGF145" s="21"/>
      <c r="SGG145" s="21"/>
      <c r="SGH145" s="21"/>
      <c r="SGI145" s="21"/>
      <c r="SGJ145" s="21"/>
      <c r="SGK145" s="21"/>
      <c r="SGL145" s="21"/>
      <c r="SGM145" s="21"/>
      <c r="SGN145" s="21"/>
      <c r="SGO145" s="21"/>
      <c r="SGP145" s="21"/>
      <c r="SGQ145" s="21"/>
      <c r="SGR145" s="21"/>
      <c r="SGS145" s="21"/>
      <c r="SGT145" s="21"/>
      <c r="SGU145" s="21"/>
      <c r="SGV145" s="21"/>
      <c r="SGW145" s="21"/>
      <c r="SGX145" s="21"/>
      <c r="SGY145" s="21"/>
      <c r="SGZ145" s="21"/>
      <c r="SHA145" s="21"/>
      <c r="SHB145" s="21"/>
      <c r="SHC145" s="21"/>
      <c r="SHD145" s="21"/>
      <c r="SHE145" s="21"/>
      <c r="SHF145" s="21"/>
      <c r="SHG145" s="21"/>
      <c r="SHH145" s="21"/>
      <c r="SHI145" s="21"/>
      <c r="SHJ145" s="21"/>
      <c r="SHK145" s="21"/>
      <c r="SHL145" s="21"/>
      <c r="SHM145" s="21"/>
      <c r="SHN145" s="21"/>
      <c r="SHO145" s="21"/>
      <c r="SHP145" s="21"/>
      <c r="SHQ145" s="21"/>
      <c r="SHR145" s="21"/>
      <c r="SHS145" s="21"/>
      <c r="SHT145" s="21"/>
      <c r="SHU145" s="21"/>
      <c r="SHV145" s="21"/>
      <c r="SHW145" s="21"/>
      <c r="SHX145" s="21"/>
      <c r="SHY145" s="21"/>
      <c r="SHZ145" s="21"/>
      <c r="SIA145" s="21"/>
      <c r="SIB145" s="21"/>
      <c r="SIC145" s="21"/>
      <c r="SID145" s="21"/>
      <c r="SIE145" s="21"/>
      <c r="SIF145" s="21"/>
      <c r="SIG145" s="21"/>
      <c r="SIH145" s="21"/>
      <c r="SII145" s="21"/>
      <c r="SIJ145" s="21"/>
      <c r="SIK145" s="21"/>
      <c r="SIL145" s="21"/>
      <c r="SIM145" s="21"/>
      <c r="SIN145" s="21"/>
      <c r="SIO145" s="21"/>
      <c r="SIP145" s="21"/>
      <c r="SIQ145" s="21"/>
      <c r="SIR145" s="21"/>
      <c r="SIS145" s="21"/>
      <c r="SIT145" s="21"/>
      <c r="SIU145" s="21"/>
      <c r="SIV145" s="21"/>
      <c r="SIW145" s="21"/>
      <c r="SIX145" s="21"/>
      <c r="SIY145" s="21"/>
      <c r="SIZ145" s="21"/>
      <c r="SJA145" s="21"/>
      <c r="SJB145" s="21"/>
      <c r="SJC145" s="21"/>
      <c r="SJD145" s="21"/>
      <c r="SJE145" s="21"/>
      <c r="SJF145" s="21"/>
      <c r="SJG145" s="21"/>
      <c r="SJH145" s="21"/>
      <c r="SJI145" s="21"/>
      <c r="SJJ145" s="21"/>
      <c r="SJK145" s="21"/>
      <c r="SJL145" s="21"/>
      <c r="SJM145" s="21"/>
      <c r="SJN145" s="21"/>
      <c r="SJO145" s="21"/>
      <c r="SJP145" s="21"/>
      <c r="SJQ145" s="21"/>
      <c r="SJR145" s="21"/>
      <c r="SJS145" s="21"/>
      <c r="SJT145" s="21"/>
      <c r="SJU145" s="21"/>
      <c r="SJV145" s="21"/>
      <c r="SJW145" s="21"/>
      <c r="SJX145" s="21"/>
      <c r="SJY145" s="21"/>
      <c r="SJZ145" s="21"/>
      <c r="SKA145" s="21"/>
      <c r="SKB145" s="21"/>
      <c r="SKC145" s="21"/>
      <c r="SKD145" s="21"/>
      <c r="SKE145" s="21"/>
      <c r="SKF145" s="21"/>
      <c r="SKG145" s="21"/>
      <c r="SKH145" s="21"/>
      <c r="SKI145" s="21"/>
      <c r="SKJ145" s="21"/>
      <c r="SKK145" s="21"/>
      <c r="SKL145" s="21"/>
      <c r="SKM145" s="21"/>
      <c r="SKN145" s="21"/>
      <c r="SKO145" s="21"/>
      <c r="SKP145" s="21"/>
      <c r="SKQ145" s="21"/>
      <c r="SKR145" s="21"/>
      <c r="SKS145" s="21"/>
      <c r="SKT145" s="21"/>
      <c r="SKU145" s="21"/>
      <c r="SKV145" s="21"/>
      <c r="SKW145" s="21"/>
      <c r="SKX145" s="21"/>
      <c r="SKY145" s="21"/>
      <c r="SKZ145" s="21"/>
      <c r="SLA145" s="21"/>
      <c r="SLB145" s="21"/>
      <c r="SLC145" s="21"/>
      <c r="SLD145" s="21"/>
      <c r="SLE145" s="21"/>
      <c r="SLF145" s="21"/>
      <c r="SLG145" s="21"/>
      <c r="SLH145" s="21"/>
      <c r="SLI145" s="21"/>
      <c r="SLJ145" s="21"/>
      <c r="SLK145" s="21"/>
      <c r="SLL145" s="21"/>
      <c r="SLM145" s="21"/>
      <c r="SLN145" s="21"/>
      <c r="SLO145" s="21"/>
      <c r="SLP145" s="21"/>
      <c r="SLQ145" s="21"/>
      <c r="SLR145" s="21"/>
      <c r="SLS145" s="21"/>
      <c r="SLT145" s="21"/>
      <c r="SLU145" s="21"/>
      <c r="SLV145" s="21"/>
      <c r="SLW145" s="21"/>
      <c r="SLX145" s="21"/>
      <c r="SLY145" s="21"/>
      <c r="SLZ145" s="21"/>
      <c r="SMA145" s="21"/>
      <c r="SMB145" s="21"/>
      <c r="SMC145" s="21"/>
      <c r="SMD145" s="21"/>
      <c r="SME145" s="21"/>
      <c r="SMF145" s="21"/>
      <c r="SMG145" s="21"/>
      <c r="SMH145" s="21"/>
      <c r="SMI145" s="21"/>
      <c r="SMJ145" s="21"/>
      <c r="SMK145" s="21"/>
      <c r="SML145" s="21"/>
      <c r="SMM145" s="21"/>
      <c r="SMN145" s="21"/>
      <c r="SMO145" s="21"/>
      <c r="SMP145" s="21"/>
      <c r="SMQ145" s="21"/>
      <c r="SMR145" s="21"/>
      <c r="SMS145" s="21"/>
      <c r="SMT145" s="21"/>
      <c r="SMU145" s="21"/>
      <c r="SMV145" s="21"/>
      <c r="SMW145" s="21"/>
      <c r="SMX145" s="21"/>
      <c r="SMY145" s="21"/>
      <c r="SMZ145" s="21"/>
      <c r="SNA145" s="21"/>
      <c r="SNB145" s="21"/>
      <c r="SNC145" s="21"/>
      <c r="SND145" s="21"/>
      <c r="SNE145" s="21"/>
      <c r="SNF145" s="21"/>
      <c r="SNG145" s="21"/>
      <c r="SNH145" s="21"/>
      <c r="SNI145" s="21"/>
      <c r="SNJ145" s="21"/>
      <c r="SNK145" s="21"/>
      <c r="SNL145" s="21"/>
      <c r="SNM145" s="21"/>
      <c r="SNN145" s="21"/>
      <c r="SNO145" s="21"/>
      <c r="SNP145" s="21"/>
      <c r="SNQ145" s="21"/>
      <c r="SNR145" s="21"/>
      <c r="SNS145" s="21"/>
      <c r="SNT145" s="21"/>
      <c r="SNU145" s="21"/>
      <c r="SNV145" s="21"/>
      <c r="SNW145" s="21"/>
      <c r="SNX145" s="21"/>
      <c r="SNY145" s="21"/>
      <c r="SNZ145" s="21"/>
      <c r="SOA145" s="21"/>
      <c r="SOB145" s="21"/>
      <c r="SOC145" s="21"/>
      <c r="SOD145" s="21"/>
      <c r="SOE145" s="21"/>
      <c r="SOF145" s="21"/>
      <c r="SOG145" s="21"/>
      <c r="SOH145" s="21"/>
      <c r="SOI145" s="21"/>
      <c r="SOJ145" s="21"/>
      <c r="SOK145" s="21"/>
      <c r="SOL145" s="21"/>
      <c r="SOM145" s="21"/>
      <c r="SON145" s="21"/>
      <c r="SOO145" s="21"/>
      <c r="SOP145" s="21"/>
      <c r="SOQ145" s="21"/>
      <c r="SOR145" s="21"/>
      <c r="SOS145" s="21"/>
      <c r="SOT145" s="21"/>
      <c r="SOU145" s="21"/>
      <c r="SOV145" s="21"/>
      <c r="SOW145" s="21"/>
      <c r="SOX145" s="21"/>
      <c r="SOY145" s="21"/>
      <c r="SOZ145" s="21"/>
      <c r="SPA145" s="21"/>
      <c r="SPB145" s="21"/>
      <c r="SPC145" s="21"/>
      <c r="SPD145" s="21"/>
      <c r="SPE145" s="21"/>
      <c r="SPF145" s="21"/>
      <c r="SPG145" s="21"/>
      <c r="SPH145" s="21"/>
      <c r="SPI145" s="21"/>
      <c r="SPJ145" s="21"/>
      <c r="SPK145" s="21"/>
      <c r="SPL145" s="21"/>
      <c r="SPM145" s="21"/>
      <c r="SPN145" s="21"/>
      <c r="SPO145" s="21"/>
      <c r="SPP145" s="21"/>
      <c r="SPQ145" s="21"/>
      <c r="SPR145" s="21"/>
      <c r="SPS145" s="21"/>
      <c r="SPT145" s="21"/>
      <c r="SPU145" s="21"/>
      <c r="SPV145" s="21"/>
      <c r="SPW145" s="21"/>
      <c r="SPX145" s="21"/>
      <c r="SPY145" s="21"/>
      <c r="SPZ145" s="21"/>
      <c r="SQA145" s="21"/>
      <c r="SQB145" s="21"/>
      <c r="SQC145" s="21"/>
      <c r="SQD145" s="21"/>
      <c r="SQE145" s="21"/>
      <c r="SQF145" s="21"/>
      <c r="SQG145" s="21"/>
      <c r="SQH145" s="21"/>
      <c r="SQI145" s="21"/>
      <c r="SQJ145" s="21"/>
      <c r="SQK145" s="21"/>
      <c r="SQL145" s="21"/>
      <c r="SQM145" s="21"/>
      <c r="SQN145" s="21"/>
      <c r="SQO145" s="21"/>
      <c r="SQP145" s="21"/>
      <c r="SQQ145" s="21"/>
      <c r="SQR145" s="21"/>
      <c r="SQS145" s="21"/>
      <c r="SQT145" s="21"/>
      <c r="SQU145" s="21"/>
      <c r="SQV145" s="21"/>
      <c r="SQW145" s="21"/>
      <c r="SQX145" s="21"/>
      <c r="SQY145" s="21"/>
      <c r="SQZ145" s="21"/>
      <c r="SRA145" s="21"/>
      <c r="SRB145" s="21"/>
      <c r="SRC145" s="21"/>
      <c r="SRD145" s="21"/>
      <c r="SRE145" s="21"/>
      <c r="SRF145" s="21"/>
      <c r="SRG145" s="21"/>
      <c r="SRH145" s="21"/>
      <c r="SRI145" s="21"/>
      <c r="SRJ145" s="21"/>
      <c r="SRK145" s="21"/>
      <c r="SRL145" s="21"/>
      <c r="SRM145" s="21"/>
      <c r="SRN145" s="21"/>
      <c r="SRO145" s="21"/>
      <c r="SRP145" s="21"/>
      <c r="SRQ145" s="21"/>
      <c r="SRR145" s="21"/>
      <c r="SRS145" s="21"/>
      <c r="SRT145" s="21"/>
      <c r="SRU145" s="21"/>
      <c r="SRV145" s="21"/>
      <c r="SRW145" s="21"/>
      <c r="SRX145" s="21"/>
      <c r="SRY145" s="21"/>
      <c r="SRZ145" s="21"/>
      <c r="SSA145" s="21"/>
      <c r="SSB145" s="21"/>
      <c r="SSC145" s="21"/>
      <c r="SSD145" s="21"/>
      <c r="SSE145" s="21"/>
      <c r="SSF145" s="21"/>
      <c r="SSG145" s="21"/>
      <c r="SSH145" s="21"/>
      <c r="SSI145" s="21"/>
      <c r="SSJ145" s="21"/>
      <c r="SSK145" s="21"/>
      <c r="SSL145" s="21"/>
      <c r="SSM145" s="21"/>
      <c r="SSN145" s="21"/>
      <c r="SSO145" s="21"/>
      <c r="SSP145" s="21"/>
      <c r="SSQ145" s="21"/>
      <c r="SSR145" s="21"/>
      <c r="SSS145" s="21"/>
      <c r="SST145" s="21"/>
      <c r="SSU145" s="21"/>
      <c r="SSV145" s="21"/>
      <c r="SSW145" s="21"/>
      <c r="SSX145" s="21"/>
      <c r="SSY145" s="21"/>
      <c r="SSZ145" s="21"/>
      <c r="STA145" s="21"/>
      <c r="STB145" s="21"/>
      <c r="STC145" s="21"/>
      <c r="STD145" s="21"/>
      <c r="STE145" s="21"/>
      <c r="STF145" s="21"/>
      <c r="STG145" s="21"/>
      <c r="STH145" s="21"/>
      <c r="STI145" s="21"/>
      <c r="STJ145" s="21"/>
      <c r="STK145" s="21"/>
      <c r="STL145" s="21"/>
      <c r="STM145" s="21"/>
      <c r="STN145" s="21"/>
      <c r="STO145" s="21"/>
      <c r="STP145" s="21"/>
      <c r="STQ145" s="21"/>
      <c r="STR145" s="21"/>
      <c r="STS145" s="21"/>
      <c r="STT145" s="21"/>
      <c r="STU145" s="21"/>
      <c r="STV145" s="21"/>
      <c r="STW145" s="21"/>
      <c r="STX145" s="21"/>
      <c r="STY145" s="21"/>
      <c r="STZ145" s="21"/>
      <c r="SUA145" s="21"/>
      <c r="SUB145" s="21"/>
      <c r="SUC145" s="21"/>
      <c r="SUD145" s="21"/>
      <c r="SUE145" s="21"/>
      <c r="SUF145" s="21"/>
      <c r="SUG145" s="21"/>
      <c r="SUH145" s="21"/>
      <c r="SUI145" s="21"/>
      <c r="SUJ145" s="21"/>
      <c r="SUK145" s="21"/>
      <c r="SUL145" s="21"/>
      <c r="SUM145" s="21"/>
      <c r="SUN145" s="21"/>
      <c r="SUO145" s="21"/>
      <c r="SUP145" s="21"/>
      <c r="SUQ145" s="21"/>
      <c r="SUR145" s="21"/>
      <c r="SUS145" s="21"/>
      <c r="SUT145" s="21"/>
      <c r="SUU145" s="21"/>
      <c r="SUV145" s="21"/>
      <c r="SUW145" s="21"/>
      <c r="SUX145" s="21"/>
      <c r="SUY145" s="21"/>
      <c r="SUZ145" s="21"/>
      <c r="SVA145" s="21"/>
      <c r="SVB145" s="21"/>
      <c r="SVC145" s="21"/>
      <c r="SVD145" s="21"/>
      <c r="SVE145" s="21"/>
      <c r="SVF145" s="21"/>
      <c r="SVG145" s="21"/>
      <c r="SVH145" s="21"/>
      <c r="SVI145" s="21"/>
      <c r="SVJ145" s="21"/>
      <c r="SVK145" s="21"/>
      <c r="SVL145" s="21"/>
      <c r="SVM145" s="21"/>
      <c r="SVN145" s="21"/>
      <c r="SVO145" s="21"/>
      <c r="SVP145" s="21"/>
      <c r="SVQ145" s="21"/>
      <c r="SVR145" s="21"/>
      <c r="SVS145" s="21"/>
      <c r="SVT145" s="21"/>
      <c r="SVU145" s="21"/>
      <c r="SVV145" s="21"/>
      <c r="SVW145" s="21"/>
      <c r="SVX145" s="21"/>
      <c r="SVY145" s="21"/>
      <c r="SVZ145" s="21"/>
      <c r="SWA145" s="21"/>
      <c r="SWB145" s="21"/>
      <c r="SWC145" s="21"/>
      <c r="SWD145" s="21"/>
      <c r="SWE145" s="21"/>
      <c r="SWF145" s="21"/>
      <c r="SWG145" s="21"/>
      <c r="SWH145" s="21"/>
      <c r="SWI145" s="21"/>
      <c r="SWJ145" s="21"/>
      <c r="SWK145" s="21"/>
      <c r="SWL145" s="21"/>
      <c r="SWM145" s="21"/>
      <c r="SWN145" s="21"/>
      <c r="SWO145" s="21"/>
      <c r="SWP145" s="21"/>
      <c r="SWQ145" s="21"/>
      <c r="SWR145" s="21"/>
      <c r="SWS145" s="21"/>
      <c r="SWT145" s="21"/>
      <c r="SWU145" s="21"/>
      <c r="SWV145" s="21"/>
      <c r="SWW145" s="21"/>
      <c r="SWX145" s="21"/>
      <c r="SWY145" s="21"/>
      <c r="SWZ145" s="21"/>
      <c r="SXA145" s="21"/>
      <c r="SXB145" s="21"/>
      <c r="SXC145" s="21"/>
      <c r="SXD145" s="21"/>
      <c r="SXE145" s="21"/>
      <c r="SXF145" s="21"/>
      <c r="SXG145" s="21"/>
      <c r="SXH145" s="21"/>
      <c r="SXI145" s="21"/>
      <c r="SXJ145" s="21"/>
      <c r="SXK145" s="21"/>
      <c r="SXL145" s="21"/>
      <c r="SXM145" s="21"/>
      <c r="SXN145" s="21"/>
      <c r="SXO145" s="21"/>
      <c r="SXP145" s="21"/>
      <c r="SXQ145" s="21"/>
      <c r="SXR145" s="21"/>
      <c r="SXS145" s="21"/>
      <c r="SXT145" s="21"/>
      <c r="SXU145" s="21"/>
      <c r="SXV145" s="21"/>
      <c r="SXW145" s="21"/>
      <c r="SXX145" s="21"/>
      <c r="SXY145" s="21"/>
      <c r="SXZ145" s="21"/>
      <c r="SYA145" s="21"/>
      <c r="SYB145" s="21"/>
      <c r="SYC145" s="21"/>
      <c r="SYD145" s="21"/>
      <c r="SYE145" s="21"/>
      <c r="SYF145" s="21"/>
      <c r="SYG145" s="21"/>
      <c r="SYH145" s="21"/>
      <c r="SYI145" s="21"/>
      <c r="SYJ145" s="21"/>
      <c r="SYK145" s="21"/>
      <c r="SYL145" s="21"/>
      <c r="SYM145" s="21"/>
      <c r="SYN145" s="21"/>
      <c r="SYO145" s="21"/>
      <c r="SYP145" s="21"/>
      <c r="SYQ145" s="21"/>
      <c r="SYR145" s="21"/>
      <c r="SYS145" s="21"/>
      <c r="SYT145" s="21"/>
      <c r="SYU145" s="21"/>
      <c r="SYV145" s="21"/>
      <c r="SYW145" s="21"/>
      <c r="SYX145" s="21"/>
      <c r="SYY145" s="21"/>
      <c r="SYZ145" s="21"/>
      <c r="SZA145" s="21"/>
      <c r="SZB145" s="21"/>
      <c r="SZC145" s="21"/>
      <c r="SZD145" s="21"/>
      <c r="SZE145" s="21"/>
      <c r="SZF145" s="21"/>
      <c r="SZG145" s="21"/>
      <c r="SZH145" s="21"/>
      <c r="SZI145" s="21"/>
      <c r="SZJ145" s="21"/>
      <c r="SZK145" s="21"/>
      <c r="SZL145" s="21"/>
      <c r="SZM145" s="21"/>
      <c r="SZN145" s="21"/>
      <c r="SZO145" s="21"/>
      <c r="SZP145" s="21"/>
      <c r="SZQ145" s="21"/>
      <c r="SZR145" s="21"/>
      <c r="SZS145" s="21"/>
      <c r="SZT145" s="21"/>
      <c r="SZU145" s="21"/>
      <c r="SZV145" s="21"/>
      <c r="SZW145" s="21"/>
      <c r="SZX145" s="21"/>
      <c r="SZY145" s="21"/>
      <c r="SZZ145" s="21"/>
      <c r="TAA145" s="21"/>
      <c r="TAB145" s="21"/>
      <c r="TAC145" s="21"/>
      <c r="TAD145" s="21"/>
      <c r="TAE145" s="21"/>
      <c r="TAF145" s="21"/>
      <c r="TAG145" s="21"/>
      <c r="TAH145" s="21"/>
      <c r="TAI145" s="21"/>
      <c r="TAJ145" s="21"/>
      <c r="TAK145" s="21"/>
      <c r="TAL145" s="21"/>
      <c r="TAM145" s="21"/>
      <c r="TAN145" s="21"/>
      <c r="TAO145" s="21"/>
      <c r="TAP145" s="21"/>
      <c r="TAQ145" s="21"/>
      <c r="TAR145" s="21"/>
      <c r="TAS145" s="21"/>
      <c r="TAT145" s="21"/>
      <c r="TAU145" s="21"/>
      <c r="TAV145" s="21"/>
      <c r="TAW145" s="21"/>
      <c r="TAX145" s="21"/>
      <c r="TAY145" s="21"/>
      <c r="TAZ145" s="21"/>
      <c r="TBA145" s="21"/>
      <c r="TBB145" s="21"/>
      <c r="TBC145" s="21"/>
      <c r="TBD145" s="21"/>
      <c r="TBE145" s="21"/>
      <c r="TBF145" s="21"/>
      <c r="TBG145" s="21"/>
      <c r="TBH145" s="21"/>
      <c r="TBI145" s="21"/>
      <c r="TBJ145" s="21"/>
      <c r="TBK145" s="21"/>
      <c r="TBL145" s="21"/>
      <c r="TBM145" s="21"/>
      <c r="TBN145" s="21"/>
      <c r="TBO145" s="21"/>
      <c r="TBP145" s="21"/>
      <c r="TBQ145" s="21"/>
      <c r="TBR145" s="21"/>
      <c r="TBS145" s="21"/>
      <c r="TBT145" s="21"/>
      <c r="TBU145" s="21"/>
      <c r="TBV145" s="21"/>
      <c r="TBW145" s="21"/>
      <c r="TBX145" s="21"/>
      <c r="TBY145" s="21"/>
      <c r="TBZ145" s="21"/>
      <c r="TCA145" s="21"/>
      <c r="TCB145" s="21"/>
      <c r="TCC145" s="21"/>
      <c r="TCD145" s="21"/>
      <c r="TCE145" s="21"/>
      <c r="TCF145" s="21"/>
      <c r="TCG145" s="21"/>
      <c r="TCH145" s="21"/>
      <c r="TCI145" s="21"/>
      <c r="TCJ145" s="21"/>
      <c r="TCK145" s="21"/>
      <c r="TCL145" s="21"/>
      <c r="TCM145" s="21"/>
      <c r="TCN145" s="21"/>
      <c r="TCO145" s="21"/>
      <c r="TCP145" s="21"/>
      <c r="TCQ145" s="21"/>
      <c r="TCR145" s="21"/>
      <c r="TCS145" s="21"/>
      <c r="TCT145" s="21"/>
      <c r="TCU145" s="21"/>
      <c r="TCV145" s="21"/>
      <c r="TCW145" s="21"/>
      <c r="TCX145" s="21"/>
      <c r="TCY145" s="21"/>
      <c r="TCZ145" s="21"/>
      <c r="TDA145" s="21"/>
      <c r="TDB145" s="21"/>
      <c r="TDC145" s="21"/>
      <c r="TDD145" s="21"/>
      <c r="TDE145" s="21"/>
      <c r="TDF145" s="21"/>
      <c r="TDG145" s="21"/>
      <c r="TDH145" s="21"/>
      <c r="TDI145" s="21"/>
      <c r="TDJ145" s="21"/>
      <c r="TDK145" s="21"/>
      <c r="TDL145" s="21"/>
      <c r="TDM145" s="21"/>
      <c r="TDN145" s="21"/>
      <c r="TDO145" s="21"/>
      <c r="TDP145" s="21"/>
      <c r="TDQ145" s="21"/>
      <c r="TDR145" s="21"/>
      <c r="TDS145" s="21"/>
      <c r="TDT145" s="21"/>
      <c r="TDU145" s="21"/>
      <c r="TDV145" s="21"/>
      <c r="TDW145" s="21"/>
      <c r="TDX145" s="21"/>
      <c r="TDY145" s="21"/>
      <c r="TDZ145" s="21"/>
      <c r="TEA145" s="21"/>
      <c r="TEB145" s="21"/>
      <c r="TEC145" s="21"/>
      <c r="TED145" s="21"/>
      <c r="TEE145" s="21"/>
      <c r="TEF145" s="21"/>
      <c r="TEG145" s="21"/>
      <c r="TEH145" s="21"/>
      <c r="TEI145" s="21"/>
      <c r="TEJ145" s="21"/>
      <c r="TEK145" s="21"/>
      <c r="TEL145" s="21"/>
      <c r="TEM145" s="21"/>
      <c r="TEN145" s="21"/>
      <c r="TEO145" s="21"/>
      <c r="TEP145" s="21"/>
      <c r="TEQ145" s="21"/>
      <c r="TER145" s="21"/>
      <c r="TES145" s="21"/>
      <c r="TET145" s="21"/>
      <c r="TEU145" s="21"/>
      <c r="TEV145" s="21"/>
      <c r="TEW145" s="21"/>
      <c r="TEX145" s="21"/>
      <c r="TEY145" s="21"/>
      <c r="TEZ145" s="21"/>
      <c r="TFA145" s="21"/>
      <c r="TFB145" s="21"/>
      <c r="TFC145" s="21"/>
      <c r="TFD145" s="21"/>
      <c r="TFE145" s="21"/>
      <c r="TFF145" s="21"/>
      <c r="TFG145" s="21"/>
      <c r="TFH145" s="21"/>
      <c r="TFI145" s="21"/>
      <c r="TFJ145" s="21"/>
      <c r="TFK145" s="21"/>
      <c r="TFL145" s="21"/>
      <c r="TFM145" s="21"/>
      <c r="TFN145" s="21"/>
      <c r="TFO145" s="21"/>
      <c r="TFP145" s="21"/>
      <c r="TFQ145" s="21"/>
      <c r="TFR145" s="21"/>
      <c r="TFS145" s="21"/>
      <c r="TFT145" s="21"/>
      <c r="TFU145" s="21"/>
      <c r="TFV145" s="21"/>
      <c r="TFW145" s="21"/>
      <c r="TFX145" s="21"/>
      <c r="TFY145" s="21"/>
      <c r="TFZ145" s="21"/>
      <c r="TGA145" s="21"/>
      <c r="TGB145" s="21"/>
      <c r="TGC145" s="21"/>
      <c r="TGD145" s="21"/>
      <c r="TGE145" s="21"/>
      <c r="TGF145" s="21"/>
      <c r="TGG145" s="21"/>
      <c r="TGH145" s="21"/>
      <c r="TGI145" s="21"/>
      <c r="TGJ145" s="21"/>
      <c r="TGK145" s="21"/>
      <c r="TGL145" s="21"/>
      <c r="TGM145" s="21"/>
      <c r="TGN145" s="21"/>
      <c r="TGO145" s="21"/>
      <c r="TGP145" s="21"/>
      <c r="TGQ145" s="21"/>
      <c r="TGR145" s="21"/>
      <c r="TGS145" s="21"/>
      <c r="TGT145" s="21"/>
      <c r="TGU145" s="21"/>
      <c r="TGV145" s="21"/>
      <c r="TGW145" s="21"/>
      <c r="TGX145" s="21"/>
      <c r="TGY145" s="21"/>
      <c r="TGZ145" s="21"/>
      <c r="THA145" s="21"/>
      <c r="THB145" s="21"/>
      <c r="THC145" s="21"/>
      <c r="THD145" s="21"/>
      <c r="THE145" s="21"/>
      <c r="THF145" s="21"/>
      <c r="THG145" s="21"/>
      <c r="THH145" s="21"/>
      <c r="THI145" s="21"/>
      <c r="THJ145" s="21"/>
      <c r="THK145" s="21"/>
      <c r="THL145" s="21"/>
      <c r="THM145" s="21"/>
      <c r="THN145" s="21"/>
      <c r="THO145" s="21"/>
      <c r="THP145" s="21"/>
      <c r="THQ145" s="21"/>
      <c r="THR145" s="21"/>
      <c r="THS145" s="21"/>
      <c r="THT145" s="21"/>
      <c r="THU145" s="21"/>
      <c r="THV145" s="21"/>
      <c r="THW145" s="21"/>
      <c r="THX145" s="21"/>
      <c r="THY145" s="21"/>
      <c r="THZ145" s="21"/>
      <c r="TIA145" s="21"/>
      <c r="TIB145" s="21"/>
      <c r="TIC145" s="21"/>
      <c r="TID145" s="21"/>
      <c r="TIE145" s="21"/>
      <c r="TIF145" s="21"/>
      <c r="TIG145" s="21"/>
      <c r="TIH145" s="21"/>
      <c r="TII145" s="21"/>
      <c r="TIJ145" s="21"/>
      <c r="TIK145" s="21"/>
      <c r="TIL145" s="21"/>
      <c r="TIM145" s="21"/>
      <c r="TIN145" s="21"/>
      <c r="TIO145" s="21"/>
      <c r="TIP145" s="21"/>
      <c r="TIQ145" s="21"/>
      <c r="TIR145" s="21"/>
      <c r="TIS145" s="21"/>
      <c r="TIT145" s="21"/>
      <c r="TIU145" s="21"/>
      <c r="TIV145" s="21"/>
      <c r="TIW145" s="21"/>
      <c r="TIX145" s="21"/>
      <c r="TIY145" s="21"/>
      <c r="TIZ145" s="21"/>
      <c r="TJA145" s="21"/>
      <c r="TJB145" s="21"/>
      <c r="TJC145" s="21"/>
      <c r="TJD145" s="21"/>
      <c r="TJE145" s="21"/>
      <c r="TJF145" s="21"/>
      <c r="TJG145" s="21"/>
      <c r="TJH145" s="21"/>
      <c r="TJI145" s="21"/>
      <c r="TJJ145" s="21"/>
      <c r="TJK145" s="21"/>
      <c r="TJL145" s="21"/>
      <c r="TJM145" s="21"/>
      <c r="TJN145" s="21"/>
      <c r="TJO145" s="21"/>
      <c r="TJP145" s="21"/>
      <c r="TJQ145" s="21"/>
      <c r="TJR145" s="21"/>
      <c r="TJS145" s="21"/>
      <c r="TJT145" s="21"/>
      <c r="TJU145" s="21"/>
      <c r="TJV145" s="21"/>
      <c r="TJW145" s="21"/>
      <c r="TJX145" s="21"/>
      <c r="TJY145" s="21"/>
      <c r="TJZ145" s="21"/>
      <c r="TKA145" s="21"/>
      <c r="TKB145" s="21"/>
      <c r="TKC145" s="21"/>
      <c r="TKD145" s="21"/>
      <c r="TKE145" s="21"/>
      <c r="TKF145" s="21"/>
      <c r="TKG145" s="21"/>
      <c r="TKH145" s="21"/>
      <c r="TKI145" s="21"/>
      <c r="TKJ145" s="21"/>
      <c r="TKK145" s="21"/>
      <c r="TKL145" s="21"/>
      <c r="TKM145" s="21"/>
      <c r="TKN145" s="21"/>
      <c r="TKO145" s="21"/>
      <c r="TKP145" s="21"/>
      <c r="TKQ145" s="21"/>
      <c r="TKR145" s="21"/>
      <c r="TKS145" s="21"/>
      <c r="TKT145" s="21"/>
      <c r="TKU145" s="21"/>
      <c r="TKV145" s="21"/>
      <c r="TKW145" s="21"/>
      <c r="TKX145" s="21"/>
      <c r="TKY145" s="21"/>
      <c r="TKZ145" s="21"/>
      <c r="TLA145" s="21"/>
      <c r="TLB145" s="21"/>
      <c r="TLC145" s="21"/>
      <c r="TLD145" s="21"/>
      <c r="TLE145" s="21"/>
      <c r="TLF145" s="21"/>
      <c r="TLG145" s="21"/>
      <c r="TLH145" s="21"/>
      <c r="TLI145" s="21"/>
      <c r="TLJ145" s="21"/>
      <c r="TLK145" s="21"/>
      <c r="TLL145" s="21"/>
      <c r="TLM145" s="21"/>
      <c r="TLN145" s="21"/>
      <c r="TLO145" s="21"/>
      <c r="TLP145" s="21"/>
      <c r="TLQ145" s="21"/>
      <c r="TLR145" s="21"/>
      <c r="TLS145" s="21"/>
      <c r="TLT145" s="21"/>
      <c r="TLU145" s="21"/>
      <c r="TLV145" s="21"/>
      <c r="TLW145" s="21"/>
      <c r="TLX145" s="21"/>
      <c r="TLY145" s="21"/>
      <c r="TLZ145" s="21"/>
      <c r="TMA145" s="21"/>
      <c r="TMB145" s="21"/>
      <c r="TMC145" s="21"/>
      <c r="TMD145" s="21"/>
      <c r="TME145" s="21"/>
      <c r="TMF145" s="21"/>
      <c r="TMG145" s="21"/>
      <c r="TMH145" s="21"/>
      <c r="TMI145" s="21"/>
      <c r="TMJ145" s="21"/>
      <c r="TMK145" s="21"/>
      <c r="TML145" s="21"/>
      <c r="TMM145" s="21"/>
      <c r="TMN145" s="21"/>
      <c r="TMO145" s="21"/>
      <c r="TMP145" s="21"/>
      <c r="TMQ145" s="21"/>
      <c r="TMR145" s="21"/>
      <c r="TMS145" s="21"/>
      <c r="TMT145" s="21"/>
      <c r="TMU145" s="21"/>
      <c r="TMV145" s="21"/>
      <c r="TMW145" s="21"/>
      <c r="TMX145" s="21"/>
      <c r="TMY145" s="21"/>
      <c r="TMZ145" s="21"/>
      <c r="TNA145" s="21"/>
      <c r="TNB145" s="21"/>
      <c r="TNC145" s="21"/>
      <c r="TND145" s="21"/>
      <c r="TNE145" s="21"/>
      <c r="TNF145" s="21"/>
      <c r="TNG145" s="21"/>
      <c r="TNH145" s="21"/>
      <c r="TNI145" s="21"/>
      <c r="TNJ145" s="21"/>
      <c r="TNK145" s="21"/>
      <c r="TNL145" s="21"/>
      <c r="TNM145" s="21"/>
      <c r="TNN145" s="21"/>
      <c r="TNO145" s="21"/>
      <c r="TNP145" s="21"/>
      <c r="TNQ145" s="21"/>
      <c r="TNR145" s="21"/>
      <c r="TNS145" s="21"/>
      <c r="TNT145" s="21"/>
      <c r="TNU145" s="21"/>
      <c r="TNV145" s="21"/>
      <c r="TNW145" s="21"/>
      <c r="TNX145" s="21"/>
      <c r="TNY145" s="21"/>
      <c r="TNZ145" s="21"/>
      <c r="TOA145" s="21"/>
      <c r="TOB145" s="21"/>
      <c r="TOC145" s="21"/>
      <c r="TOD145" s="21"/>
      <c r="TOE145" s="21"/>
      <c r="TOF145" s="21"/>
      <c r="TOG145" s="21"/>
      <c r="TOH145" s="21"/>
      <c r="TOI145" s="21"/>
      <c r="TOJ145" s="21"/>
      <c r="TOK145" s="21"/>
      <c r="TOL145" s="21"/>
      <c r="TOM145" s="21"/>
      <c r="TON145" s="21"/>
      <c r="TOO145" s="21"/>
      <c r="TOP145" s="21"/>
      <c r="TOQ145" s="21"/>
      <c r="TOR145" s="21"/>
      <c r="TOS145" s="21"/>
      <c r="TOT145" s="21"/>
      <c r="TOU145" s="21"/>
      <c r="TOV145" s="21"/>
      <c r="TOW145" s="21"/>
      <c r="TOX145" s="21"/>
      <c r="TOY145" s="21"/>
      <c r="TOZ145" s="21"/>
      <c r="TPA145" s="21"/>
      <c r="TPB145" s="21"/>
      <c r="TPC145" s="21"/>
      <c r="TPD145" s="21"/>
      <c r="TPE145" s="21"/>
      <c r="TPF145" s="21"/>
      <c r="TPG145" s="21"/>
      <c r="TPH145" s="21"/>
      <c r="TPI145" s="21"/>
      <c r="TPJ145" s="21"/>
      <c r="TPK145" s="21"/>
      <c r="TPL145" s="21"/>
      <c r="TPM145" s="21"/>
      <c r="TPN145" s="21"/>
      <c r="TPO145" s="21"/>
      <c r="TPP145" s="21"/>
      <c r="TPQ145" s="21"/>
      <c r="TPR145" s="21"/>
      <c r="TPS145" s="21"/>
      <c r="TPT145" s="21"/>
      <c r="TPU145" s="21"/>
      <c r="TPV145" s="21"/>
      <c r="TPW145" s="21"/>
      <c r="TPX145" s="21"/>
      <c r="TPY145" s="21"/>
      <c r="TPZ145" s="21"/>
      <c r="TQA145" s="21"/>
      <c r="TQB145" s="21"/>
      <c r="TQC145" s="21"/>
      <c r="TQD145" s="21"/>
      <c r="TQE145" s="21"/>
      <c r="TQF145" s="21"/>
      <c r="TQG145" s="21"/>
      <c r="TQH145" s="21"/>
      <c r="TQI145" s="21"/>
      <c r="TQJ145" s="21"/>
      <c r="TQK145" s="21"/>
      <c r="TQL145" s="21"/>
      <c r="TQM145" s="21"/>
      <c r="TQN145" s="21"/>
      <c r="TQO145" s="21"/>
      <c r="TQP145" s="21"/>
      <c r="TQQ145" s="21"/>
      <c r="TQR145" s="21"/>
      <c r="TQS145" s="21"/>
      <c r="TQT145" s="21"/>
      <c r="TQU145" s="21"/>
      <c r="TQV145" s="21"/>
      <c r="TQW145" s="21"/>
      <c r="TQX145" s="21"/>
      <c r="TQY145" s="21"/>
      <c r="TQZ145" s="21"/>
      <c r="TRA145" s="21"/>
      <c r="TRB145" s="21"/>
      <c r="TRC145" s="21"/>
      <c r="TRD145" s="21"/>
      <c r="TRE145" s="21"/>
      <c r="TRF145" s="21"/>
      <c r="TRG145" s="21"/>
      <c r="TRH145" s="21"/>
      <c r="TRI145" s="21"/>
      <c r="TRJ145" s="21"/>
      <c r="TRK145" s="21"/>
      <c r="TRL145" s="21"/>
      <c r="TRM145" s="21"/>
      <c r="TRN145" s="21"/>
      <c r="TRO145" s="21"/>
      <c r="TRP145" s="21"/>
      <c r="TRQ145" s="21"/>
      <c r="TRR145" s="21"/>
      <c r="TRS145" s="21"/>
      <c r="TRT145" s="21"/>
      <c r="TRU145" s="21"/>
      <c r="TRV145" s="21"/>
      <c r="TRW145" s="21"/>
      <c r="TRX145" s="21"/>
      <c r="TRY145" s="21"/>
      <c r="TRZ145" s="21"/>
      <c r="TSA145" s="21"/>
      <c r="TSB145" s="21"/>
      <c r="TSC145" s="21"/>
      <c r="TSD145" s="21"/>
      <c r="TSE145" s="21"/>
      <c r="TSF145" s="21"/>
      <c r="TSG145" s="21"/>
      <c r="TSH145" s="21"/>
      <c r="TSI145" s="21"/>
      <c r="TSJ145" s="21"/>
      <c r="TSK145" s="21"/>
      <c r="TSL145" s="21"/>
      <c r="TSM145" s="21"/>
      <c r="TSN145" s="21"/>
      <c r="TSO145" s="21"/>
      <c r="TSP145" s="21"/>
      <c r="TSQ145" s="21"/>
      <c r="TSR145" s="21"/>
      <c r="TSS145" s="21"/>
      <c r="TST145" s="21"/>
      <c r="TSU145" s="21"/>
      <c r="TSV145" s="21"/>
      <c r="TSW145" s="21"/>
      <c r="TSX145" s="21"/>
      <c r="TSY145" s="21"/>
      <c r="TSZ145" s="21"/>
      <c r="TTA145" s="21"/>
      <c r="TTB145" s="21"/>
      <c r="TTC145" s="21"/>
      <c r="TTD145" s="21"/>
      <c r="TTE145" s="21"/>
      <c r="TTF145" s="21"/>
      <c r="TTG145" s="21"/>
      <c r="TTH145" s="21"/>
      <c r="TTI145" s="21"/>
      <c r="TTJ145" s="21"/>
      <c r="TTK145" s="21"/>
      <c r="TTL145" s="21"/>
      <c r="TTM145" s="21"/>
      <c r="TTN145" s="21"/>
      <c r="TTO145" s="21"/>
      <c r="TTP145" s="21"/>
      <c r="TTQ145" s="21"/>
      <c r="TTR145" s="21"/>
      <c r="TTS145" s="21"/>
      <c r="TTT145" s="21"/>
      <c r="TTU145" s="21"/>
      <c r="TTV145" s="21"/>
      <c r="TTW145" s="21"/>
      <c r="TTX145" s="21"/>
      <c r="TTY145" s="21"/>
      <c r="TTZ145" s="21"/>
      <c r="TUA145" s="21"/>
      <c r="TUB145" s="21"/>
      <c r="TUC145" s="21"/>
      <c r="TUD145" s="21"/>
      <c r="TUE145" s="21"/>
      <c r="TUF145" s="21"/>
      <c r="TUG145" s="21"/>
      <c r="TUH145" s="21"/>
      <c r="TUI145" s="21"/>
      <c r="TUJ145" s="21"/>
      <c r="TUK145" s="21"/>
      <c r="TUL145" s="21"/>
      <c r="TUM145" s="21"/>
      <c r="TUN145" s="21"/>
      <c r="TUO145" s="21"/>
      <c r="TUP145" s="21"/>
      <c r="TUQ145" s="21"/>
      <c r="TUR145" s="21"/>
      <c r="TUS145" s="21"/>
      <c r="TUT145" s="21"/>
      <c r="TUU145" s="21"/>
      <c r="TUV145" s="21"/>
      <c r="TUW145" s="21"/>
      <c r="TUX145" s="21"/>
      <c r="TUY145" s="21"/>
      <c r="TUZ145" s="21"/>
      <c r="TVA145" s="21"/>
      <c r="TVB145" s="21"/>
      <c r="TVC145" s="21"/>
      <c r="TVD145" s="21"/>
      <c r="TVE145" s="21"/>
      <c r="TVF145" s="21"/>
      <c r="TVG145" s="21"/>
      <c r="TVH145" s="21"/>
      <c r="TVI145" s="21"/>
      <c r="TVJ145" s="21"/>
      <c r="TVK145" s="21"/>
      <c r="TVL145" s="21"/>
      <c r="TVM145" s="21"/>
      <c r="TVN145" s="21"/>
      <c r="TVO145" s="21"/>
      <c r="TVP145" s="21"/>
      <c r="TVQ145" s="21"/>
      <c r="TVR145" s="21"/>
      <c r="TVS145" s="21"/>
      <c r="TVT145" s="21"/>
      <c r="TVU145" s="21"/>
      <c r="TVV145" s="21"/>
      <c r="TVW145" s="21"/>
      <c r="TVX145" s="21"/>
      <c r="TVY145" s="21"/>
      <c r="TVZ145" s="21"/>
      <c r="TWA145" s="21"/>
      <c r="TWB145" s="21"/>
      <c r="TWC145" s="21"/>
      <c r="TWD145" s="21"/>
      <c r="TWE145" s="21"/>
      <c r="TWF145" s="21"/>
      <c r="TWG145" s="21"/>
      <c r="TWH145" s="21"/>
      <c r="TWI145" s="21"/>
      <c r="TWJ145" s="21"/>
      <c r="TWK145" s="21"/>
      <c r="TWL145" s="21"/>
      <c r="TWM145" s="21"/>
      <c r="TWN145" s="21"/>
      <c r="TWO145" s="21"/>
      <c r="TWP145" s="21"/>
      <c r="TWQ145" s="21"/>
      <c r="TWR145" s="21"/>
      <c r="TWS145" s="21"/>
      <c r="TWT145" s="21"/>
      <c r="TWU145" s="21"/>
      <c r="TWV145" s="21"/>
      <c r="TWW145" s="21"/>
      <c r="TWX145" s="21"/>
      <c r="TWY145" s="21"/>
      <c r="TWZ145" s="21"/>
      <c r="TXA145" s="21"/>
      <c r="TXB145" s="21"/>
      <c r="TXC145" s="21"/>
      <c r="TXD145" s="21"/>
      <c r="TXE145" s="21"/>
      <c r="TXF145" s="21"/>
      <c r="TXG145" s="21"/>
      <c r="TXH145" s="21"/>
      <c r="TXI145" s="21"/>
      <c r="TXJ145" s="21"/>
      <c r="TXK145" s="21"/>
      <c r="TXL145" s="21"/>
      <c r="TXM145" s="21"/>
      <c r="TXN145" s="21"/>
      <c r="TXO145" s="21"/>
      <c r="TXP145" s="21"/>
      <c r="TXQ145" s="21"/>
      <c r="TXR145" s="21"/>
      <c r="TXS145" s="21"/>
      <c r="TXT145" s="21"/>
      <c r="TXU145" s="21"/>
      <c r="TXV145" s="21"/>
      <c r="TXW145" s="21"/>
      <c r="TXX145" s="21"/>
      <c r="TXY145" s="21"/>
      <c r="TXZ145" s="21"/>
      <c r="TYA145" s="21"/>
      <c r="TYB145" s="21"/>
      <c r="TYC145" s="21"/>
      <c r="TYD145" s="21"/>
      <c r="TYE145" s="21"/>
      <c r="TYF145" s="21"/>
      <c r="TYG145" s="21"/>
      <c r="TYH145" s="21"/>
      <c r="TYI145" s="21"/>
      <c r="TYJ145" s="21"/>
      <c r="TYK145" s="21"/>
      <c r="TYL145" s="21"/>
      <c r="TYM145" s="21"/>
      <c r="TYN145" s="21"/>
      <c r="TYO145" s="21"/>
      <c r="TYP145" s="21"/>
      <c r="TYQ145" s="21"/>
      <c r="TYR145" s="21"/>
      <c r="TYS145" s="21"/>
      <c r="TYT145" s="21"/>
      <c r="TYU145" s="21"/>
      <c r="TYV145" s="21"/>
      <c r="TYW145" s="21"/>
      <c r="TYX145" s="21"/>
      <c r="TYY145" s="21"/>
      <c r="TYZ145" s="21"/>
      <c r="TZA145" s="21"/>
      <c r="TZB145" s="21"/>
      <c r="TZC145" s="21"/>
      <c r="TZD145" s="21"/>
      <c r="TZE145" s="21"/>
      <c r="TZF145" s="21"/>
      <c r="TZG145" s="21"/>
      <c r="TZH145" s="21"/>
      <c r="TZI145" s="21"/>
      <c r="TZJ145" s="21"/>
      <c r="TZK145" s="21"/>
      <c r="TZL145" s="21"/>
      <c r="TZM145" s="21"/>
      <c r="TZN145" s="21"/>
      <c r="TZO145" s="21"/>
      <c r="TZP145" s="21"/>
      <c r="TZQ145" s="21"/>
      <c r="TZR145" s="21"/>
      <c r="TZS145" s="21"/>
      <c r="TZT145" s="21"/>
      <c r="TZU145" s="21"/>
      <c r="TZV145" s="21"/>
      <c r="TZW145" s="21"/>
      <c r="TZX145" s="21"/>
      <c r="TZY145" s="21"/>
      <c r="TZZ145" s="21"/>
      <c r="UAA145" s="21"/>
      <c r="UAB145" s="21"/>
      <c r="UAC145" s="21"/>
      <c r="UAD145" s="21"/>
      <c r="UAE145" s="21"/>
      <c r="UAF145" s="21"/>
      <c r="UAG145" s="21"/>
      <c r="UAH145" s="21"/>
      <c r="UAI145" s="21"/>
      <c r="UAJ145" s="21"/>
      <c r="UAK145" s="21"/>
      <c r="UAL145" s="21"/>
      <c r="UAM145" s="21"/>
      <c r="UAN145" s="21"/>
      <c r="UAO145" s="21"/>
      <c r="UAP145" s="21"/>
      <c r="UAQ145" s="21"/>
      <c r="UAR145" s="21"/>
      <c r="UAS145" s="21"/>
      <c r="UAT145" s="21"/>
      <c r="UAU145" s="21"/>
      <c r="UAV145" s="21"/>
      <c r="UAW145" s="21"/>
      <c r="UAX145" s="21"/>
      <c r="UAY145" s="21"/>
      <c r="UAZ145" s="21"/>
      <c r="UBA145" s="21"/>
      <c r="UBB145" s="21"/>
      <c r="UBC145" s="21"/>
      <c r="UBD145" s="21"/>
      <c r="UBE145" s="21"/>
      <c r="UBF145" s="21"/>
      <c r="UBG145" s="21"/>
      <c r="UBH145" s="21"/>
      <c r="UBI145" s="21"/>
      <c r="UBJ145" s="21"/>
      <c r="UBK145" s="21"/>
      <c r="UBL145" s="21"/>
      <c r="UBM145" s="21"/>
      <c r="UBN145" s="21"/>
      <c r="UBO145" s="21"/>
      <c r="UBP145" s="21"/>
      <c r="UBQ145" s="21"/>
      <c r="UBR145" s="21"/>
      <c r="UBS145" s="21"/>
      <c r="UBT145" s="21"/>
      <c r="UBU145" s="21"/>
      <c r="UBV145" s="21"/>
      <c r="UBW145" s="21"/>
      <c r="UBX145" s="21"/>
      <c r="UBY145" s="21"/>
      <c r="UBZ145" s="21"/>
      <c r="UCA145" s="21"/>
      <c r="UCB145" s="21"/>
      <c r="UCC145" s="21"/>
      <c r="UCD145" s="21"/>
      <c r="UCE145" s="21"/>
      <c r="UCF145" s="21"/>
      <c r="UCG145" s="21"/>
      <c r="UCH145" s="21"/>
      <c r="UCI145" s="21"/>
      <c r="UCJ145" s="21"/>
      <c r="UCK145" s="21"/>
      <c r="UCL145" s="21"/>
      <c r="UCM145" s="21"/>
      <c r="UCN145" s="21"/>
      <c r="UCO145" s="21"/>
      <c r="UCP145" s="21"/>
      <c r="UCQ145" s="21"/>
      <c r="UCR145" s="21"/>
      <c r="UCS145" s="21"/>
      <c r="UCT145" s="21"/>
      <c r="UCU145" s="21"/>
      <c r="UCV145" s="21"/>
      <c r="UCW145" s="21"/>
      <c r="UCX145" s="21"/>
      <c r="UCY145" s="21"/>
      <c r="UCZ145" s="21"/>
      <c r="UDA145" s="21"/>
      <c r="UDB145" s="21"/>
      <c r="UDC145" s="21"/>
      <c r="UDD145" s="21"/>
      <c r="UDE145" s="21"/>
      <c r="UDF145" s="21"/>
      <c r="UDG145" s="21"/>
      <c r="UDH145" s="21"/>
      <c r="UDI145" s="21"/>
      <c r="UDJ145" s="21"/>
      <c r="UDK145" s="21"/>
      <c r="UDL145" s="21"/>
      <c r="UDM145" s="21"/>
      <c r="UDN145" s="21"/>
      <c r="UDO145" s="21"/>
      <c r="UDP145" s="21"/>
      <c r="UDQ145" s="21"/>
      <c r="UDR145" s="21"/>
      <c r="UDS145" s="21"/>
      <c r="UDT145" s="21"/>
      <c r="UDU145" s="21"/>
      <c r="UDV145" s="21"/>
      <c r="UDW145" s="21"/>
      <c r="UDX145" s="21"/>
      <c r="UDY145" s="21"/>
      <c r="UDZ145" s="21"/>
      <c r="UEA145" s="21"/>
      <c r="UEB145" s="21"/>
      <c r="UEC145" s="21"/>
      <c r="UED145" s="21"/>
      <c r="UEE145" s="21"/>
      <c r="UEF145" s="21"/>
      <c r="UEG145" s="21"/>
      <c r="UEH145" s="21"/>
      <c r="UEI145" s="21"/>
      <c r="UEJ145" s="21"/>
      <c r="UEK145" s="21"/>
      <c r="UEL145" s="21"/>
      <c r="UEM145" s="21"/>
      <c r="UEN145" s="21"/>
      <c r="UEO145" s="21"/>
      <c r="UEP145" s="21"/>
      <c r="UEQ145" s="21"/>
      <c r="UER145" s="21"/>
      <c r="UES145" s="21"/>
      <c r="UET145" s="21"/>
      <c r="UEU145" s="21"/>
      <c r="UEV145" s="21"/>
      <c r="UEW145" s="21"/>
      <c r="UEX145" s="21"/>
      <c r="UEY145" s="21"/>
      <c r="UEZ145" s="21"/>
      <c r="UFA145" s="21"/>
      <c r="UFB145" s="21"/>
      <c r="UFC145" s="21"/>
      <c r="UFD145" s="21"/>
      <c r="UFE145" s="21"/>
      <c r="UFF145" s="21"/>
      <c r="UFG145" s="21"/>
      <c r="UFH145" s="21"/>
      <c r="UFI145" s="21"/>
      <c r="UFJ145" s="21"/>
      <c r="UFK145" s="21"/>
      <c r="UFL145" s="21"/>
      <c r="UFM145" s="21"/>
      <c r="UFN145" s="21"/>
      <c r="UFO145" s="21"/>
      <c r="UFP145" s="21"/>
      <c r="UFQ145" s="21"/>
      <c r="UFR145" s="21"/>
      <c r="UFS145" s="21"/>
      <c r="UFT145" s="21"/>
      <c r="UFU145" s="21"/>
      <c r="UFV145" s="21"/>
      <c r="UFW145" s="21"/>
      <c r="UFX145" s="21"/>
      <c r="UFY145" s="21"/>
      <c r="UFZ145" s="21"/>
      <c r="UGA145" s="21"/>
      <c r="UGB145" s="21"/>
      <c r="UGC145" s="21"/>
      <c r="UGD145" s="21"/>
      <c r="UGE145" s="21"/>
      <c r="UGF145" s="21"/>
      <c r="UGG145" s="21"/>
      <c r="UGH145" s="21"/>
      <c r="UGI145" s="21"/>
      <c r="UGJ145" s="21"/>
      <c r="UGK145" s="21"/>
      <c r="UGL145" s="21"/>
      <c r="UGM145" s="21"/>
      <c r="UGN145" s="21"/>
      <c r="UGO145" s="21"/>
      <c r="UGP145" s="21"/>
      <c r="UGQ145" s="21"/>
      <c r="UGR145" s="21"/>
      <c r="UGS145" s="21"/>
      <c r="UGT145" s="21"/>
      <c r="UGU145" s="21"/>
      <c r="UGV145" s="21"/>
      <c r="UGW145" s="21"/>
      <c r="UGX145" s="21"/>
      <c r="UGY145" s="21"/>
      <c r="UGZ145" s="21"/>
      <c r="UHA145" s="21"/>
      <c r="UHB145" s="21"/>
      <c r="UHC145" s="21"/>
      <c r="UHD145" s="21"/>
      <c r="UHE145" s="21"/>
      <c r="UHF145" s="21"/>
      <c r="UHG145" s="21"/>
      <c r="UHH145" s="21"/>
      <c r="UHI145" s="21"/>
      <c r="UHJ145" s="21"/>
      <c r="UHK145" s="21"/>
      <c r="UHL145" s="21"/>
      <c r="UHM145" s="21"/>
      <c r="UHN145" s="21"/>
      <c r="UHO145" s="21"/>
      <c r="UHP145" s="21"/>
      <c r="UHQ145" s="21"/>
      <c r="UHR145" s="21"/>
      <c r="UHS145" s="21"/>
      <c r="UHT145" s="21"/>
      <c r="UHU145" s="21"/>
      <c r="UHV145" s="21"/>
      <c r="UHW145" s="21"/>
      <c r="UHX145" s="21"/>
      <c r="UHY145" s="21"/>
      <c r="UHZ145" s="21"/>
      <c r="UIA145" s="21"/>
      <c r="UIB145" s="21"/>
      <c r="UIC145" s="21"/>
      <c r="UID145" s="21"/>
      <c r="UIE145" s="21"/>
      <c r="UIF145" s="21"/>
      <c r="UIG145" s="21"/>
      <c r="UIH145" s="21"/>
      <c r="UII145" s="21"/>
      <c r="UIJ145" s="21"/>
      <c r="UIK145" s="21"/>
      <c r="UIL145" s="21"/>
      <c r="UIM145" s="21"/>
      <c r="UIN145" s="21"/>
      <c r="UIO145" s="21"/>
      <c r="UIP145" s="21"/>
      <c r="UIQ145" s="21"/>
      <c r="UIR145" s="21"/>
      <c r="UIS145" s="21"/>
      <c r="UIT145" s="21"/>
      <c r="UIU145" s="21"/>
      <c r="UIV145" s="21"/>
      <c r="UIW145" s="21"/>
      <c r="UIX145" s="21"/>
      <c r="UIY145" s="21"/>
      <c r="UIZ145" s="21"/>
      <c r="UJA145" s="21"/>
      <c r="UJB145" s="21"/>
      <c r="UJC145" s="21"/>
      <c r="UJD145" s="21"/>
      <c r="UJE145" s="21"/>
      <c r="UJF145" s="21"/>
      <c r="UJG145" s="21"/>
      <c r="UJH145" s="21"/>
      <c r="UJI145" s="21"/>
      <c r="UJJ145" s="21"/>
      <c r="UJK145" s="21"/>
      <c r="UJL145" s="21"/>
      <c r="UJM145" s="21"/>
      <c r="UJN145" s="21"/>
      <c r="UJO145" s="21"/>
      <c r="UJP145" s="21"/>
      <c r="UJQ145" s="21"/>
      <c r="UJR145" s="21"/>
      <c r="UJS145" s="21"/>
      <c r="UJT145" s="21"/>
      <c r="UJU145" s="21"/>
      <c r="UJV145" s="21"/>
      <c r="UJW145" s="21"/>
      <c r="UJX145" s="21"/>
      <c r="UJY145" s="21"/>
      <c r="UJZ145" s="21"/>
      <c r="UKA145" s="21"/>
      <c r="UKB145" s="21"/>
      <c r="UKC145" s="21"/>
      <c r="UKD145" s="21"/>
      <c r="UKE145" s="21"/>
      <c r="UKF145" s="21"/>
      <c r="UKG145" s="21"/>
      <c r="UKH145" s="21"/>
      <c r="UKI145" s="21"/>
      <c r="UKJ145" s="21"/>
      <c r="UKK145" s="21"/>
      <c r="UKL145" s="21"/>
      <c r="UKM145" s="21"/>
      <c r="UKN145" s="21"/>
      <c r="UKO145" s="21"/>
      <c r="UKP145" s="21"/>
      <c r="UKQ145" s="21"/>
      <c r="UKR145" s="21"/>
      <c r="UKS145" s="21"/>
      <c r="UKT145" s="21"/>
      <c r="UKU145" s="21"/>
      <c r="UKV145" s="21"/>
      <c r="UKW145" s="21"/>
      <c r="UKX145" s="21"/>
      <c r="UKY145" s="21"/>
      <c r="UKZ145" s="21"/>
      <c r="ULA145" s="21"/>
      <c r="ULB145" s="21"/>
      <c r="ULC145" s="21"/>
      <c r="ULD145" s="21"/>
      <c r="ULE145" s="21"/>
      <c r="ULF145" s="21"/>
      <c r="ULG145" s="21"/>
      <c r="ULH145" s="21"/>
      <c r="ULI145" s="21"/>
      <c r="ULJ145" s="21"/>
      <c r="ULK145" s="21"/>
      <c r="ULL145" s="21"/>
      <c r="ULM145" s="21"/>
      <c r="ULN145" s="21"/>
      <c r="ULO145" s="21"/>
      <c r="ULP145" s="21"/>
      <c r="ULQ145" s="21"/>
      <c r="ULR145" s="21"/>
      <c r="ULS145" s="21"/>
      <c r="ULT145" s="21"/>
      <c r="ULU145" s="21"/>
      <c r="ULV145" s="21"/>
      <c r="ULW145" s="21"/>
      <c r="ULX145" s="21"/>
      <c r="ULY145" s="21"/>
      <c r="ULZ145" s="21"/>
      <c r="UMA145" s="21"/>
      <c r="UMB145" s="21"/>
      <c r="UMC145" s="21"/>
      <c r="UMD145" s="21"/>
      <c r="UME145" s="21"/>
      <c r="UMF145" s="21"/>
      <c r="UMG145" s="21"/>
      <c r="UMH145" s="21"/>
      <c r="UMI145" s="21"/>
      <c r="UMJ145" s="21"/>
      <c r="UMK145" s="21"/>
      <c r="UML145" s="21"/>
      <c r="UMM145" s="21"/>
      <c r="UMN145" s="21"/>
      <c r="UMO145" s="21"/>
      <c r="UMP145" s="21"/>
      <c r="UMQ145" s="21"/>
      <c r="UMR145" s="21"/>
      <c r="UMS145" s="21"/>
      <c r="UMT145" s="21"/>
      <c r="UMU145" s="21"/>
      <c r="UMV145" s="21"/>
      <c r="UMW145" s="21"/>
      <c r="UMX145" s="21"/>
      <c r="UMY145" s="21"/>
      <c r="UMZ145" s="21"/>
      <c r="UNA145" s="21"/>
      <c r="UNB145" s="21"/>
      <c r="UNC145" s="21"/>
      <c r="UND145" s="21"/>
      <c r="UNE145" s="21"/>
      <c r="UNF145" s="21"/>
      <c r="UNG145" s="21"/>
      <c r="UNH145" s="21"/>
      <c r="UNI145" s="21"/>
      <c r="UNJ145" s="21"/>
      <c r="UNK145" s="21"/>
      <c r="UNL145" s="21"/>
      <c r="UNM145" s="21"/>
      <c r="UNN145" s="21"/>
      <c r="UNO145" s="21"/>
      <c r="UNP145" s="21"/>
      <c r="UNQ145" s="21"/>
      <c r="UNR145" s="21"/>
      <c r="UNS145" s="21"/>
      <c r="UNT145" s="21"/>
      <c r="UNU145" s="21"/>
      <c r="UNV145" s="21"/>
      <c r="UNW145" s="21"/>
      <c r="UNX145" s="21"/>
      <c r="UNY145" s="21"/>
      <c r="UNZ145" s="21"/>
      <c r="UOA145" s="21"/>
      <c r="UOB145" s="21"/>
      <c r="UOC145" s="21"/>
      <c r="UOD145" s="21"/>
      <c r="UOE145" s="21"/>
      <c r="UOF145" s="21"/>
      <c r="UOG145" s="21"/>
      <c r="UOH145" s="21"/>
      <c r="UOI145" s="21"/>
      <c r="UOJ145" s="21"/>
      <c r="UOK145" s="21"/>
      <c r="UOL145" s="21"/>
      <c r="UOM145" s="21"/>
      <c r="UON145" s="21"/>
      <c r="UOO145" s="21"/>
      <c r="UOP145" s="21"/>
      <c r="UOQ145" s="21"/>
      <c r="UOR145" s="21"/>
      <c r="UOS145" s="21"/>
      <c r="UOT145" s="21"/>
      <c r="UOU145" s="21"/>
      <c r="UOV145" s="21"/>
      <c r="UOW145" s="21"/>
      <c r="UOX145" s="21"/>
      <c r="UOY145" s="21"/>
      <c r="UOZ145" s="21"/>
      <c r="UPA145" s="21"/>
      <c r="UPB145" s="21"/>
      <c r="UPC145" s="21"/>
      <c r="UPD145" s="21"/>
      <c r="UPE145" s="21"/>
      <c r="UPF145" s="21"/>
      <c r="UPG145" s="21"/>
      <c r="UPH145" s="21"/>
      <c r="UPI145" s="21"/>
      <c r="UPJ145" s="21"/>
      <c r="UPK145" s="21"/>
      <c r="UPL145" s="21"/>
      <c r="UPM145" s="21"/>
      <c r="UPN145" s="21"/>
      <c r="UPO145" s="21"/>
      <c r="UPP145" s="21"/>
      <c r="UPQ145" s="21"/>
      <c r="UPR145" s="21"/>
      <c r="UPS145" s="21"/>
      <c r="UPT145" s="21"/>
      <c r="UPU145" s="21"/>
      <c r="UPV145" s="21"/>
      <c r="UPW145" s="21"/>
      <c r="UPX145" s="21"/>
      <c r="UPY145" s="21"/>
      <c r="UPZ145" s="21"/>
      <c r="UQA145" s="21"/>
      <c r="UQB145" s="21"/>
      <c r="UQC145" s="21"/>
      <c r="UQD145" s="21"/>
      <c r="UQE145" s="21"/>
      <c r="UQF145" s="21"/>
      <c r="UQG145" s="21"/>
      <c r="UQH145" s="21"/>
      <c r="UQI145" s="21"/>
      <c r="UQJ145" s="21"/>
      <c r="UQK145" s="21"/>
      <c r="UQL145" s="21"/>
      <c r="UQM145" s="21"/>
      <c r="UQN145" s="21"/>
      <c r="UQO145" s="21"/>
      <c r="UQP145" s="21"/>
      <c r="UQQ145" s="21"/>
      <c r="UQR145" s="21"/>
      <c r="UQS145" s="21"/>
      <c r="UQT145" s="21"/>
      <c r="UQU145" s="21"/>
      <c r="UQV145" s="21"/>
      <c r="UQW145" s="21"/>
      <c r="UQX145" s="21"/>
      <c r="UQY145" s="21"/>
      <c r="UQZ145" s="21"/>
      <c r="URA145" s="21"/>
      <c r="URB145" s="21"/>
      <c r="URC145" s="21"/>
      <c r="URD145" s="21"/>
      <c r="URE145" s="21"/>
      <c r="URF145" s="21"/>
      <c r="URG145" s="21"/>
      <c r="URH145" s="21"/>
      <c r="URI145" s="21"/>
      <c r="URJ145" s="21"/>
      <c r="URK145" s="21"/>
      <c r="URL145" s="21"/>
      <c r="URM145" s="21"/>
      <c r="URN145" s="21"/>
      <c r="URO145" s="21"/>
      <c r="URP145" s="21"/>
      <c r="URQ145" s="21"/>
      <c r="URR145" s="21"/>
      <c r="URS145" s="21"/>
      <c r="URT145" s="21"/>
      <c r="URU145" s="21"/>
      <c r="URV145" s="21"/>
      <c r="URW145" s="21"/>
      <c r="URX145" s="21"/>
      <c r="URY145" s="21"/>
      <c r="URZ145" s="21"/>
      <c r="USA145" s="21"/>
      <c r="USB145" s="21"/>
      <c r="USC145" s="21"/>
      <c r="USD145" s="21"/>
      <c r="USE145" s="21"/>
      <c r="USF145" s="21"/>
      <c r="USG145" s="21"/>
      <c r="USH145" s="21"/>
      <c r="USI145" s="21"/>
      <c r="USJ145" s="21"/>
      <c r="USK145" s="21"/>
      <c r="USL145" s="21"/>
      <c r="USM145" s="21"/>
      <c r="USN145" s="21"/>
      <c r="USO145" s="21"/>
      <c r="USP145" s="21"/>
      <c r="USQ145" s="21"/>
      <c r="USR145" s="21"/>
      <c r="USS145" s="21"/>
      <c r="UST145" s="21"/>
      <c r="USU145" s="21"/>
      <c r="USV145" s="21"/>
      <c r="USW145" s="21"/>
      <c r="USX145" s="21"/>
      <c r="USY145" s="21"/>
      <c r="USZ145" s="21"/>
      <c r="UTA145" s="21"/>
      <c r="UTB145" s="21"/>
      <c r="UTC145" s="21"/>
      <c r="UTD145" s="21"/>
      <c r="UTE145" s="21"/>
      <c r="UTF145" s="21"/>
      <c r="UTG145" s="21"/>
      <c r="UTH145" s="21"/>
      <c r="UTI145" s="21"/>
      <c r="UTJ145" s="21"/>
      <c r="UTK145" s="21"/>
      <c r="UTL145" s="21"/>
      <c r="UTM145" s="21"/>
      <c r="UTN145" s="21"/>
      <c r="UTO145" s="21"/>
      <c r="UTP145" s="21"/>
      <c r="UTQ145" s="21"/>
      <c r="UTR145" s="21"/>
      <c r="UTS145" s="21"/>
      <c r="UTT145" s="21"/>
      <c r="UTU145" s="21"/>
      <c r="UTV145" s="21"/>
      <c r="UTW145" s="21"/>
      <c r="UTX145" s="21"/>
      <c r="UTY145" s="21"/>
      <c r="UTZ145" s="21"/>
      <c r="UUA145" s="21"/>
      <c r="UUB145" s="21"/>
      <c r="UUC145" s="21"/>
      <c r="UUD145" s="21"/>
      <c r="UUE145" s="21"/>
      <c r="UUF145" s="21"/>
      <c r="UUG145" s="21"/>
      <c r="UUH145" s="21"/>
      <c r="UUI145" s="21"/>
      <c r="UUJ145" s="21"/>
      <c r="UUK145" s="21"/>
      <c r="UUL145" s="21"/>
      <c r="UUM145" s="21"/>
      <c r="UUN145" s="21"/>
      <c r="UUO145" s="21"/>
      <c r="UUP145" s="21"/>
      <c r="UUQ145" s="21"/>
      <c r="UUR145" s="21"/>
      <c r="UUS145" s="21"/>
      <c r="UUT145" s="21"/>
      <c r="UUU145" s="21"/>
      <c r="UUV145" s="21"/>
      <c r="UUW145" s="21"/>
      <c r="UUX145" s="21"/>
      <c r="UUY145" s="21"/>
      <c r="UUZ145" s="21"/>
      <c r="UVA145" s="21"/>
      <c r="UVB145" s="21"/>
      <c r="UVC145" s="21"/>
      <c r="UVD145" s="21"/>
      <c r="UVE145" s="21"/>
      <c r="UVF145" s="21"/>
      <c r="UVG145" s="21"/>
      <c r="UVH145" s="21"/>
      <c r="UVI145" s="21"/>
      <c r="UVJ145" s="21"/>
      <c r="UVK145" s="21"/>
      <c r="UVL145" s="21"/>
      <c r="UVM145" s="21"/>
      <c r="UVN145" s="21"/>
      <c r="UVO145" s="21"/>
      <c r="UVP145" s="21"/>
      <c r="UVQ145" s="21"/>
      <c r="UVR145" s="21"/>
      <c r="UVS145" s="21"/>
      <c r="UVT145" s="21"/>
      <c r="UVU145" s="21"/>
      <c r="UVV145" s="21"/>
      <c r="UVW145" s="21"/>
      <c r="UVX145" s="21"/>
      <c r="UVY145" s="21"/>
      <c r="UVZ145" s="21"/>
      <c r="UWA145" s="21"/>
      <c r="UWB145" s="21"/>
      <c r="UWC145" s="21"/>
      <c r="UWD145" s="21"/>
      <c r="UWE145" s="21"/>
      <c r="UWF145" s="21"/>
      <c r="UWG145" s="21"/>
      <c r="UWH145" s="21"/>
      <c r="UWI145" s="21"/>
      <c r="UWJ145" s="21"/>
      <c r="UWK145" s="21"/>
      <c r="UWL145" s="21"/>
      <c r="UWM145" s="21"/>
      <c r="UWN145" s="21"/>
      <c r="UWO145" s="21"/>
      <c r="UWP145" s="21"/>
      <c r="UWQ145" s="21"/>
      <c r="UWR145" s="21"/>
      <c r="UWS145" s="21"/>
      <c r="UWT145" s="21"/>
      <c r="UWU145" s="21"/>
      <c r="UWV145" s="21"/>
      <c r="UWW145" s="21"/>
      <c r="UWX145" s="21"/>
      <c r="UWY145" s="21"/>
      <c r="UWZ145" s="21"/>
      <c r="UXA145" s="21"/>
      <c r="UXB145" s="21"/>
      <c r="UXC145" s="21"/>
      <c r="UXD145" s="21"/>
      <c r="UXE145" s="21"/>
      <c r="UXF145" s="21"/>
      <c r="UXG145" s="21"/>
      <c r="UXH145" s="21"/>
      <c r="UXI145" s="21"/>
      <c r="UXJ145" s="21"/>
      <c r="UXK145" s="21"/>
      <c r="UXL145" s="21"/>
      <c r="UXM145" s="21"/>
      <c r="UXN145" s="21"/>
      <c r="UXO145" s="21"/>
      <c r="UXP145" s="21"/>
      <c r="UXQ145" s="21"/>
      <c r="UXR145" s="21"/>
      <c r="UXS145" s="21"/>
      <c r="UXT145" s="21"/>
      <c r="UXU145" s="21"/>
      <c r="UXV145" s="21"/>
      <c r="UXW145" s="21"/>
      <c r="UXX145" s="21"/>
      <c r="UXY145" s="21"/>
      <c r="UXZ145" s="21"/>
      <c r="UYA145" s="21"/>
      <c r="UYB145" s="21"/>
      <c r="UYC145" s="21"/>
      <c r="UYD145" s="21"/>
      <c r="UYE145" s="21"/>
      <c r="UYF145" s="21"/>
      <c r="UYG145" s="21"/>
      <c r="UYH145" s="21"/>
      <c r="UYI145" s="21"/>
      <c r="UYJ145" s="21"/>
      <c r="UYK145" s="21"/>
      <c r="UYL145" s="21"/>
      <c r="UYM145" s="21"/>
      <c r="UYN145" s="21"/>
      <c r="UYO145" s="21"/>
      <c r="UYP145" s="21"/>
      <c r="UYQ145" s="21"/>
      <c r="UYR145" s="21"/>
      <c r="UYS145" s="21"/>
      <c r="UYT145" s="21"/>
      <c r="UYU145" s="21"/>
      <c r="UYV145" s="21"/>
      <c r="UYW145" s="21"/>
      <c r="UYX145" s="21"/>
      <c r="UYY145" s="21"/>
      <c r="UYZ145" s="21"/>
      <c r="UZA145" s="21"/>
      <c r="UZB145" s="21"/>
      <c r="UZC145" s="21"/>
      <c r="UZD145" s="21"/>
      <c r="UZE145" s="21"/>
      <c r="UZF145" s="21"/>
      <c r="UZG145" s="21"/>
      <c r="UZH145" s="21"/>
      <c r="UZI145" s="21"/>
      <c r="UZJ145" s="21"/>
      <c r="UZK145" s="21"/>
      <c r="UZL145" s="21"/>
      <c r="UZM145" s="21"/>
      <c r="UZN145" s="21"/>
      <c r="UZO145" s="21"/>
      <c r="UZP145" s="21"/>
      <c r="UZQ145" s="21"/>
      <c r="UZR145" s="21"/>
      <c r="UZS145" s="21"/>
      <c r="UZT145" s="21"/>
      <c r="UZU145" s="21"/>
      <c r="UZV145" s="21"/>
      <c r="UZW145" s="21"/>
      <c r="UZX145" s="21"/>
      <c r="UZY145" s="21"/>
      <c r="UZZ145" s="21"/>
      <c r="VAA145" s="21"/>
      <c r="VAB145" s="21"/>
      <c r="VAC145" s="21"/>
      <c r="VAD145" s="21"/>
      <c r="VAE145" s="21"/>
      <c r="VAF145" s="21"/>
      <c r="VAG145" s="21"/>
      <c r="VAH145" s="21"/>
      <c r="VAI145" s="21"/>
      <c r="VAJ145" s="21"/>
      <c r="VAK145" s="21"/>
      <c r="VAL145" s="21"/>
      <c r="VAM145" s="21"/>
      <c r="VAN145" s="21"/>
      <c r="VAO145" s="21"/>
      <c r="VAP145" s="21"/>
      <c r="VAQ145" s="21"/>
      <c r="VAR145" s="21"/>
      <c r="VAS145" s="21"/>
      <c r="VAT145" s="21"/>
      <c r="VAU145" s="21"/>
      <c r="VAV145" s="21"/>
      <c r="VAW145" s="21"/>
      <c r="VAX145" s="21"/>
      <c r="VAY145" s="21"/>
      <c r="VAZ145" s="21"/>
      <c r="VBA145" s="21"/>
      <c r="VBB145" s="21"/>
      <c r="VBC145" s="21"/>
      <c r="VBD145" s="21"/>
      <c r="VBE145" s="21"/>
      <c r="VBF145" s="21"/>
      <c r="VBG145" s="21"/>
      <c r="VBH145" s="21"/>
      <c r="VBI145" s="21"/>
      <c r="VBJ145" s="21"/>
      <c r="VBK145" s="21"/>
      <c r="VBL145" s="21"/>
      <c r="VBM145" s="21"/>
      <c r="VBN145" s="21"/>
      <c r="VBO145" s="21"/>
      <c r="VBP145" s="21"/>
      <c r="VBQ145" s="21"/>
      <c r="VBR145" s="21"/>
      <c r="VBS145" s="21"/>
      <c r="VBT145" s="21"/>
      <c r="VBU145" s="21"/>
      <c r="VBV145" s="21"/>
      <c r="VBW145" s="21"/>
      <c r="VBX145" s="21"/>
      <c r="VBY145" s="21"/>
      <c r="VBZ145" s="21"/>
      <c r="VCA145" s="21"/>
      <c r="VCB145" s="21"/>
      <c r="VCC145" s="21"/>
      <c r="VCD145" s="21"/>
      <c r="VCE145" s="21"/>
      <c r="VCF145" s="21"/>
      <c r="VCG145" s="21"/>
      <c r="VCH145" s="21"/>
      <c r="VCI145" s="21"/>
      <c r="VCJ145" s="21"/>
      <c r="VCK145" s="21"/>
      <c r="VCL145" s="21"/>
      <c r="VCM145" s="21"/>
      <c r="VCN145" s="21"/>
      <c r="VCO145" s="21"/>
      <c r="VCP145" s="21"/>
      <c r="VCQ145" s="21"/>
      <c r="VCR145" s="21"/>
      <c r="VCS145" s="21"/>
      <c r="VCT145" s="21"/>
      <c r="VCU145" s="21"/>
      <c r="VCV145" s="21"/>
      <c r="VCW145" s="21"/>
      <c r="VCX145" s="21"/>
      <c r="VCY145" s="21"/>
      <c r="VCZ145" s="21"/>
      <c r="VDA145" s="21"/>
      <c r="VDB145" s="21"/>
      <c r="VDC145" s="21"/>
      <c r="VDD145" s="21"/>
      <c r="VDE145" s="21"/>
      <c r="VDF145" s="21"/>
      <c r="VDG145" s="21"/>
      <c r="VDH145" s="21"/>
      <c r="VDI145" s="21"/>
      <c r="VDJ145" s="21"/>
      <c r="VDK145" s="21"/>
      <c r="VDL145" s="21"/>
      <c r="VDM145" s="21"/>
      <c r="VDN145" s="21"/>
      <c r="VDO145" s="21"/>
      <c r="VDP145" s="21"/>
      <c r="VDQ145" s="21"/>
      <c r="VDR145" s="21"/>
      <c r="VDS145" s="21"/>
      <c r="VDT145" s="21"/>
      <c r="VDU145" s="21"/>
      <c r="VDV145" s="21"/>
      <c r="VDW145" s="21"/>
      <c r="VDX145" s="21"/>
      <c r="VDY145" s="21"/>
      <c r="VDZ145" s="21"/>
      <c r="VEA145" s="21"/>
      <c r="VEB145" s="21"/>
      <c r="VEC145" s="21"/>
      <c r="VED145" s="21"/>
      <c r="VEE145" s="21"/>
      <c r="VEF145" s="21"/>
      <c r="VEG145" s="21"/>
      <c r="VEH145" s="21"/>
      <c r="VEI145" s="21"/>
      <c r="VEJ145" s="21"/>
      <c r="VEK145" s="21"/>
      <c r="VEL145" s="21"/>
      <c r="VEM145" s="21"/>
      <c r="VEN145" s="21"/>
      <c r="VEO145" s="21"/>
      <c r="VEP145" s="21"/>
      <c r="VEQ145" s="21"/>
      <c r="VER145" s="21"/>
      <c r="VES145" s="21"/>
      <c r="VET145" s="21"/>
      <c r="VEU145" s="21"/>
      <c r="VEV145" s="21"/>
      <c r="VEW145" s="21"/>
      <c r="VEX145" s="21"/>
      <c r="VEY145" s="21"/>
      <c r="VEZ145" s="21"/>
      <c r="VFA145" s="21"/>
      <c r="VFB145" s="21"/>
      <c r="VFC145" s="21"/>
      <c r="VFD145" s="21"/>
      <c r="VFE145" s="21"/>
      <c r="VFF145" s="21"/>
      <c r="VFG145" s="21"/>
      <c r="VFH145" s="21"/>
      <c r="VFI145" s="21"/>
      <c r="VFJ145" s="21"/>
      <c r="VFK145" s="21"/>
      <c r="VFL145" s="21"/>
      <c r="VFM145" s="21"/>
      <c r="VFN145" s="21"/>
      <c r="VFO145" s="21"/>
      <c r="VFP145" s="21"/>
      <c r="VFQ145" s="21"/>
      <c r="VFR145" s="21"/>
      <c r="VFS145" s="21"/>
      <c r="VFT145" s="21"/>
      <c r="VFU145" s="21"/>
      <c r="VFV145" s="21"/>
      <c r="VFW145" s="21"/>
      <c r="VFX145" s="21"/>
      <c r="VFY145" s="21"/>
      <c r="VFZ145" s="21"/>
      <c r="VGA145" s="21"/>
      <c r="VGB145" s="21"/>
      <c r="VGC145" s="21"/>
      <c r="VGD145" s="21"/>
      <c r="VGE145" s="21"/>
      <c r="VGF145" s="21"/>
      <c r="VGG145" s="21"/>
      <c r="VGH145" s="21"/>
      <c r="VGI145" s="21"/>
      <c r="VGJ145" s="21"/>
      <c r="VGK145" s="21"/>
      <c r="VGL145" s="21"/>
      <c r="VGM145" s="21"/>
      <c r="VGN145" s="21"/>
      <c r="VGO145" s="21"/>
      <c r="VGP145" s="21"/>
      <c r="VGQ145" s="21"/>
      <c r="VGR145" s="21"/>
      <c r="VGS145" s="21"/>
      <c r="VGT145" s="21"/>
      <c r="VGU145" s="21"/>
      <c r="VGV145" s="21"/>
      <c r="VGW145" s="21"/>
      <c r="VGX145" s="21"/>
      <c r="VGY145" s="21"/>
      <c r="VGZ145" s="21"/>
      <c r="VHA145" s="21"/>
      <c r="VHB145" s="21"/>
      <c r="VHC145" s="21"/>
      <c r="VHD145" s="21"/>
      <c r="VHE145" s="21"/>
      <c r="VHF145" s="21"/>
      <c r="VHG145" s="21"/>
      <c r="VHH145" s="21"/>
      <c r="VHI145" s="21"/>
      <c r="VHJ145" s="21"/>
      <c r="VHK145" s="21"/>
      <c r="VHL145" s="21"/>
      <c r="VHM145" s="21"/>
      <c r="VHN145" s="21"/>
      <c r="VHO145" s="21"/>
      <c r="VHP145" s="21"/>
      <c r="VHQ145" s="21"/>
      <c r="VHR145" s="21"/>
      <c r="VHS145" s="21"/>
      <c r="VHT145" s="21"/>
      <c r="VHU145" s="21"/>
      <c r="VHV145" s="21"/>
      <c r="VHW145" s="21"/>
      <c r="VHX145" s="21"/>
      <c r="VHY145" s="21"/>
      <c r="VHZ145" s="21"/>
      <c r="VIA145" s="21"/>
      <c r="VIB145" s="21"/>
      <c r="VIC145" s="21"/>
      <c r="VID145" s="21"/>
      <c r="VIE145" s="21"/>
      <c r="VIF145" s="21"/>
      <c r="VIG145" s="21"/>
      <c r="VIH145" s="21"/>
      <c r="VII145" s="21"/>
      <c r="VIJ145" s="21"/>
      <c r="VIK145" s="21"/>
      <c r="VIL145" s="21"/>
      <c r="VIM145" s="21"/>
      <c r="VIN145" s="21"/>
      <c r="VIO145" s="21"/>
      <c r="VIP145" s="21"/>
      <c r="VIQ145" s="21"/>
      <c r="VIR145" s="21"/>
      <c r="VIS145" s="21"/>
      <c r="VIT145" s="21"/>
      <c r="VIU145" s="21"/>
      <c r="VIV145" s="21"/>
      <c r="VIW145" s="21"/>
      <c r="VIX145" s="21"/>
      <c r="VIY145" s="21"/>
      <c r="VIZ145" s="21"/>
      <c r="VJA145" s="21"/>
      <c r="VJB145" s="21"/>
      <c r="VJC145" s="21"/>
      <c r="VJD145" s="21"/>
      <c r="VJE145" s="21"/>
      <c r="VJF145" s="21"/>
      <c r="VJG145" s="21"/>
      <c r="VJH145" s="21"/>
      <c r="VJI145" s="21"/>
      <c r="VJJ145" s="21"/>
      <c r="VJK145" s="21"/>
      <c r="VJL145" s="21"/>
      <c r="VJM145" s="21"/>
      <c r="VJN145" s="21"/>
      <c r="VJO145" s="21"/>
      <c r="VJP145" s="21"/>
      <c r="VJQ145" s="21"/>
      <c r="VJR145" s="21"/>
      <c r="VJS145" s="21"/>
      <c r="VJT145" s="21"/>
      <c r="VJU145" s="21"/>
      <c r="VJV145" s="21"/>
      <c r="VJW145" s="21"/>
      <c r="VJX145" s="21"/>
      <c r="VJY145" s="21"/>
      <c r="VJZ145" s="21"/>
      <c r="VKA145" s="21"/>
      <c r="VKB145" s="21"/>
      <c r="VKC145" s="21"/>
      <c r="VKD145" s="21"/>
      <c r="VKE145" s="21"/>
      <c r="VKF145" s="21"/>
      <c r="VKG145" s="21"/>
      <c r="VKH145" s="21"/>
      <c r="VKI145" s="21"/>
      <c r="VKJ145" s="21"/>
      <c r="VKK145" s="21"/>
      <c r="VKL145" s="21"/>
      <c r="VKM145" s="21"/>
      <c r="VKN145" s="21"/>
      <c r="VKO145" s="21"/>
      <c r="VKP145" s="21"/>
      <c r="VKQ145" s="21"/>
      <c r="VKR145" s="21"/>
      <c r="VKS145" s="21"/>
      <c r="VKT145" s="21"/>
      <c r="VKU145" s="21"/>
      <c r="VKV145" s="21"/>
      <c r="VKW145" s="21"/>
      <c r="VKX145" s="21"/>
      <c r="VKY145" s="21"/>
      <c r="VKZ145" s="21"/>
      <c r="VLA145" s="21"/>
      <c r="VLB145" s="21"/>
      <c r="VLC145" s="21"/>
      <c r="VLD145" s="21"/>
      <c r="VLE145" s="21"/>
      <c r="VLF145" s="21"/>
      <c r="VLG145" s="21"/>
      <c r="VLH145" s="21"/>
      <c r="VLI145" s="21"/>
      <c r="VLJ145" s="21"/>
      <c r="VLK145" s="21"/>
      <c r="VLL145" s="21"/>
      <c r="VLM145" s="21"/>
      <c r="VLN145" s="21"/>
      <c r="VLO145" s="21"/>
      <c r="VLP145" s="21"/>
      <c r="VLQ145" s="21"/>
      <c r="VLR145" s="21"/>
      <c r="VLS145" s="21"/>
      <c r="VLT145" s="21"/>
      <c r="VLU145" s="21"/>
      <c r="VLV145" s="21"/>
      <c r="VLW145" s="21"/>
      <c r="VLX145" s="21"/>
      <c r="VLY145" s="21"/>
      <c r="VLZ145" s="21"/>
      <c r="VMA145" s="21"/>
      <c r="VMB145" s="21"/>
      <c r="VMC145" s="21"/>
      <c r="VMD145" s="21"/>
      <c r="VME145" s="21"/>
      <c r="VMF145" s="21"/>
      <c r="VMG145" s="21"/>
      <c r="VMH145" s="21"/>
      <c r="VMI145" s="21"/>
      <c r="VMJ145" s="21"/>
      <c r="VMK145" s="21"/>
      <c r="VML145" s="21"/>
      <c r="VMM145" s="21"/>
      <c r="VMN145" s="21"/>
      <c r="VMO145" s="21"/>
      <c r="VMP145" s="21"/>
      <c r="VMQ145" s="21"/>
      <c r="VMR145" s="21"/>
      <c r="VMS145" s="21"/>
      <c r="VMT145" s="21"/>
      <c r="VMU145" s="21"/>
      <c r="VMV145" s="21"/>
      <c r="VMW145" s="21"/>
      <c r="VMX145" s="21"/>
      <c r="VMY145" s="21"/>
      <c r="VMZ145" s="21"/>
      <c r="VNA145" s="21"/>
      <c r="VNB145" s="21"/>
      <c r="VNC145" s="21"/>
      <c r="VND145" s="21"/>
      <c r="VNE145" s="21"/>
      <c r="VNF145" s="21"/>
      <c r="VNG145" s="21"/>
      <c r="VNH145" s="21"/>
      <c r="VNI145" s="21"/>
      <c r="VNJ145" s="21"/>
      <c r="VNK145" s="21"/>
      <c r="VNL145" s="21"/>
      <c r="VNM145" s="21"/>
      <c r="VNN145" s="21"/>
      <c r="VNO145" s="21"/>
      <c r="VNP145" s="21"/>
      <c r="VNQ145" s="21"/>
      <c r="VNR145" s="21"/>
      <c r="VNS145" s="21"/>
      <c r="VNT145" s="21"/>
      <c r="VNU145" s="21"/>
      <c r="VNV145" s="21"/>
      <c r="VNW145" s="21"/>
      <c r="VNX145" s="21"/>
      <c r="VNY145" s="21"/>
      <c r="VNZ145" s="21"/>
      <c r="VOA145" s="21"/>
      <c r="VOB145" s="21"/>
      <c r="VOC145" s="21"/>
      <c r="VOD145" s="21"/>
      <c r="VOE145" s="21"/>
      <c r="VOF145" s="21"/>
      <c r="VOG145" s="21"/>
      <c r="VOH145" s="21"/>
      <c r="VOI145" s="21"/>
      <c r="VOJ145" s="21"/>
      <c r="VOK145" s="21"/>
      <c r="VOL145" s="21"/>
      <c r="VOM145" s="21"/>
      <c r="VON145" s="21"/>
      <c r="VOO145" s="21"/>
      <c r="VOP145" s="21"/>
      <c r="VOQ145" s="21"/>
      <c r="VOR145" s="21"/>
      <c r="VOS145" s="21"/>
      <c r="VOT145" s="21"/>
      <c r="VOU145" s="21"/>
      <c r="VOV145" s="21"/>
      <c r="VOW145" s="21"/>
      <c r="VOX145" s="21"/>
      <c r="VOY145" s="21"/>
      <c r="VOZ145" s="21"/>
      <c r="VPA145" s="21"/>
      <c r="VPB145" s="21"/>
      <c r="VPC145" s="21"/>
      <c r="VPD145" s="21"/>
      <c r="VPE145" s="21"/>
      <c r="VPF145" s="21"/>
      <c r="VPG145" s="21"/>
      <c r="VPH145" s="21"/>
      <c r="VPI145" s="21"/>
      <c r="VPJ145" s="21"/>
      <c r="VPK145" s="21"/>
      <c r="VPL145" s="21"/>
      <c r="VPM145" s="21"/>
      <c r="VPN145" s="21"/>
      <c r="VPO145" s="21"/>
      <c r="VPP145" s="21"/>
      <c r="VPQ145" s="21"/>
      <c r="VPR145" s="21"/>
      <c r="VPS145" s="21"/>
      <c r="VPT145" s="21"/>
      <c r="VPU145" s="21"/>
      <c r="VPV145" s="21"/>
      <c r="VPW145" s="21"/>
      <c r="VPX145" s="21"/>
      <c r="VPY145" s="21"/>
      <c r="VPZ145" s="21"/>
      <c r="VQA145" s="21"/>
      <c r="VQB145" s="21"/>
      <c r="VQC145" s="21"/>
      <c r="VQD145" s="21"/>
      <c r="VQE145" s="21"/>
      <c r="VQF145" s="21"/>
      <c r="VQG145" s="21"/>
      <c r="VQH145" s="21"/>
      <c r="VQI145" s="21"/>
      <c r="VQJ145" s="21"/>
      <c r="VQK145" s="21"/>
      <c r="VQL145" s="21"/>
      <c r="VQM145" s="21"/>
      <c r="VQN145" s="21"/>
      <c r="VQO145" s="21"/>
      <c r="VQP145" s="21"/>
      <c r="VQQ145" s="21"/>
      <c r="VQR145" s="21"/>
      <c r="VQS145" s="21"/>
      <c r="VQT145" s="21"/>
      <c r="VQU145" s="21"/>
      <c r="VQV145" s="21"/>
      <c r="VQW145" s="21"/>
      <c r="VQX145" s="21"/>
      <c r="VQY145" s="21"/>
      <c r="VQZ145" s="21"/>
      <c r="VRA145" s="21"/>
      <c r="VRB145" s="21"/>
      <c r="VRC145" s="21"/>
      <c r="VRD145" s="21"/>
      <c r="VRE145" s="21"/>
      <c r="VRF145" s="21"/>
      <c r="VRG145" s="21"/>
      <c r="VRH145" s="21"/>
      <c r="VRI145" s="21"/>
      <c r="VRJ145" s="21"/>
      <c r="VRK145" s="21"/>
      <c r="VRL145" s="21"/>
      <c r="VRM145" s="21"/>
      <c r="VRN145" s="21"/>
      <c r="VRO145" s="21"/>
      <c r="VRP145" s="21"/>
      <c r="VRQ145" s="21"/>
      <c r="VRR145" s="21"/>
      <c r="VRS145" s="21"/>
      <c r="VRT145" s="21"/>
      <c r="VRU145" s="21"/>
      <c r="VRV145" s="21"/>
      <c r="VRW145" s="21"/>
      <c r="VRX145" s="21"/>
      <c r="VRY145" s="21"/>
      <c r="VRZ145" s="21"/>
      <c r="VSA145" s="21"/>
      <c r="VSB145" s="21"/>
      <c r="VSC145" s="21"/>
      <c r="VSD145" s="21"/>
      <c r="VSE145" s="21"/>
      <c r="VSF145" s="21"/>
      <c r="VSG145" s="21"/>
      <c r="VSH145" s="21"/>
      <c r="VSI145" s="21"/>
      <c r="VSJ145" s="21"/>
      <c r="VSK145" s="21"/>
      <c r="VSL145" s="21"/>
      <c r="VSM145" s="21"/>
      <c r="VSN145" s="21"/>
      <c r="VSO145" s="21"/>
      <c r="VSP145" s="21"/>
      <c r="VSQ145" s="21"/>
      <c r="VSR145" s="21"/>
      <c r="VSS145" s="21"/>
      <c r="VST145" s="21"/>
      <c r="VSU145" s="21"/>
      <c r="VSV145" s="21"/>
      <c r="VSW145" s="21"/>
      <c r="VSX145" s="21"/>
      <c r="VSY145" s="21"/>
      <c r="VSZ145" s="21"/>
      <c r="VTA145" s="21"/>
      <c r="VTB145" s="21"/>
      <c r="VTC145" s="21"/>
      <c r="VTD145" s="21"/>
      <c r="VTE145" s="21"/>
      <c r="VTF145" s="21"/>
      <c r="VTG145" s="21"/>
      <c r="VTH145" s="21"/>
      <c r="VTI145" s="21"/>
      <c r="VTJ145" s="21"/>
      <c r="VTK145" s="21"/>
      <c r="VTL145" s="21"/>
      <c r="VTM145" s="21"/>
      <c r="VTN145" s="21"/>
      <c r="VTO145" s="21"/>
      <c r="VTP145" s="21"/>
      <c r="VTQ145" s="21"/>
      <c r="VTR145" s="21"/>
      <c r="VTS145" s="21"/>
      <c r="VTT145" s="21"/>
      <c r="VTU145" s="21"/>
      <c r="VTV145" s="21"/>
      <c r="VTW145" s="21"/>
      <c r="VTX145" s="21"/>
      <c r="VTY145" s="21"/>
      <c r="VTZ145" s="21"/>
      <c r="VUA145" s="21"/>
      <c r="VUB145" s="21"/>
      <c r="VUC145" s="21"/>
      <c r="VUD145" s="21"/>
      <c r="VUE145" s="21"/>
      <c r="VUF145" s="21"/>
      <c r="VUG145" s="21"/>
      <c r="VUH145" s="21"/>
      <c r="VUI145" s="21"/>
      <c r="VUJ145" s="21"/>
      <c r="VUK145" s="21"/>
      <c r="VUL145" s="21"/>
      <c r="VUM145" s="21"/>
      <c r="VUN145" s="21"/>
      <c r="VUO145" s="21"/>
      <c r="VUP145" s="21"/>
      <c r="VUQ145" s="21"/>
      <c r="VUR145" s="21"/>
      <c r="VUS145" s="21"/>
      <c r="VUT145" s="21"/>
      <c r="VUU145" s="21"/>
      <c r="VUV145" s="21"/>
      <c r="VUW145" s="21"/>
      <c r="VUX145" s="21"/>
      <c r="VUY145" s="21"/>
      <c r="VUZ145" s="21"/>
      <c r="VVA145" s="21"/>
      <c r="VVB145" s="21"/>
      <c r="VVC145" s="21"/>
      <c r="VVD145" s="21"/>
      <c r="VVE145" s="21"/>
      <c r="VVF145" s="21"/>
      <c r="VVG145" s="21"/>
      <c r="VVH145" s="21"/>
      <c r="VVI145" s="21"/>
      <c r="VVJ145" s="21"/>
      <c r="VVK145" s="21"/>
      <c r="VVL145" s="21"/>
      <c r="VVM145" s="21"/>
      <c r="VVN145" s="21"/>
      <c r="VVO145" s="21"/>
      <c r="VVP145" s="21"/>
      <c r="VVQ145" s="21"/>
      <c r="VVR145" s="21"/>
      <c r="VVS145" s="21"/>
      <c r="VVT145" s="21"/>
      <c r="VVU145" s="21"/>
      <c r="VVV145" s="21"/>
      <c r="VVW145" s="21"/>
      <c r="VVX145" s="21"/>
      <c r="VVY145" s="21"/>
      <c r="VVZ145" s="21"/>
      <c r="VWA145" s="21"/>
      <c r="VWB145" s="21"/>
      <c r="VWC145" s="21"/>
      <c r="VWD145" s="21"/>
      <c r="VWE145" s="21"/>
      <c r="VWF145" s="21"/>
      <c r="VWG145" s="21"/>
      <c r="VWH145" s="21"/>
      <c r="VWI145" s="21"/>
      <c r="VWJ145" s="21"/>
      <c r="VWK145" s="21"/>
      <c r="VWL145" s="21"/>
      <c r="VWM145" s="21"/>
      <c r="VWN145" s="21"/>
      <c r="VWO145" s="21"/>
      <c r="VWP145" s="21"/>
      <c r="VWQ145" s="21"/>
      <c r="VWR145" s="21"/>
      <c r="VWS145" s="21"/>
      <c r="VWT145" s="21"/>
      <c r="VWU145" s="21"/>
      <c r="VWV145" s="21"/>
      <c r="VWW145" s="21"/>
      <c r="VWX145" s="21"/>
      <c r="VWY145" s="21"/>
      <c r="VWZ145" s="21"/>
      <c r="VXA145" s="21"/>
      <c r="VXB145" s="21"/>
      <c r="VXC145" s="21"/>
      <c r="VXD145" s="21"/>
      <c r="VXE145" s="21"/>
      <c r="VXF145" s="21"/>
      <c r="VXG145" s="21"/>
      <c r="VXH145" s="21"/>
      <c r="VXI145" s="21"/>
      <c r="VXJ145" s="21"/>
      <c r="VXK145" s="21"/>
      <c r="VXL145" s="21"/>
      <c r="VXM145" s="21"/>
      <c r="VXN145" s="21"/>
      <c r="VXO145" s="21"/>
      <c r="VXP145" s="21"/>
      <c r="VXQ145" s="21"/>
      <c r="VXR145" s="21"/>
      <c r="VXS145" s="21"/>
      <c r="VXT145" s="21"/>
      <c r="VXU145" s="21"/>
      <c r="VXV145" s="21"/>
      <c r="VXW145" s="21"/>
      <c r="VXX145" s="21"/>
      <c r="VXY145" s="21"/>
      <c r="VXZ145" s="21"/>
      <c r="VYA145" s="21"/>
      <c r="VYB145" s="21"/>
      <c r="VYC145" s="21"/>
      <c r="VYD145" s="21"/>
      <c r="VYE145" s="21"/>
      <c r="VYF145" s="21"/>
      <c r="VYG145" s="21"/>
      <c r="VYH145" s="21"/>
      <c r="VYI145" s="21"/>
      <c r="VYJ145" s="21"/>
      <c r="VYK145" s="21"/>
      <c r="VYL145" s="21"/>
      <c r="VYM145" s="21"/>
      <c r="VYN145" s="21"/>
      <c r="VYO145" s="21"/>
      <c r="VYP145" s="21"/>
      <c r="VYQ145" s="21"/>
      <c r="VYR145" s="21"/>
      <c r="VYS145" s="21"/>
      <c r="VYT145" s="21"/>
      <c r="VYU145" s="21"/>
      <c r="VYV145" s="21"/>
      <c r="VYW145" s="21"/>
      <c r="VYX145" s="21"/>
      <c r="VYY145" s="21"/>
      <c r="VYZ145" s="21"/>
      <c r="VZA145" s="21"/>
      <c r="VZB145" s="21"/>
      <c r="VZC145" s="21"/>
      <c r="VZD145" s="21"/>
      <c r="VZE145" s="21"/>
      <c r="VZF145" s="21"/>
      <c r="VZG145" s="21"/>
      <c r="VZH145" s="21"/>
      <c r="VZI145" s="21"/>
      <c r="VZJ145" s="21"/>
      <c r="VZK145" s="21"/>
      <c r="VZL145" s="21"/>
      <c r="VZM145" s="21"/>
      <c r="VZN145" s="21"/>
      <c r="VZO145" s="21"/>
      <c r="VZP145" s="21"/>
      <c r="VZQ145" s="21"/>
      <c r="VZR145" s="21"/>
      <c r="VZS145" s="21"/>
      <c r="VZT145" s="21"/>
      <c r="VZU145" s="21"/>
      <c r="VZV145" s="21"/>
      <c r="VZW145" s="21"/>
      <c r="VZX145" s="21"/>
      <c r="VZY145" s="21"/>
      <c r="VZZ145" s="21"/>
      <c r="WAA145" s="21"/>
      <c r="WAB145" s="21"/>
      <c r="WAC145" s="21"/>
      <c r="WAD145" s="21"/>
      <c r="WAE145" s="21"/>
      <c r="WAF145" s="21"/>
      <c r="WAG145" s="21"/>
      <c r="WAH145" s="21"/>
      <c r="WAI145" s="21"/>
      <c r="WAJ145" s="21"/>
      <c r="WAK145" s="21"/>
      <c r="WAL145" s="21"/>
      <c r="WAM145" s="21"/>
      <c r="WAN145" s="21"/>
      <c r="WAO145" s="21"/>
      <c r="WAP145" s="21"/>
      <c r="WAQ145" s="21"/>
      <c r="WAR145" s="21"/>
      <c r="WAS145" s="21"/>
      <c r="WAT145" s="21"/>
      <c r="WAU145" s="21"/>
      <c r="WAV145" s="21"/>
      <c r="WAW145" s="21"/>
      <c r="WAX145" s="21"/>
      <c r="WAY145" s="21"/>
      <c r="WAZ145" s="21"/>
      <c r="WBA145" s="21"/>
      <c r="WBB145" s="21"/>
      <c r="WBC145" s="21"/>
      <c r="WBD145" s="21"/>
      <c r="WBE145" s="21"/>
      <c r="WBF145" s="21"/>
      <c r="WBG145" s="21"/>
      <c r="WBH145" s="21"/>
      <c r="WBI145" s="21"/>
      <c r="WBJ145" s="21"/>
      <c r="WBK145" s="21"/>
      <c r="WBL145" s="21"/>
      <c r="WBM145" s="21"/>
      <c r="WBN145" s="21"/>
      <c r="WBO145" s="21"/>
      <c r="WBP145" s="21"/>
      <c r="WBQ145" s="21"/>
      <c r="WBR145" s="21"/>
      <c r="WBS145" s="21"/>
      <c r="WBT145" s="21"/>
      <c r="WBU145" s="21"/>
      <c r="WBV145" s="21"/>
      <c r="WBW145" s="21"/>
      <c r="WBX145" s="21"/>
      <c r="WBY145" s="21"/>
      <c r="WBZ145" s="21"/>
      <c r="WCA145" s="21"/>
      <c r="WCB145" s="21"/>
      <c r="WCC145" s="21"/>
      <c r="WCD145" s="21"/>
      <c r="WCE145" s="21"/>
      <c r="WCF145" s="21"/>
      <c r="WCG145" s="21"/>
      <c r="WCH145" s="21"/>
      <c r="WCI145" s="21"/>
      <c r="WCJ145" s="21"/>
      <c r="WCK145" s="21"/>
      <c r="WCL145" s="21"/>
      <c r="WCM145" s="21"/>
      <c r="WCN145" s="21"/>
      <c r="WCO145" s="21"/>
      <c r="WCP145" s="21"/>
      <c r="WCQ145" s="21"/>
      <c r="WCR145" s="21"/>
      <c r="WCS145" s="21"/>
      <c r="WCT145" s="21"/>
      <c r="WCU145" s="21"/>
      <c r="WCV145" s="21"/>
      <c r="WCW145" s="21"/>
      <c r="WCX145" s="21"/>
      <c r="WCY145" s="21"/>
      <c r="WCZ145" s="21"/>
      <c r="WDA145" s="21"/>
      <c r="WDB145" s="21"/>
      <c r="WDC145" s="21"/>
      <c r="WDD145" s="21"/>
      <c r="WDE145" s="21"/>
      <c r="WDF145" s="21"/>
      <c r="WDG145" s="21"/>
      <c r="WDH145" s="21"/>
      <c r="WDI145" s="21"/>
      <c r="WDJ145" s="21"/>
      <c r="WDK145" s="21"/>
      <c r="WDL145" s="21"/>
      <c r="WDM145" s="21"/>
      <c r="WDN145" s="21"/>
      <c r="WDO145" s="21"/>
      <c r="WDP145" s="21"/>
      <c r="WDQ145" s="21"/>
      <c r="WDR145" s="21"/>
      <c r="WDS145" s="21"/>
      <c r="WDT145" s="21"/>
      <c r="WDU145" s="21"/>
      <c r="WDV145" s="21"/>
      <c r="WDW145" s="21"/>
      <c r="WDX145" s="21"/>
      <c r="WDY145" s="21"/>
      <c r="WDZ145" s="21"/>
      <c r="WEA145" s="21"/>
      <c r="WEB145" s="21"/>
      <c r="WEC145" s="21"/>
      <c r="WED145" s="21"/>
      <c r="WEE145" s="21"/>
      <c r="WEF145" s="21"/>
      <c r="WEG145" s="21"/>
      <c r="WEH145" s="21"/>
      <c r="WEI145" s="21"/>
      <c r="WEJ145" s="21"/>
      <c r="WEK145" s="21"/>
      <c r="WEL145" s="21"/>
      <c r="WEM145" s="21"/>
      <c r="WEN145" s="21"/>
      <c r="WEO145" s="21"/>
      <c r="WEP145" s="21"/>
      <c r="WEQ145" s="21"/>
      <c r="WER145" s="21"/>
      <c r="WES145" s="21"/>
      <c r="WET145" s="21"/>
      <c r="WEU145" s="21"/>
      <c r="WEV145" s="21"/>
      <c r="WEW145" s="21"/>
      <c r="WEX145" s="21"/>
      <c r="WEY145" s="21"/>
      <c r="WEZ145" s="21"/>
      <c r="WFA145" s="21"/>
      <c r="WFB145" s="21"/>
      <c r="WFC145" s="21"/>
      <c r="WFD145" s="21"/>
      <c r="WFE145" s="21"/>
      <c r="WFF145" s="21"/>
      <c r="WFG145" s="21"/>
      <c r="WFH145" s="21"/>
      <c r="WFI145" s="21"/>
      <c r="WFJ145" s="21"/>
      <c r="WFK145" s="21"/>
      <c r="WFL145" s="21"/>
      <c r="WFM145" s="21"/>
      <c r="WFN145" s="21"/>
      <c r="WFO145" s="21"/>
      <c r="WFP145" s="21"/>
      <c r="WFQ145" s="21"/>
      <c r="WFR145" s="21"/>
      <c r="WFS145" s="21"/>
      <c r="WFT145" s="21"/>
      <c r="WFU145" s="21"/>
      <c r="WFV145" s="21"/>
      <c r="WFW145" s="21"/>
      <c r="WFX145" s="21"/>
      <c r="WFY145" s="21"/>
      <c r="WFZ145" s="21"/>
      <c r="WGA145" s="21"/>
      <c r="WGB145" s="21"/>
      <c r="WGC145" s="21"/>
      <c r="WGD145" s="21"/>
      <c r="WGE145" s="21"/>
      <c r="WGF145" s="21"/>
      <c r="WGG145" s="21"/>
      <c r="WGH145" s="21"/>
      <c r="WGI145" s="21"/>
      <c r="WGJ145" s="21"/>
      <c r="WGK145" s="21"/>
      <c r="WGL145" s="21"/>
      <c r="WGM145" s="21"/>
      <c r="WGN145" s="21"/>
      <c r="WGO145" s="21"/>
      <c r="WGP145" s="21"/>
      <c r="WGQ145" s="21"/>
      <c r="WGR145" s="21"/>
      <c r="WGS145" s="21"/>
      <c r="WGT145" s="21"/>
      <c r="WGU145" s="21"/>
      <c r="WGV145" s="21"/>
      <c r="WGW145" s="21"/>
      <c r="WGX145" s="21"/>
      <c r="WGY145" s="21"/>
      <c r="WGZ145" s="21"/>
      <c r="WHA145" s="21"/>
      <c r="WHB145" s="21"/>
      <c r="WHC145" s="21"/>
      <c r="WHD145" s="21"/>
      <c r="WHE145" s="21"/>
      <c r="WHF145" s="21"/>
      <c r="WHG145" s="21"/>
      <c r="WHH145" s="21"/>
      <c r="WHI145" s="21"/>
      <c r="WHJ145" s="21"/>
      <c r="WHK145" s="21"/>
      <c r="WHL145" s="21"/>
      <c r="WHM145" s="21"/>
      <c r="WHN145" s="21"/>
      <c r="WHO145" s="21"/>
      <c r="WHP145" s="21"/>
      <c r="WHQ145" s="21"/>
      <c r="WHR145" s="21"/>
      <c r="WHS145" s="21"/>
      <c r="WHT145" s="21"/>
      <c r="WHU145" s="21"/>
      <c r="WHV145" s="21"/>
      <c r="WHW145" s="21"/>
      <c r="WHX145" s="21"/>
      <c r="WHY145" s="21"/>
      <c r="WHZ145" s="21"/>
      <c r="WIA145" s="21"/>
      <c r="WIB145" s="21"/>
      <c r="WIC145" s="21"/>
      <c r="WID145" s="21"/>
      <c r="WIE145" s="21"/>
      <c r="WIF145" s="21"/>
      <c r="WIG145" s="21"/>
      <c r="WIH145" s="21"/>
      <c r="WII145" s="21"/>
      <c r="WIJ145" s="21"/>
      <c r="WIK145" s="21"/>
      <c r="WIL145" s="21"/>
      <c r="WIM145" s="21"/>
      <c r="WIN145" s="21"/>
      <c r="WIO145" s="21"/>
      <c r="WIP145" s="21"/>
      <c r="WIQ145" s="21"/>
      <c r="WIR145" s="21"/>
      <c r="WIS145" s="21"/>
      <c r="WIT145" s="21"/>
      <c r="WIU145" s="21"/>
      <c r="WIV145" s="21"/>
      <c r="WIW145" s="21"/>
      <c r="WIX145" s="21"/>
      <c r="WIY145" s="21"/>
      <c r="WIZ145" s="21"/>
      <c r="WJA145" s="21"/>
      <c r="WJB145" s="21"/>
      <c r="WJC145" s="21"/>
      <c r="WJD145" s="21"/>
      <c r="WJE145" s="21"/>
      <c r="WJF145" s="21"/>
      <c r="WJG145" s="21"/>
      <c r="WJH145" s="21"/>
      <c r="WJI145" s="21"/>
      <c r="WJJ145" s="21"/>
      <c r="WJK145" s="21"/>
      <c r="WJL145" s="21"/>
      <c r="WJM145" s="21"/>
      <c r="WJN145" s="21"/>
      <c r="WJO145" s="21"/>
      <c r="WJP145" s="21"/>
      <c r="WJQ145" s="21"/>
      <c r="WJR145" s="21"/>
      <c r="WJS145" s="21"/>
      <c r="WJT145" s="21"/>
      <c r="WJU145" s="21"/>
      <c r="WJV145" s="21"/>
      <c r="WJW145" s="21"/>
      <c r="WJX145" s="21"/>
      <c r="WJY145" s="21"/>
      <c r="WJZ145" s="21"/>
      <c r="WKA145" s="21"/>
      <c r="WKB145" s="21"/>
      <c r="WKC145" s="21"/>
      <c r="WKD145" s="21"/>
      <c r="WKE145" s="21"/>
      <c r="WKF145" s="21"/>
      <c r="WKG145" s="21"/>
      <c r="WKH145" s="21"/>
      <c r="WKI145" s="21"/>
      <c r="WKJ145" s="21"/>
      <c r="WKK145" s="21"/>
      <c r="WKL145" s="21"/>
      <c r="WKM145" s="21"/>
      <c r="WKN145" s="21"/>
      <c r="WKO145" s="21"/>
      <c r="WKP145" s="21"/>
      <c r="WKQ145" s="21"/>
      <c r="WKR145" s="21"/>
      <c r="WKS145" s="21"/>
      <c r="WKT145" s="21"/>
      <c r="WKU145" s="21"/>
      <c r="WKV145" s="21"/>
      <c r="WKW145" s="21"/>
      <c r="WKX145" s="21"/>
      <c r="WKY145" s="21"/>
      <c r="WKZ145" s="21"/>
      <c r="WLA145" s="21"/>
      <c r="WLB145" s="21"/>
      <c r="WLC145" s="21"/>
      <c r="WLD145" s="21"/>
      <c r="WLE145" s="21"/>
      <c r="WLF145" s="21"/>
      <c r="WLG145" s="21"/>
      <c r="WLH145" s="21"/>
      <c r="WLI145" s="21"/>
      <c r="WLJ145" s="21"/>
      <c r="WLK145" s="21"/>
      <c r="WLL145" s="21"/>
      <c r="WLM145" s="21"/>
      <c r="WLN145" s="21"/>
      <c r="WLO145" s="21"/>
      <c r="WLP145" s="21"/>
      <c r="WLQ145" s="21"/>
      <c r="WLR145" s="21"/>
      <c r="WLS145" s="21"/>
      <c r="WLT145" s="21"/>
      <c r="WLU145" s="21"/>
      <c r="WLV145" s="21"/>
      <c r="WLW145" s="21"/>
      <c r="WLX145" s="21"/>
      <c r="WLY145" s="21"/>
      <c r="WLZ145" s="21"/>
      <c r="WMA145" s="21"/>
      <c r="WMB145" s="21"/>
      <c r="WMC145" s="21"/>
      <c r="WMD145" s="21"/>
      <c r="WME145" s="21"/>
      <c r="WMF145" s="21"/>
      <c r="WMG145" s="21"/>
      <c r="WMH145" s="21"/>
      <c r="WMI145" s="21"/>
      <c r="WMJ145" s="21"/>
      <c r="WMK145" s="21"/>
      <c r="WML145" s="21"/>
      <c r="WMM145" s="21"/>
      <c r="WMN145" s="21"/>
      <c r="WMO145" s="21"/>
      <c r="WMP145" s="21"/>
      <c r="WMQ145" s="21"/>
      <c r="WMR145" s="21"/>
      <c r="WMS145" s="21"/>
      <c r="WMT145" s="21"/>
      <c r="WMU145" s="21"/>
      <c r="WMV145" s="21"/>
      <c r="WMW145" s="21"/>
      <c r="WMX145" s="21"/>
      <c r="WMY145" s="21"/>
      <c r="WMZ145" s="21"/>
      <c r="WNA145" s="21"/>
      <c r="WNB145" s="21"/>
      <c r="WNC145" s="21"/>
      <c r="WND145" s="21"/>
      <c r="WNE145" s="21"/>
      <c r="WNF145" s="21"/>
      <c r="WNG145" s="21"/>
      <c r="WNH145" s="21"/>
      <c r="WNI145" s="21"/>
      <c r="WNJ145" s="21"/>
      <c r="WNK145" s="21"/>
      <c r="WNL145" s="21"/>
      <c r="WNM145" s="21"/>
      <c r="WNN145" s="21"/>
      <c r="WNO145" s="21"/>
      <c r="WNP145" s="21"/>
      <c r="WNQ145" s="21"/>
      <c r="WNR145" s="21"/>
      <c r="WNS145" s="21"/>
      <c r="WNT145" s="21"/>
      <c r="WNU145" s="21"/>
      <c r="WNV145" s="21"/>
      <c r="WNW145" s="21"/>
      <c r="WNX145" s="21"/>
      <c r="WNY145" s="21"/>
      <c r="WNZ145" s="21"/>
      <c r="WOA145" s="21"/>
      <c r="WOB145" s="21"/>
      <c r="WOC145" s="21"/>
      <c r="WOD145" s="21"/>
      <c r="WOE145" s="21"/>
      <c r="WOF145" s="21"/>
      <c r="WOG145" s="21"/>
      <c r="WOH145" s="21"/>
      <c r="WOI145" s="21"/>
      <c r="WOJ145" s="21"/>
      <c r="WOK145" s="21"/>
      <c r="WOL145" s="21"/>
      <c r="WOM145" s="21"/>
      <c r="WON145" s="21"/>
      <c r="WOO145" s="21"/>
      <c r="WOP145" s="21"/>
      <c r="WOQ145" s="21"/>
      <c r="WOR145" s="21"/>
      <c r="WOS145" s="21"/>
      <c r="WOT145" s="21"/>
      <c r="WOU145" s="21"/>
      <c r="WOV145" s="21"/>
      <c r="WOW145" s="21"/>
      <c r="WOX145" s="21"/>
      <c r="WOY145" s="21"/>
      <c r="WOZ145" s="21"/>
      <c r="WPA145" s="21"/>
      <c r="WPB145" s="21"/>
      <c r="WPC145" s="21"/>
      <c r="WPD145" s="21"/>
      <c r="WPE145" s="21"/>
      <c r="WPF145" s="21"/>
      <c r="WPG145" s="21"/>
      <c r="WPH145" s="21"/>
      <c r="WPI145" s="21"/>
      <c r="WPJ145" s="21"/>
      <c r="WPK145" s="21"/>
      <c r="WPL145" s="21"/>
      <c r="WPM145" s="21"/>
      <c r="WPN145" s="21"/>
      <c r="WPO145" s="21"/>
      <c r="WPP145" s="21"/>
      <c r="WPQ145" s="21"/>
      <c r="WPR145" s="21"/>
      <c r="WPS145" s="21"/>
      <c r="WPT145" s="21"/>
      <c r="WPU145" s="21"/>
      <c r="WPV145" s="21"/>
      <c r="WPW145" s="21"/>
      <c r="WPX145" s="21"/>
      <c r="WPY145" s="21"/>
      <c r="WPZ145" s="21"/>
      <c r="WQA145" s="21"/>
      <c r="WQB145" s="21"/>
      <c r="WQC145" s="21"/>
      <c r="WQD145" s="21"/>
      <c r="WQE145" s="21"/>
      <c r="WQF145" s="21"/>
      <c r="WQG145" s="21"/>
      <c r="WQH145" s="21"/>
      <c r="WQI145" s="21"/>
      <c r="WQJ145" s="21"/>
      <c r="WQK145" s="21"/>
      <c r="WQL145" s="21"/>
      <c r="WQM145" s="21"/>
      <c r="WQN145" s="21"/>
      <c r="WQO145" s="21"/>
      <c r="WQP145" s="21"/>
      <c r="WQQ145" s="21"/>
      <c r="WQR145" s="21"/>
      <c r="WQS145" s="21"/>
      <c r="WQT145" s="21"/>
      <c r="WQU145" s="21"/>
      <c r="WQV145" s="21"/>
      <c r="WQW145" s="21"/>
      <c r="WQX145" s="21"/>
      <c r="WQY145" s="21"/>
      <c r="WQZ145" s="21"/>
      <c r="WRA145" s="21"/>
      <c r="WRB145" s="21"/>
      <c r="WRC145" s="21"/>
      <c r="WRD145" s="21"/>
      <c r="WRE145" s="21"/>
      <c r="WRF145" s="21"/>
      <c r="WRG145" s="21"/>
      <c r="WRH145" s="21"/>
      <c r="WRI145" s="21"/>
      <c r="WRJ145" s="21"/>
      <c r="WRK145" s="21"/>
      <c r="WRL145" s="21"/>
      <c r="WRM145" s="21"/>
      <c r="WRN145" s="21"/>
      <c r="WRO145" s="21"/>
      <c r="WRP145" s="21"/>
      <c r="WRQ145" s="21"/>
      <c r="WRR145" s="21"/>
      <c r="WRS145" s="21"/>
      <c r="WRT145" s="21"/>
      <c r="WRU145" s="21"/>
      <c r="WRV145" s="21"/>
      <c r="WRW145" s="21"/>
      <c r="WRX145" s="21"/>
      <c r="WRY145" s="21"/>
      <c r="WRZ145" s="21"/>
      <c r="WSA145" s="21"/>
      <c r="WSB145" s="21"/>
      <c r="WSC145" s="21"/>
      <c r="WSD145" s="21"/>
      <c r="WSE145" s="21"/>
      <c r="WSF145" s="21"/>
      <c r="WSG145" s="21"/>
      <c r="WSH145" s="21"/>
      <c r="WSI145" s="21"/>
      <c r="WSJ145" s="21"/>
      <c r="WSK145" s="21"/>
      <c r="WSL145" s="21"/>
      <c r="WSM145" s="21"/>
      <c r="WSN145" s="21"/>
      <c r="WSO145" s="21"/>
      <c r="WSP145" s="21"/>
      <c r="WSQ145" s="21"/>
      <c r="WSR145" s="21"/>
      <c r="WSS145" s="21"/>
      <c r="WST145" s="21"/>
      <c r="WSU145" s="21"/>
      <c r="WSV145" s="21"/>
      <c r="WSW145" s="21"/>
      <c r="WSX145" s="21"/>
      <c r="WSY145" s="21"/>
      <c r="WSZ145" s="21"/>
      <c r="WTA145" s="21"/>
      <c r="WTB145" s="21"/>
      <c r="WTC145" s="21"/>
      <c r="WTD145" s="21"/>
      <c r="WTE145" s="21"/>
      <c r="WTF145" s="21"/>
      <c r="WTG145" s="21"/>
      <c r="WTH145" s="21"/>
      <c r="WTI145" s="21"/>
      <c r="WTJ145" s="21"/>
      <c r="WTK145" s="21"/>
      <c r="WTL145" s="21"/>
      <c r="WTM145" s="21"/>
      <c r="WTN145" s="21"/>
      <c r="WTO145" s="21"/>
      <c r="WTP145" s="21"/>
      <c r="WTQ145" s="21"/>
      <c r="WTR145" s="21"/>
      <c r="WTS145" s="21"/>
      <c r="WTT145" s="21"/>
      <c r="WTU145" s="21"/>
      <c r="WTV145" s="21"/>
      <c r="WTW145" s="21"/>
      <c r="WTX145" s="21"/>
      <c r="WTY145" s="21"/>
      <c r="WTZ145" s="21"/>
      <c r="WUA145" s="21"/>
      <c r="WUB145" s="21"/>
      <c r="WUC145" s="21"/>
      <c r="WUD145" s="21"/>
      <c r="WUE145" s="21"/>
      <c r="WUF145" s="21"/>
      <c r="WUG145" s="21"/>
      <c r="WUH145" s="21"/>
      <c r="WUI145" s="21"/>
      <c r="WUJ145" s="21"/>
      <c r="WUK145" s="21"/>
      <c r="WUL145" s="21"/>
      <c r="WUM145" s="21"/>
      <c r="WUN145" s="21"/>
      <c r="WUO145" s="21"/>
      <c r="WUP145" s="21"/>
      <c r="WUQ145" s="21"/>
      <c r="WUR145" s="21"/>
      <c r="WUS145" s="21"/>
      <c r="WUT145" s="21"/>
      <c r="WUU145" s="21"/>
      <c r="WUV145" s="21"/>
      <c r="WUW145" s="21"/>
      <c r="WUX145" s="21"/>
      <c r="WUY145" s="21"/>
      <c r="WUZ145" s="21"/>
      <c r="WVA145" s="21"/>
      <c r="WVB145" s="21"/>
      <c r="WVC145" s="21"/>
      <c r="WVD145" s="21"/>
      <c r="WVE145" s="21"/>
      <c r="WVF145" s="21"/>
      <c r="WVG145" s="21"/>
      <c r="WVH145" s="21"/>
      <c r="WVI145" s="21"/>
      <c r="WVJ145" s="21"/>
      <c r="WVK145" s="21"/>
      <c r="WVL145" s="21"/>
      <c r="WVM145" s="21"/>
      <c r="WVN145" s="21"/>
      <c r="WVO145" s="21"/>
      <c r="WVP145" s="21"/>
      <c r="WVQ145" s="21"/>
      <c r="WVR145" s="21"/>
      <c r="WVS145" s="21"/>
      <c r="WVT145" s="21"/>
      <c r="WVU145" s="21"/>
      <c r="WVV145" s="21"/>
      <c r="WVW145" s="21"/>
      <c r="WVX145" s="21"/>
      <c r="WVY145" s="21"/>
      <c r="WVZ145" s="21"/>
      <c r="WWA145" s="21"/>
      <c r="WWB145" s="21"/>
      <c r="WWC145" s="21"/>
      <c r="WWD145" s="21"/>
      <c r="WWE145" s="21"/>
      <c r="WWF145" s="21"/>
      <c r="WWG145" s="21"/>
      <c r="WWH145" s="21"/>
      <c r="WWI145" s="21"/>
      <c r="WWJ145" s="21"/>
      <c r="WWK145" s="21"/>
      <c r="WWL145" s="21"/>
      <c r="WWM145" s="21"/>
      <c r="WWN145" s="21"/>
      <c r="WWO145" s="21"/>
      <c r="WWP145" s="21"/>
      <c r="WWQ145" s="21"/>
      <c r="WWR145" s="21"/>
      <c r="WWS145" s="21"/>
      <c r="WWT145" s="21"/>
      <c r="WWU145" s="21"/>
      <c r="WWV145" s="21"/>
      <c r="WWW145" s="21"/>
      <c r="WWX145" s="21"/>
      <c r="WWY145" s="21"/>
      <c r="WWZ145" s="21"/>
      <c r="WXA145" s="21"/>
      <c r="WXB145" s="21"/>
      <c r="WXC145" s="21"/>
      <c r="WXD145" s="21"/>
      <c r="WXE145" s="21"/>
      <c r="WXF145" s="21"/>
      <c r="WXG145" s="21"/>
      <c r="WXH145" s="21"/>
      <c r="WXI145" s="21"/>
      <c r="WXJ145" s="21"/>
      <c r="WXK145" s="21"/>
      <c r="WXL145" s="21"/>
      <c r="WXM145" s="21"/>
      <c r="WXN145" s="21"/>
      <c r="WXO145" s="21"/>
      <c r="WXP145" s="21"/>
      <c r="WXQ145" s="21"/>
      <c r="WXR145" s="21"/>
      <c r="WXS145" s="21"/>
      <c r="WXT145" s="21"/>
      <c r="WXU145" s="21"/>
      <c r="WXV145" s="21"/>
      <c r="WXW145" s="21"/>
      <c r="WXX145" s="21"/>
      <c r="WXY145" s="21"/>
      <c r="WXZ145" s="21"/>
      <c r="WYA145" s="21"/>
      <c r="WYB145" s="21"/>
      <c r="WYC145" s="21"/>
      <c r="WYD145" s="21"/>
      <c r="WYE145" s="21"/>
      <c r="WYF145" s="21"/>
      <c r="WYG145" s="21"/>
      <c r="WYH145" s="21"/>
      <c r="WYI145" s="21"/>
      <c r="WYJ145" s="21"/>
      <c r="WYK145" s="21"/>
      <c r="WYL145" s="21"/>
      <c r="WYM145" s="21"/>
      <c r="WYN145" s="21"/>
      <c r="WYO145" s="21"/>
      <c r="WYP145" s="21"/>
      <c r="WYQ145" s="21"/>
      <c r="WYR145" s="21"/>
      <c r="WYS145" s="21"/>
      <c r="WYT145" s="21"/>
      <c r="WYU145" s="21"/>
      <c r="WYV145" s="21"/>
      <c r="WYW145" s="21"/>
      <c r="WYX145" s="21"/>
      <c r="WYY145" s="21"/>
      <c r="WYZ145" s="21"/>
      <c r="WZA145" s="21"/>
      <c r="WZB145" s="21"/>
      <c r="WZC145" s="21"/>
      <c r="WZD145" s="21"/>
      <c r="WZE145" s="21"/>
      <c r="WZF145" s="21"/>
      <c r="WZG145" s="21"/>
      <c r="WZH145" s="21"/>
      <c r="WZI145" s="21"/>
      <c r="WZJ145" s="21"/>
      <c r="WZK145" s="21"/>
      <c r="WZL145" s="21"/>
      <c r="WZM145" s="21"/>
      <c r="WZN145" s="21"/>
      <c r="WZO145" s="21"/>
      <c r="WZP145" s="21"/>
      <c r="WZQ145" s="21"/>
      <c r="WZR145" s="21"/>
      <c r="WZS145" s="21"/>
      <c r="WZT145" s="21"/>
      <c r="WZU145" s="21"/>
      <c r="WZV145" s="21"/>
      <c r="WZW145" s="21"/>
      <c r="WZX145" s="21"/>
      <c r="WZY145" s="21"/>
      <c r="WZZ145" s="21"/>
      <c r="XAA145" s="21"/>
      <c r="XAB145" s="21"/>
      <c r="XAC145" s="21"/>
      <c r="XAD145" s="21"/>
      <c r="XAE145" s="21"/>
      <c r="XAF145" s="21"/>
      <c r="XAG145" s="21"/>
      <c r="XAH145" s="21"/>
      <c r="XAI145" s="21"/>
      <c r="XAJ145" s="21"/>
      <c r="XAK145" s="21"/>
      <c r="XAL145" s="21"/>
      <c r="XAM145" s="21"/>
      <c r="XAN145" s="21"/>
      <c r="XAO145" s="21"/>
      <c r="XAP145" s="21"/>
      <c r="XAQ145" s="21"/>
      <c r="XAR145" s="21"/>
      <c r="XAS145" s="21"/>
      <c r="XAT145" s="21"/>
      <c r="XAU145" s="21"/>
      <c r="XAV145" s="21"/>
      <c r="XAW145" s="21"/>
      <c r="XAX145" s="21"/>
      <c r="XAY145" s="21"/>
      <c r="XAZ145" s="21"/>
      <c r="XBA145" s="21"/>
      <c r="XBB145" s="21"/>
      <c r="XBC145" s="21"/>
      <c r="XBD145" s="21"/>
      <c r="XBE145" s="21"/>
      <c r="XBF145" s="21"/>
      <c r="XBG145" s="21"/>
      <c r="XBH145" s="21"/>
      <c r="XBI145" s="21"/>
      <c r="XBJ145" s="21"/>
      <c r="XBK145" s="21"/>
      <c r="XBL145" s="21"/>
      <c r="XBM145" s="21"/>
      <c r="XBN145" s="21"/>
      <c r="XBO145" s="21"/>
      <c r="XBP145" s="21"/>
      <c r="XBQ145" s="21"/>
      <c r="XBR145" s="21"/>
      <c r="XBS145" s="21"/>
      <c r="XBT145" s="21"/>
      <c r="XBU145" s="21"/>
      <c r="XBV145" s="21"/>
      <c r="XBW145" s="21"/>
      <c r="XBX145" s="21"/>
      <c r="XBY145" s="21"/>
      <c r="XBZ145" s="21"/>
      <c r="XCA145" s="21"/>
      <c r="XCB145" s="21"/>
      <c r="XCC145" s="21"/>
      <c r="XCD145" s="21"/>
      <c r="XCE145" s="21"/>
      <c r="XCF145" s="21"/>
      <c r="XCG145" s="21"/>
      <c r="XCH145" s="21"/>
      <c r="XCI145" s="21"/>
      <c r="XCJ145" s="21"/>
      <c r="XCK145" s="21"/>
      <c r="XCL145" s="21"/>
      <c r="XCM145" s="21"/>
      <c r="XCN145" s="21"/>
      <c r="XCO145" s="21"/>
      <c r="XCP145" s="21"/>
      <c r="XCQ145" s="21"/>
      <c r="XCR145" s="21"/>
      <c r="XCS145" s="21"/>
      <c r="XCT145" s="21"/>
      <c r="XCU145" s="21"/>
      <c r="XCV145" s="21"/>
      <c r="XCW145" s="21"/>
      <c r="XCX145" s="21"/>
      <c r="XCY145" s="21"/>
      <c r="XCZ145" s="21"/>
      <c r="XDA145" s="21"/>
      <c r="XDB145" s="21"/>
      <c r="XDC145" s="21"/>
      <c r="XDD145" s="21"/>
      <c r="XDE145" s="21"/>
      <c r="XDF145" s="21"/>
      <c r="XDG145" s="21"/>
      <c r="XDH145" s="21"/>
      <c r="XDI145" s="21"/>
      <c r="XDJ145" s="21"/>
      <c r="XDK145" s="21"/>
      <c r="XDL145" s="21"/>
      <c r="XDM145" s="21"/>
      <c r="XDN145" s="21"/>
      <c r="XDO145" s="21"/>
      <c r="XDP145" s="21"/>
      <c r="XDQ145" s="21"/>
      <c r="XDR145" s="21"/>
      <c r="XDS145" s="21"/>
      <c r="XDT145" s="21"/>
      <c r="XDU145" s="21"/>
      <c r="XDV145" s="21"/>
      <c r="XDW145" s="21"/>
      <c r="XDX145" s="21"/>
      <c r="XDY145" s="21"/>
      <c r="XDZ145" s="21"/>
      <c r="XEA145" s="21"/>
      <c r="XEB145" s="21"/>
      <c r="XEC145" s="21"/>
      <c r="XED145" s="21"/>
      <c r="XEE145" s="21"/>
      <c r="XEF145" s="21"/>
      <c r="XEG145" s="21"/>
      <c r="XEH145" s="21"/>
      <c r="XEI145" s="21"/>
      <c r="XEJ145" s="21"/>
      <c r="XEK145" s="21"/>
      <c r="XEL145" s="21"/>
      <c r="XEM145" s="21"/>
      <c r="XEN145" s="21"/>
      <c r="XEO145" s="21"/>
      <c r="XEP145" s="21"/>
      <c r="XEQ145" s="21"/>
      <c r="XER145" s="21"/>
      <c r="XES145" s="21"/>
      <c r="XET145" s="21"/>
      <c r="XEU145" s="21"/>
      <c r="XEV145" s="21"/>
      <c r="XEW145" s="21"/>
      <c r="XEX145" s="21"/>
      <c r="XEY145" s="21"/>
      <c r="XEZ145" s="21"/>
      <c r="XFA145" s="21"/>
      <c r="XFB145" s="21"/>
      <c r="XFC145" s="21"/>
      <c r="XFD145" s="21"/>
    </row>
    <row r="146" spans="1:16384">
      <c r="A146" s="372" t="s">
        <v>949</v>
      </c>
      <c r="B146" s="372"/>
      <c r="C146" s="236"/>
      <c r="D146" s="236"/>
      <c r="E146" s="236"/>
      <c r="SM146" s="21"/>
      <c r="SN146" s="21"/>
      <c r="SO146" s="21"/>
      <c r="SP146" s="21"/>
      <c r="SQ146" s="21"/>
      <c r="SR146" s="21"/>
      <c r="SS146" s="21"/>
      <c r="ST146" s="21"/>
      <c r="SU146" s="21"/>
      <c r="SV146" s="21"/>
      <c r="SW146" s="21"/>
      <c r="SX146" s="21"/>
      <c r="SY146" s="21"/>
      <c r="SZ146" s="21"/>
      <c r="TA146" s="21"/>
      <c r="TB146" s="21"/>
      <c r="TC146" s="21"/>
      <c r="TD146" s="21"/>
      <c r="TE146" s="21"/>
      <c r="TF146" s="21"/>
      <c r="TG146" s="21"/>
      <c r="TH146" s="21"/>
      <c r="TI146" s="21"/>
      <c r="TJ146" s="21"/>
      <c r="TK146" s="21"/>
      <c r="TL146" s="21"/>
      <c r="TM146" s="21"/>
      <c r="TN146" s="21"/>
      <c r="TO146" s="21"/>
      <c r="TP146" s="21"/>
      <c r="TQ146" s="21"/>
      <c r="TR146" s="21"/>
      <c r="TS146" s="21"/>
      <c r="TT146" s="21"/>
      <c r="TU146" s="21"/>
      <c r="TV146" s="21"/>
      <c r="TW146" s="21"/>
      <c r="TX146" s="21"/>
      <c r="TY146" s="21"/>
      <c r="TZ146" s="21"/>
      <c r="UA146" s="21"/>
      <c r="UB146" s="21"/>
      <c r="UC146" s="21"/>
      <c r="UD146" s="21"/>
      <c r="UE146" s="21"/>
      <c r="UF146" s="21"/>
      <c r="UG146" s="21"/>
      <c r="UH146" s="21"/>
      <c r="UI146" s="21"/>
      <c r="UJ146" s="21"/>
      <c r="UK146" s="21"/>
      <c r="UL146" s="21"/>
      <c r="UM146" s="21"/>
      <c r="UN146" s="21"/>
      <c r="UO146" s="21"/>
      <c r="UP146" s="21"/>
      <c r="UQ146" s="21"/>
      <c r="UR146" s="21"/>
      <c r="US146" s="21"/>
      <c r="UT146" s="21"/>
      <c r="UU146" s="21"/>
      <c r="UV146" s="21"/>
      <c r="UW146" s="21"/>
      <c r="UX146" s="21"/>
      <c r="UY146" s="21"/>
      <c r="UZ146" s="21"/>
      <c r="VA146" s="21"/>
      <c r="VB146" s="21"/>
      <c r="VC146" s="21"/>
      <c r="VD146" s="21"/>
      <c r="VE146" s="21"/>
      <c r="VF146" s="21"/>
      <c r="VG146" s="21"/>
      <c r="VH146" s="21"/>
      <c r="VI146" s="21"/>
      <c r="VJ146" s="21"/>
      <c r="VK146" s="21"/>
      <c r="VL146" s="21"/>
      <c r="VM146" s="21"/>
      <c r="VN146" s="21"/>
      <c r="VO146" s="21"/>
      <c r="VP146" s="21"/>
      <c r="VQ146" s="21"/>
      <c r="VR146" s="21"/>
      <c r="VS146" s="21"/>
      <c r="VT146" s="21"/>
      <c r="VU146" s="21"/>
      <c r="VV146" s="21"/>
      <c r="VW146" s="21"/>
      <c r="VX146" s="21"/>
      <c r="VY146" s="21"/>
      <c r="VZ146" s="21"/>
      <c r="WA146" s="21"/>
      <c r="WB146" s="21"/>
      <c r="WC146" s="21"/>
      <c r="WD146" s="21"/>
      <c r="WE146" s="21"/>
      <c r="WF146" s="21"/>
      <c r="WG146" s="21"/>
      <c r="WH146" s="21"/>
      <c r="WI146" s="21"/>
      <c r="WJ146" s="21"/>
      <c r="WK146" s="21"/>
      <c r="WL146" s="21"/>
      <c r="WM146" s="21"/>
      <c r="WN146" s="21"/>
      <c r="WO146" s="21"/>
      <c r="WP146" s="21"/>
      <c r="WQ146" s="21"/>
      <c r="WR146" s="21"/>
      <c r="WS146" s="21"/>
      <c r="WT146" s="21"/>
      <c r="WU146" s="21"/>
      <c r="WV146" s="21"/>
      <c r="WW146" s="21"/>
      <c r="WX146" s="21"/>
      <c r="WY146" s="21"/>
      <c r="WZ146" s="21"/>
      <c r="XA146" s="21"/>
      <c r="XB146" s="21"/>
      <c r="XC146" s="21"/>
      <c r="XD146" s="21"/>
      <c r="XE146" s="21"/>
      <c r="XF146" s="21"/>
      <c r="XG146" s="21"/>
      <c r="XH146" s="21"/>
      <c r="XI146" s="21"/>
      <c r="XJ146" s="21"/>
      <c r="XK146" s="21"/>
      <c r="XL146" s="21"/>
      <c r="XM146" s="21"/>
      <c r="XN146" s="21"/>
      <c r="XO146" s="21"/>
      <c r="XP146" s="21"/>
      <c r="XQ146" s="21"/>
      <c r="XR146" s="21"/>
      <c r="XS146" s="21"/>
      <c r="XT146" s="21"/>
      <c r="XU146" s="21"/>
      <c r="XV146" s="21"/>
      <c r="XW146" s="21"/>
      <c r="XX146" s="21"/>
      <c r="XY146" s="21"/>
      <c r="XZ146" s="21"/>
      <c r="YA146" s="21"/>
      <c r="YB146" s="21"/>
      <c r="YC146" s="21"/>
      <c r="YD146" s="21"/>
      <c r="YE146" s="21"/>
      <c r="YF146" s="21"/>
      <c r="YG146" s="21"/>
      <c r="YH146" s="21"/>
      <c r="YI146" s="21"/>
      <c r="YJ146" s="21"/>
      <c r="YK146" s="21"/>
      <c r="YL146" s="21"/>
      <c r="YM146" s="21"/>
      <c r="YN146" s="21"/>
      <c r="YO146" s="21"/>
      <c r="YP146" s="21"/>
      <c r="YQ146" s="21"/>
      <c r="YR146" s="21"/>
      <c r="YS146" s="21"/>
      <c r="YT146" s="21"/>
      <c r="YU146" s="21"/>
      <c r="YV146" s="21"/>
      <c r="YW146" s="21"/>
      <c r="YX146" s="21"/>
      <c r="YY146" s="21"/>
      <c r="YZ146" s="21"/>
      <c r="ZA146" s="21"/>
      <c r="ZB146" s="21"/>
      <c r="ZC146" s="21"/>
      <c r="ZD146" s="21"/>
      <c r="ZE146" s="21"/>
      <c r="ZF146" s="21"/>
      <c r="ZG146" s="21"/>
      <c r="ZH146" s="21"/>
      <c r="ZI146" s="21"/>
      <c r="ZJ146" s="21"/>
      <c r="ZK146" s="21"/>
      <c r="ZL146" s="21"/>
      <c r="ZM146" s="21"/>
      <c r="ZN146" s="21"/>
      <c r="ZO146" s="21"/>
      <c r="ZP146" s="21"/>
      <c r="ZQ146" s="21"/>
      <c r="ZR146" s="21"/>
      <c r="ZS146" s="21"/>
      <c r="ZT146" s="21"/>
      <c r="ZU146" s="21"/>
      <c r="ZV146" s="21"/>
      <c r="ZW146" s="21"/>
      <c r="ZX146" s="21"/>
      <c r="ZY146" s="21"/>
      <c r="ZZ146" s="21"/>
      <c r="AAA146" s="21"/>
      <c r="AAB146" s="21"/>
      <c r="AAC146" s="21"/>
      <c r="AAD146" s="21"/>
      <c r="AAE146" s="21"/>
      <c r="AAF146" s="21"/>
      <c r="AAG146" s="21"/>
      <c r="AAH146" s="21"/>
      <c r="AAI146" s="21"/>
      <c r="AAJ146" s="21"/>
      <c r="AAK146" s="21"/>
      <c r="AAL146" s="21"/>
      <c r="AAM146" s="21"/>
      <c r="AAN146" s="21"/>
      <c r="AAO146" s="21"/>
      <c r="AAP146" s="21"/>
      <c r="AAQ146" s="21"/>
      <c r="AAR146" s="21"/>
      <c r="AAS146" s="21"/>
      <c r="AAT146" s="21"/>
      <c r="AAU146" s="21"/>
      <c r="AAV146" s="21"/>
      <c r="AAW146" s="21"/>
      <c r="AAX146" s="21"/>
      <c r="AAY146" s="21"/>
      <c r="AAZ146" s="21"/>
      <c r="ABA146" s="21"/>
      <c r="ABB146" s="21"/>
      <c r="ABC146" s="21"/>
      <c r="ABD146" s="21"/>
      <c r="ABE146" s="21"/>
      <c r="ABF146" s="21"/>
      <c r="ABG146" s="21"/>
      <c r="ABH146" s="21"/>
      <c r="ABI146" s="21"/>
      <c r="ABJ146" s="21"/>
      <c r="ABK146" s="21"/>
      <c r="ABL146" s="21"/>
      <c r="ABM146" s="21"/>
      <c r="ABN146" s="21"/>
      <c r="ABO146" s="21"/>
      <c r="ABP146" s="21"/>
      <c r="ABQ146" s="21"/>
      <c r="ABR146" s="21"/>
      <c r="ABS146" s="21"/>
      <c r="ABT146" s="21"/>
      <c r="ABU146" s="21"/>
      <c r="ABV146" s="21"/>
      <c r="ABW146" s="21"/>
      <c r="ABX146" s="21"/>
      <c r="ABY146" s="21"/>
      <c r="ABZ146" s="21"/>
      <c r="ACA146" s="21"/>
      <c r="ACB146" s="21"/>
      <c r="ACC146" s="21"/>
      <c r="ACD146" s="21"/>
      <c r="ACE146" s="21"/>
      <c r="ACF146" s="21"/>
      <c r="ACG146" s="21"/>
      <c r="ACH146" s="21"/>
      <c r="ACI146" s="21"/>
      <c r="ACJ146" s="21"/>
      <c r="ACK146" s="21"/>
      <c r="ACL146" s="21"/>
      <c r="ACM146" s="21"/>
      <c r="ACN146" s="21"/>
      <c r="ACO146" s="21"/>
      <c r="ACP146" s="21"/>
      <c r="ACQ146" s="21"/>
      <c r="ACR146" s="21"/>
      <c r="ACS146" s="21"/>
      <c r="ACT146" s="21"/>
      <c r="ACU146" s="21"/>
      <c r="ACV146" s="21"/>
      <c r="ACW146" s="21"/>
      <c r="ACX146" s="21"/>
      <c r="ACY146" s="21"/>
      <c r="ACZ146" s="21"/>
      <c r="ADA146" s="21"/>
      <c r="ADB146" s="21"/>
      <c r="ADC146" s="21"/>
      <c r="ADD146" s="21"/>
      <c r="ADE146" s="21"/>
      <c r="ADF146" s="21"/>
      <c r="ADG146" s="21"/>
      <c r="ADH146" s="21"/>
      <c r="ADI146" s="21"/>
      <c r="ADJ146" s="21"/>
      <c r="ADK146" s="21"/>
      <c r="ADL146" s="21"/>
      <c r="ADM146" s="21"/>
      <c r="ADN146" s="21"/>
      <c r="ADO146" s="21"/>
      <c r="ADP146" s="21"/>
      <c r="ADQ146" s="21"/>
      <c r="ADR146" s="21"/>
      <c r="ADS146" s="21"/>
      <c r="ADT146" s="21"/>
      <c r="ADU146" s="21"/>
      <c r="ADV146" s="21"/>
      <c r="ADW146" s="21"/>
      <c r="ADX146" s="21"/>
      <c r="ADY146" s="21"/>
      <c r="ADZ146" s="21"/>
      <c r="AEA146" s="21"/>
      <c r="AEB146" s="21"/>
      <c r="AEC146" s="21"/>
      <c r="AED146" s="21"/>
      <c r="AEE146" s="21"/>
      <c r="AEF146" s="21"/>
      <c r="AEG146" s="21"/>
      <c r="AEH146" s="21"/>
      <c r="AEI146" s="21"/>
      <c r="AEJ146" s="21"/>
      <c r="AEK146" s="21"/>
      <c r="AEL146" s="21"/>
      <c r="AEM146" s="21"/>
      <c r="AEN146" s="21"/>
      <c r="AEO146" s="21"/>
      <c r="AEP146" s="21"/>
      <c r="AEQ146" s="21"/>
      <c r="AER146" s="21"/>
      <c r="AES146" s="21"/>
      <c r="AET146" s="21"/>
      <c r="AEU146" s="21"/>
      <c r="AEV146" s="21"/>
      <c r="AEW146" s="21"/>
      <c r="AEX146" s="21"/>
      <c r="AEY146" s="21"/>
      <c r="AEZ146" s="21"/>
      <c r="AFA146" s="21"/>
      <c r="AFB146" s="21"/>
      <c r="AFC146" s="21"/>
      <c r="AFD146" s="21"/>
      <c r="AFE146" s="21"/>
      <c r="AFF146" s="21"/>
      <c r="AFG146" s="21"/>
      <c r="AFH146" s="21"/>
      <c r="AFI146" s="21"/>
      <c r="AFJ146" s="21"/>
      <c r="AFK146" s="21"/>
      <c r="AFL146" s="21"/>
      <c r="AFM146" s="21"/>
      <c r="AFN146" s="21"/>
      <c r="AFO146" s="21"/>
      <c r="AFP146" s="21"/>
      <c r="AFQ146" s="21"/>
      <c r="AFR146" s="21"/>
      <c r="AFS146" s="21"/>
      <c r="AFT146" s="21"/>
      <c r="AFU146" s="21"/>
      <c r="AFV146" s="21"/>
      <c r="AFW146" s="21"/>
      <c r="AFX146" s="21"/>
      <c r="AFY146" s="21"/>
      <c r="AFZ146" s="21"/>
      <c r="AGA146" s="21"/>
      <c r="AGB146" s="21"/>
      <c r="AGC146" s="21"/>
      <c r="AGD146" s="21"/>
      <c r="AGE146" s="21"/>
      <c r="AGF146" s="21"/>
      <c r="AGG146" s="21"/>
      <c r="AGH146" s="21"/>
      <c r="AGI146" s="21"/>
      <c r="AGJ146" s="21"/>
      <c r="AGK146" s="21"/>
      <c r="AGL146" s="21"/>
      <c r="AGM146" s="21"/>
      <c r="AGN146" s="21"/>
      <c r="AGO146" s="21"/>
      <c r="AGP146" s="21"/>
      <c r="AGQ146" s="21"/>
      <c r="AGR146" s="21"/>
      <c r="AGS146" s="21"/>
      <c r="AGT146" s="21"/>
      <c r="AGU146" s="21"/>
      <c r="AGV146" s="21"/>
      <c r="AGW146" s="21"/>
      <c r="AGX146" s="21"/>
      <c r="AGY146" s="21"/>
      <c r="AGZ146" s="21"/>
      <c r="AHA146" s="21"/>
      <c r="AHB146" s="21"/>
      <c r="AHC146" s="21"/>
      <c r="AHD146" s="21"/>
      <c r="AHE146" s="21"/>
      <c r="AHF146" s="21"/>
      <c r="AHG146" s="21"/>
      <c r="AHH146" s="21"/>
      <c r="AHI146" s="21"/>
      <c r="AHJ146" s="21"/>
      <c r="AHK146" s="21"/>
      <c r="AHL146" s="21"/>
      <c r="AHM146" s="21"/>
      <c r="AHN146" s="21"/>
      <c r="AHO146" s="21"/>
      <c r="AHP146" s="21"/>
      <c r="AHQ146" s="21"/>
      <c r="AHR146" s="21"/>
      <c r="AHS146" s="21"/>
      <c r="AHT146" s="21"/>
      <c r="AHU146" s="21"/>
      <c r="AHV146" s="21"/>
      <c r="AHW146" s="21"/>
      <c r="AHX146" s="21"/>
      <c r="AHY146" s="21"/>
      <c r="AHZ146" s="21"/>
      <c r="AIA146" s="21"/>
      <c r="AIB146" s="21"/>
      <c r="AIC146" s="21"/>
      <c r="AID146" s="21"/>
      <c r="AIE146" s="21"/>
      <c r="AIF146" s="21"/>
      <c r="AIG146" s="21"/>
      <c r="AIH146" s="21"/>
      <c r="AII146" s="21"/>
      <c r="AIJ146" s="21"/>
      <c r="AIK146" s="21"/>
      <c r="AIL146" s="21"/>
      <c r="AIM146" s="21"/>
      <c r="AIN146" s="21"/>
      <c r="AIO146" s="21"/>
      <c r="AIP146" s="21"/>
      <c r="AIQ146" s="21"/>
      <c r="AIR146" s="21"/>
      <c r="AIS146" s="21"/>
      <c r="AIT146" s="21"/>
      <c r="AIU146" s="21"/>
      <c r="AIV146" s="21"/>
      <c r="AIW146" s="21"/>
      <c r="AIX146" s="21"/>
      <c r="AIY146" s="21"/>
      <c r="AIZ146" s="21"/>
      <c r="AJA146" s="21"/>
      <c r="AJB146" s="21"/>
      <c r="AJC146" s="21"/>
      <c r="AJD146" s="21"/>
      <c r="AJE146" s="21"/>
      <c r="AJF146" s="21"/>
      <c r="AJG146" s="21"/>
      <c r="AJH146" s="21"/>
      <c r="AJI146" s="21"/>
      <c r="AJJ146" s="21"/>
      <c r="AJK146" s="21"/>
      <c r="AJL146" s="21"/>
      <c r="AJM146" s="21"/>
      <c r="AJN146" s="21"/>
      <c r="AJO146" s="21"/>
      <c r="AJP146" s="21"/>
      <c r="AJQ146" s="21"/>
      <c r="AJR146" s="21"/>
      <c r="AJS146" s="21"/>
      <c r="AJT146" s="21"/>
      <c r="AJU146" s="21"/>
      <c r="AJV146" s="21"/>
      <c r="AJW146" s="21"/>
      <c r="AJX146" s="21"/>
      <c r="AJY146" s="21"/>
      <c r="AJZ146" s="21"/>
      <c r="AKA146" s="21"/>
      <c r="AKB146" s="21"/>
      <c r="AKC146" s="21"/>
      <c r="AKD146" s="21"/>
      <c r="AKE146" s="21"/>
      <c r="AKF146" s="21"/>
      <c r="AKG146" s="21"/>
      <c r="AKH146" s="21"/>
      <c r="AKI146" s="21"/>
      <c r="AKJ146" s="21"/>
      <c r="AKK146" s="21"/>
      <c r="AKL146" s="21"/>
      <c r="AKM146" s="21"/>
      <c r="AKN146" s="21"/>
      <c r="AKO146" s="21"/>
      <c r="AKP146" s="21"/>
      <c r="AKQ146" s="21"/>
      <c r="AKR146" s="21"/>
      <c r="AKS146" s="21"/>
      <c r="AKT146" s="21"/>
      <c r="AKU146" s="21"/>
      <c r="AKV146" s="21"/>
      <c r="AKW146" s="21"/>
      <c r="AKX146" s="21"/>
      <c r="AKY146" s="21"/>
      <c r="AKZ146" s="21"/>
      <c r="ALA146" s="21"/>
      <c r="ALB146" s="21"/>
      <c r="ALC146" s="21"/>
      <c r="ALD146" s="21"/>
      <c r="ALE146" s="21"/>
      <c r="ALF146" s="21"/>
      <c r="ALG146" s="21"/>
      <c r="ALH146" s="21"/>
      <c r="ALI146" s="21"/>
      <c r="ALJ146" s="21"/>
      <c r="ALK146" s="21"/>
      <c r="ALL146" s="21"/>
      <c r="ALM146" s="21"/>
      <c r="ALN146" s="21"/>
      <c r="ALO146" s="21"/>
      <c r="ALP146" s="21"/>
      <c r="ALQ146" s="21"/>
      <c r="ALR146" s="21"/>
      <c r="ALS146" s="21"/>
      <c r="ALT146" s="21"/>
      <c r="ALU146" s="21"/>
      <c r="ALV146" s="21"/>
      <c r="ALW146" s="21"/>
      <c r="ALX146" s="21"/>
      <c r="ALY146" s="21"/>
      <c r="ALZ146" s="21"/>
      <c r="AMA146" s="21"/>
      <c r="AMB146" s="21"/>
      <c r="AMC146" s="21"/>
      <c r="AMD146" s="21"/>
      <c r="AME146" s="21"/>
      <c r="AMF146" s="21"/>
      <c r="AMG146" s="21"/>
      <c r="AMH146" s="21"/>
      <c r="AMI146" s="21"/>
      <c r="AMJ146" s="21"/>
      <c r="AMK146" s="21"/>
      <c r="AML146" s="21"/>
      <c r="AMM146" s="21"/>
      <c r="AMN146" s="21"/>
      <c r="AMO146" s="21"/>
      <c r="AMP146" s="21"/>
      <c r="AMQ146" s="21"/>
      <c r="AMR146" s="21"/>
      <c r="AMS146" s="21"/>
      <c r="AMT146" s="21"/>
      <c r="AMU146" s="21"/>
      <c r="AMV146" s="21"/>
      <c r="AMW146" s="21"/>
      <c r="AMX146" s="21"/>
      <c r="AMY146" s="21"/>
      <c r="AMZ146" s="21"/>
      <c r="ANA146" s="21"/>
      <c r="ANB146" s="21"/>
      <c r="ANC146" s="21"/>
      <c r="AND146" s="21"/>
      <c r="ANE146" s="21"/>
      <c r="ANF146" s="21"/>
      <c r="ANG146" s="21"/>
      <c r="ANH146" s="21"/>
      <c r="ANI146" s="21"/>
      <c r="ANJ146" s="21"/>
      <c r="ANK146" s="21"/>
      <c r="ANL146" s="21"/>
      <c r="ANM146" s="21"/>
      <c r="ANN146" s="21"/>
      <c r="ANO146" s="21"/>
      <c r="ANP146" s="21"/>
      <c r="ANQ146" s="21"/>
      <c r="ANR146" s="21"/>
      <c r="ANS146" s="21"/>
      <c r="ANT146" s="21"/>
      <c r="ANU146" s="21"/>
      <c r="ANV146" s="21"/>
      <c r="ANW146" s="21"/>
      <c r="ANX146" s="21"/>
      <c r="ANY146" s="21"/>
      <c r="ANZ146" s="21"/>
      <c r="AOA146" s="21"/>
      <c r="AOB146" s="21"/>
      <c r="AOC146" s="21"/>
      <c r="AOD146" s="21"/>
      <c r="AOE146" s="21"/>
      <c r="AOF146" s="21"/>
      <c r="AOG146" s="21"/>
      <c r="AOH146" s="21"/>
      <c r="AOI146" s="21"/>
      <c r="AOJ146" s="21"/>
      <c r="AOK146" s="21"/>
      <c r="AOL146" s="21"/>
      <c r="AOM146" s="21"/>
      <c r="AON146" s="21"/>
      <c r="AOO146" s="21"/>
      <c r="AOP146" s="21"/>
      <c r="AOQ146" s="21"/>
      <c r="AOR146" s="21"/>
      <c r="AOS146" s="21"/>
      <c r="AOT146" s="21"/>
      <c r="AOU146" s="21"/>
      <c r="AOV146" s="21"/>
      <c r="AOW146" s="21"/>
      <c r="AOX146" s="21"/>
      <c r="AOY146" s="21"/>
      <c r="AOZ146" s="21"/>
      <c r="APA146" s="21"/>
      <c r="APB146" s="21"/>
      <c r="APC146" s="21"/>
      <c r="APD146" s="21"/>
      <c r="APE146" s="21"/>
      <c r="APF146" s="21"/>
      <c r="APG146" s="21"/>
      <c r="APH146" s="21"/>
      <c r="API146" s="21"/>
      <c r="APJ146" s="21"/>
      <c r="APK146" s="21"/>
      <c r="APL146" s="21"/>
      <c r="APM146" s="21"/>
      <c r="APN146" s="21"/>
      <c r="APO146" s="21"/>
      <c r="APP146" s="21"/>
      <c r="APQ146" s="21"/>
      <c r="APR146" s="21"/>
      <c r="APS146" s="21"/>
      <c r="APT146" s="21"/>
      <c r="APU146" s="21"/>
      <c r="APV146" s="21"/>
      <c r="APW146" s="21"/>
      <c r="APX146" s="21"/>
      <c r="APY146" s="21"/>
      <c r="APZ146" s="21"/>
      <c r="AQA146" s="21"/>
      <c r="AQB146" s="21"/>
      <c r="AQC146" s="21"/>
      <c r="AQD146" s="21"/>
      <c r="AQE146" s="21"/>
      <c r="AQF146" s="21"/>
      <c r="AQG146" s="21"/>
      <c r="AQH146" s="21"/>
      <c r="AQI146" s="21"/>
      <c r="AQJ146" s="21"/>
      <c r="AQK146" s="21"/>
      <c r="AQL146" s="21"/>
      <c r="AQM146" s="21"/>
      <c r="AQN146" s="21"/>
      <c r="AQO146" s="21"/>
      <c r="AQP146" s="21"/>
      <c r="AQQ146" s="21"/>
      <c r="AQR146" s="21"/>
      <c r="AQS146" s="21"/>
      <c r="AQT146" s="21"/>
      <c r="AQU146" s="21"/>
      <c r="AQV146" s="21"/>
      <c r="AQW146" s="21"/>
      <c r="AQX146" s="21"/>
      <c r="AQY146" s="21"/>
      <c r="AQZ146" s="21"/>
      <c r="ARA146" s="21"/>
      <c r="ARB146" s="21"/>
      <c r="ARC146" s="21"/>
      <c r="ARD146" s="21"/>
      <c r="ARE146" s="21"/>
      <c r="ARF146" s="21"/>
      <c r="ARG146" s="21"/>
      <c r="ARH146" s="21"/>
      <c r="ARI146" s="21"/>
      <c r="ARJ146" s="21"/>
      <c r="ARK146" s="21"/>
      <c r="ARL146" s="21"/>
      <c r="ARM146" s="21"/>
      <c r="ARN146" s="21"/>
      <c r="ARO146" s="21"/>
      <c r="ARP146" s="21"/>
      <c r="ARQ146" s="21"/>
      <c r="ARR146" s="21"/>
      <c r="ARS146" s="21"/>
      <c r="ART146" s="21"/>
      <c r="ARU146" s="21"/>
      <c r="ARV146" s="21"/>
      <c r="ARW146" s="21"/>
      <c r="ARX146" s="21"/>
      <c r="ARY146" s="21"/>
      <c r="ARZ146" s="21"/>
      <c r="ASA146" s="21"/>
      <c r="ASB146" s="21"/>
      <c r="ASC146" s="21"/>
      <c r="ASD146" s="21"/>
      <c r="ASE146" s="21"/>
      <c r="ASF146" s="21"/>
      <c r="ASG146" s="21"/>
      <c r="ASH146" s="21"/>
      <c r="ASI146" s="21"/>
      <c r="ASJ146" s="21"/>
      <c r="ASK146" s="21"/>
      <c r="ASL146" s="21"/>
      <c r="ASM146" s="21"/>
      <c r="ASN146" s="21"/>
      <c r="ASO146" s="21"/>
      <c r="ASP146" s="21"/>
      <c r="ASQ146" s="21"/>
      <c r="ASR146" s="21"/>
      <c r="ASS146" s="21"/>
      <c r="AST146" s="21"/>
      <c r="ASU146" s="21"/>
      <c r="ASV146" s="21"/>
      <c r="ASW146" s="21"/>
      <c r="ASX146" s="21"/>
      <c r="ASY146" s="21"/>
      <c r="ASZ146" s="21"/>
      <c r="ATA146" s="21"/>
      <c r="ATB146" s="21"/>
      <c r="ATC146" s="21"/>
      <c r="ATD146" s="21"/>
      <c r="ATE146" s="21"/>
      <c r="ATF146" s="21"/>
      <c r="ATG146" s="21"/>
      <c r="ATH146" s="21"/>
      <c r="ATI146" s="21"/>
      <c r="ATJ146" s="21"/>
      <c r="ATK146" s="21"/>
      <c r="ATL146" s="21"/>
      <c r="ATM146" s="21"/>
      <c r="ATN146" s="21"/>
      <c r="ATO146" s="21"/>
      <c r="ATP146" s="21"/>
      <c r="ATQ146" s="21"/>
      <c r="ATR146" s="21"/>
      <c r="ATS146" s="21"/>
      <c r="ATT146" s="21"/>
      <c r="ATU146" s="21"/>
      <c r="ATV146" s="21"/>
      <c r="ATW146" s="21"/>
      <c r="ATX146" s="21"/>
      <c r="ATY146" s="21"/>
      <c r="ATZ146" s="21"/>
      <c r="AUA146" s="21"/>
      <c r="AUB146" s="21"/>
      <c r="AUC146" s="21"/>
      <c r="AUD146" s="21"/>
      <c r="AUE146" s="21"/>
      <c r="AUF146" s="21"/>
      <c r="AUG146" s="21"/>
      <c r="AUH146" s="21"/>
      <c r="AUI146" s="21"/>
      <c r="AUJ146" s="21"/>
      <c r="AUK146" s="21"/>
      <c r="AUL146" s="21"/>
      <c r="AUM146" s="21"/>
      <c r="AUN146" s="21"/>
      <c r="AUO146" s="21"/>
      <c r="AUP146" s="21"/>
      <c r="AUQ146" s="21"/>
      <c r="AUR146" s="21"/>
      <c r="AUS146" s="21"/>
      <c r="AUT146" s="21"/>
      <c r="AUU146" s="21"/>
      <c r="AUV146" s="21"/>
      <c r="AUW146" s="21"/>
      <c r="AUX146" s="21"/>
      <c r="AUY146" s="21"/>
      <c r="AUZ146" s="21"/>
      <c r="AVA146" s="21"/>
      <c r="AVB146" s="21"/>
      <c r="AVC146" s="21"/>
      <c r="AVD146" s="21"/>
      <c r="AVE146" s="21"/>
      <c r="AVF146" s="21"/>
      <c r="AVG146" s="21"/>
      <c r="AVH146" s="21"/>
      <c r="AVI146" s="21"/>
      <c r="AVJ146" s="21"/>
      <c r="AVK146" s="21"/>
      <c r="AVL146" s="21"/>
      <c r="AVM146" s="21"/>
      <c r="AVN146" s="21"/>
      <c r="AVO146" s="21"/>
      <c r="AVP146" s="21"/>
      <c r="AVQ146" s="21"/>
      <c r="AVR146" s="21"/>
      <c r="AVS146" s="21"/>
      <c r="AVT146" s="21"/>
      <c r="AVU146" s="21"/>
      <c r="AVV146" s="21"/>
      <c r="AVW146" s="21"/>
      <c r="AVX146" s="21"/>
      <c r="AVY146" s="21"/>
      <c r="AVZ146" s="21"/>
      <c r="AWA146" s="21"/>
      <c r="AWB146" s="21"/>
      <c r="AWC146" s="21"/>
      <c r="AWD146" s="21"/>
      <c r="AWE146" s="21"/>
      <c r="AWF146" s="21"/>
      <c r="AWG146" s="21"/>
      <c r="AWH146" s="21"/>
      <c r="AWI146" s="21"/>
      <c r="AWJ146" s="21"/>
      <c r="AWK146" s="21"/>
      <c r="AWL146" s="21"/>
      <c r="AWM146" s="21"/>
      <c r="AWN146" s="21"/>
      <c r="AWO146" s="21"/>
      <c r="AWP146" s="21"/>
      <c r="AWQ146" s="21"/>
      <c r="AWR146" s="21"/>
      <c r="AWS146" s="21"/>
      <c r="AWT146" s="21"/>
      <c r="AWU146" s="21"/>
      <c r="AWV146" s="21"/>
      <c r="AWW146" s="21"/>
      <c r="AWX146" s="21"/>
      <c r="AWY146" s="21"/>
      <c r="AWZ146" s="21"/>
      <c r="AXA146" s="21"/>
      <c r="AXB146" s="21"/>
      <c r="AXC146" s="21"/>
      <c r="AXD146" s="21"/>
      <c r="AXE146" s="21"/>
      <c r="AXF146" s="21"/>
      <c r="AXG146" s="21"/>
      <c r="AXH146" s="21"/>
      <c r="AXI146" s="21"/>
      <c r="AXJ146" s="21"/>
      <c r="AXK146" s="21"/>
      <c r="AXL146" s="21"/>
      <c r="AXM146" s="21"/>
      <c r="AXN146" s="21"/>
      <c r="AXO146" s="21"/>
      <c r="AXP146" s="21"/>
      <c r="AXQ146" s="21"/>
      <c r="AXR146" s="21"/>
      <c r="AXS146" s="21"/>
      <c r="AXT146" s="21"/>
      <c r="AXU146" s="21"/>
      <c r="AXV146" s="21"/>
      <c r="AXW146" s="21"/>
      <c r="AXX146" s="21"/>
      <c r="AXY146" s="21"/>
      <c r="AXZ146" s="21"/>
      <c r="AYA146" s="21"/>
      <c r="AYB146" s="21"/>
      <c r="AYC146" s="21"/>
      <c r="AYD146" s="21"/>
      <c r="AYE146" s="21"/>
      <c r="AYF146" s="21"/>
      <c r="AYG146" s="21"/>
      <c r="AYH146" s="21"/>
      <c r="AYI146" s="21"/>
      <c r="AYJ146" s="21"/>
      <c r="AYK146" s="21"/>
      <c r="AYL146" s="21"/>
      <c r="AYM146" s="21"/>
      <c r="AYN146" s="21"/>
      <c r="AYO146" s="21"/>
      <c r="AYP146" s="21"/>
      <c r="AYQ146" s="21"/>
      <c r="AYR146" s="21"/>
      <c r="AYS146" s="21"/>
      <c r="AYT146" s="21"/>
      <c r="AYU146" s="21"/>
      <c r="AYV146" s="21"/>
      <c r="AYW146" s="21"/>
      <c r="AYX146" s="21"/>
      <c r="AYY146" s="21"/>
      <c r="AYZ146" s="21"/>
      <c r="AZA146" s="21"/>
      <c r="AZB146" s="21"/>
      <c r="AZC146" s="21"/>
      <c r="AZD146" s="21"/>
      <c r="AZE146" s="21"/>
      <c r="AZF146" s="21"/>
      <c r="AZG146" s="21"/>
      <c r="AZH146" s="21"/>
      <c r="AZI146" s="21"/>
      <c r="AZJ146" s="21"/>
      <c r="AZK146" s="21"/>
      <c r="AZL146" s="21"/>
      <c r="AZM146" s="21"/>
      <c r="AZN146" s="21"/>
      <c r="AZO146" s="21"/>
      <c r="AZP146" s="21"/>
      <c r="AZQ146" s="21"/>
      <c r="AZR146" s="21"/>
      <c r="AZS146" s="21"/>
      <c r="AZT146" s="21"/>
      <c r="AZU146" s="21"/>
      <c r="AZV146" s="21"/>
      <c r="AZW146" s="21"/>
      <c r="AZX146" s="21"/>
      <c r="AZY146" s="21"/>
      <c r="AZZ146" s="21"/>
      <c r="BAA146" s="21"/>
      <c r="BAB146" s="21"/>
      <c r="BAC146" s="21"/>
      <c r="BAD146" s="21"/>
      <c r="BAE146" s="21"/>
      <c r="BAF146" s="21"/>
      <c r="BAG146" s="21"/>
      <c r="BAH146" s="21"/>
      <c r="BAI146" s="21"/>
      <c r="BAJ146" s="21"/>
      <c r="BAK146" s="21"/>
      <c r="BAL146" s="21"/>
      <c r="BAM146" s="21"/>
      <c r="BAN146" s="21"/>
      <c r="BAO146" s="21"/>
      <c r="BAP146" s="21"/>
      <c r="BAQ146" s="21"/>
      <c r="BAR146" s="21"/>
      <c r="BAS146" s="21"/>
      <c r="BAT146" s="21"/>
      <c r="BAU146" s="21"/>
      <c r="BAV146" s="21"/>
      <c r="BAW146" s="21"/>
      <c r="BAX146" s="21"/>
      <c r="BAY146" s="21"/>
      <c r="BAZ146" s="21"/>
      <c r="BBA146" s="21"/>
      <c r="BBB146" s="21"/>
      <c r="BBC146" s="21"/>
      <c r="BBD146" s="21"/>
      <c r="BBE146" s="21"/>
      <c r="BBF146" s="21"/>
      <c r="BBG146" s="21"/>
      <c r="BBH146" s="21"/>
      <c r="BBI146" s="21"/>
      <c r="BBJ146" s="21"/>
      <c r="BBK146" s="21"/>
      <c r="BBL146" s="21"/>
      <c r="BBM146" s="21"/>
      <c r="BBN146" s="21"/>
      <c r="BBO146" s="21"/>
      <c r="BBP146" s="21"/>
      <c r="BBQ146" s="21"/>
      <c r="BBR146" s="21"/>
      <c r="BBS146" s="21"/>
      <c r="BBT146" s="21"/>
      <c r="BBU146" s="21"/>
      <c r="BBV146" s="21"/>
      <c r="BBW146" s="21"/>
      <c r="BBX146" s="21"/>
      <c r="BBY146" s="21"/>
      <c r="BBZ146" s="21"/>
      <c r="BCA146" s="21"/>
      <c r="BCB146" s="21"/>
      <c r="BCC146" s="21"/>
      <c r="BCD146" s="21"/>
      <c r="BCE146" s="21"/>
      <c r="BCF146" s="21"/>
      <c r="BCG146" s="21"/>
      <c r="BCH146" s="21"/>
      <c r="BCI146" s="21"/>
      <c r="BCJ146" s="21"/>
      <c r="BCK146" s="21"/>
      <c r="BCL146" s="21"/>
      <c r="BCM146" s="21"/>
      <c r="BCN146" s="21"/>
      <c r="BCO146" s="21"/>
      <c r="BCP146" s="21"/>
      <c r="BCQ146" s="21"/>
      <c r="BCR146" s="21"/>
      <c r="BCS146" s="21"/>
      <c r="BCT146" s="21"/>
      <c r="BCU146" s="21"/>
      <c r="BCV146" s="21"/>
      <c r="BCW146" s="21"/>
      <c r="BCX146" s="21"/>
      <c r="BCY146" s="21"/>
      <c r="BCZ146" s="21"/>
      <c r="BDA146" s="21"/>
      <c r="BDB146" s="21"/>
      <c r="BDC146" s="21"/>
      <c r="BDD146" s="21"/>
      <c r="BDE146" s="21"/>
      <c r="BDF146" s="21"/>
      <c r="BDG146" s="21"/>
      <c r="BDH146" s="21"/>
      <c r="BDI146" s="21"/>
      <c r="BDJ146" s="21"/>
      <c r="BDK146" s="21"/>
      <c r="BDL146" s="21"/>
      <c r="BDM146" s="21"/>
      <c r="BDN146" s="21"/>
      <c r="BDO146" s="21"/>
      <c r="BDP146" s="21"/>
      <c r="BDQ146" s="21"/>
      <c r="BDR146" s="21"/>
      <c r="BDS146" s="21"/>
      <c r="BDT146" s="21"/>
      <c r="BDU146" s="21"/>
      <c r="BDV146" s="21"/>
      <c r="BDW146" s="21"/>
      <c r="BDX146" s="21"/>
      <c r="BDY146" s="21"/>
      <c r="BDZ146" s="21"/>
      <c r="BEA146" s="21"/>
      <c r="BEB146" s="21"/>
      <c r="BEC146" s="21"/>
      <c r="BED146" s="21"/>
      <c r="BEE146" s="21"/>
      <c r="BEF146" s="21"/>
      <c r="BEG146" s="21"/>
      <c r="BEH146" s="21"/>
      <c r="BEI146" s="21"/>
      <c r="BEJ146" s="21"/>
      <c r="BEK146" s="21"/>
      <c r="BEL146" s="21"/>
      <c r="BEM146" s="21"/>
      <c r="BEN146" s="21"/>
      <c r="BEO146" s="21"/>
      <c r="BEP146" s="21"/>
      <c r="BEQ146" s="21"/>
      <c r="BER146" s="21"/>
      <c r="BES146" s="21"/>
      <c r="BET146" s="21"/>
      <c r="BEU146" s="21"/>
      <c r="BEV146" s="21"/>
      <c r="BEW146" s="21"/>
      <c r="BEX146" s="21"/>
      <c r="BEY146" s="21"/>
      <c r="BEZ146" s="21"/>
      <c r="BFA146" s="21"/>
      <c r="BFB146" s="21"/>
      <c r="BFC146" s="21"/>
      <c r="BFD146" s="21"/>
      <c r="BFE146" s="21"/>
      <c r="BFF146" s="21"/>
      <c r="BFG146" s="21"/>
      <c r="BFH146" s="21"/>
      <c r="BFI146" s="21"/>
      <c r="BFJ146" s="21"/>
      <c r="BFK146" s="21"/>
      <c r="BFL146" s="21"/>
      <c r="BFM146" s="21"/>
      <c r="BFN146" s="21"/>
      <c r="BFO146" s="21"/>
      <c r="BFP146" s="21"/>
      <c r="BFQ146" s="21"/>
      <c r="BFR146" s="21"/>
      <c r="BFS146" s="21"/>
      <c r="BFT146" s="21"/>
      <c r="BFU146" s="21"/>
      <c r="BFV146" s="21"/>
      <c r="BFW146" s="21"/>
      <c r="BFX146" s="21"/>
      <c r="BFY146" s="21"/>
      <c r="BFZ146" s="21"/>
      <c r="BGA146" s="21"/>
      <c r="BGB146" s="21"/>
      <c r="BGC146" s="21"/>
      <c r="BGD146" s="21"/>
      <c r="BGE146" s="21"/>
      <c r="BGF146" s="21"/>
      <c r="BGG146" s="21"/>
      <c r="BGH146" s="21"/>
      <c r="BGI146" s="21"/>
      <c r="BGJ146" s="21"/>
      <c r="BGK146" s="21"/>
      <c r="BGL146" s="21"/>
      <c r="BGM146" s="21"/>
      <c r="BGN146" s="21"/>
      <c r="BGO146" s="21"/>
      <c r="BGP146" s="21"/>
      <c r="BGQ146" s="21"/>
      <c r="BGR146" s="21"/>
      <c r="BGS146" s="21"/>
      <c r="BGT146" s="21"/>
      <c r="BGU146" s="21"/>
      <c r="BGV146" s="21"/>
      <c r="BGW146" s="21"/>
      <c r="BGX146" s="21"/>
      <c r="BGY146" s="21"/>
      <c r="BGZ146" s="21"/>
      <c r="BHA146" s="21"/>
      <c r="BHB146" s="21"/>
      <c r="BHC146" s="21"/>
      <c r="BHD146" s="21"/>
      <c r="BHE146" s="21"/>
      <c r="BHF146" s="21"/>
      <c r="BHG146" s="21"/>
      <c r="BHH146" s="21"/>
      <c r="BHI146" s="21"/>
      <c r="BHJ146" s="21"/>
      <c r="BHK146" s="21"/>
      <c r="BHL146" s="21"/>
      <c r="BHM146" s="21"/>
      <c r="BHN146" s="21"/>
      <c r="BHO146" s="21"/>
      <c r="BHP146" s="21"/>
      <c r="BHQ146" s="21"/>
      <c r="BHR146" s="21"/>
      <c r="BHS146" s="21"/>
      <c r="BHT146" s="21"/>
      <c r="BHU146" s="21"/>
      <c r="BHV146" s="21"/>
      <c r="BHW146" s="21"/>
      <c r="BHX146" s="21"/>
      <c r="BHY146" s="21"/>
      <c r="BHZ146" s="21"/>
      <c r="BIA146" s="21"/>
      <c r="BIB146" s="21"/>
      <c r="BIC146" s="21"/>
      <c r="BID146" s="21"/>
      <c r="BIE146" s="21"/>
      <c r="BIF146" s="21"/>
      <c r="BIG146" s="21"/>
      <c r="BIH146" s="21"/>
      <c r="BII146" s="21"/>
      <c r="BIJ146" s="21"/>
      <c r="BIK146" s="21"/>
      <c r="BIL146" s="21"/>
      <c r="BIM146" s="21"/>
      <c r="BIN146" s="21"/>
      <c r="BIO146" s="21"/>
      <c r="BIP146" s="21"/>
      <c r="BIQ146" s="21"/>
      <c r="BIR146" s="21"/>
      <c r="BIS146" s="21"/>
      <c r="BIT146" s="21"/>
      <c r="BIU146" s="21"/>
      <c r="BIV146" s="21"/>
      <c r="BIW146" s="21"/>
      <c r="BIX146" s="21"/>
      <c r="BIY146" s="21"/>
      <c r="BIZ146" s="21"/>
      <c r="BJA146" s="21"/>
      <c r="BJB146" s="21"/>
      <c r="BJC146" s="21"/>
      <c r="BJD146" s="21"/>
      <c r="BJE146" s="21"/>
      <c r="BJF146" s="21"/>
      <c r="BJG146" s="21"/>
      <c r="BJH146" s="21"/>
      <c r="BJI146" s="21"/>
      <c r="BJJ146" s="21"/>
      <c r="BJK146" s="21"/>
      <c r="BJL146" s="21"/>
      <c r="BJM146" s="21"/>
      <c r="BJN146" s="21"/>
      <c r="BJO146" s="21"/>
      <c r="BJP146" s="21"/>
      <c r="BJQ146" s="21"/>
      <c r="BJR146" s="21"/>
      <c r="BJS146" s="21"/>
      <c r="BJT146" s="21"/>
      <c r="BJU146" s="21"/>
      <c r="BJV146" s="21"/>
      <c r="BJW146" s="21"/>
      <c r="BJX146" s="21"/>
      <c r="BJY146" s="21"/>
      <c r="BJZ146" s="21"/>
      <c r="BKA146" s="21"/>
      <c r="BKB146" s="21"/>
      <c r="BKC146" s="21"/>
      <c r="BKD146" s="21"/>
      <c r="BKE146" s="21"/>
      <c r="BKF146" s="21"/>
      <c r="BKG146" s="21"/>
      <c r="BKH146" s="21"/>
      <c r="BKI146" s="21"/>
      <c r="BKJ146" s="21"/>
      <c r="BKK146" s="21"/>
      <c r="BKL146" s="21"/>
      <c r="BKM146" s="21"/>
      <c r="BKN146" s="21"/>
      <c r="BKO146" s="21"/>
      <c r="BKP146" s="21"/>
      <c r="BKQ146" s="21"/>
      <c r="BKR146" s="21"/>
      <c r="BKS146" s="21"/>
      <c r="BKT146" s="21"/>
      <c r="BKU146" s="21"/>
      <c r="BKV146" s="21"/>
      <c r="BKW146" s="21"/>
      <c r="BKX146" s="21"/>
      <c r="BKY146" s="21"/>
      <c r="BKZ146" s="21"/>
      <c r="BLA146" s="21"/>
      <c r="BLB146" s="21"/>
      <c r="BLC146" s="21"/>
      <c r="BLD146" s="21"/>
      <c r="BLE146" s="21"/>
      <c r="BLF146" s="21"/>
      <c r="BLG146" s="21"/>
      <c r="BLH146" s="21"/>
      <c r="BLI146" s="21"/>
      <c r="BLJ146" s="21"/>
      <c r="BLK146" s="21"/>
      <c r="BLL146" s="21"/>
      <c r="BLM146" s="21"/>
      <c r="BLN146" s="21"/>
      <c r="BLO146" s="21"/>
      <c r="BLP146" s="21"/>
      <c r="BLQ146" s="21"/>
      <c r="BLR146" s="21"/>
      <c r="BLS146" s="21"/>
      <c r="BLT146" s="21"/>
      <c r="BLU146" s="21"/>
      <c r="BLV146" s="21"/>
      <c r="BLW146" s="21"/>
      <c r="BLX146" s="21"/>
      <c r="BLY146" s="21"/>
      <c r="BLZ146" s="21"/>
      <c r="BMA146" s="21"/>
      <c r="BMB146" s="21"/>
      <c r="BMC146" s="21"/>
      <c r="BMD146" s="21"/>
      <c r="BME146" s="21"/>
      <c r="BMF146" s="21"/>
      <c r="BMG146" s="21"/>
      <c r="BMH146" s="21"/>
      <c r="BMI146" s="21"/>
      <c r="BMJ146" s="21"/>
      <c r="BMK146" s="21"/>
      <c r="BML146" s="21"/>
      <c r="BMM146" s="21"/>
      <c r="BMN146" s="21"/>
      <c r="BMO146" s="21"/>
      <c r="BMP146" s="21"/>
      <c r="BMQ146" s="21"/>
      <c r="BMR146" s="21"/>
      <c r="BMS146" s="21"/>
      <c r="BMT146" s="21"/>
      <c r="BMU146" s="21"/>
      <c r="BMV146" s="21"/>
      <c r="BMW146" s="21"/>
      <c r="BMX146" s="21"/>
      <c r="BMY146" s="21"/>
      <c r="BMZ146" s="21"/>
      <c r="BNA146" s="21"/>
      <c r="BNB146" s="21"/>
      <c r="BNC146" s="21"/>
      <c r="BND146" s="21"/>
      <c r="BNE146" s="21"/>
      <c r="BNF146" s="21"/>
      <c r="BNG146" s="21"/>
      <c r="BNH146" s="21"/>
      <c r="BNI146" s="21"/>
      <c r="BNJ146" s="21"/>
      <c r="BNK146" s="21"/>
      <c r="BNL146" s="21"/>
      <c r="BNM146" s="21"/>
      <c r="BNN146" s="21"/>
      <c r="BNO146" s="21"/>
      <c r="BNP146" s="21"/>
      <c r="BNQ146" s="21"/>
      <c r="BNR146" s="21"/>
      <c r="BNS146" s="21"/>
      <c r="BNT146" s="21"/>
      <c r="BNU146" s="21"/>
      <c r="BNV146" s="21"/>
      <c r="BNW146" s="21"/>
      <c r="BNX146" s="21"/>
      <c r="BNY146" s="21"/>
      <c r="BNZ146" s="21"/>
      <c r="BOA146" s="21"/>
      <c r="BOB146" s="21"/>
      <c r="BOC146" s="21"/>
      <c r="BOD146" s="21"/>
      <c r="BOE146" s="21"/>
      <c r="BOF146" s="21"/>
      <c r="BOG146" s="21"/>
      <c r="BOH146" s="21"/>
      <c r="BOI146" s="21"/>
      <c r="BOJ146" s="21"/>
      <c r="BOK146" s="21"/>
      <c r="BOL146" s="21"/>
      <c r="BOM146" s="21"/>
      <c r="BON146" s="21"/>
      <c r="BOO146" s="21"/>
      <c r="BOP146" s="21"/>
      <c r="BOQ146" s="21"/>
      <c r="BOR146" s="21"/>
      <c r="BOS146" s="21"/>
      <c r="BOT146" s="21"/>
      <c r="BOU146" s="21"/>
      <c r="BOV146" s="21"/>
      <c r="BOW146" s="21"/>
      <c r="BOX146" s="21"/>
      <c r="BOY146" s="21"/>
      <c r="BOZ146" s="21"/>
      <c r="BPA146" s="21"/>
      <c r="BPB146" s="21"/>
      <c r="BPC146" s="21"/>
      <c r="BPD146" s="21"/>
      <c r="BPE146" s="21"/>
      <c r="BPF146" s="21"/>
      <c r="BPG146" s="21"/>
      <c r="BPH146" s="21"/>
      <c r="BPI146" s="21"/>
      <c r="BPJ146" s="21"/>
      <c r="BPK146" s="21"/>
      <c r="BPL146" s="21"/>
      <c r="BPM146" s="21"/>
      <c r="BPN146" s="21"/>
      <c r="BPO146" s="21"/>
      <c r="BPP146" s="21"/>
      <c r="BPQ146" s="21"/>
      <c r="BPR146" s="21"/>
      <c r="BPS146" s="21"/>
      <c r="BPT146" s="21"/>
      <c r="BPU146" s="21"/>
      <c r="BPV146" s="21"/>
      <c r="BPW146" s="21"/>
      <c r="BPX146" s="21"/>
      <c r="BPY146" s="21"/>
      <c r="BPZ146" s="21"/>
      <c r="BQA146" s="21"/>
      <c r="BQB146" s="21"/>
      <c r="BQC146" s="21"/>
      <c r="BQD146" s="21"/>
      <c r="BQE146" s="21"/>
      <c r="BQF146" s="21"/>
      <c r="BQG146" s="21"/>
      <c r="BQH146" s="21"/>
      <c r="BQI146" s="21"/>
      <c r="BQJ146" s="21"/>
      <c r="BQK146" s="21"/>
      <c r="BQL146" s="21"/>
      <c r="BQM146" s="21"/>
      <c r="BQN146" s="21"/>
      <c r="BQO146" s="21"/>
      <c r="BQP146" s="21"/>
      <c r="BQQ146" s="21"/>
      <c r="BQR146" s="21"/>
      <c r="BQS146" s="21"/>
      <c r="BQT146" s="21"/>
      <c r="BQU146" s="21"/>
      <c r="BQV146" s="21"/>
      <c r="BQW146" s="21"/>
      <c r="BQX146" s="21"/>
      <c r="BQY146" s="21"/>
      <c r="BQZ146" s="21"/>
      <c r="BRA146" s="21"/>
      <c r="BRB146" s="21"/>
      <c r="BRC146" s="21"/>
      <c r="BRD146" s="21"/>
      <c r="BRE146" s="21"/>
      <c r="BRF146" s="21"/>
      <c r="BRG146" s="21"/>
      <c r="BRH146" s="21"/>
      <c r="BRI146" s="21"/>
      <c r="BRJ146" s="21"/>
      <c r="BRK146" s="21"/>
      <c r="BRL146" s="21"/>
      <c r="BRM146" s="21"/>
      <c r="BRN146" s="21"/>
      <c r="BRO146" s="21"/>
      <c r="BRP146" s="21"/>
      <c r="BRQ146" s="21"/>
      <c r="BRR146" s="21"/>
      <c r="BRS146" s="21"/>
      <c r="BRT146" s="21"/>
      <c r="BRU146" s="21"/>
      <c r="BRV146" s="21"/>
      <c r="BRW146" s="21"/>
      <c r="BRX146" s="21"/>
      <c r="BRY146" s="21"/>
      <c r="BRZ146" s="21"/>
      <c r="BSA146" s="21"/>
      <c r="BSB146" s="21"/>
      <c r="BSC146" s="21"/>
      <c r="BSD146" s="21"/>
      <c r="BSE146" s="21"/>
      <c r="BSF146" s="21"/>
      <c r="BSG146" s="21"/>
      <c r="BSH146" s="21"/>
      <c r="BSI146" s="21"/>
      <c r="BSJ146" s="21"/>
      <c r="BSK146" s="21"/>
      <c r="BSL146" s="21"/>
      <c r="BSM146" s="21"/>
      <c r="BSN146" s="21"/>
      <c r="BSO146" s="21"/>
      <c r="BSP146" s="21"/>
      <c r="BSQ146" s="21"/>
      <c r="BSR146" s="21"/>
      <c r="BSS146" s="21"/>
      <c r="BST146" s="21"/>
      <c r="BSU146" s="21"/>
      <c r="BSV146" s="21"/>
      <c r="BSW146" s="21"/>
      <c r="BSX146" s="21"/>
      <c r="BSY146" s="21"/>
      <c r="BSZ146" s="21"/>
      <c r="BTA146" s="21"/>
      <c r="BTB146" s="21"/>
      <c r="BTC146" s="21"/>
      <c r="BTD146" s="21"/>
      <c r="BTE146" s="21"/>
      <c r="BTF146" s="21"/>
      <c r="BTG146" s="21"/>
      <c r="BTH146" s="21"/>
      <c r="BTI146" s="21"/>
      <c r="BTJ146" s="21"/>
      <c r="BTK146" s="21"/>
      <c r="BTL146" s="21"/>
      <c r="BTM146" s="21"/>
      <c r="BTN146" s="21"/>
      <c r="BTO146" s="21"/>
      <c r="BTP146" s="21"/>
      <c r="BTQ146" s="21"/>
      <c r="BTR146" s="21"/>
      <c r="BTS146" s="21"/>
      <c r="BTT146" s="21"/>
      <c r="BTU146" s="21"/>
      <c r="BTV146" s="21"/>
      <c r="BTW146" s="21"/>
      <c r="BTX146" s="21"/>
      <c r="BTY146" s="21"/>
      <c r="BTZ146" s="21"/>
      <c r="BUA146" s="21"/>
      <c r="BUB146" s="21"/>
      <c r="BUC146" s="21"/>
      <c r="BUD146" s="21"/>
      <c r="BUE146" s="21"/>
      <c r="BUF146" s="21"/>
      <c r="BUG146" s="21"/>
      <c r="BUH146" s="21"/>
      <c r="BUI146" s="21"/>
      <c r="BUJ146" s="21"/>
      <c r="BUK146" s="21"/>
      <c r="BUL146" s="21"/>
      <c r="BUM146" s="21"/>
      <c r="BUN146" s="21"/>
      <c r="BUO146" s="21"/>
      <c r="BUP146" s="21"/>
      <c r="BUQ146" s="21"/>
      <c r="BUR146" s="21"/>
      <c r="BUS146" s="21"/>
      <c r="BUT146" s="21"/>
      <c r="BUU146" s="21"/>
      <c r="BUV146" s="21"/>
      <c r="BUW146" s="21"/>
      <c r="BUX146" s="21"/>
      <c r="BUY146" s="21"/>
      <c r="BUZ146" s="21"/>
      <c r="BVA146" s="21"/>
      <c r="BVB146" s="21"/>
      <c r="BVC146" s="21"/>
      <c r="BVD146" s="21"/>
      <c r="BVE146" s="21"/>
      <c r="BVF146" s="21"/>
      <c r="BVG146" s="21"/>
      <c r="BVH146" s="21"/>
      <c r="BVI146" s="21"/>
      <c r="BVJ146" s="21"/>
      <c r="BVK146" s="21"/>
      <c r="BVL146" s="21"/>
      <c r="BVM146" s="21"/>
      <c r="BVN146" s="21"/>
      <c r="BVO146" s="21"/>
      <c r="BVP146" s="21"/>
      <c r="BVQ146" s="21"/>
      <c r="BVR146" s="21"/>
      <c r="BVS146" s="21"/>
      <c r="BVT146" s="21"/>
      <c r="BVU146" s="21"/>
      <c r="BVV146" s="21"/>
      <c r="BVW146" s="21"/>
      <c r="BVX146" s="21"/>
      <c r="BVY146" s="21"/>
      <c r="BVZ146" s="21"/>
      <c r="BWA146" s="21"/>
      <c r="BWB146" s="21"/>
      <c r="BWC146" s="21"/>
      <c r="BWD146" s="21"/>
      <c r="BWE146" s="21"/>
      <c r="BWF146" s="21"/>
      <c r="BWG146" s="21"/>
      <c r="BWH146" s="21"/>
      <c r="BWI146" s="21"/>
      <c r="BWJ146" s="21"/>
      <c r="BWK146" s="21"/>
      <c r="BWL146" s="21"/>
      <c r="BWM146" s="21"/>
      <c r="BWN146" s="21"/>
      <c r="BWO146" s="21"/>
      <c r="BWP146" s="21"/>
      <c r="BWQ146" s="21"/>
      <c r="BWR146" s="21"/>
      <c r="BWS146" s="21"/>
      <c r="BWT146" s="21"/>
      <c r="BWU146" s="21"/>
      <c r="BWV146" s="21"/>
      <c r="BWW146" s="21"/>
      <c r="BWX146" s="21"/>
      <c r="BWY146" s="21"/>
      <c r="BWZ146" s="21"/>
      <c r="BXA146" s="21"/>
      <c r="BXB146" s="21"/>
      <c r="BXC146" s="21"/>
      <c r="BXD146" s="21"/>
      <c r="BXE146" s="21"/>
      <c r="BXF146" s="21"/>
      <c r="BXG146" s="21"/>
      <c r="BXH146" s="21"/>
      <c r="BXI146" s="21"/>
      <c r="BXJ146" s="21"/>
      <c r="BXK146" s="21"/>
      <c r="BXL146" s="21"/>
      <c r="BXM146" s="21"/>
      <c r="BXN146" s="21"/>
      <c r="BXO146" s="21"/>
      <c r="BXP146" s="21"/>
      <c r="BXQ146" s="21"/>
      <c r="BXR146" s="21"/>
      <c r="BXS146" s="21"/>
      <c r="BXT146" s="21"/>
      <c r="BXU146" s="21"/>
      <c r="BXV146" s="21"/>
      <c r="BXW146" s="21"/>
      <c r="BXX146" s="21"/>
      <c r="BXY146" s="21"/>
      <c r="BXZ146" s="21"/>
      <c r="BYA146" s="21"/>
      <c r="BYB146" s="21"/>
      <c r="BYC146" s="21"/>
      <c r="BYD146" s="21"/>
      <c r="BYE146" s="21"/>
      <c r="BYF146" s="21"/>
      <c r="BYG146" s="21"/>
      <c r="BYH146" s="21"/>
      <c r="BYI146" s="21"/>
      <c r="BYJ146" s="21"/>
      <c r="BYK146" s="21"/>
      <c r="BYL146" s="21"/>
      <c r="BYM146" s="21"/>
      <c r="BYN146" s="21"/>
      <c r="BYO146" s="21"/>
      <c r="BYP146" s="21"/>
      <c r="BYQ146" s="21"/>
      <c r="BYR146" s="21"/>
      <c r="BYS146" s="21"/>
      <c r="BYT146" s="21"/>
      <c r="BYU146" s="21"/>
      <c r="BYV146" s="21"/>
      <c r="BYW146" s="21"/>
      <c r="BYX146" s="21"/>
      <c r="BYY146" s="21"/>
      <c r="BYZ146" s="21"/>
      <c r="BZA146" s="21"/>
      <c r="BZB146" s="21"/>
      <c r="BZC146" s="21"/>
      <c r="BZD146" s="21"/>
      <c r="BZE146" s="21"/>
      <c r="BZF146" s="21"/>
      <c r="BZG146" s="21"/>
      <c r="BZH146" s="21"/>
      <c r="BZI146" s="21"/>
      <c r="BZJ146" s="21"/>
      <c r="BZK146" s="21"/>
      <c r="BZL146" s="21"/>
      <c r="BZM146" s="21"/>
      <c r="BZN146" s="21"/>
      <c r="BZO146" s="21"/>
      <c r="BZP146" s="21"/>
      <c r="BZQ146" s="21"/>
      <c r="BZR146" s="21"/>
      <c r="BZS146" s="21"/>
      <c r="BZT146" s="21"/>
      <c r="BZU146" s="21"/>
      <c r="BZV146" s="21"/>
      <c r="BZW146" s="21"/>
      <c r="BZX146" s="21"/>
      <c r="BZY146" s="21"/>
      <c r="BZZ146" s="21"/>
      <c r="CAA146" s="21"/>
      <c r="CAB146" s="21"/>
      <c r="CAC146" s="21"/>
      <c r="CAD146" s="21"/>
      <c r="CAE146" s="21"/>
      <c r="CAF146" s="21"/>
      <c r="CAG146" s="21"/>
      <c r="CAH146" s="21"/>
      <c r="CAI146" s="21"/>
      <c r="CAJ146" s="21"/>
      <c r="CAK146" s="21"/>
      <c r="CAL146" s="21"/>
      <c r="CAM146" s="21"/>
      <c r="CAN146" s="21"/>
      <c r="CAO146" s="21"/>
      <c r="CAP146" s="21"/>
      <c r="CAQ146" s="21"/>
      <c r="CAR146" s="21"/>
      <c r="CAS146" s="21"/>
      <c r="CAT146" s="21"/>
      <c r="CAU146" s="21"/>
      <c r="CAV146" s="21"/>
      <c r="CAW146" s="21"/>
      <c r="CAX146" s="21"/>
      <c r="CAY146" s="21"/>
      <c r="CAZ146" s="21"/>
      <c r="CBA146" s="21"/>
      <c r="CBB146" s="21"/>
      <c r="CBC146" s="21"/>
      <c r="CBD146" s="21"/>
      <c r="CBE146" s="21"/>
      <c r="CBF146" s="21"/>
      <c r="CBG146" s="21"/>
      <c r="CBH146" s="21"/>
      <c r="CBI146" s="21"/>
      <c r="CBJ146" s="21"/>
      <c r="CBK146" s="21"/>
      <c r="CBL146" s="21"/>
      <c r="CBM146" s="21"/>
      <c r="CBN146" s="21"/>
      <c r="CBO146" s="21"/>
      <c r="CBP146" s="21"/>
      <c r="CBQ146" s="21"/>
      <c r="CBR146" s="21"/>
      <c r="CBS146" s="21"/>
      <c r="CBT146" s="21"/>
      <c r="CBU146" s="21"/>
      <c r="CBV146" s="21"/>
      <c r="CBW146" s="21"/>
      <c r="CBX146" s="21"/>
      <c r="CBY146" s="21"/>
      <c r="CBZ146" s="21"/>
      <c r="CCA146" s="21"/>
      <c r="CCB146" s="21"/>
      <c r="CCC146" s="21"/>
      <c r="CCD146" s="21"/>
      <c r="CCE146" s="21"/>
      <c r="CCF146" s="21"/>
      <c r="CCG146" s="21"/>
      <c r="CCH146" s="21"/>
      <c r="CCI146" s="21"/>
      <c r="CCJ146" s="21"/>
      <c r="CCK146" s="21"/>
      <c r="CCL146" s="21"/>
      <c r="CCM146" s="21"/>
      <c r="CCN146" s="21"/>
      <c r="CCO146" s="21"/>
      <c r="CCP146" s="21"/>
      <c r="CCQ146" s="21"/>
      <c r="CCR146" s="21"/>
      <c r="CCS146" s="21"/>
      <c r="CCT146" s="21"/>
      <c r="CCU146" s="21"/>
      <c r="CCV146" s="21"/>
      <c r="CCW146" s="21"/>
      <c r="CCX146" s="21"/>
      <c r="CCY146" s="21"/>
      <c r="CCZ146" s="21"/>
      <c r="CDA146" s="21"/>
      <c r="CDB146" s="21"/>
      <c r="CDC146" s="21"/>
      <c r="CDD146" s="21"/>
      <c r="CDE146" s="21"/>
      <c r="CDF146" s="21"/>
      <c r="CDG146" s="21"/>
      <c r="CDH146" s="21"/>
      <c r="CDI146" s="21"/>
      <c r="CDJ146" s="21"/>
      <c r="CDK146" s="21"/>
      <c r="CDL146" s="21"/>
      <c r="CDM146" s="21"/>
      <c r="CDN146" s="21"/>
      <c r="CDO146" s="21"/>
      <c r="CDP146" s="21"/>
      <c r="CDQ146" s="21"/>
      <c r="CDR146" s="21"/>
      <c r="CDS146" s="21"/>
      <c r="CDT146" s="21"/>
      <c r="CDU146" s="21"/>
      <c r="CDV146" s="21"/>
      <c r="CDW146" s="21"/>
      <c r="CDX146" s="21"/>
      <c r="CDY146" s="21"/>
      <c r="CDZ146" s="21"/>
      <c r="CEA146" s="21"/>
      <c r="CEB146" s="21"/>
      <c r="CEC146" s="21"/>
      <c r="CED146" s="21"/>
      <c r="CEE146" s="21"/>
      <c r="CEF146" s="21"/>
      <c r="CEG146" s="21"/>
      <c r="CEH146" s="21"/>
      <c r="CEI146" s="21"/>
      <c r="CEJ146" s="21"/>
      <c r="CEK146" s="21"/>
      <c r="CEL146" s="21"/>
      <c r="CEM146" s="21"/>
      <c r="CEN146" s="21"/>
      <c r="CEO146" s="21"/>
      <c r="CEP146" s="21"/>
      <c r="CEQ146" s="21"/>
      <c r="CER146" s="21"/>
      <c r="CES146" s="21"/>
      <c r="CET146" s="21"/>
      <c r="CEU146" s="21"/>
      <c r="CEV146" s="21"/>
      <c r="CEW146" s="21"/>
      <c r="CEX146" s="21"/>
      <c r="CEY146" s="21"/>
      <c r="CEZ146" s="21"/>
      <c r="CFA146" s="21"/>
      <c r="CFB146" s="21"/>
      <c r="CFC146" s="21"/>
      <c r="CFD146" s="21"/>
      <c r="CFE146" s="21"/>
      <c r="CFF146" s="21"/>
      <c r="CFG146" s="21"/>
      <c r="CFH146" s="21"/>
      <c r="CFI146" s="21"/>
      <c r="CFJ146" s="21"/>
      <c r="CFK146" s="21"/>
      <c r="CFL146" s="21"/>
      <c r="CFM146" s="21"/>
      <c r="CFN146" s="21"/>
      <c r="CFO146" s="21"/>
      <c r="CFP146" s="21"/>
      <c r="CFQ146" s="21"/>
      <c r="CFR146" s="21"/>
      <c r="CFS146" s="21"/>
      <c r="CFT146" s="21"/>
      <c r="CFU146" s="21"/>
      <c r="CFV146" s="21"/>
      <c r="CFW146" s="21"/>
      <c r="CFX146" s="21"/>
      <c r="CFY146" s="21"/>
      <c r="CFZ146" s="21"/>
      <c r="CGA146" s="21"/>
      <c r="CGB146" s="21"/>
      <c r="CGC146" s="21"/>
      <c r="CGD146" s="21"/>
      <c r="CGE146" s="21"/>
      <c r="CGF146" s="21"/>
      <c r="CGG146" s="21"/>
      <c r="CGH146" s="21"/>
      <c r="CGI146" s="21"/>
      <c r="CGJ146" s="21"/>
      <c r="CGK146" s="21"/>
      <c r="CGL146" s="21"/>
      <c r="CGM146" s="21"/>
      <c r="CGN146" s="21"/>
      <c r="CGO146" s="21"/>
      <c r="CGP146" s="21"/>
      <c r="CGQ146" s="21"/>
      <c r="CGR146" s="21"/>
      <c r="CGS146" s="21"/>
      <c r="CGT146" s="21"/>
      <c r="CGU146" s="21"/>
      <c r="CGV146" s="21"/>
      <c r="CGW146" s="21"/>
      <c r="CGX146" s="21"/>
      <c r="CGY146" s="21"/>
      <c r="CGZ146" s="21"/>
      <c r="CHA146" s="21"/>
      <c r="CHB146" s="21"/>
      <c r="CHC146" s="21"/>
      <c r="CHD146" s="21"/>
      <c r="CHE146" s="21"/>
      <c r="CHF146" s="21"/>
      <c r="CHG146" s="21"/>
      <c r="CHH146" s="21"/>
      <c r="CHI146" s="21"/>
      <c r="CHJ146" s="21"/>
      <c r="CHK146" s="21"/>
      <c r="CHL146" s="21"/>
      <c r="CHM146" s="21"/>
      <c r="CHN146" s="21"/>
      <c r="CHO146" s="21"/>
      <c r="CHP146" s="21"/>
      <c r="CHQ146" s="21"/>
      <c r="CHR146" s="21"/>
      <c r="CHS146" s="21"/>
      <c r="CHT146" s="21"/>
      <c r="CHU146" s="21"/>
      <c r="CHV146" s="21"/>
      <c r="CHW146" s="21"/>
      <c r="CHX146" s="21"/>
      <c r="CHY146" s="21"/>
      <c r="CHZ146" s="21"/>
      <c r="CIA146" s="21"/>
      <c r="CIB146" s="21"/>
      <c r="CIC146" s="21"/>
      <c r="CID146" s="21"/>
      <c r="CIE146" s="21"/>
      <c r="CIF146" s="21"/>
      <c r="CIG146" s="21"/>
      <c r="CIH146" s="21"/>
      <c r="CII146" s="21"/>
      <c r="CIJ146" s="21"/>
      <c r="CIK146" s="21"/>
      <c r="CIL146" s="21"/>
      <c r="CIM146" s="21"/>
      <c r="CIN146" s="21"/>
      <c r="CIO146" s="21"/>
      <c r="CIP146" s="21"/>
      <c r="CIQ146" s="21"/>
      <c r="CIR146" s="21"/>
      <c r="CIS146" s="21"/>
      <c r="CIT146" s="21"/>
      <c r="CIU146" s="21"/>
      <c r="CIV146" s="21"/>
      <c r="CIW146" s="21"/>
      <c r="CIX146" s="21"/>
      <c r="CIY146" s="21"/>
      <c r="CIZ146" s="21"/>
      <c r="CJA146" s="21"/>
      <c r="CJB146" s="21"/>
      <c r="CJC146" s="21"/>
      <c r="CJD146" s="21"/>
      <c r="CJE146" s="21"/>
      <c r="CJF146" s="21"/>
      <c r="CJG146" s="21"/>
      <c r="CJH146" s="21"/>
      <c r="CJI146" s="21"/>
      <c r="CJJ146" s="21"/>
      <c r="CJK146" s="21"/>
      <c r="CJL146" s="21"/>
      <c r="CJM146" s="21"/>
      <c r="CJN146" s="21"/>
      <c r="CJO146" s="21"/>
      <c r="CJP146" s="21"/>
      <c r="CJQ146" s="21"/>
      <c r="CJR146" s="21"/>
      <c r="CJS146" s="21"/>
      <c r="CJT146" s="21"/>
      <c r="CJU146" s="21"/>
      <c r="CJV146" s="21"/>
      <c r="CJW146" s="21"/>
      <c r="CJX146" s="21"/>
      <c r="CJY146" s="21"/>
      <c r="CJZ146" s="21"/>
      <c r="CKA146" s="21"/>
      <c r="CKB146" s="21"/>
      <c r="CKC146" s="21"/>
      <c r="CKD146" s="21"/>
      <c r="CKE146" s="21"/>
      <c r="CKF146" s="21"/>
      <c r="CKG146" s="21"/>
      <c r="CKH146" s="21"/>
      <c r="CKI146" s="21"/>
      <c r="CKJ146" s="21"/>
      <c r="CKK146" s="21"/>
      <c r="CKL146" s="21"/>
      <c r="CKM146" s="21"/>
      <c r="CKN146" s="21"/>
      <c r="CKO146" s="21"/>
      <c r="CKP146" s="21"/>
      <c r="CKQ146" s="21"/>
      <c r="CKR146" s="21"/>
      <c r="CKS146" s="21"/>
      <c r="CKT146" s="21"/>
      <c r="CKU146" s="21"/>
      <c r="CKV146" s="21"/>
      <c r="CKW146" s="21"/>
      <c r="CKX146" s="21"/>
      <c r="CKY146" s="21"/>
      <c r="CKZ146" s="21"/>
      <c r="CLA146" s="21"/>
      <c r="CLB146" s="21"/>
      <c r="CLC146" s="21"/>
      <c r="CLD146" s="21"/>
      <c r="CLE146" s="21"/>
      <c r="CLF146" s="21"/>
      <c r="CLG146" s="21"/>
      <c r="CLH146" s="21"/>
      <c r="CLI146" s="21"/>
      <c r="CLJ146" s="21"/>
      <c r="CLK146" s="21"/>
      <c r="CLL146" s="21"/>
      <c r="CLM146" s="21"/>
      <c r="CLN146" s="21"/>
      <c r="CLO146" s="21"/>
      <c r="CLP146" s="21"/>
      <c r="CLQ146" s="21"/>
      <c r="CLR146" s="21"/>
      <c r="CLS146" s="21"/>
      <c r="CLT146" s="21"/>
      <c r="CLU146" s="21"/>
      <c r="CLV146" s="21"/>
      <c r="CLW146" s="21"/>
      <c r="CLX146" s="21"/>
      <c r="CLY146" s="21"/>
      <c r="CLZ146" s="21"/>
      <c r="CMA146" s="21"/>
      <c r="CMB146" s="21"/>
      <c r="CMC146" s="21"/>
      <c r="CMD146" s="21"/>
      <c r="CME146" s="21"/>
      <c r="CMF146" s="21"/>
      <c r="CMG146" s="21"/>
      <c r="CMH146" s="21"/>
      <c r="CMI146" s="21"/>
      <c r="CMJ146" s="21"/>
      <c r="CMK146" s="21"/>
      <c r="CML146" s="21"/>
      <c r="CMM146" s="21"/>
      <c r="CMN146" s="21"/>
      <c r="CMO146" s="21"/>
      <c r="CMP146" s="21"/>
      <c r="CMQ146" s="21"/>
      <c r="CMR146" s="21"/>
      <c r="CMS146" s="21"/>
      <c r="CMT146" s="21"/>
      <c r="CMU146" s="21"/>
      <c r="CMV146" s="21"/>
      <c r="CMW146" s="21"/>
      <c r="CMX146" s="21"/>
      <c r="CMY146" s="21"/>
      <c r="CMZ146" s="21"/>
      <c r="CNA146" s="21"/>
      <c r="CNB146" s="21"/>
      <c r="CNC146" s="21"/>
      <c r="CND146" s="21"/>
      <c r="CNE146" s="21"/>
      <c r="CNF146" s="21"/>
      <c r="CNG146" s="21"/>
      <c r="CNH146" s="21"/>
      <c r="CNI146" s="21"/>
      <c r="CNJ146" s="21"/>
      <c r="CNK146" s="21"/>
      <c r="CNL146" s="21"/>
      <c r="CNM146" s="21"/>
      <c r="CNN146" s="21"/>
      <c r="CNO146" s="21"/>
      <c r="CNP146" s="21"/>
      <c r="CNQ146" s="21"/>
      <c r="CNR146" s="21"/>
      <c r="CNS146" s="21"/>
      <c r="CNT146" s="21"/>
      <c r="CNU146" s="21"/>
      <c r="CNV146" s="21"/>
      <c r="CNW146" s="21"/>
      <c r="CNX146" s="21"/>
      <c r="CNY146" s="21"/>
      <c r="CNZ146" s="21"/>
      <c r="COA146" s="21"/>
      <c r="COB146" s="21"/>
      <c r="COC146" s="21"/>
      <c r="COD146" s="21"/>
      <c r="COE146" s="21"/>
      <c r="COF146" s="21"/>
      <c r="COG146" s="21"/>
      <c r="COH146" s="21"/>
      <c r="COI146" s="21"/>
      <c r="COJ146" s="21"/>
      <c r="COK146" s="21"/>
      <c r="COL146" s="21"/>
      <c r="COM146" s="21"/>
      <c r="CON146" s="21"/>
      <c r="COO146" s="21"/>
      <c r="COP146" s="21"/>
      <c r="COQ146" s="21"/>
      <c r="COR146" s="21"/>
      <c r="COS146" s="21"/>
      <c r="COT146" s="21"/>
      <c r="COU146" s="21"/>
      <c r="COV146" s="21"/>
      <c r="COW146" s="21"/>
      <c r="COX146" s="21"/>
      <c r="COY146" s="21"/>
      <c r="COZ146" s="21"/>
      <c r="CPA146" s="21"/>
      <c r="CPB146" s="21"/>
      <c r="CPC146" s="21"/>
      <c r="CPD146" s="21"/>
      <c r="CPE146" s="21"/>
      <c r="CPF146" s="21"/>
      <c r="CPG146" s="21"/>
      <c r="CPH146" s="21"/>
      <c r="CPI146" s="21"/>
      <c r="CPJ146" s="21"/>
      <c r="CPK146" s="21"/>
      <c r="CPL146" s="21"/>
      <c r="CPM146" s="21"/>
      <c r="CPN146" s="21"/>
      <c r="CPO146" s="21"/>
      <c r="CPP146" s="21"/>
      <c r="CPQ146" s="21"/>
      <c r="CPR146" s="21"/>
      <c r="CPS146" s="21"/>
      <c r="CPT146" s="21"/>
      <c r="CPU146" s="21"/>
      <c r="CPV146" s="21"/>
      <c r="CPW146" s="21"/>
      <c r="CPX146" s="21"/>
      <c r="CPY146" s="21"/>
      <c r="CPZ146" s="21"/>
      <c r="CQA146" s="21"/>
      <c r="CQB146" s="21"/>
      <c r="CQC146" s="21"/>
      <c r="CQD146" s="21"/>
      <c r="CQE146" s="21"/>
      <c r="CQF146" s="21"/>
      <c r="CQG146" s="21"/>
      <c r="CQH146" s="21"/>
      <c r="CQI146" s="21"/>
      <c r="CQJ146" s="21"/>
      <c r="CQK146" s="21"/>
      <c r="CQL146" s="21"/>
      <c r="CQM146" s="21"/>
      <c r="CQN146" s="21"/>
      <c r="CQO146" s="21"/>
      <c r="CQP146" s="21"/>
      <c r="CQQ146" s="21"/>
      <c r="CQR146" s="21"/>
      <c r="CQS146" s="21"/>
      <c r="CQT146" s="21"/>
      <c r="CQU146" s="21"/>
      <c r="CQV146" s="21"/>
      <c r="CQW146" s="21"/>
      <c r="CQX146" s="21"/>
      <c r="CQY146" s="21"/>
      <c r="CQZ146" s="21"/>
      <c r="CRA146" s="21"/>
      <c r="CRB146" s="21"/>
      <c r="CRC146" s="21"/>
      <c r="CRD146" s="21"/>
      <c r="CRE146" s="21"/>
      <c r="CRF146" s="21"/>
      <c r="CRG146" s="21"/>
      <c r="CRH146" s="21"/>
      <c r="CRI146" s="21"/>
      <c r="CRJ146" s="21"/>
      <c r="CRK146" s="21"/>
      <c r="CRL146" s="21"/>
      <c r="CRM146" s="21"/>
      <c r="CRN146" s="21"/>
      <c r="CRO146" s="21"/>
      <c r="CRP146" s="21"/>
      <c r="CRQ146" s="21"/>
      <c r="CRR146" s="21"/>
      <c r="CRS146" s="21"/>
      <c r="CRT146" s="21"/>
      <c r="CRU146" s="21"/>
      <c r="CRV146" s="21"/>
      <c r="CRW146" s="21"/>
      <c r="CRX146" s="21"/>
      <c r="CRY146" s="21"/>
      <c r="CRZ146" s="21"/>
      <c r="CSA146" s="21"/>
      <c r="CSB146" s="21"/>
      <c r="CSC146" s="21"/>
      <c r="CSD146" s="21"/>
      <c r="CSE146" s="21"/>
      <c r="CSF146" s="21"/>
      <c r="CSG146" s="21"/>
      <c r="CSH146" s="21"/>
      <c r="CSI146" s="21"/>
      <c r="CSJ146" s="21"/>
      <c r="CSK146" s="21"/>
      <c r="CSL146" s="21"/>
      <c r="CSM146" s="21"/>
      <c r="CSN146" s="21"/>
      <c r="CSO146" s="21"/>
      <c r="CSP146" s="21"/>
      <c r="CSQ146" s="21"/>
      <c r="CSR146" s="21"/>
      <c r="CSS146" s="21"/>
      <c r="CST146" s="21"/>
      <c r="CSU146" s="21"/>
      <c r="CSV146" s="21"/>
      <c r="CSW146" s="21"/>
      <c r="CSX146" s="21"/>
      <c r="CSY146" s="21"/>
      <c r="CSZ146" s="21"/>
      <c r="CTA146" s="21"/>
      <c r="CTB146" s="21"/>
      <c r="CTC146" s="21"/>
      <c r="CTD146" s="21"/>
      <c r="CTE146" s="21"/>
      <c r="CTF146" s="21"/>
      <c r="CTG146" s="21"/>
      <c r="CTH146" s="21"/>
      <c r="CTI146" s="21"/>
      <c r="CTJ146" s="21"/>
      <c r="CTK146" s="21"/>
      <c r="CTL146" s="21"/>
      <c r="CTM146" s="21"/>
      <c r="CTN146" s="21"/>
      <c r="CTO146" s="21"/>
      <c r="CTP146" s="21"/>
      <c r="CTQ146" s="21"/>
      <c r="CTR146" s="21"/>
      <c r="CTS146" s="21"/>
      <c r="CTT146" s="21"/>
      <c r="CTU146" s="21"/>
      <c r="CTV146" s="21"/>
      <c r="CTW146" s="21"/>
      <c r="CTX146" s="21"/>
      <c r="CTY146" s="21"/>
      <c r="CTZ146" s="21"/>
      <c r="CUA146" s="21"/>
      <c r="CUB146" s="21"/>
      <c r="CUC146" s="21"/>
      <c r="CUD146" s="21"/>
      <c r="CUE146" s="21"/>
      <c r="CUF146" s="21"/>
      <c r="CUG146" s="21"/>
      <c r="CUH146" s="21"/>
      <c r="CUI146" s="21"/>
      <c r="CUJ146" s="21"/>
      <c r="CUK146" s="21"/>
      <c r="CUL146" s="21"/>
      <c r="CUM146" s="21"/>
      <c r="CUN146" s="21"/>
      <c r="CUO146" s="21"/>
      <c r="CUP146" s="21"/>
      <c r="CUQ146" s="21"/>
      <c r="CUR146" s="21"/>
      <c r="CUS146" s="21"/>
      <c r="CUT146" s="21"/>
      <c r="CUU146" s="21"/>
      <c r="CUV146" s="21"/>
      <c r="CUW146" s="21"/>
      <c r="CUX146" s="21"/>
      <c r="CUY146" s="21"/>
      <c r="CUZ146" s="21"/>
      <c r="CVA146" s="21"/>
      <c r="CVB146" s="21"/>
      <c r="CVC146" s="21"/>
      <c r="CVD146" s="21"/>
      <c r="CVE146" s="21"/>
      <c r="CVF146" s="21"/>
      <c r="CVG146" s="21"/>
      <c r="CVH146" s="21"/>
      <c r="CVI146" s="21"/>
      <c r="CVJ146" s="21"/>
      <c r="CVK146" s="21"/>
      <c r="CVL146" s="21"/>
      <c r="CVM146" s="21"/>
      <c r="CVN146" s="21"/>
      <c r="CVO146" s="21"/>
      <c r="CVP146" s="21"/>
      <c r="CVQ146" s="21"/>
      <c r="CVR146" s="21"/>
      <c r="CVS146" s="21"/>
      <c r="CVT146" s="21"/>
      <c r="CVU146" s="21"/>
      <c r="CVV146" s="21"/>
      <c r="CVW146" s="21"/>
      <c r="CVX146" s="21"/>
      <c r="CVY146" s="21"/>
      <c r="CVZ146" s="21"/>
      <c r="CWA146" s="21"/>
      <c r="CWB146" s="21"/>
      <c r="CWC146" s="21"/>
      <c r="CWD146" s="21"/>
      <c r="CWE146" s="21"/>
      <c r="CWF146" s="21"/>
      <c r="CWG146" s="21"/>
      <c r="CWH146" s="21"/>
      <c r="CWI146" s="21"/>
      <c r="CWJ146" s="21"/>
      <c r="CWK146" s="21"/>
      <c r="CWL146" s="21"/>
      <c r="CWM146" s="21"/>
      <c r="CWN146" s="21"/>
      <c r="CWO146" s="21"/>
      <c r="CWP146" s="21"/>
      <c r="CWQ146" s="21"/>
      <c r="CWR146" s="21"/>
      <c r="CWS146" s="21"/>
      <c r="CWT146" s="21"/>
      <c r="CWU146" s="21"/>
      <c r="CWV146" s="21"/>
      <c r="CWW146" s="21"/>
      <c r="CWX146" s="21"/>
      <c r="CWY146" s="21"/>
      <c r="CWZ146" s="21"/>
      <c r="CXA146" s="21"/>
      <c r="CXB146" s="21"/>
      <c r="CXC146" s="21"/>
      <c r="CXD146" s="21"/>
      <c r="CXE146" s="21"/>
      <c r="CXF146" s="21"/>
      <c r="CXG146" s="21"/>
      <c r="CXH146" s="21"/>
      <c r="CXI146" s="21"/>
      <c r="CXJ146" s="21"/>
      <c r="CXK146" s="21"/>
      <c r="CXL146" s="21"/>
      <c r="CXM146" s="21"/>
      <c r="CXN146" s="21"/>
      <c r="CXO146" s="21"/>
      <c r="CXP146" s="21"/>
      <c r="CXQ146" s="21"/>
      <c r="CXR146" s="21"/>
      <c r="CXS146" s="21"/>
      <c r="CXT146" s="21"/>
      <c r="CXU146" s="21"/>
      <c r="CXV146" s="21"/>
      <c r="CXW146" s="21"/>
      <c r="CXX146" s="21"/>
      <c r="CXY146" s="21"/>
      <c r="CXZ146" s="21"/>
      <c r="CYA146" s="21"/>
      <c r="CYB146" s="21"/>
      <c r="CYC146" s="21"/>
      <c r="CYD146" s="21"/>
      <c r="CYE146" s="21"/>
      <c r="CYF146" s="21"/>
      <c r="CYG146" s="21"/>
      <c r="CYH146" s="21"/>
      <c r="CYI146" s="21"/>
      <c r="CYJ146" s="21"/>
      <c r="CYK146" s="21"/>
      <c r="CYL146" s="21"/>
      <c r="CYM146" s="21"/>
      <c r="CYN146" s="21"/>
      <c r="CYO146" s="21"/>
      <c r="CYP146" s="21"/>
      <c r="CYQ146" s="21"/>
      <c r="CYR146" s="21"/>
      <c r="CYS146" s="21"/>
      <c r="CYT146" s="21"/>
      <c r="CYU146" s="21"/>
      <c r="CYV146" s="21"/>
      <c r="CYW146" s="21"/>
      <c r="CYX146" s="21"/>
      <c r="CYY146" s="21"/>
      <c r="CYZ146" s="21"/>
      <c r="CZA146" s="21"/>
      <c r="CZB146" s="21"/>
      <c r="CZC146" s="21"/>
      <c r="CZD146" s="21"/>
      <c r="CZE146" s="21"/>
      <c r="CZF146" s="21"/>
      <c r="CZG146" s="21"/>
      <c r="CZH146" s="21"/>
      <c r="CZI146" s="21"/>
      <c r="CZJ146" s="21"/>
      <c r="CZK146" s="21"/>
      <c r="CZL146" s="21"/>
      <c r="CZM146" s="21"/>
      <c r="CZN146" s="21"/>
      <c r="CZO146" s="21"/>
      <c r="CZP146" s="21"/>
      <c r="CZQ146" s="21"/>
      <c r="CZR146" s="21"/>
      <c r="CZS146" s="21"/>
      <c r="CZT146" s="21"/>
      <c r="CZU146" s="21"/>
      <c r="CZV146" s="21"/>
      <c r="CZW146" s="21"/>
      <c r="CZX146" s="21"/>
      <c r="CZY146" s="21"/>
      <c r="CZZ146" s="21"/>
      <c r="DAA146" s="21"/>
      <c r="DAB146" s="21"/>
      <c r="DAC146" s="21"/>
      <c r="DAD146" s="21"/>
      <c r="DAE146" s="21"/>
      <c r="DAF146" s="21"/>
      <c r="DAG146" s="21"/>
      <c r="DAH146" s="21"/>
      <c r="DAI146" s="21"/>
      <c r="DAJ146" s="21"/>
      <c r="DAK146" s="21"/>
      <c r="DAL146" s="21"/>
      <c r="DAM146" s="21"/>
      <c r="DAN146" s="21"/>
      <c r="DAO146" s="21"/>
      <c r="DAP146" s="21"/>
      <c r="DAQ146" s="21"/>
      <c r="DAR146" s="21"/>
      <c r="DAS146" s="21"/>
      <c r="DAT146" s="21"/>
      <c r="DAU146" s="21"/>
      <c r="DAV146" s="21"/>
      <c r="DAW146" s="21"/>
      <c r="DAX146" s="21"/>
      <c r="DAY146" s="21"/>
      <c r="DAZ146" s="21"/>
      <c r="DBA146" s="21"/>
      <c r="DBB146" s="21"/>
      <c r="DBC146" s="21"/>
      <c r="DBD146" s="21"/>
      <c r="DBE146" s="21"/>
      <c r="DBF146" s="21"/>
      <c r="DBG146" s="21"/>
      <c r="DBH146" s="21"/>
      <c r="DBI146" s="21"/>
      <c r="DBJ146" s="21"/>
      <c r="DBK146" s="21"/>
      <c r="DBL146" s="21"/>
      <c r="DBM146" s="21"/>
      <c r="DBN146" s="21"/>
      <c r="DBO146" s="21"/>
      <c r="DBP146" s="21"/>
      <c r="DBQ146" s="21"/>
      <c r="DBR146" s="21"/>
      <c r="DBS146" s="21"/>
      <c r="DBT146" s="21"/>
      <c r="DBU146" s="21"/>
      <c r="DBV146" s="21"/>
      <c r="DBW146" s="21"/>
      <c r="DBX146" s="21"/>
      <c r="DBY146" s="21"/>
      <c r="DBZ146" s="21"/>
      <c r="DCA146" s="21"/>
      <c r="DCB146" s="21"/>
      <c r="DCC146" s="21"/>
      <c r="DCD146" s="21"/>
      <c r="DCE146" s="21"/>
      <c r="DCF146" s="21"/>
      <c r="DCG146" s="21"/>
      <c r="DCH146" s="21"/>
      <c r="DCI146" s="21"/>
      <c r="DCJ146" s="21"/>
      <c r="DCK146" s="21"/>
      <c r="DCL146" s="21"/>
      <c r="DCM146" s="21"/>
      <c r="DCN146" s="21"/>
      <c r="DCO146" s="21"/>
      <c r="DCP146" s="21"/>
      <c r="DCQ146" s="21"/>
      <c r="DCR146" s="21"/>
      <c r="DCS146" s="21"/>
      <c r="DCT146" s="21"/>
      <c r="DCU146" s="21"/>
      <c r="DCV146" s="21"/>
      <c r="DCW146" s="21"/>
      <c r="DCX146" s="21"/>
      <c r="DCY146" s="21"/>
      <c r="DCZ146" s="21"/>
      <c r="DDA146" s="21"/>
      <c r="DDB146" s="21"/>
      <c r="DDC146" s="21"/>
      <c r="DDD146" s="21"/>
      <c r="DDE146" s="21"/>
      <c r="DDF146" s="21"/>
      <c r="DDG146" s="21"/>
      <c r="DDH146" s="21"/>
      <c r="DDI146" s="21"/>
      <c r="DDJ146" s="21"/>
      <c r="DDK146" s="21"/>
      <c r="DDL146" s="21"/>
      <c r="DDM146" s="21"/>
      <c r="DDN146" s="21"/>
      <c r="DDO146" s="21"/>
      <c r="DDP146" s="21"/>
      <c r="DDQ146" s="21"/>
      <c r="DDR146" s="21"/>
      <c r="DDS146" s="21"/>
      <c r="DDT146" s="21"/>
      <c r="DDU146" s="21"/>
      <c r="DDV146" s="21"/>
      <c r="DDW146" s="21"/>
      <c r="DDX146" s="21"/>
      <c r="DDY146" s="21"/>
      <c r="DDZ146" s="21"/>
      <c r="DEA146" s="21"/>
      <c r="DEB146" s="21"/>
      <c r="DEC146" s="21"/>
      <c r="DED146" s="21"/>
      <c r="DEE146" s="21"/>
      <c r="DEF146" s="21"/>
      <c r="DEG146" s="21"/>
      <c r="DEH146" s="21"/>
      <c r="DEI146" s="21"/>
      <c r="DEJ146" s="21"/>
      <c r="DEK146" s="21"/>
      <c r="DEL146" s="21"/>
      <c r="DEM146" s="21"/>
      <c r="DEN146" s="21"/>
      <c r="DEO146" s="21"/>
      <c r="DEP146" s="21"/>
      <c r="DEQ146" s="21"/>
      <c r="DER146" s="21"/>
      <c r="DES146" s="21"/>
      <c r="DET146" s="21"/>
      <c r="DEU146" s="21"/>
      <c r="DEV146" s="21"/>
      <c r="DEW146" s="21"/>
      <c r="DEX146" s="21"/>
      <c r="DEY146" s="21"/>
      <c r="DEZ146" s="21"/>
      <c r="DFA146" s="21"/>
      <c r="DFB146" s="21"/>
      <c r="DFC146" s="21"/>
      <c r="DFD146" s="21"/>
      <c r="DFE146" s="21"/>
      <c r="DFF146" s="21"/>
      <c r="DFG146" s="21"/>
      <c r="DFH146" s="21"/>
      <c r="DFI146" s="21"/>
      <c r="DFJ146" s="21"/>
      <c r="DFK146" s="21"/>
      <c r="DFL146" s="21"/>
      <c r="DFM146" s="21"/>
      <c r="DFN146" s="21"/>
      <c r="DFO146" s="21"/>
      <c r="DFP146" s="21"/>
      <c r="DFQ146" s="21"/>
      <c r="DFR146" s="21"/>
      <c r="DFS146" s="21"/>
      <c r="DFT146" s="21"/>
      <c r="DFU146" s="21"/>
      <c r="DFV146" s="21"/>
      <c r="DFW146" s="21"/>
      <c r="DFX146" s="21"/>
      <c r="DFY146" s="21"/>
      <c r="DFZ146" s="21"/>
      <c r="DGA146" s="21"/>
      <c r="DGB146" s="21"/>
      <c r="DGC146" s="21"/>
      <c r="DGD146" s="21"/>
      <c r="DGE146" s="21"/>
      <c r="DGF146" s="21"/>
      <c r="DGG146" s="21"/>
      <c r="DGH146" s="21"/>
      <c r="DGI146" s="21"/>
      <c r="DGJ146" s="21"/>
      <c r="DGK146" s="21"/>
      <c r="DGL146" s="21"/>
      <c r="DGM146" s="21"/>
      <c r="DGN146" s="21"/>
      <c r="DGO146" s="21"/>
      <c r="DGP146" s="21"/>
      <c r="DGQ146" s="21"/>
      <c r="DGR146" s="21"/>
      <c r="DGS146" s="21"/>
      <c r="DGT146" s="21"/>
      <c r="DGU146" s="21"/>
      <c r="DGV146" s="21"/>
      <c r="DGW146" s="21"/>
      <c r="DGX146" s="21"/>
      <c r="DGY146" s="21"/>
      <c r="DGZ146" s="21"/>
      <c r="DHA146" s="21"/>
      <c r="DHB146" s="21"/>
      <c r="DHC146" s="21"/>
      <c r="DHD146" s="21"/>
      <c r="DHE146" s="21"/>
      <c r="DHF146" s="21"/>
      <c r="DHG146" s="21"/>
      <c r="DHH146" s="21"/>
      <c r="DHI146" s="21"/>
      <c r="DHJ146" s="21"/>
      <c r="DHK146" s="21"/>
      <c r="DHL146" s="21"/>
      <c r="DHM146" s="21"/>
      <c r="DHN146" s="21"/>
      <c r="DHO146" s="21"/>
      <c r="DHP146" s="21"/>
      <c r="DHQ146" s="21"/>
      <c r="DHR146" s="21"/>
      <c r="DHS146" s="21"/>
      <c r="DHT146" s="21"/>
      <c r="DHU146" s="21"/>
      <c r="DHV146" s="21"/>
      <c r="DHW146" s="21"/>
      <c r="DHX146" s="21"/>
      <c r="DHY146" s="21"/>
      <c r="DHZ146" s="21"/>
      <c r="DIA146" s="21"/>
      <c r="DIB146" s="21"/>
      <c r="DIC146" s="21"/>
      <c r="DID146" s="21"/>
      <c r="DIE146" s="21"/>
      <c r="DIF146" s="21"/>
      <c r="DIG146" s="21"/>
      <c r="DIH146" s="21"/>
      <c r="DII146" s="21"/>
      <c r="DIJ146" s="21"/>
      <c r="DIK146" s="21"/>
      <c r="DIL146" s="21"/>
      <c r="DIM146" s="21"/>
      <c r="DIN146" s="21"/>
      <c r="DIO146" s="21"/>
      <c r="DIP146" s="21"/>
      <c r="DIQ146" s="21"/>
      <c r="DIR146" s="21"/>
      <c r="DIS146" s="21"/>
      <c r="DIT146" s="21"/>
      <c r="DIU146" s="21"/>
      <c r="DIV146" s="21"/>
      <c r="DIW146" s="21"/>
      <c r="DIX146" s="21"/>
      <c r="DIY146" s="21"/>
      <c r="DIZ146" s="21"/>
      <c r="DJA146" s="21"/>
      <c r="DJB146" s="21"/>
      <c r="DJC146" s="21"/>
      <c r="DJD146" s="21"/>
      <c r="DJE146" s="21"/>
      <c r="DJF146" s="21"/>
      <c r="DJG146" s="21"/>
      <c r="DJH146" s="21"/>
      <c r="DJI146" s="21"/>
      <c r="DJJ146" s="21"/>
      <c r="DJK146" s="21"/>
      <c r="DJL146" s="21"/>
      <c r="DJM146" s="21"/>
      <c r="DJN146" s="21"/>
      <c r="DJO146" s="21"/>
      <c r="DJP146" s="21"/>
      <c r="DJQ146" s="21"/>
      <c r="DJR146" s="21"/>
      <c r="DJS146" s="21"/>
      <c r="DJT146" s="21"/>
      <c r="DJU146" s="21"/>
      <c r="DJV146" s="21"/>
      <c r="DJW146" s="21"/>
      <c r="DJX146" s="21"/>
      <c r="DJY146" s="21"/>
      <c r="DJZ146" s="21"/>
      <c r="DKA146" s="21"/>
      <c r="DKB146" s="21"/>
      <c r="DKC146" s="21"/>
      <c r="DKD146" s="21"/>
      <c r="DKE146" s="21"/>
      <c r="DKF146" s="21"/>
      <c r="DKG146" s="21"/>
      <c r="DKH146" s="21"/>
      <c r="DKI146" s="21"/>
      <c r="DKJ146" s="21"/>
      <c r="DKK146" s="21"/>
      <c r="DKL146" s="21"/>
      <c r="DKM146" s="21"/>
      <c r="DKN146" s="21"/>
      <c r="DKO146" s="21"/>
      <c r="DKP146" s="21"/>
      <c r="DKQ146" s="21"/>
      <c r="DKR146" s="21"/>
      <c r="DKS146" s="21"/>
      <c r="DKT146" s="21"/>
      <c r="DKU146" s="21"/>
      <c r="DKV146" s="21"/>
      <c r="DKW146" s="21"/>
      <c r="DKX146" s="21"/>
      <c r="DKY146" s="21"/>
      <c r="DKZ146" s="21"/>
      <c r="DLA146" s="21"/>
      <c r="DLB146" s="21"/>
      <c r="DLC146" s="21"/>
      <c r="DLD146" s="21"/>
      <c r="DLE146" s="21"/>
      <c r="DLF146" s="21"/>
      <c r="DLG146" s="21"/>
      <c r="DLH146" s="21"/>
      <c r="DLI146" s="21"/>
      <c r="DLJ146" s="21"/>
      <c r="DLK146" s="21"/>
      <c r="DLL146" s="21"/>
      <c r="DLM146" s="21"/>
      <c r="DLN146" s="21"/>
      <c r="DLO146" s="21"/>
      <c r="DLP146" s="21"/>
      <c r="DLQ146" s="21"/>
      <c r="DLR146" s="21"/>
      <c r="DLS146" s="21"/>
      <c r="DLT146" s="21"/>
      <c r="DLU146" s="21"/>
      <c r="DLV146" s="21"/>
      <c r="DLW146" s="21"/>
      <c r="DLX146" s="21"/>
      <c r="DLY146" s="21"/>
      <c r="DLZ146" s="21"/>
      <c r="DMA146" s="21"/>
      <c r="DMB146" s="21"/>
      <c r="DMC146" s="21"/>
      <c r="DMD146" s="21"/>
      <c r="DME146" s="21"/>
      <c r="DMF146" s="21"/>
      <c r="DMG146" s="21"/>
      <c r="DMH146" s="21"/>
      <c r="DMI146" s="21"/>
      <c r="DMJ146" s="21"/>
      <c r="DMK146" s="21"/>
      <c r="DML146" s="21"/>
      <c r="DMM146" s="21"/>
      <c r="DMN146" s="21"/>
      <c r="DMO146" s="21"/>
      <c r="DMP146" s="21"/>
      <c r="DMQ146" s="21"/>
      <c r="DMR146" s="21"/>
      <c r="DMS146" s="21"/>
      <c r="DMT146" s="21"/>
      <c r="DMU146" s="21"/>
      <c r="DMV146" s="21"/>
      <c r="DMW146" s="21"/>
      <c r="DMX146" s="21"/>
      <c r="DMY146" s="21"/>
      <c r="DMZ146" s="21"/>
      <c r="DNA146" s="21"/>
      <c r="DNB146" s="21"/>
      <c r="DNC146" s="21"/>
      <c r="DND146" s="21"/>
      <c r="DNE146" s="21"/>
      <c r="DNF146" s="21"/>
      <c r="DNG146" s="21"/>
      <c r="DNH146" s="21"/>
      <c r="DNI146" s="21"/>
      <c r="DNJ146" s="21"/>
      <c r="DNK146" s="21"/>
      <c r="DNL146" s="21"/>
      <c r="DNM146" s="21"/>
      <c r="DNN146" s="21"/>
      <c r="DNO146" s="21"/>
      <c r="DNP146" s="21"/>
      <c r="DNQ146" s="21"/>
      <c r="DNR146" s="21"/>
      <c r="DNS146" s="21"/>
      <c r="DNT146" s="21"/>
      <c r="DNU146" s="21"/>
      <c r="DNV146" s="21"/>
      <c r="DNW146" s="21"/>
      <c r="DNX146" s="21"/>
      <c r="DNY146" s="21"/>
      <c r="DNZ146" s="21"/>
      <c r="DOA146" s="21"/>
      <c r="DOB146" s="21"/>
      <c r="DOC146" s="21"/>
      <c r="DOD146" s="21"/>
      <c r="DOE146" s="21"/>
      <c r="DOF146" s="21"/>
      <c r="DOG146" s="21"/>
      <c r="DOH146" s="21"/>
      <c r="DOI146" s="21"/>
      <c r="DOJ146" s="21"/>
      <c r="DOK146" s="21"/>
      <c r="DOL146" s="21"/>
      <c r="DOM146" s="21"/>
      <c r="DON146" s="21"/>
      <c r="DOO146" s="21"/>
      <c r="DOP146" s="21"/>
      <c r="DOQ146" s="21"/>
      <c r="DOR146" s="21"/>
      <c r="DOS146" s="21"/>
      <c r="DOT146" s="21"/>
      <c r="DOU146" s="21"/>
      <c r="DOV146" s="21"/>
      <c r="DOW146" s="21"/>
      <c r="DOX146" s="21"/>
      <c r="DOY146" s="21"/>
      <c r="DOZ146" s="21"/>
      <c r="DPA146" s="21"/>
      <c r="DPB146" s="21"/>
      <c r="DPC146" s="21"/>
      <c r="DPD146" s="21"/>
      <c r="DPE146" s="21"/>
      <c r="DPF146" s="21"/>
      <c r="DPG146" s="21"/>
      <c r="DPH146" s="21"/>
      <c r="DPI146" s="21"/>
      <c r="DPJ146" s="21"/>
      <c r="DPK146" s="21"/>
      <c r="DPL146" s="21"/>
      <c r="DPM146" s="21"/>
      <c r="DPN146" s="21"/>
      <c r="DPO146" s="21"/>
      <c r="DPP146" s="21"/>
      <c r="DPQ146" s="21"/>
      <c r="DPR146" s="21"/>
      <c r="DPS146" s="21"/>
      <c r="DPT146" s="21"/>
      <c r="DPU146" s="21"/>
      <c r="DPV146" s="21"/>
      <c r="DPW146" s="21"/>
      <c r="DPX146" s="21"/>
      <c r="DPY146" s="21"/>
      <c r="DPZ146" s="21"/>
      <c r="DQA146" s="21"/>
      <c r="DQB146" s="21"/>
      <c r="DQC146" s="21"/>
      <c r="DQD146" s="21"/>
      <c r="DQE146" s="21"/>
      <c r="DQF146" s="21"/>
      <c r="DQG146" s="21"/>
      <c r="DQH146" s="21"/>
      <c r="DQI146" s="21"/>
      <c r="DQJ146" s="21"/>
      <c r="DQK146" s="21"/>
      <c r="DQL146" s="21"/>
      <c r="DQM146" s="21"/>
      <c r="DQN146" s="21"/>
      <c r="DQO146" s="21"/>
      <c r="DQP146" s="21"/>
      <c r="DQQ146" s="21"/>
      <c r="DQR146" s="21"/>
      <c r="DQS146" s="21"/>
      <c r="DQT146" s="21"/>
      <c r="DQU146" s="21"/>
      <c r="DQV146" s="21"/>
      <c r="DQW146" s="21"/>
      <c r="DQX146" s="21"/>
      <c r="DQY146" s="21"/>
      <c r="DQZ146" s="21"/>
      <c r="DRA146" s="21"/>
      <c r="DRB146" s="21"/>
      <c r="DRC146" s="21"/>
      <c r="DRD146" s="21"/>
      <c r="DRE146" s="21"/>
      <c r="DRF146" s="21"/>
      <c r="DRG146" s="21"/>
      <c r="DRH146" s="21"/>
      <c r="DRI146" s="21"/>
      <c r="DRJ146" s="21"/>
      <c r="DRK146" s="21"/>
      <c r="DRL146" s="21"/>
      <c r="DRM146" s="21"/>
      <c r="DRN146" s="21"/>
      <c r="DRO146" s="21"/>
      <c r="DRP146" s="21"/>
      <c r="DRQ146" s="21"/>
      <c r="DRR146" s="21"/>
      <c r="DRS146" s="21"/>
      <c r="DRT146" s="21"/>
      <c r="DRU146" s="21"/>
      <c r="DRV146" s="21"/>
      <c r="DRW146" s="21"/>
      <c r="DRX146" s="21"/>
      <c r="DRY146" s="21"/>
      <c r="DRZ146" s="21"/>
      <c r="DSA146" s="21"/>
      <c r="DSB146" s="21"/>
      <c r="DSC146" s="21"/>
      <c r="DSD146" s="21"/>
      <c r="DSE146" s="21"/>
      <c r="DSF146" s="21"/>
      <c r="DSG146" s="21"/>
      <c r="DSH146" s="21"/>
      <c r="DSI146" s="21"/>
      <c r="DSJ146" s="21"/>
      <c r="DSK146" s="21"/>
      <c r="DSL146" s="21"/>
      <c r="DSM146" s="21"/>
      <c r="DSN146" s="21"/>
      <c r="DSO146" s="21"/>
      <c r="DSP146" s="21"/>
      <c r="DSQ146" s="21"/>
      <c r="DSR146" s="21"/>
      <c r="DSS146" s="21"/>
      <c r="DST146" s="21"/>
      <c r="DSU146" s="21"/>
      <c r="DSV146" s="21"/>
      <c r="DSW146" s="21"/>
      <c r="DSX146" s="21"/>
      <c r="DSY146" s="21"/>
      <c r="DSZ146" s="21"/>
      <c r="DTA146" s="21"/>
      <c r="DTB146" s="21"/>
      <c r="DTC146" s="21"/>
      <c r="DTD146" s="21"/>
      <c r="DTE146" s="21"/>
      <c r="DTF146" s="21"/>
      <c r="DTG146" s="21"/>
      <c r="DTH146" s="21"/>
      <c r="DTI146" s="21"/>
      <c r="DTJ146" s="21"/>
      <c r="DTK146" s="21"/>
      <c r="DTL146" s="21"/>
      <c r="DTM146" s="21"/>
      <c r="DTN146" s="21"/>
      <c r="DTO146" s="21"/>
      <c r="DTP146" s="21"/>
      <c r="DTQ146" s="21"/>
      <c r="DTR146" s="21"/>
      <c r="DTS146" s="21"/>
      <c r="DTT146" s="21"/>
      <c r="DTU146" s="21"/>
      <c r="DTV146" s="21"/>
      <c r="DTW146" s="21"/>
      <c r="DTX146" s="21"/>
      <c r="DTY146" s="21"/>
      <c r="DTZ146" s="21"/>
      <c r="DUA146" s="21"/>
      <c r="DUB146" s="21"/>
      <c r="DUC146" s="21"/>
      <c r="DUD146" s="21"/>
      <c r="DUE146" s="21"/>
      <c r="DUF146" s="21"/>
      <c r="DUG146" s="21"/>
      <c r="DUH146" s="21"/>
      <c r="DUI146" s="21"/>
      <c r="DUJ146" s="21"/>
      <c r="DUK146" s="21"/>
      <c r="DUL146" s="21"/>
      <c r="DUM146" s="21"/>
      <c r="DUN146" s="21"/>
      <c r="DUO146" s="21"/>
      <c r="DUP146" s="21"/>
      <c r="DUQ146" s="21"/>
      <c r="DUR146" s="21"/>
      <c r="DUS146" s="21"/>
      <c r="DUT146" s="21"/>
      <c r="DUU146" s="21"/>
      <c r="DUV146" s="21"/>
      <c r="DUW146" s="21"/>
      <c r="DUX146" s="21"/>
      <c r="DUY146" s="21"/>
      <c r="DUZ146" s="21"/>
      <c r="DVA146" s="21"/>
      <c r="DVB146" s="21"/>
      <c r="DVC146" s="21"/>
      <c r="DVD146" s="21"/>
      <c r="DVE146" s="21"/>
      <c r="DVF146" s="21"/>
      <c r="DVG146" s="21"/>
      <c r="DVH146" s="21"/>
      <c r="DVI146" s="21"/>
      <c r="DVJ146" s="21"/>
      <c r="DVK146" s="21"/>
      <c r="DVL146" s="21"/>
      <c r="DVM146" s="21"/>
      <c r="DVN146" s="21"/>
      <c r="DVO146" s="21"/>
      <c r="DVP146" s="21"/>
      <c r="DVQ146" s="21"/>
      <c r="DVR146" s="21"/>
      <c r="DVS146" s="21"/>
      <c r="DVT146" s="21"/>
      <c r="DVU146" s="21"/>
      <c r="DVV146" s="21"/>
      <c r="DVW146" s="21"/>
      <c r="DVX146" s="21"/>
      <c r="DVY146" s="21"/>
      <c r="DVZ146" s="21"/>
      <c r="DWA146" s="21"/>
      <c r="DWB146" s="21"/>
      <c r="DWC146" s="21"/>
      <c r="DWD146" s="21"/>
      <c r="DWE146" s="21"/>
      <c r="DWF146" s="21"/>
      <c r="DWG146" s="21"/>
      <c r="DWH146" s="21"/>
      <c r="DWI146" s="21"/>
      <c r="DWJ146" s="21"/>
      <c r="DWK146" s="21"/>
      <c r="DWL146" s="21"/>
      <c r="DWM146" s="21"/>
      <c r="DWN146" s="21"/>
      <c r="DWO146" s="21"/>
      <c r="DWP146" s="21"/>
      <c r="DWQ146" s="21"/>
      <c r="DWR146" s="21"/>
      <c r="DWS146" s="21"/>
      <c r="DWT146" s="21"/>
      <c r="DWU146" s="21"/>
      <c r="DWV146" s="21"/>
      <c r="DWW146" s="21"/>
      <c r="DWX146" s="21"/>
      <c r="DWY146" s="21"/>
      <c r="DWZ146" s="21"/>
      <c r="DXA146" s="21"/>
      <c r="DXB146" s="21"/>
      <c r="DXC146" s="21"/>
      <c r="DXD146" s="21"/>
      <c r="DXE146" s="21"/>
      <c r="DXF146" s="21"/>
      <c r="DXG146" s="21"/>
      <c r="DXH146" s="21"/>
      <c r="DXI146" s="21"/>
      <c r="DXJ146" s="21"/>
      <c r="DXK146" s="21"/>
      <c r="DXL146" s="21"/>
      <c r="DXM146" s="21"/>
      <c r="DXN146" s="21"/>
      <c r="DXO146" s="21"/>
      <c r="DXP146" s="21"/>
      <c r="DXQ146" s="21"/>
      <c r="DXR146" s="21"/>
      <c r="DXS146" s="21"/>
      <c r="DXT146" s="21"/>
      <c r="DXU146" s="21"/>
      <c r="DXV146" s="21"/>
      <c r="DXW146" s="21"/>
      <c r="DXX146" s="21"/>
      <c r="DXY146" s="21"/>
      <c r="DXZ146" s="21"/>
      <c r="DYA146" s="21"/>
      <c r="DYB146" s="21"/>
      <c r="DYC146" s="21"/>
      <c r="DYD146" s="21"/>
      <c r="DYE146" s="21"/>
      <c r="DYF146" s="21"/>
      <c r="DYG146" s="21"/>
      <c r="DYH146" s="21"/>
      <c r="DYI146" s="21"/>
      <c r="DYJ146" s="21"/>
      <c r="DYK146" s="21"/>
      <c r="DYL146" s="21"/>
      <c r="DYM146" s="21"/>
      <c r="DYN146" s="21"/>
      <c r="DYO146" s="21"/>
      <c r="DYP146" s="21"/>
      <c r="DYQ146" s="21"/>
      <c r="DYR146" s="21"/>
      <c r="DYS146" s="21"/>
      <c r="DYT146" s="21"/>
      <c r="DYU146" s="21"/>
      <c r="DYV146" s="21"/>
      <c r="DYW146" s="21"/>
      <c r="DYX146" s="21"/>
      <c r="DYY146" s="21"/>
      <c r="DYZ146" s="21"/>
      <c r="DZA146" s="21"/>
      <c r="DZB146" s="21"/>
      <c r="DZC146" s="21"/>
      <c r="DZD146" s="21"/>
      <c r="DZE146" s="21"/>
      <c r="DZF146" s="21"/>
      <c r="DZG146" s="21"/>
      <c r="DZH146" s="21"/>
      <c r="DZI146" s="21"/>
      <c r="DZJ146" s="21"/>
      <c r="DZK146" s="21"/>
      <c r="DZL146" s="21"/>
      <c r="DZM146" s="21"/>
      <c r="DZN146" s="21"/>
      <c r="DZO146" s="21"/>
      <c r="DZP146" s="21"/>
      <c r="DZQ146" s="21"/>
      <c r="DZR146" s="21"/>
      <c r="DZS146" s="21"/>
      <c r="DZT146" s="21"/>
      <c r="DZU146" s="21"/>
      <c r="DZV146" s="21"/>
      <c r="DZW146" s="21"/>
      <c r="DZX146" s="21"/>
      <c r="DZY146" s="21"/>
      <c r="DZZ146" s="21"/>
      <c r="EAA146" s="21"/>
      <c r="EAB146" s="21"/>
      <c r="EAC146" s="21"/>
      <c r="EAD146" s="21"/>
      <c r="EAE146" s="21"/>
      <c r="EAF146" s="21"/>
      <c r="EAG146" s="21"/>
      <c r="EAH146" s="21"/>
      <c r="EAI146" s="21"/>
      <c r="EAJ146" s="21"/>
      <c r="EAK146" s="21"/>
      <c r="EAL146" s="21"/>
      <c r="EAM146" s="21"/>
      <c r="EAN146" s="21"/>
      <c r="EAO146" s="21"/>
      <c r="EAP146" s="21"/>
      <c r="EAQ146" s="21"/>
      <c r="EAR146" s="21"/>
      <c r="EAS146" s="21"/>
      <c r="EAT146" s="21"/>
      <c r="EAU146" s="21"/>
      <c r="EAV146" s="21"/>
      <c r="EAW146" s="21"/>
      <c r="EAX146" s="21"/>
      <c r="EAY146" s="21"/>
      <c r="EAZ146" s="21"/>
      <c r="EBA146" s="21"/>
      <c r="EBB146" s="21"/>
      <c r="EBC146" s="21"/>
      <c r="EBD146" s="21"/>
      <c r="EBE146" s="21"/>
      <c r="EBF146" s="21"/>
      <c r="EBG146" s="21"/>
      <c r="EBH146" s="21"/>
      <c r="EBI146" s="21"/>
      <c r="EBJ146" s="21"/>
      <c r="EBK146" s="21"/>
      <c r="EBL146" s="21"/>
      <c r="EBM146" s="21"/>
      <c r="EBN146" s="21"/>
      <c r="EBO146" s="21"/>
      <c r="EBP146" s="21"/>
      <c r="EBQ146" s="21"/>
      <c r="EBR146" s="21"/>
      <c r="EBS146" s="21"/>
      <c r="EBT146" s="21"/>
      <c r="EBU146" s="21"/>
      <c r="EBV146" s="21"/>
      <c r="EBW146" s="21"/>
      <c r="EBX146" s="21"/>
      <c r="EBY146" s="21"/>
      <c r="EBZ146" s="21"/>
      <c r="ECA146" s="21"/>
      <c r="ECB146" s="21"/>
      <c r="ECC146" s="21"/>
      <c r="ECD146" s="21"/>
      <c r="ECE146" s="21"/>
      <c r="ECF146" s="21"/>
      <c r="ECG146" s="21"/>
      <c r="ECH146" s="21"/>
      <c r="ECI146" s="21"/>
      <c r="ECJ146" s="21"/>
      <c r="ECK146" s="21"/>
      <c r="ECL146" s="21"/>
      <c r="ECM146" s="21"/>
      <c r="ECN146" s="21"/>
      <c r="ECO146" s="21"/>
      <c r="ECP146" s="21"/>
      <c r="ECQ146" s="21"/>
      <c r="ECR146" s="21"/>
      <c r="ECS146" s="21"/>
      <c r="ECT146" s="21"/>
      <c r="ECU146" s="21"/>
      <c r="ECV146" s="21"/>
      <c r="ECW146" s="21"/>
      <c r="ECX146" s="21"/>
      <c r="ECY146" s="21"/>
      <c r="ECZ146" s="21"/>
      <c r="EDA146" s="21"/>
      <c r="EDB146" s="21"/>
      <c r="EDC146" s="21"/>
      <c r="EDD146" s="21"/>
      <c r="EDE146" s="21"/>
      <c r="EDF146" s="21"/>
      <c r="EDG146" s="21"/>
      <c r="EDH146" s="21"/>
      <c r="EDI146" s="21"/>
      <c r="EDJ146" s="21"/>
      <c r="EDK146" s="21"/>
      <c r="EDL146" s="21"/>
      <c r="EDM146" s="21"/>
      <c r="EDN146" s="21"/>
      <c r="EDO146" s="21"/>
      <c r="EDP146" s="21"/>
      <c r="EDQ146" s="21"/>
      <c r="EDR146" s="21"/>
      <c r="EDS146" s="21"/>
      <c r="EDT146" s="21"/>
      <c r="EDU146" s="21"/>
      <c r="EDV146" s="21"/>
      <c r="EDW146" s="21"/>
      <c r="EDX146" s="21"/>
      <c r="EDY146" s="21"/>
      <c r="EDZ146" s="21"/>
      <c r="EEA146" s="21"/>
      <c r="EEB146" s="21"/>
      <c r="EEC146" s="21"/>
      <c r="EED146" s="21"/>
      <c r="EEE146" s="21"/>
      <c r="EEF146" s="21"/>
      <c r="EEG146" s="21"/>
      <c r="EEH146" s="21"/>
      <c r="EEI146" s="21"/>
      <c r="EEJ146" s="21"/>
      <c r="EEK146" s="21"/>
      <c r="EEL146" s="21"/>
      <c r="EEM146" s="21"/>
      <c r="EEN146" s="21"/>
      <c r="EEO146" s="21"/>
      <c r="EEP146" s="21"/>
      <c r="EEQ146" s="21"/>
      <c r="EER146" s="21"/>
      <c r="EES146" s="21"/>
      <c r="EET146" s="21"/>
      <c r="EEU146" s="21"/>
      <c r="EEV146" s="21"/>
      <c r="EEW146" s="21"/>
      <c r="EEX146" s="21"/>
      <c r="EEY146" s="21"/>
      <c r="EEZ146" s="21"/>
      <c r="EFA146" s="21"/>
      <c r="EFB146" s="21"/>
      <c r="EFC146" s="21"/>
      <c r="EFD146" s="21"/>
      <c r="EFE146" s="21"/>
      <c r="EFF146" s="21"/>
      <c r="EFG146" s="21"/>
      <c r="EFH146" s="21"/>
      <c r="EFI146" s="21"/>
      <c r="EFJ146" s="21"/>
      <c r="EFK146" s="21"/>
      <c r="EFL146" s="21"/>
      <c r="EFM146" s="21"/>
      <c r="EFN146" s="21"/>
      <c r="EFO146" s="21"/>
      <c r="EFP146" s="21"/>
      <c r="EFQ146" s="21"/>
      <c r="EFR146" s="21"/>
      <c r="EFS146" s="21"/>
      <c r="EFT146" s="21"/>
      <c r="EFU146" s="21"/>
      <c r="EFV146" s="21"/>
      <c r="EFW146" s="21"/>
      <c r="EFX146" s="21"/>
      <c r="EFY146" s="21"/>
      <c r="EFZ146" s="21"/>
      <c r="EGA146" s="21"/>
      <c r="EGB146" s="21"/>
      <c r="EGC146" s="21"/>
      <c r="EGD146" s="21"/>
      <c r="EGE146" s="21"/>
      <c r="EGF146" s="21"/>
      <c r="EGG146" s="21"/>
      <c r="EGH146" s="21"/>
      <c r="EGI146" s="21"/>
      <c r="EGJ146" s="21"/>
      <c r="EGK146" s="21"/>
      <c r="EGL146" s="21"/>
      <c r="EGM146" s="21"/>
      <c r="EGN146" s="21"/>
      <c r="EGO146" s="21"/>
      <c r="EGP146" s="21"/>
      <c r="EGQ146" s="21"/>
      <c r="EGR146" s="21"/>
      <c r="EGS146" s="21"/>
      <c r="EGT146" s="21"/>
      <c r="EGU146" s="21"/>
      <c r="EGV146" s="21"/>
      <c r="EGW146" s="21"/>
      <c r="EGX146" s="21"/>
      <c r="EGY146" s="21"/>
      <c r="EGZ146" s="21"/>
      <c r="EHA146" s="21"/>
      <c r="EHB146" s="21"/>
      <c r="EHC146" s="21"/>
      <c r="EHD146" s="21"/>
      <c r="EHE146" s="21"/>
      <c r="EHF146" s="21"/>
      <c r="EHG146" s="21"/>
      <c r="EHH146" s="21"/>
      <c r="EHI146" s="21"/>
      <c r="EHJ146" s="21"/>
      <c r="EHK146" s="21"/>
      <c r="EHL146" s="21"/>
      <c r="EHM146" s="21"/>
      <c r="EHN146" s="21"/>
      <c r="EHO146" s="21"/>
      <c r="EHP146" s="21"/>
      <c r="EHQ146" s="21"/>
      <c r="EHR146" s="21"/>
      <c r="EHS146" s="21"/>
      <c r="EHT146" s="21"/>
      <c r="EHU146" s="21"/>
      <c r="EHV146" s="21"/>
      <c r="EHW146" s="21"/>
      <c r="EHX146" s="21"/>
      <c r="EHY146" s="21"/>
      <c r="EHZ146" s="21"/>
      <c r="EIA146" s="21"/>
      <c r="EIB146" s="21"/>
      <c r="EIC146" s="21"/>
      <c r="EID146" s="21"/>
      <c r="EIE146" s="21"/>
      <c r="EIF146" s="21"/>
      <c r="EIG146" s="21"/>
      <c r="EIH146" s="21"/>
      <c r="EII146" s="21"/>
      <c r="EIJ146" s="21"/>
      <c r="EIK146" s="21"/>
      <c r="EIL146" s="21"/>
      <c r="EIM146" s="21"/>
      <c r="EIN146" s="21"/>
      <c r="EIO146" s="21"/>
      <c r="EIP146" s="21"/>
      <c r="EIQ146" s="21"/>
      <c r="EIR146" s="21"/>
      <c r="EIS146" s="21"/>
      <c r="EIT146" s="21"/>
      <c r="EIU146" s="21"/>
      <c r="EIV146" s="21"/>
      <c r="EIW146" s="21"/>
      <c r="EIX146" s="21"/>
      <c r="EIY146" s="21"/>
      <c r="EIZ146" s="21"/>
      <c r="EJA146" s="21"/>
      <c r="EJB146" s="21"/>
      <c r="EJC146" s="21"/>
      <c r="EJD146" s="21"/>
      <c r="EJE146" s="21"/>
      <c r="EJF146" s="21"/>
      <c r="EJG146" s="21"/>
      <c r="EJH146" s="21"/>
      <c r="EJI146" s="21"/>
      <c r="EJJ146" s="21"/>
      <c r="EJK146" s="21"/>
      <c r="EJL146" s="21"/>
      <c r="EJM146" s="21"/>
      <c r="EJN146" s="21"/>
      <c r="EJO146" s="21"/>
      <c r="EJP146" s="21"/>
      <c r="EJQ146" s="21"/>
      <c r="EJR146" s="21"/>
      <c r="EJS146" s="21"/>
      <c r="EJT146" s="21"/>
      <c r="EJU146" s="21"/>
      <c r="EJV146" s="21"/>
      <c r="EJW146" s="21"/>
      <c r="EJX146" s="21"/>
      <c r="EJY146" s="21"/>
      <c r="EJZ146" s="21"/>
      <c r="EKA146" s="21"/>
      <c r="EKB146" s="21"/>
      <c r="EKC146" s="21"/>
      <c r="EKD146" s="21"/>
      <c r="EKE146" s="21"/>
      <c r="EKF146" s="21"/>
      <c r="EKG146" s="21"/>
      <c r="EKH146" s="21"/>
      <c r="EKI146" s="21"/>
      <c r="EKJ146" s="21"/>
      <c r="EKK146" s="21"/>
      <c r="EKL146" s="21"/>
      <c r="EKM146" s="21"/>
      <c r="EKN146" s="21"/>
      <c r="EKO146" s="21"/>
      <c r="EKP146" s="21"/>
      <c r="EKQ146" s="21"/>
      <c r="EKR146" s="21"/>
      <c r="EKS146" s="21"/>
      <c r="EKT146" s="21"/>
      <c r="EKU146" s="21"/>
      <c r="EKV146" s="21"/>
      <c r="EKW146" s="21"/>
      <c r="EKX146" s="21"/>
      <c r="EKY146" s="21"/>
      <c r="EKZ146" s="21"/>
      <c r="ELA146" s="21"/>
      <c r="ELB146" s="21"/>
      <c r="ELC146" s="21"/>
      <c r="ELD146" s="21"/>
      <c r="ELE146" s="21"/>
      <c r="ELF146" s="21"/>
      <c r="ELG146" s="21"/>
      <c r="ELH146" s="21"/>
      <c r="ELI146" s="21"/>
      <c r="ELJ146" s="21"/>
      <c r="ELK146" s="21"/>
      <c r="ELL146" s="21"/>
      <c r="ELM146" s="21"/>
      <c r="ELN146" s="21"/>
      <c r="ELO146" s="21"/>
      <c r="ELP146" s="21"/>
      <c r="ELQ146" s="21"/>
      <c r="ELR146" s="21"/>
      <c r="ELS146" s="21"/>
      <c r="ELT146" s="21"/>
      <c r="ELU146" s="21"/>
      <c r="ELV146" s="21"/>
      <c r="ELW146" s="21"/>
      <c r="ELX146" s="21"/>
      <c r="ELY146" s="21"/>
      <c r="ELZ146" s="21"/>
      <c r="EMA146" s="21"/>
      <c r="EMB146" s="21"/>
      <c r="EMC146" s="21"/>
      <c r="EMD146" s="21"/>
      <c r="EME146" s="21"/>
      <c r="EMF146" s="21"/>
      <c r="EMG146" s="21"/>
      <c r="EMH146" s="21"/>
      <c r="EMI146" s="21"/>
      <c r="EMJ146" s="21"/>
      <c r="EMK146" s="21"/>
      <c r="EML146" s="21"/>
      <c r="EMM146" s="21"/>
      <c r="EMN146" s="21"/>
      <c r="EMO146" s="21"/>
      <c r="EMP146" s="21"/>
      <c r="EMQ146" s="21"/>
      <c r="EMR146" s="21"/>
      <c r="EMS146" s="21"/>
      <c r="EMT146" s="21"/>
      <c r="EMU146" s="21"/>
      <c r="EMV146" s="21"/>
      <c r="EMW146" s="21"/>
      <c r="EMX146" s="21"/>
      <c r="EMY146" s="21"/>
      <c r="EMZ146" s="21"/>
      <c r="ENA146" s="21"/>
      <c r="ENB146" s="21"/>
      <c r="ENC146" s="21"/>
      <c r="END146" s="21"/>
      <c r="ENE146" s="21"/>
      <c r="ENF146" s="21"/>
      <c r="ENG146" s="21"/>
      <c r="ENH146" s="21"/>
      <c r="ENI146" s="21"/>
      <c r="ENJ146" s="21"/>
      <c r="ENK146" s="21"/>
      <c r="ENL146" s="21"/>
      <c r="ENM146" s="21"/>
      <c r="ENN146" s="21"/>
      <c r="ENO146" s="21"/>
      <c r="ENP146" s="21"/>
      <c r="ENQ146" s="21"/>
      <c r="ENR146" s="21"/>
      <c r="ENS146" s="21"/>
      <c r="ENT146" s="21"/>
      <c r="ENU146" s="21"/>
      <c r="ENV146" s="21"/>
      <c r="ENW146" s="21"/>
      <c r="ENX146" s="21"/>
      <c r="ENY146" s="21"/>
      <c r="ENZ146" s="21"/>
      <c r="EOA146" s="21"/>
      <c r="EOB146" s="21"/>
      <c r="EOC146" s="21"/>
      <c r="EOD146" s="21"/>
      <c r="EOE146" s="21"/>
      <c r="EOF146" s="21"/>
      <c r="EOG146" s="21"/>
      <c r="EOH146" s="21"/>
      <c r="EOI146" s="21"/>
      <c r="EOJ146" s="21"/>
      <c r="EOK146" s="21"/>
      <c r="EOL146" s="21"/>
      <c r="EOM146" s="21"/>
      <c r="EON146" s="21"/>
      <c r="EOO146" s="21"/>
      <c r="EOP146" s="21"/>
      <c r="EOQ146" s="21"/>
      <c r="EOR146" s="21"/>
      <c r="EOS146" s="21"/>
      <c r="EOT146" s="21"/>
      <c r="EOU146" s="21"/>
      <c r="EOV146" s="21"/>
      <c r="EOW146" s="21"/>
      <c r="EOX146" s="21"/>
      <c r="EOY146" s="21"/>
      <c r="EOZ146" s="21"/>
      <c r="EPA146" s="21"/>
      <c r="EPB146" s="21"/>
      <c r="EPC146" s="21"/>
      <c r="EPD146" s="21"/>
      <c r="EPE146" s="21"/>
      <c r="EPF146" s="21"/>
      <c r="EPG146" s="21"/>
      <c r="EPH146" s="21"/>
      <c r="EPI146" s="21"/>
      <c r="EPJ146" s="21"/>
      <c r="EPK146" s="21"/>
      <c r="EPL146" s="21"/>
      <c r="EPM146" s="21"/>
      <c r="EPN146" s="21"/>
      <c r="EPO146" s="21"/>
      <c r="EPP146" s="21"/>
      <c r="EPQ146" s="21"/>
      <c r="EPR146" s="21"/>
      <c r="EPS146" s="21"/>
      <c r="EPT146" s="21"/>
      <c r="EPU146" s="21"/>
      <c r="EPV146" s="21"/>
      <c r="EPW146" s="21"/>
      <c r="EPX146" s="21"/>
      <c r="EPY146" s="21"/>
      <c r="EPZ146" s="21"/>
      <c r="EQA146" s="21"/>
      <c r="EQB146" s="21"/>
      <c r="EQC146" s="21"/>
      <c r="EQD146" s="21"/>
      <c r="EQE146" s="21"/>
      <c r="EQF146" s="21"/>
      <c r="EQG146" s="21"/>
      <c r="EQH146" s="21"/>
      <c r="EQI146" s="21"/>
      <c r="EQJ146" s="21"/>
      <c r="EQK146" s="21"/>
      <c r="EQL146" s="21"/>
      <c r="EQM146" s="21"/>
      <c r="EQN146" s="21"/>
      <c r="EQO146" s="21"/>
      <c r="EQP146" s="21"/>
      <c r="EQQ146" s="21"/>
      <c r="EQR146" s="21"/>
      <c r="EQS146" s="21"/>
      <c r="EQT146" s="21"/>
      <c r="EQU146" s="21"/>
      <c r="EQV146" s="21"/>
      <c r="EQW146" s="21"/>
      <c r="EQX146" s="21"/>
      <c r="EQY146" s="21"/>
      <c r="EQZ146" s="21"/>
      <c r="ERA146" s="21"/>
      <c r="ERB146" s="21"/>
      <c r="ERC146" s="21"/>
      <c r="ERD146" s="21"/>
      <c r="ERE146" s="21"/>
      <c r="ERF146" s="21"/>
      <c r="ERG146" s="21"/>
      <c r="ERH146" s="21"/>
      <c r="ERI146" s="21"/>
      <c r="ERJ146" s="21"/>
      <c r="ERK146" s="21"/>
      <c r="ERL146" s="21"/>
      <c r="ERM146" s="21"/>
      <c r="ERN146" s="21"/>
      <c r="ERO146" s="21"/>
      <c r="ERP146" s="21"/>
      <c r="ERQ146" s="21"/>
      <c r="ERR146" s="21"/>
      <c r="ERS146" s="21"/>
      <c r="ERT146" s="21"/>
      <c r="ERU146" s="21"/>
      <c r="ERV146" s="21"/>
      <c r="ERW146" s="21"/>
      <c r="ERX146" s="21"/>
      <c r="ERY146" s="21"/>
      <c r="ERZ146" s="21"/>
      <c r="ESA146" s="21"/>
      <c r="ESB146" s="21"/>
      <c r="ESC146" s="21"/>
      <c r="ESD146" s="21"/>
      <c r="ESE146" s="21"/>
      <c r="ESF146" s="21"/>
      <c r="ESG146" s="21"/>
      <c r="ESH146" s="21"/>
      <c r="ESI146" s="21"/>
      <c r="ESJ146" s="21"/>
      <c r="ESK146" s="21"/>
      <c r="ESL146" s="21"/>
      <c r="ESM146" s="21"/>
      <c r="ESN146" s="21"/>
      <c r="ESO146" s="21"/>
      <c r="ESP146" s="21"/>
      <c r="ESQ146" s="21"/>
      <c r="ESR146" s="21"/>
      <c r="ESS146" s="21"/>
      <c r="EST146" s="21"/>
      <c r="ESU146" s="21"/>
      <c r="ESV146" s="21"/>
      <c r="ESW146" s="21"/>
      <c r="ESX146" s="21"/>
      <c r="ESY146" s="21"/>
      <c r="ESZ146" s="21"/>
      <c r="ETA146" s="21"/>
      <c r="ETB146" s="21"/>
      <c r="ETC146" s="21"/>
      <c r="ETD146" s="21"/>
      <c r="ETE146" s="21"/>
      <c r="ETF146" s="21"/>
      <c r="ETG146" s="21"/>
      <c r="ETH146" s="21"/>
      <c r="ETI146" s="21"/>
      <c r="ETJ146" s="21"/>
      <c r="ETK146" s="21"/>
      <c r="ETL146" s="21"/>
      <c r="ETM146" s="21"/>
      <c r="ETN146" s="21"/>
      <c r="ETO146" s="21"/>
      <c r="ETP146" s="21"/>
      <c r="ETQ146" s="21"/>
      <c r="ETR146" s="21"/>
      <c r="ETS146" s="21"/>
      <c r="ETT146" s="21"/>
      <c r="ETU146" s="21"/>
      <c r="ETV146" s="21"/>
      <c r="ETW146" s="21"/>
      <c r="ETX146" s="21"/>
      <c r="ETY146" s="21"/>
      <c r="ETZ146" s="21"/>
      <c r="EUA146" s="21"/>
      <c r="EUB146" s="21"/>
      <c r="EUC146" s="21"/>
      <c r="EUD146" s="21"/>
      <c r="EUE146" s="21"/>
      <c r="EUF146" s="21"/>
      <c r="EUG146" s="21"/>
      <c r="EUH146" s="21"/>
      <c r="EUI146" s="21"/>
      <c r="EUJ146" s="21"/>
      <c r="EUK146" s="21"/>
      <c r="EUL146" s="21"/>
      <c r="EUM146" s="21"/>
      <c r="EUN146" s="21"/>
      <c r="EUO146" s="21"/>
      <c r="EUP146" s="21"/>
      <c r="EUQ146" s="21"/>
      <c r="EUR146" s="21"/>
      <c r="EUS146" s="21"/>
      <c r="EUT146" s="21"/>
      <c r="EUU146" s="21"/>
      <c r="EUV146" s="21"/>
      <c r="EUW146" s="21"/>
      <c r="EUX146" s="21"/>
      <c r="EUY146" s="21"/>
      <c r="EUZ146" s="21"/>
      <c r="EVA146" s="21"/>
      <c r="EVB146" s="21"/>
      <c r="EVC146" s="21"/>
      <c r="EVD146" s="21"/>
      <c r="EVE146" s="21"/>
      <c r="EVF146" s="21"/>
      <c r="EVG146" s="21"/>
      <c r="EVH146" s="21"/>
      <c r="EVI146" s="21"/>
      <c r="EVJ146" s="21"/>
      <c r="EVK146" s="21"/>
      <c r="EVL146" s="21"/>
      <c r="EVM146" s="21"/>
      <c r="EVN146" s="21"/>
      <c r="EVO146" s="21"/>
      <c r="EVP146" s="21"/>
      <c r="EVQ146" s="21"/>
      <c r="EVR146" s="21"/>
      <c r="EVS146" s="21"/>
      <c r="EVT146" s="21"/>
      <c r="EVU146" s="21"/>
      <c r="EVV146" s="21"/>
      <c r="EVW146" s="21"/>
      <c r="EVX146" s="21"/>
      <c r="EVY146" s="21"/>
      <c r="EVZ146" s="21"/>
      <c r="EWA146" s="21"/>
      <c r="EWB146" s="21"/>
      <c r="EWC146" s="21"/>
      <c r="EWD146" s="21"/>
      <c r="EWE146" s="21"/>
      <c r="EWF146" s="21"/>
      <c r="EWG146" s="21"/>
      <c r="EWH146" s="21"/>
      <c r="EWI146" s="21"/>
      <c r="EWJ146" s="21"/>
      <c r="EWK146" s="21"/>
      <c r="EWL146" s="21"/>
      <c r="EWM146" s="21"/>
      <c r="EWN146" s="21"/>
      <c r="EWO146" s="21"/>
      <c r="EWP146" s="21"/>
      <c r="EWQ146" s="21"/>
      <c r="EWR146" s="21"/>
      <c r="EWS146" s="21"/>
      <c r="EWT146" s="21"/>
      <c r="EWU146" s="21"/>
      <c r="EWV146" s="21"/>
      <c r="EWW146" s="21"/>
      <c r="EWX146" s="21"/>
      <c r="EWY146" s="21"/>
      <c r="EWZ146" s="21"/>
      <c r="EXA146" s="21"/>
      <c r="EXB146" s="21"/>
      <c r="EXC146" s="21"/>
      <c r="EXD146" s="21"/>
      <c r="EXE146" s="21"/>
      <c r="EXF146" s="21"/>
      <c r="EXG146" s="21"/>
      <c r="EXH146" s="21"/>
      <c r="EXI146" s="21"/>
      <c r="EXJ146" s="21"/>
      <c r="EXK146" s="21"/>
      <c r="EXL146" s="21"/>
      <c r="EXM146" s="21"/>
      <c r="EXN146" s="21"/>
      <c r="EXO146" s="21"/>
      <c r="EXP146" s="21"/>
      <c r="EXQ146" s="21"/>
      <c r="EXR146" s="21"/>
      <c r="EXS146" s="21"/>
      <c r="EXT146" s="21"/>
      <c r="EXU146" s="21"/>
      <c r="EXV146" s="21"/>
      <c r="EXW146" s="21"/>
      <c r="EXX146" s="21"/>
      <c r="EXY146" s="21"/>
      <c r="EXZ146" s="21"/>
      <c r="EYA146" s="21"/>
      <c r="EYB146" s="21"/>
      <c r="EYC146" s="21"/>
      <c r="EYD146" s="21"/>
      <c r="EYE146" s="21"/>
      <c r="EYF146" s="21"/>
      <c r="EYG146" s="21"/>
      <c r="EYH146" s="21"/>
      <c r="EYI146" s="21"/>
      <c r="EYJ146" s="21"/>
      <c r="EYK146" s="21"/>
      <c r="EYL146" s="21"/>
      <c r="EYM146" s="21"/>
      <c r="EYN146" s="21"/>
      <c r="EYO146" s="21"/>
      <c r="EYP146" s="21"/>
      <c r="EYQ146" s="21"/>
      <c r="EYR146" s="21"/>
      <c r="EYS146" s="21"/>
      <c r="EYT146" s="21"/>
      <c r="EYU146" s="21"/>
      <c r="EYV146" s="21"/>
      <c r="EYW146" s="21"/>
      <c r="EYX146" s="21"/>
      <c r="EYY146" s="21"/>
      <c r="EYZ146" s="21"/>
      <c r="EZA146" s="21"/>
      <c r="EZB146" s="21"/>
      <c r="EZC146" s="21"/>
      <c r="EZD146" s="21"/>
      <c r="EZE146" s="21"/>
      <c r="EZF146" s="21"/>
      <c r="EZG146" s="21"/>
      <c r="EZH146" s="21"/>
      <c r="EZI146" s="21"/>
      <c r="EZJ146" s="21"/>
      <c r="EZK146" s="21"/>
      <c r="EZL146" s="21"/>
      <c r="EZM146" s="21"/>
      <c r="EZN146" s="21"/>
      <c r="EZO146" s="21"/>
      <c r="EZP146" s="21"/>
      <c r="EZQ146" s="21"/>
      <c r="EZR146" s="21"/>
      <c r="EZS146" s="21"/>
      <c r="EZT146" s="21"/>
      <c r="EZU146" s="21"/>
      <c r="EZV146" s="21"/>
      <c r="EZW146" s="21"/>
      <c r="EZX146" s="21"/>
      <c r="EZY146" s="21"/>
      <c r="EZZ146" s="21"/>
      <c r="FAA146" s="21"/>
      <c r="FAB146" s="21"/>
      <c r="FAC146" s="21"/>
      <c r="FAD146" s="21"/>
      <c r="FAE146" s="21"/>
      <c r="FAF146" s="21"/>
      <c r="FAG146" s="21"/>
      <c r="FAH146" s="21"/>
      <c r="FAI146" s="21"/>
      <c r="FAJ146" s="21"/>
      <c r="FAK146" s="21"/>
      <c r="FAL146" s="21"/>
      <c r="FAM146" s="21"/>
      <c r="FAN146" s="21"/>
      <c r="FAO146" s="21"/>
      <c r="FAP146" s="21"/>
      <c r="FAQ146" s="21"/>
      <c r="FAR146" s="21"/>
      <c r="FAS146" s="21"/>
      <c r="FAT146" s="21"/>
      <c r="FAU146" s="21"/>
      <c r="FAV146" s="21"/>
      <c r="FAW146" s="21"/>
      <c r="FAX146" s="21"/>
      <c r="FAY146" s="21"/>
      <c r="FAZ146" s="21"/>
      <c r="FBA146" s="21"/>
      <c r="FBB146" s="21"/>
      <c r="FBC146" s="21"/>
      <c r="FBD146" s="21"/>
      <c r="FBE146" s="21"/>
      <c r="FBF146" s="21"/>
      <c r="FBG146" s="21"/>
      <c r="FBH146" s="21"/>
      <c r="FBI146" s="21"/>
      <c r="FBJ146" s="21"/>
      <c r="FBK146" s="21"/>
      <c r="FBL146" s="21"/>
      <c r="FBM146" s="21"/>
      <c r="FBN146" s="21"/>
      <c r="FBO146" s="21"/>
      <c r="FBP146" s="21"/>
      <c r="FBQ146" s="21"/>
      <c r="FBR146" s="21"/>
      <c r="FBS146" s="21"/>
      <c r="FBT146" s="21"/>
      <c r="FBU146" s="21"/>
      <c r="FBV146" s="21"/>
      <c r="FBW146" s="21"/>
      <c r="FBX146" s="21"/>
      <c r="FBY146" s="21"/>
      <c r="FBZ146" s="21"/>
      <c r="FCA146" s="21"/>
      <c r="FCB146" s="21"/>
      <c r="FCC146" s="21"/>
      <c r="FCD146" s="21"/>
      <c r="FCE146" s="21"/>
      <c r="FCF146" s="21"/>
      <c r="FCG146" s="21"/>
      <c r="FCH146" s="21"/>
      <c r="FCI146" s="21"/>
      <c r="FCJ146" s="21"/>
      <c r="FCK146" s="21"/>
      <c r="FCL146" s="21"/>
      <c r="FCM146" s="21"/>
      <c r="FCN146" s="21"/>
      <c r="FCO146" s="21"/>
      <c r="FCP146" s="21"/>
      <c r="FCQ146" s="21"/>
      <c r="FCR146" s="21"/>
      <c r="FCS146" s="21"/>
      <c r="FCT146" s="21"/>
      <c r="FCU146" s="21"/>
      <c r="FCV146" s="21"/>
      <c r="FCW146" s="21"/>
      <c r="FCX146" s="21"/>
      <c r="FCY146" s="21"/>
      <c r="FCZ146" s="21"/>
      <c r="FDA146" s="21"/>
      <c r="FDB146" s="21"/>
      <c r="FDC146" s="21"/>
      <c r="FDD146" s="21"/>
      <c r="FDE146" s="21"/>
      <c r="FDF146" s="21"/>
      <c r="FDG146" s="21"/>
      <c r="FDH146" s="21"/>
      <c r="FDI146" s="21"/>
      <c r="FDJ146" s="21"/>
      <c r="FDK146" s="21"/>
      <c r="FDL146" s="21"/>
      <c r="FDM146" s="21"/>
      <c r="FDN146" s="21"/>
      <c r="FDO146" s="21"/>
      <c r="FDP146" s="21"/>
      <c r="FDQ146" s="21"/>
      <c r="FDR146" s="21"/>
      <c r="FDS146" s="21"/>
      <c r="FDT146" s="21"/>
      <c r="FDU146" s="21"/>
      <c r="FDV146" s="21"/>
      <c r="FDW146" s="21"/>
      <c r="FDX146" s="21"/>
      <c r="FDY146" s="21"/>
      <c r="FDZ146" s="21"/>
      <c r="FEA146" s="21"/>
      <c r="FEB146" s="21"/>
      <c r="FEC146" s="21"/>
      <c r="FED146" s="21"/>
      <c r="FEE146" s="21"/>
      <c r="FEF146" s="21"/>
      <c r="FEG146" s="21"/>
      <c r="FEH146" s="21"/>
      <c r="FEI146" s="21"/>
      <c r="FEJ146" s="21"/>
      <c r="FEK146" s="21"/>
      <c r="FEL146" s="21"/>
      <c r="FEM146" s="21"/>
      <c r="FEN146" s="21"/>
      <c r="FEO146" s="21"/>
      <c r="FEP146" s="21"/>
      <c r="FEQ146" s="21"/>
      <c r="FER146" s="21"/>
      <c r="FES146" s="21"/>
      <c r="FET146" s="21"/>
      <c r="FEU146" s="21"/>
      <c r="FEV146" s="21"/>
      <c r="FEW146" s="21"/>
      <c r="FEX146" s="21"/>
      <c r="FEY146" s="21"/>
      <c r="FEZ146" s="21"/>
      <c r="FFA146" s="21"/>
      <c r="FFB146" s="21"/>
      <c r="FFC146" s="21"/>
      <c r="FFD146" s="21"/>
      <c r="FFE146" s="21"/>
      <c r="FFF146" s="21"/>
      <c r="FFG146" s="21"/>
      <c r="FFH146" s="21"/>
      <c r="FFI146" s="21"/>
      <c r="FFJ146" s="21"/>
      <c r="FFK146" s="21"/>
      <c r="FFL146" s="21"/>
      <c r="FFM146" s="21"/>
      <c r="FFN146" s="21"/>
      <c r="FFO146" s="21"/>
      <c r="FFP146" s="21"/>
      <c r="FFQ146" s="21"/>
      <c r="FFR146" s="21"/>
      <c r="FFS146" s="21"/>
      <c r="FFT146" s="21"/>
      <c r="FFU146" s="21"/>
      <c r="FFV146" s="21"/>
      <c r="FFW146" s="21"/>
      <c r="FFX146" s="21"/>
      <c r="FFY146" s="21"/>
      <c r="FFZ146" s="21"/>
      <c r="FGA146" s="21"/>
      <c r="FGB146" s="21"/>
      <c r="FGC146" s="21"/>
      <c r="FGD146" s="21"/>
      <c r="FGE146" s="21"/>
      <c r="FGF146" s="21"/>
      <c r="FGG146" s="21"/>
      <c r="FGH146" s="21"/>
      <c r="FGI146" s="21"/>
      <c r="FGJ146" s="21"/>
      <c r="FGK146" s="21"/>
      <c r="FGL146" s="21"/>
      <c r="FGM146" s="21"/>
      <c r="FGN146" s="21"/>
      <c r="FGO146" s="21"/>
      <c r="FGP146" s="21"/>
      <c r="FGQ146" s="21"/>
      <c r="FGR146" s="21"/>
      <c r="FGS146" s="21"/>
      <c r="FGT146" s="21"/>
      <c r="FGU146" s="21"/>
      <c r="FGV146" s="21"/>
      <c r="FGW146" s="21"/>
      <c r="FGX146" s="21"/>
      <c r="FGY146" s="21"/>
      <c r="FGZ146" s="21"/>
      <c r="FHA146" s="21"/>
      <c r="FHB146" s="21"/>
      <c r="FHC146" s="21"/>
      <c r="FHD146" s="21"/>
      <c r="FHE146" s="21"/>
      <c r="FHF146" s="21"/>
      <c r="FHG146" s="21"/>
      <c r="FHH146" s="21"/>
      <c r="FHI146" s="21"/>
      <c r="FHJ146" s="21"/>
      <c r="FHK146" s="21"/>
      <c r="FHL146" s="21"/>
      <c r="FHM146" s="21"/>
      <c r="FHN146" s="21"/>
      <c r="FHO146" s="21"/>
      <c r="FHP146" s="21"/>
      <c r="FHQ146" s="21"/>
      <c r="FHR146" s="21"/>
      <c r="FHS146" s="21"/>
      <c r="FHT146" s="21"/>
      <c r="FHU146" s="21"/>
      <c r="FHV146" s="21"/>
      <c r="FHW146" s="21"/>
      <c r="FHX146" s="21"/>
      <c r="FHY146" s="21"/>
      <c r="FHZ146" s="21"/>
      <c r="FIA146" s="21"/>
      <c r="FIB146" s="21"/>
      <c r="FIC146" s="21"/>
      <c r="FID146" s="21"/>
      <c r="FIE146" s="21"/>
      <c r="FIF146" s="21"/>
      <c r="FIG146" s="21"/>
      <c r="FIH146" s="21"/>
      <c r="FII146" s="21"/>
      <c r="FIJ146" s="21"/>
      <c r="FIK146" s="21"/>
      <c r="FIL146" s="21"/>
      <c r="FIM146" s="21"/>
      <c r="FIN146" s="21"/>
      <c r="FIO146" s="21"/>
      <c r="FIP146" s="21"/>
      <c r="FIQ146" s="21"/>
      <c r="FIR146" s="21"/>
      <c r="FIS146" s="21"/>
      <c r="FIT146" s="21"/>
      <c r="FIU146" s="21"/>
      <c r="FIV146" s="21"/>
      <c r="FIW146" s="21"/>
      <c r="FIX146" s="21"/>
      <c r="FIY146" s="21"/>
      <c r="FIZ146" s="21"/>
      <c r="FJA146" s="21"/>
      <c r="FJB146" s="21"/>
      <c r="FJC146" s="21"/>
      <c r="FJD146" s="21"/>
      <c r="FJE146" s="21"/>
      <c r="FJF146" s="21"/>
      <c r="FJG146" s="21"/>
      <c r="FJH146" s="21"/>
      <c r="FJI146" s="21"/>
      <c r="FJJ146" s="21"/>
      <c r="FJK146" s="21"/>
      <c r="FJL146" s="21"/>
      <c r="FJM146" s="21"/>
      <c r="FJN146" s="21"/>
      <c r="FJO146" s="21"/>
      <c r="FJP146" s="21"/>
      <c r="FJQ146" s="21"/>
      <c r="FJR146" s="21"/>
      <c r="FJS146" s="21"/>
      <c r="FJT146" s="21"/>
      <c r="FJU146" s="21"/>
      <c r="FJV146" s="21"/>
      <c r="FJW146" s="21"/>
      <c r="FJX146" s="21"/>
      <c r="FJY146" s="21"/>
      <c r="FJZ146" s="21"/>
      <c r="FKA146" s="21"/>
      <c r="FKB146" s="21"/>
      <c r="FKC146" s="21"/>
      <c r="FKD146" s="21"/>
      <c r="FKE146" s="21"/>
      <c r="FKF146" s="21"/>
      <c r="FKG146" s="21"/>
      <c r="FKH146" s="21"/>
      <c r="FKI146" s="21"/>
      <c r="FKJ146" s="21"/>
      <c r="FKK146" s="21"/>
      <c r="FKL146" s="21"/>
      <c r="FKM146" s="21"/>
      <c r="FKN146" s="21"/>
      <c r="FKO146" s="21"/>
      <c r="FKP146" s="21"/>
      <c r="FKQ146" s="21"/>
      <c r="FKR146" s="21"/>
      <c r="FKS146" s="21"/>
      <c r="FKT146" s="21"/>
      <c r="FKU146" s="21"/>
      <c r="FKV146" s="21"/>
      <c r="FKW146" s="21"/>
      <c r="FKX146" s="21"/>
      <c r="FKY146" s="21"/>
      <c r="FKZ146" s="21"/>
      <c r="FLA146" s="21"/>
      <c r="FLB146" s="21"/>
      <c r="FLC146" s="21"/>
      <c r="FLD146" s="21"/>
      <c r="FLE146" s="21"/>
      <c r="FLF146" s="21"/>
      <c r="FLG146" s="21"/>
      <c r="FLH146" s="21"/>
      <c r="FLI146" s="21"/>
      <c r="FLJ146" s="21"/>
      <c r="FLK146" s="21"/>
      <c r="FLL146" s="21"/>
      <c r="FLM146" s="21"/>
      <c r="FLN146" s="21"/>
      <c r="FLO146" s="21"/>
      <c r="FLP146" s="21"/>
      <c r="FLQ146" s="21"/>
      <c r="FLR146" s="21"/>
      <c r="FLS146" s="21"/>
      <c r="FLT146" s="21"/>
      <c r="FLU146" s="21"/>
      <c r="FLV146" s="21"/>
      <c r="FLW146" s="21"/>
      <c r="FLX146" s="21"/>
      <c r="FLY146" s="21"/>
      <c r="FLZ146" s="21"/>
      <c r="FMA146" s="21"/>
      <c r="FMB146" s="21"/>
      <c r="FMC146" s="21"/>
      <c r="FMD146" s="21"/>
      <c r="FME146" s="21"/>
      <c r="FMF146" s="21"/>
      <c r="FMG146" s="21"/>
      <c r="FMH146" s="21"/>
      <c r="FMI146" s="21"/>
      <c r="FMJ146" s="21"/>
      <c r="FMK146" s="21"/>
      <c r="FML146" s="21"/>
      <c r="FMM146" s="21"/>
      <c r="FMN146" s="21"/>
      <c r="FMO146" s="21"/>
      <c r="FMP146" s="21"/>
      <c r="FMQ146" s="21"/>
      <c r="FMR146" s="21"/>
      <c r="FMS146" s="21"/>
      <c r="FMT146" s="21"/>
      <c r="FMU146" s="21"/>
      <c r="FMV146" s="21"/>
      <c r="FMW146" s="21"/>
      <c r="FMX146" s="21"/>
      <c r="FMY146" s="21"/>
      <c r="FMZ146" s="21"/>
      <c r="FNA146" s="21"/>
      <c r="FNB146" s="21"/>
      <c r="FNC146" s="21"/>
      <c r="FND146" s="21"/>
      <c r="FNE146" s="21"/>
      <c r="FNF146" s="21"/>
      <c r="FNG146" s="21"/>
      <c r="FNH146" s="21"/>
      <c r="FNI146" s="21"/>
      <c r="FNJ146" s="21"/>
      <c r="FNK146" s="21"/>
      <c r="FNL146" s="21"/>
      <c r="FNM146" s="21"/>
      <c r="FNN146" s="21"/>
      <c r="FNO146" s="21"/>
      <c r="FNP146" s="21"/>
      <c r="FNQ146" s="21"/>
      <c r="FNR146" s="21"/>
      <c r="FNS146" s="21"/>
      <c r="FNT146" s="21"/>
      <c r="FNU146" s="21"/>
      <c r="FNV146" s="21"/>
      <c r="FNW146" s="21"/>
      <c r="FNX146" s="21"/>
      <c r="FNY146" s="21"/>
      <c r="FNZ146" s="21"/>
      <c r="FOA146" s="21"/>
      <c r="FOB146" s="21"/>
      <c r="FOC146" s="21"/>
      <c r="FOD146" s="21"/>
      <c r="FOE146" s="21"/>
      <c r="FOF146" s="21"/>
      <c r="FOG146" s="21"/>
      <c r="FOH146" s="21"/>
      <c r="FOI146" s="21"/>
      <c r="FOJ146" s="21"/>
      <c r="FOK146" s="21"/>
      <c r="FOL146" s="21"/>
      <c r="FOM146" s="21"/>
      <c r="FON146" s="21"/>
      <c r="FOO146" s="21"/>
      <c r="FOP146" s="21"/>
      <c r="FOQ146" s="21"/>
      <c r="FOR146" s="21"/>
      <c r="FOS146" s="21"/>
      <c r="FOT146" s="21"/>
      <c r="FOU146" s="21"/>
      <c r="FOV146" s="21"/>
      <c r="FOW146" s="21"/>
      <c r="FOX146" s="21"/>
      <c r="FOY146" s="21"/>
      <c r="FOZ146" s="21"/>
      <c r="FPA146" s="21"/>
      <c r="FPB146" s="21"/>
      <c r="FPC146" s="21"/>
      <c r="FPD146" s="21"/>
      <c r="FPE146" s="21"/>
      <c r="FPF146" s="21"/>
      <c r="FPG146" s="21"/>
      <c r="FPH146" s="21"/>
      <c r="FPI146" s="21"/>
      <c r="FPJ146" s="21"/>
      <c r="FPK146" s="21"/>
      <c r="FPL146" s="21"/>
      <c r="FPM146" s="21"/>
      <c r="FPN146" s="21"/>
      <c r="FPO146" s="21"/>
      <c r="FPP146" s="21"/>
      <c r="FPQ146" s="21"/>
      <c r="FPR146" s="21"/>
      <c r="FPS146" s="21"/>
      <c r="FPT146" s="21"/>
      <c r="FPU146" s="21"/>
      <c r="FPV146" s="21"/>
      <c r="FPW146" s="21"/>
      <c r="FPX146" s="21"/>
      <c r="FPY146" s="21"/>
      <c r="FPZ146" s="21"/>
      <c r="FQA146" s="21"/>
      <c r="FQB146" s="21"/>
      <c r="FQC146" s="21"/>
      <c r="FQD146" s="21"/>
      <c r="FQE146" s="21"/>
      <c r="FQF146" s="21"/>
      <c r="FQG146" s="21"/>
      <c r="FQH146" s="21"/>
      <c r="FQI146" s="21"/>
      <c r="FQJ146" s="21"/>
      <c r="FQK146" s="21"/>
      <c r="FQL146" s="21"/>
      <c r="FQM146" s="21"/>
      <c r="FQN146" s="21"/>
      <c r="FQO146" s="21"/>
      <c r="FQP146" s="21"/>
      <c r="FQQ146" s="21"/>
      <c r="FQR146" s="21"/>
      <c r="FQS146" s="21"/>
      <c r="FQT146" s="21"/>
      <c r="FQU146" s="21"/>
      <c r="FQV146" s="21"/>
      <c r="FQW146" s="21"/>
      <c r="FQX146" s="21"/>
      <c r="FQY146" s="21"/>
      <c r="FQZ146" s="21"/>
      <c r="FRA146" s="21"/>
      <c r="FRB146" s="21"/>
      <c r="FRC146" s="21"/>
      <c r="FRD146" s="21"/>
      <c r="FRE146" s="21"/>
      <c r="FRF146" s="21"/>
      <c r="FRG146" s="21"/>
      <c r="FRH146" s="21"/>
      <c r="FRI146" s="21"/>
      <c r="FRJ146" s="21"/>
      <c r="FRK146" s="21"/>
      <c r="FRL146" s="21"/>
      <c r="FRM146" s="21"/>
      <c r="FRN146" s="21"/>
      <c r="FRO146" s="21"/>
      <c r="FRP146" s="21"/>
      <c r="FRQ146" s="21"/>
      <c r="FRR146" s="21"/>
      <c r="FRS146" s="21"/>
      <c r="FRT146" s="21"/>
      <c r="FRU146" s="21"/>
      <c r="FRV146" s="21"/>
      <c r="FRW146" s="21"/>
      <c r="FRX146" s="21"/>
      <c r="FRY146" s="21"/>
      <c r="FRZ146" s="21"/>
      <c r="FSA146" s="21"/>
      <c r="FSB146" s="21"/>
      <c r="FSC146" s="21"/>
      <c r="FSD146" s="21"/>
      <c r="FSE146" s="21"/>
      <c r="FSF146" s="21"/>
      <c r="FSG146" s="21"/>
      <c r="FSH146" s="21"/>
      <c r="FSI146" s="21"/>
      <c r="FSJ146" s="21"/>
      <c r="FSK146" s="21"/>
      <c r="FSL146" s="21"/>
      <c r="FSM146" s="21"/>
      <c r="FSN146" s="21"/>
      <c r="FSO146" s="21"/>
      <c r="FSP146" s="21"/>
      <c r="FSQ146" s="21"/>
      <c r="FSR146" s="21"/>
      <c r="FSS146" s="21"/>
      <c r="FST146" s="21"/>
      <c r="FSU146" s="21"/>
      <c r="FSV146" s="21"/>
      <c r="FSW146" s="21"/>
      <c r="FSX146" s="21"/>
      <c r="FSY146" s="21"/>
      <c r="FSZ146" s="21"/>
      <c r="FTA146" s="21"/>
      <c r="FTB146" s="21"/>
      <c r="FTC146" s="21"/>
      <c r="FTD146" s="21"/>
      <c r="FTE146" s="21"/>
      <c r="FTF146" s="21"/>
      <c r="FTG146" s="21"/>
      <c r="FTH146" s="21"/>
      <c r="FTI146" s="21"/>
      <c r="FTJ146" s="21"/>
      <c r="FTK146" s="21"/>
      <c r="FTL146" s="21"/>
      <c r="FTM146" s="21"/>
      <c r="FTN146" s="21"/>
      <c r="FTO146" s="21"/>
      <c r="FTP146" s="21"/>
      <c r="FTQ146" s="21"/>
      <c r="FTR146" s="21"/>
      <c r="FTS146" s="21"/>
      <c r="FTT146" s="21"/>
      <c r="FTU146" s="21"/>
      <c r="FTV146" s="21"/>
      <c r="FTW146" s="21"/>
      <c r="FTX146" s="21"/>
      <c r="FTY146" s="21"/>
      <c r="FTZ146" s="21"/>
      <c r="FUA146" s="21"/>
      <c r="FUB146" s="21"/>
      <c r="FUC146" s="21"/>
      <c r="FUD146" s="21"/>
      <c r="FUE146" s="21"/>
      <c r="FUF146" s="21"/>
      <c r="FUG146" s="21"/>
      <c r="FUH146" s="21"/>
      <c r="FUI146" s="21"/>
      <c r="FUJ146" s="21"/>
      <c r="FUK146" s="21"/>
      <c r="FUL146" s="21"/>
      <c r="FUM146" s="21"/>
      <c r="FUN146" s="21"/>
      <c r="FUO146" s="21"/>
      <c r="FUP146" s="21"/>
      <c r="FUQ146" s="21"/>
      <c r="FUR146" s="21"/>
      <c r="FUS146" s="21"/>
      <c r="FUT146" s="21"/>
      <c r="FUU146" s="21"/>
      <c r="FUV146" s="21"/>
      <c r="FUW146" s="21"/>
      <c r="FUX146" s="21"/>
      <c r="FUY146" s="21"/>
      <c r="FUZ146" s="21"/>
      <c r="FVA146" s="21"/>
      <c r="FVB146" s="21"/>
      <c r="FVC146" s="21"/>
      <c r="FVD146" s="21"/>
      <c r="FVE146" s="21"/>
      <c r="FVF146" s="21"/>
      <c r="FVG146" s="21"/>
      <c r="FVH146" s="21"/>
      <c r="FVI146" s="21"/>
      <c r="FVJ146" s="21"/>
      <c r="FVK146" s="21"/>
      <c r="FVL146" s="21"/>
      <c r="FVM146" s="21"/>
      <c r="FVN146" s="21"/>
      <c r="FVO146" s="21"/>
      <c r="FVP146" s="21"/>
      <c r="FVQ146" s="21"/>
      <c r="FVR146" s="21"/>
      <c r="FVS146" s="21"/>
      <c r="FVT146" s="21"/>
      <c r="FVU146" s="21"/>
      <c r="FVV146" s="21"/>
      <c r="FVW146" s="21"/>
      <c r="FVX146" s="21"/>
      <c r="FVY146" s="21"/>
      <c r="FVZ146" s="21"/>
      <c r="FWA146" s="21"/>
      <c r="FWB146" s="21"/>
      <c r="FWC146" s="21"/>
      <c r="FWD146" s="21"/>
      <c r="FWE146" s="21"/>
      <c r="FWF146" s="21"/>
      <c r="FWG146" s="21"/>
      <c r="FWH146" s="21"/>
      <c r="FWI146" s="21"/>
      <c r="FWJ146" s="21"/>
      <c r="FWK146" s="21"/>
      <c r="FWL146" s="21"/>
      <c r="FWM146" s="21"/>
      <c r="FWN146" s="21"/>
      <c r="FWO146" s="21"/>
      <c r="FWP146" s="21"/>
      <c r="FWQ146" s="21"/>
      <c r="FWR146" s="21"/>
      <c r="FWS146" s="21"/>
      <c r="FWT146" s="21"/>
      <c r="FWU146" s="21"/>
      <c r="FWV146" s="21"/>
      <c r="FWW146" s="21"/>
      <c r="FWX146" s="21"/>
      <c r="FWY146" s="21"/>
      <c r="FWZ146" s="21"/>
      <c r="FXA146" s="21"/>
      <c r="FXB146" s="21"/>
      <c r="FXC146" s="21"/>
      <c r="FXD146" s="21"/>
      <c r="FXE146" s="21"/>
      <c r="FXF146" s="21"/>
      <c r="FXG146" s="21"/>
      <c r="FXH146" s="21"/>
      <c r="FXI146" s="21"/>
      <c r="FXJ146" s="21"/>
      <c r="FXK146" s="21"/>
      <c r="FXL146" s="21"/>
      <c r="FXM146" s="21"/>
      <c r="FXN146" s="21"/>
      <c r="FXO146" s="21"/>
      <c r="FXP146" s="21"/>
      <c r="FXQ146" s="21"/>
      <c r="FXR146" s="21"/>
      <c r="FXS146" s="21"/>
      <c r="FXT146" s="21"/>
      <c r="FXU146" s="21"/>
      <c r="FXV146" s="21"/>
      <c r="FXW146" s="21"/>
      <c r="FXX146" s="21"/>
      <c r="FXY146" s="21"/>
      <c r="FXZ146" s="21"/>
      <c r="FYA146" s="21"/>
      <c r="FYB146" s="21"/>
      <c r="FYC146" s="21"/>
      <c r="FYD146" s="21"/>
      <c r="FYE146" s="21"/>
      <c r="FYF146" s="21"/>
      <c r="FYG146" s="21"/>
      <c r="FYH146" s="21"/>
      <c r="FYI146" s="21"/>
      <c r="FYJ146" s="21"/>
      <c r="FYK146" s="21"/>
      <c r="FYL146" s="21"/>
      <c r="FYM146" s="21"/>
      <c r="FYN146" s="21"/>
      <c r="FYO146" s="21"/>
      <c r="FYP146" s="21"/>
      <c r="FYQ146" s="21"/>
      <c r="FYR146" s="21"/>
      <c r="FYS146" s="21"/>
      <c r="FYT146" s="21"/>
      <c r="FYU146" s="21"/>
      <c r="FYV146" s="21"/>
      <c r="FYW146" s="21"/>
      <c r="FYX146" s="21"/>
      <c r="FYY146" s="21"/>
      <c r="FYZ146" s="21"/>
      <c r="FZA146" s="21"/>
      <c r="FZB146" s="21"/>
      <c r="FZC146" s="21"/>
      <c r="FZD146" s="21"/>
      <c r="FZE146" s="21"/>
      <c r="FZF146" s="21"/>
      <c r="FZG146" s="21"/>
      <c r="FZH146" s="21"/>
      <c r="FZI146" s="21"/>
      <c r="FZJ146" s="21"/>
      <c r="FZK146" s="21"/>
      <c r="FZL146" s="21"/>
      <c r="FZM146" s="21"/>
      <c r="FZN146" s="21"/>
      <c r="FZO146" s="21"/>
      <c r="FZP146" s="21"/>
      <c r="FZQ146" s="21"/>
      <c r="FZR146" s="21"/>
      <c r="FZS146" s="21"/>
      <c r="FZT146" s="21"/>
      <c r="FZU146" s="21"/>
      <c r="FZV146" s="21"/>
      <c r="FZW146" s="21"/>
      <c r="FZX146" s="21"/>
      <c r="FZY146" s="21"/>
      <c r="FZZ146" s="21"/>
      <c r="GAA146" s="21"/>
      <c r="GAB146" s="21"/>
      <c r="GAC146" s="21"/>
      <c r="GAD146" s="21"/>
      <c r="GAE146" s="21"/>
      <c r="GAF146" s="21"/>
      <c r="GAG146" s="21"/>
      <c r="GAH146" s="21"/>
      <c r="GAI146" s="21"/>
      <c r="GAJ146" s="21"/>
      <c r="GAK146" s="21"/>
      <c r="GAL146" s="21"/>
      <c r="GAM146" s="21"/>
      <c r="GAN146" s="21"/>
      <c r="GAO146" s="21"/>
      <c r="GAP146" s="21"/>
      <c r="GAQ146" s="21"/>
      <c r="GAR146" s="21"/>
      <c r="GAS146" s="21"/>
      <c r="GAT146" s="21"/>
      <c r="GAU146" s="21"/>
      <c r="GAV146" s="21"/>
      <c r="GAW146" s="21"/>
      <c r="GAX146" s="21"/>
      <c r="GAY146" s="21"/>
      <c r="GAZ146" s="21"/>
      <c r="GBA146" s="21"/>
      <c r="GBB146" s="21"/>
      <c r="GBC146" s="21"/>
      <c r="GBD146" s="21"/>
      <c r="GBE146" s="21"/>
      <c r="GBF146" s="21"/>
      <c r="GBG146" s="21"/>
      <c r="GBH146" s="21"/>
      <c r="GBI146" s="21"/>
      <c r="GBJ146" s="21"/>
      <c r="GBK146" s="21"/>
      <c r="GBL146" s="21"/>
      <c r="GBM146" s="21"/>
      <c r="GBN146" s="21"/>
      <c r="GBO146" s="21"/>
      <c r="GBP146" s="21"/>
      <c r="GBQ146" s="21"/>
      <c r="GBR146" s="21"/>
      <c r="GBS146" s="21"/>
      <c r="GBT146" s="21"/>
      <c r="GBU146" s="21"/>
      <c r="GBV146" s="21"/>
      <c r="GBW146" s="21"/>
      <c r="GBX146" s="21"/>
      <c r="GBY146" s="21"/>
      <c r="GBZ146" s="21"/>
      <c r="GCA146" s="21"/>
      <c r="GCB146" s="21"/>
      <c r="GCC146" s="21"/>
      <c r="GCD146" s="21"/>
      <c r="GCE146" s="21"/>
      <c r="GCF146" s="21"/>
      <c r="GCG146" s="21"/>
      <c r="GCH146" s="21"/>
      <c r="GCI146" s="21"/>
      <c r="GCJ146" s="21"/>
      <c r="GCK146" s="21"/>
      <c r="GCL146" s="21"/>
      <c r="GCM146" s="21"/>
      <c r="GCN146" s="21"/>
      <c r="GCO146" s="21"/>
      <c r="GCP146" s="21"/>
      <c r="GCQ146" s="21"/>
      <c r="GCR146" s="21"/>
      <c r="GCS146" s="21"/>
      <c r="GCT146" s="21"/>
      <c r="GCU146" s="21"/>
      <c r="GCV146" s="21"/>
      <c r="GCW146" s="21"/>
      <c r="GCX146" s="21"/>
      <c r="GCY146" s="21"/>
      <c r="GCZ146" s="21"/>
      <c r="GDA146" s="21"/>
      <c r="GDB146" s="21"/>
      <c r="GDC146" s="21"/>
      <c r="GDD146" s="21"/>
      <c r="GDE146" s="21"/>
      <c r="GDF146" s="21"/>
      <c r="GDG146" s="21"/>
      <c r="GDH146" s="21"/>
      <c r="GDI146" s="21"/>
      <c r="GDJ146" s="21"/>
      <c r="GDK146" s="21"/>
      <c r="GDL146" s="21"/>
      <c r="GDM146" s="21"/>
      <c r="GDN146" s="21"/>
      <c r="GDO146" s="21"/>
      <c r="GDP146" s="21"/>
      <c r="GDQ146" s="21"/>
      <c r="GDR146" s="21"/>
      <c r="GDS146" s="21"/>
      <c r="GDT146" s="21"/>
      <c r="GDU146" s="21"/>
      <c r="GDV146" s="21"/>
      <c r="GDW146" s="21"/>
      <c r="GDX146" s="21"/>
      <c r="GDY146" s="21"/>
      <c r="GDZ146" s="21"/>
      <c r="GEA146" s="21"/>
      <c r="GEB146" s="21"/>
      <c r="GEC146" s="21"/>
      <c r="GED146" s="21"/>
      <c r="GEE146" s="21"/>
      <c r="GEF146" s="21"/>
      <c r="GEG146" s="21"/>
      <c r="GEH146" s="21"/>
      <c r="GEI146" s="21"/>
      <c r="GEJ146" s="21"/>
      <c r="GEK146" s="21"/>
      <c r="GEL146" s="21"/>
      <c r="GEM146" s="21"/>
      <c r="GEN146" s="21"/>
      <c r="GEO146" s="21"/>
      <c r="GEP146" s="21"/>
      <c r="GEQ146" s="21"/>
      <c r="GER146" s="21"/>
      <c r="GES146" s="21"/>
      <c r="GET146" s="21"/>
      <c r="GEU146" s="21"/>
      <c r="GEV146" s="21"/>
      <c r="GEW146" s="21"/>
      <c r="GEX146" s="21"/>
      <c r="GEY146" s="21"/>
      <c r="GEZ146" s="21"/>
      <c r="GFA146" s="21"/>
      <c r="GFB146" s="21"/>
      <c r="GFC146" s="21"/>
      <c r="GFD146" s="21"/>
      <c r="GFE146" s="21"/>
      <c r="GFF146" s="21"/>
      <c r="GFG146" s="21"/>
      <c r="GFH146" s="21"/>
      <c r="GFI146" s="21"/>
      <c r="GFJ146" s="21"/>
      <c r="GFK146" s="21"/>
      <c r="GFL146" s="21"/>
      <c r="GFM146" s="21"/>
      <c r="GFN146" s="21"/>
      <c r="GFO146" s="21"/>
      <c r="GFP146" s="21"/>
      <c r="GFQ146" s="21"/>
      <c r="GFR146" s="21"/>
      <c r="GFS146" s="21"/>
      <c r="GFT146" s="21"/>
      <c r="GFU146" s="21"/>
      <c r="GFV146" s="21"/>
      <c r="GFW146" s="21"/>
      <c r="GFX146" s="21"/>
      <c r="GFY146" s="21"/>
      <c r="GFZ146" s="21"/>
      <c r="GGA146" s="21"/>
      <c r="GGB146" s="21"/>
      <c r="GGC146" s="21"/>
      <c r="GGD146" s="21"/>
      <c r="GGE146" s="21"/>
      <c r="GGF146" s="21"/>
      <c r="GGG146" s="21"/>
      <c r="GGH146" s="21"/>
      <c r="GGI146" s="21"/>
      <c r="GGJ146" s="21"/>
      <c r="GGK146" s="21"/>
      <c r="GGL146" s="21"/>
      <c r="GGM146" s="21"/>
      <c r="GGN146" s="21"/>
      <c r="GGO146" s="21"/>
      <c r="GGP146" s="21"/>
      <c r="GGQ146" s="21"/>
      <c r="GGR146" s="21"/>
      <c r="GGS146" s="21"/>
      <c r="GGT146" s="21"/>
      <c r="GGU146" s="21"/>
      <c r="GGV146" s="21"/>
      <c r="GGW146" s="21"/>
      <c r="GGX146" s="21"/>
      <c r="GGY146" s="21"/>
      <c r="GGZ146" s="21"/>
      <c r="GHA146" s="21"/>
      <c r="GHB146" s="21"/>
      <c r="GHC146" s="21"/>
      <c r="GHD146" s="21"/>
      <c r="GHE146" s="21"/>
      <c r="GHF146" s="21"/>
      <c r="GHG146" s="21"/>
      <c r="GHH146" s="21"/>
      <c r="GHI146" s="21"/>
      <c r="GHJ146" s="21"/>
      <c r="GHK146" s="21"/>
      <c r="GHL146" s="21"/>
      <c r="GHM146" s="21"/>
      <c r="GHN146" s="21"/>
      <c r="GHO146" s="21"/>
      <c r="GHP146" s="21"/>
      <c r="GHQ146" s="21"/>
      <c r="GHR146" s="21"/>
      <c r="GHS146" s="21"/>
      <c r="GHT146" s="21"/>
      <c r="GHU146" s="21"/>
      <c r="GHV146" s="21"/>
      <c r="GHW146" s="21"/>
      <c r="GHX146" s="21"/>
      <c r="GHY146" s="21"/>
      <c r="GHZ146" s="21"/>
      <c r="GIA146" s="21"/>
      <c r="GIB146" s="21"/>
      <c r="GIC146" s="21"/>
      <c r="GID146" s="21"/>
      <c r="GIE146" s="21"/>
      <c r="GIF146" s="21"/>
      <c r="GIG146" s="21"/>
      <c r="GIH146" s="21"/>
      <c r="GII146" s="21"/>
      <c r="GIJ146" s="21"/>
      <c r="GIK146" s="21"/>
      <c r="GIL146" s="21"/>
      <c r="GIM146" s="21"/>
      <c r="GIN146" s="21"/>
      <c r="GIO146" s="21"/>
      <c r="GIP146" s="21"/>
      <c r="GIQ146" s="21"/>
      <c r="GIR146" s="21"/>
      <c r="GIS146" s="21"/>
      <c r="GIT146" s="21"/>
      <c r="GIU146" s="21"/>
      <c r="GIV146" s="21"/>
      <c r="GIW146" s="21"/>
      <c r="GIX146" s="21"/>
      <c r="GIY146" s="21"/>
      <c r="GIZ146" s="21"/>
      <c r="GJA146" s="21"/>
      <c r="GJB146" s="21"/>
      <c r="GJC146" s="21"/>
      <c r="GJD146" s="21"/>
      <c r="GJE146" s="21"/>
      <c r="GJF146" s="21"/>
      <c r="GJG146" s="21"/>
      <c r="GJH146" s="21"/>
      <c r="GJI146" s="21"/>
      <c r="GJJ146" s="21"/>
      <c r="GJK146" s="21"/>
      <c r="GJL146" s="21"/>
      <c r="GJM146" s="21"/>
      <c r="GJN146" s="21"/>
      <c r="GJO146" s="21"/>
      <c r="GJP146" s="21"/>
      <c r="GJQ146" s="21"/>
      <c r="GJR146" s="21"/>
      <c r="GJS146" s="21"/>
      <c r="GJT146" s="21"/>
      <c r="GJU146" s="21"/>
      <c r="GJV146" s="21"/>
      <c r="GJW146" s="21"/>
      <c r="GJX146" s="21"/>
      <c r="GJY146" s="21"/>
      <c r="GJZ146" s="21"/>
      <c r="GKA146" s="21"/>
      <c r="GKB146" s="21"/>
      <c r="GKC146" s="21"/>
      <c r="GKD146" s="21"/>
      <c r="GKE146" s="21"/>
      <c r="GKF146" s="21"/>
      <c r="GKG146" s="21"/>
      <c r="GKH146" s="21"/>
      <c r="GKI146" s="21"/>
      <c r="GKJ146" s="21"/>
      <c r="GKK146" s="21"/>
      <c r="GKL146" s="21"/>
      <c r="GKM146" s="21"/>
      <c r="GKN146" s="21"/>
      <c r="GKO146" s="21"/>
      <c r="GKP146" s="21"/>
      <c r="GKQ146" s="21"/>
      <c r="GKR146" s="21"/>
      <c r="GKS146" s="21"/>
      <c r="GKT146" s="21"/>
      <c r="GKU146" s="21"/>
      <c r="GKV146" s="21"/>
      <c r="GKW146" s="21"/>
      <c r="GKX146" s="21"/>
      <c r="GKY146" s="21"/>
      <c r="GKZ146" s="21"/>
      <c r="GLA146" s="21"/>
      <c r="GLB146" s="21"/>
      <c r="GLC146" s="21"/>
      <c r="GLD146" s="21"/>
      <c r="GLE146" s="21"/>
      <c r="GLF146" s="21"/>
      <c r="GLG146" s="21"/>
      <c r="GLH146" s="21"/>
      <c r="GLI146" s="21"/>
      <c r="GLJ146" s="21"/>
      <c r="GLK146" s="21"/>
      <c r="GLL146" s="21"/>
      <c r="GLM146" s="21"/>
      <c r="GLN146" s="21"/>
      <c r="GLO146" s="21"/>
      <c r="GLP146" s="21"/>
      <c r="GLQ146" s="21"/>
      <c r="GLR146" s="21"/>
      <c r="GLS146" s="21"/>
      <c r="GLT146" s="21"/>
      <c r="GLU146" s="21"/>
      <c r="GLV146" s="21"/>
      <c r="GLW146" s="21"/>
      <c r="GLX146" s="21"/>
      <c r="GLY146" s="21"/>
      <c r="GLZ146" s="21"/>
      <c r="GMA146" s="21"/>
      <c r="GMB146" s="21"/>
      <c r="GMC146" s="21"/>
      <c r="GMD146" s="21"/>
      <c r="GME146" s="21"/>
      <c r="GMF146" s="21"/>
      <c r="GMG146" s="21"/>
      <c r="GMH146" s="21"/>
      <c r="GMI146" s="21"/>
      <c r="GMJ146" s="21"/>
      <c r="GMK146" s="21"/>
      <c r="GML146" s="21"/>
      <c r="GMM146" s="21"/>
      <c r="GMN146" s="21"/>
      <c r="GMO146" s="21"/>
      <c r="GMP146" s="21"/>
      <c r="GMQ146" s="21"/>
      <c r="GMR146" s="21"/>
      <c r="GMS146" s="21"/>
      <c r="GMT146" s="21"/>
      <c r="GMU146" s="21"/>
      <c r="GMV146" s="21"/>
      <c r="GMW146" s="21"/>
      <c r="GMX146" s="21"/>
      <c r="GMY146" s="21"/>
      <c r="GMZ146" s="21"/>
      <c r="GNA146" s="21"/>
      <c r="GNB146" s="21"/>
      <c r="GNC146" s="21"/>
      <c r="GND146" s="21"/>
      <c r="GNE146" s="21"/>
      <c r="GNF146" s="21"/>
      <c r="GNG146" s="21"/>
      <c r="GNH146" s="21"/>
      <c r="GNI146" s="21"/>
      <c r="GNJ146" s="21"/>
      <c r="GNK146" s="21"/>
      <c r="GNL146" s="21"/>
      <c r="GNM146" s="21"/>
      <c r="GNN146" s="21"/>
      <c r="GNO146" s="21"/>
      <c r="GNP146" s="21"/>
      <c r="GNQ146" s="21"/>
      <c r="GNR146" s="21"/>
      <c r="GNS146" s="21"/>
      <c r="GNT146" s="21"/>
      <c r="GNU146" s="21"/>
      <c r="GNV146" s="21"/>
      <c r="GNW146" s="21"/>
      <c r="GNX146" s="21"/>
      <c r="GNY146" s="21"/>
      <c r="GNZ146" s="21"/>
      <c r="GOA146" s="21"/>
      <c r="GOB146" s="21"/>
      <c r="GOC146" s="21"/>
      <c r="GOD146" s="21"/>
      <c r="GOE146" s="21"/>
      <c r="GOF146" s="21"/>
      <c r="GOG146" s="21"/>
      <c r="GOH146" s="21"/>
      <c r="GOI146" s="21"/>
      <c r="GOJ146" s="21"/>
      <c r="GOK146" s="21"/>
      <c r="GOL146" s="21"/>
      <c r="GOM146" s="21"/>
      <c r="GON146" s="21"/>
      <c r="GOO146" s="21"/>
      <c r="GOP146" s="21"/>
      <c r="GOQ146" s="21"/>
      <c r="GOR146" s="21"/>
      <c r="GOS146" s="21"/>
      <c r="GOT146" s="21"/>
      <c r="GOU146" s="21"/>
      <c r="GOV146" s="21"/>
      <c r="GOW146" s="21"/>
      <c r="GOX146" s="21"/>
      <c r="GOY146" s="21"/>
      <c r="GOZ146" s="21"/>
      <c r="GPA146" s="21"/>
      <c r="GPB146" s="21"/>
      <c r="GPC146" s="21"/>
      <c r="GPD146" s="21"/>
      <c r="GPE146" s="21"/>
      <c r="GPF146" s="21"/>
      <c r="GPG146" s="21"/>
      <c r="GPH146" s="21"/>
      <c r="GPI146" s="21"/>
      <c r="GPJ146" s="21"/>
      <c r="GPK146" s="21"/>
      <c r="GPL146" s="21"/>
      <c r="GPM146" s="21"/>
      <c r="GPN146" s="21"/>
      <c r="GPO146" s="21"/>
      <c r="GPP146" s="21"/>
      <c r="GPQ146" s="21"/>
      <c r="GPR146" s="21"/>
      <c r="GPS146" s="21"/>
      <c r="GPT146" s="21"/>
      <c r="GPU146" s="21"/>
      <c r="GPV146" s="21"/>
      <c r="GPW146" s="21"/>
      <c r="GPX146" s="21"/>
      <c r="GPY146" s="21"/>
      <c r="GPZ146" s="21"/>
      <c r="GQA146" s="21"/>
      <c r="GQB146" s="21"/>
      <c r="GQC146" s="21"/>
      <c r="GQD146" s="21"/>
      <c r="GQE146" s="21"/>
      <c r="GQF146" s="21"/>
      <c r="GQG146" s="21"/>
      <c r="GQH146" s="21"/>
      <c r="GQI146" s="21"/>
      <c r="GQJ146" s="21"/>
      <c r="GQK146" s="21"/>
      <c r="GQL146" s="21"/>
      <c r="GQM146" s="21"/>
      <c r="GQN146" s="21"/>
      <c r="GQO146" s="21"/>
      <c r="GQP146" s="21"/>
      <c r="GQQ146" s="21"/>
      <c r="GQR146" s="21"/>
      <c r="GQS146" s="21"/>
      <c r="GQT146" s="21"/>
      <c r="GQU146" s="21"/>
      <c r="GQV146" s="21"/>
      <c r="GQW146" s="21"/>
      <c r="GQX146" s="21"/>
      <c r="GQY146" s="21"/>
      <c r="GQZ146" s="21"/>
      <c r="GRA146" s="21"/>
      <c r="GRB146" s="21"/>
      <c r="GRC146" s="21"/>
      <c r="GRD146" s="21"/>
      <c r="GRE146" s="21"/>
      <c r="GRF146" s="21"/>
      <c r="GRG146" s="21"/>
      <c r="GRH146" s="21"/>
      <c r="GRI146" s="21"/>
      <c r="GRJ146" s="21"/>
      <c r="GRK146" s="21"/>
      <c r="GRL146" s="21"/>
      <c r="GRM146" s="21"/>
      <c r="GRN146" s="21"/>
      <c r="GRO146" s="21"/>
      <c r="GRP146" s="21"/>
      <c r="GRQ146" s="21"/>
      <c r="GRR146" s="21"/>
      <c r="GRS146" s="21"/>
      <c r="GRT146" s="21"/>
      <c r="GRU146" s="21"/>
      <c r="GRV146" s="21"/>
      <c r="GRW146" s="21"/>
      <c r="GRX146" s="21"/>
      <c r="GRY146" s="21"/>
      <c r="GRZ146" s="21"/>
      <c r="GSA146" s="21"/>
      <c r="GSB146" s="21"/>
      <c r="GSC146" s="21"/>
      <c r="GSD146" s="21"/>
      <c r="GSE146" s="21"/>
      <c r="GSF146" s="21"/>
      <c r="GSG146" s="21"/>
      <c r="GSH146" s="21"/>
      <c r="GSI146" s="21"/>
      <c r="GSJ146" s="21"/>
      <c r="GSK146" s="21"/>
      <c r="GSL146" s="21"/>
      <c r="GSM146" s="21"/>
      <c r="GSN146" s="21"/>
      <c r="GSO146" s="21"/>
      <c r="GSP146" s="21"/>
      <c r="GSQ146" s="21"/>
      <c r="GSR146" s="21"/>
      <c r="GSS146" s="21"/>
      <c r="GST146" s="21"/>
      <c r="GSU146" s="21"/>
      <c r="GSV146" s="21"/>
      <c r="GSW146" s="21"/>
      <c r="GSX146" s="21"/>
      <c r="GSY146" s="21"/>
      <c r="GSZ146" s="21"/>
      <c r="GTA146" s="21"/>
      <c r="GTB146" s="21"/>
      <c r="GTC146" s="21"/>
      <c r="GTD146" s="21"/>
      <c r="GTE146" s="21"/>
      <c r="GTF146" s="21"/>
      <c r="GTG146" s="21"/>
      <c r="GTH146" s="21"/>
      <c r="GTI146" s="21"/>
      <c r="GTJ146" s="21"/>
      <c r="GTK146" s="21"/>
      <c r="GTL146" s="21"/>
      <c r="GTM146" s="21"/>
      <c r="GTN146" s="21"/>
      <c r="GTO146" s="21"/>
      <c r="GTP146" s="21"/>
      <c r="GTQ146" s="21"/>
      <c r="GTR146" s="21"/>
      <c r="GTS146" s="21"/>
      <c r="GTT146" s="21"/>
      <c r="GTU146" s="21"/>
      <c r="GTV146" s="21"/>
      <c r="GTW146" s="21"/>
      <c r="GTX146" s="21"/>
      <c r="GTY146" s="21"/>
      <c r="GTZ146" s="21"/>
      <c r="GUA146" s="21"/>
      <c r="GUB146" s="21"/>
      <c r="GUC146" s="21"/>
      <c r="GUD146" s="21"/>
      <c r="GUE146" s="21"/>
      <c r="GUF146" s="21"/>
      <c r="GUG146" s="21"/>
      <c r="GUH146" s="21"/>
      <c r="GUI146" s="21"/>
      <c r="GUJ146" s="21"/>
      <c r="GUK146" s="21"/>
      <c r="GUL146" s="21"/>
      <c r="GUM146" s="21"/>
      <c r="GUN146" s="21"/>
      <c r="GUO146" s="21"/>
      <c r="GUP146" s="21"/>
      <c r="GUQ146" s="21"/>
      <c r="GUR146" s="21"/>
      <c r="GUS146" s="21"/>
      <c r="GUT146" s="21"/>
      <c r="GUU146" s="21"/>
      <c r="GUV146" s="21"/>
      <c r="GUW146" s="21"/>
      <c r="GUX146" s="21"/>
      <c r="GUY146" s="21"/>
      <c r="GUZ146" s="21"/>
      <c r="GVA146" s="21"/>
      <c r="GVB146" s="21"/>
      <c r="GVC146" s="21"/>
      <c r="GVD146" s="21"/>
      <c r="GVE146" s="21"/>
      <c r="GVF146" s="21"/>
      <c r="GVG146" s="21"/>
      <c r="GVH146" s="21"/>
      <c r="GVI146" s="21"/>
      <c r="GVJ146" s="21"/>
      <c r="GVK146" s="21"/>
      <c r="GVL146" s="21"/>
      <c r="GVM146" s="21"/>
      <c r="GVN146" s="21"/>
      <c r="GVO146" s="21"/>
      <c r="GVP146" s="21"/>
      <c r="GVQ146" s="21"/>
      <c r="GVR146" s="21"/>
      <c r="GVS146" s="21"/>
      <c r="GVT146" s="21"/>
      <c r="GVU146" s="21"/>
      <c r="GVV146" s="21"/>
      <c r="GVW146" s="21"/>
      <c r="GVX146" s="21"/>
      <c r="GVY146" s="21"/>
      <c r="GVZ146" s="21"/>
      <c r="GWA146" s="21"/>
      <c r="GWB146" s="21"/>
      <c r="GWC146" s="21"/>
      <c r="GWD146" s="21"/>
      <c r="GWE146" s="21"/>
      <c r="GWF146" s="21"/>
      <c r="GWG146" s="21"/>
      <c r="GWH146" s="21"/>
      <c r="GWI146" s="21"/>
      <c r="GWJ146" s="21"/>
      <c r="GWK146" s="21"/>
      <c r="GWL146" s="21"/>
      <c r="GWM146" s="21"/>
      <c r="GWN146" s="21"/>
      <c r="GWO146" s="21"/>
      <c r="GWP146" s="21"/>
      <c r="GWQ146" s="21"/>
      <c r="GWR146" s="21"/>
      <c r="GWS146" s="21"/>
      <c r="GWT146" s="21"/>
      <c r="GWU146" s="21"/>
      <c r="GWV146" s="21"/>
      <c r="GWW146" s="21"/>
      <c r="GWX146" s="21"/>
      <c r="GWY146" s="21"/>
      <c r="GWZ146" s="21"/>
      <c r="GXA146" s="21"/>
      <c r="GXB146" s="21"/>
      <c r="GXC146" s="21"/>
      <c r="GXD146" s="21"/>
      <c r="GXE146" s="21"/>
      <c r="GXF146" s="21"/>
      <c r="GXG146" s="21"/>
      <c r="GXH146" s="21"/>
      <c r="GXI146" s="21"/>
      <c r="GXJ146" s="21"/>
      <c r="GXK146" s="21"/>
      <c r="GXL146" s="21"/>
      <c r="GXM146" s="21"/>
      <c r="GXN146" s="21"/>
      <c r="GXO146" s="21"/>
      <c r="GXP146" s="21"/>
      <c r="GXQ146" s="21"/>
      <c r="GXR146" s="21"/>
      <c r="GXS146" s="21"/>
      <c r="GXT146" s="21"/>
      <c r="GXU146" s="21"/>
      <c r="GXV146" s="21"/>
      <c r="GXW146" s="21"/>
      <c r="GXX146" s="21"/>
      <c r="GXY146" s="21"/>
      <c r="GXZ146" s="21"/>
      <c r="GYA146" s="21"/>
      <c r="GYB146" s="21"/>
      <c r="GYC146" s="21"/>
      <c r="GYD146" s="21"/>
      <c r="GYE146" s="21"/>
      <c r="GYF146" s="21"/>
      <c r="GYG146" s="21"/>
      <c r="GYH146" s="21"/>
      <c r="GYI146" s="21"/>
      <c r="GYJ146" s="21"/>
      <c r="GYK146" s="21"/>
      <c r="GYL146" s="21"/>
      <c r="GYM146" s="21"/>
      <c r="GYN146" s="21"/>
      <c r="GYO146" s="21"/>
      <c r="GYP146" s="21"/>
      <c r="GYQ146" s="21"/>
      <c r="GYR146" s="21"/>
      <c r="GYS146" s="21"/>
      <c r="GYT146" s="21"/>
      <c r="GYU146" s="21"/>
      <c r="GYV146" s="21"/>
      <c r="GYW146" s="21"/>
      <c r="GYX146" s="21"/>
      <c r="GYY146" s="21"/>
      <c r="GYZ146" s="21"/>
      <c r="GZA146" s="21"/>
      <c r="GZB146" s="21"/>
      <c r="GZC146" s="21"/>
      <c r="GZD146" s="21"/>
      <c r="GZE146" s="21"/>
      <c r="GZF146" s="21"/>
      <c r="GZG146" s="21"/>
      <c r="GZH146" s="21"/>
      <c r="GZI146" s="21"/>
      <c r="GZJ146" s="21"/>
      <c r="GZK146" s="21"/>
      <c r="GZL146" s="21"/>
      <c r="GZM146" s="21"/>
      <c r="GZN146" s="21"/>
      <c r="GZO146" s="21"/>
      <c r="GZP146" s="21"/>
      <c r="GZQ146" s="21"/>
      <c r="GZR146" s="21"/>
      <c r="GZS146" s="21"/>
      <c r="GZT146" s="21"/>
      <c r="GZU146" s="21"/>
      <c r="GZV146" s="21"/>
      <c r="GZW146" s="21"/>
      <c r="GZX146" s="21"/>
      <c r="GZY146" s="21"/>
      <c r="GZZ146" s="21"/>
      <c r="HAA146" s="21"/>
      <c r="HAB146" s="21"/>
      <c r="HAC146" s="21"/>
      <c r="HAD146" s="21"/>
      <c r="HAE146" s="21"/>
      <c r="HAF146" s="21"/>
      <c r="HAG146" s="21"/>
      <c r="HAH146" s="21"/>
      <c r="HAI146" s="21"/>
      <c r="HAJ146" s="21"/>
      <c r="HAK146" s="21"/>
      <c r="HAL146" s="21"/>
      <c r="HAM146" s="21"/>
      <c r="HAN146" s="21"/>
      <c r="HAO146" s="21"/>
      <c r="HAP146" s="21"/>
      <c r="HAQ146" s="21"/>
      <c r="HAR146" s="21"/>
      <c r="HAS146" s="21"/>
      <c r="HAT146" s="21"/>
      <c r="HAU146" s="21"/>
      <c r="HAV146" s="21"/>
      <c r="HAW146" s="21"/>
      <c r="HAX146" s="21"/>
      <c r="HAY146" s="21"/>
      <c r="HAZ146" s="21"/>
      <c r="HBA146" s="21"/>
      <c r="HBB146" s="21"/>
      <c r="HBC146" s="21"/>
      <c r="HBD146" s="21"/>
      <c r="HBE146" s="21"/>
      <c r="HBF146" s="21"/>
      <c r="HBG146" s="21"/>
      <c r="HBH146" s="21"/>
      <c r="HBI146" s="21"/>
      <c r="HBJ146" s="21"/>
      <c r="HBK146" s="21"/>
      <c r="HBL146" s="21"/>
      <c r="HBM146" s="21"/>
      <c r="HBN146" s="21"/>
      <c r="HBO146" s="21"/>
      <c r="HBP146" s="21"/>
      <c r="HBQ146" s="21"/>
      <c r="HBR146" s="21"/>
      <c r="HBS146" s="21"/>
      <c r="HBT146" s="21"/>
      <c r="HBU146" s="21"/>
      <c r="HBV146" s="21"/>
      <c r="HBW146" s="21"/>
      <c r="HBX146" s="21"/>
      <c r="HBY146" s="21"/>
      <c r="HBZ146" s="21"/>
      <c r="HCA146" s="21"/>
      <c r="HCB146" s="21"/>
      <c r="HCC146" s="21"/>
      <c r="HCD146" s="21"/>
      <c r="HCE146" s="21"/>
      <c r="HCF146" s="21"/>
      <c r="HCG146" s="21"/>
      <c r="HCH146" s="21"/>
      <c r="HCI146" s="21"/>
      <c r="HCJ146" s="21"/>
      <c r="HCK146" s="21"/>
      <c r="HCL146" s="21"/>
      <c r="HCM146" s="21"/>
      <c r="HCN146" s="21"/>
      <c r="HCO146" s="21"/>
      <c r="HCP146" s="21"/>
      <c r="HCQ146" s="21"/>
      <c r="HCR146" s="21"/>
      <c r="HCS146" s="21"/>
      <c r="HCT146" s="21"/>
      <c r="HCU146" s="21"/>
      <c r="HCV146" s="21"/>
      <c r="HCW146" s="21"/>
      <c r="HCX146" s="21"/>
      <c r="HCY146" s="21"/>
      <c r="HCZ146" s="21"/>
      <c r="HDA146" s="21"/>
      <c r="HDB146" s="21"/>
      <c r="HDC146" s="21"/>
      <c r="HDD146" s="21"/>
      <c r="HDE146" s="21"/>
      <c r="HDF146" s="21"/>
      <c r="HDG146" s="21"/>
      <c r="HDH146" s="21"/>
      <c r="HDI146" s="21"/>
      <c r="HDJ146" s="21"/>
      <c r="HDK146" s="21"/>
      <c r="HDL146" s="21"/>
      <c r="HDM146" s="21"/>
      <c r="HDN146" s="21"/>
      <c r="HDO146" s="21"/>
      <c r="HDP146" s="21"/>
      <c r="HDQ146" s="21"/>
      <c r="HDR146" s="21"/>
      <c r="HDS146" s="21"/>
      <c r="HDT146" s="21"/>
      <c r="HDU146" s="21"/>
      <c r="HDV146" s="21"/>
      <c r="HDW146" s="21"/>
      <c r="HDX146" s="21"/>
      <c r="HDY146" s="21"/>
      <c r="HDZ146" s="21"/>
      <c r="HEA146" s="21"/>
      <c r="HEB146" s="21"/>
      <c r="HEC146" s="21"/>
      <c r="HED146" s="21"/>
      <c r="HEE146" s="21"/>
      <c r="HEF146" s="21"/>
      <c r="HEG146" s="21"/>
      <c r="HEH146" s="21"/>
      <c r="HEI146" s="21"/>
      <c r="HEJ146" s="21"/>
      <c r="HEK146" s="21"/>
      <c r="HEL146" s="21"/>
      <c r="HEM146" s="21"/>
      <c r="HEN146" s="21"/>
      <c r="HEO146" s="21"/>
      <c r="HEP146" s="21"/>
      <c r="HEQ146" s="21"/>
      <c r="HER146" s="21"/>
      <c r="HES146" s="21"/>
      <c r="HET146" s="21"/>
      <c r="HEU146" s="21"/>
      <c r="HEV146" s="21"/>
      <c r="HEW146" s="21"/>
      <c r="HEX146" s="21"/>
      <c r="HEY146" s="21"/>
      <c r="HEZ146" s="21"/>
      <c r="HFA146" s="21"/>
      <c r="HFB146" s="21"/>
      <c r="HFC146" s="21"/>
      <c r="HFD146" s="21"/>
      <c r="HFE146" s="21"/>
      <c r="HFF146" s="21"/>
      <c r="HFG146" s="21"/>
      <c r="HFH146" s="21"/>
      <c r="HFI146" s="21"/>
      <c r="HFJ146" s="21"/>
      <c r="HFK146" s="21"/>
      <c r="HFL146" s="21"/>
      <c r="HFM146" s="21"/>
      <c r="HFN146" s="21"/>
      <c r="HFO146" s="21"/>
      <c r="HFP146" s="21"/>
      <c r="HFQ146" s="21"/>
      <c r="HFR146" s="21"/>
      <c r="HFS146" s="21"/>
      <c r="HFT146" s="21"/>
      <c r="HFU146" s="21"/>
      <c r="HFV146" s="21"/>
      <c r="HFW146" s="21"/>
      <c r="HFX146" s="21"/>
      <c r="HFY146" s="21"/>
      <c r="HFZ146" s="21"/>
      <c r="HGA146" s="21"/>
      <c r="HGB146" s="21"/>
      <c r="HGC146" s="21"/>
      <c r="HGD146" s="21"/>
      <c r="HGE146" s="21"/>
      <c r="HGF146" s="21"/>
      <c r="HGG146" s="21"/>
      <c r="HGH146" s="21"/>
      <c r="HGI146" s="21"/>
      <c r="HGJ146" s="21"/>
      <c r="HGK146" s="21"/>
      <c r="HGL146" s="21"/>
      <c r="HGM146" s="21"/>
      <c r="HGN146" s="21"/>
      <c r="HGO146" s="21"/>
      <c r="HGP146" s="21"/>
      <c r="HGQ146" s="21"/>
      <c r="HGR146" s="21"/>
      <c r="HGS146" s="21"/>
      <c r="HGT146" s="21"/>
      <c r="HGU146" s="21"/>
      <c r="HGV146" s="21"/>
      <c r="HGW146" s="21"/>
      <c r="HGX146" s="21"/>
      <c r="HGY146" s="21"/>
      <c r="HGZ146" s="21"/>
      <c r="HHA146" s="21"/>
      <c r="HHB146" s="21"/>
      <c r="HHC146" s="21"/>
      <c r="HHD146" s="21"/>
      <c r="HHE146" s="21"/>
      <c r="HHF146" s="21"/>
      <c r="HHG146" s="21"/>
      <c r="HHH146" s="21"/>
      <c r="HHI146" s="21"/>
      <c r="HHJ146" s="21"/>
      <c r="HHK146" s="21"/>
      <c r="HHL146" s="21"/>
      <c r="HHM146" s="21"/>
      <c r="HHN146" s="21"/>
      <c r="HHO146" s="21"/>
      <c r="HHP146" s="21"/>
      <c r="HHQ146" s="21"/>
      <c r="HHR146" s="21"/>
      <c r="HHS146" s="21"/>
      <c r="HHT146" s="21"/>
      <c r="HHU146" s="21"/>
      <c r="HHV146" s="21"/>
      <c r="HHW146" s="21"/>
      <c r="HHX146" s="21"/>
      <c r="HHY146" s="21"/>
      <c r="HHZ146" s="21"/>
      <c r="HIA146" s="21"/>
      <c r="HIB146" s="21"/>
      <c r="HIC146" s="21"/>
      <c r="HID146" s="21"/>
      <c r="HIE146" s="21"/>
      <c r="HIF146" s="21"/>
      <c r="HIG146" s="21"/>
      <c r="HIH146" s="21"/>
      <c r="HII146" s="21"/>
      <c r="HIJ146" s="21"/>
      <c r="HIK146" s="21"/>
      <c r="HIL146" s="21"/>
      <c r="HIM146" s="21"/>
      <c r="HIN146" s="21"/>
      <c r="HIO146" s="21"/>
      <c r="HIP146" s="21"/>
      <c r="HIQ146" s="21"/>
      <c r="HIR146" s="21"/>
      <c r="HIS146" s="21"/>
      <c r="HIT146" s="21"/>
      <c r="HIU146" s="21"/>
      <c r="HIV146" s="21"/>
      <c r="HIW146" s="21"/>
      <c r="HIX146" s="21"/>
      <c r="HIY146" s="21"/>
      <c r="HIZ146" s="21"/>
      <c r="HJA146" s="21"/>
      <c r="HJB146" s="21"/>
      <c r="HJC146" s="21"/>
      <c r="HJD146" s="21"/>
      <c r="HJE146" s="21"/>
      <c r="HJF146" s="21"/>
      <c r="HJG146" s="21"/>
      <c r="HJH146" s="21"/>
      <c r="HJI146" s="21"/>
      <c r="HJJ146" s="21"/>
      <c r="HJK146" s="21"/>
      <c r="HJL146" s="21"/>
      <c r="HJM146" s="21"/>
      <c r="HJN146" s="21"/>
      <c r="HJO146" s="21"/>
      <c r="HJP146" s="21"/>
      <c r="HJQ146" s="21"/>
      <c r="HJR146" s="21"/>
      <c r="HJS146" s="21"/>
      <c r="HJT146" s="21"/>
      <c r="HJU146" s="21"/>
      <c r="HJV146" s="21"/>
      <c r="HJW146" s="21"/>
      <c r="HJX146" s="21"/>
      <c r="HJY146" s="21"/>
      <c r="HJZ146" s="21"/>
      <c r="HKA146" s="21"/>
      <c r="HKB146" s="21"/>
      <c r="HKC146" s="21"/>
      <c r="HKD146" s="21"/>
      <c r="HKE146" s="21"/>
      <c r="HKF146" s="21"/>
      <c r="HKG146" s="21"/>
      <c r="HKH146" s="21"/>
      <c r="HKI146" s="21"/>
      <c r="HKJ146" s="21"/>
      <c r="HKK146" s="21"/>
      <c r="HKL146" s="21"/>
      <c r="HKM146" s="21"/>
      <c r="HKN146" s="21"/>
      <c r="HKO146" s="21"/>
      <c r="HKP146" s="21"/>
      <c r="HKQ146" s="21"/>
      <c r="HKR146" s="21"/>
      <c r="HKS146" s="21"/>
      <c r="HKT146" s="21"/>
      <c r="HKU146" s="21"/>
      <c r="HKV146" s="21"/>
      <c r="HKW146" s="21"/>
      <c r="HKX146" s="21"/>
      <c r="HKY146" s="21"/>
      <c r="HKZ146" s="21"/>
      <c r="HLA146" s="21"/>
      <c r="HLB146" s="21"/>
      <c r="HLC146" s="21"/>
      <c r="HLD146" s="21"/>
      <c r="HLE146" s="21"/>
      <c r="HLF146" s="21"/>
      <c r="HLG146" s="21"/>
      <c r="HLH146" s="21"/>
      <c r="HLI146" s="21"/>
      <c r="HLJ146" s="21"/>
      <c r="HLK146" s="21"/>
      <c r="HLL146" s="21"/>
      <c r="HLM146" s="21"/>
      <c r="HLN146" s="21"/>
      <c r="HLO146" s="21"/>
      <c r="HLP146" s="21"/>
      <c r="HLQ146" s="21"/>
      <c r="HLR146" s="21"/>
      <c r="HLS146" s="21"/>
      <c r="HLT146" s="21"/>
      <c r="HLU146" s="21"/>
      <c r="HLV146" s="21"/>
      <c r="HLW146" s="21"/>
      <c r="HLX146" s="21"/>
      <c r="HLY146" s="21"/>
      <c r="HLZ146" s="21"/>
      <c r="HMA146" s="21"/>
      <c r="HMB146" s="21"/>
      <c r="HMC146" s="21"/>
      <c r="HMD146" s="21"/>
      <c r="HME146" s="21"/>
      <c r="HMF146" s="21"/>
      <c r="HMG146" s="21"/>
      <c r="HMH146" s="21"/>
      <c r="HMI146" s="21"/>
      <c r="HMJ146" s="21"/>
      <c r="HMK146" s="21"/>
      <c r="HML146" s="21"/>
      <c r="HMM146" s="21"/>
      <c r="HMN146" s="21"/>
      <c r="HMO146" s="21"/>
      <c r="HMP146" s="21"/>
      <c r="HMQ146" s="21"/>
      <c r="HMR146" s="21"/>
      <c r="HMS146" s="21"/>
      <c r="HMT146" s="21"/>
      <c r="HMU146" s="21"/>
      <c r="HMV146" s="21"/>
      <c r="HMW146" s="21"/>
      <c r="HMX146" s="21"/>
      <c r="HMY146" s="21"/>
      <c r="HMZ146" s="21"/>
      <c r="HNA146" s="21"/>
      <c r="HNB146" s="21"/>
      <c r="HNC146" s="21"/>
      <c r="HND146" s="21"/>
      <c r="HNE146" s="21"/>
      <c r="HNF146" s="21"/>
      <c r="HNG146" s="21"/>
      <c r="HNH146" s="21"/>
      <c r="HNI146" s="21"/>
      <c r="HNJ146" s="21"/>
      <c r="HNK146" s="21"/>
      <c r="HNL146" s="21"/>
      <c r="HNM146" s="21"/>
      <c r="HNN146" s="21"/>
      <c r="HNO146" s="21"/>
      <c r="HNP146" s="21"/>
      <c r="HNQ146" s="21"/>
      <c r="HNR146" s="21"/>
      <c r="HNS146" s="21"/>
      <c r="HNT146" s="21"/>
      <c r="HNU146" s="21"/>
      <c r="HNV146" s="21"/>
      <c r="HNW146" s="21"/>
      <c r="HNX146" s="21"/>
      <c r="HNY146" s="21"/>
      <c r="HNZ146" s="21"/>
      <c r="HOA146" s="21"/>
      <c r="HOB146" s="21"/>
      <c r="HOC146" s="21"/>
      <c r="HOD146" s="21"/>
      <c r="HOE146" s="21"/>
      <c r="HOF146" s="21"/>
      <c r="HOG146" s="21"/>
      <c r="HOH146" s="21"/>
      <c r="HOI146" s="21"/>
      <c r="HOJ146" s="21"/>
      <c r="HOK146" s="21"/>
      <c r="HOL146" s="21"/>
      <c r="HOM146" s="21"/>
      <c r="HON146" s="21"/>
      <c r="HOO146" s="21"/>
      <c r="HOP146" s="21"/>
      <c r="HOQ146" s="21"/>
      <c r="HOR146" s="21"/>
      <c r="HOS146" s="21"/>
      <c r="HOT146" s="21"/>
      <c r="HOU146" s="21"/>
      <c r="HOV146" s="21"/>
      <c r="HOW146" s="21"/>
      <c r="HOX146" s="21"/>
      <c r="HOY146" s="21"/>
      <c r="HOZ146" s="21"/>
      <c r="HPA146" s="21"/>
      <c r="HPB146" s="21"/>
      <c r="HPC146" s="21"/>
      <c r="HPD146" s="21"/>
      <c r="HPE146" s="21"/>
      <c r="HPF146" s="21"/>
      <c r="HPG146" s="21"/>
      <c r="HPH146" s="21"/>
      <c r="HPI146" s="21"/>
      <c r="HPJ146" s="21"/>
      <c r="HPK146" s="21"/>
      <c r="HPL146" s="21"/>
      <c r="HPM146" s="21"/>
      <c r="HPN146" s="21"/>
      <c r="HPO146" s="21"/>
      <c r="HPP146" s="21"/>
      <c r="HPQ146" s="21"/>
      <c r="HPR146" s="21"/>
      <c r="HPS146" s="21"/>
      <c r="HPT146" s="21"/>
      <c r="HPU146" s="21"/>
      <c r="HPV146" s="21"/>
      <c r="HPW146" s="21"/>
      <c r="HPX146" s="21"/>
      <c r="HPY146" s="21"/>
      <c r="HPZ146" s="21"/>
      <c r="HQA146" s="21"/>
      <c r="HQB146" s="21"/>
      <c r="HQC146" s="21"/>
      <c r="HQD146" s="21"/>
      <c r="HQE146" s="21"/>
      <c r="HQF146" s="21"/>
      <c r="HQG146" s="21"/>
      <c r="HQH146" s="21"/>
      <c r="HQI146" s="21"/>
      <c r="HQJ146" s="21"/>
      <c r="HQK146" s="21"/>
      <c r="HQL146" s="21"/>
      <c r="HQM146" s="21"/>
      <c r="HQN146" s="21"/>
      <c r="HQO146" s="21"/>
      <c r="HQP146" s="21"/>
      <c r="HQQ146" s="21"/>
      <c r="HQR146" s="21"/>
      <c r="HQS146" s="21"/>
      <c r="HQT146" s="21"/>
      <c r="HQU146" s="21"/>
      <c r="HQV146" s="21"/>
      <c r="HQW146" s="21"/>
      <c r="HQX146" s="21"/>
      <c r="HQY146" s="21"/>
      <c r="HQZ146" s="21"/>
      <c r="HRA146" s="21"/>
      <c r="HRB146" s="21"/>
      <c r="HRC146" s="21"/>
      <c r="HRD146" s="21"/>
      <c r="HRE146" s="21"/>
      <c r="HRF146" s="21"/>
      <c r="HRG146" s="21"/>
      <c r="HRH146" s="21"/>
      <c r="HRI146" s="21"/>
      <c r="HRJ146" s="21"/>
      <c r="HRK146" s="21"/>
      <c r="HRL146" s="21"/>
      <c r="HRM146" s="21"/>
      <c r="HRN146" s="21"/>
      <c r="HRO146" s="21"/>
      <c r="HRP146" s="21"/>
      <c r="HRQ146" s="21"/>
      <c r="HRR146" s="21"/>
      <c r="HRS146" s="21"/>
      <c r="HRT146" s="21"/>
      <c r="HRU146" s="21"/>
      <c r="HRV146" s="21"/>
      <c r="HRW146" s="21"/>
      <c r="HRX146" s="21"/>
      <c r="HRY146" s="21"/>
      <c r="HRZ146" s="21"/>
      <c r="HSA146" s="21"/>
      <c r="HSB146" s="21"/>
      <c r="HSC146" s="21"/>
      <c r="HSD146" s="21"/>
      <c r="HSE146" s="21"/>
      <c r="HSF146" s="21"/>
      <c r="HSG146" s="21"/>
      <c r="HSH146" s="21"/>
      <c r="HSI146" s="21"/>
      <c r="HSJ146" s="21"/>
      <c r="HSK146" s="21"/>
      <c r="HSL146" s="21"/>
      <c r="HSM146" s="21"/>
      <c r="HSN146" s="21"/>
      <c r="HSO146" s="21"/>
      <c r="HSP146" s="21"/>
      <c r="HSQ146" s="21"/>
      <c r="HSR146" s="21"/>
      <c r="HSS146" s="21"/>
      <c r="HST146" s="21"/>
      <c r="HSU146" s="21"/>
      <c r="HSV146" s="21"/>
      <c r="HSW146" s="21"/>
      <c r="HSX146" s="21"/>
      <c r="HSY146" s="21"/>
      <c r="HSZ146" s="21"/>
      <c r="HTA146" s="21"/>
      <c r="HTB146" s="21"/>
      <c r="HTC146" s="21"/>
      <c r="HTD146" s="21"/>
      <c r="HTE146" s="21"/>
      <c r="HTF146" s="21"/>
      <c r="HTG146" s="21"/>
      <c r="HTH146" s="21"/>
      <c r="HTI146" s="21"/>
      <c r="HTJ146" s="21"/>
      <c r="HTK146" s="21"/>
      <c r="HTL146" s="21"/>
      <c r="HTM146" s="21"/>
      <c r="HTN146" s="21"/>
      <c r="HTO146" s="21"/>
      <c r="HTP146" s="21"/>
      <c r="HTQ146" s="21"/>
      <c r="HTR146" s="21"/>
      <c r="HTS146" s="21"/>
      <c r="HTT146" s="21"/>
      <c r="HTU146" s="21"/>
      <c r="HTV146" s="21"/>
      <c r="HTW146" s="21"/>
      <c r="HTX146" s="21"/>
      <c r="HTY146" s="21"/>
      <c r="HTZ146" s="21"/>
      <c r="HUA146" s="21"/>
      <c r="HUB146" s="21"/>
      <c r="HUC146" s="21"/>
      <c r="HUD146" s="21"/>
      <c r="HUE146" s="21"/>
      <c r="HUF146" s="21"/>
      <c r="HUG146" s="21"/>
      <c r="HUH146" s="21"/>
      <c r="HUI146" s="21"/>
      <c r="HUJ146" s="21"/>
      <c r="HUK146" s="21"/>
      <c r="HUL146" s="21"/>
      <c r="HUM146" s="21"/>
      <c r="HUN146" s="21"/>
      <c r="HUO146" s="21"/>
      <c r="HUP146" s="21"/>
      <c r="HUQ146" s="21"/>
      <c r="HUR146" s="21"/>
      <c r="HUS146" s="21"/>
      <c r="HUT146" s="21"/>
      <c r="HUU146" s="21"/>
      <c r="HUV146" s="21"/>
      <c r="HUW146" s="21"/>
      <c r="HUX146" s="21"/>
      <c r="HUY146" s="21"/>
      <c r="HUZ146" s="21"/>
      <c r="HVA146" s="21"/>
      <c r="HVB146" s="21"/>
      <c r="HVC146" s="21"/>
      <c r="HVD146" s="21"/>
      <c r="HVE146" s="21"/>
      <c r="HVF146" s="21"/>
      <c r="HVG146" s="21"/>
      <c r="HVH146" s="21"/>
      <c r="HVI146" s="21"/>
      <c r="HVJ146" s="21"/>
      <c r="HVK146" s="21"/>
      <c r="HVL146" s="21"/>
      <c r="HVM146" s="21"/>
      <c r="HVN146" s="21"/>
      <c r="HVO146" s="21"/>
      <c r="HVP146" s="21"/>
      <c r="HVQ146" s="21"/>
      <c r="HVR146" s="21"/>
      <c r="HVS146" s="21"/>
      <c r="HVT146" s="21"/>
      <c r="HVU146" s="21"/>
      <c r="HVV146" s="21"/>
      <c r="HVW146" s="21"/>
      <c r="HVX146" s="21"/>
      <c r="HVY146" s="21"/>
      <c r="HVZ146" s="21"/>
      <c r="HWA146" s="21"/>
      <c r="HWB146" s="21"/>
      <c r="HWC146" s="21"/>
      <c r="HWD146" s="21"/>
      <c r="HWE146" s="21"/>
      <c r="HWF146" s="21"/>
      <c r="HWG146" s="21"/>
      <c r="HWH146" s="21"/>
      <c r="HWI146" s="21"/>
      <c r="HWJ146" s="21"/>
      <c r="HWK146" s="21"/>
      <c r="HWL146" s="21"/>
      <c r="HWM146" s="21"/>
      <c r="HWN146" s="21"/>
      <c r="HWO146" s="21"/>
      <c r="HWP146" s="21"/>
      <c r="HWQ146" s="21"/>
      <c r="HWR146" s="21"/>
      <c r="HWS146" s="21"/>
      <c r="HWT146" s="21"/>
      <c r="HWU146" s="21"/>
      <c r="HWV146" s="21"/>
      <c r="HWW146" s="21"/>
      <c r="HWX146" s="21"/>
      <c r="HWY146" s="21"/>
      <c r="HWZ146" s="21"/>
      <c r="HXA146" s="21"/>
      <c r="HXB146" s="21"/>
      <c r="HXC146" s="21"/>
      <c r="HXD146" s="21"/>
      <c r="HXE146" s="21"/>
      <c r="HXF146" s="21"/>
      <c r="HXG146" s="21"/>
      <c r="HXH146" s="21"/>
      <c r="HXI146" s="21"/>
      <c r="HXJ146" s="21"/>
      <c r="HXK146" s="21"/>
      <c r="HXL146" s="21"/>
      <c r="HXM146" s="21"/>
      <c r="HXN146" s="21"/>
      <c r="HXO146" s="21"/>
      <c r="HXP146" s="21"/>
      <c r="HXQ146" s="21"/>
      <c r="HXR146" s="21"/>
      <c r="HXS146" s="21"/>
      <c r="HXT146" s="21"/>
      <c r="HXU146" s="21"/>
      <c r="HXV146" s="21"/>
      <c r="HXW146" s="21"/>
      <c r="HXX146" s="21"/>
      <c r="HXY146" s="21"/>
      <c r="HXZ146" s="21"/>
      <c r="HYA146" s="21"/>
      <c r="HYB146" s="21"/>
      <c r="HYC146" s="21"/>
      <c r="HYD146" s="21"/>
      <c r="HYE146" s="21"/>
      <c r="HYF146" s="21"/>
      <c r="HYG146" s="21"/>
      <c r="HYH146" s="21"/>
      <c r="HYI146" s="21"/>
      <c r="HYJ146" s="21"/>
      <c r="HYK146" s="21"/>
      <c r="HYL146" s="21"/>
      <c r="HYM146" s="21"/>
      <c r="HYN146" s="21"/>
      <c r="HYO146" s="21"/>
      <c r="HYP146" s="21"/>
      <c r="HYQ146" s="21"/>
      <c r="HYR146" s="21"/>
      <c r="HYS146" s="21"/>
      <c r="HYT146" s="21"/>
      <c r="HYU146" s="21"/>
      <c r="HYV146" s="21"/>
      <c r="HYW146" s="21"/>
      <c r="HYX146" s="21"/>
      <c r="HYY146" s="21"/>
      <c r="HYZ146" s="21"/>
      <c r="HZA146" s="21"/>
      <c r="HZB146" s="21"/>
      <c r="HZC146" s="21"/>
      <c r="HZD146" s="21"/>
      <c r="HZE146" s="21"/>
      <c r="HZF146" s="21"/>
      <c r="HZG146" s="21"/>
      <c r="HZH146" s="21"/>
      <c r="HZI146" s="21"/>
      <c r="HZJ146" s="21"/>
      <c r="HZK146" s="21"/>
      <c r="HZL146" s="21"/>
      <c r="HZM146" s="21"/>
      <c r="HZN146" s="21"/>
      <c r="HZO146" s="21"/>
      <c r="HZP146" s="21"/>
      <c r="HZQ146" s="21"/>
      <c r="HZR146" s="21"/>
      <c r="HZS146" s="21"/>
      <c r="HZT146" s="21"/>
      <c r="HZU146" s="21"/>
      <c r="HZV146" s="21"/>
      <c r="HZW146" s="21"/>
      <c r="HZX146" s="21"/>
      <c r="HZY146" s="21"/>
      <c r="HZZ146" s="21"/>
      <c r="IAA146" s="21"/>
      <c r="IAB146" s="21"/>
      <c r="IAC146" s="21"/>
      <c r="IAD146" s="21"/>
      <c r="IAE146" s="21"/>
      <c r="IAF146" s="21"/>
      <c r="IAG146" s="21"/>
      <c r="IAH146" s="21"/>
      <c r="IAI146" s="21"/>
      <c r="IAJ146" s="21"/>
      <c r="IAK146" s="21"/>
      <c r="IAL146" s="21"/>
      <c r="IAM146" s="21"/>
      <c r="IAN146" s="21"/>
      <c r="IAO146" s="21"/>
      <c r="IAP146" s="21"/>
      <c r="IAQ146" s="21"/>
      <c r="IAR146" s="21"/>
      <c r="IAS146" s="21"/>
      <c r="IAT146" s="21"/>
      <c r="IAU146" s="21"/>
      <c r="IAV146" s="21"/>
      <c r="IAW146" s="21"/>
      <c r="IAX146" s="21"/>
      <c r="IAY146" s="21"/>
      <c r="IAZ146" s="21"/>
      <c r="IBA146" s="21"/>
      <c r="IBB146" s="21"/>
      <c r="IBC146" s="21"/>
      <c r="IBD146" s="21"/>
      <c r="IBE146" s="21"/>
      <c r="IBF146" s="21"/>
      <c r="IBG146" s="21"/>
      <c r="IBH146" s="21"/>
      <c r="IBI146" s="21"/>
      <c r="IBJ146" s="21"/>
      <c r="IBK146" s="21"/>
      <c r="IBL146" s="21"/>
      <c r="IBM146" s="21"/>
      <c r="IBN146" s="21"/>
      <c r="IBO146" s="21"/>
      <c r="IBP146" s="21"/>
      <c r="IBQ146" s="21"/>
      <c r="IBR146" s="21"/>
      <c r="IBS146" s="21"/>
      <c r="IBT146" s="21"/>
      <c r="IBU146" s="21"/>
      <c r="IBV146" s="21"/>
      <c r="IBW146" s="21"/>
      <c r="IBX146" s="21"/>
      <c r="IBY146" s="21"/>
      <c r="IBZ146" s="21"/>
      <c r="ICA146" s="21"/>
      <c r="ICB146" s="21"/>
      <c r="ICC146" s="21"/>
      <c r="ICD146" s="21"/>
      <c r="ICE146" s="21"/>
      <c r="ICF146" s="21"/>
      <c r="ICG146" s="21"/>
      <c r="ICH146" s="21"/>
      <c r="ICI146" s="21"/>
      <c r="ICJ146" s="21"/>
      <c r="ICK146" s="21"/>
      <c r="ICL146" s="21"/>
      <c r="ICM146" s="21"/>
      <c r="ICN146" s="21"/>
      <c r="ICO146" s="21"/>
      <c r="ICP146" s="21"/>
      <c r="ICQ146" s="21"/>
      <c r="ICR146" s="21"/>
      <c r="ICS146" s="21"/>
      <c r="ICT146" s="21"/>
      <c r="ICU146" s="21"/>
      <c r="ICV146" s="21"/>
      <c r="ICW146" s="21"/>
      <c r="ICX146" s="21"/>
      <c r="ICY146" s="21"/>
      <c r="ICZ146" s="21"/>
      <c r="IDA146" s="21"/>
      <c r="IDB146" s="21"/>
      <c r="IDC146" s="21"/>
      <c r="IDD146" s="21"/>
      <c r="IDE146" s="21"/>
      <c r="IDF146" s="21"/>
      <c r="IDG146" s="21"/>
      <c r="IDH146" s="21"/>
      <c r="IDI146" s="21"/>
      <c r="IDJ146" s="21"/>
      <c r="IDK146" s="21"/>
      <c r="IDL146" s="21"/>
      <c r="IDM146" s="21"/>
      <c r="IDN146" s="21"/>
      <c r="IDO146" s="21"/>
      <c r="IDP146" s="21"/>
      <c r="IDQ146" s="21"/>
      <c r="IDR146" s="21"/>
      <c r="IDS146" s="21"/>
      <c r="IDT146" s="21"/>
      <c r="IDU146" s="21"/>
      <c r="IDV146" s="21"/>
      <c r="IDW146" s="21"/>
      <c r="IDX146" s="21"/>
      <c r="IDY146" s="21"/>
      <c r="IDZ146" s="21"/>
      <c r="IEA146" s="21"/>
      <c r="IEB146" s="21"/>
      <c r="IEC146" s="21"/>
      <c r="IED146" s="21"/>
      <c r="IEE146" s="21"/>
      <c r="IEF146" s="21"/>
      <c r="IEG146" s="21"/>
      <c r="IEH146" s="21"/>
      <c r="IEI146" s="21"/>
      <c r="IEJ146" s="21"/>
      <c r="IEK146" s="21"/>
      <c r="IEL146" s="21"/>
      <c r="IEM146" s="21"/>
      <c r="IEN146" s="21"/>
      <c r="IEO146" s="21"/>
      <c r="IEP146" s="21"/>
      <c r="IEQ146" s="21"/>
      <c r="IER146" s="21"/>
      <c r="IES146" s="21"/>
      <c r="IET146" s="21"/>
      <c r="IEU146" s="21"/>
      <c r="IEV146" s="21"/>
      <c r="IEW146" s="21"/>
      <c r="IEX146" s="21"/>
      <c r="IEY146" s="21"/>
      <c r="IEZ146" s="21"/>
      <c r="IFA146" s="21"/>
      <c r="IFB146" s="21"/>
      <c r="IFC146" s="21"/>
      <c r="IFD146" s="21"/>
      <c r="IFE146" s="21"/>
      <c r="IFF146" s="21"/>
      <c r="IFG146" s="21"/>
      <c r="IFH146" s="21"/>
      <c r="IFI146" s="21"/>
      <c r="IFJ146" s="21"/>
      <c r="IFK146" s="21"/>
      <c r="IFL146" s="21"/>
      <c r="IFM146" s="21"/>
      <c r="IFN146" s="21"/>
      <c r="IFO146" s="21"/>
      <c r="IFP146" s="21"/>
      <c r="IFQ146" s="21"/>
      <c r="IFR146" s="21"/>
      <c r="IFS146" s="21"/>
      <c r="IFT146" s="21"/>
      <c r="IFU146" s="21"/>
      <c r="IFV146" s="21"/>
      <c r="IFW146" s="21"/>
      <c r="IFX146" s="21"/>
      <c r="IFY146" s="21"/>
      <c r="IFZ146" s="21"/>
      <c r="IGA146" s="21"/>
      <c r="IGB146" s="21"/>
      <c r="IGC146" s="21"/>
      <c r="IGD146" s="21"/>
      <c r="IGE146" s="21"/>
      <c r="IGF146" s="21"/>
      <c r="IGG146" s="21"/>
      <c r="IGH146" s="21"/>
      <c r="IGI146" s="21"/>
      <c r="IGJ146" s="21"/>
      <c r="IGK146" s="21"/>
      <c r="IGL146" s="21"/>
      <c r="IGM146" s="21"/>
      <c r="IGN146" s="21"/>
      <c r="IGO146" s="21"/>
      <c r="IGP146" s="21"/>
      <c r="IGQ146" s="21"/>
      <c r="IGR146" s="21"/>
      <c r="IGS146" s="21"/>
      <c r="IGT146" s="21"/>
      <c r="IGU146" s="21"/>
      <c r="IGV146" s="21"/>
      <c r="IGW146" s="21"/>
      <c r="IGX146" s="21"/>
      <c r="IGY146" s="21"/>
      <c r="IGZ146" s="21"/>
      <c r="IHA146" s="21"/>
      <c r="IHB146" s="21"/>
      <c r="IHC146" s="21"/>
      <c r="IHD146" s="21"/>
      <c r="IHE146" s="21"/>
      <c r="IHF146" s="21"/>
      <c r="IHG146" s="21"/>
      <c r="IHH146" s="21"/>
      <c r="IHI146" s="21"/>
      <c r="IHJ146" s="21"/>
      <c r="IHK146" s="21"/>
      <c r="IHL146" s="21"/>
      <c r="IHM146" s="21"/>
      <c r="IHN146" s="21"/>
      <c r="IHO146" s="21"/>
      <c r="IHP146" s="21"/>
      <c r="IHQ146" s="21"/>
      <c r="IHR146" s="21"/>
      <c r="IHS146" s="21"/>
      <c r="IHT146" s="21"/>
      <c r="IHU146" s="21"/>
      <c r="IHV146" s="21"/>
      <c r="IHW146" s="21"/>
      <c r="IHX146" s="21"/>
      <c r="IHY146" s="21"/>
      <c r="IHZ146" s="21"/>
      <c r="IIA146" s="21"/>
      <c r="IIB146" s="21"/>
      <c r="IIC146" s="21"/>
      <c r="IID146" s="21"/>
      <c r="IIE146" s="21"/>
      <c r="IIF146" s="21"/>
      <c r="IIG146" s="21"/>
      <c r="IIH146" s="21"/>
      <c r="III146" s="21"/>
      <c r="IIJ146" s="21"/>
      <c r="IIK146" s="21"/>
      <c r="IIL146" s="21"/>
      <c r="IIM146" s="21"/>
      <c r="IIN146" s="21"/>
      <c r="IIO146" s="21"/>
      <c r="IIP146" s="21"/>
      <c r="IIQ146" s="21"/>
      <c r="IIR146" s="21"/>
      <c r="IIS146" s="21"/>
      <c r="IIT146" s="21"/>
      <c r="IIU146" s="21"/>
      <c r="IIV146" s="21"/>
      <c r="IIW146" s="21"/>
      <c r="IIX146" s="21"/>
      <c r="IIY146" s="21"/>
      <c r="IIZ146" s="21"/>
      <c r="IJA146" s="21"/>
      <c r="IJB146" s="21"/>
      <c r="IJC146" s="21"/>
      <c r="IJD146" s="21"/>
      <c r="IJE146" s="21"/>
      <c r="IJF146" s="21"/>
      <c r="IJG146" s="21"/>
      <c r="IJH146" s="21"/>
      <c r="IJI146" s="21"/>
      <c r="IJJ146" s="21"/>
      <c r="IJK146" s="21"/>
      <c r="IJL146" s="21"/>
      <c r="IJM146" s="21"/>
      <c r="IJN146" s="21"/>
      <c r="IJO146" s="21"/>
      <c r="IJP146" s="21"/>
      <c r="IJQ146" s="21"/>
      <c r="IJR146" s="21"/>
      <c r="IJS146" s="21"/>
      <c r="IJT146" s="21"/>
      <c r="IJU146" s="21"/>
      <c r="IJV146" s="21"/>
      <c r="IJW146" s="21"/>
      <c r="IJX146" s="21"/>
      <c r="IJY146" s="21"/>
      <c r="IJZ146" s="21"/>
      <c r="IKA146" s="21"/>
      <c r="IKB146" s="21"/>
      <c r="IKC146" s="21"/>
      <c r="IKD146" s="21"/>
      <c r="IKE146" s="21"/>
      <c r="IKF146" s="21"/>
      <c r="IKG146" s="21"/>
      <c r="IKH146" s="21"/>
      <c r="IKI146" s="21"/>
      <c r="IKJ146" s="21"/>
      <c r="IKK146" s="21"/>
      <c r="IKL146" s="21"/>
      <c r="IKM146" s="21"/>
      <c r="IKN146" s="21"/>
      <c r="IKO146" s="21"/>
      <c r="IKP146" s="21"/>
      <c r="IKQ146" s="21"/>
      <c r="IKR146" s="21"/>
      <c r="IKS146" s="21"/>
      <c r="IKT146" s="21"/>
      <c r="IKU146" s="21"/>
      <c r="IKV146" s="21"/>
      <c r="IKW146" s="21"/>
      <c r="IKX146" s="21"/>
      <c r="IKY146" s="21"/>
      <c r="IKZ146" s="21"/>
      <c r="ILA146" s="21"/>
      <c r="ILB146" s="21"/>
      <c r="ILC146" s="21"/>
      <c r="ILD146" s="21"/>
      <c r="ILE146" s="21"/>
      <c r="ILF146" s="21"/>
      <c r="ILG146" s="21"/>
      <c r="ILH146" s="21"/>
      <c r="ILI146" s="21"/>
      <c r="ILJ146" s="21"/>
      <c r="ILK146" s="21"/>
      <c r="ILL146" s="21"/>
      <c r="ILM146" s="21"/>
      <c r="ILN146" s="21"/>
      <c r="ILO146" s="21"/>
      <c r="ILP146" s="21"/>
      <c r="ILQ146" s="21"/>
      <c r="ILR146" s="21"/>
      <c r="ILS146" s="21"/>
      <c r="ILT146" s="21"/>
      <c r="ILU146" s="21"/>
      <c r="ILV146" s="21"/>
      <c r="ILW146" s="21"/>
      <c r="ILX146" s="21"/>
      <c r="ILY146" s="21"/>
      <c r="ILZ146" s="21"/>
      <c r="IMA146" s="21"/>
      <c r="IMB146" s="21"/>
      <c r="IMC146" s="21"/>
      <c r="IMD146" s="21"/>
      <c r="IME146" s="21"/>
      <c r="IMF146" s="21"/>
      <c r="IMG146" s="21"/>
      <c r="IMH146" s="21"/>
      <c r="IMI146" s="21"/>
      <c r="IMJ146" s="21"/>
      <c r="IMK146" s="21"/>
      <c r="IML146" s="21"/>
      <c r="IMM146" s="21"/>
      <c r="IMN146" s="21"/>
      <c r="IMO146" s="21"/>
      <c r="IMP146" s="21"/>
      <c r="IMQ146" s="21"/>
      <c r="IMR146" s="21"/>
      <c r="IMS146" s="21"/>
      <c r="IMT146" s="21"/>
      <c r="IMU146" s="21"/>
      <c r="IMV146" s="21"/>
      <c r="IMW146" s="21"/>
      <c r="IMX146" s="21"/>
      <c r="IMY146" s="21"/>
      <c r="IMZ146" s="21"/>
      <c r="INA146" s="21"/>
      <c r="INB146" s="21"/>
      <c r="INC146" s="21"/>
      <c r="IND146" s="21"/>
      <c r="INE146" s="21"/>
      <c r="INF146" s="21"/>
      <c r="ING146" s="21"/>
      <c r="INH146" s="21"/>
      <c r="INI146" s="21"/>
      <c r="INJ146" s="21"/>
      <c r="INK146" s="21"/>
      <c r="INL146" s="21"/>
      <c r="INM146" s="21"/>
      <c r="INN146" s="21"/>
      <c r="INO146" s="21"/>
      <c r="INP146" s="21"/>
      <c r="INQ146" s="21"/>
      <c r="INR146" s="21"/>
      <c r="INS146" s="21"/>
      <c r="INT146" s="21"/>
      <c r="INU146" s="21"/>
      <c r="INV146" s="21"/>
      <c r="INW146" s="21"/>
      <c r="INX146" s="21"/>
      <c r="INY146" s="21"/>
      <c r="INZ146" s="21"/>
      <c r="IOA146" s="21"/>
      <c r="IOB146" s="21"/>
      <c r="IOC146" s="21"/>
      <c r="IOD146" s="21"/>
      <c r="IOE146" s="21"/>
      <c r="IOF146" s="21"/>
      <c r="IOG146" s="21"/>
      <c r="IOH146" s="21"/>
      <c r="IOI146" s="21"/>
      <c r="IOJ146" s="21"/>
      <c r="IOK146" s="21"/>
      <c r="IOL146" s="21"/>
      <c r="IOM146" s="21"/>
      <c r="ION146" s="21"/>
      <c r="IOO146" s="21"/>
      <c r="IOP146" s="21"/>
      <c r="IOQ146" s="21"/>
      <c r="IOR146" s="21"/>
      <c r="IOS146" s="21"/>
      <c r="IOT146" s="21"/>
      <c r="IOU146" s="21"/>
      <c r="IOV146" s="21"/>
      <c r="IOW146" s="21"/>
      <c r="IOX146" s="21"/>
      <c r="IOY146" s="21"/>
      <c r="IOZ146" s="21"/>
      <c r="IPA146" s="21"/>
      <c r="IPB146" s="21"/>
      <c r="IPC146" s="21"/>
      <c r="IPD146" s="21"/>
      <c r="IPE146" s="21"/>
      <c r="IPF146" s="21"/>
      <c r="IPG146" s="21"/>
      <c r="IPH146" s="21"/>
      <c r="IPI146" s="21"/>
      <c r="IPJ146" s="21"/>
      <c r="IPK146" s="21"/>
      <c r="IPL146" s="21"/>
      <c r="IPM146" s="21"/>
      <c r="IPN146" s="21"/>
      <c r="IPO146" s="21"/>
      <c r="IPP146" s="21"/>
      <c r="IPQ146" s="21"/>
      <c r="IPR146" s="21"/>
      <c r="IPS146" s="21"/>
      <c r="IPT146" s="21"/>
      <c r="IPU146" s="21"/>
      <c r="IPV146" s="21"/>
      <c r="IPW146" s="21"/>
      <c r="IPX146" s="21"/>
      <c r="IPY146" s="21"/>
      <c r="IPZ146" s="21"/>
      <c r="IQA146" s="21"/>
      <c r="IQB146" s="21"/>
      <c r="IQC146" s="21"/>
      <c r="IQD146" s="21"/>
      <c r="IQE146" s="21"/>
      <c r="IQF146" s="21"/>
      <c r="IQG146" s="21"/>
      <c r="IQH146" s="21"/>
      <c r="IQI146" s="21"/>
      <c r="IQJ146" s="21"/>
      <c r="IQK146" s="21"/>
      <c r="IQL146" s="21"/>
      <c r="IQM146" s="21"/>
      <c r="IQN146" s="21"/>
      <c r="IQO146" s="21"/>
      <c r="IQP146" s="21"/>
      <c r="IQQ146" s="21"/>
      <c r="IQR146" s="21"/>
      <c r="IQS146" s="21"/>
      <c r="IQT146" s="21"/>
      <c r="IQU146" s="21"/>
      <c r="IQV146" s="21"/>
      <c r="IQW146" s="21"/>
      <c r="IQX146" s="21"/>
      <c r="IQY146" s="21"/>
      <c r="IQZ146" s="21"/>
      <c r="IRA146" s="21"/>
      <c r="IRB146" s="21"/>
      <c r="IRC146" s="21"/>
      <c r="IRD146" s="21"/>
      <c r="IRE146" s="21"/>
      <c r="IRF146" s="21"/>
      <c r="IRG146" s="21"/>
      <c r="IRH146" s="21"/>
      <c r="IRI146" s="21"/>
      <c r="IRJ146" s="21"/>
      <c r="IRK146" s="21"/>
      <c r="IRL146" s="21"/>
      <c r="IRM146" s="21"/>
      <c r="IRN146" s="21"/>
      <c r="IRO146" s="21"/>
      <c r="IRP146" s="21"/>
      <c r="IRQ146" s="21"/>
      <c r="IRR146" s="21"/>
      <c r="IRS146" s="21"/>
      <c r="IRT146" s="21"/>
      <c r="IRU146" s="21"/>
      <c r="IRV146" s="21"/>
      <c r="IRW146" s="21"/>
      <c r="IRX146" s="21"/>
      <c r="IRY146" s="21"/>
      <c r="IRZ146" s="21"/>
      <c r="ISA146" s="21"/>
      <c r="ISB146" s="21"/>
      <c r="ISC146" s="21"/>
      <c r="ISD146" s="21"/>
      <c r="ISE146" s="21"/>
      <c r="ISF146" s="21"/>
      <c r="ISG146" s="21"/>
      <c r="ISH146" s="21"/>
      <c r="ISI146" s="21"/>
      <c r="ISJ146" s="21"/>
      <c r="ISK146" s="21"/>
      <c r="ISL146" s="21"/>
      <c r="ISM146" s="21"/>
      <c r="ISN146" s="21"/>
      <c r="ISO146" s="21"/>
      <c r="ISP146" s="21"/>
      <c r="ISQ146" s="21"/>
      <c r="ISR146" s="21"/>
      <c r="ISS146" s="21"/>
      <c r="IST146" s="21"/>
      <c r="ISU146" s="21"/>
      <c r="ISV146" s="21"/>
      <c r="ISW146" s="21"/>
      <c r="ISX146" s="21"/>
      <c r="ISY146" s="21"/>
      <c r="ISZ146" s="21"/>
      <c r="ITA146" s="21"/>
      <c r="ITB146" s="21"/>
      <c r="ITC146" s="21"/>
      <c r="ITD146" s="21"/>
      <c r="ITE146" s="21"/>
      <c r="ITF146" s="21"/>
      <c r="ITG146" s="21"/>
      <c r="ITH146" s="21"/>
      <c r="ITI146" s="21"/>
      <c r="ITJ146" s="21"/>
      <c r="ITK146" s="21"/>
      <c r="ITL146" s="21"/>
      <c r="ITM146" s="21"/>
      <c r="ITN146" s="21"/>
      <c r="ITO146" s="21"/>
      <c r="ITP146" s="21"/>
      <c r="ITQ146" s="21"/>
      <c r="ITR146" s="21"/>
      <c r="ITS146" s="21"/>
      <c r="ITT146" s="21"/>
      <c r="ITU146" s="21"/>
      <c r="ITV146" s="21"/>
      <c r="ITW146" s="21"/>
      <c r="ITX146" s="21"/>
      <c r="ITY146" s="21"/>
      <c r="ITZ146" s="21"/>
      <c r="IUA146" s="21"/>
      <c r="IUB146" s="21"/>
      <c r="IUC146" s="21"/>
      <c r="IUD146" s="21"/>
      <c r="IUE146" s="21"/>
      <c r="IUF146" s="21"/>
      <c r="IUG146" s="21"/>
      <c r="IUH146" s="21"/>
      <c r="IUI146" s="21"/>
      <c r="IUJ146" s="21"/>
      <c r="IUK146" s="21"/>
      <c r="IUL146" s="21"/>
      <c r="IUM146" s="21"/>
      <c r="IUN146" s="21"/>
      <c r="IUO146" s="21"/>
      <c r="IUP146" s="21"/>
      <c r="IUQ146" s="21"/>
      <c r="IUR146" s="21"/>
      <c r="IUS146" s="21"/>
      <c r="IUT146" s="21"/>
      <c r="IUU146" s="21"/>
      <c r="IUV146" s="21"/>
      <c r="IUW146" s="21"/>
      <c r="IUX146" s="21"/>
      <c r="IUY146" s="21"/>
      <c r="IUZ146" s="21"/>
      <c r="IVA146" s="21"/>
      <c r="IVB146" s="21"/>
      <c r="IVC146" s="21"/>
      <c r="IVD146" s="21"/>
      <c r="IVE146" s="21"/>
      <c r="IVF146" s="21"/>
      <c r="IVG146" s="21"/>
      <c r="IVH146" s="21"/>
      <c r="IVI146" s="21"/>
      <c r="IVJ146" s="21"/>
      <c r="IVK146" s="21"/>
      <c r="IVL146" s="21"/>
      <c r="IVM146" s="21"/>
      <c r="IVN146" s="21"/>
      <c r="IVO146" s="21"/>
      <c r="IVP146" s="21"/>
      <c r="IVQ146" s="21"/>
      <c r="IVR146" s="21"/>
      <c r="IVS146" s="21"/>
      <c r="IVT146" s="21"/>
      <c r="IVU146" s="21"/>
      <c r="IVV146" s="21"/>
      <c r="IVW146" s="21"/>
      <c r="IVX146" s="21"/>
      <c r="IVY146" s="21"/>
      <c r="IVZ146" s="21"/>
      <c r="IWA146" s="21"/>
      <c r="IWB146" s="21"/>
      <c r="IWC146" s="21"/>
      <c r="IWD146" s="21"/>
      <c r="IWE146" s="21"/>
      <c r="IWF146" s="21"/>
      <c r="IWG146" s="21"/>
      <c r="IWH146" s="21"/>
      <c r="IWI146" s="21"/>
      <c r="IWJ146" s="21"/>
      <c r="IWK146" s="21"/>
      <c r="IWL146" s="21"/>
      <c r="IWM146" s="21"/>
      <c r="IWN146" s="21"/>
      <c r="IWO146" s="21"/>
      <c r="IWP146" s="21"/>
      <c r="IWQ146" s="21"/>
      <c r="IWR146" s="21"/>
      <c r="IWS146" s="21"/>
      <c r="IWT146" s="21"/>
      <c r="IWU146" s="21"/>
      <c r="IWV146" s="21"/>
      <c r="IWW146" s="21"/>
      <c r="IWX146" s="21"/>
      <c r="IWY146" s="21"/>
      <c r="IWZ146" s="21"/>
      <c r="IXA146" s="21"/>
      <c r="IXB146" s="21"/>
      <c r="IXC146" s="21"/>
      <c r="IXD146" s="21"/>
      <c r="IXE146" s="21"/>
      <c r="IXF146" s="21"/>
      <c r="IXG146" s="21"/>
      <c r="IXH146" s="21"/>
      <c r="IXI146" s="21"/>
      <c r="IXJ146" s="21"/>
      <c r="IXK146" s="21"/>
      <c r="IXL146" s="21"/>
      <c r="IXM146" s="21"/>
      <c r="IXN146" s="21"/>
      <c r="IXO146" s="21"/>
      <c r="IXP146" s="21"/>
      <c r="IXQ146" s="21"/>
      <c r="IXR146" s="21"/>
      <c r="IXS146" s="21"/>
      <c r="IXT146" s="21"/>
      <c r="IXU146" s="21"/>
      <c r="IXV146" s="21"/>
      <c r="IXW146" s="21"/>
      <c r="IXX146" s="21"/>
      <c r="IXY146" s="21"/>
      <c r="IXZ146" s="21"/>
      <c r="IYA146" s="21"/>
      <c r="IYB146" s="21"/>
      <c r="IYC146" s="21"/>
      <c r="IYD146" s="21"/>
      <c r="IYE146" s="21"/>
      <c r="IYF146" s="21"/>
      <c r="IYG146" s="21"/>
      <c r="IYH146" s="21"/>
      <c r="IYI146" s="21"/>
      <c r="IYJ146" s="21"/>
      <c r="IYK146" s="21"/>
      <c r="IYL146" s="21"/>
      <c r="IYM146" s="21"/>
      <c r="IYN146" s="21"/>
      <c r="IYO146" s="21"/>
      <c r="IYP146" s="21"/>
      <c r="IYQ146" s="21"/>
      <c r="IYR146" s="21"/>
      <c r="IYS146" s="21"/>
      <c r="IYT146" s="21"/>
      <c r="IYU146" s="21"/>
      <c r="IYV146" s="21"/>
      <c r="IYW146" s="21"/>
      <c r="IYX146" s="21"/>
      <c r="IYY146" s="21"/>
      <c r="IYZ146" s="21"/>
      <c r="IZA146" s="21"/>
      <c r="IZB146" s="21"/>
      <c r="IZC146" s="21"/>
      <c r="IZD146" s="21"/>
      <c r="IZE146" s="21"/>
      <c r="IZF146" s="21"/>
      <c r="IZG146" s="21"/>
      <c r="IZH146" s="21"/>
      <c r="IZI146" s="21"/>
      <c r="IZJ146" s="21"/>
      <c r="IZK146" s="21"/>
      <c r="IZL146" s="21"/>
      <c r="IZM146" s="21"/>
      <c r="IZN146" s="21"/>
      <c r="IZO146" s="21"/>
      <c r="IZP146" s="21"/>
      <c r="IZQ146" s="21"/>
      <c r="IZR146" s="21"/>
      <c r="IZS146" s="21"/>
      <c r="IZT146" s="21"/>
      <c r="IZU146" s="21"/>
      <c r="IZV146" s="21"/>
      <c r="IZW146" s="21"/>
      <c r="IZX146" s="21"/>
      <c r="IZY146" s="21"/>
      <c r="IZZ146" s="21"/>
      <c r="JAA146" s="21"/>
      <c r="JAB146" s="21"/>
      <c r="JAC146" s="21"/>
      <c r="JAD146" s="21"/>
      <c r="JAE146" s="21"/>
      <c r="JAF146" s="21"/>
      <c r="JAG146" s="21"/>
      <c r="JAH146" s="21"/>
      <c r="JAI146" s="21"/>
      <c r="JAJ146" s="21"/>
      <c r="JAK146" s="21"/>
      <c r="JAL146" s="21"/>
      <c r="JAM146" s="21"/>
      <c r="JAN146" s="21"/>
      <c r="JAO146" s="21"/>
      <c r="JAP146" s="21"/>
      <c r="JAQ146" s="21"/>
      <c r="JAR146" s="21"/>
      <c r="JAS146" s="21"/>
      <c r="JAT146" s="21"/>
      <c r="JAU146" s="21"/>
      <c r="JAV146" s="21"/>
      <c r="JAW146" s="21"/>
      <c r="JAX146" s="21"/>
      <c r="JAY146" s="21"/>
      <c r="JAZ146" s="21"/>
      <c r="JBA146" s="21"/>
      <c r="JBB146" s="21"/>
      <c r="JBC146" s="21"/>
      <c r="JBD146" s="21"/>
      <c r="JBE146" s="21"/>
      <c r="JBF146" s="21"/>
      <c r="JBG146" s="21"/>
      <c r="JBH146" s="21"/>
      <c r="JBI146" s="21"/>
      <c r="JBJ146" s="21"/>
      <c r="JBK146" s="21"/>
      <c r="JBL146" s="21"/>
      <c r="JBM146" s="21"/>
      <c r="JBN146" s="21"/>
      <c r="JBO146" s="21"/>
      <c r="JBP146" s="21"/>
      <c r="JBQ146" s="21"/>
      <c r="JBR146" s="21"/>
      <c r="JBS146" s="21"/>
      <c r="JBT146" s="21"/>
      <c r="JBU146" s="21"/>
      <c r="JBV146" s="21"/>
      <c r="JBW146" s="21"/>
      <c r="JBX146" s="21"/>
      <c r="JBY146" s="21"/>
      <c r="JBZ146" s="21"/>
      <c r="JCA146" s="21"/>
      <c r="JCB146" s="21"/>
      <c r="JCC146" s="21"/>
      <c r="JCD146" s="21"/>
      <c r="JCE146" s="21"/>
      <c r="JCF146" s="21"/>
      <c r="JCG146" s="21"/>
      <c r="JCH146" s="21"/>
      <c r="JCI146" s="21"/>
      <c r="JCJ146" s="21"/>
      <c r="JCK146" s="21"/>
      <c r="JCL146" s="21"/>
      <c r="JCM146" s="21"/>
      <c r="JCN146" s="21"/>
      <c r="JCO146" s="21"/>
      <c r="JCP146" s="21"/>
      <c r="JCQ146" s="21"/>
      <c r="JCR146" s="21"/>
      <c r="JCS146" s="21"/>
      <c r="JCT146" s="21"/>
      <c r="JCU146" s="21"/>
      <c r="JCV146" s="21"/>
      <c r="JCW146" s="21"/>
      <c r="JCX146" s="21"/>
      <c r="JCY146" s="21"/>
      <c r="JCZ146" s="21"/>
      <c r="JDA146" s="21"/>
      <c r="JDB146" s="21"/>
      <c r="JDC146" s="21"/>
      <c r="JDD146" s="21"/>
      <c r="JDE146" s="21"/>
      <c r="JDF146" s="21"/>
      <c r="JDG146" s="21"/>
      <c r="JDH146" s="21"/>
      <c r="JDI146" s="21"/>
      <c r="JDJ146" s="21"/>
      <c r="JDK146" s="21"/>
      <c r="JDL146" s="21"/>
      <c r="JDM146" s="21"/>
      <c r="JDN146" s="21"/>
      <c r="JDO146" s="21"/>
      <c r="JDP146" s="21"/>
      <c r="JDQ146" s="21"/>
      <c r="JDR146" s="21"/>
      <c r="JDS146" s="21"/>
      <c r="JDT146" s="21"/>
      <c r="JDU146" s="21"/>
      <c r="JDV146" s="21"/>
      <c r="JDW146" s="21"/>
      <c r="JDX146" s="21"/>
      <c r="JDY146" s="21"/>
      <c r="JDZ146" s="21"/>
      <c r="JEA146" s="21"/>
      <c r="JEB146" s="21"/>
      <c r="JEC146" s="21"/>
      <c r="JED146" s="21"/>
      <c r="JEE146" s="21"/>
      <c r="JEF146" s="21"/>
      <c r="JEG146" s="21"/>
      <c r="JEH146" s="21"/>
      <c r="JEI146" s="21"/>
      <c r="JEJ146" s="21"/>
      <c r="JEK146" s="21"/>
      <c r="JEL146" s="21"/>
      <c r="JEM146" s="21"/>
      <c r="JEN146" s="21"/>
      <c r="JEO146" s="21"/>
      <c r="JEP146" s="21"/>
      <c r="JEQ146" s="21"/>
      <c r="JER146" s="21"/>
      <c r="JES146" s="21"/>
      <c r="JET146" s="21"/>
      <c r="JEU146" s="21"/>
      <c r="JEV146" s="21"/>
      <c r="JEW146" s="21"/>
      <c r="JEX146" s="21"/>
      <c r="JEY146" s="21"/>
      <c r="JEZ146" s="21"/>
      <c r="JFA146" s="21"/>
      <c r="JFB146" s="21"/>
      <c r="JFC146" s="21"/>
      <c r="JFD146" s="21"/>
      <c r="JFE146" s="21"/>
      <c r="JFF146" s="21"/>
      <c r="JFG146" s="21"/>
      <c r="JFH146" s="21"/>
      <c r="JFI146" s="21"/>
      <c r="JFJ146" s="21"/>
      <c r="JFK146" s="21"/>
      <c r="JFL146" s="21"/>
      <c r="JFM146" s="21"/>
      <c r="JFN146" s="21"/>
      <c r="JFO146" s="21"/>
      <c r="JFP146" s="21"/>
      <c r="JFQ146" s="21"/>
      <c r="JFR146" s="21"/>
      <c r="JFS146" s="21"/>
      <c r="JFT146" s="21"/>
      <c r="JFU146" s="21"/>
      <c r="JFV146" s="21"/>
      <c r="JFW146" s="21"/>
      <c r="JFX146" s="21"/>
      <c r="JFY146" s="21"/>
      <c r="JFZ146" s="21"/>
      <c r="JGA146" s="21"/>
      <c r="JGB146" s="21"/>
      <c r="JGC146" s="21"/>
      <c r="JGD146" s="21"/>
      <c r="JGE146" s="21"/>
      <c r="JGF146" s="21"/>
      <c r="JGG146" s="21"/>
      <c r="JGH146" s="21"/>
      <c r="JGI146" s="21"/>
      <c r="JGJ146" s="21"/>
      <c r="JGK146" s="21"/>
      <c r="JGL146" s="21"/>
      <c r="JGM146" s="21"/>
      <c r="JGN146" s="21"/>
      <c r="JGO146" s="21"/>
      <c r="JGP146" s="21"/>
      <c r="JGQ146" s="21"/>
      <c r="JGR146" s="21"/>
      <c r="JGS146" s="21"/>
      <c r="JGT146" s="21"/>
      <c r="JGU146" s="21"/>
      <c r="JGV146" s="21"/>
      <c r="JGW146" s="21"/>
      <c r="JGX146" s="21"/>
      <c r="JGY146" s="21"/>
      <c r="JGZ146" s="21"/>
      <c r="JHA146" s="21"/>
      <c r="JHB146" s="21"/>
      <c r="JHC146" s="21"/>
      <c r="JHD146" s="21"/>
      <c r="JHE146" s="21"/>
      <c r="JHF146" s="21"/>
      <c r="JHG146" s="21"/>
      <c r="JHH146" s="21"/>
      <c r="JHI146" s="21"/>
      <c r="JHJ146" s="21"/>
      <c r="JHK146" s="21"/>
      <c r="JHL146" s="21"/>
      <c r="JHM146" s="21"/>
      <c r="JHN146" s="21"/>
      <c r="JHO146" s="21"/>
      <c r="JHP146" s="21"/>
      <c r="JHQ146" s="21"/>
      <c r="JHR146" s="21"/>
      <c r="JHS146" s="21"/>
      <c r="JHT146" s="21"/>
      <c r="JHU146" s="21"/>
      <c r="JHV146" s="21"/>
      <c r="JHW146" s="21"/>
      <c r="JHX146" s="21"/>
      <c r="JHY146" s="21"/>
      <c r="JHZ146" s="21"/>
      <c r="JIA146" s="21"/>
      <c r="JIB146" s="21"/>
      <c r="JIC146" s="21"/>
      <c r="JID146" s="21"/>
      <c r="JIE146" s="21"/>
      <c r="JIF146" s="21"/>
      <c r="JIG146" s="21"/>
      <c r="JIH146" s="21"/>
      <c r="JII146" s="21"/>
      <c r="JIJ146" s="21"/>
      <c r="JIK146" s="21"/>
      <c r="JIL146" s="21"/>
      <c r="JIM146" s="21"/>
      <c r="JIN146" s="21"/>
      <c r="JIO146" s="21"/>
      <c r="JIP146" s="21"/>
      <c r="JIQ146" s="21"/>
      <c r="JIR146" s="21"/>
      <c r="JIS146" s="21"/>
      <c r="JIT146" s="21"/>
      <c r="JIU146" s="21"/>
      <c r="JIV146" s="21"/>
      <c r="JIW146" s="21"/>
      <c r="JIX146" s="21"/>
      <c r="JIY146" s="21"/>
      <c r="JIZ146" s="21"/>
      <c r="JJA146" s="21"/>
      <c r="JJB146" s="21"/>
      <c r="JJC146" s="21"/>
      <c r="JJD146" s="21"/>
      <c r="JJE146" s="21"/>
      <c r="JJF146" s="21"/>
      <c r="JJG146" s="21"/>
      <c r="JJH146" s="21"/>
      <c r="JJI146" s="21"/>
      <c r="JJJ146" s="21"/>
      <c r="JJK146" s="21"/>
      <c r="JJL146" s="21"/>
      <c r="JJM146" s="21"/>
      <c r="JJN146" s="21"/>
      <c r="JJO146" s="21"/>
      <c r="JJP146" s="21"/>
      <c r="JJQ146" s="21"/>
      <c r="JJR146" s="21"/>
      <c r="JJS146" s="21"/>
      <c r="JJT146" s="21"/>
      <c r="JJU146" s="21"/>
      <c r="JJV146" s="21"/>
      <c r="JJW146" s="21"/>
      <c r="JJX146" s="21"/>
      <c r="JJY146" s="21"/>
      <c r="JJZ146" s="21"/>
      <c r="JKA146" s="21"/>
      <c r="JKB146" s="21"/>
      <c r="JKC146" s="21"/>
      <c r="JKD146" s="21"/>
      <c r="JKE146" s="21"/>
      <c r="JKF146" s="21"/>
      <c r="JKG146" s="21"/>
      <c r="JKH146" s="21"/>
      <c r="JKI146" s="21"/>
      <c r="JKJ146" s="21"/>
      <c r="JKK146" s="21"/>
      <c r="JKL146" s="21"/>
      <c r="JKM146" s="21"/>
      <c r="JKN146" s="21"/>
      <c r="JKO146" s="21"/>
      <c r="JKP146" s="21"/>
      <c r="JKQ146" s="21"/>
      <c r="JKR146" s="21"/>
      <c r="JKS146" s="21"/>
      <c r="JKT146" s="21"/>
      <c r="JKU146" s="21"/>
      <c r="JKV146" s="21"/>
      <c r="JKW146" s="21"/>
      <c r="JKX146" s="21"/>
      <c r="JKY146" s="21"/>
      <c r="JKZ146" s="21"/>
      <c r="JLA146" s="21"/>
      <c r="JLB146" s="21"/>
      <c r="JLC146" s="21"/>
      <c r="JLD146" s="21"/>
      <c r="JLE146" s="21"/>
      <c r="JLF146" s="21"/>
      <c r="JLG146" s="21"/>
      <c r="JLH146" s="21"/>
      <c r="JLI146" s="21"/>
      <c r="JLJ146" s="21"/>
      <c r="JLK146" s="21"/>
      <c r="JLL146" s="21"/>
      <c r="JLM146" s="21"/>
      <c r="JLN146" s="21"/>
      <c r="JLO146" s="21"/>
      <c r="JLP146" s="21"/>
      <c r="JLQ146" s="21"/>
      <c r="JLR146" s="21"/>
      <c r="JLS146" s="21"/>
      <c r="JLT146" s="21"/>
      <c r="JLU146" s="21"/>
      <c r="JLV146" s="21"/>
      <c r="JLW146" s="21"/>
      <c r="JLX146" s="21"/>
      <c r="JLY146" s="21"/>
      <c r="JLZ146" s="21"/>
      <c r="JMA146" s="21"/>
      <c r="JMB146" s="21"/>
      <c r="JMC146" s="21"/>
      <c r="JMD146" s="21"/>
      <c r="JME146" s="21"/>
      <c r="JMF146" s="21"/>
      <c r="JMG146" s="21"/>
      <c r="JMH146" s="21"/>
      <c r="JMI146" s="21"/>
      <c r="JMJ146" s="21"/>
      <c r="JMK146" s="21"/>
      <c r="JML146" s="21"/>
      <c r="JMM146" s="21"/>
      <c r="JMN146" s="21"/>
      <c r="JMO146" s="21"/>
      <c r="JMP146" s="21"/>
      <c r="JMQ146" s="21"/>
      <c r="JMR146" s="21"/>
      <c r="JMS146" s="21"/>
      <c r="JMT146" s="21"/>
      <c r="JMU146" s="21"/>
      <c r="JMV146" s="21"/>
      <c r="JMW146" s="21"/>
      <c r="JMX146" s="21"/>
      <c r="JMY146" s="21"/>
      <c r="JMZ146" s="21"/>
      <c r="JNA146" s="21"/>
      <c r="JNB146" s="21"/>
      <c r="JNC146" s="21"/>
      <c r="JND146" s="21"/>
      <c r="JNE146" s="21"/>
      <c r="JNF146" s="21"/>
      <c r="JNG146" s="21"/>
      <c r="JNH146" s="21"/>
      <c r="JNI146" s="21"/>
      <c r="JNJ146" s="21"/>
      <c r="JNK146" s="21"/>
      <c r="JNL146" s="21"/>
      <c r="JNM146" s="21"/>
      <c r="JNN146" s="21"/>
      <c r="JNO146" s="21"/>
      <c r="JNP146" s="21"/>
      <c r="JNQ146" s="21"/>
      <c r="JNR146" s="21"/>
      <c r="JNS146" s="21"/>
      <c r="JNT146" s="21"/>
      <c r="JNU146" s="21"/>
      <c r="JNV146" s="21"/>
      <c r="JNW146" s="21"/>
      <c r="JNX146" s="21"/>
      <c r="JNY146" s="21"/>
      <c r="JNZ146" s="21"/>
      <c r="JOA146" s="21"/>
      <c r="JOB146" s="21"/>
      <c r="JOC146" s="21"/>
      <c r="JOD146" s="21"/>
      <c r="JOE146" s="21"/>
      <c r="JOF146" s="21"/>
      <c r="JOG146" s="21"/>
      <c r="JOH146" s="21"/>
      <c r="JOI146" s="21"/>
      <c r="JOJ146" s="21"/>
      <c r="JOK146" s="21"/>
      <c r="JOL146" s="21"/>
      <c r="JOM146" s="21"/>
      <c r="JON146" s="21"/>
      <c r="JOO146" s="21"/>
      <c r="JOP146" s="21"/>
      <c r="JOQ146" s="21"/>
      <c r="JOR146" s="21"/>
      <c r="JOS146" s="21"/>
      <c r="JOT146" s="21"/>
      <c r="JOU146" s="21"/>
      <c r="JOV146" s="21"/>
      <c r="JOW146" s="21"/>
      <c r="JOX146" s="21"/>
      <c r="JOY146" s="21"/>
      <c r="JOZ146" s="21"/>
      <c r="JPA146" s="21"/>
      <c r="JPB146" s="21"/>
      <c r="JPC146" s="21"/>
      <c r="JPD146" s="21"/>
      <c r="JPE146" s="21"/>
      <c r="JPF146" s="21"/>
      <c r="JPG146" s="21"/>
      <c r="JPH146" s="21"/>
      <c r="JPI146" s="21"/>
      <c r="JPJ146" s="21"/>
      <c r="JPK146" s="21"/>
      <c r="JPL146" s="21"/>
      <c r="JPM146" s="21"/>
      <c r="JPN146" s="21"/>
      <c r="JPO146" s="21"/>
      <c r="JPP146" s="21"/>
      <c r="JPQ146" s="21"/>
      <c r="JPR146" s="21"/>
      <c r="JPS146" s="21"/>
      <c r="JPT146" s="21"/>
      <c r="JPU146" s="21"/>
      <c r="JPV146" s="21"/>
      <c r="JPW146" s="21"/>
      <c r="JPX146" s="21"/>
      <c r="JPY146" s="21"/>
      <c r="JPZ146" s="21"/>
      <c r="JQA146" s="21"/>
      <c r="JQB146" s="21"/>
      <c r="JQC146" s="21"/>
      <c r="JQD146" s="21"/>
      <c r="JQE146" s="21"/>
      <c r="JQF146" s="21"/>
      <c r="JQG146" s="21"/>
      <c r="JQH146" s="21"/>
      <c r="JQI146" s="21"/>
      <c r="JQJ146" s="21"/>
      <c r="JQK146" s="21"/>
      <c r="JQL146" s="21"/>
      <c r="JQM146" s="21"/>
      <c r="JQN146" s="21"/>
      <c r="JQO146" s="21"/>
      <c r="JQP146" s="21"/>
      <c r="JQQ146" s="21"/>
      <c r="JQR146" s="21"/>
      <c r="JQS146" s="21"/>
      <c r="JQT146" s="21"/>
      <c r="JQU146" s="21"/>
      <c r="JQV146" s="21"/>
      <c r="JQW146" s="21"/>
      <c r="JQX146" s="21"/>
      <c r="JQY146" s="21"/>
      <c r="JQZ146" s="21"/>
      <c r="JRA146" s="21"/>
      <c r="JRB146" s="21"/>
      <c r="JRC146" s="21"/>
      <c r="JRD146" s="21"/>
      <c r="JRE146" s="21"/>
      <c r="JRF146" s="21"/>
      <c r="JRG146" s="21"/>
      <c r="JRH146" s="21"/>
      <c r="JRI146" s="21"/>
      <c r="JRJ146" s="21"/>
      <c r="JRK146" s="21"/>
      <c r="JRL146" s="21"/>
      <c r="JRM146" s="21"/>
      <c r="JRN146" s="21"/>
      <c r="JRO146" s="21"/>
      <c r="JRP146" s="21"/>
      <c r="JRQ146" s="21"/>
      <c r="JRR146" s="21"/>
      <c r="JRS146" s="21"/>
      <c r="JRT146" s="21"/>
      <c r="JRU146" s="21"/>
      <c r="JRV146" s="21"/>
      <c r="JRW146" s="21"/>
      <c r="JRX146" s="21"/>
      <c r="JRY146" s="21"/>
      <c r="JRZ146" s="21"/>
      <c r="JSA146" s="21"/>
      <c r="JSB146" s="21"/>
      <c r="JSC146" s="21"/>
      <c r="JSD146" s="21"/>
      <c r="JSE146" s="21"/>
      <c r="JSF146" s="21"/>
      <c r="JSG146" s="21"/>
      <c r="JSH146" s="21"/>
      <c r="JSI146" s="21"/>
      <c r="JSJ146" s="21"/>
      <c r="JSK146" s="21"/>
      <c r="JSL146" s="21"/>
      <c r="JSM146" s="21"/>
      <c r="JSN146" s="21"/>
      <c r="JSO146" s="21"/>
      <c r="JSP146" s="21"/>
      <c r="JSQ146" s="21"/>
      <c r="JSR146" s="21"/>
      <c r="JSS146" s="21"/>
      <c r="JST146" s="21"/>
      <c r="JSU146" s="21"/>
      <c r="JSV146" s="21"/>
      <c r="JSW146" s="21"/>
      <c r="JSX146" s="21"/>
      <c r="JSY146" s="21"/>
      <c r="JSZ146" s="21"/>
      <c r="JTA146" s="21"/>
      <c r="JTB146" s="21"/>
      <c r="JTC146" s="21"/>
      <c r="JTD146" s="21"/>
      <c r="JTE146" s="21"/>
      <c r="JTF146" s="21"/>
      <c r="JTG146" s="21"/>
      <c r="JTH146" s="21"/>
      <c r="JTI146" s="21"/>
      <c r="JTJ146" s="21"/>
      <c r="JTK146" s="21"/>
      <c r="JTL146" s="21"/>
      <c r="JTM146" s="21"/>
      <c r="JTN146" s="21"/>
      <c r="JTO146" s="21"/>
      <c r="JTP146" s="21"/>
      <c r="JTQ146" s="21"/>
      <c r="JTR146" s="21"/>
      <c r="JTS146" s="21"/>
      <c r="JTT146" s="21"/>
      <c r="JTU146" s="21"/>
      <c r="JTV146" s="21"/>
      <c r="JTW146" s="21"/>
      <c r="JTX146" s="21"/>
      <c r="JTY146" s="21"/>
      <c r="JTZ146" s="21"/>
      <c r="JUA146" s="21"/>
      <c r="JUB146" s="21"/>
      <c r="JUC146" s="21"/>
      <c r="JUD146" s="21"/>
      <c r="JUE146" s="21"/>
      <c r="JUF146" s="21"/>
      <c r="JUG146" s="21"/>
      <c r="JUH146" s="21"/>
      <c r="JUI146" s="21"/>
      <c r="JUJ146" s="21"/>
      <c r="JUK146" s="21"/>
      <c r="JUL146" s="21"/>
      <c r="JUM146" s="21"/>
      <c r="JUN146" s="21"/>
      <c r="JUO146" s="21"/>
      <c r="JUP146" s="21"/>
      <c r="JUQ146" s="21"/>
      <c r="JUR146" s="21"/>
      <c r="JUS146" s="21"/>
      <c r="JUT146" s="21"/>
      <c r="JUU146" s="21"/>
      <c r="JUV146" s="21"/>
      <c r="JUW146" s="21"/>
      <c r="JUX146" s="21"/>
      <c r="JUY146" s="21"/>
      <c r="JUZ146" s="21"/>
      <c r="JVA146" s="21"/>
      <c r="JVB146" s="21"/>
      <c r="JVC146" s="21"/>
      <c r="JVD146" s="21"/>
      <c r="JVE146" s="21"/>
      <c r="JVF146" s="21"/>
      <c r="JVG146" s="21"/>
      <c r="JVH146" s="21"/>
      <c r="JVI146" s="21"/>
      <c r="JVJ146" s="21"/>
      <c r="JVK146" s="21"/>
      <c r="JVL146" s="21"/>
      <c r="JVM146" s="21"/>
      <c r="JVN146" s="21"/>
      <c r="JVO146" s="21"/>
      <c r="JVP146" s="21"/>
      <c r="JVQ146" s="21"/>
      <c r="JVR146" s="21"/>
      <c r="JVS146" s="21"/>
      <c r="JVT146" s="21"/>
      <c r="JVU146" s="21"/>
      <c r="JVV146" s="21"/>
      <c r="JVW146" s="21"/>
      <c r="JVX146" s="21"/>
      <c r="JVY146" s="21"/>
      <c r="JVZ146" s="21"/>
      <c r="JWA146" s="21"/>
      <c r="JWB146" s="21"/>
      <c r="JWC146" s="21"/>
      <c r="JWD146" s="21"/>
      <c r="JWE146" s="21"/>
      <c r="JWF146" s="21"/>
      <c r="JWG146" s="21"/>
      <c r="JWH146" s="21"/>
      <c r="JWI146" s="21"/>
      <c r="JWJ146" s="21"/>
      <c r="JWK146" s="21"/>
      <c r="JWL146" s="21"/>
      <c r="JWM146" s="21"/>
      <c r="JWN146" s="21"/>
      <c r="JWO146" s="21"/>
      <c r="JWP146" s="21"/>
      <c r="JWQ146" s="21"/>
      <c r="JWR146" s="21"/>
      <c r="JWS146" s="21"/>
      <c r="JWT146" s="21"/>
      <c r="JWU146" s="21"/>
      <c r="JWV146" s="21"/>
      <c r="JWW146" s="21"/>
      <c r="JWX146" s="21"/>
      <c r="JWY146" s="21"/>
      <c r="JWZ146" s="21"/>
      <c r="JXA146" s="21"/>
      <c r="JXB146" s="21"/>
      <c r="JXC146" s="21"/>
      <c r="JXD146" s="21"/>
      <c r="JXE146" s="21"/>
      <c r="JXF146" s="21"/>
      <c r="JXG146" s="21"/>
      <c r="JXH146" s="21"/>
      <c r="JXI146" s="21"/>
      <c r="JXJ146" s="21"/>
      <c r="JXK146" s="21"/>
      <c r="JXL146" s="21"/>
      <c r="JXM146" s="21"/>
      <c r="JXN146" s="21"/>
      <c r="JXO146" s="21"/>
      <c r="JXP146" s="21"/>
      <c r="JXQ146" s="21"/>
      <c r="JXR146" s="21"/>
      <c r="JXS146" s="21"/>
      <c r="JXT146" s="21"/>
      <c r="JXU146" s="21"/>
      <c r="JXV146" s="21"/>
      <c r="JXW146" s="21"/>
      <c r="JXX146" s="21"/>
      <c r="JXY146" s="21"/>
      <c r="JXZ146" s="21"/>
      <c r="JYA146" s="21"/>
      <c r="JYB146" s="21"/>
      <c r="JYC146" s="21"/>
      <c r="JYD146" s="21"/>
      <c r="JYE146" s="21"/>
      <c r="JYF146" s="21"/>
      <c r="JYG146" s="21"/>
      <c r="JYH146" s="21"/>
      <c r="JYI146" s="21"/>
      <c r="JYJ146" s="21"/>
      <c r="JYK146" s="21"/>
      <c r="JYL146" s="21"/>
      <c r="JYM146" s="21"/>
      <c r="JYN146" s="21"/>
      <c r="JYO146" s="21"/>
      <c r="JYP146" s="21"/>
      <c r="JYQ146" s="21"/>
      <c r="JYR146" s="21"/>
      <c r="JYS146" s="21"/>
      <c r="JYT146" s="21"/>
      <c r="JYU146" s="21"/>
      <c r="JYV146" s="21"/>
      <c r="JYW146" s="21"/>
      <c r="JYX146" s="21"/>
      <c r="JYY146" s="21"/>
      <c r="JYZ146" s="21"/>
      <c r="JZA146" s="21"/>
      <c r="JZB146" s="21"/>
      <c r="JZC146" s="21"/>
      <c r="JZD146" s="21"/>
      <c r="JZE146" s="21"/>
      <c r="JZF146" s="21"/>
      <c r="JZG146" s="21"/>
      <c r="JZH146" s="21"/>
      <c r="JZI146" s="21"/>
      <c r="JZJ146" s="21"/>
      <c r="JZK146" s="21"/>
      <c r="JZL146" s="21"/>
      <c r="JZM146" s="21"/>
      <c r="JZN146" s="21"/>
      <c r="JZO146" s="21"/>
      <c r="JZP146" s="21"/>
      <c r="JZQ146" s="21"/>
      <c r="JZR146" s="21"/>
      <c r="JZS146" s="21"/>
      <c r="JZT146" s="21"/>
      <c r="JZU146" s="21"/>
      <c r="JZV146" s="21"/>
      <c r="JZW146" s="21"/>
      <c r="JZX146" s="21"/>
      <c r="JZY146" s="21"/>
      <c r="JZZ146" s="21"/>
      <c r="KAA146" s="21"/>
      <c r="KAB146" s="21"/>
      <c r="KAC146" s="21"/>
      <c r="KAD146" s="21"/>
      <c r="KAE146" s="21"/>
      <c r="KAF146" s="21"/>
      <c r="KAG146" s="21"/>
      <c r="KAH146" s="21"/>
      <c r="KAI146" s="21"/>
      <c r="KAJ146" s="21"/>
      <c r="KAK146" s="21"/>
      <c r="KAL146" s="21"/>
      <c r="KAM146" s="21"/>
      <c r="KAN146" s="21"/>
      <c r="KAO146" s="21"/>
      <c r="KAP146" s="21"/>
      <c r="KAQ146" s="21"/>
      <c r="KAR146" s="21"/>
      <c r="KAS146" s="21"/>
      <c r="KAT146" s="21"/>
      <c r="KAU146" s="21"/>
      <c r="KAV146" s="21"/>
      <c r="KAW146" s="21"/>
      <c r="KAX146" s="21"/>
      <c r="KAY146" s="21"/>
      <c r="KAZ146" s="21"/>
      <c r="KBA146" s="21"/>
      <c r="KBB146" s="21"/>
      <c r="KBC146" s="21"/>
      <c r="KBD146" s="21"/>
      <c r="KBE146" s="21"/>
      <c r="KBF146" s="21"/>
      <c r="KBG146" s="21"/>
      <c r="KBH146" s="21"/>
      <c r="KBI146" s="21"/>
      <c r="KBJ146" s="21"/>
      <c r="KBK146" s="21"/>
      <c r="KBL146" s="21"/>
      <c r="KBM146" s="21"/>
      <c r="KBN146" s="21"/>
      <c r="KBO146" s="21"/>
      <c r="KBP146" s="21"/>
      <c r="KBQ146" s="21"/>
      <c r="KBR146" s="21"/>
      <c r="KBS146" s="21"/>
      <c r="KBT146" s="21"/>
      <c r="KBU146" s="21"/>
      <c r="KBV146" s="21"/>
      <c r="KBW146" s="21"/>
      <c r="KBX146" s="21"/>
      <c r="KBY146" s="21"/>
      <c r="KBZ146" s="21"/>
      <c r="KCA146" s="21"/>
      <c r="KCB146" s="21"/>
      <c r="KCC146" s="21"/>
      <c r="KCD146" s="21"/>
      <c r="KCE146" s="21"/>
      <c r="KCF146" s="21"/>
      <c r="KCG146" s="21"/>
      <c r="KCH146" s="21"/>
      <c r="KCI146" s="21"/>
      <c r="KCJ146" s="21"/>
      <c r="KCK146" s="21"/>
      <c r="KCL146" s="21"/>
      <c r="KCM146" s="21"/>
      <c r="KCN146" s="21"/>
      <c r="KCO146" s="21"/>
      <c r="KCP146" s="21"/>
      <c r="KCQ146" s="21"/>
      <c r="KCR146" s="21"/>
      <c r="KCS146" s="21"/>
      <c r="KCT146" s="21"/>
      <c r="KCU146" s="21"/>
      <c r="KCV146" s="21"/>
      <c r="KCW146" s="21"/>
      <c r="KCX146" s="21"/>
      <c r="KCY146" s="21"/>
      <c r="KCZ146" s="21"/>
      <c r="KDA146" s="21"/>
      <c r="KDB146" s="21"/>
      <c r="KDC146" s="21"/>
      <c r="KDD146" s="21"/>
      <c r="KDE146" s="21"/>
      <c r="KDF146" s="21"/>
      <c r="KDG146" s="21"/>
      <c r="KDH146" s="21"/>
      <c r="KDI146" s="21"/>
      <c r="KDJ146" s="21"/>
      <c r="KDK146" s="21"/>
      <c r="KDL146" s="21"/>
      <c r="KDM146" s="21"/>
      <c r="KDN146" s="21"/>
      <c r="KDO146" s="21"/>
      <c r="KDP146" s="21"/>
      <c r="KDQ146" s="21"/>
      <c r="KDR146" s="21"/>
      <c r="KDS146" s="21"/>
      <c r="KDT146" s="21"/>
      <c r="KDU146" s="21"/>
      <c r="KDV146" s="21"/>
      <c r="KDW146" s="21"/>
      <c r="KDX146" s="21"/>
      <c r="KDY146" s="21"/>
      <c r="KDZ146" s="21"/>
      <c r="KEA146" s="21"/>
      <c r="KEB146" s="21"/>
      <c r="KEC146" s="21"/>
      <c r="KED146" s="21"/>
      <c r="KEE146" s="21"/>
      <c r="KEF146" s="21"/>
      <c r="KEG146" s="21"/>
      <c r="KEH146" s="21"/>
      <c r="KEI146" s="21"/>
      <c r="KEJ146" s="21"/>
      <c r="KEK146" s="21"/>
      <c r="KEL146" s="21"/>
      <c r="KEM146" s="21"/>
      <c r="KEN146" s="21"/>
      <c r="KEO146" s="21"/>
      <c r="KEP146" s="21"/>
      <c r="KEQ146" s="21"/>
      <c r="KER146" s="21"/>
      <c r="KES146" s="21"/>
      <c r="KET146" s="21"/>
      <c r="KEU146" s="21"/>
      <c r="KEV146" s="21"/>
      <c r="KEW146" s="21"/>
      <c r="KEX146" s="21"/>
      <c r="KEY146" s="21"/>
      <c r="KEZ146" s="21"/>
      <c r="KFA146" s="21"/>
      <c r="KFB146" s="21"/>
      <c r="KFC146" s="21"/>
      <c r="KFD146" s="21"/>
      <c r="KFE146" s="21"/>
      <c r="KFF146" s="21"/>
      <c r="KFG146" s="21"/>
      <c r="KFH146" s="21"/>
      <c r="KFI146" s="21"/>
      <c r="KFJ146" s="21"/>
      <c r="KFK146" s="21"/>
      <c r="KFL146" s="21"/>
      <c r="KFM146" s="21"/>
      <c r="KFN146" s="21"/>
      <c r="KFO146" s="21"/>
      <c r="KFP146" s="21"/>
      <c r="KFQ146" s="21"/>
      <c r="KFR146" s="21"/>
      <c r="KFS146" s="21"/>
      <c r="KFT146" s="21"/>
      <c r="KFU146" s="21"/>
      <c r="KFV146" s="21"/>
      <c r="KFW146" s="21"/>
      <c r="KFX146" s="21"/>
      <c r="KFY146" s="21"/>
      <c r="KFZ146" s="21"/>
      <c r="KGA146" s="21"/>
      <c r="KGB146" s="21"/>
      <c r="KGC146" s="21"/>
      <c r="KGD146" s="21"/>
      <c r="KGE146" s="21"/>
      <c r="KGF146" s="21"/>
      <c r="KGG146" s="21"/>
      <c r="KGH146" s="21"/>
      <c r="KGI146" s="21"/>
      <c r="KGJ146" s="21"/>
      <c r="KGK146" s="21"/>
      <c r="KGL146" s="21"/>
      <c r="KGM146" s="21"/>
      <c r="KGN146" s="21"/>
      <c r="KGO146" s="21"/>
      <c r="KGP146" s="21"/>
      <c r="KGQ146" s="21"/>
      <c r="KGR146" s="21"/>
      <c r="KGS146" s="21"/>
      <c r="KGT146" s="21"/>
      <c r="KGU146" s="21"/>
      <c r="KGV146" s="21"/>
      <c r="KGW146" s="21"/>
      <c r="KGX146" s="21"/>
      <c r="KGY146" s="21"/>
      <c r="KGZ146" s="21"/>
      <c r="KHA146" s="21"/>
      <c r="KHB146" s="21"/>
      <c r="KHC146" s="21"/>
      <c r="KHD146" s="21"/>
      <c r="KHE146" s="21"/>
      <c r="KHF146" s="21"/>
      <c r="KHG146" s="21"/>
      <c r="KHH146" s="21"/>
      <c r="KHI146" s="21"/>
      <c r="KHJ146" s="21"/>
      <c r="KHK146" s="21"/>
      <c r="KHL146" s="21"/>
      <c r="KHM146" s="21"/>
      <c r="KHN146" s="21"/>
      <c r="KHO146" s="21"/>
      <c r="KHP146" s="21"/>
      <c r="KHQ146" s="21"/>
      <c r="KHR146" s="21"/>
      <c r="KHS146" s="21"/>
      <c r="KHT146" s="21"/>
      <c r="KHU146" s="21"/>
      <c r="KHV146" s="21"/>
      <c r="KHW146" s="21"/>
      <c r="KHX146" s="21"/>
      <c r="KHY146" s="21"/>
      <c r="KHZ146" s="21"/>
      <c r="KIA146" s="21"/>
      <c r="KIB146" s="21"/>
      <c r="KIC146" s="21"/>
      <c r="KID146" s="21"/>
      <c r="KIE146" s="21"/>
      <c r="KIF146" s="21"/>
      <c r="KIG146" s="21"/>
      <c r="KIH146" s="21"/>
      <c r="KII146" s="21"/>
      <c r="KIJ146" s="21"/>
      <c r="KIK146" s="21"/>
      <c r="KIL146" s="21"/>
      <c r="KIM146" s="21"/>
      <c r="KIN146" s="21"/>
      <c r="KIO146" s="21"/>
      <c r="KIP146" s="21"/>
      <c r="KIQ146" s="21"/>
      <c r="KIR146" s="21"/>
      <c r="KIS146" s="21"/>
      <c r="KIT146" s="21"/>
      <c r="KIU146" s="21"/>
      <c r="KIV146" s="21"/>
      <c r="KIW146" s="21"/>
      <c r="KIX146" s="21"/>
      <c r="KIY146" s="21"/>
      <c r="KIZ146" s="21"/>
      <c r="KJA146" s="21"/>
      <c r="KJB146" s="21"/>
      <c r="KJC146" s="21"/>
      <c r="KJD146" s="21"/>
      <c r="KJE146" s="21"/>
      <c r="KJF146" s="21"/>
      <c r="KJG146" s="21"/>
      <c r="KJH146" s="21"/>
      <c r="KJI146" s="21"/>
      <c r="KJJ146" s="21"/>
      <c r="KJK146" s="21"/>
      <c r="KJL146" s="21"/>
      <c r="KJM146" s="21"/>
      <c r="KJN146" s="21"/>
      <c r="KJO146" s="21"/>
      <c r="KJP146" s="21"/>
      <c r="KJQ146" s="21"/>
      <c r="KJR146" s="21"/>
      <c r="KJS146" s="21"/>
      <c r="KJT146" s="21"/>
      <c r="KJU146" s="21"/>
      <c r="KJV146" s="21"/>
      <c r="KJW146" s="21"/>
      <c r="KJX146" s="21"/>
      <c r="KJY146" s="21"/>
      <c r="KJZ146" s="21"/>
      <c r="KKA146" s="21"/>
      <c r="KKB146" s="21"/>
      <c r="KKC146" s="21"/>
      <c r="KKD146" s="21"/>
      <c r="KKE146" s="21"/>
      <c r="KKF146" s="21"/>
      <c r="KKG146" s="21"/>
      <c r="KKH146" s="21"/>
      <c r="KKI146" s="21"/>
      <c r="KKJ146" s="21"/>
      <c r="KKK146" s="21"/>
      <c r="KKL146" s="21"/>
      <c r="KKM146" s="21"/>
      <c r="KKN146" s="21"/>
      <c r="KKO146" s="21"/>
      <c r="KKP146" s="21"/>
      <c r="KKQ146" s="21"/>
      <c r="KKR146" s="21"/>
      <c r="KKS146" s="21"/>
      <c r="KKT146" s="21"/>
      <c r="KKU146" s="21"/>
      <c r="KKV146" s="21"/>
      <c r="KKW146" s="21"/>
      <c r="KKX146" s="21"/>
      <c r="KKY146" s="21"/>
      <c r="KKZ146" s="21"/>
      <c r="KLA146" s="21"/>
      <c r="KLB146" s="21"/>
      <c r="KLC146" s="21"/>
      <c r="KLD146" s="21"/>
      <c r="KLE146" s="21"/>
      <c r="KLF146" s="21"/>
      <c r="KLG146" s="21"/>
      <c r="KLH146" s="21"/>
      <c r="KLI146" s="21"/>
      <c r="KLJ146" s="21"/>
      <c r="KLK146" s="21"/>
      <c r="KLL146" s="21"/>
      <c r="KLM146" s="21"/>
      <c r="KLN146" s="21"/>
      <c r="KLO146" s="21"/>
      <c r="KLP146" s="21"/>
      <c r="KLQ146" s="21"/>
      <c r="KLR146" s="21"/>
      <c r="KLS146" s="21"/>
      <c r="KLT146" s="21"/>
      <c r="KLU146" s="21"/>
      <c r="KLV146" s="21"/>
      <c r="KLW146" s="21"/>
      <c r="KLX146" s="21"/>
      <c r="KLY146" s="21"/>
      <c r="KLZ146" s="21"/>
      <c r="KMA146" s="21"/>
      <c r="KMB146" s="21"/>
      <c r="KMC146" s="21"/>
      <c r="KMD146" s="21"/>
      <c r="KME146" s="21"/>
      <c r="KMF146" s="21"/>
      <c r="KMG146" s="21"/>
      <c r="KMH146" s="21"/>
      <c r="KMI146" s="21"/>
      <c r="KMJ146" s="21"/>
      <c r="KMK146" s="21"/>
      <c r="KML146" s="21"/>
      <c r="KMM146" s="21"/>
      <c r="KMN146" s="21"/>
      <c r="KMO146" s="21"/>
      <c r="KMP146" s="21"/>
      <c r="KMQ146" s="21"/>
      <c r="KMR146" s="21"/>
      <c r="KMS146" s="21"/>
      <c r="KMT146" s="21"/>
      <c r="KMU146" s="21"/>
      <c r="KMV146" s="21"/>
      <c r="KMW146" s="21"/>
      <c r="KMX146" s="21"/>
      <c r="KMY146" s="21"/>
      <c r="KMZ146" s="21"/>
      <c r="KNA146" s="21"/>
      <c r="KNB146" s="21"/>
      <c r="KNC146" s="21"/>
      <c r="KND146" s="21"/>
      <c r="KNE146" s="21"/>
      <c r="KNF146" s="21"/>
      <c r="KNG146" s="21"/>
      <c r="KNH146" s="21"/>
      <c r="KNI146" s="21"/>
      <c r="KNJ146" s="21"/>
      <c r="KNK146" s="21"/>
      <c r="KNL146" s="21"/>
      <c r="KNM146" s="21"/>
      <c r="KNN146" s="21"/>
      <c r="KNO146" s="21"/>
      <c r="KNP146" s="21"/>
      <c r="KNQ146" s="21"/>
      <c r="KNR146" s="21"/>
      <c r="KNS146" s="21"/>
      <c r="KNT146" s="21"/>
      <c r="KNU146" s="21"/>
      <c r="KNV146" s="21"/>
      <c r="KNW146" s="21"/>
      <c r="KNX146" s="21"/>
      <c r="KNY146" s="21"/>
      <c r="KNZ146" s="21"/>
      <c r="KOA146" s="21"/>
      <c r="KOB146" s="21"/>
      <c r="KOC146" s="21"/>
      <c r="KOD146" s="21"/>
      <c r="KOE146" s="21"/>
      <c r="KOF146" s="21"/>
      <c r="KOG146" s="21"/>
      <c r="KOH146" s="21"/>
      <c r="KOI146" s="21"/>
      <c r="KOJ146" s="21"/>
      <c r="KOK146" s="21"/>
      <c r="KOL146" s="21"/>
      <c r="KOM146" s="21"/>
      <c r="KON146" s="21"/>
      <c r="KOO146" s="21"/>
      <c r="KOP146" s="21"/>
      <c r="KOQ146" s="21"/>
      <c r="KOR146" s="21"/>
      <c r="KOS146" s="21"/>
      <c r="KOT146" s="21"/>
      <c r="KOU146" s="21"/>
      <c r="KOV146" s="21"/>
      <c r="KOW146" s="21"/>
      <c r="KOX146" s="21"/>
      <c r="KOY146" s="21"/>
      <c r="KOZ146" s="21"/>
      <c r="KPA146" s="21"/>
      <c r="KPB146" s="21"/>
      <c r="KPC146" s="21"/>
      <c r="KPD146" s="21"/>
      <c r="KPE146" s="21"/>
      <c r="KPF146" s="21"/>
      <c r="KPG146" s="21"/>
      <c r="KPH146" s="21"/>
      <c r="KPI146" s="21"/>
      <c r="KPJ146" s="21"/>
      <c r="KPK146" s="21"/>
      <c r="KPL146" s="21"/>
      <c r="KPM146" s="21"/>
      <c r="KPN146" s="21"/>
      <c r="KPO146" s="21"/>
      <c r="KPP146" s="21"/>
      <c r="KPQ146" s="21"/>
      <c r="KPR146" s="21"/>
      <c r="KPS146" s="21"/>
      <c r="KPT146" s="21"/>
      <c r="KPU146" s="21"/>
      <c r="KPV146" s="21"/>
      <c r="KPW146" s="21"/>
      <c r="KPX146" s="21"/>
      <c r="KPY146" s="21"/>
      <c r="KPZ146" s="21"/>
      <c r="KQA146" s="21"/>
      <c r="KQB146" s="21"/>
      <c r="KQC146" s="21"/>
      <c r="KQD146" s="21"/>
      <c r="KQE146" s="21"/>
      <c r="KQF146" s="21"/>
      <c r="KQG146" s="21"/>
      <c r="KQH146" s="21"/>
      <c r="KQI146" s="21"/>
      <c r="KQJ146" s="21"/>
      <c r="KQK146" s="21"/>
      <c r="KQL146" s="21"/>
      <c r="KQM146" s="21"/>
      <c r="KQN146" s="21"/>
      <c r="KQO146" s="21"/>
      <c r="KQP146" s="21"/>
      <c r="KQQ146" s="21"/>
      <c r="KQR146" s="21"/>
      <c r="KQS146" s="21"/>
      <c r="KQT146" s="21"/>
      <c r="KQU146" s="21"/>
      <c r="KQV146" s="21"/>
      <c r="KQW146" s="21"/>
      <c r="KQX146" s="21"/>
      <c r="KQY146" s="21"/>
      <c r="KQZ146" s="21"/>
      <c r="KRA146" s="21"/>
      <c r="KRB146" s="21"/>
      <c r="KRC146" s="21"/>
      <c r="KRD146" s="21"/>
      <c r="KRE146" s="21"/>
      <c r="KRF146" s="21"/>
      <c r="KRG146" s="21"/>
      <c r="KRH146" s="21"/>
      <c r="KRI146" s="21"/>
      <c r="KRJ146" s="21"/>
      <c r="KRK146" s="21"/>
      <c r="KRL146" s="21"/>
      <c r="KRM146" s="21"/>
      <c r="KRN146" s="21"/>
      <c r="KRO146" s="21"/>
      <c r="KRP146" s="21"/>
      <c r="KRQ146" s="21"/>
      <c r="KRR146" s="21"/>
      <c r="KRS146" s="21"/>
      <c r="KRT146" s="21"/>
      <c r="KRU146" s="21"/>
      <c r="KRV146" s="21"/>
      <c r="KRW146" s="21"/>
      <c r="KRX146" s="21"/>
      <c r="KRY146" s="21"/>
      <c r="KRZ146" s="21"/>
      <c r="KSA146" s="21"/>
      <c r="KSB146" s="21"/>
      <c r="KSC146" s="21"/>
      <c r="KSD146" s="21"/>
      <c r="KSE146" s="21"/>
      <c r="KSF146" s="21"/>
      <c r="KSG146" s="21"/>
      <c r="KSH146" s="21"/>
      <c r="KSI146" s="21"/>
      <c r="KSJ146" s="21"/>
      <c r="KSK146" s="21"/>
      <c r="KSL146" s="21"/>
      <c r="KSM146" s="21"/>
      <c r="KSN146" s="21"/>
      <c r="KSO146" s="21"/>
      <c r="KSP146" s="21"/>
      <c r="KSQ146" s="21"/>
      <c r="KSR146" s="21"/>
      <c r="KSS146" s="21"/>
      <c r="KST146" s="21"/>
      <c r="KSU146" s="21"/>
      <c r="KSV146" s="21"/>
      <c r="KSW146" s="21"/>
      <c r="KSX146" s="21"/>
      <c r="KSY146" s="21"/>
      <c r="KSZ146" s="21"/>
      <c r="KTA146" s="21"/>
      <c r="KTB146" s="21"/>
      <c r="KTC146" s="21"/>
      <c r="KTD146" s="21"/>
      <c r="KTE146" s="21"/>
      <c r="KTF146" s="21"/>
      <c r="KTG146" s="21"/>
      <c r="KTH146" s="21"/>
      <c r="KTI146" s="21"/>
      <c r="KTJ146" s="21"/>
      <c r="KTK146" s="21"/>
      <c r="KTL146" s="21"/>
      <c r="KTM146" s="21"/>
      <c r="KTN146" s="21"/>
      <c r="KTO146" s="21"/>
      <c r="KTP146" s="21"/>
      <c r="KTQ146" s="21"/>
      <c r="KTR146" s="21"/>
      <c r="KTS146" s="21"/>
      <c r="KTT146" s="21"/>
      <c r="KTU146" s="21"/>
      <c r="KTV146" s="21"/>
      <c r="KTW146" s="21"/>
      <c r="KTX146" s="21"/>
      <c r="KTY146" s="21"/>
      <c r="KTZ146" s="21"/>
      <c r="KUA146" s="21"/>
      <c r="KUB146" s="21"/>
      <c r="KUC146" s="21"/>
      <c r="KUD146" s="21"/>
      <c r="KUE146" s="21"/>
      <c r="KUF146" s="21"/>
      <c r="KUG146" s="21"/>
      <c r="KUH146" s="21"/>
      <c r="KUI146" s="21"/>
      <c r="KUJ146" s="21"/>
      <c r="KUK146" s="21"/>
      <c r="KUL146" s="21"/>
      <c r="KUM146" s="21"/>
      <c r="KUN146" s="21"/>
      <c r="KUO146" s="21"/>
      <c r="KUP146" s="21"/>
      <c r="KUQ146" s="21"/>
      <c r="KUR146" s="21"/>
      <c r="KUS146" s="21"/>
      <c r="KUT146" s="21"/>
      <c r="KUU146" s="21"/>
      <c r="KUV146" s="21"/>
      <c r="KUW146" s="21"/>
      <c r="KUX146" s="21"/>
      <c r="KUY146" s="21"/>
      <c r="KUZ146" s="21"/>
      <c r="KVA146" s="21"/>
      <c r="KVB146" s="21"/>
      <c r="KVC146" s="21"/>
      <c r="KVD146" s="21"/>
      <c r="KVE146" s="21"/>
      <c r="KVF146" s="21"/>
      <c r="KVG146" s="21"/>
      <c r="KVH146" s="21"/>
      <c r="KVI146" s="21"/>
      <c r="KVJ146" s="21"/>
      <c r="KVK146" s="21"/>
      <c r="KVL146" s="21"/>
      <c r="KVM146" s="21"/>
      <c r="KVN146" s="21"/>
      <c r="KVO146" s="21"/>
      <c r="KVP146" s="21"/>
      <c r="KVQ146" s="21"/>
      <c r="KVR146" s="21"/>
      <c r="KVS146" s="21"/>
      <c r="KVT146" s="21"/>
      <c r="KVU146" s="21"/>
      <c r="KVV146" s="21"/>
      <c r="KVW146" s="21"/>
      <c r="KVX146" s="21"/>
      <c r="KVY146" s="21"/>
      <c r="KVZ146" s="21"/>
      <c r="KWA146" s="21"/>
      <c r="KWB146" s="21"/>
      <c r="KWC146" s="21"/>
      <c r="KWD146" s="21"/>
      <c r="KWE146" s="21"/>
      <c r="KWF146" s="21"/>
      <c r="KWG146" s="21"/>
      <c r="KWH146" s="21"/>
      <c r="KWI146" s="21"/>
      <c r="KWJ146" s="21"/>
      <c r="KWK146" s="21"/>
      <c r="KWL146" s="21"/>
      <c r="KWM146" s="21"/>
      <c r="KWN146" s="21"/>
      <c r="KWO146" s="21"/>
      <c r="KWP146" s="21"/>
      <c r="KWQ146" s="21"/>
      <c r="KWR146" s="21"/>
      <c r="KWS146" s="21"/>
      <c r="KWT146" s="21"/>
      <c r="KWU146" s="21"/>
      <c r="KWV146" s="21"/>
      <c r="KWW146" s="21"/>
      <c r="KWX146" s="21"/>
      <c r="KWY146" s="21"/>
      <c r="KWZ146" s="21"/>
      <c r="KXA146" s="21"/>
      <c r="KXB146" s="21"/>
      <c r="KXC146" s="21"/>
      <c r="KXD146" s="21"/>
      <c r="KXE146" s="21"/>
      <c r="KXF146" s="21"/>
      <c r="KXG146" s="21"/>
      <c r="KXH146" s="21"/>
      <c r="KXI146" s="21"/>
      <c r="KXJ146" s="21"/>
      <c r="KXK146" s="21"/>
      <c r="KXL146" s="21"/>
      <c r="KXM146" s="21"/>
      <c r="KXN146" s="21"/>
      <c r="KXO146" s="21"/>
      <c r="KXP146" s="21"/>
      <c r="KXQ146" s="21"/>
      <c r="KXR146" s="21"/>
      <c r="KXS146" s="21"/>
      <c r="KXT146" s="21"/>
      <c r="KXU146" s="21"/>
      <c r="KXV146" s="21"/>
      <c r="KXW146" s="21"/>
      <c r="KXX146" s="21"/>
      <c r="KXY146" s="21"/>
      <c r="KXZ146" s="21"/>
      <c r="KYA146" s="21"/>
      <c r="KYB146" s="21"/>
      <c r="KYC146" s="21"/>
      <c r="KYD146" s="21"/>
      <c r="KYE146" s="21"/>
      <c r="KYF146" s="21"/>
      <c r="KYG146" s="21"/>
      <c r="KYH146" s="21"/>
      <c r="KYI146" s="21"/>
      <c r="KYJ146" s="21"/>
      <c r="KYK146" s="21"/>
      <c r="KYL146" s="21"/>
      <c r="KYM146" s="21"/>
      <c r="KYN146" s="21"/>
      <c r="KYO146" s="21"/>
      <c r="KYP146" s="21"/>
      <c r="KYQ146" s="21"/>
      <c r="KYR146" s="21"/>
      <c r="KYS146" s="21"/>
      <c r="KYT146" s="21"/>
      <c r="KYU146" s="21"/>
      <c r="KYV146" s="21"/>
      <c r="KYW146" s="21"/>
      <c r="KYX146" s="21"/>
      <c r="KYY146" s="21"/>
      <c r="KYZ146" s="21"/>
      <c r="KZA146" s="21"/>
      <c r="KZB146" s="21"/>
      <c r="KZC146" s="21"/>
      <c r="KZD146" s="21"/>
      <c r="KZE146" s="21"/>
      <c r="KZF146" s="21"/>
      <c r="KZG146" s="21"/>
      <c r="KZH146" s="21"/>
      <c r="KZI146" s="21"/>
      <c r="KZJ146" s="21"/>
      <c r="KZK146" s="21"/>
      <c r="KZL146" s="21"/>
      <c r="KZM146" s="21"/>
      <c r="KZN146" s="21"/>
      <c r="KZO146" s="21"/>
      <c r="KZP146" s="21"/>
      <c r="KZQ146" s="21"/>
      <c r="KZR146" s="21"/>
      <c r="KZS146" s="21"/>
      <c r="KZT146" s="21"/>
      <c r="KZU146" s="21"/>
      <c r="KZV146" s="21"/>
      <c r="KZW146" s="21"/>
      <c r="KZX146" s="21"/>
      <c r="KZY146" s="21"/>
      <c r="KZZ146" s="21"/>
      <c r="LAA146" s="21"/>
      <c r="LAB146" s="21"/>
      <c r="LAC146" s="21"/>
      <c r="LAD146" s="21"/>
      <c r="LAE146" s="21"/>
      <c r="LAF146" s="21"/>
      <c r="LAG146" s="21"/>
      <c r="LAH146" s="21"/>
      <c r="LAI146" s="21"/>
      <c r="LAJ146" s="21"/>
      <c r="LAK146" s="21"/>
      <c r="LAL146" s="21"/>
      <c r="LAM146" s="21"/>
      <c r="LAN146" s="21"/>
      <c r="LAO146" s="21"/>
      <c r="LAP146" s="21"/>
      <c r="LAQ146" s="21"/>
      <c r="LAR146" s="21"/>
      <c r="LAS146" s="21"/>
      <c r="LAT146" s="21"/>
      <c r="LAU146" s="21"/>
      <c r="LAV146" s="21"/>
      <c r="LAW146" s="21"/>
      <c r="LAX146" s="21"/>
      <c r="LAY146" s="21"/>
      <c r="LAZ146" s="21"/>
      <c r="LBA146" s="21"/>
      <c r="LBB146" s="21"/>
      <c r="LBC146" s="21"/>
      <c r="LBD146" s="21"/>
      <c r="LBE146" s="21"/>
      <c r="LBF146" s="21"/>
      <c r="LBG146" s="21"/>
      <c r="LBH146" s="21"/>
      <c r="LBI146" s="21"/>
      <c r="LBJ146" s="21"/>
      <c r="LBK146" s="21"/>
      <c r="LBL146" s="21"/>
      <c r="LBM146" s="21"/>
      <c r="LBN146" s="21"/>
      <c r="LBO146" s="21"/>
      <c r="LBP146" s="21"/>
      <c r="LBQ146" s="21"/>
      <c r="LBR146" s="21"/>
      <c r="LBS146" s="21"/>
      <c r="LBT146" s="21"/>
      <c r="LBU146" s="21"/>
      <c r="LBV146" s="21"/>
      <c r="LBW146" s="21"/>
      <c r="LBX146" s="21"/>
      <c r="LBY146" s="21"/>
      <c r="LBZ146" s="21"/>
      <c r="LCA146" s="21"/>
      <c r="LCB146" s="21"/>
      <c r="LCC146" s="21"/>
      <c r="LCD146" s="21"/>
      <c r="LCE146" s="21"/>
      <c r="LCF146" s="21"/>
      <c r="LCG146" s="21"/>
      <c r="LCH146" s="21"/>
      <c r="LCI146" s="21"/>
      <c r="LCJ146" s="21"/>
      <c r="LCK146" s="21"/>
      <c r="LCL146" s="21"/>
      <c r="LCM146" s="21"/>
      <c r="LCN146" s="21"/>
      <c r="LCO146" s="21"/>
      <c r="LCP146" s="21"/>
      <c r="LCQ146" s="21"/>
      <c r="LCR146" s="21"/>
      <c r="LCS146" s="21"/>
      <c r="LCT146" s="21"/>
      <c r="LCU146" s="21"/>
      <c r="LCV146" s="21"/>
      <c r="LCW146" s="21"/>
      <c r="LCX146" s="21"/>
      <c r="LCY146" s="21"/>
      <c r="LCZ146" s="21"/>
      <c r="LDA146" s="21"/>
      <c r="LDB146" s="21"/>
      <c r="LDC146" s="21"/>
      <c r="LDD146" s="21"/>
      <c r="LDE146" s="21"/>
      <c r="LDF146" s="21"/>
      <c r="LDG146" s="21"/>
      <c r="LDH146" s="21"/>
      <c r="LDI146" s="21"/>
      <c r="LDJ146" s="21"/>
      <c r="LDK146" s="21"/>
      <c r="LDL146" s="21"/>
      <c r="LDM146" s="21"/>
      <c r="LDN146" s="21"/>
      <c r="LDO146" s="21"/>
      <c r="LDP146" s="21"/>
      <c r="LDQ146" s="21"/>
      <c r="LDR146" s="21"/>
      <c r="LDS146" s="21"/>
      <c r="LDT146" s="21"/>
      <c r="LDU146" s="21"/>
      <c r="LDV146" s="21"/>
      <c r="LDW146" s="21"/>
      <c r="LDX146" s="21"/>
      <c r="LDY146" s="21"/>
      <c r="LDZ146" s="21"/>
      <c r="LEA146" s="21"/>
      <c r="LEB146" s="21"/>
      <c r="LEC146" s="21"/>
      <c r="LED146" s="21"/>
      <c r="LEE146" s="21"/>
      <c r="LEF146" s="21"/>
      <c r="LEG146" s="21"/>
      <c r="LEH146" s="21"/>
      <c r="LEI146" s="21"/>
      <c r="LEJ146" s="21"/>
      <c r="LEK146" s="21"/>
      <c r="LEL146" s="21"/>
      <c r="LEM146" s="21"/>
      <c r="LEN146" s="21"/>
      <c r="LEO146" s="21"/>
      <c r="LEP146" s="21"/>
      <c r="LEQ146" s="21"/>
      <c r="LER146" s="21"/>
      <c r="LES146" s="21"/>
      <c r="LET146" s="21"/>
      <c r="LEU146" s="21"/>
      <c r="LEV146" s="21"/>
      <c r="LEW146" s="21"/>
      <c r="LEX146" s="21"/>
      <c r="LEY146" s="21"/>
      <c r="LEZ146" s="21"/>
      <c r="LFA146" s="21"/>
      <c r="LFB146" s="21"/>
      <c r="LFC146" s="21"/>
      <c r="LFD146" s="21"/>
      <c r="LFE146" s="21"/>
      <c r="LFF146" s="21"/>
      <c r="LFG146" s="21"/>
      <c r="LFH146" s="21"/>
      <c r="LFI146" s="21"/>
      <c r="LFJ146" s="21"/>
      <c r="LFK146" s="21"/>
      <c r="LFL146" s="21"/>
      <c r="LFM146" s="21"/>
      <c r="LFN146" s="21"/>
      <c r="LFO146" s="21"/>
      <c r="LFP146" s="21"/>
      <c r="LFQ146" s="21"/>
      <c r="LFR146" s="21"/>
      <c r="LFS146" s="21"/>
      <c r="LFT146" s="21"/>
      <c r="LFU146" s="21"/>
      <c r="LFV146" s="21"/>
      <c r="LFW146" s="21"/>
      <c r="LFX146" s="21"/>
      <c r="LFY146" s="21"/>
      <c r="LFZ146" s="21"/>
      <c r="LGA146" s="21"/>
      <c r="LGB146" s="21"/>
      <c r="LGC146" s="21"/>
      <c r="LGD146" s="21"/>
      <c r="LGE146" s="21"/>
      <c r="LGF146" s="21"/>
      <c r="LGG146" s="21"/>
      <c r="LGH146" s="21"/>
      <c r="LGI146" s="21"/>
      <c r="LGJ146" s="21"/>
      <c r="LGK146" s="21"/>
      <c r="LGL146" s="21"/>
      <c r="LGM146" s="21"/>
      <c r="LGN146" s="21"/>
      <c r="LGO146" s="21"/>
      <c r="LGP146" s="21"/>
      <c r="LGQ146" s="21"/>
      <c r="LGR146" s="21"/>
      <c r="LGS146" s="21"/>
      <c r="LGT146" s="21"/>
      <c r="LGU146" s="21"/>
      <c r="LGV146" s="21"/>
      <c r="LGW146" s="21"/>
      <c r="LGX146" s="21"/>
      <c r="LGY146" s="21"/>
      <c r="LGZ146" s="21"/>
      <c r="LHA146" s="21"/>
      <c r="LHB146" s="21"/>
      <c r="LHC146" s="21"/>
      <c r="LHD146" s="21"/>
      <c r="LHE146" s="21"/>
      <c r="LHF146" s="21"/>
      <c r="LHG146" s="21"/>
      <c r="LHH146" s="21"/>
      <c r="LHI146" s="21"/>
      <c r="LHJ146" s="21"/>
      <c r="LHK146" s="21"/>
      <c r="LHL146" s="21"/>
      <c r="LHM146" s="21"/>
      <c r="LHN146" s="21"/>
      <c r="LHO146" s="21"/>
      <c r="LHP146" s="21"/>
      <c r="LHQ146" s="21"/>
      <c r="LHR146" s="21"/>
      <c r="LHS146" s="21"/>
      <c r="LHT146" s="21"/>
      <c r="LHU146" s="21"/>
      <c r="LHV146" s="21"/>
      <c r="LHW146" s="21"/>
      <c r="LHX146" s="21"/>
      <c r="LHY146" s="21"/>
      <c r="LHZ146" s="21"/>
      <c r="LIA146" s="21"/>
      <c r="LIB146" s="21"/>
      <c r="LIC146" s="21"/>
      <c r="LID146" s="21"/>
      <c r="LIE146" s="21"/>
      <c r="LIF146" s="21"/>
      <c r="LIG146" s="21"/>
      <c r="LIH146" s="21"/>
      <c r="LII146" s="21"/>
      <c r="LIJ146" s="21"/>
      <c r="LIK146" s="21"/>
      <c r="LIL146" s="21"/>
      <c r="LIM146" s="21"/>
      <c r="LIN146" s="21"/>
      <c r="LIO146" s="21"/>
      <c r="LIP146" s="21"/>
      <c r="LIQ146" s="21"/>
      <c r="LIR146" s="21"/>
      <c r="LIS146" s="21"/>
      <c r="LIT146" s="21"/>
      <c r="LIU146" s="21"/>
      <c r="LIV146" s="21"/>
      <c r="LIW146" s="21"/>
      <c r="LIX146" s="21"/>
      <c r="LIY146" s="21"/>
      <c r="LIZ146" s="21"/>
      <c r="LJA146" s="21"/>
      <c r="LJB146" s="21"/>
      <c r="LJC146" s="21"/>
      <c r="LJD146" s="21"/>
      <c r="LJE146" s="21"/>
      <c r="LJF146" s="21"/>
      <c r="LJG146" s="21"/>
      <c r="LJH146" s="21"/>
      <c r="LJI146" s="21"/>
      <c r="LJJ146" s="21"/>
      <c r="LJK146" s="21"/>
      <c r="LJL146" s="21"/>
      <c r="LJM146" s="21"/>
      <c r="LJN146" s="21"/>
      <c r="LJO146" s="21"/>
      <c r="LJP146" s="21"/>
      <c r="LJQ146" s="21"/>
      <c r="LJR146" s="21"/>
      <c r="LJS146" s="21"/>
      <c r="LJT146" s="21"/>
      <c r="LJU146" s="21"/>
      <c r="LJV146" s="21"/>
      <c r="LJW146" s="21"/>
      <c r="LJX146" s="21"/>
      <c r="LJY146" s="21"/>
      <c r="LJZ146" s="21"/>
      <c r="LKA146" s="21"/>
      <c r="LKB146" s="21"/>
      <c r="LKC146" s="21"/>
      <c r="LKD146" s="21"/>
      <c r="LKE146" s="21"/>
      <c r="LKF146" s="21"/>
      <c r="LKG146" s="21"/>
      <c r="LKH146" s="21"/>
      <c r="LKI146" s="21"/>
      <c r="LKJ146" s="21"/>
      <c r="LKK146" s="21"/>
      <c r="LKL146" s="21"/>
      <c r="LKM146" s="21"/>
      <c r="LKN146" s="21"/>
      <c r="LKO146" s="21"/>
      <c r="LKP146" s="21"/>
      <c r="LKQ146" s="21"/>
      <c r="LKR146" s="21"/>
      <c r="LKS146" s="21"/>
      <c r="LKT146" s="21"/>
      <c r="LKU146" s="21"/>
      <c r="LKV146" s="21"/>
      <c r="LKW146" s="21"/>
      <c r="LKX146" s="21"/>
      <c r="LKY146" s="21"/>
      <c r="LKZ146" s="21"/>
      <c r="LLA146" s="21"/>
      <c r="LLB146" s="21"/>
      <c r="LLC146" s="21"/>
      <c r="LLD146" s="21"/>
      <c r="LLE146" s="21"/>
      <c r="LLF146" s="21"/>
      <c r="LLG146" s="21"/>
      <c r="LLH146" s="21"/>
      <c r="LLI146" s="21"/>
      <c r="LLJ146" s="21"/>
      <c r="LLK146" s="21"/>
      <c r="LLL146" s="21"/>
      <c r="LLM146" s="21"/>
      <c r="LLN146" s="21"/>
      <c r="LLO146" s="21"/>
      <c r="LLP146" s="21"/>
      <c r="LLQ146" s="21"/>
      <c r="LLR146" s="21"/>
      <c r="LLS146" s="21"/>
      <c r="LLT146" s="21"/>
      <c r="LLU146" s="21"/>
      <c r="LLV146" s="21"/>
      <c r="LLW146" s="21"/>
      <c r="LLX146" s="21"/>
      <c r="LLY146" s="21"/>
      <c r="LLZ146" s="21"/>
      <c r="LMA146" s="21"/>
      <c r="LMB146" s="21"/>
      <c r="LMC146" s="21"/>
      <c r="LMD146" s="21"/>
      <c r="LME146" s="21"/>
      <c r="LMF146" s="21"/>
      <c r="LMG146" s="21"/>
      <c r="LMH146" s="21"/>
      <c r="LMI146" s="21"/>
      <c r="LMJ146" s="21"/>
      <c r="LMK146" s="21"/>
      <c r="LML146" s="21"/>
      <c r="LMM146" s="21"/>
      <c r="LMN146" s="21"/>
      <c r="LMO146" s="21"/>
      <c r="LMP146" s="21"/>
      <c r="LMQ146" s="21"/>
      <c r="LMR146" s="21"/>
      <c r="LMS146" s="21"/>
      <c r="LMT146" s="21"/>
      <c r="LMU146" s="21"/>
      <c r="LMV146" s="21"/>
      <c r="LMW146" s="21"/>
      <c r="LMX146" s="21"/>
      <c r="LMY146" s="21"/>
      <c r="LMZ146" s="21"/>
      <c r="LNA146" s="21"/>
      <c r="LNB146" s="21"/>
      <c r="LNC146" s="21"/>
      <c r="LND146" s="21"/>
      <c r="LNE146" s="21"/>
      <c r="LNF146" s="21"/>
      <c r="LNG146" s="21"/>
      <c r="LNH146" s="21"/>
      <c r="LNI146" s="21"/>
      <c r="LNJ146" s="21"/>
      <c r="LNK146" s="21"/>
      <c r="LNL146" s="21"/>
      <c r="LNM146" s="21"/>
      <c r="LNN146" s="21"/>
      <c r="LNO146" s="21"/>
      <c r="LNP146" s="21"/>
      <c r="LNQ146" s="21"/>
      <c r="LNR146" s="21"/>
      <c r="LNS146" s="21"/>
      <c r="LNT146" s="21"/>
      <c r="LNU146" s="21"/>
      <c r="LNV146" s="21"/>
      <c r="LNW146" s="21"/>
      <c r="LNX146" s="21"/>
      <c r="LNY146" s="21"/>
      <c r="LNZ146" s="21"/>
      <c r="LOA146" s="21"/>
      <c r="LOB146" s="21"/>
      <c r="LOC146" s="21"/>
      <c r="LOD146" s="21"/>
      <c r="LOE146" s="21"/>
      <c r="LOF146" s="21"/>
      <c r="LOG146" s="21"/>
      <c r="LOH146" s="21"/>
      <c r="LOI146" s="21"/>
      <c r="LOJ146" s="21"/>
      <c r="LOK146" s="21"/>
      <c r="LOL146" s="21"/>
      <c r="LOM146" s="21"/>
      <c r="LON146" s="21"/>
      <c r="LOO146" s="21"/>
      <c r="LOP146" s="21"/>
      <c r="LOQ146" s="21"/>
      <c r="LOR146" s="21"/>
      <c r="LOS146" s="21"/>
      <c r="LOT146" s="21"/>
      <c r="LOU146" s="21"/>
      <c r="LOV146" s="21"/>
      <c r="LOW146" s="21"/>
      <c r="LOX146" s="21"/>
      <c r="LOY146" s="21"/>
      <c r="LOZ146" s="21"/>
      <c r="LPA146" s="21"/>
      <c r="LPB146" s="21"/>
      <c r="LPC146" s="21"/>
      <c r="LPD146" s="21"/>
      <c r="LPE146" s="21"/>
      <c r="LPF146" s="21"/>
      <c r="LPG146" s="21"/>
      <c r="LPH146" s="21"/>
      <c r="LPI146" s="21"/>
      <c r="LPJ146" s="21"/>
      <c r="LPK146" s="21"/>
      <c r="LPL146" s="21"/>
      <c r="LPM146" s="21"/>
      <c r="LPN146" s="21"/>
      <c r="LPO146" s="21"/>
      <c r="LPP146" s="21"/>
      <c r="LPQ146" s="21"/>
      <c r="LPR146" s="21"/>
      <c r="LPS146" s="21"/>
      <c r="LPT146" s="21"/>
      <c r="LPU146" s="21"/>
      <c r="LPV146" s="21"/>
      <c r="LPW146" s="21"/>
      <c r="LPX146" s="21"/>
      <c r="LPY146" s="21"/>
      <c r="LPZ146" s="21"/>
      <c r="LQA146" s="21"/>
      <c r="LQB146" s="21"/>
      <c r="LQC146" s="21"/>
      <c r="LQD146" s="21"/>
      <c r="LQE146" s="21"/>
      <c r="LQF146" s="21"/>
      <c r="LQG146" s="21"/>
      <c r="LQH146" s="21"/>
      <c r="LQI146" s="21"/>
      <c r="LQJ146" s="21"/>
      <c r="LQK146" s="21"/>
      <c r="LQL146" s="21"/>
      <c r="LQM146" s="21"/>
      <c r="LQN146" s="21"/>
      <c r="LQO146" s="21"/>
      <c r="LQP146" s="21"/>
      <c r="LQQ146" s="21"/>
      <c r="LQR146" s="21"/>
      <c r="LQS146" s="21"/>
      <c r="LQT146" s="21"/>
      <c r="LQU146" s="21"/>
      <c r="LQV146" s="21"/>
      <c r="LQW146" s="21"/>
      <c r="LQX146" s="21"/>
      <c r="LQY146" s="21"/>
      <c r="LQZ146" s="21"/>
      <c r="LRA146" s="21"/>
      <c r="LRB146" s="21"/>
      <c r="LRC146" s="21"/>
      <c r="LRD146" s="21"/>
      <c r="LRE146" s="21"/>
      <c r="LRF146" s="21"/>
      <c r="LRG146" s="21"/>
      <c r="LRH146" s="21"/>
      <c r="LRI146" s="21"/>
      <c r="LRJ146" s="21"/>
      <c r="LRK146" s="21"/>
      <c r="LRL146" s="21"/>
      <c r="LRM146" s="21"/>
      <c r="LRN146" s="21"/>
      <c r="LRO146" s="21"/>
      <c r="LRP146" s="21"/>
      <c r="LRQ146" s="21"/>
      <c r="LRR146" s="21"/>
      <c r="LRS146" s="21"/>
      <c r="LRT146" s="21"/>
      <c r="LRU146" s="21"/>
      <c r="LRV146" s="21"/>
      <c r="LRW146" s="21"/>
      <c r="LRX146" s="21"/>
      <c r="LRY146" s="21"/>
      <c r="LRZ146" s="21"/>
      <c r="LSA146" s="21"/>
      <c r="LSB146" s="21"/>
      <c r="LSC146" s="21"/>
      <c r="LSD146" s="21"/>
      <c r="LSE146" s="21"/>
      <c r="LSF146" s="21"/>
      <c r="LSG146" s="21"/>
      <c r="LSH146" s="21"/>
      <c r="LSI146" s="21"/>
      <c r="LSJ146" s="21"/>
      <c r="LSK146" s="21"/>
      <c r="LSL146" s="21"/>
      <c r="LSM146" s="21"/>
      <c r="LSN146" s="21"/>
      <c r="LSO146" s="21"/>
      <c r="LSP146" s="21"/>
      <c r="LSQ146" s="21"/>
      <c r="LSR146" s="21"/>
      <c r="LSS146" s="21"/>
      <c r="LST146" s="21"/>
      <c r="LSU146" s="21"/>
      <c r="LSV146" s="21"/>
      <c r="LSW146" s="21"/>
      <c r="LSX146" s="21"/>
      <c r="LSY146" s="21"/>
      <c r="LSZ146" s="21"/>
      <c r="LTA146" s="21"/>
      <c r="LTB146" s="21"/>
      <c r="LTC146" s="21"/>
      <c r="LTD146" s="21"/>
      <c r="LTE146" s="21"/>
      <c r="LTF146" s="21"/>
      <c r="LTG146" s="21"/>
      <c r="LTH146" s="21"/>
      <c r="LTI146" s="21"/>
      <c r="LTJ146" s="21"/>
      <c r="LTK146" s="21"/>
      <c r="LTL146" s="21"/>
      <c r="LTM146" s="21"/>
      <c r="LTN146" s="21"/>
      <c r="LTO146" s="21"/>
      <c r="LTP146" s="21"/>
      <c r="LTQ146" s="21"/>
      <c r="LTR146" s="21"/>
      <c r="LTS146" s="21"/>
      <c r="LTT146" s="21"/>
      <c r="LTU146" s="21"/>
      <c r="LTV146" s="21"/>
      <c r="LTW146" s="21"/>
      <c r="LTX146" s="21"/>
      <c r="LTY146" s="21"/>
      <c r="LTZ146" s="21"/>
      <c r="LUA146" s="21"/>
      <c r="LUB146" s="21"/>
      <c r="LUC146" s="21"/>
      <c r="LUD146" s="21"/>
      <c r="LUE146" s="21"/>
      <c r="LUF146" s="21"/>
      <c r="LUG146" s="21"/>
      <c r="LUH146" s="21"/>
      <c r="LUI146" s="21"/>
      <c r="LUJ146" s="21"/>
      <c r="LUK146" s="21"/>
      <c r="LUL146" s="21"/>
      <c r="LUM146" s="21"/>
      <c r="LUN146" s="21"/>
      <c r="LUO146" s="21"/>
      <c r="LUP146" s="21"/>
      <c r="LUQ146" s="21"/>
      <c r="LUR146" s="21"/>
      <c r="LUS146" s="21"/>
      <c r="LUT146" s="21"/>
      <c r="LUU146" s="21"/>
      <c r="LUV146" s="21"/>
      <c r="LUW146" s="21"/>
      <c r="LUX146" s="21"/>
      <c r="LUY146" s="21"/>
      <c r="LUZ146" s="21"/>
      <c r="LVA146" s="21"/>
      <c r="LVB146" s="21"/>
      <c r="LVC146" s="21"/>
      <c r="LVD146" s="21"/>
      <c r="LVE146" s="21"/>
      <c r="LVF146" s="21"/>
      <c r="LVG146" s="21"/>
      <c r="LVH146" s="21"/>
      <c r="LVI146" s="21"/>
      <c r="LVJ146" s="21"/>
      <c r="LVK146" s="21"/>
      <c r="LVL146" s="21"/>
      <c r="LVM146" s="21"/>
      <c r="LVN146" s="21"/>
      <c r="LVO146" s="21"/>
      <c r="LVP146" s="21"/>
      <c r="LVQ146" s="21"/>
      <c r="LVR146" s="21"/>
      <c r="LVS146" s="21"/>
      <c r="LVT146" s="21"/>
      <c r="LVU146" s="21"/>
      <c r="LVV146" s="21"/>
      <c r="LVW146" s="21"/>
      <c r="LVX146" s="21"/>
      <c r="LVY146" s="21"/>
      <c r="LVZ146" s="21"/>
      <c r="LWA146" s="21"/>
      <c r="LWB146" s="21"/>
      <c r="LWC146" s="21"/>
      <c r="LWD146" s="21"/>
      <c r="LWE146" s="21"/>
      <c r="LWF146" s="21"/>
      <c r="LWG146" s="21"/>
      <c r="LWH146" s="21"/>
      <c r="LWI146" s="21"/>
      <c r="LWJ146" s="21"/>
      <c r="LWK146" s="21"/>
      <c r="LWL146" s="21"/>
      <c r="LWM146" s="21"/>
      <c r="LWN146" s="21"/>
      <c r="LWO146" s="21"/>
      <c r="LWP146" s="21"/>
      <c r="LWQ146" s="21"/>
      <c r="LWR146" s="21"/>
      <c r="LWS146" s="21"/>
      <c r="LWT146" s="21"/>
      <c r="LWU146" s="21"/>
      <c r="LWV146" s="21"/>
      <c r="LWW146" s="21"/>
      <c r="LWX146" s="21"/>
      <c r="LWY146" s="21"/>
      <c r="LWZ146" s="21"/>
      <c r="LXA146" s="21"/>
      <c r="LXB146" s="21"/>
      <c r="LXC146" s="21"/>
      <c r="LXD146" s="21"/>
      <c r="LXE146" s="21"/>
      <c r="LXF146" s="21"/>
      <c r="LXG146" s="21"/>
      <c r="LXH146" s="21"/>
      <c r="LXI146" s="21"/>
      <c r="LXJ146" s="21"/>
      <c r="LXK146" s="21"/>
      <c r="LXL146" s="21"/>
      <c r="LXM146" s="21"/>
      <c r="LXN146" s="21"/>
      <c r="LXO146" s="21"/>
      <c r="LXP146" s="21"/>
      <c r="LXQ146" s="21"/>
      <c r="LXR146" s="21"/>
      <c r="LXS146" s="21"/>
      <c r="LXT146" s="21"/>
      <c r="LXU146" s="21"/>
      <c r="LXV146" s="21"/>
      <c r="LXW146" s="21"/>
      <c r="LXX146" s="21"/>
      <c r="LXY146" s="21"/>
      <c r="LXZ146" s="21"/>
      <c r="LYA146" s="21"/>
      <c r="LYB146" s="21"/>
      <c r="LYC146" s="21"/>
      <c r="LYD146" s="21"/>
      <c r="LYE146" s="21"/>
      <c r="LYF146" s="21"/>
      <c r="LYG146" s="21"/>
      <c r="LYH146" s="21"/>
      <c r="LYI146" s="21"/>
      <c r="LYJ146" s="21"/>
      <c r="LYK146" s="21"/>
      <c r="LYL146" s="21"/>
      <c r="LYM146" s="21"/>
      <c r="LYN146" s="21"/>
      <c r="LYO146" s="21"/>
      <c r="LYP146" s="21"/>
      <c r="LYQ146" s="21"/>
      <c r="LYR146" s="21"/>
      <c r="LYS146" s="21"/>
      <c r="LYT146" s="21"/>
      <c r="LYU146" s="21"/>
      <c r="LYV146" s="21"/>
      <c r="LYW146" s="21"/>
      <c r="LYX146" s="21"/>
      <c r="LYY146" s="21"/>
      <c r="LYZ146" s="21"/>
      <c r="LZA146" s="21"/>
      <c r="LZB146" s="21"/>
      <c r="LZC146" s="21"/>
      <c r="LZD146" s="21"/>
      <c r="LZE146" s="21"/>
      <c r="LZF146" s="21"/>
      <c r="LZG146" s="21"/>
      <c r="LZH146" s="21"/>
      <c r="LZI146" s="21"/>
      <c r="LZJ146" s="21"/>
      <c r="LZK146" s="21"/>
      <c r="LZL146" s="21"/>
      <c r="LZM146" s="21"/>
      <c r="LZN146" s="21"/>
      <c r="LZO146" s="21"/>
      <c r="LZP146" s="21"/>
      <c r="LZQ146" s="21"/>
      <c r="LZR146" s="21"/>
      <c r="LZS146" s="21"/>
      <c r="LZT146" s="21"/>
      <c r="LZU146" s="21"/>
      <c r="LZV146" s="21"/>
      <c r="LZW146" s="21"/>
      <c r="LZX146" s="21"/>
      <c r="LZY146" s="21"/>
      <c r="LZZ146" s="21"/>
      <c r="MAA146" s="21"/>
      <c r="MAB146" s="21"/>
      <c r="MAC146" s="21"/>
      <c r="MAD146" s="21"/>
      <c r="MAE146" s="21"/>
      <c r="MAF146" s="21"/>
      <c r="MAG146" s="21"/>
      <c r="MAH146" s="21"/>
      <c r="MAI146" s="21"/>
      <c r="MAJ146" s="21"/>
      <c r="MAK146" s="21"/>
      <c r="MAL146" s="21"/>
      <c r="MAM146" s="21"/>
      <c r="MAN146" s="21"/>
      <c r="MAO146" s="21"/>
      <c r="MAP146" s="21"/>
      <c r="MAQ146" s="21"/>
      <c r="MAR146" s="21"/>
      <c r="MAS146" s="21"/>
      <c r="MAT146" s="21"/>
      <c r="MAU146" s="21"/>
      <c r="MAV146" s="21"/>
      <c r="MAW146" s="21"/>
      <c r="MAX146" s="21"/>
      <c r="MAY146" s="21"/>
      <c r="MAZ146" s="21"/>
      <c r="MBA146" s="21"/>
      <c r="MBB146" s="21"/>
      <c r="MBC146" s="21"/>
      <c r="MBD146" s="21"/>
      <c r="MBE146" s="21"/>
      <c r="MBF146" s="21"/>
      <c r="MBG146" s="21"/>
      <c r="MBH146" s="21"/>
      <c r="MBI146" s="21"/>
      <c r="MBJ146" s="21"/>
      <c r="MBK146" s="21"/>
      <c r="MBL146" s="21"/>
      <c r="MBM146" s="21"/>
      <c r="MBN146" s="21"/>
      <c r="MBO146" s="21"/>
      <c r="MBP146" s="21"/>
      <c r="MBQ146" s="21"/>
      <c r="MBR146" s="21"/>
      <c r="MBS146" s="21"/>
      <c r="MBT146" s="21"/>
      <c r="MBU146" s="21"/>
      <c r="MBV146" s="21"/>
      <c r="MBW146" s="21"/>
      <c r="MBX146" s="21"/>
      <c r="MBY146" s="21"/>
      <c r="MBZ146" s="21"/>
      <c r="MCA146" s="21"/>
      <c r="MCB146" s="21"/>
      <c r="MCC146" s="21"/>
      <c r="MCD146" s="21"/>
      <c r="MCE146" s="21"/>
      <c r="MCF146" s="21"/>
      <c r="MCG146" s="21"/>
      <c r="MCH146" s="21"/>
      <c r="MCI146" s="21"/>
      <c r="MCJ146" s="21"/>
      <c r="MCK146" s="21"/>
      <c r="MCL146" s="21"/>
      <c r="MCM146" s="21"/>
      <c r="MCN146" s="21"/>
      <c r="MCO146" s="21"/>
      <c r="MCP146" s="21"/>
      <c r="MCQ146" s="21"/>
      <c r="MCR146" s="21"/>
      <c r="MCS146" s="21"/>
      <c r="MCT146" s="21"/>
      <c r="MCU146" s="21"/>
      <c r="MCV146" s="21"/>
      <c r="MCW146" s="21"/>
      <c r="MCX146" s="21"/>
      <c r="MCY146" s="21"/>
      <c r="MCZ146" s="21"/>
      <c r="MDA146" s="21"/>
      <c r="MDB146" s="21"/>
      <c r="MDC146" s="21"/>
      <c r="MDD146" s="21"/>
      <c r="MDE146" s="21"/>
      <c r="MDF146" s="21"/>
      <c r="MDG146" s="21"/>
      <c r="MDH146" s="21"/>
      <c r="MDI146" s="21"/>
      <c r="MDJ146" s="21"/>
      <c r="MDK146" s="21"/>
      <c r="MDL146" s="21"/>
      <c r="MDM146" s="21"/>
      <c r="MDN146" s="21"/>
      <c r="MDO146" s="21"/>
      <c r="MDP146" s="21"/>
      <c r="MDQ146" s="21"/>
      <c r="MDR146" s="21"/>
      <c r="MDS146" s="21"/>
      <c r="MDT146" s="21"/>
      <c r="MDU146" s="21"/>
      <c r="MDV146" s="21"/>
      <c r="MDW146" s="21"/>
      <c r="MDX146" s="21"/>
      <c r="MDY146" s="21"/>
      <c r="MDZ146" s="21"/>
      <c r="MEA146" s="21"/>
      <c r="MEB146" s="21"/>
      <c r="MEC146" s="21"/>
      <c r="MED146" s="21"/>
      <c r="MEE146" s="21"/>
      <c r="MEF146" s="21"/>
      <c r="MEG146" s="21"/>
      <c r="MEH146" s="21"/>
      <c r="MEI146" s="21"/>
      <c r="MEJ146" s="21"/>
      <c r="MEK146" s="21"/>
      <c r="MEL146" s="21"/>
      <c r="MEM146" s="21"/>
      <c r="MEN146" s="21"/>
      <c r="MEO146" s="21"/>
      <c r="MEP146" s="21"/>
      <c r="MEQ146" s="21"/>
      <c r="MER146" s="21"/>
      <c r="MES146" s="21"/>
      <c r="MET146" s="21"/>
      <c r="MEU146" s="21"/>
      <c r="MEV146" s="21"/>
      <c r="MEW146" s="21"/>
      <c r="MEX146" s="21"/>
      <c r="MEY146" s="21"/>
      <c r="MEZ146" s="21"/>
      <c r="MFA146" s="21"/>
      <c r="MFB146" s="21"/>
      <c r="MFC146" s="21"/>
      <c r="MFD146" s="21"/>
      <c r="MFE146" s="21"/>
      <c r="MFF146" s="21"/>
      <c r="MFG146" s="21"/>
      <c r="MFH146" s="21"/>
      <c r="MFI146" s="21"/>
      <c r="MFJ146" s="21"/>
      <c r="MFK146" s="21"/>
      <c r="MFL146" s="21"/>
      <c r="MFM146" s="21"/>
      <c r="MFN146" s="21"/>
      <c r="MFO146" s="21"/>
      <c r="MFP146" s="21"/>
      <c r="MFQ146" s="21"/>
      <c r="MFR146" s="21"/>
      <c r="MFS146" s="21"/>
      <c r="MFT146" s="21"/>
      <c r="MFU146" s="21"/>
      <c r="MFV146" s="21"/>
      <c r="MFW146" s="21"/>
      <c r="MFX146" s="21"/>
      <c r="MFY146" s="21"/>
      <c r="MFZ146" s="21"/>
      <c r="MGA146" s="21"/>
      <c r="MGB146" s="21"/>
      <c r="MGC146" s="21"/>
      <c r="MGD146" s="21"/>
      <c r="MGE146" s="21"/>
      <c r="MGF146" s="21"/>
      <c r="MGG146" s="21"/>
      <c r="MGH146" s="21"/>
      <c r="MGI146" s="21"/>
      <c r="MGJ146" s="21"/>
      <c r="MGK146" s="21"/>
      <c r="MGL146" s="21"/>
      <c r="MGM146" s="21"/>
      <c r="MGN146" s="21"/>
      <c r="MGO146" s="21"/>
      <c r="MGP146" s="21"/>
      <c r="MGQ146" s="21"/>
      <c r="MGR146" s="21"/>
      <c r="MGS146" s="21"/>
      <c r="MGT146" s="21"/>
      <c r="MGU146" s="21"/>
      <c r="MGV146" s="21"/>
      <c r="MGW146" s="21"/>
      <c r="MGX146" s="21"/>
      <c r="MGY146" s="21"/>
      <c r="MGZ146" s="21"/>
      <c r="MHA146" s="21"/>
      <c r="MHB146" s="21"/>
      <c r="MHC146" s="21"/>
      <c r="MHD146" s="21"/>
      <c r="MHE146" s="21"/>
      <c r="MHF146" s="21"/>
      <c r="MHG146" s="21"/>
      <c r="MHH146" s="21"/>
      <c r="MHI146" s="21"/>
      <c r="MHJ146" s="21"/>
      <c r="MHK146" s="21"/>
      <c r="MHL146" s="21"/>
      <c r="MHM146" s="21"/>
      <c r="MHN146" s="21"/>
      <c r="MHO146" s="21"/>
      <c r="MHP146" s="21"/>
      <c r="MHQ146" s="21"/>
      <c r="MHR146" s="21"/>
      <c r="MHS146" s="21"/>
      <c r="MHT146" s="21"/>
      <c r="MHU146" s="21"/>
      <c r="MHV146" s="21"/>
      <c r="MHW146" s="21"/>
      <c r="MHX146" s="21"/>
      <c r="MHY146" s="21"/>
      <c r="MHZ146" s="21"/>
      <c r="MIA146" s="21"/>
      <c r="MIB146" s="21"/>
      <c r="MIC146" s="21"/>
      <c r="MID146" s="21"/>
      <c r="MIE146" s="21"/>
      <c r="MIF146" s="21"/>
      <c r="MIG146" s="21"/>
      <c r="MIH146" s="21"/>
      <c r="MII146" s="21"/>
      <c r="MIJ146" s="21"/>
      <c r="MIK146" s="21"/>
      <c r="MIL146" s="21"/>
      <c r="MIM146" s="21"/>
      <c r="MIN146" s="21"/>
      <c r="MIO146" s="21"/>
      <c r="MIP146" s="21"/>
      <c r="MIQ146" s="21"/>
      <c r="MIR146" s="21"/>
      <c r="MIS146" s="21"/>
      <c r="MIT146" s="21"/>
      <c r="MIU146" s="21"/>
      <c r="MIV146" s="21"/>
      <c r="MIW146" s="21"/>
      <c r="MIX146" s="21"/>
      <c r="MIY146" s="21"/>
      <c r="MIZ146" s="21"/>
      <c r="MJA146" s="21"/>
      <c r="MJB146" s="21"/>
      <c r="MJC146" s="21"/>
      <c r="MJD146" s="21"/>
      <c r="MJE146" s="21"/>
      <c r="MJF146" s="21"/>
      <c r="MJG146" s="21"/>
      <c r="MJH146" s="21"/>
      <c r="MJI146" s="21"/>
      <c r="MJJ146" s="21"/>
      <c r="MJK146" s="21"/>
      <c r="MJL146" s="21"/>
      <c r="MJM146" s="21"/>
      <c r="MJN146" s="21"/>
      <c r="MJO146" s="21"/>
      <c r="MJP146" s="21"/>
      <c r="MJQ146" s="21"/>
      <c r="MJR146" s="21"/>
      <c r="MJS146" s="21"/>
      <c r="MJT146" s="21"/>
      <c r="MJU146" s="21"/>
      <c r="MJV146" s="21"/>
      <c r="MJW146" s="21"/>
      <c r="MJX146" s="21"/>
      <c r="MJY146" s="21"/>
      <c r="MJZ146" s="21"/>
      <c r="MKA146" s="21"/>
      <c r="MKB146" s="21"/>
      <c r="MKC146" s="21"/>
      <c r="MKD146" s="21"/>
      <c r="MKE146" s="21"/>
      <c r="MKF146" s="21"/>
      <c r="MKG146" s="21"/>
      <c r="MKH146" s="21"/>
      <c r="MKI146" s="21"/>
      <c r="MKJ146" s="21"/>
      <c r="MKK146" s="21"/>
      <c r="MKL146" s="21"/>
      <c r="MKM146" s="21"/>
      <c r="MKN146" s="21"/>
      <c r="MKO146" s="21"/>
      <c r="MKP146" s="21"/>
      <c r="MKQ146" s="21"/>
      <c r="MKR146" s="21"/>
      <c r="MKS146" s="21"/>
      <c r="MKT146" s="21"/>
      <c r="MKU146" s="21"/>
      <c r="MKV146" s="21"/>
      <c r="MKW146" s="21"/>
      <c r="MKX146" s="21"/>
      <c r="MKY146" s="21"/>
      <c r="MKZ146" s="21"/>
      <c r="MLA146" s="21"/>
      <c r="MLB146" s="21"/>
      <c r="MLC146" s="21"/>
      <c r="MLD146" s="21"/>
      <c r="MLE146" s="21"/>
      <c r="MLF146" s="21"/>
      <c r="MLG146" s="21"/>
      <c r="MLH146" s="21"/>
      <c r="MLI146" s="21"/>
      <c r="MLJ146" s="21"/>
      <c r="MLK146" s="21"/>
      <c r="MLL146" s="21"/>
      <c r="MLM146" s="21"/>
      <c r="MLN146" s="21"/>
      <c r="MLO146" s="21"/>
      <c r="MLP146" s="21"/>
      <c r="MLQ146" s="21"/>
      <c r="MLR146" s="21"/>
      <c r="MLS146" s="21"/>
      <c r="MLT146" s="21"/>
      <c r="MLU146" s="21"/>
      <c r="MLV146" s="21"/>
      <c r="MLW146" s="21"/>
      <c r="MLX146" s="21"/>
      <c r="MLY146" s="21"/>
      <c r="MLZ146" s="21"/>
      <c r="MMA146" s="21"/>
      <c r="MMB146" s="21"/>
      <c r="MMC146" s="21"/>
      <c r="MMD146" s="21"/>
      <c r="MME146" s="21"/>
      <c r="MMF146" s="21"/>
      <c r="MMG146" s="21"/>
      <c r="MMH146" s="21"/>
      <c r="MMI146" s="21"/>
      <c r="MMJ146" s="21"/>
      <c r="MMK146" s="21"/>
      <c r="MML146" s="21"/>
      <c r="MMM146" s="21"/>
      <c r="MMN146" s="21"/>
      <c r="MMO146" s="21"/>
      <c r="MMP146" s="21"/>
      <c r="MMQ146" s="21"/>
      <c r="MMR146" s="21"/>
      <c r="MMS146" s="21"/>
      <c r="MMT146" s="21"/>
      <c r="MMU146" s="21"/>
      <c r="MMV146" s="21"/>
      <c r="MMW146" s="21"/>
      <c r="MMX146" s="21"/>
      <c r="MMY146" s="21"/>
      <c r="MMZ146" s="21"/>
      <c r="MNA146" s="21"/>
      <c r="MNB146" s="21"/>
      <c r="MNC146" s="21"/>
      <c r="MND146" s="21"/>
      <c r="MNE146" s="21"/>
      <c r="MNF146" s="21"/>
      <c r="MNG146" s="21"/>
      <c r="MNH146" s="21"/>
      <c r="MNI146" s="21"/>
      <c r="MNJ146" s="21"/>
      <c r="MNK146" s="21"/>
      <c r="MNL146" s="21"/>
      <c r="MNM146" s="21"/>
      <c r="MNN146" s="21"/>
      <c r="MNO146" s="21"/>
      <c r="MNP146" s="21"/>
      <c r="MNQ146" s="21"/>
      <c r="MNR146" s="21"/>
      <c r="MNS146" s="21"/>
      <c r="MNT146" s="21"/>
      <c r="MNU146" s="21"/>
      <c r="MNV146" s="21"/>
      <c r="MNW146" s="21"/>
      <c r="MNX146" s="21"/>
      <c r="MNY146" s="21"/>
      <c r="MNZ146" s="21"/>
      <c r="MOA146" s="21"/>
      <c r="MOB146" s="21"/>
      <c r="MOC146" s="21"/>
      <c r="MOD146" s="21"/>
      <c r="MOE146" s="21"/>
      <c r="MOF146" s="21"/>
      <c r="MOG146" s="21"/>
      <c r="MOH146" s="21"/>
      <c r="MOI146" s="21"/>
      <c r="MOJ146" s="21"/>
      <c r="MOK146" s="21"/>
      <c r="MOL146" s="21"/>
      <c r="MOM146" s="21"/>
      <c r="MON146" s="21"/>
      <c r="MOO146" s="21"/>
      <c r="MOP146" s="21"/>
      <c r="MOQ146" s="21"/>
      <c r="MOR146" s="21"/>
      <c r="MOS146" s="21"/>
      <c r="MOT146" s="21"/>
      <c r="MOU146" s="21"/>
      <c r="MOV146" s="21"/>
      <c r="MOW146" s="21"/>
      <c r="MOX146" s="21"/>
      <c r="MOY146" s="21"/>
      <c r="MOZ146" s="21"/>
      <c r="MPA146" s="21"/>
      <c r="MPB146" s="21"/>
      <c r="MPC146" s="21"/>
      <c r="MPD146" s="21"/>
      <c r="MPE146" s="21"/>
      <c r="MPF146" s="21"/>
      <c r="MPG146" s="21"/>
      <c r="MPH146" s="21"/>
      <c r="MPI146" s="21"/>
      <c r="MPJ146" s="21"/>
      <c r="MPK146" s="21"/>
      <c r="MPL146" s="21"/>
      <c r="MPM146" s="21"/>
      <c r="MPN146" s="21"/>
      <c r="MPO146" s="21"/>
      <c r="MPP146" s="21"/>
      <c r="MPQ146" s="21"/>
      <c r="MPR146" s="21"/>
      <c r="MPS146" s="21"/>
      <c r="MPT146" s="21"/>
      <c r="MPU146" s="21"/>
      <c r="MPV146" s="21"/>
      <c r="MPW146" s="21"/>
      <c r="MPX146" s="21"/>
      <c r="MPY146" s="21"/>
      <c r="MPZ146" s="21"/>
      <c r="MQA146" s="21"/>
      <c r="MQB146" s="21"/>
      <c r="MQC146" s="21"/>
      <c r="MQD146" s="21"/>
      <c r="MQE146" s="21"/>
      <c r="MQF146" s="21"/>
      <c r="MQG146" s="21"/>
      <c r="MQH146" s="21"/>
      <c r="MQI146" s="21"/>
      <c r="MQJ146" s="21"/>
      <c r="MQK146" s="21"/>
      <c r="MQL146" s="21"/>
      <c r="MQM146" s="21"/>
      <c r="MQN146" s="21"/>
      <c r="MQO146" s="21"/>
      <c r="MQP146" s="21"/>
      <c r="MQQ146" s="21"/>
      <c r="MQR146" s="21"/>
      <c r="MQS146" s="21"/>
      <c r="MQT146" s="21"/>
      <c r="MQU146" s="21"/>
      <c r="MQV146" s="21"/>
      <c r="MQW146" s="21"/>
      <c r="MQX146" s="21"/>
      <c r="MQY146" s="21"/>
      <c r="MQZ146" s="21"/>
      <c r="MRA146" s="21"/>
      <c r="MRB146" s="21"/>
      <c r="MRC146" s="21"/>
      <c r="MRD146" s="21"/>
      <c r="MRE146" s="21"/>
      <c r="MRF146" s="21"/>
      <c r="MRG146" s="21"/>
      <c r="MRH146" s="21"/>
      <c r="MRI146" s="21"/>
      <c r="MRJ146" s="21"/>
      <c r="MRK146" s="21"/>
      <c r="MRL146" s="21"/>
      <c r="MRM146" s="21"/>
      <c r="MRN146" s="21"/>
      <c r="MRO146" s="21"/>
      <c r="MRP146" s="21"/>
      <c r="MRQ146" s="21"/>
      <c r="MRR146" s="21"/>
      <c r="MRS146" s="21"/>
      <c r="MRT146" s="21"/>
      <c r="MRU146" s="21"/>
      <c r="MRV146" s="21"/>
      <c r="MRW146" s="21"/>
      <c r="MRX146" s="21"/>
      <c r="MRY146" s="21"/>
      <c r="MRZ146" s="21"/>
      <c r="MSA146" s="21"/>
      <c r="MSB146" s="21"/>
      <c r="MSC146" s="21"/>
      <c r="MSD146" s="21"/>
      <c r="MSE146" s="21"/>
      <c r="MSF146" s="21"/>
      <c r="MSG146" s="21"/>
      <c r="MSH146" s="21"/>
      <c r="MSI146" s="21"/>
      <c r="MSJ146" s="21"/>
      <c r="MSK146" s="21"/>
      <c r="MSL146" s="21"/>
      <c r="MSM146" s="21"/>
      <c r="MSN146" s="21"/>
      <c r="MSO146" s="21"/>
      <c r="MSP146" s="21"/>
      <c r="MSQ146" s="21"/>
      <c r="MSR146" s="21"/>
      <c r="MSS146" s="21"/>
      <c r="MST146" s="21"/>
      <c r="MSU146" s="21"/>
      <c r="MSV146" s="21"/>
      <c r="MSW146" s="21"/>
      <c r="MSX146" s="21"/>
      <c r="MSY146" s="21"/>
      <c r="MSZ146" s="21"/>
      <c r="MTA146" s="21"/>
      <c r="MTB146" s="21"/>
      <c r="MTC146" s="21"/>
      <c r="MTD146" s="21"/>
      <c r="MTE146" s="21"/>
      <c r="MTF146" s="21"/>
      <c r="MTG146" s="21"/>
      <c r="MTH146" s="21"/>
      <c r="MTI146" s="21"/>
      <c r="MTJ146" s="21"/>
      <c r="MTK146" s="21"/>
      <c r="MTL146" s="21"/>
      <c r="MTM146" s="21"/>
      <c r="MTN146" s="21"/>
      <c r="MTO146" s="21"/>
      <c r="MTP146" s="21"/>
      <c r="MTQ146" s="21"/>
      <c r="MTR146" s="21"/>
      <c r="MTS146" s="21"/>
      <c r="MTT146" s="21"/>
      <c r="MTU146" s="21"/>
      <c r="MTV146" s="21"/>
      <c r="MTW146" s="21"/>
      <c r="MTX146" s="21"/>
      <c r="MTY146" s="21"/>
      <c r="MTZ146" s="21"/>
      <c r="MUA146" s="21"/>
      <c r="MUB146" s="21"/>
      <c r="MUC146" s="21"/>
      <c r="MUD146" s="21"/>
      <c r="MUE146" s="21"/>
      <c r="MUF146" s="21"/>
      <c r="MUG146" s="21"/>
      <c r="MUH146" s="21"/>
      <c r="MUI146" s="21"/>
      <c r="MUJ146" s="21"/>
      <c r="MUK146" s="21"/>
      <c r="MUL146" s="21"/>
      <c r="MUM146" s="21"/>
      <c r="MUN146" s="21"/>
      <c r="MUO146" s="21"/>
      <c r="MUP146" s="21"/>
      <c r="MUQ146" s="21"/>
      <c r="MUR146" s="21"/>
      <c r="MUS146" s="21"/>
      <c r="MUT146" s="21"/>
      <c r="MUU146" s="21"/>
      <c r="MUV146" s="21"/>
      <c r="MUW146" s="21"/>
      <c r="MUX146" s="21"/>
      <c r="MUY146" s="21"/>
      <c r="MUZ146" s="21"/>
      <c r="MVA146" s="21"/>
      <c r="MVB146" s="21"/>
      <c r="MVC146" s="21"/>
      <c r="MVD146" s="21"/>
      <c r="MVE146" s="21"/>
      <c r="MVF146" s="21"/>
      <c r="MVG146" s="21"/>
      <c r="MVH146" s="21"/>
      <c r="MVI146" s="21"/>
      <c r="MVJ146" s="21"/>
      <c r="MVK146" s="21"/>
      <c r="MVL146" s="21"/>
      <c r="MVM146" s="21"/>
      <c r="MVN146" s="21"/>
      <c r="MVO146" s="21"/>
      <c r="MVP146" s="21"/>
      <c r="MVQ146" s="21"/>
      <c r="MVR146" s="21"/>
      <c r="MVS146" s="21"/>
      <c r="MVT146" s="21"/>
      <c r="MVU146" s="21"/>
      <c r="MVV146" s="21"/>
      <c r="MVW146" s="21"/>
      <c r="MVX146" s="21"/>
      <c r="MVY146" s="21"/>
      <c r="MVZ146" s="21"/>
      <c r="MWA146" s="21"/>
      <c r="MWB146" s="21"/>
      <c r="MWC146" s="21"/>
      <c r="MWD146" s="21"/>
      <c r="MWE146" s="21"/>
      <c r="MWF146" s="21"/>
      <c r="MWG146" s="21"/>
      <c r="MWH146" s="21"/>
      <c r="MWI146" s="21"/>
      <c r="MWJ146" s="21"/>
      <c r="MWK146" s="21"/>
      <c r="MWL146" s="21"/>
      <c r="MWM146" s="21"/>
      <c r="MWN146" s="21"/>
      <c r="MWO146" s="21"/>
      <c r="MWP146" s="21"/>
      <c r="MWQ146" s="21"/>
      <c r="MWR146" s="21"/>
      <c r="MWS146" s="21"/>
      <c r="MWT146" s="21"/>
      <c r="MWU146" s="21"/>
      <c r="MWV146" s="21"/>
      <c r="MWW146" s="21"/>
      <c r="MWX146" s="21"/>
      <c r="MWY146" s="21"/>
      <c r="MWZ146" s="21"/>
      <c r="MXA146" s="21"/>
      <c r="MXB146" s="21"/>
      <c r="MXC146" s="21"/>
      <c r="MXD146" s="21"/>
      <c r="MXE146" s="21"/>
      <c r="MXF146" s="21"/>
      <c r="MXG146" s="21"/>
      <c r="MXH146" s="21"/>
      <c r="MXI146" s="21"/>
      <c r="MXJ146" s="21"/>
      <c r="MXK146" s="21"/>
      <c r="MXL146" s="21"/>
      <c r="MXM146" s="21"/>
      <c r="MXN146" s="21"/>
      <c r="MXO146" s="21"/>
      <c r="MXP146" s="21"/>
      <c r="MXQ146" s="21"/>
      <c r="MXR146" s="21"/>
      <c r="MXS146" s="21"/>
      <c r="MXT146" s="21"/>
      <c r="MXU146" s="21"/>
      <c r="MXV146" s="21"/>
      <c r="MXW146" s="21"/>
      <c r="MXX146" s="21"/>
      <c r="MXY146" s="21"/>
      <c r="MXZ146" s="21"/>
      <c r="MYA146" s="21"/>
      <c r="MYB146" s="21"/>
      <c r="MYC146" s="21"/>
      <c r="MYD146" s="21"/>
      <c r="MYE146" s="21"/>
      <c r="MYF146" s="21"/>
      <c r="MYG146" s="21"/>
      <c r="MYH146" s="21"/>
      <c r="MYI146" s="21"/>
      <c r="MYJ146" s="21"/>
      <c r="MYK146" s="21"/>
      <c r="MYL146" s="21"/>
      <c r="MYM146" s="21"/>
      <c r="MYN146" s="21"/>
      <c r="MYO146" s="21"/>
      <c r="MYP146" s="21"/>
      <c r="MYQ146" s="21"/>
      <c r="MYR146" s="21"/>
      <c r="MYS146" s="21"/>
      <c r="MYT146" s="21"/>
      <c r="MYU146" s="21"/>
      <c r="MYV146" s="21"/>
      <c r="MYW146" s="21"/>
      <c r="MYX146" s="21"/>
      <c r="MYY146" s="21"/>
      <c r="MYZ146" s="21"/>
      <c r="MZA146" s="21"/>
      <c r="MZB146" s="21"/>
      <c r="MZC146" s="21"/>
      <c r="MZD146" s="21"/>
      <c r="MZE146" s="21"/>
      <c r="MZF146" s="21"/>
      <c r="MZG146" s="21"/>
      <c r="MZH146" s="21"/>
      <c r="MZI146" s="21"/>
      <c r="MZJ146" s="21"/>
      <c r="MZK146" s="21"/>
      <c r="MZL146" s="21"/>
      <c r="MZM146" s="21"/>
      <c r="MZN146" s="21"/>
      <c r="MZO146" s="21"/>
      <c r="MZP146" s="21"/>
      <c r="MZQ146" s="21"/>
      <c r="MZR146" s="21"/>
      <c r="MZS146" s="21"/>
      <c r="MZT146" s="21"/>
      <c r="MZU146" s="21"/>
      <c r="MZV146" s="21"/>
      <c r="MZW146" s="21"/>
      <c r="MZX146" s="21"/>
      <c r="MZY146" s="21"/>
      <c r="MZZ146" s="21"/>
      <c r="NAA146" s="21"/>
      <c r="NAB146" s="21"/>
      <c r="NAC146" s="21"/>
      <c r="NAD146" s="21"/>
      <c r="NAE146" s="21"/>
      <c r="NAF146" s="21"/>
      <c r="NAG146" s="21"/>
      <c r="NAH146" s="21"/>
      <c r="NAI146" s="21"/>
      <c r="NAJ146" s="21"/>
      <c r="NAK146" s="21"/>
      <c r="NAL146" s="21"/>
      <c r="NAM146" s="21"/>
      <c r="NAN146" s="21"/>
      <c r="NAO146" s="21"/>
      <c r="NAP146" s="21"/>
      <c r="NAQ146" s="21"/>
      <c r="NAR146" s="21"/>
      <c r="NAS146" s="21"/>
      <c r="NAT146" s="21"/>
      <c r="NAU146" s="21"/>
      <c r="NAV146" s="21"/>
      <c r="NAW146" s="21"/>
      <c r="NAX146" s="21"/>
      <c r="NAY146" s="21"/>
      <c r="NAZ146" s="21"/>
      <c r="NBA146" s="21"/>
      <c r="NBB146" s="21"/>
      <c r="NBC146" s="21"/>
      <c r="NBD146" s="21"/>
      <c r="NBE146" s="21"/>
      <c r="NBF146" s="21"/>
      <c r="NBG146" s="21"/>
      <c r="NBH146" s="21"/>
      <c r="NBI146" s="21"/>
      <c r="NBJ146" s="21"/>
      <c r="NBK146" s="21"/>
      <c r="NBL146" s="21"/>
      <c r="NBM146" s="21"/>
      <c r="NBN146" s="21"/>
      <c r="NBO146" s="21"/>
      <c r="NBP146" s="21"/>
      <c r="NBQ146" s="21"/>
      <c r="NBR146" s="21"/>
      <c r="NBS146" s="21"/>
      <c r="NBT146" s="21"/>
      <c r="NBU146" s="21"/>
      <c r="NBV146" s="21"/>
      <c r="NBW146" s="21"/>
      <c r="NBX146" s="21"/>
      <c r="NBY146" s="21"/>
      <c r="NBZ146" s="21"/>
      <c r="NCA146" s="21"/>
      <c r="NCB146" s="21"/>
      <c r="NCC146" s="21"/>
      <c r="NCD146" s="21"/>
      <c r="NCE146" s="21"/>
      <c r="NCF146" s="21"/>
      <c r="NCG146" s="21"/>
      <c r="NCH146" s="21"/>
      <c r="NCI146" s="21"/>
      <c r="NCJ146" s="21"/>
      <c r="NCK146" s="21"/>
      <c r="NCL146" s="21"/>
      <c r="NCM146" s="21"/>
      <c r="NCN146" s="21"/>
      <c r="NCO146" s="21"/>
      <c r="NCP146" s="21"/>
      <c r="NCQ146" s="21"/>
      <c r="NCR146" s="21"/>
      <c r="NCS146" s="21"/>
      <c r="NCT146" s="21"/>
      <c r="NCU146" s="21"/>
      <c r="NCV146" s="21"/>
      <c r="NCW146" s="21"/>
      <c r="NCX146" s="21"/>
      <c r="NCY146" s="21"/>
      <c r="NCZ146" s="21"/>
      <c r="NDA146" s="21"/>
      <c r="NDB146" s="21"/>
      <c r="NDC146" s="21"/>
      <c r="NDD146" s="21"/>
      <c r="NDE146" s="21"/>
      <c r="NDF146" s="21"/>
      <c r="NDG146" s="21"/>
      <c r="NDH146" s="21"/>
      <c r="NDI146" s="21"/>
      <c r="NDJ146" s="21"/>
      <c r="NDK146" s="21"/>
      <c r="NDL146" s="21"/>
      <c r="NDM146" s="21"/>
      <c r="NDN146" s="21"/>
      <c r="NDO146" s="21"/>
      <c r="NDP146" s="21"/>
      <c r="NDQ146" s="21"/>
      <c r="NDR146" s="21"/>
      <c r="NDS146" s="21"/>
      <c r="NDT146" s="21"/>
      <c r="NDU146" s="21"/>
      <c r="NDV146" s="21"/>
      <c r="NDW146" s="21"/>
      <c r="NDX146" s="21"/>
      <c r="NDY146" s="21"/>
      <c r="NDZ146" s="21"/>
      <c r="NEA146" s="21"/>
      <c r="NEB146" s="21"/>
      <c r="NEC146" s="21"/>
      <c r="NED146" s="21"/>
      <c r="NEE146" s="21"/>
      <c r="NEF146" s="21"/>
      <c r="NEG146" s="21"/>
      <c r="NEH146" s="21"/>
      <c r="NEI146" s="21"/>
      <c r="NEJ146" s="21"/>
      <c r="NEK146" s="21"/>
      <c r="NEL146" s="21"/>
      <c r="NEM146" s="21"/>
      <c r="NEN146" s="21"/>
      <c r="NEO146" s="21"/>
      <c r="NEP146" s="21"/>
      <c r="NEQ146" s="21"/>
      <c r="NER146" s="21"/>
      <c r="NES146" s="21"/>
      <c r="NET146" s="21"/>
      <c r="NEU146" s="21"/>
      <c r="NEV146" s="21"/>
      <c r="NEW146" s="21"/>
      <c r="NEX146" s="21"/>
      <c r="NEY146" s="21"/>
      <c r="NEZ146" s="21"/>
      <c r="NFA146" s="21"/>
      <c r="NFB146" s="21"/>
      <c r="NFC146" s="21"/>
      <c r="NFD146" s="21"/>
      <c r="NFE146" s="21"/>
      <c r="NFF146" s="21"/>
      <c r="NFG146" s="21"/>
      <c r="NFH146" s="21"/>
      <c r="NFI146" s="21"/>
      <c r="NFJ146" s="21"/>
      <c r="NFK146" s="21"/>
      <c r="NFL146" s="21"/>
      <c r="NFM146" s="21"/>
      <c r="NFN146" s="21"/>
      <c r="NFO146" s="21"/>
      <c r="NFP146" s="21"/>
      <c r="NFQ146" s="21"/>
      <c r="NFR146" s="21"/>
      <c r="NFS146" s="21"/>
      <c r="NFT146" s="21"/>
      <c r="NFU146" s="21"/>
      <c r="NFV146" s="21"/>
      <c r="NFW146" s="21"/>
      <c r="NFX146" s="21"/>
      <c r="NFY146" s="21"/>
      <c r="NFZ146" s="21"/>
      <c r="NGA146" s="21"/>
      <c r="NGB146" s="21"/>
      <c r="NGC146" s="21"/>
      <c r="NGD146" s="21"/>
      <c r="NGE146" s="21"/>
      <c r="NGF146" s="21"/>
      <c r="NGG146" s="21"/>
      <c r="NGH146" s="21"/>
      <c r="NGI146" s="21"/>
      <c r="NGJ146" s="21"/>
      <c r="NGK146" s="21"/>
      <c r="NGL146" s="21"/>
      <c r="NGM146" s="21"/>
      <c r="NGN146" s="21"/>
      <c r="NGO146" s="21"/>
      <c r="NGP146" s="21"/>
      <c r="NGQ146" s="21"/>
      <c r="NGR146" s="21"/>
      <c r="NGS146" s="21"/>
      <c r="NGT146" s="21"/>
      <c r="NGU146" s="21"/>
      <c r="NGV146" s="21"/>
      <c r="NGW146" s="21"/>
      <c r="NGX146" s="21"/>
      <c r="NGY146" s="21"/>
      <c r="NGZ146" s="21"/>
      <c r="NHA146" s="21"/>
      <c r="NHB146" s="21"/>
      <c r="NHC146" s="21"/>
      <c r="NHD146" s="21"/>
      <c r="NHE146" s="21"/>
      <c r="NHF146" s="21"/>
      <c r="NHG146" s="21"/>
      <c r="NHH146" s="21"/>
      <c r="NHI146" s="21"/>
      <c r="NHJ146" s="21"/>
      <c r="NHK146" s="21"/>
      <c r="NHL146" s="21"/>
      <c r="NHM146" s="21"/>
      <c r="NHN146" s="21"/>
      <c r="NHO146" s="21"/>
      <c r="NHP146" s="21"/>
      <c r="NHQ146" s="21"/>
      <c r="NHR146" s="21"/>
      <c r="NHS146" s="21"/>
      <c r="NHT146" s="21"/>
      <c r="NHU146" s="21"/>
      <c r="NHV146" s="21"/>
      <c r="NHW146" s="21"/>
      <c r="NHX146" s="21"/>
      <c r="NHY146" s="21"/>
      <c r="NHZ146" s="21"/>
      <c r="NIA146" s="21"/>
      <c r="NIB146" s="21"/>
      <c r="NIC146" s="21"/>
      <c r="NID146" s="21"/>
      <c r="NIE146" s="21"/>
      <c r="NIF146" s="21"/>
      <c r="NIG146" s="21"/>
      <c r="NIH146" s="21"/>
      <c r="NII146" s="21"/>
      <c r="NIJ146" s="21"/>
      <c r="NIK146" s="21"/>
      <c r="NIL146" s="21"/>
      <c r="NIM146" s="21"/>
      <c r="NIN146" s="21"/>
      <c r="NIO146" s="21"/>
      <c r="NIP146" s="21"/>
      <c r="NIQ146" s="21"/>
      <c r="NIR146" s="21"/>
      <c r="NIS146" s="21"/>
      <c r="NIT146" s="21"/>
      <c r="NIU146" s="21"/>
      <c r="NIV146" s="21"/>
      <c r="NIW146" s="21"/>
      <c r="NIX146" s="21"/>
      <c r="NIY146" s="21"/>
      <c r="NIZ146" s="21"/>
      <c r="NJA146" s="21"/>
      <c r="NJB146" s="21"/>
      <c r="NJC146" s="21"/>
      <c r="NJD146" s="21"/>
      <c r="NJE146" s="21"/>
      <c r="NJF146" s="21"/>
      <c r="NJG146" s="21"/>
      <c r="NJH146" s="21"/>
      <c r="NJI146" s="21"/>
      <c r="NJJ146" s="21"/>
      <c r="NJK146" s="21"/>
      <c r="NJL146" s="21"/>
      <c r="NJM146" s="21"/>
      <c r="NJN146" s="21"/>
      <c r="NJO146" s="21"/>
      <c r="NJP146" s="21"/>
      <c r="NJQ146" s="21"/>
      <c r="NJR146" s="21"/>
      <c r="NJS146" s="21"/>
      <c r="NJT146" s="21"/>
      <c r="NJU146" s="21"/>
      <c r="NJV146" s="21"/>
      <c r="NJW146" s="21"/>
      <c r="NJX146" s="21"/>
      <c r="NJY146" s="21"/>
      <c r="NJZ146" s="21"/>
      <c r="NKA146" s="21"/>
      <c r="NKB146" s="21"/>
      <c r="NKC146" s="21"/>
      <c r="NKD146" s="21"/>
      <c r="NKE146" s="21"/>
      <c r="NKF146" s="21"/>
      <c r="NKG146" s="21"/>
      <c r="NKH146" s="21"/>
      <c r="NKI146" s="21"/>
      <c r="NKJ146" s="21"/>
      <c r="NKK146" s="21"/>
      <c r="NKL146" s="21"/>
      <c r="NKM146" s="21"/>
      <c r="NKN146" s="21"/>
      <c r="NKO146" s="21"/>
      <c r="NKP146" s="21"/>
      <c r="NKQ146" s="21"/>
      <c r="NKR146" s="21"/>
      <c r="NKS146" s="21"/>
      <c r="NKT146" s="21"/>
      <c r="NKU146" s="21"/>
      <c r="NKV146" s="21"/>
      <c r="NKW146" s="21"/>
      <c r="NKX146" s="21"/>
      <c r="NKY146" s="21"/>
      <c r="NKZ146" s="21"/>
      <c r="NLA146" s="21"/>
      <c r="NLB146" s="21"/>
      <c r="NLC146" s="21"/>
      <c r="NLD146" s="21"/>
      <c r="NLE146" s="21"/>
      <c r="NLF146" s="21"/>
      <c r="NLG146" s="21"/>
      <c r="NLH146" s="21"/>
      <c r="NLI146" s="21"/>
      <c r="NLJ146" s="21"/>
      <c r="NLK146" s="21"/>
      <c r="NLL146" s="21"/>
      <c r="NLM146" s="21"/>
      <c r="NLN146" s="21"/>
      <c r="NLO146" s="21"/>
      <c r="NLP146" s="21"/>
      <c r="NLQ146" s="21"/>
      <c r="NLR146" s="21"/>
      <c r="NLS146" s="21"/>
      <c r="NLT146" s="21"/>
      <c r="NLU146" s="21"/>
      <c r="NLV146" s="21"/>
      <c r="NLW146" s="21"/>
      <c r="NLX146" s="21"/>
      <c r="NLY146" s="21"/>
      <c r="NLZ146" s="21"/>
      <c r="NMA146" s="21"/>
      <c r="NMB146" s="21"/>
      <c r="NMC146" s="21"/>
      <c r="NMD146" s="21"/>
      <c r="NME146" s="21"/>
      <c r="NMF146" s="21"/>
      <c r="NMG146" s="21"/>
      <c r="NMH146" s="21"/>
      <c r="NMI146" s="21"/>
      <c r="NMJ146" s="21"/>
      <c r="NMK146" s="21"/>
      <c r="NML146" s="21"/>
      <c r="NMM146" s="21"/>
      <c r="NMN146" s="21"/>
      <c r="NMO146" s="21"/>
      <c r="NMP146" s="21"/>
      <c r="NMQ146" s="21"/>
      <c r="NMR146" s="21"/>
      <c r="NMS146" s="21"/>
      <c r="NMT146" s="21"/>
      <c r="NMU146" s="21"/>
      <c r="NMV146" s="21"/>
      <c r="NMW146" s="21"/>
      <c r="NMX146" s="21"/>
      <c r="NMY146" s="21"/>
      <c r="NMZ146" s="21"/>
      <c r="NNA146" s="21"/>
      <c r="NNB146" s="21"/>
      <c r="NNC146" s="21"/>
      <c r="NND146" s="21"/>
      <c r="NNE146" s="21"/>
      <c r="NNF146" s="21"/>
      <c r="NNG146" s="21"/>
      <c r="NNH146" s="21"/>
      <c r="NNI146" s="21"/>
      <c r="NNJ146" s="21"/>
      <c r="NNK146" s="21"/>
      <c r="NNL146" s="21"/>
      <c r="NNM146" s="21"/>
      <c r="NNN146" s="21"/>
      <c r="NNO146" s="21"/>
      <c r="NNP146" s="21"/>
      <c r="NNQ146" s="21"/>
      <c r="NNR146" s="21"/>
      <c r="NNS146" s="21"/>
      <c r="NNT146" s="21"/>
      <c r="NNU146" s="21"/>
      <c r="NNV146" s="21"/>
      <c r="NNW146" s="21"/>
      <c r="NNX146" s="21"/>
      <c r="NNY146" s="21"/>
      <c r="NNZ146" s="21"/>
      <c r="NOA146" s="21"/>
      <c r="NOB146" s="21"/>
      <c r="NOC146" s="21"/>
      <c r="NOD146" s="21"/>
      <c r="NOE146" s="21"/>
      <c r="NOF146" s="21"/>
      <c r="NOG146" s="21"/>
      <c r="NOH146" s="21"/>
      <c r="NOI146" s="21"/>
      <c r="NOJ146" s="21"/>
      <c r="NOK146" s="21"/>
      <c r="NOL146" s="21"/>
      <c r="NOM146" s="21"/>
      <c r="NON146" s="21"/>
      <c r="NOO146" s="21"/>
      <c r="NOP146" s="21"/>
      <c r="NOQ146" s="21"/>
      <c r="NOR146" s="21"/>
      <c r="NOS146" s="21"/>
      <c r="NOT146" s="21"/>
      <c r="NOU146" s="21"/>
      <c r="NOV146" s="21"/>
      <c r="NOW146" s="21"/>
      <c r="NOX146" s="21"/>
      <c r="NOY146" s="21"/>
      <c r="NOZ146" s="21"/>
      <c r="NPA146" s="21"/>
      <c r="NPB146" s="21"/>
      <c r="NPC146" s="21"/>
      <c r="NPD146" s="21"/>
      <c r="NPE146" s="21"/>
      <c r="NPF146" s="21"/>
      <c r="NPG146" s="21"/>
      <c r="NPH146" s="21"/>
      <c r="NPI146" s="21"/>
      <c r="NPJ146" s="21"/>
      <c r="NPK146" s="21"/>
      <c r="NPL146" s="21"/>
      <c r="NPM146" s="21"/>
      <c r="NPN146" s="21"/>
      <c r="NPO146" s="21"/>
      <c r="NPP146" s="21"/>
      <c r="NPQ146" s="21"/>
      <c r="NPR146" s="21"/>
      <c r="NPS146" s="21"/>
      <c r="NPT146" s="21"/>
      <c r="NPU146" s="21"/>
      <c r="NPV146" s="21"/>
      <c r="NPW146" s="21"/>
      <c r="NPX146" s="21"/>
      <c r="NPY146" s="21"/>
      <c r="NPZ146" s="21"/>
      <c r="NQA146" s="21"/>
      <c r="NQB146" s="21"/>
      <c r="NQC146" s="21"/>
      <c r="NQD146" s="21"/>
      <c r="NQE146" s="21"/>
      <c r="NQF146" s="21"/>
      <c r="NQG146" s="21"/>
      <c r="NQH146" s="21"/>
      <c r="NQI146" s="21"/>
      <c r="NQJ146" s="21"/>
      <c r="NQK146" s="21"/>
      <c r="NQL146" s="21"/>
      <c r="NQM146" s="21"/>
      <c r="NQN146" s="21"/>
      <c r="NQO146" s="21"/>
      <c r="NQP146" s="21"/>
      <c r="NQQ146" s="21"/>
      <c r="NQR146" s="21"/>
      <c r="NQS146" s="21"/>
      <c r="NQT146" s="21"/>
      <c r="NQU146" s="21"/>
      <c r="NQV146" s="21"/>
      <c r="NQW146" s="21"/>
      <c r="NQX146" s="21"/>
      <c r="NQY146" s="21"/>
      <c r="NQZ146" s="21"/>
      <c r="NRA146" s="21"/>
      <c r="NRB146" s="21"/>
      <c r="NRC146" s="21"/>
      <c r="NRD146" s="21"/>
      <c r="NRE146" s="21"/>
      <c r="NRF146" s="21"/>
      <c r="NRG146" s="21"/>
      <c r="NRH146" s="21"/>
      <c r="NRI146" s="21"/>
      <c r="NRJ146" s="21"/>
      <c r="NRK146" s="21"/>
      <c r="NRL146" s="21"/>
      <c r="NRM146" s="21"/>
      <c r="NRN146" s="21"/>
      <c r="NRO146" s="21"/>
      <c r="NRP146" s="21"/>
      <c r="NRQ146" s="21"/>
      <c r="NRR146" s="21"/>
      <c r="NRS146" s="21"/>
      <c r="NRT146" s="21"/>
      <c r="NRU146" s="21"/>
      <c r="NRV146" s="21"/>
      <c r="NRW146" s="21"/>
      <c r="NRX146" s="21"/>
      <c r="NRY146" s="21"/>
      <c r="NRZ146" s="21"/>
      <c r="NSA146" s="21"/>
      <c r="NSB146" s="21"/>
      <c r="NSC146" s="21"/>
      <c r="NSD146" s="21"/>
      <c r="NSE146" s="21"/>
      <c r="NSF146" s="21"/>
      <c r="NSG146" s="21"/>
      <c r="NSH146" s="21"/>
      <c r="NSI146" s="21"/>
      <c r="NSJ146" s="21"/>
      <c r="NSK146" s="21"/>
      <c r="NSL146" s="21"/>
      <c r="NSM146" s="21"/>
      <c r="NSN146" s="21"/>
      <c r="NSO146" s="21"/>
      <c r="NSP146" s="21"/>
      <c r="NSQ146" s="21"/>
      <c r="NSR146" s="21"/>
      <c r="NSS146" s="21"/>
      <c r="NST146" s="21"/>
      <c r="NSU146" s="21"/>
      <c r="NSV146" s="21"/>
      <c r="NSW146" s="21"/>
      <c r="NSX146" s="21"/>
      <c r="NSY146" s="21"/>
      <c r="NSZ146" s="21"/>
      <c r="NTA146" s="21"/>
      <c r="NTB146" s="21"/>
      <c r="NTC146" s="21"/>
      <c r="NTD146" s="21"/>
      <c r="NTE146" s="21"/>
      <c r="NTF146" s="21"/>
      <c r="NTG146" s="21"/>
      <c r="NTH146" s="21"/>
      <c r="NTI146" s="21"/>
      <c r="NTJ146" s="21"/>
      <c r="NTK146" s="21"/>
      <c r="NTL146" s="21"/>
      <c r="NTM146" s="21"/>
      <c r="NTN146" s="21"/>
      <c r="NTO146" s="21"/>
      <c r="NTP146" s="21"/>
      <c r="NTQ146" s="21"/>
      <c r="NTR146" s="21"/>
      <c r="NTS146" s="21"/>
      <c r="NTT146" s="21"/>
      <c r="NTU146" s="21"/>
      <c r="NTV146" s="21"/>
      <c r="NTW146" s="21"/>
      <c r="NTX146" s="21"/>
      <c r="NTY146" s="21"/>
      <c r="NTZ146" s="21"/>
      <c r="NUA146" s="21"/>
      <c r="NUB146" s="21"/>
      <c r="NUC146" s="21"/>
      <c r="NUD146" s="21"/>
      <c r="NUE146" s="21"/>
      <c r="NUF146" s="21"/>
      <c r="NUG146" s="21"/>
      <c r="NUH146" s="21"/>
      <c r="NUI146" s="21"/>
      <c r="NUJ146" s="21"/>
      <c r="NUK146" s="21"/>
      <c r="NUL146" s="21"/>
      <c r="NUM146" s="21"/>
      <c r="NUN146" s="21"/>
      <c r="NUO146" s="21"/>
      <c r="NUP146" s="21"/>
      <c r="NUQ146" s="21"/>
      <c r="NUR146" s="21"/>
      <c r="NUS146" s="21"/>
      <c r="NUT146" s="21"/>
      <c r="NUU146" s="21"/>
      <c r="NUV146" s="21"/>
      <c r="NUW146" s="21"/>
      <c r="NUX146" s="21"/>
      <c r="NUY146" s="21"/>
      <c r="NUZ146" s="21"/>
      <c r="NVA146" s="21"/>
      <c r="NVB146" s="21"/>
      <c r="NVC146" s="21"/>
      <c r="NVD146" s="21"/>
      <c r="NVE146" s="21"/>
      <c r="NVF146" s="21"/>
      <c r="NVG146" s="21"/>
      <c r="NVH146" s="21"/>
      <c r="NVI146" s="21"/>
      <c r="NVJ146" s="21"/>
      <c r="NVK146" s="21"/>
      <c r="NVL146" s="21"/>
      <c r="NVM146" s="21"/>
      <c r="NVN146" s="21"/>
      <c r="NVO146" s="21"/>
      <c r="NVP146" s="21"/>
      <c r="NVQ146" s="21"/>
      <c r="NVR146" s="21"/>
      <c r="NVS146" s="21"/>
      <c r="NVT146" s="21"/>
      <c r="NVU146" s="21"/>
      <c r="NVV146" s="21"/>
      <c r="NVW146" s="21"/>
      <c r="NVX146" s="21"/>
      <c r="NVY146" s="21"/>
      <c r="NVZ146" s="21"/>
      <c r="NWA146" s="21"/>
      <c r="NWB146" s="21"/>
      <c r="NWC146" s="21"/>
      <c r="NWD146" s="21"/>
      <c r="NWE146" s="21"/>
      <c r="NWF146" s="21"/>
      <c r="NWG146" s="21"/>
      <c r="NWH146" s="21"/>
      <c r="NWI146" s="21"/>
      <c r="NWJ146" s="21"/>
      <c r="NWK146" s="21"/>
      <c r="NWL146" s="21"/>
      <c r="NWM146" s="21"/>
      <c r="NWN146" s="21"/>
      <c r="NWO146" s="21"/>
      <c r="NWP146" s="21"/>
      <c r="NWQ146" s="21"/>
      <c r="NWR146" s="21"/>
      <c r="NWS146" s="21"/>
      <c r="NWT146" s="21"/>
      <c r="NWU146" s="21"/>
      <c r="NWV146" s="21"/>
      <c r="NWW146" s="21"/>
      <c r="NWX146" s="21"/>
      <c r="NWY146" s="21"/>
      <c r="NWZ146" s="21"/>
      <c r="NXA146" s="21"/>
      <c r="NXB146" s="21"/>
      <c r="NXC146" s="21"/>
      <c r="NXD146" s="21"/>
      <c r="NXE146" s="21"/>
      <c r="NXF146" s="21"/>
      <c r="NXG146" s="21"/>
      <c r="NXH146" s="21"/>
      <c r="NXI146" s="21"/>
      <c r="NXJ146" s="21"/>
      <c r="NXK146" s="21"/>
      <c r="NXL146" s="21"/>
      <c r="NXM146" s="21"/>
      <c r="NXN146" s="21"/>
      <c r="NXO146" s="21"/>
      <c r="NXP146" s="21"/>
      <c r="NXQ146" s="21"/>
      <c r="NXR146" s="21"/>
      <c r="NXS146" s="21"/>
      <c r="NXT146" s="21"/>
      <c r="NXU146" s="21"/>
      <c r="NXV146" s="21"/>
      <c r="NXW146" s="21"/>
      <c r="NXX146" s="21"/>
      <c r="NXY146" s="21"/>
      <c r="NXZ146" s="21"/>
      <c r="NYA146" s="21"/>
      <c r="NYB146" s="21"/>
      <c r="NYC146" s="21"/>
      <c r="NYD146" s="21"/>
      <c r="NYE146" s="21"/>
      <c r="NYF146" s="21"/>
      <c r="NYG146" s="21"/>
      <c r="NYH146" s="21"/>
      <c r="NYI146" s="21"/>
      <c r="NYJ146" s="21"/>
      <c r="NYK146" s="21"/>
      <c r="NYL146" s="21"/>
      <c r="NYM146" s="21"/>
      <c r="NYN146" s="21"/>
      <c r="NYO146" s="21"/>
      <c r="NYP146" s="21"/>
      <c r="NYQ146" s="21"/>
      <c r="NYR146" s="21"/>
      <c r="NYS146" s="21"/>
      <c r="NYT146" s="21"/>
      <c r="NYU146" s="21"/>
      <c r="NYV146" s="21"/>
      <c r="NYW146" s="21"/>
      <c r="NYX146" s="21"/>
      <c r="NYY146" s="21"/>
      <c r="NYZ146" s="21"/>
      <c r="NZA146" s="21"/>
      <c r="NZB146" s="21"/>
      <c r="NZC146" s="21"/>
      <c r="NZD146" s="21"/>
      <c r="NZE146" s="21"/>
      <c r="NZF146" s="21"/>
      <c r="NZG146" s="21"/>
      <c r="NZH146" s="21"/>
      <c r="NZI146" s="21"/>
      <c r="NZJ146" s="21"/>
      <c r="NZK146" s="21"/>
      <c r="NZL146" s="21"/>
      <c r="NZM146" s="21"/>
      <c r="NZN146" s="21"/>
      <c r="NZO146" s="21"/>
      <c r="NZP146" s="21"/>
      <c r="NZQ146" s="21"/>
      <c r="NZR146" s="21"/>
      <c r="NZS146" s="21"/>
      <c r="NZT146" s="21"/>
      <c r="NZU146" s="21"/>
      <c r="NZV146" s="21"/>
      <c r="NZW146" s="21"/>
      <c r="NZX146" s="21"/>
      <c r="NZY146" s="21"/>
      <c r="NZZ146" s="21"/>
      <c r="OAA146" s="21"/>
      <c r="OAB146" s="21"/>
      <c r="OAC146" s="21"/>
      <c r="OAD146" s="21"/>
      <c r="OAE146" s="21"/>
      <c r="OAF146" s="21"/>
      <c r="OAG146" s="21"/>
      <c r="OAH146" s="21"/>
      <c r="OAI146" s="21"/>
      <c r="OAJ146" s="21"/>
      <c r="OAK146" s="21"/>
      <c r="OAL146" s="21"/>
      <c r="OAM146" s="21"/>
      <c r="OAN146" s="21"/>
      <c r="OAO146" s="21"/>
      <c r="OAP146" s="21"/>
      <c r="OAQ146" s="21"/>
      <c r="OAR146" s="21"/>
      <c r="OAS146" s="21"/>
      <c r="OAT146" s="21"/>
      <c r="OAU146" s="21"/>
      <c r="OAV146" s="21"/>
      <c r="OAW146" s="21"/>
      <c r="OAX146" s="21"/>
      <c r="OAY146" s="21"/>
      <c r="OAZ146" s="21"/>
      <c r="OBA146" s="21"/>
      <c r="OBB146" s="21"/>
      <c r="OBC146" s="21"/>
      <c r="OBD146" s="21"/>
      <c r="OBE146" s="21"/>
      <c r="OBF146" s="21"/>
      <c r="OBG146" s="21"/>
      <c r="OBH146" s="21"/>
      <c r="OBI146" s="21"/>
      <c r="OBJ146" s="21"/>
      <c r="OBK146" s="21"/>
      <c r="OBL146" s="21"/>
      <c r="OBM146" s="21"/>
      <c r="OBN146" s="21"/>
      <c r="OBO146" s="21"/>
      <c r="OBP146" s="21"/>
      <c r="OBQ146" s="21"/>
      <c r="OBR146" s="21"/>
      <c r="OBS146" s="21"/>
      <c r="OBT146" s="21"/>
      <c r="OBU146" s="21"/>
      <c r="OBV146" s="21"/>
      <c r="OBW146" s="21"/>
      <c r="OBX146" s="21"/>
      <c r="OBY146" s="21"/>
      <c r="OBZ146" s="21"/>
      <c r="OCA146" s="21"/>
      <c r="OCB146" s="21"/>
      <c r="OCC146" s="21"/>
      <c r="OCD146" s="21"/>
      <c r="OCE146" s="21"/>
      <c r="OCF146" s="21"/>
      <c r="OCG146" s="21"/>
      <c r="OCH146" s="21"/>
      <c r="OCI146" s="21"/>
      <c r="OCJ146" s="21"/>
      <c r="OCK146" s="21"/>
      <c r="OCL146" s="21"/>
      <c r="OCM146" s="21"/>
      <c r="OCN146" s="21"/>
      <c r="OCO146" s="21"/>
      <c r="OCP146" s="21"/>
      <c r="OCQ146" s="21"/>
      <c r="OCR146" s="21"/>
      <c r="OCS146" s="21"/>
      <c r="OCT146" s="21"/>
      <c r="OCU146" s="21"/>
      <c r="OCV146" s="21"/>
      <c r="OCW146" s="21"/>
      <c r="OCX146" s="21"/>
      <c r="OCY146" s="21"/>
      <c r="OCZ146" s="21"/>
      <c r="ODA146" s="21"/>
      <c r="ODB146" s="21"/>
      <c r="ODC146" s="21"/>
      <c r="ODD146" s="21"/>
      <c r="ODE146" s="21"/>
      <c r="ODF146" s="21"/>
      <c r="ODG146" s="21"/>
      <c r="ODH146" s="21"/>
      <c r="ODI146" s="21"/>
      <c r="ODJ146" s="21"/>
      <c r="ODK146" s="21"/>
      <c r="ODL146" s="21"/>
      <c r="ODM146" s="21"/>
      <c r="ODN146" s="21"/>
      <c r="ODO146" s="21"/>
      <c r="ODP146" s="21"/>
      <c r="ODQ146" s="21"/>
      <c r="ODR146" s="21"/>
      <c r="ODS146" s="21"/>
      <c r="ODT146" s="21"/>
      <c r="ODU146" s="21"/>
      <c r="ODV146" s="21"/>
      <c r="ODW146" s="21"/>
      <c r="ODX146" s="21"/>
      <c r="ODY146" s="21"/>
      <c r="ODZ146" s="21"/>
      <c r="OEA146" s="21"/>
      <c r="OEB146" s="21"/>
      <c r="OEC146" s="21"/>
      <c r="OED146" s="21"/>
      <c r="OEE146" s="21"/>
      <c r="OEF146" s="21"/>
      <c r="OEG146" s="21"/>
      <c r="OEH146" s="21"/>
      <c r="OEI146" s="21"/>
      <c r="OEJ146" s="21"/>
      <c r="OEK146" s="21"/>
      <c r="OEL146" s="21"/>
      <c r="OEM146" s="21"/>
      <c r="OEN146" s="21"/>
      <c r="OEO146" s="21"/>
      <c r="OEP146" s="21"/>
      <c r="OEQ146" s="21"/>
      <c r="OER146" s="21"/>
      <c r="OES146" s="21"/>
      <c r="OET146" s="21"/>
      <c r="OEU146" s="21"/>
      <c r="OEV146" s="21"/>
      <c r="OEW146" s="21"/>
      <c r="OEX146" s="21"/>
      <c r="OEY146" s="21"/>
      <c r="OEZ146" s="21"/>
      <c r="OFA146" s="21"/>
      <c r="OFB146" s="21"/>
      <c r="OFC146" s="21"/>
      <c r="OFD146" s="21"/>
      <c r="OFE146" s="21"/>
      <c r="OFF146" s="21"/>
      <c r="OFG146" s="21"/>
      <c r="OFH146" s="21"/>
      <c r="OFI146" s="21"/>
      <c r="OFJ146" s="21"/>
      <c r="OFK146" s="21"/>
      <c r="OFL146" s="21"/>
      <c r="OFM146" s="21"/>
      <c r="OFN146" s="21"/>
      <c r="OFO146" s="21"/>
      <c r="OFP146" s="21"/>
      <c r="OFQ146" s="21"/>
      <c r="OFR146" s="21"/>
      <c r="OFS146" s="21"/>
      <c r="OFT146" s="21"/>
      <c r="OFU146" s="21"/>
      <c r="OFV146" s="21"/>
      <c r="OFW146" s="21"/>
      <c r="OFX146" s="21"/>
      <c r="OFY146" s="21"/>
      <c r="OFZ146" s="21"/>
      <c r="OGA146" s="21"/>
      <c r="OGB146" s="21"/>
      <c r="OGC146" s="21"/>
      <c r="OGD146" s="21"/>
      <c r="OGE146" s="21"/>
      <c r="OGF146" s="21"/>
      <c r="OGG146" s="21"/>
      <c r="OGH146" s="21"/>
      <c r="OGI146" s="21"/>
      <c r="OGJ146" s="21"/>
      <c r="OGK146" s="21"/>
      <c r="OGL146" s="21"/>
      <c r="OGM146" s="21"/>
      <c r="OGN146" s="21"/>
      <c r="OGO146" s="21"/>
      <c r="OGP146" s="21"/>
      <c r="OGQ146" s="21"/>
      <c r="OGR146" s="21"/>
      <c r="OGS146" s="21"/>
      <c r="OGT146" s="21"/>
      <c r="OGU146" s="21"/>
      <c r="OGV146" s="21"/>
      <c r="OGW146" s="21"/>
      <c r="OGX146" s="21"/>
      <c r="OGY146" s="21"/>
      <c r="OGZ146" s="21"/>
      <c r="OHA146" s="21"/>
      <c r="OHB146" s="21"/>
      <c r="OHC146" s="21"/>
      <c r="OHD146" s="21"/>
      <c r="OHE146" s="21"/>
      <c r="OHF146" s="21"/>
      <c r="OHG146" s="21"/>
      <c r="OHH146" s="21"/>
      <c r="OHI146" s="21"/>
      <c r="OHJ146" s="21"/>
      <c r="OHK146" s="21"/>
      <c r="OHL146" s="21"/>
      <c r="OHM146" s="21"/>
      <c r="OHN146" s="21"/>
      <c r="OHO146" s="21"/>
      <c r="OHP146" s="21"/>
      <c r="OHQ146" s="21"/>
      <c r="OHR146" s="21"/>
      <c r="OHS146" s="21"/>
      <c r="OHT146" s="21"/>
      <c r="OHU146" s="21"/>
      <c r="OHV146" s="21"/>
      <c r="OHW146" s="21"/>
      <c r="OHX146" s="21"/>
      <c r="OHY146" s="21"/>
      <c r="OHZ146" s="21"/>
      <c r="OIA146" s="21"/>
      <c r="OIB146" s="21"/>
      <c r="OIC146" s="21"/>
      <c r="OID146" s="21"/>
      <c r="OIE146" s="21"/>
      <c r="OIF146" s="21"/>
      <c r="OIG146" s="21"/>
      <c r="OIH146" s="21"/>
      <c r="OII146" s="21"/>
      <c r="OIJ146" s="21"/>
      <c r="OIK146" s="21"/>
      <c r="OIL146" s="21"/>
      <c r="OIM146" s="21"/>
      <c r="OIN146" s="21"/>
      <c r="OIO146" s="21"/>
      <c r="OIP146" s="21"/>
      <c r="OIQ146" s="21"/>
      <c r="OIR146" s="21"/>
      <c r="OIS146" s="21"/>
      <c r="OIT146" s="21"/>
      <c r="OIU146" s="21"/>
      <c r="OIV146" s="21"/>
      <c r="OIW146" s="21"/>
      <c r="OIX146" s="21"/>
      <c r="OIY146" s="21"/>
      <c r="OIZ146" s="21"/>
      <c r="OJA146" s="21"/>
      <c r="OJB146" s="21"/>
      <c r="OJC146" s="21"/>
      <c r="OJD146" s="21"/>
      <c r="OJE146" s="21"/>
      <c r="OJF146" s="21"/>
      <c r="OJG146" s="21"/>
      <c r="OJH146" s="21"/>
      <c r="OJI146" s="21"/>
      <c r="OJJ146" s="21"/>
      <c r="OJK146" s="21"/>
      <c r="OJL146" s="21"/>
      <c r="OJM146" s="21"/>
      <c r="OJN146" s="21"/>
      <c r="OJO146" s="21"/>
      <c r="OJP146" s="21"/>
      <c r="OJQ146" s="21"/>
      <c r="OJR146" s="21"/>
      <c r="OJS146" s="21"/>
      <c r="OJT146" s="21"/>
      <c r="OJU146" s="21"/>
      <c r="OJV146" s="21"/>
      <c r="OJW146" s="21"/>
      <c r="OJX146" s="21"/>
      <c r="OJY146" s="21"/>
      <c r="OJZ146" s="21"/>
      <c r="OKA146" s="21"/>
      <c r="OKB146" s="21"/>
      <c r="OKC146" s="21"/>
      <c r="OKD146" s="21"/>
      <c r="OKE146" s="21"/>
      <c r="OKF146" s="21"/>
      <c r="OKG146" s="21"/>
      <c r="OKH146" s="21"/>
      <c r="OKI146" s="21"/>
      <c r="OKJ146" s="21"/>
      <c r="OKK146" s="21"/>
      <c r="OKL146" s="21"/>
      <c r="OKM146" s="21"/>
      <c r="OKN146" s="21"/>
      <c r="OKO146" s="21"/>
      <c r="OKP146" s="21"/>
      <c r="OKQ146" s="21"/>
      <c r="OKR146" s="21"/>
      <c r="OKS146" s="21"/>
      <c r="OKT146" s="21"/>
      <c r="OKU146" s="21"/>
      <c r="OKV146" s="21"/>
      <c r="OKW146" s="21"/>
      <c r="OKX146" s="21"/>
      <c r="OKY146" s="21"/>
      <c r="OKZ146" s="21"/>
      <c r="OLA146" s="21"/>
      <c r="OLB146" s="21"/>
      <c r="OLC146" s="21"/>
      <c r="OLD146" s="21"/>
      <c r="OLE146" s="21"/>
      <c r="OLF146" s="21"/>
      <c r="OLG146" s="21"/>
      <c r="OLH146" s="21"/>
      <c r="OLI146" s="21"/>
      <c r="OLJ146" s="21"/>
      <c r="OLK146" s="21"/>
      <c r="OLL146" s="21"/>
      <c r="OLM146" s="21"/>
      <c r="OLN146" s="21"/>
      <c r="OLO146" s="21"/>
      <c r="OLP146" s="21"/>
      <c r="OLQ146" s="21"/>
      <c r="OLR146" s="21"/>
      <c r="OLS146" s="21"/>
      <c r="OLT146" s="21"/>
      <c r="OLU146" s="21"/>
      <c r="OLV146" s="21"/>
      <c r="OLW146" s="21"/>
      <c r="OLX146" s="21"/>
      <c r="OLY146" s="21"/>
      <c r="OLZ146" s="21"/>
      <c r="OMA146" s="21"/>
      <c r="OMB146" s="21"/>
      <c r="OMC146" s="21"/>
      <c r="OMD146" s="21"/>
      <c r="OME146" s="21"/>
      <c r="OMF146" s="21"/>
      <c r="OMG146" s="21"/>
      <c r="OMH146" s="21"/>
      <c r="OMI146" s="21"/>
      <c r="OMJ146" s="21"/>
      <c r="OMK146" s="21"/>
      <c r="OML146" s="21"/>
      <c r="OMM146" s="21"/>
      <c r="OMN146" s="21"/>
      <c r="OMO146" s="21"/>
      <c r="OMP146" s="21"/>
      <c r="OMQ146" s="21"/>
      <c r="OMR146" s="21"/>
      <c r="OMS146" s="21"/>
      <c r="OMT146" s="21"/>
      <c r="OMU146" s="21"/>
      <c r="OMV146" s="21"/>
      <c r="OMW146" s="21"/>
      <c r="OMX146" s="21"/>
      <c r="OMY146" s="21"/>
      <c r="OMZ146" s="21"/>
      <c r="ONA146" s="21"/>
      <c r="ONB146" s="21"/>
      <c r="ONC146" s="21"/>
      <c r="OND146" s="21"/>
      <c r="ONE146" s="21"/>
      <c r="ONF146" s="21"/>
      <c r="ONG146" s="21"/>
      <c r="ONH146" s="21"/>
      <c r="ONI146" s="21"/>
      <c r="ONJ146" s="21"/>
      <c r="ONK146" s="21"/>
      <c r="ONL146" s="21"/>
      <c r="ONM146" s="21"/>
      <c r="ONN146" s="21"/>
      <c r="ONO146" s="21"/>
      <c r="ONP146" s="21"/>
      <c r="ONQ146" s="21"/>
      <c r="ONR146" s="21"/>
      <c r="ONS146" s="21"/>
      <c r="ONT146" s="21"/>
      <c r="ONU146" s="21"/>
      <c r="ONV146" s="21"/>
      <c r="ONW146" s="21"/>
      <c r="ONX146" s="21"/>
      <c r="ONY146" s="21"/>
      <c r="ONZ146" s="21"/>
      <c r="OOA146" s="21"/>
      <c r="OOB146" s="21"/>
      <c r="OOC146" s="21"/>
      <c r="OOD146" s="21"/>
      <c r="OOE146" s="21"/>
      <c r="OOF146" s="21"/>
      <c r="OOG146" s="21"/>
      <c r="OOH146" s="21"/>
      <c r="OOI146" s="21"/>
      <c r="OOJ146" s="21"/>
      <c r="OOK146" s="21"/>
      <c r="OOL146" s="21"/>
      <c r="OOM146" s="21"/>
      <c r="OON146" s="21"/>
      <c r="OOO146" s="21"/>
      <c r="OOP146" s="21"/>
      <c r="OOQ146" s="21"/>
      <c r="OOR146" s="21"/>
      <c r="OOS146" s="21"/>
      <c r="OOT146" s="21"/>
      <c r="OOU146" s="21"/>
      <c r="OOV146" s="21"/>
      <c r="OOW146" s="21"/>
      <c r="OOX146" s="21"/>
      <c r="OOY146" s="21"/>
      <c r="OOZ146" s="21"/>
      <c r="OPA146" s="21"/>
      <c r="OPB146" s="21"/>
      <c r="OPC146" s="21"/>
      <c r="OPD146" s="21"/>
      <c r="OPE146" s="21"/>
      <c r="OPF146" s="21"/>
      <c r="OPG146" s="21"/>
      <c r="OPH146" s="21"/>
      <c r="OPI146" s="21"/>
      <c r="OPJ146" s="21"/>
      <c r="OPK146" s="21"/>
      <c r="OPL146" s="21"/>
      <c r="OPM146" s="21"/>
      <c r="OPN146" s="21"/>
      <c r="OPO146" s="21"/>
      <c r="OPP146" s="21"/>
      <c r="OPQ146" s="21"/>
      <c r="OPR146" s="21"/>
      <c r="OPS146" s="21"/>
      <c r="OPT146" s="21"/>
      <c r="OPU146" s="21"/>
      <c r="OPV146" s="21"/>
      <c r="OPW146" s="21"/>
      <c r="OPX146" s="21"/>
      <c r="OPY146" s="21"/>
      <c r="OPZ146" s="21"/>
      <c r="OQA146" s="21"/>
      <c r="OQB146" s="21"/>
      <c r="OQC146" s="21"/>
      <c r="OQD146" s="21"/>
      <c r="OQE146" s="21"/>
      <c r="OQF146" s="21"/>
      <c r="OQG146" s="21"/>
      <c r="OQH146" s="21"/>
      <c r="OQI146" s="21"/>
      <c r="OQJ146" s="21"/>
      <c r="OQK146" s="21"/>
      <c r="OQL146" s="21"/>
      <c r="OQM146" s="21"/>
      <c r="OQN146" s="21"/>
      <c r="OQO146" s="21"/>
      <c r="OQP146" s="21"/>
      <c r="OQQ146" s="21"/>
      <c r="OQR146" s="21"/>
      <c r="OQS146" s="21"/>
      <c r="OQT146" s="21"/>
      <c r="OQU146" s="21"/>
      <c r="OQV146" s="21"/>
      <c r="OQW146" s="21"/>
      <c r="OQX146" s="21"/>
      <c r="OQY146" s="21"/>
      <c r="OQZ146" s="21"/>
      <c r="ORA146" s="21"/>
      <c r="ORB146" s="21"/>
      <c r="ORC146" s="21"/>
      <c r="ORD146" s="21"/>
      <c r="ORE146" s="21"/>
      <c r="ORF146" s="21"/>
      <c r="ORG146" s="21"/>
      <c r="ORH146" s="21"/>
      <c r="ORI146" s="21"/>
      <c r="ORJ146" s="21"/>
      <c r="ORK146" s="21"/>
      <c r="ORL146" s="21"/>
      <c r="ORM146" s="21"/>
      <c r="ORN146" s="21"/>
      <c r="ORO146" s="21"/>
      <c r="ORP146" s="21"/>
      <c r="ORQ146" s="21"/>
      <c r="ORR146" s="21"/>
      <c r="ORS146" s="21"/>
      <c r="ORT146" s="21"/>
      <c r="ORU146" s="21"/>
      <c r="ORV146" s="21"/>
      <c r="ORW146" s="21"/>
      <c r="ORX146" s="21"/>
      <c r="ORY146" s="21"/>
      <c r="ORZ146" s="21"/>
      <c r="OSA146" s="21"/>
      <c r="OSB146" s="21"/>
      <c r="OSC146" s="21"/>
      <c r="OSD146" s="21"/>
      <c r="OSE146" s="21"/>
      <c r="OSF146" s="21"/>
      <c r="OSG146" s="21"/>
      <c r="OSH146" s="21"/>
      <c r="OSI146" s="21"/>
      <c r="OSJ146" s="21"/>
      <c r="OSK146" s="21"/>
      <c r="OSL146" s="21"/>
      <c r="OSM146" s="21"/>
      <c r="OSN146" s="21"/>
      <c r="OSO146" s="21"/>
      <c r="OSP146" s="21"/>
      <c r="OSQ146" s="21"/>
      <c r="OSR146" s="21"/>
      <c r="OSS146" s="21"/>
      <c r="OST146" s="21"/>
      <c r="OSU146" s="21"/>
      <c r="OSV146" s="21"/>
      <c r="OSW146" s="21"/>
      <c r="OSX146" s="21"/>
      <c r="OSY146" s="21"/>
      <c r="OSZ146" s="21"/>
      <c r="OTA146" s="21"/>
      <c r="OTB146" s="21"/>
      <c r="OTC146" s="21"/>
      <c r="OTD146" s="21"/>
      <c r="OTE146" s="21"/>
      <c r="OTF146" s="21"/>
      <c r="OTG146" s="21"/>
      <c r="OTH146" s="21"/>
      <c r="OTI146" s="21"/>
      <c r="OTJ146" s="21"/>
      <c r="OTK146" s="21"/>
      <c r="OTL146" s="21"/>
      <c r="OTM146" s="21"/>
      <c r="OTN146" s="21"/>
      <c r="OTO146" s="21"/>
      <c r="OTP146" s="21"/>
      <c r="OTQ146" s="21"/>
      <c r="OTR146" s="21"/>
      <c r="OTS146" s="21"/>
      <c r="OTT146" s="21"/>
      <c r="OTU146" s="21"/>
      <c r="OTV146" s="21"/>
      <c r="OTW146" s="21"/>
      <c r="OTX146" s="21"/>
      <c r="OTY146" s="21"/>
      <c r="OTZ146" s="21"/>
      <c r="OUA146" s="21"/>
      <c r="OUB146" s="21"/>
      <c r="OUC146" s="21"/>
      <c r="OUD146" s="21"/>
      <c r="OUE146" s="21"/>
      <c r="OUF146" s="21"/>
      <c r="OUG146" s="21"/>
      <c r="OUH146" s="21"/>
      <c r="OUI146" s="21"/>
      <c r="OUJ146" s="21"/>
      <c r="OUK146" s="21"/>
      <c r="OUL146" s="21"/>
      <c r="OUM146" s="21"/>
      <c r="OUN146" s="21"/>
      <c r="OUO146" s="21"/>
      <c r="OUP146" s="21"/>
      <c r="OUQ146" s="21"/>
      <c r="OUR146" s="21"/>
      <c r="OUS146" s="21"/>
      <c r="OUT146" s="21"/>
      <c r="OUU146" s="21"/>
      <c r="OUV146" s="21"/>
      <c r="OUW146" s="21"/>
      <c r="OUX146" s="21"/>
      <c r="OUY146" s="21"/>
      <c r="OUZ146" s="21"/>
      <c r="OVA146" s="21"/>
      <c r="OVB146" s="21"/>
      <c r="OVC146" s="21"/>
      <c r="OVD146" s="21"/>
      <c r="OVE146" s="21"/>
      <c r="OVF146" s="21"/>
      <c r="OVG146" s="21"/>
      <c r="OVH146" s="21"/>
      <c r="OVI146" s="21"/>
      <c r="OVJ146" s="21"/>
      <c r="OVK146" s="21"/>
      <c r="OVL146" s="21"/>
      <c r="OVM146" s="21"/>
      <c r="OVN146" s="21"/>
      <c r="OVO146" s="21"/>
      <c r="OVP146" s="21"/>
      <c r="OVQ146" s="21"/>
      <c r="OVR146" s="21"/>
      <c r="OVS146" s="21"/>
      <c r="OVT146" s="21"/>
      <c r="OVU146" s="21"/>
      <c r="OVV146" s="21"/>
      <c r="OVW146" s="21"/>
      <c r="OVX146" s="21"/>
      <c r="OVY146" s="21"/>
      <c r="OVZ146" s="21"/>
      <c r="OWA146" s="21"/>
      <c r="OWB146" s="21"/>
      <c r="OWC146" s="21"/>
      <c r="OWD146" s="21"/>
      <c r="OWE146" s="21"/>
      <c r="OWF146" s="21"/>
      <c r="OWG146" s="21"/>
      <c r="OWH146" s="21"/>
      <c r="OWI146" s="21"/>
      <c r="OWJ146" s="21"/>
      <c r="OWK146" s="21"/>
      <c r="OWL146" s="21"/>
      <c r="OWM146" s="21"/>
      <c r="OWN146" s="21"/>
      <c r="OWO146" s="21"/>
      <c r="OWP146" s="21"/>
      <c r="OWQ146" s="21"/>
      <c r="OWR146" s="21"/>
      <c r="OWS146" s="21"/>
      <c r="OWT146" s="21"/>
      <c r="OWU146" s="21"/>
      <c r="OWV146" s="21"/>
      <c r="OWW146" s="21"/>
      <c r="OWX146" s="21"/>
      <c r="OWY146" s="21"/>
      <c r="OWZ146" s="21"/>
      <c r="OXA146" s="21"/>
      <c r="OXB146" s="21"/>
      <c r="OXC146" s="21"/>
      <c r="OXD146" s="21"/>
      <c r="OXE146" s="21"/>
      <c r="OXF146" s="21"/>
      <c r="OXG146" s="21"/>
      <c r="OXH146" s="21"/>
      <c r="OXI146" s="21"/>
      <c r="OXJ146" s="21"/>
      <c r="OXK146" s="21"/>
      <c r="OXL146" s="21"/>
      <c r="OXM146" s="21"/>
      <c r="OXN146" s="21"/>
      <c r="OXO146" s="21"/>
      <c r="OXP146" s="21"/>
      <c r="OXQ146" s="21"/>
      <c r="OXR146" s="21"/>
      <c r="OXS146" s="21"/>
      <c r="OXT146" s="21"/>
      <c r="OXU146" s="21"/>
      <c r="OXV146" s="21"/>
      <c r="OXW146" s="21"/>
      <c r="OXX146" s="21"/>
      <c r="OXY146" s="21"/>
      <c r="OXZ146" s="21"/>
      <c r="OYA146" s="21"/>
      <c r="OYB146" s="21"/>
      <c r="OYC146" s="21"/>
      <c r="OYD146" s="21"/>
      <c r="OYE146" s="21"/>
      <c r="OYF146" s="21"/>
      <c r="OYG146" s="21"/>
      <c r="OYH146" s="21"/>
      <c r="OYI146" s="21"/>
      <c r="OYJ146" s="21"/>
      <c r="OYK146" s="21"/>
      <c r="OYL146" s="21"/>
      <c r="OYM146" s="21"/>
      <c r="OYN146" s="21"/>
      <c r="OYO146" s="21"/>
      <c r="OYP146" s="21"/>
      <c r="OYQ146" s="21"/>
      <c r="OYR146" s="21"/>
      <c r="OYS146" s="21"/>
      <c r="OYT146" s="21"/>
      <c r="OYU146" s="21"/>
      <c r="OYV146" s="21"/>
      <c r="OYW146" s="21"/>
      <c r="OYX146" s="21"/>
      <c r="OYY146" s="21"/>
      <c r="OYZ146" s="21"/>
      <c r="OZA146" s="21"/>
      <c r="OZB146" s="21"/>
      <c r="OZC146" s="21"/>
      <c r="OZD146" s="21"/>
      <c r="OZE146" s="21"/>
      <c r="OZF146" s="21"/>
      <c r="OZG146" s="21"/>
      <c r="OZH146" s="21"/>
      <c r="OZI146" s="21"/>
      <c r="OZJ146" s="21"/>
      <c r="OZK146" s="21"/>
      <c r="OZL146" s="21"/>
      <c r="OZM146" s="21"/>
      <c r="OZN146" s="21"/>
      <c r="OZO146" s="21"/>
      <c r="OZP146" s="21"/>
      <c r="OZQ146" s="21"/>
      <c r="OZR146" s="21"/>
      <c r="OZS146" s="21"/>
      <c r="OZT146" s="21"/>
      <c r="OZU146" s="21"/>
      <c r="OZV146" s="21"/>
      <c r="OZW146" s="21"/>
      <c r="OZX146" s="21"/>
      <c r="OZY146" s="21"/>
      <c r="OZZ146" s="21"/>
      <c r="PAA146" s="21"/>
      <c r="PAB146" s="21"/>
      <c r="PAC146" s="21"/>
      <c r="PAD146" s="21"/>
      <c r="PAE146" s="21"/>
      <c r="PAF146" s="21"/>
      <c r="PAG146" s="21"/>
      <c r="PAH146" s="21"/>
      <c r="PAI146" s="21"/>
      <c r="PAJ146" s="21"/>
      <c r="PAK146" s="21"/>
      <c r="PAL146" s="21"/>
      <c r="PAM146" s="21"/>
      <c r="PAN146" s="21"/>
      <c r="PAO146" s="21"/>
      <c r="PAP146" s="21"/>
      <c r="PAQ146" s="21"/>
      <c r="PAR146" s="21"/>
      <c r="PAS146" s="21"/>
      <c r="PAT146" s="21"/>
      <c r="PAU146" s="21"/>
      <c r="PAV146" s="21"/>
      <c r="PAW146" s="21"/>
      <c r="PAX146" s="21"/>
      <c r="PAY146" s="21"/>
      <c r="PAZ146" s="21"/>
      <c r="PBA146" s="21"/>
      <c r="PBB146" s="21"/>
      <c r="PBC146" s="21"/>
      <c r="PBD146" s="21"/>
      <c r="PBE146" s="21"/>
      <c r="PBF146" s="21"/>
      <c r="PBG146" s="21"/>
      <c r="PBH146" s="21"/>
      <c r="PBI146" s="21"/>
      <c r="PBJ146" s="21"/>
      <c r="PBK146" s="21"/>
      <c r="PBL146" s="21"/>
      <c r="PBM146" s="21"/>
      <c r="PBN146" s="21"/>
      <c r="PBO146" s="21"/>
      <c r="PBP146" s="21"/>
      <c r="PBQ146" s="21"/>
      <c r="PBR146" s="21"/>
      <c r="PBS146" s="21"/>
      <c r="PBT146" s="21"/>
      <c r="PBU146" s="21"/>
      <c r="PBV146" s="21"/>
      <c r="PBW146" s="21"/>
      <c r="PBX146" s="21"/>
      <c r="PBY146" s="21"/>
      <c r="PBZ146" s="21"/>
      <c r="PCA146" s="21"/>
      <c r="PCB146" s="21"/>
      <c r="PCC146" s="21"/>
      <c r="PCD146" s="21"/>
      <c r="PCE146" s="21"/>
      <c r="PCF146" s="21"/>
      <c r="PCG146" s="21"/>
      <c r="PCH146" s="21"/>
      <c r="PCI146" s="21"/>
      <c r="PCJ146" s="21"/>
      <c r="PCK146" s="21"/>
      <c r="PCL146" s="21"/>
      <c r="PCM146" s="21"/>
      <c r="PCN146" s="21"/>
      <c r="PCO146" s="21"/>
      <c r="PCP146" s="21"/>
      <c r="PCQ146" s="21"/>
      <c r="PCR146" s="21"/>
      <c r="PCS146" s="21"/>
      <c r="PCT146" s="21"/>
      <c r="PCU146" s="21"/>
      <c r="PCV146" s="21"/>
      <c r="PCW146" s="21"/>
      <c r="PCX146" s="21"/>
      <c r="PCY146" s="21"/>
      <c r="PCZ146" s="21"/>
      <c r="PDA146" s="21"/>
      <c r="PDB146" s="21"/>
      <c r="PDC146" s="21"/>
      <c r="PDD146" s="21"/>
      <c r="PDE146" s="21"/>
      <c r="PDF146" s="21"/>
      <c r="PDG146" s="21"/>
      <c r="PDH146" s="21"/>
      <c r="PDI146" s="21"/>
      <c r="PDJ146" s="21"/>
      <c r="PDK146" s="21"/>
      <c r="PDL146" s="21"/>
      <c r="PDM146" s="21"/>
      <c r="PDN146" s="21"/>
      <c r="PDO146" s="21"/>
      <c r="PDP146" s="21"/>
      <c r="PDQ146" s="21"/>
      <c r="PDR146" s="21"/>
      <c r="PDS146" s="21"/>
      <c r="PDT146" s="21"/>
      <c r="PDU146" s="21"/>
      <c r="PDV146" s="21"/>
      <c r="PDW146" s="21"/>
      <c r="PDX146" s="21"/>
      <c r="PDY146" s="21"/>
      <c r="PDZ146" s="21"/>
      <c r="PEA146" s="21"/>
      <c r="PEB146" s="21"/>
      <c r="PEC146" s="21"/>
      <c r="PED146" s="21"/>
      <c r="PEE146" s="21"/>
      <c r="PEF146" s="21"/>
      <c r="PEG146" s="21"/>
      <c r="PEH146" s="21"/>
      <c r="PEI146" s="21"/>
      <c r="PEJ146" s="21"/>
      <c r="PEK146" s="21"/>
      <c r="PEL146" s="21"/>
      <c r="PEM146" s="21"/>
      <c r="PEN146" s="21"/>
      <c r="PEO146" s="21"/>
      <c r="PEP146" s="21"/>
      <c r="PEQ146" s="21"/>
      <c r="PER146" s="21"/>
      <c r="PES146" s="21"/>
      <c r="PET146" s="21"/>
      <c r="PEU146" s="21"/>
      <c r="PEV146" s="21"/>
      <c r="PEW146" s="21"/>
      <c r="PEX146" s="21"/>
      <c r="PEY146" s="21"/>
      <c r="PEZ146" s="21"/>
      <c r="PFA146" s="21"/>
      <c r="PFB146" s="21"/>
      <c r="PFC146" s="21"/>
      <c r="PFD146" s="21"/>
      <c r="PFE146" s="21"/>
      <c r="PFF146" s="21"/>
      <c r="PFG146" s="21"/>
      <c r="PFH146" s="21"/>
      <c r="PFI146" s="21"/>
      <c r="PFJ146" s="21"/>
      <c r="PFK146" s="21"/>
      <c r="PFL146" s="21"/>
      <c r="PFM146" s="21"/>
      <c r="PFN146" s="21"/>
      <c r="PFO146" s="21"/>
      <c r="PFP146" s="21"/>
      <c r="PFQ146" s="21"/>
      <c r="PFR146" s="21"/>
      <c r="PFS146" s="21"/>
      <c r="PFT146" s="21"/>
      <c r="PFU146" s="21"/>
      <c r="PFV146" s="21"/>
      <c r="PFW146" s="21"/>
      <c r="PFX146" s="21"/>
      <c r="PFY146" s="21"/>
      <c r="PFZ146" s="21"/>
      <c r="PGA146" s="21"/>
      <c r="PGB146" s="21"/>
      <c r="PGC146" s="21"/>
      <c r="PGD146" s="21"/>
      <c r="PGE146" s="21"/>
      <c r="PGF146" s="21"/>
      <c r="PGG146" s="21"/>
      <c r="PGH146" s="21"/>
      <c r="PGI146" s="21"/>
      <c r="PGJ146" s="21"/>
      <c r="PGK146" s="21"/>
      <c r="PGL146" s="21"/>
      <c r="PGM146" s="21"/>
      <c r="PGN146" s="21"/>
      <c r="PGO146" s="21"/>
      <c r="PGP146" s="21"/>
      <c r="PGQ146" s="21"/>
      <c r="PGR146" s="21"/>
      <c r="PGS146" s="21"/>
      <c r="PGT146" s="21"/>
      <c r="PGU146" s="21"/>
      <c r="PGV146" s="21"/>
      <c r="PGW146" s="21"/>
      <c r="PGX146" s="21"/>
      <c r="PGY146" s="21"/>
      <c r="PGZ146" s="21"/>
      <c r="PHA146" s="21"/>
      <c r="PHB146" s="21"/>
      <c r="PHC146" s="21"/>
      <c r="PHD146" s="21"/>
      <c r="PHE146" s="21"/>
      <c r="PHF146" s="21"/>
      <c r="PHG146" s="21"/>
      <c r="PHH146" s="21"/>
      <c r="PHI146" s="21"/>
      <c r="PHJ146" s="21"/>
      <c r="PHK146" s="21"/>
      <c r="PHL146" s="21"/>
      <c r="PHM146" s="21"/>
      <c r="PHN146" s="21"/>
      <c r="PHO146" s="21"/>
      <c r="PHP146" s="21"/>
      <c r="PHQ146" s="21"/>
      <c r="PHR146" s="21"/>
      <c r="PHS146" s="21"/>
      <c r="PHT146" s="21"/>
      <c r="PHU146" s="21"/>
      <c r="PHV146" s="21"/>
      <c r="PHW146" s="21"/>
      <c r="PHX146" s="21"/>
      <c r="PHY146" s="21"/>
      <c r="PHZ146" s="21"/>
      <c r="PIA146" s="21"/>
      <c r="PIB146" s="21"/>
      <c r="PIC146" s="21"/>
      <c r="PID146" s="21"/>
      <c r="PIE146" s="21"/>
      <c r="PIF146" s="21"/>
      <c r="PIG146" s="21"/>
      <c r="PIH146" s="21"/>
      <c r="PII146" s="21"/>
      <c r="PIJ146" s="21"/>
      <c r="PIK146" s="21"/>
      <c r="PIL146" s="21"/>
      <c r="PIM146" s="21"/>
      <c r="PIN146" s="21"/>
      <c r="PIO146" s="21"/>
      <c r="PIP146" s="21"/>
      <c r="PIQ146" s="21"/>
      <c r="PIR146" s="21"/>
      <c r="PIS146" s="21"/>
      <c r="PIT146" s="21"/>
      <c r="PIU146" s="21"/>
      <c r="PIV146" s="21"/>
      <c r="PIW146" s="21"/>
      <c r="PIX146" s="21"/>
      <c r="PIY146" s="21"/>
      <c r="PIZ146" s="21"/>
      <c r="PJA146" s="21"/>
      <c r="PJB146" s="21"/>
      <c r="PJC146" s="21"/>
      <c r="PJD146" s="21"/>
      <c r="PJE146" s="21"/>
      <c r="PJF146" s="21"/>
      <c r="PJG146" s="21"/>
      <c r="PJH146" s="21"/>
      <c r="PJI146" s="21"/>
      <c r="PJJ146" s="21"/>
      <c r="PJK146" s="21"/>
      <c r="PJL146" s="21"/>
      <c r="PJM146" s="21"/>
      <c r="PJN146" s="21"/>
      <c r="PJO146" s="21"/>
      <c r="PJP146" s="21"/>
      <c r="PJQ146" s="21"/>
      <c r="PJR146" s="21"/>
      <c r="PJS146" s="21"/>
      <c r="PJT146" s="21"/>
      <c r="PJU146" s="21"/>
      <c r="PJV146" s="21"/>
      <c r="PJW146" s="21"/>
      <c r="PJX146" s="21"/>
      <c r="PJY146" s="21"/>
      <c r="PJZ146" s="21"/>
      <c r="PKA146" s="21"/>
      <c r="PKB146" s="21"/>
      <c r="PKC146" s="21"/>
      <c r="PKD146" s="21"/>
      <c r="PKE146" s="21"/>
      <c r="PKF146" s="21"/>
      <c r="PKG146" s="21"/>
      <c r="PKH146" s="21"/>
      <c r="PKI146" s="21"/>
      <c r="PKJ146" s="21"/>
      <c r="PKK146" s="21"/>
      <c r="PKL146" s="21"/>
      <c r="PKM146" s="21"/>
      <c r="PKN146" s="21"/>
      <c r="PKO146" s="21"/>
      <c r="PKP146" s="21"/>
      <c r="PKQ146" s="21"/>
      <c r="PKR146" s="21"/>
      <c r="PKS146" s="21"/>
      <c r="PKT146" s="21"/>
      <c r="PKU146" s="21"/>
      <c r="PKV146" s="21"/>
      <c r="PKW146" s="21"/>
      <c r="PKX146" s="21"/>
      <c r="PKY146" s="21"/>
      <c r="PKZ146" s="21"/>
      <c r="PLA146" s="21"/>
      <c r="PLB146" s="21"/>
      <c r="PLC146" s="21"/>
      <c r="PLD146" s="21"/>
      <c r="PLE146" s="21"/>
      <c r="PLF146" s="21"/>
      <c r="PLG146" s="21"/>
      <c r="PLH146" s="21"/>
      <c r="PLI146" s="21"/>
      <c r="PLJ146" s="21"/>
      <c r="PLK146" s="21"/>
      <c r="PLL146" s="21"/>
      <c r="PLM146" s="21"/>
      <c r="PLN146" s="21"/>
      <c r="PLO146" s="21"/>
      <c r="PLP146" s="21"/>
      <c r="PLQ146" s="21"/>
      <c r="PLR146" s="21"/>
      <c r="PLS146" s="21"/>
      <c r="PLT146" s="21"/>
      <c r="PLU146" s="21"/>
      <c r="PLV146" s="21"/>
      <c r="PLW146" s="21"/>
      <c r="PLX146" s="21"/>
      <c r="PLY146" s="21"/>
      <c r="PLZ146" s="21"/>
      <c r="PMA146" s="21"/>
      <c r="PMB146" s="21"/>
      <c r="PMC146" s="21"/>
      <c r="PMD146" s="21"/>
      <c r="PME146" s="21"/>
      <c r="PMF146" s="21"/>
      <c r="PMG146" s="21"/>
      <c r="PMH146" s="21"/>
      <c r="PMI146" s="21"/>
      <c r="PMJ146" s="21"/>
      <c r="PMK146" s="21"/>
      <c r="PML146" s="21"/>
      <c r="PMM146" s="21"/>
      <c r="PMN146" s="21"/>
      <c r="PMO146" s="21"/>
      <c r="PMP146" s="21"/>
      <c r="PMQ146" s="21"/>
      <c r="PMR146" s="21"/>
      <c r="PMS146" s="21"/>
      <c r="PMT146" s="21"/>
      <c r="PMU146" s="21"/>
      <c r="PMV146" s="21"/>
      <c r="PMW146" s="21"/>
      <c r="PMX146" s="21"/>
      <c r="PMY146" s="21"/>
      <c r="PMZ146" s="21"/>
      <c r="PNA146" s="21"/>
      <c r="PNB146" s="21"/>
      <c r="PNC146" s="21"/>
      <c r="PND146" s="21"/>
      <c r="PNE146" s="21"/>
      <c r="PNF146" s="21"/>
      <c r="PNG146" s="21"/>
      <c r="PNH146" s="21"/>
      <c r="PNI146" s="21"/>
      <c r="PNJ146" s="21"/>
      <c r="PNK146" s="21"/>
      <c r="PNL146" s="21"/>
      <c r="PNM146" s="21"/>
      <c r="PNN146" s="21"/>
      <c r="PNO146" s="21"/>
      <c r="PNP146" s="21"/>
      <c r="PNQ146" s="21"/>
      <c r="PNR146" s="21"/>
      <c r="PNS146" s="21"/>
      <c r="PNT146" s="21"/>
      <c r="PNU146" s="21"/>
      <c r="PNV146" s="21"/>
      <c r="PNW146" s="21"/>
      <c r="PNX146" s="21"/>
      <c r="PNY146" s="21"/>
      <c r="PNZ146" s="21"/>
      <c r="POA146" s="21"/>
      <c r="POB146" s="21"/>
      <c r="POC146" s="21"/>
      <c r="POD146" s="21"/>
      <c r="POE146" s="21"/>
      <c r="POF146" s="21"/>
      <c r="POG146" s="21"/>
      <c r="POH146" s="21"/>
      <c r="POI146" s="21"/>
      <c r="POJ146" s="21"/>
      <c r="POK146" s="21"/>
      <c r="POL146" s="21"/>
      <c r="POM146" s="21"/>
      <c r="PON146" s="21"/>
      <c r="POO146" s="21"/>
      <c r="POP146" s="21"/>
      <c r="POQ146" s="21"/>
      <c r="POR146" s="21"/>
      <c r="POS146" s="21"/>
      <c r="POT146" s="21"/>
      <c r="POU146" s="21"/>
      <c r="POV146" s="21"/>
      <c r="POW146" s="21"/>
      <c r="POX146" s="21"/>
      <c r="POY146" s="21"/>
      <c r="POZ146" s="21"/>
      <c r="PPA146" s="21"/>
      <c r="PPB146" s="21"/>
      <c r="PPC146" s="21"/>
      <c r="PPD146" s="21"/>
      <c r="PPE146" s="21"/>
      <c r="PPF146" s="21"/>
      <c r="PPG146" s="21"/>
      <c r="PPH146" s="21"/>
      <c r="PPI146" s="21"/>
      <c r="PPJ146" s="21"/>
      <c r="PPK146" s="21"/>
      <c r="PPL146" s="21"/>
      <c r="PPM146" s="21"/>
      <c r="PPN146" s="21"/>
      <c r="PPO146" s="21"/>
      <c r="PPP146" s="21"/>
      <c r="PPQ146" s="21"/>
      <c r="PPR146" s="21"/>
      <c r="PPS146" s="21"/>
      <c r="PPT146" s="21"/>
      <c r="PPU146" s="21"/>
      <c r="PPV146" s="21"/>
      <c r="PPW146" s="21"/>
      <c r="PPX146" s="21"/>
      <c r="PPY146" s="21"/>
      <c r="PPZ146" s="21"/>
      <c r="PQA146" s="21"/>
      <c r="PQB146" s="21"/>
      <c r="PQC146" s="21"/>
      <c r="PQD146" s="21"/>
      <c r="PQE146" s="21"/>
      <c r="PQF146" s="21"/>
      <c r="PQG146" s="21"/>
      <c r="PQH146" s="21"/>
      <c r="PQI146" s="21"/>
      <c r="PQJ146" s="21"/>
      <c r="PQK146" s="21"/>
      <c r="PQL146" s="21"/>
      <c r="PQM146" s="21"/>
      <c r="PQN146" s="21"/>
      <c r="PQO146" s="21"/>
      <c r="PQP146" s="21"/>
      <c r="PQQ146" s="21"/>
      <c r="PQR146" s="21"/>
      <c r="PQS146" s="21"/>
      <c r="PQT146" s="21"/>
      <c r="PQU146" s="21"/>
      <c r="PQV146" s="21"/>
      <c r="PQW146" s="21"/>
      <c r="PQX146" s="21"/>
      <c r="PQY146" s="21"/>
      <c r="PQZ146" s="21"/>
      <c r="PRA146" s="21"/>
      <c r="PRB146" s="21"/>
      <c r="PRC146" s="21"/>
      <c r="PRD146" s="21"/>
      <c r="PRE146" s="21"/>
      <c r="PRF146" s="21"/>
      <c r="PRG146" s="21"/>
      <c r="PRH146" s="21"/>
      <c r="PRI146" s="21"/>
      <c r="PRJ146" s="21"/>
      <c r="PRK146" s="21"/>
      <c r="PRL146" s="21"/>
      <c r="PRM146" s="21"/>
      <c r="PRN146" s="21"/>
      <c r="PRO146" s="21"/>
      <c r="PRP146" s="21"/>
      <c r="PRQ146" s="21"/>
      <c r="PRR146" s="21"/>
      <c r="PRS146" s="21"/>
      <c r="PRT146" s="21"/>
      <c r="PRU146" s="21"/>
      <c r="PRV146" s="21"/>
      <c r="PRW146" s="21"/>
      <c r="PRX146" s="21"/>
      <c r="PRY146" s="21"/>
      <c r="PRZ146" s="21"/>
      <c r="PSA146" s="21"/>
      <c r="PSB146" s="21"/>
      <c r="PSC146" s="21"/>
      <c r="PSD146" s="21"/>
      <c r="PSE146" s="21"/>
      <c r="PSF146" s="21"/>
      <c r="PSG146" s="21"/>
      <c r="PSH146" s="21"/>
      <c r="PSI146" s="21"/>
      <c r="PSJ146" s="21"/>
      <c r="PSK146" s="21"/>
      <c r="PSL146" s="21"/>
      <c r="PSM146" s="21"/>
      <c r="PSN146" s="21"/>
      <c r="PSO146" s="21"/>
      <c r="PSP146" s="21"/>
      <c r="PSQ146" s="21"/>
      <c r="PSR146" s="21"/>
      <c r="PSS146" s="21"/>
      <c r="PST146" s="21"/>
      <c r="PSU146" s="21"/>
      <c r="PSV146" s="21"/>
      <c r="PSW146" s="21"/>
      <c r="PSX146" s="21"/>
      <c r="PSY146" s="21"/>
      <c r="PSZ146" s="21"/>
      <c r="PTA146" s="21"/>
      <c r="PTB146" s="21"/>
      <c r="PTC146" s="21"/>
      <c r="PTD146" s="21"/>
      <c r="PTE146" s="21"/>
      <c r="PTF146" s="21"/>
      <c r="PTG146" s="21"/>
      <c r="PTH146" s="21"/>
      <c r="PTI146" s="21"/>
      <c r="PTJ146" s="21"/>
      <c r="PTK146" s="21"/>
      <c r="PTL146" s="21"/>
      <c r="PTM146" s="21"/>
      <c r="PTN146" s="21"/>
      <c r="PTO146" s="21"/>
      <c r="PTP146" s="21"/>
      <c r="PTQ146" s="21"/>
      <c r="PTR146" s="21"/>
      <c r="PTS146" s="21"/>
      <c r="PTT146" s="21"/>
      <c r="PTU146" s="21"/>
      <c r="PTV146" s="21"/>
      <c r="PTW146" s="21"/>
      <c r="PTX146" s="21"/>
      <c r="PTY146" s="21"/>
      <c r="PTZ146" s="21"/>
      <c r="PUA146" s="21"/>
      <c r="PUB146" s="21"/>
      <c r="PUC146" s="21"/>
      <c r="PUD146" s="21"/>
      <c r="PUE146" s="21"/>
      <c r="PUF146" s="21"/>
      <c r="PUG146" s="21"/>
      <c r="PUH146" s="21"/>
      <c r="PUI146" s="21"/>
      <c r="PUJ146" s="21"/>
      <c r="PUK146" s="21"/>
      <c r="PUL146" s="21"/>
      <c r="PUM146" s="21"/>
      <c r="PUN146" s="21"/>
      <c r="PUO146" s="21"/>
      <c r="PUP146" s="21"/>
      <c r="PUQ146" s="21"/>
      <c r="PUR146" s="21"/>
      <c r="PUS146" s="21"/>
      <c r="PUT146" s="21"/>
      <c r="PUU146" s="21"/>
      <c r="PUV146" s="21"/>
      <c r="PUW146" s="21"/>
      <c r="PUX146" s="21"/>
      <c r="PUY146" s="21"/>
      <c r="PUZ146" s="21"/>
      <c r="PVA146" s="21"/>
      <c r="PVB146" s="21"/>
      <c r="PVC146" s="21"/>
      <c r="PVD146" s="21"/>
      <c r="PVE146" s="21"/>
      <c r="PVF146" s="21"/>
      <c r="PVG146" s="21"/>
      <c r="PVH146" s="21"/>
      <c r="PVI146" s="21"/>
      <c r="PVJ146" s="21"/>
      <c r="PVK146" s="21"/>
      <c r="PVL146" s="21"/>
      <c r="PVM146" s="21"/>
      <c r="PVN146" s="21"/>
      <c r="PVO146" s="21"/>
      <c r="PVP146" s="21"/>
      <c r="PVQ146" s="21"/>
      <c r="PVR146" s="21"/>
      <c r="PVS146" s="21"/>
      <c r="PVT146" s="21"/>
      <c r="PVU146" s="21"/>
      <c r="PVV146" s="21"/>
      <c r="PVW146" s="21"/>
      <c r="PVX146" s="21"/>
      <c r="PVY146" s="21"/>
      <c r="PVZ146" s="21"/>
      <c r="PWA146" s="21"/>
      <c r="PWB146" s="21"/>
      <c r="PWC146" s="21"/>
      <c r="PWD146" s="21"/>
      <c r="PWE146" s="21"/>
      <c r="PWF146" s="21"/>
      <c r="PWG146" s="21"/>
      <c r="PWH146" s="21"/>
      <c r="PWI146" s="21"/>
      <c r="PWJ146" s="21"/>
      <c r="PWK146" s="21"/>
      <c r="PWL146" s="21"/>
      <c r="PWM146" s="21"/>
      <c r="PWN146" s="21"/>
      <c r="PWO146" s="21"/>
      <c r="PWP146" s="21"/>
      <c r="PWQ146" s="21"/>
      <c r="PWR146" s="21"/>
      <c r="PWS146" s="21"/>
      <c r="PWT146" s="21"/>
      <c r="PWU146" s="21"/>
      <c r="PWV146" s="21"/>
      <c r="PWW146" s="21"/>
      <c r="PWX146" s="21"/>
      <c r="PWY146" s="21"/>
      <c r="PWZ146" s="21"/>
      <c r="PXA146" s="21"/>
      <c r="PXB146" s="21"/>
      <c r="PXC146" s="21"/>
      <c r="PXD146" s="21"/>
      <c r="PXE146" s="21"/>
      <c r="PXF146" s="21"/>
      <c r="PXG146" s="21"/>
      <c r="PXH146" s="21"/>
      <c r="PXI146" s="21"/>
      <c r="PXJ146" s="21"/>
      <c r="PXK146" s="21"/>
      <c r="PXL146" s="21"/>
      <c r="PXM146" s="21"/>
      <c r="PXN146" s="21"/>
      <c r="PXO146" s="21"/>
      <c r="PXP146" s="21"/>
      <c r="PXQ146" s="21"/>
      <c r="PXR146" s="21"/>
      <c r="PXS146" s="21"/>
      <c r="PXT146" s="21"/>
      <c r="PXU146" s="21"/>
      <c r="PXV146" s="21"/>
      <c r="PXW146" s="21"/>
      <c r="PXX146" s="21"/>
      <c r="PXY146" s="21"/>
      <c r="PXZ146" s="21"/>
      <c r="PYA146" s="21"/>
      <c r="PYB146" s="21"/>
      <c r="PYC146" s="21"/>
      <c r="PYD146" s="21"/>
      <c r="PYE146" s="21"/>
      <c r="PYF146" s="21"/>
      <c r="PYG146" s="21"/>
      <c r="PYH146" s="21"/>
      <c r="PYI146" s="21"/>
      <c r="PYJ146" s="21"/>
      <c r="PYK146" s="21"/>
      <c r="PYL146" s="21"/>
      <c r="PYM146" s="21"/>
      <c r="PYN146" s="21"/>
      <c r="PYO146" s="21"/>
      <c r="PYP146" s="21"/>
      <c r="PYQ146" s="21"/>
      <c r="PYR146" s="21"/>
      <c r="PYS146" s="21"/>
      <c r="PYT146" s="21"/>
      <c r="PYU146" s="21"/>
      <c r="PYV146" s="21"/>
      <c r="PYW146" s="21"/>
      <c r="PYX146" s="21"/>
      <c r="PYY146" s="21"/>
      <c r="PYZ146" s="21"/>
      <c r="PZA146" s="21"/>
      <c r="PZB146" s="21"/>
      <c r="PZC146" s="21"/>
      <c r="PZD146" s="21"/>
      <c r="PZE146" s="21"/>
      <c r="PZF146" s="21"/>
      <c r="PZG146" s="21"/>
      <c r="PZH146" s="21"/>
      <c r="PZI146" s="21"/>
      <c r="PZJ146" s="21"/>
      <c r="PZK146" s="21"/>
      <c r="PZL146" s="21"/>
      <c r="PZM146" s="21"/>
      <c r="PZN146" s="21"/>
      <c r="PZO146" s="21"/>
      <c r="PZP146" s="21"/>
      <c r="PZQ146" s="21"/>
      <c r="PZR146" s="21"/>
      <c r="PZS146" s="21"/>
      <c r="PZT146" s="21"/>
      <c r="PZU146" s="21"/>
      <c r="PZV146" s="21"/>
      <c r="PZW146" s="21"/>
      <c r="PZX146" s="21"/>
      <c r="PZY146" s="21"/>
      <c r="PZZ146" s="21"/>
      <c r="QAA146" s="21"/>
      <c r="QAB146" s="21"/>
      <c r="QAC146" s="21"/>
      <c r="QAD146" s="21"/>
      <c r="QAE146" s="21"/>
      <c r="QAF146" s="21"/>
      <c r="QAG146" s="21"/>
      <c r="QAH146" s="21"/>
      <c r="QAI146" s="21"/>
      <c r="QAJ146" s="21"/>
      <c r="QAK146" s="21"/>
      <c r="QAL146" s="21"/>
      <c r="QAM146" s="21"/>
      <c r="QAN146" s="21"/>
      <c r="QAO146" s="21"/>
      <c r="QAP146" s="21"/>
      <c r="QAQ146" s="21"/>
      <c r="QAR146" s="21"/>
      <c r="QAS146" s="21"/>
      <c r="QAT146" s="21"/>
      <c r="QAU146" s="21"/>
      <c r="QAV146" s="21"/>
      <c r="QAW146" s="21"/>
      <c r="QAX146" s="21"/>
      <c r="QAY146" s="21"/>
      <c r="QAZ146" s="21"/>
      <c r="QBA146" s="21"/>
      <c r="QBB146" s="21"/>
      <c r="QBC146" s="21"/>
      <c r="QBD146" s="21"/>
      <c r="QBE146" s="21"/>
      <c r="QBF146" s="21"/>
      <c r="QBG146" s="21"/>
      <c r="QBH146" s="21"/>
      <c r="QBI146" s="21"/>
      <c r="QBJ146" s="21"/>
      <c r="QBK146" s="21"/>
      <c r="QBL146" s="21"/>
      <c r="QBM146" s="21"/>
      <c r="QBN146" s="21"/>
      <c r="QBO146" s="21"/>
      <c r="QBP146" s="21"/>
      <c r="QBQ146" s="21"/>
      <c r="QBR146" s="21"/>
      <c r="QBS146" s="21"/>
      <c r="QBT146" s="21"/>
      <c r="QBU146" s="21"/>
      <c r="QBV146" s="21"/>
      <c r="QBW146" s="21"/>
      <c r="QBX146" s="21"/>
      <c r="QBY146" s="21"/>
      <c r="QBZ146" s="21"/>
      <c r="QCA146" s="21"/>
      <c r="QCB146" s="21"/>
      <c r="QCC146" s="21"/>
      <c r="QCD146" s="21"/>
      <c r="QCE146" s="21"/>
      <c r="QCF146" s="21"/>
      <c r="QCG146" s="21"/>
      <c r="QCH146" s="21"/>
      <c r="QCI146" s="21"/>
      <c r="QCJ146" s="21"/>
      <c r="QCK146" s="21"/>
      <c r="QCL146" s="21"/>
      <c r="QCM146" s="21"/>
      <c r="QCN146" s="21"/>
      <c r="QCO146" s="21"/>
      <c r="QCP146" s="21"/>
      <c r="QCQ146" s="21"/>
      <c r="QCR146" s="21"/>
      <c r="QCS146" s="21"/>
      <c r="QCT146" s="21"/>
      <c r="QCU146" s="21"/>
      <c r="QCV146" s="21"/>
      <c r="QCW146" s="21"/>
      <c r="QCX146" s="21"/>
      <c r="QCY146" s="21"/>
      <c r="QCZ146" s="21"/>
      <c r="QDA146" s="21"/>
      <c r="QDB146" s="21"/>
      <c r="QDC146" s="21"/>
      <c r="QDD146" s="21"/>
      <c r="QDE146" s="21"/>
      <c r="QDF146" s="21"/>
      <c r="QDG146" s="21"/>
      <c r="QDH146" s="21"/>
      <c r="QDI146" s="21"/>
      <c r="QDJ146" s="21"/>
      <c r="QDK146" s="21"/>
      <c r="QDL146" s="21"/>
      <c r="QDM146" s="21"/>
      <c r="QDN146" s="21"/>
      <c r="QDO146" s="21"/>
      <c r="QDP146" s="21"/>
      <c r="QDQ146" s="21"/>
      <c r="QDR146" s="21"/>
      <c r="QDS146" s="21"/>
      <c r="QDT146" s="21"/>
      <c r="QDU146" s="21"/>
      <c r="QDV146" s="21"/>
      <c r="QDW146" s="21"/>
      <c r="QDX146" s="21"/>
      <c r="QDY146" s="21"/>
      <c r="QDZ146" s="21"/>
      <c r="QEA146" s="21"/>
      <c r="QEB146" s="21"/>
      <c r="QEC146" s="21"/>
      <c r="QED146" s="21"/>
      <c r="QEE146" s="21"/>
      <c r="QEF146" s="21"/>
      <c r="QEG146" s="21"/>
      <c r="QEH146" s="21"/>
      <c r="QEI146" s="21"/>
      <c r="QEJ146" s="21"/>
      <c r="QEK146" s="21"/>
      <c r="QEL146" s="21"/>
      <c r="QEM146" s="21"/>
      <c r="QEN146" s="21"/>
      <c r="QEO146" s="21"/>
      <c r="QEP146" s="21"/>
      <c r="QEQ146" s="21"/>
      <c r="QER146" s="21"/>
      <c r="QES146" s="21"/>
      <c r="QET146" s="21"/>
      <c r="QEU146" s="21"/>
      <c r="QEV146" s="21"/>
      <c r="QEW146" s="21"/>
      <c r="QEX146" s="21"/>
      <c r="QEY146" s="21"/>
      <c r="QEZ146" s="21"/>
      <c r="QFA146" s="21"/>
      <c r="QFB146" s="21"/>
      <c r="QFC146" s="21"/>
      <c r="QFD146" s="21"/>
      <c r="QFE146" s="21"/>
      <c r="QFF146" s="21"/>
      <c r="QFG146" s="21"/>
      <c r="QFH146" s="21"/>
      <c r="QFI146" s="21"/>
      <c r="QFJ146" s="21"/>
      <c r="QFK146" s="21"/>
      <c r="QFL146" s="21"/>
      <c r="QFM146" s="21"/>
      <c r="QFN146" s="21"/>
      <c r="QFO146" s="21"/>
      <c r="QFP146" s="21"/>
      <c r="QFQ146" s="21"/>
      <c r="QFR146" s="21"/>
      <c r="QFS146" s="21"/>
      <c r="QFT146" s="21"/>
      <c r="QFU146" s="21"/>
      <c r="QFV146" s="21"/>
      <c r="QFW146" s="21"/>
      <c r="QFX146" s="21"/>
      <c r="QFY146" s="21"/>
      <c r="QFZ146" s="21"/>
      <c r="QGA146" s="21"/>
      <c r="QGB146" s="21"/>
      <c r="QGC146" s="21"/>
      <c r="QGD146" s="21"/>
      <c r="QGE146" s="21"/>
      <c r="QGF146" s="21"/>
      <c r="QGG146" s="21"/>
      <c r="QGH146" s="21"/>
      <c r="QGI146" s="21"/>
      <c r="QGJ146" s="21"/>
      <c r="QGK146" s="21"/>
      <c r="QGL146" s="21"/>
      <c r="QGM146" s="21"/>
      <c r="QGN146" s="21"/>
      <c r="QGO146" s="21"/>
      <c r="QGP146" s="21"/>
      <c r="QGQ146" s="21"/>
      <c r="QGR146" s="21"/>
      <c r="QGS146" s="21"/>
      <c r="QGT146" s="21"/>
      <c r="QGU146" s="21"/>
      <c r="QGV146" s="21"/>
      <c r="QGW146" s="21"/>
      <c r="QGX146" s="21"/>
      <c r="QGY146" s="21"/>
      <c r="QGZ146" s="21"/>
      <c r="QHA146" s="21"/>
      <c r="QHB146" s="21"/>
      <c r="QHC146" s="21"/>
      <c r="QHD146" s="21"/>
      <c r="QHE146" s="21"/>
      <c r="QHF146" s="21"/>
      <c r="QHG146" s="21"/>
      <c r="QHH146" s="21"/>
      <c r="QHI146" s="21"/>
      <c r="QHJ146" s="21"/>
      <c r="QHK146" s="21"/>
      <c r="QHL146" s="21"/>
      <c r="QHM146" s="21"/>
      <c r="QHN146" s="21"/>
      <c r="QHO146" s="21"/>
      <c r="QHP146" s="21"/>
      <c r="QHQ146" s="21"/>
      <c r="QHR146" s="21"/>
      <c r="QHS146" s="21"/>
      <c r="QHT146" s="21"/>
      <c r="QHU146" s="21"/>
      <c r="QHV146" s="21"/>
      <c r="QHW146" s="21"/>
      <c r="QHX146" s="21"/>
      <c r="QHY146" s="21"/>
      <c r="QHZ146" s="21"/>
      <c r="QIA146" s="21"/>
      <c r="QIB146" s="21"/>
      <c r="QIC146" s="21"/>
      <c r="QID146" s="21"/>
      <c r="QIE146" s="21"/>
      <c r="QIF146" s="21"/>
      <c r="QIG146" s="21"/>
      <c r="QIH146" s="21"/>
      <c r="QII146" s="21"/>
      <c r="QIJ146" s="21"/>
      <c r="QIK146" s="21"/>
      <c r="QIL146" s="21"/>
      <c r="QIM146" s="21"/>
      <c r="QIN146" s="21"/>
      <c r="QIO146" s="21"/>
      <c r="QIP146" s="21"/>
      <c r="QIQ146" s="21"/>
      <c r="QIR146" s="21"/>
      <c r="QIS146" s="21"/>
      <c r="QIT146" s="21"/>
      <c r="QIU146" s="21"/>
      <c r="QIV146" s="21"/>
      <c r="QIW146" s="21"/>
      <c r="QIX146" s="21"/>
      <c r="QIY146" s="21"/>
      <c r="QIZ146" s="21"/>
      <c r="QJA146" s="21"/>
      <c r="QJB146" s="21"/>
      <c r="QJC146" s="21"/>
      <c r="QJD146" s="21"/>
      <c r="QJE146" s="21"/>
      <c r="QJF146" s="21"/>
      <c r="QJG146" s="21"/>
      <c r="QJH146" s="21"/>
      <c r="QJI146" s="21"/>
      <c r="QJJ146" s="21"/>
      <c r="QJK146" s="21"/>
      <c r="QJL146" s="21"/>
      <c r="QJM146" s="21"/>
      <c r="QJN146" s="21"/>
      <c r="QJO146" s="21"/>
      <c r="QJP146" s="21"/>
      <c r="QJQ146" s="21"/>
      <c r="QJR146" s="21"/>
      <c r="QJS146" s="21"/>
      <c r="QJT146" s="21"/>
      <c r="QJU146" s="21"/>
      <c r="QJV146" s="21"/>
      <c r="QJW146" s="21"/>
      <c r="QJX146" s="21"/>
      <c r="QJY146" s="21"/>
      <c r="QJZ146" s="21"/>
      <c r="QKA146" s="21"/>
      <c r="QKB146" s="21"/>
      <c r="QKC146" s="21"/>
      <c r="QKD146" s="21"/>
      <c r="QKE146" s="21"/>
      <c r="QKF146" s="21"/>
      <c r="QKG146" s="21"/>
      <c r="QKH146" s="21"/>
      <c r="QKI146" s="21"/>
      <c r="QKJ146" s="21"/>
      <c r="QKK146" s="21"/>
      <c r="QKL146" s="21"/>
      <c r="QKM146" s="21"/>
      <c r="QKN146" s="21"/>
      <c r="QKO146" s="21"/>
      <c r="QKP146" s="21"/>
      <c r="QKQ146" s="21"/>
      <c r="QKR146" s="21"/>
      <c r="QKS146" s="21"/>
      <c r="QKT146" s="21"/>
      <c r="QKU146" s="21"/>
      <c r="QKV146" s="21"/>
      <c r="QKW146" s="21"/>
      <c r="QKX146" s="21"/>
      <c r="QKY146" s="21"/>
      <c r="QKZ146" s="21"/>
      <c r="QLA146" s="21"/>
      <c r="QLB146" s="21"/>
      <c r="QLC146" s="21"/>
      <c r="QLD146" s="21"/>
      <c r="QLE146" s="21"/>
      <c r="QLF146" s="21"/>
      <c r="QLG146" s="21"/>
      <c r="QLH146" s="21"/>
      <c r="QLI146" s="21"/>
      <c r="QLJ146" s="21"/>
      <c r="QLK146" s="21"/>
      <c r="QLL146" s="21"/>
      <c r="QLM146" s="21"/>
      <c r="QLN146" s="21"/>
      <c r="QLO146" s="21"/>
      <c r="QLP146" s="21"/>
      <c r="QLQ146" s="21"/>
      <c r="QLR146" s="21"/>
      <c r="QLS146" s="21"/>
      <c r="QLT146" s="21"/>
      <c r="QLU146" s="21"/>
      <c r="QLV146" s="21"/>
      <c r="QLW146" s="21"/>
      <c r="QLX146" s="21"/>
      <c r="QLY146" s="21"/>
      <c r="QLZ146" s="21"/>
      <c r="QMA146" s="21"/>
      <c r="QMB146" s="21"/>
      <c r="QMC146" s="21"/>
      <c r="QMD146" s="21"/>
      <c r="QME146" s="21"/>
      <c r="QMF146" s="21"/>
      <c r="QMG146" s="21"/>
      <c r="QMH146" s="21"/>
      <c r="QMI146" s="21"/>
      <c r="QMJ146" s="21"/>
      <c r="QMK146" s="21"/>
      <c r="QML146" s="21"/>
      <c r="QMM146" s="21"/>
      <c r="QMN146" s="21"/>
      <c r="QMO146" s="21"/>
      <c r="QMP146" s="21"/>
      <c r="QMQ146" s="21"/>
      <c r="QMR146" s="21"/>
      <c r="QMS146" s="21"/>
      <c r="QMT146" s="21"/>
      <c r="QMU146" s="21"/>
      <c r="QMV146" s="21"/>
      <c r="QMW146" s="21"/>
      <c r="QMX146" s="21"/>
      <c r="QMY146" s="21"/>
      <c r="QMZ146" s="21"/>
      <c r="QNA146" s="21"/>
      <c r="QNB146" s="21"/>
      <c r="QNC146" s="21"/>
      <c r="QND146" s="21"/>
      <c r="QNE146" s="21"/>
      <c r="QNF146" s="21"/>
      <c r="QNG146" s="21"/>
      <c r="QNH146" s="21"/>
      <c r="QNI146" s="21"/>
      <c r="QNJ146" s="21"/>
      <c r="QNK146" s="21"/>
      <c r="QNL146" s="21"/>
      <c r="QNM146" s="21"/>
      <c r="QNN146" s="21"/>
      <c r="QNO146" s="21"/>
      <c r="QNP146" s="21"/>
      <c r="QNQ146" s="21"/>
      <c r="QNR146" s="21"/>
      <c r="QNS146" s="21"/>
      <c r="QNT146" s="21"/>
      <c r="QNU146" s="21"/>
      <c r="QNV146" s="21"/>
      <c r="QNW146" s="21"/>
      <c r="QNX146" s="21"/>
      <c r="QNY146" s="21"/>
      <c r="QNZ146" s="21"/>
      <c r="QOA146" s="21"/>
      <c r="QOB146" s="21"/>
      <c r="QOC146" s="21"/>
      <c r="QOD146" s="21"/>
      <c r="QOE146" s="21"/>
      <c r="QOF146" s="21"/>
      <c r="QOG146" s="21"/>
      <c r="QOH146" s="21"/>
      <c r="QOI146" s="21"/>
      <c r="QOJ146" s="21"/>
      <c r="QOK146" s="21"/>
      <c r="QOL146" s="21"/>
      <c r="QOM146" s="21"/>
      <c r="QON146" s="21"/>
      <c r="QOO146" s="21"/>
      <c r="QOP146" s="21"/>
      <c r="QOQ146" s="21"/>
      <c r="QOR146" s="21"/>
      <c r="QOS146" s="21"/>
      <c r="QOT146" s="21"/>
      <c r="QOU146" s="21"/>
      <c r="QOV146" s="21"/>
      <c r="QOW146" s="21"/>
      <c r="QOX146" s="21"/>
      <c r="QOY146" s="21"/>
      <c r="QOZ146" s="21"/>
      <c r="QPA146" s="21"/>
      <c r="QPB146" s="21"/>
      <c r="QPC146" s="21"/>
      <c r="QPD146" s="21"/>
      <c r="QPE146" s="21"/>
      <c r="QPF146" s="21"/>
      <c r="QPG146" s="21"/>
      <c r="QPH146" s="21"/>
      <c r="QPI146" s="21"/>
      <c r="QPJ146" s="21"/>
      <c r="QPK146" s="21"/>
      <c r="QPL146" s="21"/>
      <c r="QPM146" s="21"/>
      <c r="QPN146" s="21"/>
      <c r="QPO146" s="21"/>
      <c r="QPP146" s="21"/>
      <c r="QPQ146" s="21"/>
      <c r="QPR146" s="21"/>
      <c r="QPS146" s="21"/>
      <c r="QPT146" s="21"/>
      <c r="QPU146" s="21"/>
      <c r="QPV146" s="21"/>
      <c r="QPW146" s="21"/>
      <c r="QPX146" s="21"/>
      <c r="QPY146" s="21"/>
      <c r="QPZ146" s="21"/>
      <c r="QQA146" s="21"/>
      <c r="QQB146" s="21"/>
      <c r="QQC146" s="21"/>
      <c r="QQD146" s="21"/>
      <c r="QQE146" s="21"/>
      <c r="QQF146" s="21"/>
      <c r="QQG146" s="21"/>
      <c r="QQH146" s="21"/>
      <c r="QQI146" s="21"/>
      <c r="QQJ146" s="21"/>
      <c r="QQK146" s="21"/>
      <c r="QQL146" s="21"/>
      <c r="QQM146" s="21"/>
      <c r="QQN146" s="21"/>
      <c r="QQO146" s="21"/>
      <c r="QQP146" s="21"/>
      <c r="QQQ146" s="21"/>
      <c r="QQR146" s="21"/>
      <c r="QQS146" s="21"/>
      <c r="QQT146" s="21"/>
      <c r="QQU146" s="21"/>
      <c r="QQV146" s="21"/>
      <c r="QQW146" s="21"/>
      <c r="QQX146" s="21"/>
      <c r="QQY146" s="21"/>
      <c r="QQZ146" s="21"/>
      <c r="QRA146" s="21"/>
      <c r="QRB146" s="21"/>
      <c r="QRC146" s="21"/>
      <c r="QRD146" s="21"/>
      <c r="QRE146" s="21"/>
      <c r="QRF146" s="21"/>
      <c r="QRG146" s="21"/>
      <c r="QRH146" s="21"/>
      <c r="QRI146" s="21"/>
      <c r="QRJ146" s="21"/>
      <c r="QRK146" s="21"/>
      <c r="QRL146" s="21"/>
      <c r="QRM146" s="21"/>
      <c r="QRN146" s="21"/>
      <c r="QRO146" s="21"/>
      <c r="QRP146" s="21"/>
      <c r="QRQ146" s="21"/>
      <c r="QRR146" s="21"/>
      <c r="QRS146" s="21"/>
      <c r="QRT146" s="21"/>
      <c r="QRU146" s="21"/>
      <c r="QRV146" s="21"/>
      <c r="QRW146" s="21"/>
      <c r="QRX146" s="21"/>
      <c r="QRY146" s="21"/>
      <c r="QRZ146" s="21"/>
      <c r="QSA146" s="21"/>
      <c r="QSB146" s="21"/>
      <c r="QSC146" s="21"/>
      <c r="QSD146" s="21"/>
      <c r="QSE146" s="21"/>
      <c r="QSF146" s="21"/>
      <c r="QSG146" s="21"/>
      <c r="QSH146" s="21"/>
      <c r="QSI146" s="21"/>
      <c r="QSJ146" s="21"/>
      <c r="QSK146" s="21"/>
      <c r="QSL146" s="21"/>
      <c r="QSM146" s="21"/>
      <c r="QSN146" s="21"/>
      <c r="QSO146" s="21"/>
      <c r="QSP146" s="21"/>
      <c r="QSQ146" s="21"/>
      <c r="QSR146" s="21"/>
      <c r="QSS146" s="21"/>
      <c r="QST146" s="21"/>
      <c r="QSU146" s="21"/>
      <c r="QSV146" s="21"/>
      <c r="QSW146" s="21"/>
      <c r="QSX146" s="21"/>
      <c r="QSY146" s="21"/>
      <c r="QSZ146" s="21"/>
      <c r="QTA146" s="21"/>
      <c r="QTB146" s="21"/>
      <c r="QTC146" s="21"/>
      <c r="QTD146" s="21"/>
      <c r="QTE146" s="21"/>
      <c r="QTF146" s="21"/>
      <c r="QTG146" s="21"/>
      <c r="QTH146" s="21"/>
      <c r="QTI146" s="21"/>
      <c r="QTJ146" s="21"/>
      <c r="QTK146" s="21"/>
      <c r="QTL146" s="21"/>
      <c r="QTM146" s="21"/>
      <c r="QTN146" s="21"/>
      <c r="QTO146" s="21"/>
      <c r="QTP146" s="21"/>
      <c r="QTQ146" s="21"/>
      <c r="QTR146" s="21"/>
      <c r="QTS146" s="21"/>
      <c r="QTT146" s="21"/>
      <c r="QTU146" s="21"/>
      <c r="QTV146" s="21"/>
      <c r="QTW146" s="21"/>
      <c r="QTX146" s="21"/>
      <c r="QTY146" s="21"/>
      <c r="QTZ146" s="21"/>
      <c r="QUA146" s="21"/>
      <c r="QUB146" s="21"/>
      <c r="QUC146" s="21"/>
      <c r="QUD146" s="21"/>
      <c r="QUE146" s="21"/>
      <c r="QUF146" s="21"/>
      <c r="QUG146" s="21"/>
      <c r="QUH146" s="21"/>
      <c r="QUI146" s="21"/>
      <c r="QUJ146" s="21"/>
      <c r="QUK146" s="21"/>
      <c r="QUL146" s="21"/>
      <c r="QUM146" s="21"/>
      <c r="QUN146" s="21"/>
      <c r="QUO146" s="21"/>
      <c r="QUP146" s="21"/>
      <c r="QUQ146" s="21"/>
      <c r="QUR146" s="21"/>
      <c r="QUS146" s="21"/>
      <c r="QUT146" s="21"/>
      <c r="QUU146" s="21"/>
      <c r="QUV146" s="21"/>
      <c r="QUW146" s="21"/>
      <c r="QUX146" s="21"/>
      <c r="QUY146" s="21"/>
      <c r="QUZ146" s="21"/>
      <c r="QVA146" s="21"/>
      <c r="QVB146" s="21"/>
      <c r="QVC146" s="21"/>
      <c r="QVD146" s="21"/>
      <c r="QVE146" s="21"/>
      <c r="QVF146" s="21"/>
      <c r="QVG146" s="21"/>
      <c r="QVH146" s="21"/>
      <c r="QVI146" s="21"/>
      <c r="QVJ146" s="21"/>
      <c r="QVK146" s="21"/>
      <c r="QVL146" s="21"/>
      <c r="QVM146" s="21"/>
      <c r="QVN146" s="21"/>
      <c r="QVO146" s="21"/>
      <c r="QVP146" s="21"/>
      <c r="QVQ146" s="21"/>
      <c r="QVR146" s="21"/>
      <c r="QVS146" s="21"/>
      <c r="QVT146" s="21"/>
      <c r="QVU146" s="21"/>
      <c r="QVV146" s="21"/>
      <c r="QVW146" s="21"/>
      <c r="QVX146" s="21"/>
      <c r="QVY146" s="21"/>
      <c r="QVZ146" s="21"/>
      <c r="QWA146" s="21"/>
      <c r="QWB146" s="21"/>
      <c r="QWC146" s="21"/>
      <c r="QWD146" s="21"/>
      <c r="QWE146" s="21"/>
      <c r="QWF146" s="21"/>
      <c r="QWG146" s="21"/>
      <c r="QWH146" s="21"/>
      <c r="QWI146" s="21"/>
      <c r="QWJ146" s="21"/>
      <c r="QWK146" s="21"/>
      <c r="QWL146" s="21"/>
      <c r="QWM146" s="21"/>
      <c r="QWN146" s="21"/>
      <c r="QWO146" s="21"/>
      <c r="QWP146" s="21"/>
      <c r="QWQ146" s="21"/>
      <c r="QWR146" s="21"/>
      <c r="QWS146" s="21"/>
      <c r="QWT146" s="21"/>
      <c r="QWU146" s="21"/>
      <c r="QWV146" s="21"/>
      <c r="QWW146" s="21"/>
      <c r="QWX146" s="21"/>
      <c r="QWY146" s="21"/>
      <c r="QWZ146" s="21"/>
      <c r="QXA146" s="21"/>
      <c r="QXB146" s="21"/>
      <c r="QXC146" s="21"/>
      <c r="QXD146" s="21"/>
      <c r="QXE146" s="21"/>
      <c r="QXF146" s="21"/>
      <c r="QXG146" s="21"/>
      <c r="QXH146" s="21"/>
      <c r="QXI146" s="21"/>
      <c r="QXJ146" s="21"/>
      <c r="QXK146" s="21"/>
      <c r="QXL146" s="21"/>
      <c r="QXM146" s="21"/>
      <c r="QXN146" s="21"/>
      <c r="QXO146" s="21"/>
      <c r="QXP146" s="21"/>
      <c r="QXQ146" s="21"/>
      <c r="QXR146" s="21"/>
      <c r="QXS146" s="21"/>
      <c r="QXT146" s="21"/>
      <c r="QXU146" s="21"/>
      <c r="QXV146" s="21"/>
      <c r="QXW146" s="21"/>
      <c r="QXX146" s="21"/>
      <c r="QXY146" s="21"/>
      <c r="QXZ146" s="21"/>
      <c r="QYA146" s="21"/>
      <c r="QYB146" s="21"/>
      <c r="QYC146" s="21"/>
      <c r="QYD146" s="21"/>
      <c r="QYE146" s="21"/>
      <c r="QYF146" s="21"/>
      <c r="QYG146" s="21"/>
      <c r="QYH146" s="21"/>
      <c r="QYI146" s="21"/>
      <c r="QYJ146" s="21"/>
      <c r="QYK146" s="21"/>
      <c r="QYL146" s="21"/>
      <c r="QYM146" s="21"/>
      <c r="QYN146" s="21"/>
      <c r="QYO146" s="21"/>
      <c r="QYP146" s="21"/>
      <c r="QYQ146" s="21"/>
      <c r="QYR146" s="21"/>
      <c r="QYS146" s="21"/>
      <c r="QYT146" s="21"/>
      <c r="QYU146" s="21"/>
      <c r="QYV146" s="21"/>
      <c r="QYW146" s="21"/>
      <c r="QYX146" s="21"/>
      <c r="QYY146" s="21"/>
      <c r="QYZ146" s="21"/>
      <c r="QZA146" s="21"/>
      <c r="QZB146" s="21"/>
      <c r="QZC146" s="21"/>
      <c r="QZD146" s="21"/>
      <c r="QZE146" s="21"/>
      <c r="QZF146" s="21"/>
      <c r="QZG146" s="21"/>
      <c r="QZH146" s="21"/>
      <c r="QZI146" s="21"/>
      <c r="QZJ146" s="21"/>
      <c r="QZK146" s="21"/>
      <c r="QZL146" s="21"/>
      <c r="QZM146" s="21"/>
      <c r="QZN146" s="21"/>
      <c r="QZO146" s="21"/>
      <c r="QZP146" s="21"/>
      <c r="QZQ146" s="21"/>
      <c r="QZR146" s="21"/>
      <c r="QZS146" s="21"/>
      <c r="QZT146" s="21"/>
      <c r="QZU146" s="21"/>
      <c r="QZV146" s="21"/>
      <c r="QZW146" s="21"/>
      <c r="QZX146" s="21"/>
      <c r="QZY146" s="21"/>
      <c r="QZZ146" s="21"/>
      <c r="RAA146" s="21"/>
      <c r="RAB146" s="21"/>
      <c r="RAC146" s="21"/>
      <c r="RAD146" s="21"/>
      <c r="RAE146" s="21"/>
      <c r="RAF146" s="21"/>
      <c r="RAG146" s="21"/>
      <c r="RAH146" s="21"/>
      <c r="RAI146" s="21"/>
      <c r="RAJ146" s="21"/>
      <c r="RAK146" s="21"/>
      <c r="RAL146" s="21"/>
      <c r="RAM146" s="21"/>
      <c r="RAN146" s="21"/>
      <c r="RAO146" s="21"/>
      <c r="RAP146" s="21"/>
      <c r="RAQ146" s="21"/>
      <c r="RAR146" s="21"/>
      <c r="RAS146" s="21"/>
      <c r="RAT146" s="21"/>
      <c r="RAU146" s="21"/>
      <c r="RAV146" s="21"/>
      <c r="RAW146" s="21"/>
      <c r="RAX146" s="21"/>
      <c r="RAY146" s="21"/>
      <c r="RAZ146" s="21"/>
      <c r="RBA146" s="21"/>
      <c r="RBB146" s="21"/>
      <c r="RBC146" s="21"/>
      <c r="RBD146" s="21"/>
      <c r="RBE146" s="21"/>
      <c r="RBF146" s="21"/>
      <c r="RBG146" s="21"/>
      <c r="RBH146" s="21"/>
      <c r="RBI146" s="21"/>
      <c r="RBJ146" s="21"/>
      <c r="RBK146" s="21"/>
      <c r="RBL146" s="21"/>
      <c r="RBM146" s="21"/>
      <c r="RBN146" s="21"/>
      <c r="RBO146" s="21"/>
      <c r="RBP146" s="21"/>
      <c r="RBQ146" s="21"/>
      <c r="RBR146" s="21"/>
      <c r="RBS146" s="21"/>
      <c r="RBT146" s="21"/>
      <c r="RBU146" s="21"/>
      <c r="RBV146" s="21"/>
      <c r="RBW146" s="21"/>
      <c r="RBX146" s="21"/>
      <c r="RBY146" s="21"/>
      <c r="RBZ146" s="21"/>
      <c r="RCA146" s="21"/>
      <c r="RCB146" s="21"/>
      <c r="RCC146" s="21"/>
      <c r="RCD146" s="21"/>
      <c r="RCE146" s="21"/>
      <c r="RCF146" s="21"/>
      <c r="RCG146" s="21"/>
      <c r="RCH146" s="21"/>
      <c r="RCI146" s="21"/>
      <c r="RCJ146" s="21"/>
      <c r="RCK146" s="21"/>
      <c r="RCL146" s="21"/>
      <c r="RCM146" s="21"/>
      <c r="RCN146" s="21"/>
      <c r="RCO146" s="21"/>
      <c r="RCP146" s="21"/>
      <c r="RCQ146" s="21"/>
      <c r="RCR146" s="21"/>
      <c r="RCS146" s="21"/>
      <c r="RCT146" s="21"/>
      <c r="RCU146" s="21"/>
      <c r="RCV146" s="21"/>
      <c r="RCW146" s="21"/>
      <c r="RCX146" s="21"/>
      <c r="RCY146" s="21"/>
      <c r="RCZ146" s="21"/>
      <c r="RDA146" s="21"/>
      <c r="RDB146" s="21"/>
      <c r="RDC146" s="21"/>
      <c r="RDD146" s="21"/>
      <c r="RDE146" s="21"/>
      <c r="RDF146" s="21"/>
      <c r="RDG146" s="21"/>
      <c r="RDH146" s="21"/>
      <c r="RDI146" s="21"/>
      <c r="RDJ146" s="21"/>
      <c r="RDK146" s="21"/>
      <c r="RDL146" s="21"/>
      <c r="RDM146" s="21"/>
      <c r="RDN146" s="21"/>
      <c r="RDO146" s="21"/>
      <c r="RDP146" s="21"/>
      <c r="RDQ146" s="21"/>
      <c r="RDR146" s="21"/>
      <c r="RDS146" s="21"/>
      <c r="RDT146" s="21"/>
      <c r="RDU146" s="21"/>
      <c r="RDV146" s="21"/>
      <c r="RDW146" s="21"/>
      <c r="RDX146" s="21"/>
      <c r="RDY146" s="21"/>
      <c r="RDZ146" s="21"/>
      <c r="REA146" s="21"/>
      <c r="REB146" s="21"/>
      <c r="REC146" s="21"/>
      <c r="RED146" s="21"/>
      <c r="REE146" s="21"/>
      <c r="REF146" s="21"/>
      <c r="REG146" s="21"/>
      <c r="REH146" s="21"/>
      <c r="REI146" s="21"/>
      <c r="REJ146" s="21"/>
      <c r="REK146" s="21"/>
      <c r="REL146" s="21"/>
      <c r="REM146" s="21"/>
      <c r="REN146" s="21"/>
      <c r="REO146" s="21"/>
      <c r="REP146" s="21"/>
      <c r="REQ146" s="21"/>
      <c r="RER146" s="21"/>
      <c r="RES146" s="21"/>
      <c r="RET146" s="21"/>
      <c r="REU146" s="21"/>
      <c r="REV146" s="21"/>
      <c r="REW146" s="21"/>
      <c r="REX146" s="21"/>
      <c r="REY146" s="21"/>
      <c r="REZ146" s="21"/>
      <c r="RFA146" s="21"/>
      <c r="RFB146" s="21"/>
      <c r="RFC146" s="21"/>
      <c r="RFD146" s="21"/>
      <c r="RFE146" s="21"/>
      <c r="RFF146" s="21"/>
      <c r="RFG146" s="21"/>
      <c r="RFH146" s="21"/>
      <c r="RFI146" s="21"/>
      <c r="RFJ146" s="21"/>
      <c r="RFK146" s="21"/>
      <c r="RFL146" s="21"/>
      <c r="RFM146" s="21"/>
      <c r="RFN146" s="21"/>
      <c r="RFO146" s="21"/>
      <c r="RFP146" s="21"/>
      <c r="RFQ146" s="21"/>
      <c r="RFR146" s="21"/>
      <c r="RFS146" s="21"/>
      <c r="RFT146" s="21"/>
      <c r="RFU146" s="21"/>
      <c r="RFV146" s="21"/>
      <c r="RFW146" s="21"/>
      <c r="RFX146" s="21"/>
      <c r="RFY146" s="21"/>
      <c r="RFZ146" s="21"/>
      <c r="RGA146" s="21"/>
      <c r="RGB146" s="21"/>
      <c r="RGC146" s="21"/>
      <c r="RGD146" s="21"/>
      <c r="RGE146" s="21"/>
      <c r="RGF146" s="21"/>
      <c r="RGG146" s="21"/>
      <c r="RGH146" s="21"/>
      <c r="RGI146" s="21"/>
      <c r="RGJ146" s="21"/>
      <c r="RGK146" s="21"/>
      <c r="RGL146" s="21"/>
      <c r="RGM146" s="21"/>
      <c r="RGN146" s="21"/>
      <c r="RGO146" s="21"/>
      <c r="RGP146" s="21"/>
      <c r="RGQ146" s="21"/>
      <c r="RGR146" s="21"/>
      <c r="RGS146" s="21"/>
      <c r="RGT146" s="21"/>
      <c r="RGU146" s="21"/>
      <c r="RGV146" s="21"/>
      <c r="RGW146" s="21"/>
      <c r="RGX146" s="21"/>
      <c r="RGY146" s="21"/>
      <c r="RGZ146" s="21"/>
      <c r="RHA146" s="21"/>
      <c r="RHB146" s="21"/>
      <c r="RHC146" s="21"/>
      <c r="RHD146" s="21"/>
      <c r="RHE146" s="21"/>
      <c r="RHF146" s="21"/>
      <c r="RHG146" s="21"/>
      <c r="RHH146" s="21"/>
      <c r="RHI146" s="21"/>
      <c r="RHJ146" s="21"/>
      <c r="RHK146" s="21"/>
      <c r="RHL146" s="21"/>
      <c r="RHM146" s="21"/>
      <c r="RHN146" s="21"/>
      <c r="RHO146" s="21"/>
      <c r="RHP146" s="21"/>
      <c r="RHQ146" s="21"/>
      <c r="RHR146" s="21"/>
      <c r="RHS146" s="21"/>
      <c r="RHT146" s="21"/>
      <c r="RHU146" s="21"/>
      <c r="RHV146" s="21"/>
      <c r="RHW146" s="21"/>
      <c r="RHX146" s="21"/>
      <c r="RHY146" s="21"/>
      <c r="RHZ146" s="21"/>
      <c r="RIA146" s="21"/>
      <c r="RIB146" s="21"/>
      <c r="RIC146" s="21"/>
      <c r="RID146" s="21"/>
      <c r="RIE146" s="21"/>
      <c r="RIF146" s="21"/>
      <c r="RIG146" s="21"/>
      <c r="RIH146" s="21"/>
      <c r="RII146" s="21"/>
      <c r="RIJ146" s="21"/>
      <c r="RIK146" s="21"/>
      <c r="RIL146" s="21"/>
      <c r="RIM146" s="21"/>
      <c r="RIN146" s="21"/>
      <c r="RIO146" s="21"/>
      <c r="RIP146" s="21"/>
      <c r="RIQ146" s="21"/>
      <c r="RIR146" s="21"/>
      <c r="RIS146" s="21"/>
      <c r="RIT146" s="21"/>
      <c r="RIU146" s="21"/>
      <c r="RIV146" s="21"/>
      <c r="RIW146" s="21"/>
      <c r="RIX146" s="21"/>
      <c r="RIY146" s="21"/>
      <c r="RIZ146" s="21"/>
      <c r="RJA146" s="21"/>
      <c r="RJB146" s="21"/>
      <c r="RJC146" s="21"/>
      <c r="RJD146" s="21"/>
      <c r="RJE146" s="21"/>
      <c r="RJF146" s="21"/>
      <c r="RJG146" s="21"/>
      <c r="RJH146" s="21"/>
      <c r="RJI146" s="21"/>
      <c r="RJJ146" s="21"/>
      <c r="RJK146" s="21"/>
      <c r="RJL146" s="21"/>
      <c r="RJM146" s="21"/>
      <c r="RJN146" s="21"/>
      <c r="RJO146" s="21"/>
      <c r="RJP146" s="21"/>
      <c r="RJQ146" s="21"/>
      <c r="RJR146" s="21"/>
      <c r="RJS146" s="21"/>
      <c r="RJT146" s="21"/>
      <c r="RJU146" s="21"/>
      <c r="RJV146" s="21"/>
      <c r="RJW146" s="21"/>
      <c r="RJX146" s="21"/>
      <c r="RJY146" s="21"/>
      <c r="RJZ146" s="21"/>
      <c r="RKA146" s="21"/>
      <c r="RKB146" s="21"/>
      <c r="RKC146" s="21"/>
      <c r="RKD146" s="21"/>
      <c r="RKE146" s="21"/>
      <c r="RKF146" s="21"/>
      <c r="RKG146" s="21"/>
      <c r="RKH146" s="21"/>
      <c r="RKI146" s="21"/>
      <c r="RKJ146" s="21"/>
      <c r="RKK146" s="21"/>
      <c r="RKL146" s="21"/>
      <c r="RKM146" s="21"/>
      <c r="RKN146" s="21"/>
      <c r="RKO146" s="21"/>
      <c r="RKP146" s="21"/>
      <c r="RKQ146" s="21"/>
      <c r="RKR146" s="21"/>
      <c r="RKS146" s="21"/>
      <c r="RKT146" s="21"/>
      <c r="RKU146" s="21"/>
      <c r="RKV146" s="21"/>
      <c r="RKW146" s="21"/>
      <c r="RKX146" s="21"/>
      <c r="RKY146" s="21"/>
      <c r="RKZ146" s="21"/>
      <c r="RLA146" s="21"/>
      <c r="RLB146" s="21"/>
      <c r="RLC146" s="21"/>
      <c r="RLD146" s="21"/>
      <c r="RLE146" s="21"/>
      <c r="RLF146" s="21"/>
      <c r="RLG146" s="21"/>
      <c r="RLH146" s="21"/>
      <c r="RLI146" s="21"/>
      <c r="RLJ146" s="21"/>
      <c r="RLK146" s="21"/>
      <c r="RLL146" s="21"/>
      <c r="RLM146" s="21"/>
      <c r="RLN146" s="21"/>
      <c r="RLO146" s="21"/>
      <c r="RLP146" s="21"/>
      <c r="RLQ146" s="21"/>
      <c r="RLR146" s="21"/>
      <c r="RLS146" s="21"/>
      <c r="RLT146" s="21"/>
      <c r="RLU146" s="21"/>
      <c r="RLV146" s="21"/>
      <c r="RLW146" s="21"/>
      <c r="RLX146" s="21"/>
      <c r="RLY146" s="21"/>
      <c r="RLZ146" s="21"/>
      <c r="RMA146" s="21"/>
      <c r="RMB146" s="21"/>
      <c r="RMC146" s="21"/>
      <c r="RMD146" s="21"/>
      <c r="RME146" s="21"/>
      <c r="RMF146" s="21"/>
      <c r="RMG146" s="21"/>
      <c r="RMH146" s="21"/>
      <c r="RMI146" s="21"/>
      <c r="RMJ146" s="21"/>
      <c r="RMK146" s="21"/>
      <c r="RML146" s="21"/>
      <c r="RMM146" s="21"/>
      <c r="RMN146" s="21"/>
      <c r="RMO146" s="21"/>
      <c r="RMP146" s="21"/>
      <c r="RMQ146" s="21"/>
      <c r="RMR146" s="21"/>
      <c r="RMS146" s="21"/>
      <c r="RMT146" s="21"/>
      <c r="RMU146" s="21"/>
      <c r="RMV146" s="21"/>
      <c r="RMW146" s="21"/>
      <c r="RMX146" s="21"/>
      <c r="RMY146" s="21"/>
      <c r="RMZ146" s="21"/>
      <c r="RNA146" s="21"/>
      <c r="RNB146" s="21"/>
      <c r="RNC146" s="21"/>
      <c r="RND146" s="21"/>
      <c r="RNE146" s="21"/>
      <c r="RNF146" s="21"/>
      <c r="RNG146" s="21"/>
      <c r="RNH146" s="21"/>
      <c r="RNI146" s="21"/>
      <c r="RNJ146" s="21"/>
      <c r="RNK146" s="21"/>
      <c r="RNL146" s="21"/>
      <c r="RNM146" s="21"/>
      <c r="RNN146" s="21"/>
      <c r="RNO146" s="21"/>
      <c r="RNP146" s="21"/>
      <c r="RNQ146" s="21"/>
      <c r="RNR146" s="21"/>
      <c r="RNS146" s="21"/>
      <c r="RNT146" s="21"/>
      <c r="RNU146" s="21"/>
      <c r="RNV146" s="21"/>
      <c r="RNW146" s="21"/>
      <c r="RNX146" s="21"/>
      <c r="RNY146" s="21"/>
      <c r="RNZ146" s="21"/>
      <c r="ROA146" s="21"/>
      <c r="ROB146" s="21"/>
      <c r="ROC146" s="21"/>
      <c r="ROD146" s="21"/>
      <c r="ROE146" s="21"/>
      <c r="ROF146" s="21"/>
      <c r="ROG146" s="21"/>
      <c r="ROH146" s="21"/>
      <c r="ROI146" s="21"/>
      <c r="ROJ146" s="21"/>
      <c r="ROK146" s="21"/>
      <c r="ROL146" s="21"/>
      <c r="ROM146" s="21"/>
      <c r="RON146" s="21"/>
      <c r="ROO146" s="21"/>
      <c r="ROP146" s="21"/>
      <c r="ROQ146" s="21"/>
      <c r="ROR146" s="21"/>
      <c r="ROS146" s="21"/>
      <c r="ROT146" s="21"/>
      <c r="ROU146" s="21"/>
      <c r="ROV146" s="21"/>
      <c r="ROW146" s="21"/>
      <c r="ROX146" s="21"/>
      <c r="ROY146" s="21"/>
      <c r="ROZ146" s="21"/>
      <c r="RPA146" s="21"/>
      <c r="RPB146" s="21"/>
      <c r="RPC146" s="21"/>
      <c r="RPD146" s="21"/>
      <c r="RPE146" s="21"/>
      <c r="RPF146" s="21"/>
      <c r="RPG146" s="21"/>
      <c r="RPH146" s="21"/>
      <c r="RPI146" s="21"/>
      <c r="RPJ146" s="21"/>
      <c r="RPK146" s="21"/>
      <c r="RPL146" s="21"/>
      <c r="RPM146" s="21"/>
      <c r="RPN146" s="21"/>
      <c r="RPO146" s="21"/>
      <c r="RPP146" s="21"/>
      <c r="RPQ146" s="21"/>
      <c r="RPR146" s="21"/>
      <c r="RPS146" s="21"/>
      <c r="RPT146" s="21"/>
      <c r="RPU146" s="21"/>
      <c r="RPV146" s="21"/>
      <c r="RPW146" s="21"/>
      <c r="RPX146" s="21"/>
      <c r="RPY146" s="21"/>
      <c r="RPZ146" s="21"/>
      <c r="RQA146" s="21"/>
      <c r="RQB146" s="21"/>
      <c r="RQC146" s="21"/>
      <c r="RQD146" s="21"/>
      <c r="RQE146" s="21"/>
      <c r="RQF146" s="21"/>
      <c r="RQG146" s="21"/>
      <c r="RQH146" s="21"/>
      <c r="RQI146" s="21"/>
      <c r="RQJ146" s="21"/>
      <c r="RQK146" s="21"/>
      <c r="RQL146" s="21"/>
      <c r="RQM146" s="21"/>
      <c r="RQN146" s="21"/>
      <c r="RQO146" s="21"/>
      <c r="RQP146" s="21"/>
      <c r="RQQ146" s="21"/>
      <c r="RQR146" s="21"/>
      <c r="RQS146" s="21"/>
      <c r="RQT146" s="21"/>
      <c r="RQU146" s="21"/>
      <c r="RQV146" s="21"/>
      <c r="RQW146" s="21"/>
      <c r="RQX146" s="21"/>
      <c r="RQY146" s="21"/>
      <c r="RQZ146" s="21"/>
      <c r="RRA146" s="21"/>
      <c r="RRB146" s="21"/>
      <c r="RRC146" s="21"/>
      <c r="RRD146" s="21"/>
      <c r="RRE146" s="21"/>
      <c r="RRF146" s="21"/>
      <c r="RRG146" s="21"/>
      <c r="RRH146" s="21"/>
      <c r="RRI146" s="21"/>
      <c r="RRJ146" s="21"/>
      <c r="RRK146" s="21"/>
      <c r="RRL146" s="21"/>
      <c r="RRM146" s="21"/>
      <c r="RRN146" s="21"/>
      <c r="RRO146" s="21"/>
      <c r="RRP146" s="21"/>
      <c r="RRQ146" s="21"/>
      <c r="RRR146" s="21"/>
      <c r="RRS146" s="21"/>
      <c r="RRT146" s="21"/>
      <c r="RRU146" s="21"/>
      <c r="RRV146" s="21"/>
      <c r="RRW146" s="21"/>
      <c r="RRX146" s="21"/>
      <c r="RRY146" s="21"/>
      <c r="RRZ146" s="21"/>
      <c r="RSA146" s="21"/>
      <c r="RSB146" s="21"/>
      <c r="RSC146" s="21"/>
      <c r="RSD146" s="21"/>
      <c r="RSE146" s="21"/>
      <c r="RSF146" s="21"/>
      <c r="RSG146" s="21"/>
      <c r="RSH146" s="21"/>
      <c r="RSI146" s="21"/>
      <c r="RSJ146" s="21"/>
      <c r="RSK146" s="21"/>
      <c r="RSL146" s="21"/>
      <c r="RSM146" s="21"/>
      <c r="RSN146" s="21"/>
      <c r="RSO146" s="21"/>
      <c r="RSP146" s="21"/>
      <c r="RSQ146" s="21"/>
      <c r="RSR146" s="21"/>
      <c r="RSS146" s="21"/>
      <c r="RST146" s="21"/>
      <c r="RSU146" s="21"/>
      <c r="RSV146" s="21"/>
      <c r="RSW146" s="21"/>
      <c r="RSX146" s="21"/>
      <c r="RSY146" s="21"/>
      <c r="RSZ146" s="21"/>
      <c r="RTA146" s="21"/>
      <c r="RTB146" s="21"/>
      <c r="RTC146" s="21"/>
      <c r="RTD146" s="21"/>
      <c r="RTE146" s="21"/>
      <c r="RTF146" s="21"/>
      <c r="RTG146" s="21"/>
      <c r="RTH146" s="21"/>
      <c r="RTI146" s="21"/>
      <c r="RTJ146" s="21"/>
      <c r="RTK146" s="21"/>
      <c r="RTL146" s="21"/>
      <c r="RTM146" s="21"/>
      <c r="RTN146" s="21"/>
      <c r="RTO146" s="21"/>
      <c r="RTP146" s="21"/>
      <c r="RTQ146" s="21"/>
      <c r="RTR146" s="21"/>
      <c r="RTS146" s="21"/>
      <c r="RTT146" s="21"/>
      <c r="RTU146" s="21"/>
      <c r="RTV146" s="21"/>
      <c r="RTW146" s="21"/>
      <c r="RTX146" s="21"/>
      <c r="RTY146" s="21"/>
      <c r="RTZ146" s="21"/>
      <c r="RUA146" s="21"/>
      <c r="RUB146" s="21"/>
      <c r="RUC146" s="21"/>
      <c r="RUD146" s="21"/>
      <c r="RUE146" s="21"/>
      <c r="RUF146" s="21"/>
      <c r="RUG146" s="21"/>
      <c r="RUH146" s="21"/>
      <c r="RUI146" s="21"/>
      <c r="RUJ146" s="21"/>
      <c r="RUK146" s="21"/>
      <c r="RUL146" s="21"/>
      <c r="RUM146" s="21"/>
      <c r="RUN146" s="21"/>
      <c r="RUO146" s="21"/>
      <c r="RUP146" s="21"/>
      <c r="RUQ146" s="21"/>
      <c r="RUR146" s="21"/>
      <c r="RUS146" s="21"/>
      <c r="RUT146" s="21"/>
      <c r="RUU146" s="21"/>
      <c r="RUV146" s="21"/>
      <c r="RUW146" s="21"/>
      <c r="RUX146" s="21"/>
      <c r="RUY146" s="21"/>
      <c r="RUZ146" s="21"/>
      <c r="RVA146" s="21"/>
      <c r="RVB146" s="21"/>
      <c r="RVC146" s="21"/>
      <c r="RVD146" s="21"/>
      <c r="RVE146" s="21"/>
      <c r="RVF146" s="21"/>
      <c r="RVG146" s="21"/>
      <c r="RVH146" s="21"/>
      <c r="RVI146" s="21"/>
      <c r="RVJ146" s="21"/>
      <c r="RVK146" s="21"/>
      <c r="RVL146" s="21"/>
      <c r="RVM146" s="21"/>
      <c r="RVN146" s="21"/>
      <c r="RVO146" s="21"/>
      <c r="RVP146" s="21"/>
      <c r="RVQ146" s="21"/>
      <c r="RVR146" s="21"/>
      <c r="RVS146" s="21"/>
      <c r="RVT146" s="21"/>
      <c r="RVU146" s="21"/>
      <c r="RVV146" s="21"/>
      <c r="RVW146" s="21"/>
      <c r="RVX146" s="21"/>
      <c r="RVY146" s="21"/>
      <c r="RVZ146" s="21"/>
      <c r="RWA146" s="21"/>
      <c r="RWB146" s="21"/>
      <c r="RWC146" s="21"/>
      <c r="RWD146" s="21"/>
      <c r="RWE146" s="21"/>
      <c r="RWF146" s="21"/>
      <c r="RWG146" s="21"/>
      <c r="RWH146" s="21"/>
      <c r="RWI146" s="21"/>
      <c r="RWJ146" s="21"/>
      <c r="RWK146" s="21"/>
      <c r="RWL146" s="21"/>
      <c r="RWM146" s="21"/>
      <c r="RWN146" s="21"/>
      <c r="RWO146" s="21"/>
      <c r="RWP146" s="21"/>
      <c r="RWQ146" s="21"/>
      <c r="RWR146" s="21"/>
      <c r="RWS146" s="21"/>
      <c r="RWT146" s="21"/>
      <c r="RWU146" s="21"/>
      <c r="RWV146" s="21"/>
      <c r="RWW146" s="21"/>
      <c r="RWX146" s="21"/>
      <c r="RWY146" s="21"/>
      <c r="RWZ146" s="21"/>
      <c r="RXA146" s="21"/>
      <c r="RXB146" s="21"/>
      <c r="RXC146" s="21"/>
      <c r="RXD146" s="21"/>
      <c r="RXE146" s="21"/>
      <c r="RXF146" s="21"/>
      <c r="RXG146" s="21"/>
      <c r="RXH146" s="21"/>
      <c r="RXI146" s="21"/>
      <c r="RXJ146" s="21"/>
      <c r="RXK146" s="21"/>
      <c r="RXL146" s="21"/>
      <c r="RXM146" s="21"/>
      <c r="RXN146" s="21"/>
      <c r="RXO146" s="21"/>
      <c r="RXP146" s="21"/>
      <c r="RXQ146" s="21"/>
      <c r="RXR146" s="21"/>
      <c r="RXS146" s="21"/>
      <c r="RXT146" s="21"/>
      <c r="RXU146" s="21"/>
      <c r="RXV146" s="21"/>
      <c r="RXW146" s="21"/>
      <c r="RXX146" s="21"/>
      <c r="RXY146" s="21"/>
      <c r="RXZ146" s="21"/>
      <c r="RYA146" s="21"/>
      <c r="RYB146" s="21"/>
      <c r="RYC146" s="21"/>
      <c r="RYD146" s="21"/>
      <c r="RYE146" s="21"/>
      <c r="RYF146" s="21"/>
      <c r="RYG146" s="21"/>
      <c r="RYH146" s="21"/>
      <c r="RYI146" s="21"/>
      <c r="RYJ146" s="21"/>
      <c r="RYK146" s="21"/>
      <c r="RYL146" s="21"/>
      <c r="RYM146" s="21"/>
      <c r="RYN146" s="21"/>
      <c r="RYO146" s="21"/>
      <c r="RYP146" s="21"/>
      <c r="RYQ146" s="21"/>
      <c r="RYR146" s="21"/>
      <c r="RYS146" s="21"/>
      <c r="RYT146" s="21"/>
      <c r="RYU146" s="21"/>
      <c r="RYV146" s="21"/>
      <c r="RYW146" s="21"/>
      <c r="RYX146" s="21"/>
      <c r="RYY146" s="21"/>
      <c r="RYZ146" s="21"/>
      <c r="RZA146" s="21"/>
      <c r="RZB146" s="21"/>
      <c r="RZC146" s="21"/>
      <c r="RZD146" s="21"/>
      <c r="RZE146" s="21"/>
      <c r="RZF146" s="21"/>
      <c r="RZG146" s="21"/>
      <c r="RZH146" s="21"/>
      <c r="RZI146" s="21"/>
      <c r="RZJ146" s="21"/>
      <c r="RZK146" s="21"/>
      <c r="RZL146" s="21"/>
      <c r="RZM146" s="21"/>
      <c r="RZN146" s="21"/>
      <c r="RZO146" s="21"/>
      <c r="RZP146" s="21"/>
      <c r="RZQ146" s="21"/>
      <c r="RZR146" s="21"/>
      <c r="RZS146" s="21"/>
      <c r="RZT146" s="21"/>
      <c r="RZU146" s="21"/>
      <c r="RZV146" s="21"/>
      <c r="RZW146" s="21"/>
      <c r="RZX146" s="21"/>
      <c r="RZY146" s="21"/>
      <c r="RZZ146" s="21"/>
      <c r="SAA146" s="21"/>
      <c r="SAB146" s="21"/>
      <c r="SAC146" s="21"/>
      <c r="SAD146" s="21"/>
      <c r="SAE146" s="21"/>
      <c r="SAF146" s="21"/>
      <c r="SAG146" s="21"/>
      <c r="SAH146" s="21"/>
      <c r="SAI146" s="21"/>
      <c r="SAJ146" s="21"/>
      <c r="SAK146" s="21"/>
      <c r="SAL146" s="21"/>
      <c r="SAM146" s="21"/>
      <c r="SAN146" s="21"/>
      <c r="SAO146" s="21"/>
      <c r="SAP146" s="21"/>
      <c r="SAQ146" s="21"/>
      <c r="SAR146" s="21"/>
      <c r="SAS146" s="21"/>
      <c r="SAT146" s="21"/>
      <c r="SAU146" s="21"/>
      <c r="SAV146" s="21"/>
      <c r="SAW146" s="21"/>
      <c r="SAX146" s="21"/>
      <c r="SAY146" s="21"/>
      <c r="SAZ146" s="21"/>
      <c r="SBA146" s="21"/>
      <c r="SBB146" s="21"/>
      <c r="SBC146" s="21"/>
      <c r="SBD146" s="21"/>
      <c r="SBE146" s="21"/>
      <c r="SBF146" s="21"/>
      <c r="SBG146" s="21"/>
      <c r="SBH146" s="21"/>
      <c r="SBI146" s="21"/>
      <c r="SBJ146" s="21"/>
      <c r="SBK146" s="21"/>
      <c r="SBL146" s="21"/>
      <c r="SBM146" s="21"/>
      <c r="SBN146" s="21"/>
      <c r="SBO146" s="21"/>
      <c r="SBP146" s="21"/>
      <c r="SBQ146" s="21"/>
      <c r="SBR146" s="21"/>
      <c r="SBS146" s="21"/>
      <c r="SBT146" s="21"/>
      <c r="SBU146" s="21"/>
      <c r="SBV146" s="21"/>
      <c r="SBW146" s="21"/>
      <c r="SBX146" s="21"/>
      <c r="SBY146" s="21"/>
      <c r="SBZ146" s="21"/>
      <c r="SCA146" s="21"/>
      <c r="SCB146" s="21"/>
      <c r="SCC146" s="21"/>
      <c r="SCD146" s="21"/>
      <c r="SCE146" s="21"/>
      <c r="SCF146" s="21"/>
      <c r="SCG146" s="21"/>
      <c r="SCH146" s="21"/>
      <c r="SCI146" s="21"/>
      <c r="SCJ146" s="21"/>
      <c r="SCK146" s="21"/>
      <c r="SCL146" s="21"/>
      <c r="SCM146" s="21"/>
      <c r="SCN146" s="21"/>
      <c r="SCO146" s="21"/>
      <c r="SCP146" s="21"/>
      <c r="SCQ146" s="21"/>
      <c r="SCR146" s="21"/>
      <c r="SCS146" s="21"/>
      <c r="SCT146" s="21"/>
      <c r="SCU146" s="21"/>
      <c r="SCV146" s="21"/>
      <c r="SCW146" s="21"/>
      <c r="SCX146" s="21"/>
      <c r="SCY146" s="21"/>
      <c r="SCZ146" s="21"/>
      <c r="SDA146" s="21"/>
      <c r="SDB146" s="21"/>
      <c r="SDC146" s="21"/>
      <c r="SDD146" s="21"/>
      <c r="SDE146" s="21"/>
      <c r="SDF146" s="21"/>
      <c r="SDG146" s="21"/>
      <c r="SDH146" s="21"/>
      <c r="SDI146" s="21"/>
      <c r="SDJ146" s="21"/>
      <c r="SDK146" s="21"/>
      <c r="SDL146" s="21"/>
      <c r="SDM146" s="21"/>
      <c r="SDN146" s="21"/>
      <c r="SDO146" s="21"/>
      <c r="SDP146" s="21"/>
      <c r="SDQ146" s="21"/>
      <c r="SDR146" s="21"/>
      <c r="SDS146" s="21"/>
      <c r="SDT146" s="21"/>
      <c r="SDU146" s="21"/>
      <c r="SDV146" s="21"/>
      <c r="SDW146" s="21"/>
      <c r="SDX146" s="21"/>
      <c r="SDY146" s="21"/>
      <c r="SDZ146" s="21"/>
      <c r="SEA146" s="21"/>
      <c r="SEB146" s="21"/>
      <c r="SEC146" s="21"/>
      <c r="SED146" s="21"/>
      <c r="SEE146" s="21"/>
      <c r="SEF146" s="21"/>
      <c r="SEG146" s="21"/>
      <c r="SEH146" s="21"/>
      <c r="SEI146" s="21"/>
      <c r="SEJ146" s="21"/>
      <c r="SEK146" s="21"/>
      <c r="SEL146" s="21"/>
      <c r="SEM146" s="21"/>
      <c r="SEN146" s="21"/>
      <c r="SEO146" s="21"/>
      <c r="SEP146" s="21"/>
      <c r="SEQ146" s="21"/>
      <c r="SER146" s="21"/>
      <c r="SES146" s="21"/>
      <c r="SET146" s="21"/>
      <c r="SEU146" s="21"/>
      <c r="SEV146" s="21"/>
      <c r="SEW146" s="21"/>
      <c r="SEX146" s="21"/>
      <c r="SEY146" s="21"/>
      <c r="SEZ146" s="21"/>
      <c r="SFA146" s="21"/>
      <c r="SFB146" s="21"/>
      <c r="SFC146" s="21"/>
      <c r="SFD146" s="21"/>
      <c r="SFE146" s="21"/>
      <c r="SFF146" s="21"/>
      <c r="SFG146" s="21"/>
      <c r="SFH146" s="21"/>
      <c r="SFI146" s="21"/>
      <c r="SFJ146" s="21"/>
      <c r="SFK146" s="21"/>
      <c r="SFL146" s="21"/>
      <c r="SFM146" s="21"/>
      <c r="SFN146" s="21"/>
      <c r="SFO146" s="21"/>
      <c r="SFP146" s="21"/>
      <c r="SFQ146" s="21"/>
      <c r="SFR146" s="21"/>
      <c r="SFS146" s="21"/>
      <c r="SFT146" s="21"/>
      <c r="SFU146" s="21"/>
      <c r="SFV146" s="21"/>
      <c r="SFW146" s="21"/>
      <c r="SFX146" s="21"/>
      <c r="SFY146" s="21"/>
      <c r="SFZ146" s="21"/>
      <c r="SGA146" s="21"/>
      <c r="SGB146" s="21"/>
      <c r="SGC146" s="21"/>
      <c r="SGD146" s="21"/>
      <c r="SGE146" s="21"/>
      <c r="SGF146" s="21"/>
      <c r="SGG146" s="21"/>
      <c r="SGH146" s="21"/>
      <c r="SGI146" s="21"/>
      <c r="SGJ146" s="21"/>
      <c r="SGK146" s="21"/>
      <c r="SGL146" s="21"/>
      <c r="SGM146" s="21"/>
      <c r="SGN146" s="21"/>
      <c r="SGO146" s="21"/>
      <c r="SGP146" s="21"/>
      <c r="SGQ146" s="21"/>
      <c r="SGR146" s="21"/>
      <c r="SGS146" s="21"/>
      <c r="SGT146" s="21"/>
      <c r="SGU146" s="21"/>
      <c r="SGV146" s="21"/>
      <c r="SGW146" s="21"/>
      <c r="SGX146" s="21"/>
      <c r="SGY146" s="21"/>
      <c r="SGZ146" s="21"/>
      <c r="SHA146" s="21"/>
      <c r="SHB146" s="21"/>
      <c r="SHC146" s="21"/>
      <c r="SHD146" s="21"/>
      <c r="SHE146" s="21"/>
      <c r="SHF146" s="21"/>
      <c r="SHG146" s="21"/>
      <c r="SHH146" s="21"/>
      <c r="SHI146" s="21"/>
      <c r="SHJ146" s="21"/>
      <c r="SHK146" s="21"/>
      <c r="SHL146" s="21"/>
      <c r="SHM146" s="21"/>
      <c r="SHN146" s="21"/>
      <c r="SHO146" s="21"/>
      <c r="SHP146" s="21"/>
      <c r="SHQ146" s="21"/>
      <c r="SHR146" s="21"/>
      <c r="SHS146" s="21"/>
      <c r="SHT146" s="21"/>
      <c r="SHU146" s="21"/>
      <c r="SHV146" s="21"/>
      <c r="SHW146" s="21"/>
      <c r="SHX146" s="21"/>
      <c r="SHY146" s="21"/>
      <c r="SHZ146" s="21"/>
      <c r="SIA146" s="21"/>
      <c r="SIB146" s="21"/>
      <c r="SIC146" s="21"/>
      <c r="SID146" s="21"/>
      <c r="SIE146" s="21"/>
      <c r="SIF146" s="21"/>
      <c r="SIG146" s="21"/>
      <c r="SIH146" s="21"/>
      <c r="SII146" s="21"/>
      <c r="SIJ146" s="21"/>
      <c r="SIK146" s="21"/>
      <c r="SIL146" s="21"/>
      <c r="SIM146" s="21"/>
      <c r="SIN146" s="21"/>
      <c r="SIO146" s="21"/>
      <c r="SIP146" s="21"/>
      <c r="SIQ146" s="21"/>
      <c r="SIR146" s="21"/>
      <c r="SIS146" s="21"/>
      <c r="SIT146" s="21"/>
      <c r="SIU146" s="21"/>
      <c r="SIV146" s="21"/>
      <c r="SIW146" s="21"/>
      <c r="SIX146" s="21"/>
      <c r="SIY146" s="21"/>
      <c r="SIZ146" s="21"/>
      <c r="SJA146" s="21"/>
      <c r="SJB146" s="21"/>
      <c r="SJC146" s="21"/>
      <c r="SJD146" s="21"/>
      <c r="SJE146" s="21"/>
      <c r="SJF146" s="21"/>
      <c r="SJG146" s="21"/>
      <c r="SJH146" s="21"/>
      <c r="SJI146" s="21"/>
      <c r="SJJ146" s="21"/>
      <c r="SJK146" s="21"/>
      <c r="SJL146" s="21"/>
      <c r="SJM146" s="21"/>
      <c r="SJN146" s="21"/>
      <c r="SJO146" s="21"/>
      <c r="SJP146" s="21"/>
      <c r="SJQ146" s="21"/>
      <c r="SJR146" s="21"/>
      <c r="SJS146" s="21"/>
      <c r="SJT146" s="21"/>
      <c r="SJU146" s="21"/>
      <c r="SJV146" s="21"/>
      <c r="SJW146" s="21"/>
      <c r="SJX146" s="21"/>
      <c r="SJY146" s="21"/>
      <c r="SJZ146" s="21"/>
      <c r="SKA146" s="21"/>
      <c r="SKB146" s="21"/>
      <c r="SKC146" s="21"/>
      <c r="SKD146" s="21"/>
      <c r="SKE146" s="21"/>
      <c r="SKF146" s="21"/>
      <c r="SKG146" s="21"/>
      <c r="SKH146" s="21"/>
      <c r="SKI146" s="21"/>
      <c r="SKJ146" s="21"/>
      <c r="SKK146" s="21"/>
      <c r="SKL146" s="21"/>
      <c r="SKM146" s="21"/>
      <c r="SKN146" s="21"/>
      <c r="SKO146" s="21"/>
      <c r="SKP146" s="21"/>
      <c r="SKQ146" s="21"/>
      <c r="SKR146" s="21"/>
      <c r="SKS146" s="21"/>
      <c r="SKT146" s="21"/>
      <c r="SKU146" s="21"/>
      <c r="SKV146" s="21"/>
      <c r="SKW146" s="21"/>
      <c r="SKX146" s="21"/>
      <c r="SKY146" s="21"/>
      <c r="SKZ146" s="21"/>
      <c r="SLA146" s="21"/>
      <c r="SLB146" s="21"/>
      <c r="SLC146" s="21"/>
      <c r="SLD146" s="21"/>
      <c r="SLE146" s="21"/>
      <c r="SLF146" s="21"/>
      <c r="SLG146" s="21"/>
      <c r="SLH146" s="21"/>
      <c r="SLI146" s="21"/>
      <c r="SLJ146" s="21"/>
      <c r="SLK146" s="21"/>
      <c r="SLL146" s="21"/>
      <c r="SLM146" s="21"/>
      <c r="SLN146" s="21"/>
      <c r="SLO146" s="21"/>
      <c r="SLP146" s="21"/>
      <c r="SLQ146" s="21"/>
      <c r="SLR146" s="21"/>
      <c r="SLS146" s="21"/>
      <c r="SLT146" s="21"/>
      <c r="SLU146" s="21"/>
      <c r="SLV146" s="21"/>
      <c r="SLW146" s="21"/>
      <c r="SLX146" s="21"/>
      <c r="SLY146" s="21"/>
      <c r="SLZ146" s="21"/>
      <c r="SMA146" s="21"/>
      <c r="SMB146" s="21"/>
      <c r="SMC146" s="21"/>
      <c r="SMD146" s="21"/>
      <c r="SME146" s="21"/>
      <c r="SMF146" s="21"/>
      <c r="SMG146" s="21"/>
      <c r="SMH146" s="21"/>
      <c r="SMI146" s="21"/>
      <c r="SMJ146" s="21"/>
      <c r="SMK146" s="21"/>
      <c r="SML146" s="21"/>
      <c r="SMM146" s="21"/>
      <c r="SMN146" s="21"/>
      <c r="SMO146" s="21"/>
      <c r="SMP146" s="21"/>
      <c r="SMQ146" s="21"/>
      <c r="SMR146" s="21"/>
      <c r="SMS146" s="21"/>
      <c r="SMT146" s="21"/>
      <c r="SMU146" s="21"/>
      <c r="SMV146" s="21"/>
      <c r="SMW146" s="21"/>
      <c r="SMX146" s="21"/>
      <c r="SMY146" s="21"/>
      <c r="SMZ146" s="21"/>
      <c r="SNA146" s="21"/>
      <c r="SNB146" s="21"/>
      <c r="SNC146" s="21"/>
      <c r="SND146" s="21"/>
      <c r="SNE146" s="21"/>
      <c r="SNF146" s="21"/>
      <c r="SNG146" s="21"/>
      <c r="SNH146" s="21"/>
      <c r="SNI146" s="21"/>
      <c r="SNJ146" s="21"/>
      <c r="SNK146" s="21"/>
      <c r="SNL146" s="21"/>
      <c r="SNM146" s="21"/>
      <c r="SNN146" s="21"/>
      <c r="SNO146" s="21"/>
      <c r="SNP146" s="21"/>
      <c r="SNQ146" s="21"/>
      <c r="SNR146" s="21"/>
      <c r="SNS146" s="21"/>
      <c r="SNT146" s="21"/>
      <c r="SNU146" s="21"/>
      <c r="SNV146" s="21"/>
      <c r="SNW146" s="21"/>
      <c r="SNX146" s="21"/>
      <c r="SNY146" s="21"/>
      <c r="SNZ146" s="21"/>
      <c r="SOA146" s="21"/>
      <c r="SOB146" s="21"/>
      <c r="SOC146" s="21"/>
      <c r="SOD146" s="21"/>
      <c r="SOE146" s="21"/>
      <c r="SOF146" s="21"/>
      <c r="SOG146" s="21"/>
      <c r="SOH146" s="21"/>
      <c r="SOI146" s="21"/>
      <c r="SOJ146" s="21"/>
      <c r="SOK146" s="21"/>
      <c r="SOL146" s="21"/>
      <c r="SOM146" s="21"/>
      <c r="SON146" s="21"/>
      <c r="SOO146" s="21"/>
      <c r="SOP146" s="21"/>
      <c r="SOQ146" s="21"/>
      <c r="SOR146" s="21"/>
      <c r="SOS146" s="21"/>
      <c r="SOT146" s="21"/>
      <c r="SOU146" s="21"/>
      <c r="SOV146" s="21"/>
      <c r="SOW146" s="21"/>
      <c r="SOX146" s="21"/>
      <c r="SOY146" s="21"/>
      <c r="SOZ146" s="21"/>
      <c r="SPA146" s="21"/>
      <c r="SPB146" s="21"/>
      <c r="SPC146" s="21"/>
      <c r="SPD146" s="21"/>
      <c r="SPE146" s="21"/>
      <c r="SPF146" s="21"/>
      <c r="SPG146" s="21"/>
      <c r="SPH146" s="21"/>
      <c r="SPI146" s="21"/>
      <c r="SPJ146" s="21"/>
      <c r="SPK146" s="21"/>
      <c r="SPL146" s="21"/>
      <c r="SPM146" s="21"/>
      <c r="SPN146" s="21"/>
      <c r="SPO146" s="21"/>
      <c r="SPP146" s="21"/>
      <c r="SPQ146" s="21"/>
      <c r="SPR146" s="21"/>
      <c r="SPS146" s="21"/>
      <c r="SPT146" s="21"/>
      <c r="SPU146" s="21"/>
      <c r="SPV146" s="21"/>
      <c r="SPW146" s="21"/>
      <c r="SPX146" s="21"/>
      <c r="SPY146" s="21"/>
      <c r="SPZ146" s="21"/>
      <c r="SQA146" s="21"/>
      <c r="SQB146" s="21"/>
      <c r="SQC146" s="21"/>
      <c r="SQD146" s="21"/>
      <c r="SQE146" s="21"/>
      <c r="SQF146" s="21"/>
      <c r="SQG146" s="21"/>
      <c r="SQH146" s="21"/>
      <c r="SQI146" s="21"/>
      <c r="SQJ146" s="21"/>
      <c r="SQK146" s="21"/>
      <c r="SQL146" s="21"/>
      <c r="SQM146" s="21"/>
      <c r="SQN146" s="21"/>
      <c r="SQO146" s="21"/>
      <c r="SQP146" s="21"/>
      <c r="SQQ146" s="21"/>
      <c r="SQR146" s="21"/>
      <c r="SQS146" s="21"/>
      <c r="SQT146" s="21"/>
      <c r="SQU146" s="21"/>
      <c r="SQV146" s="21"/>
      <c r="SQW146" s="21"/>
      <c r="SQX146" s="21"/>
      <c r="SQY146" s="21"/>
      <c r="SQZ146" s="21"/>
      <c r="SRA146" s="21"/>
      <c r="SRB146" s="21"/>
      <c r="SRC146" s="21"/>
      <c r="SRD146" s="21"/>
      <c r="SRE146" s="21"/>
      <c r="SRF146" s="21"/>
      <c r="SRG146" s="21"/>
      <c r="SRH146" s="21"/>
      <c r="SRI146" s="21"/>
      <c r="SRJ146" s="21"/>
      <c r="SRK146" s="21"/>
      <c r="SRL146" s="21"/>
      <c r="SRM146" s="21"/>
      <c r="SRN146" s="21"/>
      <c r="SRO146" s="21"/>
      <c r="SRP146" s="21"/>
      <c r="SRQ146" s="21"/>
      <c r="SRR146" s="21"/>
      <c r="SRS146" s="21"/>
      <c r="SRT146" s="21"/>
      <c r="SRU146" s="21"/>
      <c r="SRV146" s="21"/>
      <c r="SRW146" s="21"/>
      <c r="SRX146" s="21"/>
      <c r="SRY146" s="21"/>
      <c r="SRZ146" s="21"/>
      <c r="SSA146" s="21"/>
      <c r="SSB146" s="21"/>
      <c r="SSC146" s="21"/>
      <c r="SSD146" s="21"/>
      <c r="SSE146" s="21"/>
      <c r="SSF146" s="21"/>
      <c r="SSG146" s="21"/>
      <c r="SSH146" s="21"/>
      <c r="SSI146" s="21"/>
      <c r="SSJ146" s="21"/>
      <c r="SSK146" s="21"/>
      <c r="SSL146" s="21"/>
      <c r="SSM146" s="21"/>
      <c r="SSN146" s="21"/>
      <c r="SSO146" s="21"/>
      <c r="SSP146" s="21"/>
      <c r="SSQ146" s="21"/>
      <c r="SSR146" s="21"/>
      <c r="SSS146" s="21"/>
      <c r="SST146" s="21"/>
      <c r="SSU146" s="21"/>
      <c r="SSV146" s="21"/>
      <c r="SSW146" s="21"/>
      <c r="SSX146" s="21"/>
      <c r="SSY146" s="21"/>
      <c r="SSZ146" s="21"/>
      <c r="STA146" s="21"/>
      <c r="STB146" s="21"/>
      <c r="STC146" s="21"/>
      <c r="STD146" s="21"/>
      <c r="STE146" s="21"/>
      <c r="STF146" s="21"/>
      <c r="STG146" s="21"/>
      <c r="STH146" s="21"/>
      <c r="STI146" s="21"/>
      <c r="STJ146" s="21"/>
      <c r="STK146" s="21"/>
      <c r="STL146" s="21"/>
      <c r="STM146" s="21"/>
      <c r="STN146" s="21"/>
      <c r="STO146" s="21"/>
      <c r="STP146" s="21"/>
      <c r="STQ146" s="21"/>
      <c r="STR146" s="21"/>
      <c r="STS146" s="21"/>
      <c r="STT146" s="21"/>
      <c r="STU146" s="21"/>
      <c r="STV146" s="21"/>
      <c r="STW146" s="21"/>
      <c r="STX146" s="21"/>
      <c r="STY146" s="21"/>
      <c r="STZ146" s="21"/>
      <c r="SUA146" s="21"/>
      <c r="SUB146" s="21"/>
      <c r="SUC146" s="21"/>
      <c r="SUD146" s="21"/>
      <c r="SUE146" s="21"/>
      <c r="SUF146" s="21"/>
      <c r="SUG146" s="21"/>
      <c r="SUH146" s="21"/>
      <c r="SUI146" s="21"/>
      <c r="SUJ146" s="21"/>
      <c r="SUK146" s="21"/>
      <c r="SUL146" s="21"/>
      <c r="SUM146" s="21"/>
      <c r="SUN146" s="21"/>
      <c r="SUO146" s="21"/>
      <c r="SUP146" s="21"/>
      <c r="SUQ146" s="21"/>
      <c r="SUR146" s="21"/>
      <c r="SUS146" s="21"/>
      <c r="SUT146" s="21"/>
      <c r="SUU146" s="21"/>
      <c r="SUV146" s="21"/>
      <c r="SUW146" s="21"/>
      <c r="SUX146" s="21"/>
      <c r="SUY146" s="21"/>
      <c r="SUZ146" s="21"/>
      <c r="SVA146" s="21"/>
      <c r="SVB146" s="21"/>
      <c r="SVC146" s="21"/>
      <c r="SVD146" s="21"/>
      <c r="SVE146" s="21"/>
      <c r="SVF146" s="21"/>
      <c r="SVG146" s="21"/>
      <c r="SVH146" s="21"/>
      <c r="SVI146" s="21"/>
      <c r="SVJ146" s="21"/>
      <c r="SVK146" s="21"/>
      <c r="SVL146" s="21"/>
      <c r="SVM146" s="21"/>
      <c r="SVN146" s="21"/>
      <c r="SVO146" s="21"/>
      <c r="SVP146" s="21"/>
      <c r="SVQ146" s="21"/>
      <c r="SVR146" s="21"/>
      <c r="SVS146" s="21"/>
      <c r="SVT146" s="21"/>
      <c r="SVU146" s="21"/>
      <c r="SVV146" s="21"/>
      <c r="SVW146" s="21"/>
      <c r="SVX146" s="21"/>
      <c r="SVY146" s="21"/>
      <c r="SVZ146" s="21"/>
      <c r="SWA146" s="21"/>
      <c r="SWB146" s="21"/>
      <c r="SWC146" s="21"/>
      <c r="SWD146" s="21"/>
      <c r="SWE146" s="21"/>
      <c r="SWF146" s="21"/>
      <c r="SWG146" s="21"/>
      <c r="SWH146" s="21"/>
      <c r="SWI146" s="21"/>
      <c r="SWJ146" s="21"/>
      <c r="SWK146" s="21"/>
      <c r="SWL146" s="21"/>
      <c r="SWM146" s="21"/>
      <c r="SWN146" s="21"/>
      <c r="SWO146" s="21"/>
      <c r="SWP146" s="21"/>
      <c r="SWQ146" s="21"/>
      <c r="SWR146" s="21"/>
      <c r="SWS146" s="21"/>
      <c r="SWT146" s="21"/>
      <c r="SWU146" s="21"/>
      <c r="SWV146" s="21"/>
      <c r="SWW146" s="21"/>
      <c r="SWX146" s="21"/>
      <c r="SWY146" s="21"/>
      <c r="SWZ146" s="21"/>
      <c r="SXA146" s="21"/>
      <c r="SXB146" s="21"/>
      <c r="SXC146" s="21"/>
      <c r="SXD146" s="21"/>
      <c r="SXE146" s="21"/>
      <c r="SXF146" s="21"/>
      <c r="SXG146" s="21"/>
      <c r="SXH146" s="21"/>
      <c r="SXI146" s="21"/>
      <c r="SXJ146" s="21"/>
      <c r="SXK146" s="21"/>
      <c r="SXL146" s="21"/>
      <c r="SXM146" s="21"/>
      <c r="SXN146" s="21"/>
      <c r="SXO146" s="21"/>
      <c r="SXP146" s="21"/>
      <c r="SXQ146" s="21"/>
      <c r="SXR146" s="21"/>
      <c r="SXS146" s="21"/>
      <c r="SXT146" s="21"/>
      <c r="SXU146" s="21"/>
      <c r="SXV146" s="21"/>
      <c r="SXW146" s="21"/>
      <c r="SXX146" s="21"/>
      <c r="SXY146" s="21"/>
      <c r="SXZ146" s="21"/>
      <c r="SYA146" s="21"/>
      <c r="SYB146" s="21"/>
      <c r="SYC146" s="21"/>
      <c r="SYD146" s="21"/>
      <c r="SYE146" s="21"/>
      <c r="SYF146" s="21"/>
      <c r="SYG146" s="21"/>
      <c r="SYH146" s="21"/>
      <c r="SYI146" s="21"/>
      <c r="SYJ146" s="21"/>
      <c r="SYK146" s="21"/>
      <c r="SYL146" s="21"/>
      <c r="SYM146" s="21"/>
      <c r="SYN146" s="21"/>
      <c r="SYO146" s="21"/>
      <c r="SYP146" s="21"/>
      <c r="SYQ146" s="21"/>
      <c r="SYR146" s="21"/>
      <c r="SYS146" s="21"/>
      <c r="SYT146" s="21"/>
      <c r="SYU146" s="21"/>
      <c r="SYV146" s="21"/>
      <c r="SYW146" s="21"/>
      <c r="SYX146" s="21"/>
      <c r="SYY146" s="21"/>
      <c r="SYZ146" s="21"/>
      <c r="SZA146" s="21"/>
      <c r="SZB146" s="21"/>
      <c r="SZC146" s="21"/>
      <c r="SZD146" s="21"/>
      <c r="SZE146" s="21"/>
      <c r="SZF146" s="21"/>
      <c r="SZG146" s="21"/>
      <c r="SZH146" s="21"/>
      <c r="SZI146" s="21"/>
      <c r="SZJ146" s="21"/>
      <c r="SZK146" s="21"/>
      <c r="SZL146" s="21"/>
      <c r="SZM146" s="21"/>
      <c r="SZN146" s="21"/>
      <c r="SZO146" s="21"/>
      <c r="SZP146" s="21"/>
      <c r="SZQ146" s="21"/>
      <c r="SZR146" s="21"/>
      <c r="SZS146" s="21"/>
      <c r="SZT146" s="21"/>
      <c r="SZU146" s="21"/>
      <c r="SZV146" s="21"/>
      <c r="SZW146" s="21"/>
      <c r="SZX146" s="21"/>
      <c r="SZY146" s="21"/>
      <c r="SZZ146" s="21"/>
      <c r="TAA146" s="21"/>
      <c r="TAB146" s="21"/>
      <c r="TAC146" s="21"/>
      <c r="TAD146" s="21"/>
      <c r="TAE146" s="21"/>
      <c r="TAF146" s="21"/>
      <c r="TAG146" s="21"/>
      <c r="TAH146" s="21"/>
      <c r="TAI146" s="21"/>
      <c r="TAJ146" s="21"/>
      <c r="TAK146" s="21"/>
      <c r="TAL146" s="21"/>
      <c r="TAM146" s="21"/>
      <c r="TAN146" s="21"/>
      <c r="TAO146" s="21"/>
      <c r="TAP146" s="21"/>
      <c r="TAQ146" s="21"/>
      <c r="TAR146" s="21"/>
      <c r="TAS146" s="21"/>
      <c r="TAT146" s="21"/>
      <c r="TAU146" s="21"/>
      <c r="TAV146" s="21"/>
      <c r="TAW146" s="21"/>
      <c r="TAX146" s="21"/>
      <c r="TAY146" s="21"/>
      <c r="TAZ146" s="21"/>
      <c r="TBA146" s="21"/>
      <c r="TBB146" s="21"/>
      <c r="TBC146" s="21"/>
      <c r="TBD146" s="21"/>
      <c r="TBE146" s="21"/>
      <c r="TBF146" s="21"/>
      <c r="TBG146" s="21"/>
      <c r="TBH146" s="21"/>
      <c r="TBI146" s="21"/>
      <c r="TBJ146" s="21"/>
      <c r="TBK146" s="21"/>
      <c r="TBL146" s="21"/>
      <c r="TBM146" s="21"/>
      <c r="TBN146" s="21"/>
      <c r="TBO146" s="21"/>
      <c r="TBP146" s="21"/>
      <c r="TBQ146" s="21"/>
      <c r="TBR146" s="21"/>
      <c r="TBS146" s="21"/>
      <c r="TBT146" s="21"/>
      <c r="TBU146" s="21"/>
      <c r="TBV146" s="21"/>
      <c r="TBW146" s="21"/>
      <c r="TBX146" s="21"/>
      <c r="TBY146" s="21"/>
      <c r="TBZ146" s="21"/>
      <c r="TCA146" s="21"/>
      <c r="TCB146" s="21"/>
      <c r="TCC146" s="21"/>
      <c r="TCD146" s="21"/>
      <c r="TCE146" s="21"/>
      <c r="TCF146" s="21"/>
      <c r="TCG146" s="21"/>
      <c r="TCH146" s="21"/>
      <c r="TCI146" s="21"/>
      <c r="TCJ146" s="21"/>
      <c r="TCK146" s="21"/>
      <c r="TCL146" s="21"/>
      <c r="TCM146" s="21"/>
      <c r="TCN146" s="21"/>
      <c r="TCO146" s="21"/>
      <c r="TCP146" s="21"/>
      <c r="TCQ146" s="21"/>
      <c r="TCR146" s="21"/>
      <c r="TCS146" s="21"/>
      <c r="TCT146" s="21"/>
      <c r="TCU146" s="21"/>
      <c r="TCV146" s="21"/>
      <c r="TCW146" s="21"/>
      <c r="TCX146" s="21"/>
      <c r="TCY146" s="21"/>
      <c r="TCZ146" s="21"/>
      <c r="TDA146" s="21"/>
      <c r="TDB146" s="21"/>
      <c r="TDC146" s="21"/>
      <c r="TDD146" s="21"/>
      <c r="TDE146" s="21"/>
      <c r="TDF146" s="21"/>
      <c r="TDG146" s="21"/>
      <c r="TDH146" s="21"/>
      <c r="TDI146" s="21"/>
      <c r="TDJ146" s="21"/>
      <c r="TDK146" s="21"/>
      <c r="TDL146" s="21"/>
      <c r="TDM146" s="21"/>
      <c r="TDN146" s="21"/>
      <c r="TDO146" s="21"/>
      <c r="TDP146" s="21"/>
      <c r="TDQ146" s="21"/>
      <c r="TDR146" s="21"/>
      <c r="TDS146" s="21"/>
      <c r="TDT146" s="21"/>
      <c r="TDU146" s="21"/>
      <c r="TDV146" s="21"/>
      <c r="TDW146" s="21"/>
      <c r="TDX146" s="21"/>
      <c r="TDY146" s="21"/>
      <c r="TDZ146" s="21"/>
      <c r="TEA146" s="21"/>
      <c r="TEB146" s="21"/>
      <c r="TEC146" s="21"/>
      <c r="TED146" s="21"/>
      <c r="TEE146" s="21"/>
      <c r="TEF146" s="21"/>
      <c r="TEG146" s="21"/>
      <c r="TEH146" s="21"/>
      <c r="TEI146" s="21"/>
      <c r="TEJ146" s="21"/>
      <c r="TEK146" s="21"/>
      <c r="TEL146" s="21"/>
      <c r="TEM146" s="21"/>
      <c r="TEN146" s="21"/>
      <c r="TEO146" s="21"/>
      <c r="TEP146" s="21"/>
      <c r="TEQ146" s="21"/>
      <c r="TER146" s="21"/>
      <c r="TES146" s="21"/>
      <c r="TET146" s="21"/>
      <c r="TEU146" s="21"/>
      <c r="TEV146" s="21"/>
      <c r="TEW146" s="21"/>
      <c r="TEX146" s="21"/>
      <c r="TEY146" s="21"/>
      <c r="TEZ146" s="21"/>
      <c r="TFA146" s="21"/>
      <c r="TFB146" s="21"/>
      <c r="TFC146" s="21"/>
      <c r="TFD146" s="21"/>
      <c r="TFE146" s="21"/>
      <c r="TFF146" s="21"/>
      <c r="TFG146" s="21"/>
      <c r="TFH146" s="21"/>
      <c r="TFI146" s="21"/>
      <c r="TFJ146" s="21"/>
      <c r="TFK146" s="21"/>
      <c r="TFL146" s="21"/>
      <c r="TFM146" s="21"/>
      <c r="TFN146" s="21"/>
      <c r="TFO146" s="21"/>
      <c r="TFP146" s="21"/>
      <c r="TFQ146" s="21"/>
      <c r="TFR146" s="21"/>
      <c r="TFS146" s="21"/>
      <c r="TFT146" s="21"/>
      <c r="TFU146" s="21"/>
      <c r="TFV146" s="21"/>
      <c r="TFW146" s="21"/>
      <c r="TFX146" s="21"/>
      <c r="TFY146" s="21"/>
      <c r="TFZ146" s="21"/>
      <c r="TGA146" s="21"/>
      <c r="TGB146" s="21"/>
      <c r="TGC146" s="21"/>
      <c r="TGD146" s="21"/>
      <c r="TGE146" s="21"/>
      <c r="TGF146" s="21"/>
      <c r="TGG146" s="21"/>
      <c r="TGH146" s="21"/>
      <c r="TGI146" s="21"/>
      <c r="TGJ146" s="21"/>
      <c r="TGK146" s="21"/>
      <c r="TGL146" s="21"/>
      <c r="TGM146" s="21"/>
      <c r="TGN146" s="21"/>
      <c r="TGO146" s="21"/>
      <c r="TGP146" s="21"/>
      <c r="TGQ146" s="21"/>
      <c r="TGR146" s="21"/>
      <c r="TGS146" s="21"/>
      <c r="TGT146" s="21"/>
      <c r="TGU146" s="21"/>
      <c r="TGV146" s="21"/>
      <c r="TGW146" s="21"/>
      <c r="TGX146" s="21"/>
      <c r="TGY146" s="21"/>
      <c r="TGZ146" s="21"/>
      <c r="THA146" s="21"/>
      <c r="THB146" s="21"/>
      <c r="THC146" s="21"/>
      <c r="THD146" s="21"/>
      <c r="THE146" s="21"/>
      <c r="THF146" s="21"/>
      <c r="THG146" s="21"/>
      <c r="THH146" s="21"/>
      <c r="THI146" s="21"/>
      <c r="THJ146" s="21"/>
      <c r="THK146" s="21"/>
      <c r="THL146" s="21"/>
      <c r="THM146" s="21"/>
      <c r="THN146" s="21"/>
      <c r="THO146" s="21"/>
      <c r="THP146" s="21"/>
      <c r="THQ146" s="21"/>
      <c r="THR146" s="21"/>
      <c r="THS146" s="21"/>
      <c r="THT146" s="21"/>
      <c r="THU146" s="21"/>
      <c r="THV146" s="21"/>
      <c r="THW146" s="21"/>
      <c r="THX146" s="21"/>
      <c r="THY146" s="21"/>
      <c r="THZ146" s="21"/>
      <c r="TIA146" s="21"/>
      <c r="TIB146" s="21"/>
      <c r="TIC146" s="21"/>
      <c r="TID146" s="21"/>
      <c r="TIE146" s="21"/>
      <c r="TIF146" s="21"/>
      <c r="TIG146" s="21"/>
      <c r="TIH146" s="21"/>
      <c r="TII146" s="21"/>
      <c r="TIJ146" s="21"/>
      <c r="TIK146" s="21"/>
      <c r="TIL146" s="21"/>
      <c r="TIM146" s="21"/>
      <c r="TIN146" s="21"/>
      <c r="TIO146" s="21"/>
      <c r="TIP146" s="21"/>
      <c r="TIQ146" s="21"/>
      <c r="TIR146" s="21"/>
      <c r="TIS146" s="21"/>
      <c r="TIT146" s="21"/>
      <c r="TIU146" s="21"/>
      <c r="TIV146" s="21"/>
      <c r="TIW146" s="21"/>
      <c r="TIX146" s="21"/>
      <c r="TIY146" s="21"/>
      <c r="TIZ146" s="21"/>
      <c r="TJA146" s="21"/>
      <c r="TJB146" s="21"/>
      <c r="TJC146" s="21"/>
      <c r="TJD146" s="21"/>
      <c r="TJE146" s="21"/>
      <c r="TJF146" s="21"/>
      <c r="TJG146" s="21"/>
      <c r="TJH146" s="21"/>
      <c r="TJI146" s="21"/>
      <c r="TJJ146" s="21"/>
      <c r="TJK146" s="21"/>
      <c r="TJL146" s="21"/>
      <c r="TJM146" s="21"/>
      <c r="TJN146" s="21"/>
      <c r="TJO146" s="21"/>
      <c r="TJP146" s="21"/>
      <c r="TJQ146" s="21"/>
      <c r="TJR146" s="21"/>
      <c r="TJS146" s="21"/>
      <c r="TJT146" s="21"/>
      <c r="TJU146" s="21"/>
      <c r="TJV146" s="21"/>
      <c r="TJW146" s="21"/>
      <c r="TJX146" s="21"/>
      <c r="TJY146" s="21"/>
      <c r="TJZ146" s="21"/>
      <c r="TKA146" s="21"/>
      <c r="TKB146" s="21"/>
      <c r="TKC146" s="21"/>
      <c r="TKD146" s="21"/>
      <c r="TKE146" s="21"/>
      <c r="TKF146" s="21"/>
      <c r="TKG146" s="21"/>
      <c r="TKH146" s="21"/>
      <c r="TKI146" s="21"/>
      <c r="TKJ146" s="21"/>
      <c r="TKK146" s="21"/>
      <c r="TKL146" s="21"/>
      <c r="TKM146" s="21"/>
      <c r="TKN146" s="21"/>
      <c r="TKO146" s="21"/>
      <c r="TKP146" s="21"/>
      <c r="TKQ146" s="21"/>
      <c r="TKR146" s="21"/>
      <c r="TKS146" s="21"/>
      <c r="TKT146" s="21"/>
      <c r="TKU146" s="21"/>
      <c r="TKV146" s="21"/>
      <c r="TKW146" s="21"/>
      <c r="TKX146" s="21"/>
      <c r="TKY146" s="21"/>
      <c r="TKZ146" s="21"/>
      <c r="TLA146" s="21"/>
      <c r="TLB146" s="21"/>
      <c r="TLC146" s="21"/>
      <c r="TLD146" s="21"/>
      <c r="TLE146" s="21"/>
      <c r="TLF146" s="21"/>
      <c r="TLG146" s="21"/>
      <c r="TLH146" s="21"/>
      <c r="TLI146" s="21"/>
      <c r="TLJ146" s="21"/>
      <c r="TLK146" s="21"/>
      <c r="TLL146" s="21"/>
      <c r="TLM146" s="21"/>
      <c r="TLN146" s="21"/>
      <c r="TLO146" s="21"/>
      <c r="TLP146" s="21"/>
      <c r="TLQ146" s="21"/>
      <c r="TLR146" s="21"/>
      <c r="TLS146" s="21"/>
      <c r="TLT146" s="21"/>
      <c r="TLU146" s="21"/>
      <c r="TLV146" s="21"/>
      <c r="TLW146" s="21"/>
      <c r="TLX146" s="21"/>
      <c r="TLY146" s="21"/>
      <c r="TLZ146" s="21"/>
      <c r="TMA146" s="21"/>
      <c r="TMB146" s="21"/>
      <c r="TMC146" s="21"/>
      <c r="TMD146" s="21"/>
      <c r="TME146" s="21"/>
      <c r="TMF146" s="21"/>
      <c r="TMG146" s="21"/>
      <c r="TMH146" s="21"/>
      <c r="TMI146" s="21"/>
      <c r="TMJ146" s="21"/>
      <c r="TMK146" s="21"/>
      <c r="TML146" s="21"/>
      <c r="TMM146" s="21"/>
      <c r="TMN146" s="21"/>
      <c r="TMO146" s="21"/>
      <c r="TMP146" s="21"/>
      <c r="TMQ146" s="21"/>
      <c r="TMR146" s="21"/>
      <c r="TMS146" s="21"/>
      <c r="TMT146" s="21"/>
      <c r="TMU146" s="21"/>
      <c r="TMV146" s="21"/>
      <c r="TMW146" s="21"/>
      <c r="TMX146" s="21"/>
      <c r="TMY146" s="21"/>
      <c r="TMZ146" s="21"/>
      <c r="TNA146" s="21"/>
      <c r="TNB146" s="21"/>
      <c r="TNC146" s="21"/>
      <c r="TND146" s="21"/>
      <c r="TNE146" s="21"/>
      <c r="TNF146" s="21"/>
      <c r="TNG146" s="21"/>
      <c r="TNH146" s="21"/>
      <c r="TNI146" s="21"/>
      <c r="TNJ146" s="21"/>
      <c r="TNK146" s="21"/>
      <c r="TNL146" s="21"/>
      <c r="TNM146" s="21"/>
      <c r="TNN146" s="21"/>
      <c r="TNO146" s="21"/>
      <c r="TNP146" s="21"/>
      <c r="TNQ146" s="21"/>
      <c r="TNR146" s="21"/>
      <c r="TNS146" s="21"/>
      <c r="TNT146" s="21"/>
      <c r="TNU146" s="21"/>
      <c r="TNV146" s="21"/>
      <c r="TNW146" s="21"/>
      <c r="TNX146" s="21"/>
      <c r="TNY146" s="21"/>
      <c r="TNZ146" s="21"/>
      <c r="TOA146" s="21"/>
      <c r="TOB146" s="21"/>
      <c r="TOC146" s="21"/>
      <c r="TOD146" s="21"/>
      <c r="TOE146" s="21"/>
      <c r="TOF146" s="21"/>
      <c r="TOG146" s="21"/>
      <c r="TOH146" s="21"/>
      <c r="TOI146" s="21"/>
      <c r="TOJ146" s="21"/>
      <c r="TOK146" s="21"/>
      <c r="TOL146" s="21"/>
      <c r="TOM146" s="21"/>
      <c r="TON146" s="21"/>
      <c r="TOO146" s="21"/>
      <c r="TOP146" s="21"/>
      <c r="TOQ146" s="21"/>
      <c r="TOR146" s="21"/>
      <c r="TOS146" s="21"/>
      <c r="TOT146" s="21"/>
      <c r="TOU146" s="21"/>
      <c r="TOV146" s="21"/>
      <c r="TOW146" s="21"/>
      <c r="TOX146" s="21"/>
      <c r="TOY146" s="21"/>
      <c r="TOZ146" s="21"/>
      <c r="TPA146" s="21"/>
      <c r="TPB146" s="21"/>
      <c r="TPC146" s="21"/>
      <c r="TPD146" s="21"/>
      <c r="TPE146" s="21"/>
      <c r="TPF146" s="21"/>
      <c r="TPG146" s="21"/>
      <c r="TPH146" s="21"/>
      <c r="TPI146" s="21"/>
      <c r="TPJ146" s="21"/>
      <c r="TPK146" s="21"/>
      <c r="TPL146" s="21"/>
      <c r="TPM146" s="21"/>
      <c r="TPN146" s="21"/>
      <c r="TPO146" s="21"/>
      <c r="TPP146" s="21"/>
      <c r="TPQ146" s="21"/>
      <c r="TPR146" s="21"/>
      <c r="TPS146" s="21"/>
      <c r="TPT146" s="21"/>
      <c r="TPU146" s="21"/>
      <c r="TPV146" s="21"/>
      <c r="TPW146" s="21"/>
      <c r="TPX146" s="21"/>
      <c r="TPY146" s="21"/>
      <c r="TPZ146" s="21"/>
      <c r="TQA146" s="21"/>
      <c r="TQB146" s="21"/>
      <c r="TQC146" s="21"/>
      <c r="TQD146" s="21"/>
      <c r="TQE146" s="21"/>
      <c r="TQF146" s="21"/>
      <c r="TQG146" s="21"/>
      <c r="TQH146" s="21"/>
      <c r="TQI146" s="21"/>
      <c r="TQJ146" s="21"/>
      <c r="TQK146" s="21"/>
      <c r="TQL146" s="21"/>
      <c r="TQM146" s="21"/>
      <c r="TQN146" s="21"/>
      <c r="TQO146" s="21"/>
      <c r="TQP146" s="21"/>
      <c r="TQQ146" s="21"/>
      <c r="TQR146" s="21"/>
      <c r="TQS146" s="21"/>
      <c r="TQT146" s="21"/>
      <c r="TQU146" s="21"/>
      <c r="TQV146" s="21"/>
      <c r="TQW146" s="21"/>
      <c r="TQX146" s="21"/>
      <c r="TQY146" s="21"/>
      <c r="TQZ146" s="21"/>
      <c r="TRA146" s="21"/>
      <c r="TRB146" s="21"/>
      <c r="TRC146" s="21"/>
      <c r="TRD146" s="21"/>
      <c r="TRE146" s="21"/>
      <c r="TRF146" s="21"/>
      <c r="TRG146" s="21"/>
      <c r="TRH146" s="21"/>
      <c r="TRI146" s="21"/>
      <c r="TRJ146" s="21"/>
      <c r="TRK146" s="21"/>
      <c r="TRL146" s="21"/>
      <c r="TRM146" s="21"/>
      <c r="TRN146" s="21"/>
      <c r="TRO146" s="21"/>
      <c r="TRP146" s="21"/>
      <c r="TRQ146" s="21"/>
      <c r="TRR146" s="21"/>
      <c r="TRS146" s="21"/>
      <c r="TRT146" s="21"/>
      <c r="TRU146" s="21"/>
      <c r="TRV146" s="21"/>
      <c r="TRW146" s="21"/>
      <c r="TRX146" s="21"/>
      <c r="TRY146" s="21"/>
      <c r="TRZ146" s="21"/>
      <c r="TSA146" s="21"/>
      <c r="TSB146" s="21"/>
      <c r="TSC146" s="21"/>
      <c r="TSD146" s="21"/>
      <c r="TSE146" s="21"/>
      <c r="TSF146" s="21"/>
      <c r="TSG146" s="21"/>
      <c r="TSH146" s="21"/>
      <c r="TSI146" s="21"/>
      <c r="TSJ146" s="21"/>
      <c r="TSK146" s="21"/>
      <c r="TSL146" s="21"/>
      <c r="TSM146" s="21"/>
      <c r="TSN146" s="21"/>
      <c r="TSO146" s="21"/>
      <c r="TSP146" s="21"/>
      <c r="TSQ146" s="21"/>
      <c r="TSR146" s="21"/>
      <c r="TSS146" s="21"/>
      <c r="TST146" s="21"/>
      <c r="TSU146" s="21"/>
      <c r="TSV146" s="21"/>
      <c r="TSW146" s="21"/>
      <c r="TSX146" s="21"/>
      <c r="TSY146" s="21"/>
      <c r="TSZ146" s="21"/>
      <c r="TTA146" s="21"/>
      <c r="TTB146" s="21"/>
      <c r="TTC146" s="21"/>
      <c r="TTD146" s="21"/>
      <c r="TTE146" s="21"/>
      <c r="TTF146" s="21"/>
      <c r="TTG146" s="21"/>
      <c r="TTH146" s="21"/>
      <c r="TTI146" s="21"/>
      <c r="TTJ146" s="21"/>
      <c r="TTK146" s="21"/>
      <c r="TTL146" s="21"/>
      <c r="TTM146" s="21"/>
      <c r="TTN146" s="21"/>
      <c r="TTO146" s="21"/>
      <c r="TTP146" s="21"/>
      <c r="TTQ146" s="21"/>
      <c r="TTR146" s="21"/>
      <c r="TTS146" s="21"/>
      <c r="TTT146" s="21"/>
      <c r="TTU146" s="21"/>
      <c r="TTV146" s="21"/>
      <c r="TTW146" s="21"/>
      <c r="TTX146" s="21"/>
      <c r="TTY146" s="21"/>
      <c r="TTZ146" s="21"/>
      <c r="TUA146" s="21"/>
      <c r="TUB146" s="21"/>
      <c r="TUC146" s="21"/>
      <c r="TUD146" s="21"/>
      <c r="TUE146" s="21"/>
      <c r="TUF146" s="21"/>
      <c r="TUG146" s="21"/>
      <c r="TUH146" s="21"/>
      <c r="TUI146" s="21"/>
      <c r="TUJ146" s="21"/>
      <c r="TUK146" s="21"/>
      <c r="TUL146" s="21"/>
      <c r="TUM146" s="21"/>
      <c r="TUN146" s="21"/>
      <c r="TUO146" s="21"/>
      <c r="TUP146" s="21"/>
      <c r="TUQ146" s="21"/>
      <c r="TUR146" s="21"/>
      <c r="TUS146" s="21"/>
      <c r="TUT146" s="21"/>
      <c r="TUU146" s="21"/>
      <c r="TUV146" s="21"/>
      <c r="TUW146" s="21"/>
      <c r="TUX146" s="21"/>
      <c r="TUY146" s="21"/>
      <c r="TUZ146" s="21"/>
      <c r="TVA146" s="21"/>
      <c r="TVB146" s="21"/>
      <c r="TVC146" s="21"/>
      <c r="TVD146" s="21"/>
      <c r="TVE146" s="21"/>
      <c r="TVF146" s="21"/>
      <c r="TVG146" s="21"/>
      <c r="TVH146" s="21"/>
      <c r="TVI146" s="21"/>
      <c r="TVJ146" s="21"/>
      <c r="TVK146" s="21"/>
      <c r="TVL146" s="21"/>
      <c r="TVM146" s="21"/>
      <c r="TVN146" s="21"/>
      <c r="TVO146" s="21"/>
      <c r="TVP146" s="21"/>
      <c r="TVQ146" s="21"/>
      <c r="TVR146" s="21"/>
      <c r="TVS146" s="21"/>
      <c r="TVT146" s="21"/>
      <c r="TVU146" s="21"/>
      <c r="TVV146" s="21"/>
      <c r="TVW146" s="21"/>
      <c r="TVX146" s="21"/>
      <c r="TVY146" s="21"/>
      <c r="TVZ146" s="21"/>
      <c r="TWA146" s="21"/>
      <c r="TWB146" s="21"/>
      <c r="TWC146" s="21"/>
      <c r="TWD146" s="21"/>
      <c r="TWE146" s="21"/>
      <c r="TWF146" s="21"/>
      <c r="TWG146" s="21"/>
      <c r="TWH146" s="21"/>
      <c r="TWI146" s="21"/>
      <c r="TWJ146" s="21"/>
      <c r="TWK146" s="21"/>
      <c r="TWL146" s="21"/>
      <c r="TWM146" s="21"/>
      <c r="TWN146" s="21"/>
      <c r="TWO146" s="21"/>
      <c r="TWP146" s="21"/>
      <c r="TWQ146" s="21"/>
      <c r="TWR146" s="21"/>
      <c r="TWS146" s="21"/>
      <c r="TWT146" s="21"/>
      <c r="TWU146" s="21"/>
      <c r="TWV146" s="21"/>
      <c r="TWW146" s="21"/>
      <c r="TWX146" s="21"/>
      <c r="TWY146" s="21"/>
      <c r="TWZ146" s="21"/>
      <c r="TXA146" s="21"/>
      <c r="TXB146" s="21"/>
      <c r="TXC146" s="21"/>
      <c r="TXD146" s="21"/>
      <c r="TXE146" s="21"/>
      <c r="TXF146" s="21"/>
      <c r="TXG146" s="21"/>
      <c r="TXH146" s="21"/>
      <c r="TXI146" s="21"/>
      <c r="TXJ146" s="21"/>
      <c r="TXK146" s="21"/>
      <c r="TXL146" s="21"/>
      <c r="TXM146" s="21"/>
      <c r="TXN146" s="21"/>
      <c r="TXO146" s="21"/>
      <c r="TXP146" s="21"/>
      <c r="TXQ146" s="21"/>
      <c r="TXR146" s="21"/>
      <c r="TXS146" s="21"/>
      <c r="TXT146" s="21"/>
      <c r="TXU146" s="21"/>
      <c r="TXV146" s="21"/>
      <c r="TXW146" s="21"/>
      <c r="TXX146" s="21"/>
      <c r="TXY146" s="21"/>
      <c r="TXZ146" s="21"/>
      <c r="TYA146" s="21"/>
      <c r="TYB146" s="21"/>
      <c r="TYC146" s="21"/>
      <c r="TYD146" s="21"/>
      <c r="TYE146" s="21"/>
      <c r="TYF146" s="21"/>
      <c r="TYG146" s="21"/>
      <c r="TYH146" s="21"/>
      <c r="TYI146" s="21"/>
      <c r="TYJ146" s="21"/>
      <c r="TYK146" s="21"/>
      <c r="TYL146" s="21"/>
      <c r="TYM146" s="21"/>
      <c r="TYN146" s="21"/>
      <c r="TYO146" s="21"/>
      <c r="TYP146" s="21"/>
      <c r="TYQ146" s="21"/>
      <c r="TYR146" s="21"/>
      <c r="TYS146" s="21"/>
      <c r="TYT146" s="21"/>
      <c r="TYU146" s="21"/>
      <c r="TYV146" s="21"/>
      <c r="TYW146" s="21"/>
      <c r="TYX146" s="21"/>
      <c r="TYY146" s="21"/>
      <c r="TYZ146" s="21"/>
      <c r="TZA146" s="21"/>
      <c r="TZB146" s="21"/>
      <c r="TZC146" s="21"/>
      <c r="TZD146" s="21"/>
      <c r="TZE146" s="21"/>
      <c r="TZF146" s="21"/>
      <c r="TZG146" s="21"/>
      <c r="TZH146" s="21"/>
      <c r="TZI146" s="21"/>
      <c r="TZJ146" s="21"/>
      <c r="TZK146" s="21"/>
      <c r="TZL146" s="21"/>
      <c r="TZM146" s="21"/>
      <c r="TZN146" s="21"/>
      <c r="TZO146" s="21"/>
      <c r="TZP146" s="21"/>
      <c r="TZQ146" s="21"/>
      <c r="TZR146" s="21"/>
      <c r="TZS146" s="21"/>
      <c r="TZT146" s="21"/>
      <c r="TZU146" s="21"/>
      <c r="TZV146" s="21"/>
      <c r="TZW146" s="21"/>
      <c r="TZX146" s="21"/>
      <c r="TZY146" s="21"/>
      <c r="TZZ146" s="21"/>
      <c r="UAA146" s="21"/>
      <c r="UAB146" s="21"/>
      <c r="UAC146" s="21"/>
      <c r="UAD146" s="21"/>
      <c r="UAE146" s="21"/>
      <c r="UAF146" s="21"/>
      <c r="UAG146" s="21"/>
      <c r="UAH146" s="21"/>
      <c r="UAI146" s="21"/>
      <c r="UAJ146" s="21"/>
      <c r="UAK146" s="21"/>
      <c r="UAL146" s="21"/>
      <c r="UAM146" s="21"/>
      <c r="UAN146" s="21"/>
      <c r="UAO146" s="21"/>
      <c r="UAP146" s="21"/>
      <c r="UAQ146" s="21"/>
      <c r="UAR146" s="21"/>
      <c r="UAS146" s="21"/>
      <c r="UAT146" s="21"/>
      <c r="UAU146" s="21"/>
      <c r="UAV146" s="21"/>
      <c r="UAW146" s="21"/>
      <c r="UAX146" s="21"/>
      <c r="UAY146" s="21"/>
      <c r="UAZ146" s="21"/>
      <c r="UBA146" s="21"/>
      <c r="UBB146" s="21"/>
      <c r="UBC146" s="21"/>
      <c r="UBD146" s="21"/>
      <c r="UBE146" s="21"/>
      <c r="UBF146" s="21"/>
      <c r="UBG146" s="21"/>
      <c r="UBH146" s="21"/>
      <c r="UBI146" s="21"/>
      <c r="UBJ146" s="21"/>
      <c r="UBK146" s="21"/>
      <c r="UBL146" s="21"/>
      <c r="UBM146" s="21"/>
      <c r="UBN146" s="21"/>
      <c r="UBO146" s="21"/>
      <c r="UBP146" s="21"/>
      <c r="UBQ146" s="21"/>
      <c r="UBR146" s="21"/>
      <c r="UBS146" s="21"/>
      <c r="UBT146" s="21"/>
      <c r="UBU146" s="21"/>
      <c r="UBV146" s="21"/>
      <c r="UBW146" s="21"/>
      <c r="UBX146" s="21"/>
      <c r="UBY146" s="21"/>
      <c r="UBZ146" s="21"/>
      <c r="UCA146" s="21"/>
      <c r="UCB146" s="21"/>
      <c r="UCC146" s="21"/>
      <c r="UCD146" s="21"/>
      <c r="UCE146" s="21"/>
      <c r="UCF146" s="21"/>
      <c r="UCG146" s="21"/>
      <c r="UCH146" s="21"/>
      <c r="UCI146" s="21"/>
      <c r="UCJ146" s="21"/>
      <c r="UCK146" s="21"/>
      <c r="UCL146" s="21"/>
      <c r="UCM146" s="21"/>
      <c r="UCN146" s="21"/>
      <c r="UCO146" s="21"/>
      <c r="UCP146" s="21"/>
      <c r="UCQ146" s="21"/>
      <c r="UCR146" s="21"/>
      <c r="UCS146" s="21"/>
      <c r="UCT146" s="21"/>
      <c r="UCU146" s="21"/>
      <c r="UCV146" s="21"/>
      <c r="UCW146" s="21"/>
      <c r="UCX146" s="21"/>
      <c r="UCY146" s="21"/>
      <c r="UCZ146" s="21"/>
      <c r="UDA146" s="21"/>
      <c r="UDB146" s="21"/>
      <c r="UDC146" s="21"/>
      <c r="UDD146" s="21"/>
      <c r="UDE146" s="21"/>
      <c r="UDF146" s="21"/>
      <c r="UDG146" s="21"/>
      <c r="UDH146" s="21"/>
      <c r="UDI146" s="21"/>
      <c r="UDJ146" s="21"/>
      <c r="UDK146" s="21"/>
      <c r="UDL146" s="21"/>
      <c r="UDM146" s="21"/>
      <c r="UDN146" s="21"/>
      <c r="UDO146" s="21"/>
      <c r="UDP146" s="21"/>
      <c r="UDQ146" s="21"/>
      <c r="UDR146" s="21"/>
      <c r="UDS146" s="21"/>
      <c r="UDT146" s="21"/>
      <c r="UDU146" s="21"/>
      <c r="UDV146" s="21"/>
      <c r="UDW146" s="21"/>
      <c r="UDX146" s="21"/>
      <c r="UDY146" s="21"/>
      <c r="UDZ146" s="21"/>
      <c r="UEA146" s="21"/>
      <c r="UEB146" s="21"/>
      <c r="UEC146" s="21"/>
      <c r="UED146" s="21"/>
      <c r="UEE146" s="21"/>
      <c r="UEF146" s="21"/>
      <c r="UEG146" s="21"/>
      <c r="UEH146" s="21"/>
      <c r="UEI146" s="21"/>
      <c r="UEJ146" s="21"/>
      <c r="UEK146" s="21"/>
      <c r="UEL146" s="21"/>
      <c r="UEM146" s="21"/>
      <c r="UEN146" s="21"/>
      <c r="UEO146" s="21"/>
      <c r="UEP146" s="21"/>
      <c r="UEQ146" s="21"/>
      <c r="UER146" s="21"/>
      <c r="UES146" s="21"/>
      <c r="UET146" s="21"/>
      <c r="UEU146" s="21"/>
      <c r="UEV146" s="21"/>
      <c r="UEW146" s="21"/>
      <c r="UEX146" s="21"/>
      <c r="UEY146" s="21"/>
      <c r="UEZ146" s="21"/>
      <c r="UFA146" s="21"/>
      <c r="UFB146" s="21"/>
      <c r="UFC146" s="21"/>
      <c r="UFD146" s="21"/>
      <c r="UFE146" s="21"/>
      <c r="UFF146" s="21"/>
      <c r="UFG146" s="21"/>
      <c r="UFH146" s="21"/>
      <c r="UFI146" s="21"/>
      <c r="UFJ146" s="21"/>
      <c r="UFK146" s="21"/>
      <c r="UFL146" s="21"/>
      <c r="UFM146" s="21"/>
      <c r="UFN146" s="21"/>
      <c r="UFO146" s="21"/>
      <c r="UFP146" s="21"/>
      <c r="UFQ146" s="21"/>
      <c r="UFR146" s="21"/>
      <c r="UFS146" s="21"/>
      <c r="UFT146" s="21"/>
      <c r="UFU146" s="21"/>
      <c r="UFV146" s="21"/>
      <c r="UFW146" s="21"/>
      <c r="UFX146" s="21"/>
      <c r="UFY146" s="21"/>
      <c r="UFZ146" s="21"/>
      <c r="UGA146" s="21"/>
      <c r="UGB146" s="21"/>
      <c r="UGC146" s="21"/>
      <c r="UGD146" s="21"/>
      <c r="UGE146" s="21"/>
      <c r="UGF146" s="21"/>
      <c r="UGG146" s="21"/>
      <c r="UGH146" s="21"/>
      <c r="UGI146" s="21"/>
      <c r="UGJ146" s="21"/>
      <c r="UGK146" s="21"/>
      <c r="UGL146" s="21"/>
      <c r="UGM146" s="21"/>
      <c r="UGN146" s="21"/>
      <c r="UGO146" s="21"/>
      <c r="UGP146" s="21"/>
      <c r="UGQ146" s="21"/>
      <c r="UGR146" s="21"/>
      <c r="UGS146" s="21"/>
      <c r="UGT146" s="21"/>
      <c r="UGU146" s="21"/>
      <c r="UGV146" s="21"/>
      <c r="UGW146" s="21"/>
      <c r="UGX146" s="21"/>
      <c r="UGY146" s="21"/>
      <c r="UGZ146" s="21"/>
      <c r="UHA146" s="21"/>
      <c r="UHB146" s="21"/>
      <c r="UHC146" s="21"/>
      <c r="UHD146" s="21"/>
      <c r="UHE146" s="21"/>
      <c r="UHF146" s="21"/>
      <c r="UHG146" s="21"/>
      <c r="UHH146" s="21"/>
      <c r="UHI146" s="21"/>
      <c r="UHJ146" s="21"/>
      <c r="UHK146" s="21"/>
      <c r="UHL146" s="21"/>
      <c r="UHM146" s="21"/>
      <c r="UHN146" s="21"/>
      <c r="UHO146" s="21"/>
      <c r="UHP146" s="21"/>
      <c r="UHQ146" s="21"/>
      <c r="UHR146" s="21"/>
      <c r="UHS146" s="21"/>
      <c r="UHT146" s="21"/>
      <c r="UHU146" s="21"/>
      <c r="UHV146" s="21"/>
      <c r="UHW146" s="21"/>
      <c r="UHX146" s="21"/>
      <c r="UHY146" s="21"/>
      <c r="UHZ146" s="21"/>
      <c r="UIA146" s="21"/>
      <c r="UIB146" s="21"/>
      <c r="UIC146" s="21"/>
      <c r="UID146" s="21"/>
      <c r="UIE146" s="21"/>
      <c r="UIF146" s="21"/>
      <c r="UIG146" s="21"/>
      <c r="UIH146" s="21"/>
      <c r="UII146" s="21"/>
      <c r="UIJ146" s="21"/>
      <c r="UIK146" s="21"/>
      <c r="UIL146" s="21"/>
      <c r="UIM146" s="21"/>
      <c r="UIN146" s="21"/>
      <c r="UIO146" s="21"/>
      <c r="UIP146" s="21"/>
      <c r="UIQ146" s="21"/>
      <c r="UIR146" s="21"/>
      <c r="UIS146" s="21"/>
      <c r="UIT146" s="21"/>
      <c r="UIU146" s="21"/>
      <c r="UIV146" s="21"/>
      <c r="UIW146" s="21"/>
      <c r="UIX146" s="21"/>
      <c r="UIY146" s="21"/>
      <c r="UIZ146" s="21"/>
      <c r="UJA146" s="21"/>
      <c r="UJB146" s="21"/>
      <c r="UJC146" s="21"/>
      <c r="UJD146" s="21"/>
      <c r="UJE146" s="21"/>
      <c r="UJF146" s="21"/>
      <c r="UJG146" s="21"/>
      <c r="UJH146" s="21"/>
      <c r="UJI146" s="21"/>
      <c r="UJJ146" s="21"/>
      <c r="UJK146" s="21"/>
      <c r="UJL146" s="21"/>
      <c r="UJM146" s="21"/>
      <c r="UJN146" s="21"/>
      <c r="UJO146" s="21"/>
      <c r="UJP146" s="21"/>
      <c r="UJQ146" s="21"/>
      <c r="UJR146" s="21"/>
      <c r="UJS146" s="21"/>
      <c r="UJT146" s="21"/>
      <c r="UJU146" s="21"/>
      <c r="UJV146" s="21"/>
      <c r="UJW146" s="21"/>
      <c r="UJX146" s="21"/>
      <c r="UJY146" s="21"/>
      <c r="UJZ146" s="21"/>
      <c r="UKA146" s="21"/>
      <c r="UKB146" s="21"/>
      <c r="UKC146" s="21"/>
      <c r="UKD146" s="21"/>
      <c r="UKE146" s="21"/>
      <c r="UKF146" s="21"/>
      <c r="UKG146" s="21"/>
      <c r="UKH146" s="21"/>
      <c r="UKI146" s="21"/>
      <c r="UKJ146" s="21"/>
      <c r="UKK146" s="21"/>
      <c r="UKL146" s="21"/>
      <c r="UKM146" s="21"/>
      <c r="UKN146" s="21"/>
      <c r="UKO146" s="21"/>
      <c r="UKP146" s="21"/>
      <c r="UKQ146" s="21"/>
      <c r="UKR146" s="21"/>
      <c r="UKS146" s="21"/>
      <c r="UKT146" s="21"/>
      <c r="UKU146" s="21"/>
      <c r="UKV146" s="21"/>
      <c r="UKW146" s="21"/>
      <c r="UKX146" s="21"/>
      <c r="UKY146" s="21"/>
      <c r="UKZ146" s="21"/>
      <c r="ULA146" s="21"/>
      <c r="ULB146" s="21"/>
      <c r="ULC146" s="21"/>
      <c r="ULD146" s="21"/>
      <c r="ULE146" s="21"/>
      <c r="ULF146" s="21"/>
      <c r="ULG146" s="21"/>
      <c r="ULH146" s="21"/>
      <c r="ULI146" s="21"/>
      <c r="ULJ146" s="21"/>
      <c r="ULK146" s="21"/>
      <c r="ULL146" s="21"/>
      <c r="ULM146" s="21"/>
      <c r="ULN146" s="21"/>
      <c r="ULO146" s="21"/>
      <c r="ULP146" s="21"/>
      <c r="ULQ146" s="21"/>
      <c r="ULR146" s="21"/>
      <c r="ULS146" s="21"/>
      <c r="ULT146" s="21"/>
      <c r="ULU146" s="21"/>
      <c r="ULV146" s="21"/>
      <c r="ULW146" s="21"/>
      <c r="ULX146" s="21"/>
      <c r="ULY146" s="21"/>
      <c r="ULZ146" s="21"/>
      <c r="UMA146" s="21"/>
      <c r="UMB146" s="21"/>
      <c r="UMC146" s="21"/>
      <c r="UMD146" s="21"/>
      <c r="UME146" s="21"/>
      <c r="UMF146" s="21"/>
      <c r="UMG146" s="21"/>
      <c r="UMH146" s="21"/>
      <c r="UMI146" s="21"/>
      <c r="UMJ146" s="21"/>
      <c r="UMK146" s="21"/>
      <c r="UML146" s="21"/>
      <c r="UMM146" s="21"/>
      <c r="UMN146" s="21"/>
      <c r="UMO146" s="21"/>
      <c r="UMP146" s="21"/>
      <c r="UMQ146" s="21"/>
      <c r="UMR146" s="21"/>
      <c r="UMS146" s="21"/>
      <c r="UMT146" s="21"/>
      <c r="UMU146" s="21"/>
      <c r="UMV146" s="21"/>
      <c r="UMW146" s="21"/>
      <c r="UMX146" s="21"/>
      <c r="UMY146" s="21"/>
      <c r="UMZ146" s="21"/>
      <c r="UNA146" s="21"/>
      <c r="UNB146" s="21"/>
      <c r="UNC146" s="21"/>
      <c r="UND146" s="21"/>
      <c r="UNE146" s="21"/>
      <c r="UNF146" s="21"/>
      <c r="UNG146" s="21"/>
      <c r="UNH146" s="21"/>
      <c r="UNI146" s="21"/>
      <c r="UNJ146" s="21"/>
      <c r="UNK146" s="21"/>
      <c r="UNL146" s="21"/>
      <c r="UNM146" s="21"/>
      <c r="UNN146" s="21"/>
      <c r="UNO146" s="21"/>
      <c r="UNP146" s="21"/>
      <c r="UNQ146" s="21"/>
      <c r="UNR146" s="21"/>
      <c r="UNS146" s="21"/>
      <c r="UNT146" s="21"/>
      <c r="UNU146" s="21"/>
      <c r="UNV146" s="21"/>
      <c r="UNW146" s="21"/>
      <c r="UNX146" s="21"/>
      <c r="UNY146" s="21"/>
      <c r="UNZ146" s="21"/>
      <c r="UOA146" s="21"/>
      <c r="UOB146" s="21"/>
      <c r="UOC146" s="21"/>
      <c r="UOD146" s="21"/>
      <c r="UOE146" s="21"/>
      <c r="UOF146" s="21"/>
      <c r="UOG146" s="21"/>
      <c r="UOH146" s="21"/>
      <c r="UOI146" s="21"/>
      <c r="UOJ146" s="21"/>
      <c r="UOK146" s="21"/>
      <c r="UOL146" s="21"/>
      <c r="UOM146" s="21"/>
      <c r="UON146" s="21"/>
      <c r="UOO146" s="21"/>
      <c r="UOP146" s="21"/>
      <c r="UOQ146" s="21"/>
      <c r="UOR146" s="21"/>
      <c r="UOS146" s="21"/>
      <c r="UOT146" s="21"/>
      <c r="UOU146" s="21"/>
      <c r="UOV146" s="21"/>
      <c r="UOW146" s="21"/>
      <c r="UOX146" s="21"/>
      <c r="UOY146" s="21"/>
      <c r="UOZ146" s="21"/>
      <c r="UPA146" s="21"/>
      <c r="UPB146" s="21"/>
      <c r="UPC146" s="21"/>
      <c r="UPD146" s="21"/>
      <c r="UPE146" s="21"/>
      <c r="UPF146" s="21"/>
      <c r="UPG146" s="21"/>
      <c r="UPH146" s="21"/>
      <c r="UPI146" s="21"/>
      <c r="UPJ146" s="21"/>
      <c r="UPK146" s="21"/>
      <c r="UPL146" s="21"/>
      <c r="UPM146" s="21"/>
      <c r="UPN146" s="21"/>
      <c r="UPO146" s="21"/>
      <c r="UPP146" s="21"/>
      <c r="UPQ146" s="21"/>
      <c r="UPR146" s="21"/>
      <c r="UPS146" s="21"/>
      <c r="UPT146" s="21"/>
      <c r="UPU146" s="21"/>
      <c r="UPV146" s="21"/>
      <c r="UPW146" s="21"/>
      <c r="UPX146" s="21"/>
      <c r="UPY146" s="21"/>
      <c r="UPZ146" s="21"/>
      <c r="UQA146" s="21"/>
      <c r="UQB146" s="21"/>
      <c r="UQC146" s="21"/>
      <c r="UQD146" s="21"/>
      <c r="UQE146" s="21"/>
      <c r="UQF146" s="21"/>
      <c r="UQG146" s="21"/>
      <c r="UQH146" s="21"/>
      <c r="UQI146" s="21"/>
      <c r="UQJ146" s="21"/>
      <c r="UQK146" s="21"/>
      <c r="UQL146" s="21"/>
      <c r="UQM146" s="21"/>
      <c r="UQN146" s="21"/>
      <c r="UQO146" s="21"/>
      <c r="UQP146" s="21"/>
      <c r="UQQ146" s="21"/>
      <c r="UQR146" s="21"/>
      <c r="UQS146" s="21"/>
      <c r="UQT146" s="21"/>
      <c r="UQU146" s="21"/>
      <c r="UQV146" s="21"/>
      <c r="UQW146" s="21"/>
      <c r="UQX146" s="21"/>
      <c r="UQY146" s="21"/>
      <c r="UQZ146" s="21"/>
      <c r="URA146" s="21"/>
      <c r="URB146" s="21"/>
      <c r="URC146" s="21"/>
      <c r="URD146" s="21"/>
      <c r="URE146" s="21"/>
      <c r="URF146" s="21"/>
      <c r="URG146" s="21"/>
      <c r="URH146" s="21"/>
      <c r="URI146" s="21"/>
      <c r="URJ146" s="21"/>
      <c r="URK146" s="21"/>
      <c r="URL146" s="21"/>
      <c r="URM146" s="21"/>
      <c r="URN146" s="21"/>
      <c r="URO146" s="21"/>
      <c r="URP146" s="21"/>
      <c r="URQ146" s="21"/>
      <c r="URR146" s="21"/>
      <c r="URS146" s="21"/>
      <c r="URT146" s="21"/>
      <c r="URU146" s="21"/>
      <c r="URV146" s="21"/>
      <c r="URW146" s="21"/>
      <c r="URX146" s="21"/>
      <c r="URY146" s="21"/>
      <c r="URZ146" s="21"/>
      <c r="USA146" s="21"/>
      <c r="USB146" s="21"/>
      <c r="USC146" s="21"/>
      <c r="USD146" s="21"/>
      <c r="USE146" s="21"/>
      <c r="USF146" s="21"/>
      <c r="USG146" s="21"/>
      <c r="USH146" s="21"/>
      <c r="USI146" s="21"/>
      <c r="USJ146" s="21"/>
      <c r="USK146" s="21"/>
      <c r="USL146" s="21"/>
      <c r="USM146" s="21"/>
      <c r="USN146" s="21"/>
      <c r="USO146" s="21"/>
      <c r="USP146" s="21"/>
      <c r="USQ146" s="21"/>
      <c r="USR146" s="21"/>
      <c r="USS146" s="21"/>
      <c r="UST146" s="21"/>
      <c r="USU146" s="21"/>
      <c r="USV146" s="21"/>
      <c r="USW146" s="21"/>
      <c r="USX146" s="21"/>
      <c r="USY146" s="21"/>
      <c r="USZ146" s="21"/>
      <c r="UTA146" s="21"/>
      <c r="UTB146" s="21"/>
      <c r="UTC146" s="21"/>
      <c r="UTD146" s="21"/>
      <c r="UTE146" s="21"/>
      <c r="UTF146" s="21"/>
      <c r="UTG146" s="21"/>
      <c r="UTH146" s="21"/>
      <c r="UTI146" s="21"/>
      <c r="UTJ146" s="21"/>
      <c r="UTK146" s="21"/>
      <c r="UTL146" s="21"/>
      <c r="UTM146" s="21"/>
      <c r="UTN146" s="21"/>
      <c r="UTO146" s="21"/>
      <c r="UTP146" s="21"/>
      <c r="UTQ146" s="21"/>
      <c r="UTR146" s="21"/>
      <c r="UTS146" s="21"/>
      <c r="UTT146" s="21"/>
      <c r="UTU146" s="21"/>
      <c r="UTV146" s="21"/>
      <c r="UTW146" s="21"/>
      <c r="UTX146" s="21"/>
      <c r="UTY146" s="21"/>
      <c r="UTZ146" s="21"/>
      <c r="UUA146" s="21"/>
      <c r="UUB146" s="21"/>
      <c r="UUC146" s="21"/>
      <c r="UUD146" s="21"/>
      <c r="UUE146" s="21"/>
      <c r="UUF146" s="21"/>
      <c r="UUG146" s="21"/>
      <c r="UUH146" s="21"/>
      <c r="UUI146" s="21"/>
      <c r="UUJ146" s="21"/>
      <c r="UUK146" s="21"/>
      <c r="UUL146" s="21"/>
      <c r="UUM146" s="21"/>
      <c r="UUN146" s="21"/>
      <c r="UUO146" s="21"/>
      <c r="UUP146" s="21"/>
      <c r="UUQ146" s="21"/>
      <c r="UUR146" s="21"/>
      <c r="UUS146" s="21"/>
      <c r="UUT146" s="21"/>
      <c r="UUU146" s="21"/>
      <c r="UUV146" s="21"/>
      <c r="UUW146" s="21"/>
      <c r="UUX146" s="21"/>
      <c r="UUY146" s="21"/>
      <c r="UUZ146" s="21"/>
      <c r="UVA146" s="21"/>
      <c r="UVB146" s="21"/>
      <c r="UVC146" s="21"/>
      <c r="UVD146" s="21"/>
      <c r="UVE146" s="21"/>
      <c r="UVF146" s="21"/>
      <c r="UVG146" s="21"/>
      <c r="UVH146" s="21"/>
      <c r="UVI146" s="21"/>
      <c r="UVJ146" s="21"/>
      <c r="UVK146" s="21"/>
      <c r="UVL146" s="21"/>
      <c r="UVM146" s="21"/>
      <c r="UVN146" s="21"/>
      <c r="UVO146" s="21"/>
      <c r="UVP146" s="21"/>
      <c r="UVQ146" s="21"/>
      <c r="UVR146" s="21"/>
      <c r="UVS146" s="21"/>
      <c r="UVT146" s="21"/>
      <c r="UVU146" s="21"/>
      <c r="UVV146" s="21"/>
      <c r="UVW146" s="21"/>
      <c r="UVX146" s="21"/>
      <c r="UVY146" s="21"/>
      <c r="UVZ146" s="21"/>
      <c r="UWA146" s="21"/>
      <c r="UWB146" s="21"/>
      <c r="UWC146" s="21"/>
      <c r="UWD146" s="21"/>
      <c r="UWE146" s="21"/>
      <c r="UWF146" s="21"/>
      <c r="UWG146" s="21"/>
      <c r="UWH146" s="21"/>
      <c r="UWI146" s="21"/>
      <c r="UWJ146" s="21"/>
      <c r="UWK146" s="21"/>
      <c r="UWL146" s="21"/>
      <c r="UWM146" s="21"/>
      <c r="UWN146" s="21"/>
      <c r="UWO146" s="21"/>
      <c r="UWP146" s="21"/>
      <c r="UWQ146" s="21"/>
      <c r="UWR146" s="21"/>
      <c r="UWS146" s="21"/>
      <c r="UWT146" s="21"/>
      <c r="UWU146" s="21"/>
      <c r="UWV146" s="21"/>
      <c r="UWW146" s="21"/>
      <c r="UWX146" s="21"/>
      <c r="UWY146" s="21"/>
      <c r="UWZ146" s="21"/>
      <c r="UXA146" s="21"/>
      <c r="UXB146" s="21"/>
      <c r="UXC146" s="21"/>
      <c r="UXD146" s="21"/>
      <c r="UXE146" s="21"/>
      <c r="UXF146" s="21"/>
      <c r="UXG146" s="21"/>
      <c r="UXH146" s="21"/>
      <c r="UXI146" s="21"/>
      <c r="UXJ146" s="21"/>
      <c r="UXK146" s="21"/>
      <c r="UXL146" s="21"/>
      <c r="UXM146" s="21"/>
      <c r="UXN146" s="21"/>
      <c r="UXO146" s="21"/>
      <c r="UXP146" s="21"/>
      <c r="UXQ146" s="21"/>
      <c r="UXR146" s="21"/>
      <c r="UXS146" s="21"/>
      <c r="UXT146" s="21"/>
      <c r="UXU146" s="21"/>
      <c r="UXV146" s="21"/>
      <c r="UXW146" s="21"/>
      <c r="UXX146" s="21"/>
      <c r="UXY146" s="21"/>
      <c r="UXZ146" s="21"/>
      <c r="UYA146" s="21"/>
      <c r="UYB146" s="21"/>
      <c r="UYC146" s="21"/>
      <c r="UYD146" s="21"/>
      <c r="UYE146" s="21"/>
      <c r="UYF146" s="21"/>
      <c r="UYG146" s="21"/>
      <c r="UYH146" s="21"/>
      <c r="UYI146" s="21"/>
      <c r="UYJ146" s="21"/>
      <c r="UYK146" s="21"/>
      <c r="UYL146" s="21"/>
      <c r="UYM146" s="21"/>
      <c r="UYN146" s="21"/>
      <c r="UYO146" s="21"/>
      <c r="UYP146" s="21"/>
      <c r="UYQ146" s="21"/>
      <c r="UYR146" s="21"/>
      <c r="UYS146" s="21"/>
      <c r="UYT146" s="21"/>
      <c r="UYU146" s="21"/>
      <c r="UYV146" s="21"/>
      <c r="UYW146" s="21"/>
      <c r="UYX146" s="21"/>
      <c r="UYY146" s="21"/>
      <c r="UYZ146" s="21"/>
      <c r="UZA146" s="21"/>
      <c r="UZB146" s="21"/>
      <c r="UZC146" s="21"/>
      <c r="UZD146" s="21"/>
      <c r="UZE146" s="21"/>
      <c r="UZF146" s="21"/>
      <c r="UZG146" s="21"/>
      <c r="UZH146" s="21"/>
      <c r="UZI146" s="21"/>
      <c r="UZJ146" s="21"/>
      <c r="UZK146" s="21"/>
      <c r="UZL146" s="21"/>
      <c r="UZM146" s="21"/>
      <c r="UZN146" s="21"/>
      <c r="UZO146" s="21"/>
      <c r="UZP146" s="21"/>
      <c r="UZQ146" s="21"/>
      <c r="UZR146" s="21"/>
      <c r="UZS146" s="21"/>
      <c r="UZT146" s="21"/>
      <c r="UZU146" s="21"/>
      <c r="UZV146" s="21"/>
      <c r="UZW146" s="21"/>
      <c r="UZX146" s="21"/>
      <c r="UZY146" s="21"/>
      <c r="UZZ146" s="21"/>
      <c r="VAA146" s="21"/>
      <c r="VAB146" s="21"/>
      <c r="VAC146" s="21"/>
      <c r="VAD146" s="21"/>
      <c r="VAE146" s="21"/>
      <c r="VAF146" s="21"/>
      <c r="VAG146" s="21"/>
      <c r="VAH146" s="21"/>
      <c r="VAI146" s="21"/>
      <c r="VAJ146" s="21"/>
      <c r="VAK146" s="21"/>
      <c r="VAL146" s="21"/>
      <c r="VAM146" s="21"/>
      <c r="VAN146" s="21"/>
      <c r="VAO146" s="21"/>
      <c r="VAP146" s="21"/>
      <c r="VAQ146" s="21"/>
      <c r="VAR146" s="21"/>
      <c r="VAS146" s="21"/>
      <c r="VAT146" s="21"/>
      <c r="VAU146" s="21"/>
      <c r="VAV146" s="21"/>
      <c r="VAW146" s="21"/>
      <c r="VAX146" s="21"/>
      <c r="VAY146" s="21"/>
      <c r="VAZ146" s="21"/>
      <c r="VBA146" s="21"/>
      <c r="VBB146" s="21"/>
      <c r="VBC146" s="21"/>
      <c r="VBD146" s="21"/>
      <c r="VBE146" s="21"/>
      <c r="VBF146" s="21"/>
      <c r="VBG146" s="21"/>
      <c r="VBH146" s="21"/>
      <c r="VBI146" s="21"/>
      <c r="VBJ146" s="21"/>
      <c r="VBK146" s="21"/>
      <c r="VBL146" s="21"/>
      <c r="VBM146" s="21"/>
      <c r="VBN146" s="21"/>
      <c r="VBO146" s="21"/>
      <c r="VBP146" s="21"/>
      <c r="VBQ146" s="21"/>
      <c r="VBR146" s="21"/>
      <c r="VBS146" s="21"/>
      <c r="VBT146" s="21"/>
      <c r="VBU146" s="21"/>
      <c r="VBV146" s="21"/>
      <c r="VBW146" s="21"/>
      <c r="VBX146" s="21"/>
      <c r="VBY146" s="21"/>
      <c r="VBZ146" s="21"/>
      <c r="VCA146" s="21"/>
      <c r="VCB146" s="21"/>
      <c r="VCC146" s="21"/>
      <c r="VCD146" s="21"/>
      <c r="VCE146" s="21"/>
      <c r="VCF146" s="21"/>
      <c r="VCG146" s="21"/>
      <c r="VCH146" s="21"/>
      <c r="VCI146" s="21"/>
      <c r="VCJ146" s="21"/>
      <c r="VCK146" s="21"/>
      <c r="VCL146" s="21"/>
      <c r="VCM146" s="21"/>
      <c r="VCN146" s="21"/>
      <c r="VCO146" s="21"/>
      <c r="VCP146" s="21"/>
      <c r="VCQ146" s="21"/>
      <c r="VCR146" s="21"/>
      <c r="VCS146" s="21"/>
      <c r="VCT146" s="21"/>
      <c r="VCU146" s="21"/>
      <c r="VCV146" s="21"/>
      <c r="VCW146" s="21"/>
      <c r="VCX146" s="21"/>
      <c r="VCY146" s="21"/>
      <c r="VCZ146" s="21"/>
      <c r="VDA146" s="21"/>
      <c r="VDB146" s="21"/>
      <c r="VDC146" s="21"/>
      <c r="VDD146" s="21"/>
      <c r="VDE146" s="21"/>
      <c r="VDF146" s="21"/>
      <c r="VDG146" s="21"/>
      <c r="VDH146" s="21"/>
      <c r="VDI146" s="21"/>
      <c r="VDJ146" s="21"/>
      <c r="VDK146" s="21"/>
      <c r="VDL146" s="21"/>
      <c r="VDM146" s="21"/>
      <c r="VDN146" s="21"/>
      <c r="VDO146" s="21"/>
      <c r="VDP146" s="21"/>
      <c r="VDQ146" s="21"/>
      <c r="VDR146" s="21"/>
      <c r="VDS146" s="21"/>
      <c r="VDT146" s="21"/>
      <c r="VDU146" s="21"/>
      <c r="VDV146" s="21"/>
      <c r="VDW146" s="21"/>
      <c r="VDX146" s="21"/>
      <c r="VDY146" s="21"/>
      <c r="VDZ146" s="21"/>
      <c r="VEA146" s="21"/>
      <c r="VEB146" s="21"/>
      <c r="VEC146" s="21"/>
      <c r="VED146" s="21"/>
      <c r="VEE146" s="21"/>
      <c r="VEF146" s="21"/>
      <c r="VEG146" s="21"/>
      <c r="VEH146" s="21"/>
      <c r="VEI146" s="21"/>
      <c r="VEJ146" s="21"/>
      <c r="VEK146" s="21"/>
      <c r="VEL146" s="21"/>
      <c r="VEM146" s="21"/>
      <c r="VEN146" s="21"/>
      <c r="VEO146" s="21"/>
      <c r="VEP146" s="21"/>
      <c r="VEQ146" s="21"/>
      <c r="VER146" s="21"/>
      <c r="VES146" s="21"/>
      <c r="VET146" s="21"/>
      <c r="VEU146" s="21"/>
      <c r="VEV146" s="21"/>
      <c r="VEW146" s="21"/>
      <c r="VEX146" s="21"/>
      <c r="VEY146" s="21"/>
      <c r="VEZ146" s="21"/>
      <c r="VFA146" s="21"/>
      <c r="VFB146" s="21"/>
      <c r="VFC146" s="21"/>
      <c r="VFD146" s="21"/>
      <c r="VFE146" s="21"/>
      <c r="VFF146" s="21"/>
      <c r="VFG146" s="21"/>
      <c r="VFH146" s="21"/>
      <c r="VFI146" s="21"/>
      <c r="VFJ146" s="21"/>
      <c r="VFK146" s="21"/>
      <c r="VFL146" s="21"/>
      <c r="VFM146" s="21"/>
      <c r="VFN146" s="21"/>
      <c r="VFO146" s="21"/>
      <c r="VFP146" s="21"/>
      <c r="VFQ146" s="21"/>
      <c r="VFR146" s="21"/>
      <c r="VFS146" s="21"/>
      <c r="VFT146" s="21"/>
      <c r="VFU146" s="21"/>
      <c r="VFV146" s="21"/>
      <c r="VFW146" s="21"/>
      <c r="VFX146" s="21"/>
      <c r="VFY146" s="21"/>
      <c r="VFZ146" s="21"/>
      <c r="VGA146" s="21"/>
      <c r="VGB146" s="21"/>
      <c r="VGC146" s="21"/>
      <c r="VGD146" s="21"/>
      <c r="VGE146" s="21"/>
      <c r="VGF146" s="21"/>
      <c r="VGG146" s="21"/>
      <c r="VGH146" s="21"/>
      <c r="VGI146" s="21"/>
      <c r="VGJ146" s="21"/>
      <c r="VGK146" s="21"/>
      <c r="VGL146" s="21"/>
      <c r="VGM146" s="21"/>
      <c r="VGN146" s="21"/>
      <c r="VGO146" s="21"/>
      <c r="VGP146" s="21"/>
      <c r="VGQ146" s="21"/>
      <c r="VGR146" s="21"/>
      <c r="VGS146" s="21"/>
      <c r="VGT146" s="21"/>
      <c r="VGU146" s="21"/>
      <c r="VGV146" s="21"/>
      <c r="VGW146" s="21"/>
      <c r="VGX146" s="21"/>
      <c r="VGY146" s="21"/>
      <c r="VGZ146" s="21"/>
      <c r="VHA146" s="21"/>
      <c r="VHB146" s="21"/>
      <c r="VHC146" s="21"/>
      <c r="VHD146" s="21"/>
      <c r="VHE146" s="21"/>
      <c r="VHF146" s="21"/>
      <c r="VHG146" s="21"/>
      <c r="VHH146" s="21"/>
      <c r="VHI146" s="21"/>
      <c r="VHJ146" s="21"/>
      <c r="VHK146" s="21"/>
      <c r="VHL146" s="21"/>
      <c r="VHM146" s="21"/>
      <c r="VHN146" s="21"/>
      <c r="VHO146" s="21"/>
      <c r="VHP146" s="21"/>
      <c r="VHQ146" s="21"/>
      <c r="VHR146" s="21"/>
      <c r="VHS146" s="21"/>
      <c r="VHT146" s="21"/>
      <c r="VHU146" s="21"/>
      <c r="VHV146" s="21"/>
      <c r="VHW146" s="21"/>
      <c r="VHX146" s="21"/>
      <c r="VHY146" s="21"/>
      <c r="VHZ146" s="21"/>
      <c r="VIA146" s="21"/>
      <c r="VIB146" s="21"/>
      <c r="VIC146" s="21"/>
      <c r="VID146" s="21"/>
      <c r="VIE146" s="21"/>
      <c r="VIF146" s="21"/>
      <c r="VIG146" s="21"/>
      <c r="VIH146" s="21"/>
      <c r="VII146" s="21"/>
      <c r="VIJ146" s="21"/>
      <c r="VIK146" s="21"/>
      <c r="VIL146" s="21"/>
      <c r="VIM146" s="21"/>
      <c r="VIN146" s="21"/>
      <c r="VIO146" s="21"/>
      <c r="VIP146" s="21"/>
      <c r="VIQ146" s="21"/>
      <c r="VIR146" s="21"/>
      <c r="VIS146" s="21"/>
      <c r="VIT146" s="21"/>
      <c r="VIU146" s="21"/>
      <c r="VIV146" s="21"/>
      <c r="VIW146" s="21"/>
      <c r="VIX146" s="21"/>
      <c r="VIY146" s="21"/>
      <c r="VIZ146" s="21"/>
      <c r="VJA146" s="21"/>
      <c r="VJB146" s="21"/>
      <c r="VJC146" s="21"/>
      <c r="VJD146" s="21"/>
      <c r="VJE146" s="21"/>
      <c r="VJF146" s="21"/>
      <c r="VJG146" s="21"/>
      <c r="VJH146" s="21"/>
      <c r="VJI146" s="21"/>
      <c r="VJJ146" s="21"/>
      <c r="VJK146" s="21"/>
      <c r="VJL146" s="21"/>
      <c r="VJM146" s="21"/>
      <c r="VJN146" s="21"/>
      <c r="VJO146" s="21"/>
      <c r="VJP146" s="21"/>
      <c r="VJQ146" s="21"/>
      <c r="VJR146" s="21"/>
      <c r="VJS146" s="21"/>
      <c r="VJT146" s="21"/>
      <c r="VJU146" s="21"/>
      <c r="VJV146" s="21"/>
      <c r="VJW146" s="21"/>
      <c r="VJX146" s="21"/>
      <c r="VJY146" s="21"/>
      <c r="VJZ146" s="21"/>
      <c r="VKA146" s="21"/>
      <c r="VKB146" s="21"/>
      <c r="VKC146" s="21"/>
      <c r="VKD146" s="21"/>
      <c r="VKE146" s="21"/>
      <c r="VKF146" s="21"/>
      <c r="VKG146" s="21"/>
      <c r="VKH146" s="21"/>
      <c r="VKI146" s="21"/>
      <c r="VKJ146" s="21"/>
      <c r="VKK146" s="21"/>
      <c r="VKL146" s="21"/>
      <c r="VKM146" s="21"/>
      <c r="VKN146" s="21"/>
      <c r="VKO146" s="21"/>
      <c r="VKP146" s="21"/>
      <c r="VKQ146" s="21"/>
      <c r="VKR146" s="21"/>
      <c r="VKS146" s="21"/>
      <c r="VKT146" s="21"/>
      <c r="VKU146" s="21"/>
      <c r="VKV146" s="21"/>
      <c r="VKW146" s="21"/>
      <c r="VKX146" s="21"/>
      <c r="VKY146" s="21"/>
      <c r="VKZ146" s="21"/>
      <c r="VLA146" s="21"/>
      <c r="VLB146" s="21"/>
      <c r="VLC146" s="21"/>
      <c r="VLD146" s="21"/>
      <c r="VLE146" s="21"/>
      <c r="VLF146" s="21"/>
      <c r="VLG146" s="21"/>
      <c r="VLH146" s="21"/>
      <c r="VLI146" s="21"/>
      <c r="VLJ146" s="21"/>
      <c r="VLK146" s="21"/>
      <c r="VLL146" s="21"/>
      <c r="VLM146" s="21"/>
      <c r="VLN146" s="21"/>
      <c r="VLO146" s="21"/>
      <c r="VLP146" s="21"/>
      <c r="VLQ146" s="21"/>
      <c r="VLR146" s="21"/>
      <c r="VLS146" s="21"/>
      <c r="VLT146" s="21"/>
      <c r="VLU146" s="21"/>
      <c r="VLV146" s="21"/>
      <c r="VLW146" s="21"/>
      <c r="VLX146" s="21"/>
      <c r="VLY146" s="21"/>
      <c r="VLZ146" s="21"/>
      <c r="VMA146" s="21"/>
      <c r="VMB146" s="21"/>
      <c r="VMC146" s="21"/>
      <c r="VMD146" s="21"/>
      <c r="VME146" s="21"/>
      <c r="VMF146" s="21"/>
      <c r="VMG146" s="21"/>
      <c r="VMH146" s="21"/>
      <c r="VMI146" s="21"/>
      <c r="VMJ146" s="21"/>
      <c r="VMK146" s="21"/>
      <c r="VML146" s="21"/>
      <c r="VMM146" s="21"/>
      <c r="VMN146" s="21"/>
      <c r="VMO146" s="21"/>
      <c r="VMP146" s="21"/>
      <c r="VMQ146" s="21"/>
      <c r="VMR146" s="21"/>
      <c r="VMS146" s="21"/>
      <c r="VMT146" s="21"/>
      <c r="VMU146" s="21"/>
      <c r="VMV146" s="21"/>
      <c r="VMW146" s="21"/>
      <c r="VMX146" s="21"/>
      <c r="VMY146" s="21"/>
      <c r="VMZ146" s="21"/>
      <c r="VNA146" s="21"/>
      <c r="VNB146" s="21"/>
      <c r="VNC146" s="21"/>
      <c r="VND146" s="21"/>
      <c r="VNE146" s="21"/>
      <c r="VNF146" s="21"/>
      <c r="VNG146" s="21"/>
      <c r="VNH146" s="21"/>
      <c r="VNI146" s="21"/>
      <c r="VNJ146" s="21"/>
      <c r="VNK146" s="21"/>
      <c r="VNL146" s="21"/>
      <c r="VNM146" s="21"/>
      <c r="VNN146" s="21"/>
      <c r="VNO146" s="21"/>
      <c r="VNP146" s="21"/>
      <c r="VNQ146" s="21"/>
      <c r="VNR146" s="21"/>
      <c r="VNS146" s="21"/>
      <c r="VNT146" s="21"/>
      <c r="VNU146" s="21"/>
      <c r="VNV146" s="21"/>
      <c r="VNW146" s="21"/>
      <c r="VNX146" s="21"/>
      <c r="VNY146" s="21"/>
      <c r="VNZ146" s="21"/>
      <c r="VOA146" s="21"/>
      <c r="VOB146" s="21"/>
      <c r="VOC146" s="21"/>
      <c r="VOD146" s="21"/>
      <c r="VOE146" s="21"/>
      <c r="VOF146" s="21"/>
      <c r="VOG146" s="21"/>
      <c r="VOH146" s="21"/>
      <c r="VOI146" s="21"/>
      <c r="VOJ146" s="21"/>
      <c r="VOK146" s="21"/>
      <c r="VOL146" s="21"/>
      <c r="VOM146" s="21"/>
      <c r="VON146" s="21"/>
      <c r="VOO146" s="21"/>
      <c r="VOP146" s="21"/>
      <c r="VOQ146" s="21"/>
      <c r="VOR146" s="21"/>
      <c r="VOS146" s="21"/>
      <c r="VOT146" s="21"/>
      <c r="VOU146" s="21"/>
      <c r="VOV146" s="21"/>
      <c r="VOW146" s="21"/>
      <c r="VOX146" s="21"/>
      <c r="VOY146" s="21"/>
      <c r="VOZ146" s="21"/>
      <c r="VPA146" s="21"/>
      <c r="VPB146" s="21"/>
      <c r="VPC146" s="21"/>
      <c r="VPD146" s="21"/>
      <c r="VPE146" s="21"/>
      <c r="VPF146" s="21"/>
      <c r="VPG146" s="21"/>
      <c r="VPH146" s="21"/>
      <c r="VPI146" s="21"/>
      <c r="VPJ146" s="21"/>
      <c r="VPK146" s="21"/>
      <c r="VPL146" s="21"/>
      <c r="VPM146" s="21"/>
      <c r="VPN146" s="21"/>
      <c r="VPO146" s="21"/>
      <c r="VPP146" s="21"/>
      <c r="VPQ146" s="21"/>
      <c r="VPR146" s="21"/>
      <c r="VPS146" s="21"/>
      <c r="VPT146" s="21"/>
      <c r="VPU146" s="21"/>
      <c r="VPV146" s="21"/>
      <c r="VPW146" s="21"/>
      <c r="VPX146" s="21"/>
      <c r="VPY146" s="21"/>
      <c r="VPZ146" s="21"/>
      <c r="VQA146" s="21"/>
      <c r="VQB146" s="21"/>
      <c r="VQC146" s="21"/>
      <c r="VQD146" s="21"/>
      <c r="VQE146" s="21"/>
      <c r="VQF146" s="21"/>
      <c r="VQG146" s="21"/>
      <c r="VQH146" s="21"/>
      <c r="VQI146" s="21"/>
      <c r="VQJ146" s="21"/>
      <c r="VQK146" s="21"/>
      <c r="VQL146" s="21"/>
      <c r="VQM146" s="21"/>
      <c r="VQN146" s="21"/>
      <c r="VQO146" s="21"/>
      <c r="VQP146" s="21"/>
      <c r="VQQ146" s="21"/>
      <c r="VQR146" s="21"/>
      <c r="VQS146" s="21"/>
      <c r="VQT146" s="21"/>
      <c r="VQU146" s="21"/>
      <c r="VQV146" s="21"/>
      <c r="VQW146" s="21"/>
      <c r="VQX146" s="21"/>
      <c r="VQY146" s="21"/>
      <c r="VQZ146" s="21"/>
      <c r="VRA146" s="21"/>
      <c r="VRB146" s="21"/>
      <c r="VRC146" s="21"/>
      <c r="VRD146" s="21"/>
      <c r="VRE146" s="21"/>
      <c r="VRF146" s="21"/>
      <c r="VRG146" s="21"/>
      <c r="VRH146" s="21"/>
      <c r="VRI146" s="21"/>
      <c r="VRJ146" s="21"/>
      <c r="VRK146" s="21"/>
      <c r="VRL146" s="21"/>
      <c r="VRM146" s="21"/>
      <c r="VRN146" s="21"/>
      <c r="VRO146" s="21"/>
      <c r="VRP146" s="21"/>
      <c r="VRQ146" s="21"/>
      <c r="VRR146" s="21"/>
      <c r="VRS146" s="21"/>
      <c r="VRT146" s="21"/>
      <c r="VRU146" s="21"/>
      <c r="VRV146" s="21"/>
      <c r="VRW146" s="21"/>
      <c r="VRX146" s="21"/>
      <c r="VRY146" s="21"/>
      <c r="VRZ146" s="21"/>
      <c r="VSA146" s="21"/>
      <c r="VSB146" s="21"/>
      <c r="VSC146" s="21"/>
      <c r="VSD146" s="21"/>
      <c r="VSE146" s="21"/>
      <c r="VSF146" s="21"/>
      <c r="VSG146" s="21"/>
      <c r="VSH146" s="21"/>
      <c r="VSI146" s="21"/>
      <c r="VSJ146" s="21"/>
      <c r="VSK146" s="21"/>
      <c r="VSL146" s="21"/>
      <c r="VSM146" s="21"/>
      <c r="VSN146" s="21"/>
      <c r="VSO146" s="21"/>
      <c r="VSP146" s="21"/>
      <c r="VSQ146" s="21"/>
      <c r="VSR146" s="21"/>
      <c r="VSS146" s="21"/>
      <c r="VST146" s="21"/>
      <c r="VSU146" s="21"/>
      <c r="VSV146" s="21"/>
      <c r="VSW146" s="21"/>
      <c r="VSX146" s="21"/>
      <c r="VSY146" s="21"/>
      <c r="VSZ146" s="21"/>
      <c r="VTA146" s="21"/>
      <c r="VTB146" s="21"/>
      <c r="VTC146" s="21"/>
      <c r="VTD146" s="21"/>
      <c r="VTE146" s="21"/>
      <c r="VTF146" s="21"/>
      <c r="VTG146" s="21"/>
      <c r="VTH146" s="21"/>
      <c r="VTI146" s="21"/>
      <c r="VTJ146" s="21"/>
      <c r="VTK146" s="21"/>
      <c r="VTL146" s="21"/>
      <c r="VTM146" s="21"/>
      <c r="VTN146" s="21"/>
      <c r="VTO146" s="21"/>
      <c r="VTP146" s="21"/>
      <c r="VTQ146" s="21"/>
      <c r="VTR146" s="21"/>
      <c r="VTS146" s="21"/>
      <c r="VTT146" s="21"/>
      <c r="VTU146" s="21"/>
      <c r="VTV146" s="21"/>
      <c r="VTW146" s="21"/>
      <c r="VTX146" s="21"/>
      <c r="VTY146" s="21"/>
      <c r="VTZ146" s="21"/>
      <c r="VUA146" s="21"/>
      <c r="VUB146" s="21"/>
      <c r="VUC146" s="21"/>
      <c r="VUD146" s="21"/>
      <c r="VUE146" s="21"/>
      <c r="VUF146" s="21"/>
      <c r="VUG146" s="21"/>
      <c r="VUH146" s="21"/>
      <c r="VUI146" s="21"/>
      <c r="VUJ146" s="21"/>
      <c r="VUK146" s="21"/>
      <c r="VUL146" s="21"/>
      <c r="VUM146" s="21"/>
      <c r="VUN146" s="21"/>
      <c r="VUO146" s="21"/>
      <c r="VUP146" s="21"/>
      <c r="VUQ146" s="21"/>
      <c r="VUR146" s="21"/>
      <c r="VUS146" s="21"/>
      <c r="VUT146" s="21"/>
      <c r="VUU146" s="21"/>
      <c r="VUV146" s="21"/>
      <c r="VUW146" s="21"/>
      <c r="VUX146" s="21"/>
      <c r="VUY146" s="21"/>
      <c r="VUZ146" s="21"/>
      <c r="VVA146" s="21"/>
      <c r="VVB146" s="21"/>
      <c r="VVC146" s="21"/>
      <c r="VVD146" s="21"/>
      <c r="VVE146" s="21"/>
      <c r="VVF146" s="21"/>
      <c r="VVG146" s="21"/>
      <c r="VVH146" s="21"/>
      <c r="VVI146" s="21"/>
      <c r="VVJ146" s="21"/>
      <c r="VVK146" s="21"/>
      <c r="VVL146" s="21"/>
      <c r="VVM146" s="21"/>
      <c r="VVN146" s="21"/>
      <c r="VVO146" s="21"/>
      <c r="VVP146" s="21"/>
      <c r="VVQ146" s="21"/>
      <c r="VVR146" s="21"/>
      <c r="VVS146" s="21"/>
      <c r="VVT146" s="21"/>
      <c r="VVU146" s="21"/>
      <c r="VVV146" s="21"/>
      <c r="VVW146" s="21"/>
      <c r="VVX146" s="21"/>
      <c r="VVY146" s="21"/>
      <c r="VVZ146" s="21"/>
      <c r="VWA146" s="21"/>
      <c r="VWB146" s="21"/>
      <c r="VWC146" s="21"/>
      <c r="VWD146" s="21"/>
      <c r="VWE146" s="21"/>
      <c r="VWF146" s="21"/>
      <c r="VWG146" s="21"/>
      <c r="VWH146" s="21"/>
      <c r="VWI146" s="21"/>
      <c r="VWJ146" s="21"/>
      <c r="VWK146" s="21"/>
      <c r="VWL146" s="21"/>
      <c r="VWM146" s="21"/>
      <c r="VWN146" s="21"/>
      <c r="VWO146" s="21"/>
      <c r="VWP146" s="21"/>
      <c r="VWQ146" s="21"/>
      <c r="VWR146" s="21"/>
      <c r="VWS146" s="21"/>
      <c r="VWT146" s="21"/>
      <c r="VWU146" s="21"/>
      <c r="VWV146" s="21"/>
      <c r="VWW146" s="21"/>
      <c r="VWX146" s="21"/>
      <c r="VWY146" s="21"/>
      <c r="VWZ146" s="21"/>
      <c r="VXA146" s="21"/>
      <c r="VXB146" s="21"/>
      <c r="VXC146" s="21"/>
      <c r="VXD146" s="21"/>
      <c r="VXE146" s="21"/>
      <c r="VXF146" s="21"/>
      <c r="VXG146" s="21"/>
      <c r="VXH146" s="21"/>
      <c r="VXI146" s="21"/>
      <c r="VXJ146" s="21"/>
      <c r="VXK146" s="21"/>
      <c r="VXL146" s="21"/>
      <c r="VXM146" s="21"/>
      <c r="VXN146" s="21"/>
      <c r="VXO146" s="21"/>
      <c r="VXP146" s="21"/>
      <c r="VXQ146" s="21"/>
      <c r="VXR146" s="21"/>
      <c r="VXS146" s="21"/>
      <c r="VXT146" s="21"/>
      <c r="VXU146" s="21"/>
      <c r="VXV146" s="21"/>
      <c r="VXW146" s="21"/>
      <c r="VXX146" s="21"/>
      <c r="VXY146" s="21"/>
      <c r="VXZ146" s="21"/>
      <c r="VYA146" s="21"/>
      <c r="VYB146" s="21"/>
      <c r="VYC146" s="21"/>
      <c r="VYD146" s="21"/>
      <c r="VYE146" s="21"/>
      <c r="VYF146" s="21"/>
      <c r="VYG146" s="21"/>
      <c r="VYH146" s="21"/>
      <c r="VYI146" s="21"/>
      <c r="VYJ146" s="21"/>
      <c r="VYK146" s="21"/>
      <c r="VYL146" s="21"/>
      <c r="VYM146" s="21"/>
      <c r="VYN146" s="21"/>
      <c r="VYO146" s="21"/>
      <c r="VYP146" s="21"/>
      <c r="VYQ146" s="21"/>
      <c r="VYR146" s="21"/>
      <c r="VYS146" s="21"/>
      <c r="VYT146" s="21"/>
      <c r="VYU146" s="21"/>
      <c r="VYV146" s="21"/>
      <c r="VYW146" s="21"/>
      <c r="VYX146" s="21"/>
      <c r="VYY146" s="21"/>
      <c r="VYZ146" s="21"/>
      <c r="VZA146" s="21"/>
      <c r="VZB146" s="21"/>
      <c r="VZC146" s="21"/>
      <c r="VZD146" s="21"/>
      <c r="VZE146" s="21"/>
      <c r="VZF146" s="21"/>
      <c r="VZG146" s="21"/>
      <c r="VZH146" s="21"/>
      <c r="VZI146" s="21"/>
      <c r="VZJ146" s="21"/>
      <c r="VZK146" s="21"/>
      <c r="VZL146" s="21"/>
      <c r="VZM146" s="21"/>
      <c r="VZN146" s="21"/>
      <c r="VZO146" s="21"/>
      <c r="VZP146" s="21"/>
      <c r="VZQ146" s="21"/>
      <c r="VZR146" s="21"/>
      <c r="VZS146" s="21"/>
      <c r="VZT146" s="21"/>
      <c r="VZU146" s="21"/>
      <c r="VZV146" s="21"/>
      <c r="VZW146" s="21"/>
      <c r="VZX146" s="21"/>
      <c r="VZY146" s="21"/>
      <c r="VZZ146" s="21"/>
      <c r="WAA146" s="21"/>
      <c r="WAB146" s="21"/>
      <c r="WAC146" s="21"/>
      <c r="WAD146" s="21"/>
      <c r="WAE146" s="21"/>
      <c r="WAF146" s="21"/>
      <c r="WAG146" s="21"/>
      <c r="WAH146" s="21"/>
      <c r="WAI146" s="21"/>
      <c r="WAJ146" s="21"/>
      <c r="WAK146" s="21"/>
      <c r="WAL146" s="21"/>
      <c r="WAM146" s="21"/>
      <c r="WAN146" s="21"/>
      <c r="WAO146" s="21"/>
      <c r="WAP146" s="21"/>
      <c r="WAQ146" s="21"/>
      <c r="WAR146" s="21"/>
      <c r="WAS146" s="21"/>
      <c r="WAT146" s="21"/>
      <c r="WAU146" s="21"/>
      <c r="WAV146" s="21"/>
      <c r="WAW146" s="21"/>
      <c r="WAX146" s="21"/>
      <c r="WAY146" s="21"/>
      <c r="WAZ146" s="21"/>
      <c r="WBA146" s="21"/>
      <c r="WBB146" s="21"/>
      <c r="WBC146" s="21"/>
      <c r="WBD146" s="21"/>
      <c r="WBE146" s="21"/>
      <c r="WBF146" s="21"/>
      <c r="WBG146" s="21"/>
      <c r="WBH146" s="21"/>
      <c r="WBI146" s="21"/>
      <c r="WBJ146" s="21"/>
      <c r="WBK146" s="21"/>
      <c r="WBL146" s="21"/>
      <c r="WBM146" s="21"/>
      <c r="WBN146" s="21"/>
      <c r="WBO146" s="21"/>
      <c r="WBP146" s="21"/>
      <c r="WBQ146" s="21"/>
      <c r="WBR146" s="21"/>
      <c r="WBS146" s="21"/>
      <c r="WBT146" s="21"/>
      <c r="WBU146" s="21"/>
      <c r="WBV146" s="21"/>
      <c r="WBW146" s="21"/>
      <c r="WBX146" s="21"/>
      <c r="WBY146" s="21"/>
      <c r="WBZ146" s="21"/>
      <c r="WCA146" s="21"/>
      <c r="WCB146" s="21"/>
      <c r="WCC146" s="21"/>
      <c r="WCD146" s="21"/>
      <c r="WCE146" s="21"/>
      <c r="WCF146" s="21"/>
      <c r="WCG146" s="21"/>
      <c r="WCH146" s="21"/>
      <c r="WCI146" s="21"/>
      <c r="WCJ146" s="21"/>
      <c r="WCK146" s="21"/>
      <c r="WCL146" s="21"/>
      <c r="WCM146" s="21"/>
      <c r="WCN146" s="21"/>
      <c r="WCO146" s="21"/>
      <c r="WCP146" s="21"/>
      <c r="WCQ146" s="21"/>
      <c r="WCR146" s="21"/>
      <c r="WCS146" s="21"/>
      <c r="WCT146" s="21"/>
      <c r="WCU146" s="21"/>
      <c r="WCV146" s="21"/>
      <c r="WCW146" s="21"/>
      <c r="WCX146" s="21"/>
      <c r="WCY146" s="21"/>
      <c r="WCZ146" s="21"/>
      <c r="WDA146" s="21"/>
      <c r="WDB146" s="21"/>
      <c r="WDC146" s="21"/>
      <c r="WDD146" s="21"/>
      <c r="WDE146" s="21"/>
      <c r="WDF146" s="21"/>
      <c r="WDG146" s="21"/>
      <c r="WDH146" s="21"/>
      <c r="WDI146" s="21"/>
      <c r="WDJ146" s="21"/>
      <c r="WDK146" s="21"/>
      <c r="WDL146" s="21"/>
      <c r="WDM146" s="21"/>
      <c r="WDN146" s="21"/>
      <c r="WDO146" s="21"/>
      <c r="WDP146" s="21"/>
      <c r="WDQ146" s="21"/>
      <c r="WDR146" s="21"/>
      <c r="WDS146" s="21"/>
      <c r="WDT146" s="21"/>
      <c r="WDU146" s="21"/>
      <c r="WDV146" s="21"/>
      <c r="WDW146" s="21"/>
      <c r="WDX146" s="21"/>
      <c r="WDY146" s="21"/>
      <c r="WDZ146" s="21"/>
      <c r="WEA146" s="21"/>
      <c r="WEB146" s="21"/>
      <c r="WEC146" s="21"/>
      <c r="WED146" s="21"/>
      <c r="WEE146" s="21"/>
      <c r="WEF146" s="21"/>
      <c r="WEG146" s="21"/>
      <c r="WEH146" s="21"/>
      <c r="WEI146" s="21"/>
      <c r="WEJ146" s="21"/>
      <c r="WEK146" s="21"/>
      <c r="WEL146" s="21"/>
      <c r="WEM146" s="21"/>
      <c r="WEN146" s="21"/>
      <c r="WEO146" s="21"/>
      <c r="WEP146" s="21"/>
      <c r="WEQ146" s="21"/>
      <c r="WER146" s="21"/>
      <c r="WES146" s="21"/>
      <c r="WET146" s="21"/>
      <c r="WEU146" s="21"/>
      <c r="WEV146" s="21"/>
      <c r="WEW146" s="21"/>
      <c r="WEX146" s="21"/>
      <c r="WEY146" s="21"/>
      <c r="WEZ146" s="21"/>
      <c r="WFA146" s="21"/>
      <c r="WFB146" s="21"/>
      <c r="WFC146" s="21"/>
      <c r="WFD146" s="21"/>
      <c r="WFE146" s="21"/>
      <c r="WFF146" s="21"/>
      <c r="WFG146" s="21"/>
      <c r="WFH146" s="21"/>
      <c r="WFI146" s="21"/>
      <c r="WFJ146" s="21"/>
      <c r="WFK146" s="21"/>
      <c r="WFL146" s="21"/>
      <c r="WFM146" s="21"/>
      <c r="WFN146" s="21"/>
      <c r="WFO146" s="21"/>
      <c r="WFP146" s="21"/>
      <c r="WFQ146" s="21"/>
      <c r="WFR146" s="21"/>
      <c r="WFS146" s="21"/>
      <c r="WFT146" s="21"/>
      <c r="WFU146" s="21"/>
      <c r="WFV146" s="21"/>
      <c r="WFW146" s="21"/>
      <c r="WFX146" s="21"/>
      <c r="WFY146" s="21"/>
      <c r="WFZ146" s="21"/>
      <c r="WGA146" s="21"/>
      <c r="WGB146" s="21"/>
      <c r="WGC146" s="21"/>
      <c r="WGD146" s="21"/>
      <c r="WGE146" s="21"/>
      <c r="WGF146" s="21"/>
      <c r="WGG146" s="21"/>
      <c r="WGH146" s="21"/>
      <c r="WGI146" s="21"/>
      <c r="WGJ146" s="21"/>
      <c r="WGK146" s="21"/>
      <c r="WGL146" s="21"/>
      <c r="WGM146" s="21"/>
      <c r="WGN146" s="21"/>
      <c r="WGO146" s="21"/>
      <c r="WGP146" s="21"/>
      <c r="WGQ146" s="21"/>
      <c r="WGR146" s="21"/>
      <c r="WGS146" s="21"/>
      <c r="WGT146" s="21"/>
      <c r="WGU146" s="21"/>
      <c r="WGV146" s="21"/>
      <c r="WGW146" s="21"/>
      <c r="WGX146" s="21"/>
      <c r="WGY146" s="21"/>
      <c r="WGZ146" s="21"/>
      <c r="WHA146" s="21"/>
      <c r="WHB146" s="21"/>
      <c r="WHC146" s="21"/>
      <c r="WHD146" s="21"/>
      <c r="WHE146" s="21"/>
      <c r="WHF146" s="21"/>
      <c r="WHG146" s="21"/>
      <c r="WHH146" s="21"/>
      <c r="WHI146" s="21"/>
      <c r="WHJ146" s="21"/>
      <c r="WHK146" s="21"/>
      <c r="WHL146" s="21"/>
      <c r="WHM146" s="21"/>
      <c r="WHN146" s="21"/>
      <c r="WHO146" s="21"/>
      <c r="WHP146" s="21"/>
      <c r="WHQ146" s="21"/>
      <c r="WHR146" s="21"/>
      <c r="WHS146" s="21"/>
      <c r="WHT146" s="21"/>
      <c r="WHU146" s="21"/>
      <c r="WHV146" s="21"/>
      <c r="WHW146" s="21"/>
      <c r="WHX146" s="21"/>
      <c r="WHY146" s="21"/>
      <c r="WHZ146" s="21"/>
      <c r="WIA146" s="21"/>
      <c r="WIB146" s="21"/>
      <c r="WIC146" s="21"/>
      <c r="WID146" s="21"/>
      <c r="WIE146" s="21"/>
      <c r="WIF146" s="21"/>
      <c r="WIG146" s="21"/>
      <c r="WIH146" s="21"/>
      <c r="WII146" s="21"/>
      <c r="WIJ146" s="21"/>
      <c r="WIK146" s="21"/>
      <c r="WIL146" s="21"/>
      <c r="WIM146" s="21"/>
      <c r="WIN146" s="21"/>
      <c r="WIO146" s="21"/>
      <c r="WIP146" s="21"/>
      <c r="WIQ146" s="21"/>
      <c r="WIR146" s="21"/>
      <c r="WIS146" s="21"/>
      <c r="WIT146" s="21"/>
      <c r="WIU146" s="21"/>
      <c r="WIV146" s="21"/>
      <c r="WIW146" s="21"/>
      <c r="WIX146" s="21"/>
      <c r="WIY146" s="21"/>
      <c r="WIZ146" s="21"/>
      <c r="WJA146" s="21"/>
      <c r="WJB146" s="21"/>
      <c r="WJC146" s="21"/>
      <c r="WJD146" s="21"/>
      <c r="WJE146" s="21"/>
      <c r="WJF146" s="21"/>
      <c r="WJG146" s="21"/>
      <c r="WJH146" s="21"/>
      <c r="WJI146" s="21"/>
      <c r="WJJ146" s="21"/>
      <c r="WJK146" s="21"/>
      <c r="WJL146" s="21"/>
      <c r="WJM146" s="21"/>
      <c r="WJN146" s="21"/>
      <c r="WJO146" s="21"/>
      <c r="WJP146" s="21"/>
      <c r="WJQ146" s="21"/>
      <c r="WJR146" s="21"/>
      <c r="WJS146" s="21"/>
      <c r="WJT146" s="21"/>
      <c r="WJU146" s="21"/>
      <c r="WJV146" s="21"/>
      <c r="WJW146" s="21"/>
      <c r="WJX146" s="21"/>
      <c r="WJY146" s="21"/>
      <c r="WJZ146" s="21"/>
      <c r="WKA146" s="21"/>
      <c r="WKB146" s="21"/>
      <c r="WKC146" s="21"/>
      <c r="WKD146" s="21"/>
      <c r="WKE146" s="21"/>
      <c r="WKF146" s="21"/>
      <c r="WKG146" s="21"/>
      <c r="WKH146" s="21"/>
      <c r="WKI146" s="21"/>
      <c r="WKJ146" s="21"/>
      <c r="WKK146" s="21"/>
      <c r="WKL146" s="21"/>
      <c r="WKM146" s="21"/>
      <c r="WKN146" s="21"/>
      <c r="WKO146" s="21"/>
      <c r="WKP146" s="21"/>
      <c r="WKQ146" s="21"/>
      <c r="WKR146" s="21"/>
      <c r="WKS146" s="21"/>
      <c r="WKT146" s="21"/>
      <c r="WKU146" s="21"/>
      <c r="WKV146" s="21"/>
      <c r="WKW146" s="21"/>
      <c r="WKX146" s="21"/>
      <c r="WKY146" s="21"/>
      <c r="WKZ146" s="21"/>
      <c r="WLA146" s="21"/>
      <c r="WLB146" s="21"/>
      <c r="WLC146" s="21"/>
      <c r="WLD146" s="21"/>
      <c r="WLE146" s="21"/>
      <c r="WLF146" s="21"/>
      <c r="WLG146" s="21"/>
      <c r="WLH146" s="21"/>
      <c r="WLI146" s="21"/>
      <c r="WLJ146" s="21"/>
      <c r="WLK146" s="21"/>
      <c r="WLL146" s="21"/>
      <c r="WLM146" s="21"/>
      <c r="WLN146" s="21"/>
      <c r="WLO146" s="21"/>
      <c r="WLP146" s="21"/>
      <c r="WLQ146" s="21"/>
      <c r="WLR146" s="21"/>
      <c r="WLS146" s="21"/>
      <c r="WLT146" s="21"/>
      <c r="WLU146" s="21"/>
      <c r="WLV146" s="21"/>
      <c r="WLW146" s="21"/>
      <c r="WLX146" s="21"/>
      <c r="WLY146" s="21"/>
      <c r="WLZ146" s="21"/>
      <c r="WMA146" s="21"/>
      <c r="WMB146" s="21"/>
      <c r="WMC146" s="21"/>
      <c r="WMD146" s="21"/>
      <c r="WME146" s="21"/>
      <c r="WMF146" s="21"/>
      <c r="WMG146" s="21"/>
      <c r="WMH146" s="21"/>
      <c r="WMI146" s="21"/>
      <c r="WMJ146" s="21"/>
      <c r="WMK146" s="21"/>
      <c r="WML146" s="21"/>
      <c r="WMM146" s="21"/>
      <c r="WMN146" s="21"/>
      <c r="WMO146" s="21"/>
      <c r="WMP146" s="21"/>
      <c r="WMQ146" s="21"/>
      <c r="WMR146" s="21"/>
      <c r="WMS146" s="21"/>
      <c r="WMT146" s="21"/>
      <c r="WMU146" s="21"/>
      <c r="WMV146" s="21"/>
      <c r="WMW146" s="21"/>
      <c r="WMX146" s="21"/>
      <c r="WMY146" s="21"/>
      <c r="WMZ146" s="21"/>
      <c r="WNA146" s="21"/>
      <c r="WNB146" s="21"/>
      <c r="WNC146" s="21"/>
      <c r="WND146" s="21"/>
      <c r="WNE146" s="21"/>
      <c r="WNF146" s="21"/>
      <c r="WNG146" s="21"/>
      <c r="WNH146" s="21"/>
      <c r="WNI146" s="21"/>
      <c r="WNJ146" s="21"/>
      <c r="WNK146" s="21"/>
      <c r="WNL146" s="21"/>
      <c r="WNM146" s="21"/>
      <c r="WNN146" s="21"/>
      <c r="WNO146" s="21"/>
      <c r="WNP146" s="21"/>
      <c r="WNQ146" s="21"/>
      <c r="WNR146" s="21"/>
      <c r="WNS146" s="21"/>
      <c r="WNT146" s="21"/>
      <c r="WNU146" s="21"/>
      <c r="WNV146" s="21"/>
      <c r="WNW146" s="21"/>
      <c r="WNX146" s="21"/>
      <c r="WNY146" s="21"/>
      <c r="WNZ146" s="21"/>
      <c r="WOA146" s="21"/>
      <c r="WOB146" s="21"/>
      <c r="WOC146" s="21"/>
      <c r="WOD146" s="21"/>
      <c r="WOE146" s="21"/>
      <c r="WOF146" s="21"/>
      <c r="WOG146" s="21"/>
      <c r="WOH146" s="21"/>
      <c r="WOI146" s="21"/>
      <c r="WOJ146" s="21"/>
      <c r="WOK146" s="21"/>
      <c r="WOL146" s="21"/>
      <c r="WOM146" s="21"/>
      <c r="WON146" s="21"/>
      <c r="WOO146" s="21"/>
      <c r="WOP146" s="21"/>
      <c r="WOQ146" s="21"/>
      <c r="WOR146" s="21"/>
      <c r="WOS146" s="21"/>
      <c r="WOT146" s="21"/>
      <c r="WOU146" s="21"/>
      <c r="WOV146" s="21"/>
      <c r="WOW146" s="21"/>
      <c r="WOX146" s="21"/>
      <c r="WOY146" s="21"/>
      <c r="WOZ146" s="21"/>
      <c r="WPA146" s="21"/>
      <c r="WPB146" s="21"/>
      <c r="WPC146" s="21"/>
      <c r="WPD146" s="21"/>
      <c r="WPE146" s="21"/>
      <c r="WPF146" s="21"/>
      <c r="WPG146" s="21"/>
      <c r="WPH146" s="21"/>
      <c r="WPI146" s="21"/>
      <c r="WPJ146" s="21"/>
      <c r="WPK146" s="21"/>
      <c r="WPL146" s="21"/>
      <c r="WPM146" s="21"/>
      <c r="WPN146" s="21"/>
      <c r="WPO146" s="21"/>
      <c r="WPP146" s="21"/>
      <c r="WPQ146" s="21"/>
      <c r="WPR146" s="21"/>
      <c r="WPS146" s="21"/>
      <c r="WPT146" s="21"/>
      <c r="WPU146" s="21"/>
      <c r="WPV146" s="21"/>
      <c r="WPW146" s="21"/>
      <c r="WPX146" s="21"/>
      <c r="WPY146" s="21"/>
      <c r="WPZ146" s="21"/>
      <c r="WQA146" s="21"/>
      <c r="WQB146" s="21"/>
      <c r="WQC146" s="21"/>
      <c r="WQD146" s="21"/>
      <c r="WQE146" s="21"/>
      <c r="WQF146" s="21"/>
      <c r="WQG146" s="21"/>
      <c r="WQH146" s="21"/>
      <c r="WQI146" s="21"/>
      <c r="WQJ146" s="21"/>
      <c r="WQK146" s="21"/>
      <c r="WQL146" s="21"/>
      <c r="WQM146" s="21"/>
      <c r="WQN146" s="21"/>
      <c r="WQO146" s="21"/>
      <c r="WQP146" s="21"/>
      <c r="WQQ146" s="21"/>
      <c r="WQR146" s="21"/>
      <c r="WQS146" s="21"/>
      <c r="WQT146" s="21"/>
      <c r="WQU146" s="21"/>
      <c r="WQV146" s="21"/>
      <c r="WQW146" s="21"/>
      <c r="WQX146" s="21"/>
      <c r="WQY146" s="21"/>
      <c r="WQZ146" s="21"/>
      <c r="WRA146" s="21"/>
      <c r="WRB146" s="21"/>
      <c r="WRC146" s="21"/>
      <c r="WRD146" s="21"/>
      <c r="WRE146" s="21"/>
      <c r="WRF146" s="21"/>
      <c r="WRG146" s="21"/>
      <c r="WRH146" s="21"/>
      <c r="WRI146" s="21"/>
      <c r="WRJ146" s="21"/>
      <c r="WRK146" s="21"/>
      <c r="WRL146" s="21"/>
      <c r="WRM146" s="21"/>
      <c r="WRN146" s="21"/>
      <c r="WRO146" s="21"/>
      <c r="WRP146" s="21"/>
      <c r="WRQ146" s="21"/>
      <c r="WRR146" s="21"/>
      <c r="WRS146" s="21"/>
      <c r="WRT146" s="21"/>
      <c r="WRU146" s="21"/>
      <c r="WRV146" s="21"/>
      <c r="WRW146" s="21"/>
      <c r="WRX146" s="21"/>
      <c r="WRY146" s="21"/>
      <c r="WRZ146" s="21"/>
      <c r="WSA146" s="21"/>
      <c r="WSB146" s="21"/>
      <c r="WSC146" s="21"/>
      <c r="WSD146" s="21"/>
      <c r="WSE146" s="21"/>
      <c r="WSF146" s="21"/>
      <c r="WSG146" s="21"/>
      <c r="WSH146" s="21"/>
      <c r="WSI146" s="21"/>
      <c r="WSJ146" s="21"/>
      <c r="WSK146" s="21"/>
      <c r="WSL146" s="21"/>
      <c r="WSM146" s="21"/>
      <c r="WSN146" s="21"/>
      <c r="WSO146" s="21"/>
      <c r="WSP146" s="21"/>
      <c r="WSQ146" s="21"/>
      <c r="WSR146" s="21"/>
      <c r="WSS146" s="21"/>
      <c r="WST146" s="21"/>
      <c r="WSU146" s="21"/>
      <c r="WSV146" s="21"/>
      <c r="WSW146" s="21"/>
      <c r="WSX146" s="21"/>
      <c r="WSY146" s="21"/>
      <c r="WSZ146" s="21"/>
      <c r="WTA146" s="21"/>
      <c r="WTB146" s="21"/>
      <c r="WTC146" s="21"/>
      <c r="WTD146" s="21"/>
      <c r="WTE146" s="21"/>
      <c r="WTF146" s="21"/>
      <c r="WTG146" s="21"/>
      <c r="WTH146" s="21"/>
      <c r="WTI146" s="21"/>
      <c r="WTJ146" s="21"/>
      <c r="WTK146" s="21"/>
      <c r="WTL146" s="21"/>
      <c r="WTM146" s="21"/>
      <c r="WTN146" s="21"/>
      <c r="WTO146" s="21"/>
      <c r="WTP146" s="21"/>
      <c r="WTQ146" s="21"/>
      <c r="WTR146" s="21"/>
      <c r="WTS146" s="21"/>
      <c r="WTT146" s="21"/>
      <c r="WTU146" s="21"/>
      <c r="WTV146" s="21"/>
      <c r="WTW146" s="21"/>
      <c r="WTX146" s="21"/>
      <c r="WTY146" s="21"/>
      <c r="WTZ146" s="21"/>
      <c r="WUA146" s="21"/>
      <c r="WUB146" s="21"/>
      <c r="WUC146" s="21"/>
      <c r="WUD146" s="21"/>
      <c r="WUE146" s="21"/>
      <c r="WUF146" s="21"/>
      <c r="WUG146" s="21"/>
      <c r="WUH146" s="21"/>
      <c r="WUI146" s="21"/>
      <c r="WUJ146" s="21"/>
      <c r="WUK146" s="21"/>
      <c r="WUL146" s="21"/>
      <c r="WUM146" s="21"/>
      <c r="WUN146" s="21"/>
      <c r="WUO146" s="21"/>
      <c r="WUP146" s="21"/>
      <c r="WUQ146" s="21"/>
      <c r="WUR146" s="21"/>
      <c r="WUS146" s="21"/>
      <c r="WUT146" s="21"/>
      <c r="WUU146" s="21"/>
      <c r="WUV146" s="21"/>
      <c r="WUW146" s="21"/>
      <c r="WUX146" s="21"/>
      <c r="WUY146" s="21"/>
      <c r="WUZ146" s="21"/>
      <c r="WVA146" s="21"/>
      <c r="WVB146" s="21"/>
      <c r="WVC146" s="21"/>
      <c r="WVD146" s="21"/>
      <c r="WVE146" s="21"/>
      <c r="WVF146" s="21"/>
      <c r="WVG146" s="21"/>
      <c r="WVH146" s="21"/>
      <c r="WVI146" s="21"/>
      <c r="WVJ146" s="21"/>
      <c r="WVK146" s="21"/>
      <c r="WVL146" s="21"/>
      <c r="WVM146" s="21"/>
      <c r="WVN146" s="21"/>
      <c r="WVO146" s="21"/>
      <c r="WVP146" s="21"/>
      <c r="WVQ146" s="21"/>
      <c r="WVR146" s="21"/>
      <c r="WVS146" s="21"/>
      <c r="WVT146" s="21"/>
      <c r="WVU146" s="21"/>
      <c r="WVV146" s="21"/>
      <c r="WVW146" s="21"/>
      <c r="WVX146" s="21"/>
      <c r="WVY146" s="21"/>
      <c r="WVZ146" s="21"/>
      <c r="WWA146" s="21"/>
      <c r="WWB146" s="21"/>
      <c r="WWC146" s="21"/>
      <c r="WWD146" s="21"/>
      <c r="WWE146" s="21"/>
      <c r="WWF146" s="21"/>
      <c r="WWG146" s="21"/>
      <c r="WWH146" s="21"/>
      <c r="WWI146" s="21"/>
      <c r="WWJ146" s="21"/>
      <c r="WWK146" s="21"/>
      <c r="WWL146" s="21"/>
      <c r="WWM146" s="21"/>
      <c r="WWN146" s="21"/>
      <c r="WWO146" s="21"/>
      <c r="WWP146" s="21"/>
      <c r="WWQ146" s="21"/>
      <c r="WWR146" s="21"/>
      <c r="WWS146" s="21"/>
      <c r="WWT146" s="21"/>
      <c r="WWU146" s="21"/>
      <c r="WWV146" s="21"/>
      <c r="WWW146" s="21"/>
      <c r="WWX146" s="21"/>
      <c r="WWY146" s="21"/>
      <c r="WWZ146" s="21"/>
      <c r="WXA146" s="21"/>
      <c r="WXB146" s="21"/>
      <c r="WXC146" s="21"/>
      <c r="WXD146" s="21"/>
      <c r="WXE146" s="21"/>
      <c r="WXF146" s="21"/>
      <c r="WXG146" s="21"/>
      <c r="WXH146" s="21"/>
      <c r="WXI146" s="21"/>
      <c r="WXJ146" s="21"/>
      <c r="WXK146" s="21"/>
      <c r="WXL146" s="21"/>
      <c r="WXM146" s="21"/>
      <c r="WXN146" s="21"/>
      <c r="WXO146" s="21"/>
      <c r="WXP146" s="21"/>
      <c r="WXQ146" s="21"/>
      <c r="WXR146" s="21"/>
      <c r="WXS146" s="21"/>
      <c r="WXT146" s="21"/>
      <c r="WXU146" s="21"/>
      <c r="WXV146" s="21"/>
      <c r="WXW146" s="21"/>
      <c r="WXX146" s="21"/>
      <c r="WXY146" s="21"/>
      <c r="WXZ146" s="21"/>
      <c r="WYA146" s="21"/>
      <c r="WYB146" s="21"/>
      <c r="WYC146" s="21"/>
      <c r="WYD146" s="21"/>
      <c r="WYE146" s="21"/>
      <c r="WYF146" s="21"/>
      <c r="WYG146" s="21"/>
      <c r="WYH146" s="21"/>
      <c r="WYI146" s="21"/>
      <c r="WYJ146" s="21"/>
      <c r="WYK146" s="21"/>
      <c r="WYL146" s="21"/>
      <c r="WYM146" s="21"/>
      <c r="WYN146" s="21"/>
      <c r="WYO146" s="21"/>
      <c r="WYP146" s="21"/>
      <c r="WYQ146" s="21"/>
      <c r="WYR146" s="21"/>
      <c r="WYS146" s="21"/>
      <c r="WYT146" s="21"/>
      <c r="WYU146" s="21"/>
      <c r="WYV146" s="21"/>
      <c r="WYW146" s="21"/>
      <c r="WYX146" s="21"/>
      <c r="WYY146" s="21"/>
      <c r="WYZ146" s="21"/>
      <c r="WZA146" s="21"/>
      <c r="WZB146" s="21"/>
      <c r="WZC146" s="21"/>
      <c r="WZD146" s="21"/>
      <c r="WZE146" s="21"/>
      <c r="WZF146" s="21"/>
      <c r="WZG146" s="21"/>
      <c r="WZH146" s="21"/>
      <c r="WZI146" s="21"/>
      <c r="WZJ146" s="21"/>
      <c r="WZK146" s="21"/>
      <c r="WZL146" s="21"/>
      <c r="WZM146" s="21"/>
      <c r="WZN146" s="21"/>
      <c r="WZO146" s="21"/>
      <c r="WZP146" s="21"/>
      <c r="WZQ146" s="21"/>
      <c r="WZR146" s="21"/>
      <c r="WZS146" s="21"/>
      <c r="WZT146" s="21"/>
      <c r="WZU146" s="21"/>
      <c r="WZV146" s="21"/>
      <c r="WZW146" s="21"/>
      <c r="WZX146" s="21"/>
      <c r="WZY146" s="21"/>
      <c r="WZZ146" s="21"/>
      <c r="XAA146" s="21"/>
      <c r="XAB146" s="21"/>
      <c r="XAC146" s="21"/>
      <c r="XAD146" s="21"/>
      <c r="XAE146" s="21"/>
      <c r="XAF146" s="21"/>
      <c r="XAG146" s="21"/>
      <c r="XAH146" s="21"/>
      <c r="XAI146" s="21"/>
      <c r="XAJ146" s="21"/>
      <c r="XAK146" s="21"/>
      <c r="XAL146" s="21"/>
      <c r="XAM146" s="21"/>
      <c r="XAN146" s="21"/>
      <c r="XAO146" s="21"/>
      <c r="XAP146" s="21"/>
      <c r="XAQ146" s="21"/>
      <c r="XAR146" s="21"/>
      <c r="XAS146" s="21"/>
      <c r="XAT146" s="21"/>
      <c r="XAU146" s="21"/>
      <c r="XAV146" s="21"/>
      <c r="XAW146" s="21"/>
      <c r="XAX146" s="21"/>
      <c r="XAY146" s="21"/>
      <c r="XAZ146" s="21"/>
      <c r="XBA146" s="21"/>
      <c r="XBB146" s="21"/>
      <c r="XBC146" s="21"/>
      <c r="XBD146" s="21"/>
      <c r="XBE146" s="21"/>
      <c r="XBF146" s="21"/>
      <c r="XBG146" s="21"/>
      <c r="XBH146" s="21"/>
      <c r="XBI146" s="21"/>
      <c r="XBJ146" s="21"/>
      <c r="XBK146" s="21"/>
      <c r="XBL146" s="21"/>
      <c r="XBM146" s="21"/>
      <c r="XBN146" s="21"/>
      <c r="XBO146" s="21"/>
      <c r="XBP146" s="21"/>
      <c r="XBQ146" s="21"/>
      <c r="XBR146" s="21"/>
      <c r="XBS146" s="21"/>
      <c r="XBT146" s="21"/>
      <c r="XBU146" s="21"/>
      <c r="XBV146" s="21"/>
      <c r="XBW146" s="21"/>
      <c r="XBX146" s="21"/>
      <c r="XBY146" s="21"/>
      <c r="XBZ146" s="21"/>
      <c r="XCA146" s="21"/>
      <c r="XCB146" s="21"/>
      <c r="XCC146" s="21"/>
      <c r="XCD146" s="21"/>
      <c r="XCE146" s="21"/>
      <c r="XCF146" s="21"/>
      <c r="XCG146" s="21"/>
      <c r="XCH146" s="21"/>
      <c r="XCI146" s="21"/>
      <c r="XCJ146" s="21"/>
      <c r="XCK146" s="21"/>
      <c r="XCL146" s="21"/>
      <c r="XCM146" s="21"/>
      <c r="XCN146" s="21"/>
      <c r="XCO146" s="21"/>
      <c r="XCP146" s="21"/>
      <c r="XCQ146" s="21"/>
      <c r="XCR146" s="21"/>
      <c r="XCS146" s="21"/>
      <c r="XCT146" s="21"/>
      <c r="XCU146" s="21"/>
      <c r="XCV146" s="21"/>
      <c r="XCW146" s="21"/>
      <c r="XCX146" s="21"/>
      <c r="XCY146" s="21"/>
      <c r="XCZ146" s="21"/>
      <c r="XDA146" s="21"/>
      <c r="XDB146" s="21"/>
      <c r="XDC146" s="21"/>
      <c r="XDD146" s="21"/>
      <c r="XDE146" s="21"/>
      <c r="XDF146" s="21"/>
      <c r="XDG146" s="21"/>
      <c r="XDH146" s="21"/>
      <c r="XDI146" s="21"/>
      <c r="XDJ146" s="21"/>
      <c r="XDK146" s="21"/>
      <c r="XDL146" s="21"/>
      <c r="XDM146" s="21"/>
      <c r="XDN146" s="21"/>
      <c r="XDO146" s="21"/>
      <c r="XDP146" s="21"/>
      <c r="XDQ146" s="21"/>
      <c r="XDR146" s="21"/>
      <c r="XDS146" s="21"/>
      <c r="XDT146" s="21"/>
      <c r="XDU146" s="21"/>
      <c r="XDV146" s="21"/>
      <c r="XDW146" s="21"/>
      <c r="XDX146" s="21"/>
      <c r="XDY146" s="21"/>
      <c r="XDZ146" s="21"/>
      <c r="XEA146" s="21"/>
      <c r="XEB146" s="21"/>
      <c r="XEC146" s="21"/>
      <c r="XED146" s="21"/>
      <c r="XEE146" s="21"/>
      <c r="XEF146" s="21"/>
      <c r="XEG146" s="21"/>
      <c r="XEH146" s="21"/>
      <c r="XEI146" s="21"/>
      <c r="XEJ146" s="21"/>
      <c r="XEK146" s="21"/>
      <c r="XEL146" s="21"/>
      <c r="XEM146" s="21"/>
      <c r="XEN146" s="21"/>
      <c r="XEO146" s="21"/>
      <c r="XEP146" s="21"/>
      <c r="XEQ146" s="21"/>
      <c r="XER146" s="21"/>
      <c r="XES146" s="21"/>
      <c r="XET146" s="21"/>
      <c r="XEU146" s="21"/>
      <c r="XEV146" s="21"/>
      <c r="XEW146" s="21"/>
      <c r="XEX146" s="21"/>
      <c r="XEY146" s="21"/>
      <c r="XEZ146" s="21"/>
      <c r="XFA146" s="21"/>
      <c r="XFB146" s="21"/>
      <c r="XFC146" s="21"/>
      <c r="XFD146" s="21"/>
    </row>
    <row r="147" spans="1:16384">
      <c r="C147" s="166"/>
      <c r="D147" s="21"/>
      <c r="E147" s="477" t="s">
        <v>1</v>
      </c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8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8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8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8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8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8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8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8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8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8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8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8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8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8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8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8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8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8"/>
      <c r="SJ147" s="38"/>
      <c r="SK147" s="38"/>
      <c r="SL147" s="38"/>
      <c r="SM147" s="21"/>
      <c r="SN147" s="21"/>
      <c r="SO147" s="21"/>
      <c r="SP147" s="21"/>
      <c r="SQ147" s="21"/>
      <c r="SR147" s="21"/>
      <c r="SS147" s="21"/>
      <c r="ST147" s="21"/>
      <c r="SU147" s="21"/>
      <c r="SV147" s="21"/>
      <c r="SW147" s="21"/>
      <c r="SX147" s="21"/>
      <c r="SY147" s="21"/>
      <c r="SZ147" s="21"/>
      <c r="TA147" s="21"/>
      <c r="TB147" s="21"/>
      <c r="TC147" s="21"/>
      <c r="TD147" s="21"/>
      <c r="TE147" s="21"/>
      <c r="TF147" s="21"/>
      <c r="TG147" s="21"/>
      <c r="TH147" s="21"/>
      <c r="TI147" s="21"/>
      <c r="TJ147" s="21"/>
      <c r="TK147" s="21"/>
      <c r="TL147" s="21"/>
      <c r="TM147" s="21"/>
      <c r="TN147" s="21"/>
      <c r="TO147" s="21"/>
      <c r="TP147" s="21"/>
      <c r="TQ147" s="21"/>
      <c r="TR147" s="21"/>
      <c r="TS147" s="21"/>
      <c r="TT147" s="21"/>
      <c r="TU147" s="21"/>
      <c r="TV147" s="21"/>
      <c r="TW147" s="21"/>
      <c r="TX147" s="21"/>
      <c r="TY147" s="21"/>
      <c r="TZ147" s="21"/>
      <c r="UA147" s="21"/>
      <c r="UB147" s="21"/>
      <c r="UC147" s="21"/>
      <c r="UD147" s="21"/>
      <c r="UE147" s="21"/>
      <c r="UF147" s="21"/>
      <c r="UG147" s="21"/>
      <c r="UH147" s="21"/>
      <c r="UI147" s="21"/>
      <c r="UJ147" s="21"/>
      <c r="UK147" s="21"/>
      <c r="UL147" s="21"/>
      <c r="UM147" s="21"/>
      <c r="UN147" s="21"/>
      <c r="UO147" s="21"/>
      <c r="UP147" s="21"/>
      <c r="UQ147" s="21"/>
      <c r="UR147" s="21"/>
      <c r="US147" s="21"/>
      <c r="UT147" s="21"/>
      <c r="UU147" s="21"/>
      <c r="UV147" s="21"/>
      <c r="UW147" s="21"/>
      <c r="UX147" s="21"/>
      <c r="UY147" s="21"/>
      <c r="UZ147" s="21"/>
      <c r="VA147" s="21"/>
      <c r="VB147" s="21"/>
      <c r="VC147" s="21"/>
      <c r="VD147" s="21"/>
      <c r="VE147" s="21"/>
      <c r="VF147" s="21"/>
      <c r="VG147" s="21"/>
      <c r="VH147" s="21"/>
      <c r="VI147" s="21"/>
      <c r="VJ147" s="21"/>
      <c r="VK147" s="21"/>
      <c r="VL147" s="21"/>
      <c r="VM147" s="21"/>
      <c r="VN147" s="21"/>
      <c r="VO147" s="21"/>
      <c r="VP147" s="21"/>
      <c r="VQ147" s="21"/>
      <c r="VR147" s="21"/>
      <c r="VS147" s="21"/>
      <c r="VT147" s="21"/>
      <c r="VU147" s="21"/>
      <c r="VV147" s="21"/>
      <c r="VW147" s="21"/>
      <c r="VX147" s="21"/>
      <c r="VY147" s="21"/>
      <c r="VZ147" s="21"/>
      <c r="WA147" s="21"/>
      <c r="WB147" s="21"/>
      <c r="WC147" s="21"/>
      <c r="WD147" s="21"/>
      <c r="WE147" s="21"/>
      <c r="WF147" s="21"/>
      <c r="WG147" s="21"/>
      <c r="WH147" s="21"/>
      <c r="WI147" s="21"/>
      <c r="WJ147" s="21"/>
      <c r="WK147" s="21"/>
      <c r="WL147" s="21"/>
      <c r="WM147" s="21"/>
      <c r="WN147" s="21"/>
      <c r="WO147" s="21"/>
      <c r="WP147" s="21"/>
      <c r="WQ147" s="21"/>
      <c r="WR147" s="21"/>
      <c r="WS147" s="21"/>
      <c r="WT147" s="21"/>
      <c r="WU147" s="21"/>
      <c r="WV147" s="21"/>
      <c r="WW147" s="21"/>
      <c r="WX147" s="21"/>
      <c r="WY147" s="21"/>
      <c r="WZ147" s="21"/>
      <c r="XA147" s="21"/>
      <c r="XB147" s="21"/>
      <c r="XC147" s="21"/>
      <c r="XD147" s="21"/>
      <c r="XE147" s="21"/>
      <c r="XF147" s="21"/>
      <c r="XG147" s="21"/>
      <c r="XH147" s="21"/>
      <c r="XI147" s="21"/>
      <c r="XJ147" s="21"/>
      <c r="XK147" s="21"/>
      <c r="XL147" s="21"/>
      <c r="XM147" s="21"/>
      <c r="XN147" s="21"/>
      <c r="XO147" s="21"/>
      <c r="XP147" s="21"/>
      <c r="XQ147" s="21"/>
      <c r="XR147" s="21"/>
      <c r="XS147" s="21"/>
      <c r="XT147" s="21"/>
      <c r="XU147" s="21"/>
      <c r="XV147" s="21"/>
      <c r="XW147" s="21"/>
      <c r="XX147" s="21"/>
      <c r="XY147" s="21"/>
      <c r="XZ147" s="21"/>
      <c r="YA147" s="21"/>
      <c r="YB147" s="21"/>
      <c r="YC147" s="21"/>
      <c r="YD147" s="21"/>
      <c r="YE147" s="21"/>
      <c r="YF147" s="21"/>
      <c r="YG147" s="21"/>
      <c r="YH147" s="21"/>
      <c r="YI147" s="21"/>
      <c r="YJ147" s="21"/>
      <c r="YK147" s="21"/>
      <c r="YL147" s="21"/>
      <c r="YM147" s="21"/>
      <c r="YN147" s="21"/>
      <c r="YO147" s="21"/>
      <c r="YP147" s="21"/>
      <c r="YQ147" s="21"/>
      <c r="YR147" s="21"/>
      <c r="YS147" s="21"/>
      <c r="YT147" s="21"/>
      <c r="YU147" s="21"/>
      <c r="YV147" s="21"/>
      <c r="YW147" s="21"/>
      <c r="YX147" s="21"/>
      <c r="YY147" s="21"/>
      <c r="YZ147" s="21"/>
      <c r="ZA147" s="21"/>
      <c r="ZB147" s="21"/>
      <c r="ZC147" s="21"/>
      <c r="ZD147" s="21"/>
      <c r="ZE147" s="21"/>
      <c r="ZF147" s="21"/>
      <c r="ZG147" s="21"/>
      <c r="ZH147" s="21"/>
      <c r="ZI147" s="21"/>
      <c r="ZJ147" s="21"/>
      <c r="ZK147" s="21"/>
      <c r="ZL147" s="21"/>
      <c r="ZM147" s="21"/>
      <c r="ZN147" s="21"/>
      <c r="ZO147" s="21"/>
      <c r="ZP147" s="21"/>
      <c r="ZQ147" s="21"/>
      <c r="ZR147" s="21"/>
      <c r="ZS147" s="21"/>
      <c r="ZT147" s="21"/>
      <c r="ZU147" s="21"/>
      <c r="ZV147" s="21"/>
      <c r="ZW147" s="21"/>
      <c r="ZX147" s="21"/>
      <c r="ZY147" s="21"/>
      <c r="ZZ147" s="21"/>
      <c r="AAA147" s="21"/>
      <c r="AAB147" s="21"/>
      <c r="AAC147" s="21"/>
      <c r="AAD147" s="21"/>
      <c r="AAE147" s="21"/>
      <c r="AAF147" s="21"/>
      <c r="AAG147" s="21"/>
      <c r="AAH147" s="21"/>
      <c r="AAI147" s="21"/>
      <c r="AAJ147" s="21"/>
      <c r="AAK147" s="21"/>
      <c r="AAL147" s="21"/>
      <c r="AAM147" s="21"/>
      <c r="AAN147" s="21"/>
      <c r="AAO147" s="21"/>
      <c r="AAP147" s="21"/>
      <c r="AAQ147" s="21"/>
      <c r="AAR147" s="21"/>
      <c r="AAS147" s="21"/>
      <c r="AAT147" s="21"/>
      <c r="AAU147" s="21"/>
      <c r="AAV147" s="21"/>
      <c r="AAW147" s="21"/>
      <c r="AAX147" s="21"/>
      <c r="AAY147" s="21"/>
      <c r="AAZ147" s="21"/>
      <c r="ABA147" s="21"/>
      <c r="ABB147" s="21"/>
      <c r="ABC147" s="21"/>
      <c r="ABD147" s="21"/>
      <c r="ABE147" s="21"/>
      <c r="ABF147" s="21"/>
      <c r="ABG147" s="21"/>
      <c r="ABH147" s="21"/>
      <c r="ABI147" s="21"/>
      <c r="ABJ147" s="21"/>
      <c r="ABK147" s="21"/>
      <c r="ABL147" s="21"/>
      <c r="ABM147" s="21"/>
      <c r="ABN147" s="21"/>
      <c r="ABO147" s="21"/>
      <c r="ABP147" s="21"/>
      <c r="ABQ147" s="21"/>
      <c r="ABR147" s="21"/>
      <c r="ABS147" s="21"/>
      <c r="ABT147" s="21"/>
      <c r="ABU147" s="21"/>
      <c r="ABV147" s="21"/>
      <c r="ABW147" s="21"/>
      <c r="ABX147" s="21"/>
      <c r="ABY147" s="21"/>
      <c r="ABZ147" s="21"/>
      <c r="ACA147" s="21"/>
      <c r="ACB147" s="21"/>
      <c r="ACC147" s="21"/>
      <c r="ACD147" s="21"/>
      <c r="ACE147" s="21"/>
      <c r="ACF147" s="21"/>
      <c r="ACG147" s="21"/>
      <c r="ACH147" s="21"/>
      <c r="ACI147" s="21"/>
      <c r="ACJ147" s="21"/>
      <c r="ACK147" s="21"/>
      <c r="ACL147" s="21"/>
      <c r="ACM147" s="21"/>
      <c r="ACN147" s="21"/>
      <c r="ACO147" s="21"/>
      <c r="ACP147" s="21"/>
      <c r="ACQ147" s="21"/>
      <c r="ACR147" s="21"/>
      <c r="ACS147" s="21"/>
      <c r="ACT147" s="21"/>
      <c r="ACU147" s="21"/>
      <c r="ACV147" s="21"/>
      <c r="ACW147" s="21"/>
      <c r="ACX147" s="21"/>
      <c r="ACY147" s="21"/>
      <c r="ACZ147" s="21"/>
      <c r="ADA147" s="21"/>
      <c r="ADB147" s="21"/>
      <c r="ADC147" s="21"/>
      <c r="ADD147" s="21"/>
      <c r="ADE147" s="21"/>
      <c r="ADF147" s="21"/>
      <c r="ADG147" s="21"/>
      <c r="ADH147" s="21"/>
      <c r="ADI147" s="21"/>
      <c r="ADJ147" s="21"/>
      <c r="ADK147" s="21"/>
      <c r="ADL147" s="21"/>
      <c r="ADM147" s="21"/>
      <c r="ADN147" s="21"/>
      <c r="ADO147" s="21"/>
      <c r="ADP147" s="21"/>
      <c r="ADQ147" s="21"/>
      <c r="ADR147" s="21"/>
      <c r="ADS147" s="21"/>
      <c r="ADT147" s="21"/>
      <c r="ADU147" s="21"/>
      <c r="ADV147" s="21"/>
      <c r="ADW147" s="21"/>
      <c r="ADX147" s="21"/>
      <c r="ADY147" s="21"/>
      <c r="ADZ147" s="21"/>
      <c r="AEA147" s="21"/>
      <c r="AEB147" s="21"/>
      <c r="AEC147" s="21"/>
      <c r="AED147" s="21"/>
      <c r="AEE147" s="21"/>
      <c r="AEF147" s="21"/>
      <c r="AEG147" s="21"/>
      <c r="AEH147" s="21"/>
      <c r="AEI147" s="21"/>
      <c r="AEJ147" s="21"/>
      <c r="AEK147" s="21"/>
      <c r="AEL147" s="21"/>
      <c r="AEM147" s="21"/>
      <c r="AEN147" s="21"/>
      <c r="AEO147" s="21"/>
      <c r="AEP147" s="21"/>
      <c r="AEQ147" s="21"/>
      <c r="AER147" s="21"/>
      <c r="AES147" s="21"/>
      <c r="AET147" s="21"/>
      <c r="AEU147" s="21"/>
      <c r="AEV147" s="21"/>
      <c r="AEW147" s="21"/>
      <c r="AEX147" s="21"/>
      <c r="AEY147" s="21"/>
      <c r="AEZ147" s="21"/>
      <c r="AFA147" s="21"/>
      <c r="AFB147" s="21"/>
      <c r="AFC147" s="21"/>
      <c r="AFD147" s="21"/>
      <c r="AFE147" s="21"/>
      <c r="AFF147" s="21"/>
      <c r="AFG147" s="21"/>
      <c r="AFH147" s="21"/>
      <c r="AFI147" s="21"/>
      <c r="AFJ147" s="21"/>
      <c r="AFK147" s="21"/>
      <c r="AFL147" s="21"/>
      <c r="AFM147" s="21"/>
      <c r="AFN147" s="21"/>
      <c r="AFO147" s="21"/>
      <c r="AFP147" s="21"/>
      <c r="AFQ147" s="21"/>
      <c r="AFR147" s="21"/>
      <c r="AFS147" s="21"/>
      <c r="AFT147" s="21"/>
      <c r="AFU147" s="21"/>
      <c r="AFV147" s="21"/>
      <c r="AFW147" s="21"/>
      <c r="AFX147" s="21"/>
      <c r="AFY147" s="21"/>
      <c r="AFZ147" s="21"/>
      <c r="AGA147" s="21"/>
      <c r="AGB147" s="21"/>
      <c r="AGC147" s="21"/>
      <c r="AGD147" s="21"/>
      <c r="AGE147" s="21"/>
      <c r="AGF147" s="21"/>
      <c r="AGG147" s="21"/>
      <c r="AGH147" s="21"/>
      <c r="AGI147" s="21"/>
      <c r="AGJ147" s="21"/>
      <c r="AGK147" s="21"/>
      <c r="AGL147" s="21"/>
      <c r="AGM147" s="21"/>
      <c r="AGN147" s="21"/>
      <c r="AGO147" s="21"/>
      <c r="AGP147" s="21"/>
      <c r="AGQ147" s="21"/>
      <c r="AGR147" s="21"/>
      <c r="AGS147" s="21"/>
      <c r="AGT147" s="21"/>
      <c r="AGU147" s="21"/>
      <c r="AGV147" s="21"/>
      <c r="AGW147" s="21"/>
      <c r="AGX147" s="21"/>
      <c r="AGY147" s="21"/>
      <c r="AGZ147" s="21"/>
      <c r="AHA147" s="21"/>
      <c r="AHB147" s="21"/>
      <c r="AHC147" s="21"/>
      <c r="AHD147" s="21"/>
      <c r="AHE147" s="21"/>
      <c r="AHF147" s="21"/>
      <c r="AHG147" s="21"/>
      <c r="AHH147" s="21"/>
      <c r="AHI147" s="21"/>
      <c r="AHJ147" s="21"/>
      <c r="AHK147" s="21"/>
      <c r="AHL147" s="21"/>
      <c r="AHM147" s="21"/>
      <c r="AHN147" s="21"/>
      <c r="AHO147" s="21"/>
      <c r="AHP147" s="21"/>
      <c r="AHQ147" s="21"/>
      <c r="AHR147" s="21"/>
      <c r="AHS147" s="21"/>
      <c r="AHT147" s="21"/>
      <c r="AHU147" s="21"/>
      <c r="AHV147" s="21"/>
      <c r="AHW147" s="21"/>
      <c r="AHX147" s="21"/>
      <c r="AHY147" s="21"/>
      <c r="AHZ147" s="21"/>
      <c r="AIA147" s="21"/>
      <c r="AIB147" s="21"/>
      <c r="AIC147" s="21"/>
      <c r="AID147" s="21"/>
      <c r="AIE147" s="21"/>
      <c r="AIF147" s="21"/>
      <c r="AIG147" s="21"/>
      <c r="AIH147" s="21"/>
      <c r="AII147" s="21"/>
      <c r="AIJ147" s="21"/>
      <c r="AIK147" s="21"/>
      <c r="AIL147" s="21"/>
      <c r="AIM147" s="21"/>
      <c r="AIN147" s="21"/>
      <c r="AIO147" s="21"/>
      <c r="AIP147" s="21"/>
      <c r="AIQ147" s="21"/>
      <c r="AIR147" s="21"/>
      <c r="AIS147" s="21"/>
      <c r="AIT147" s="21"/>
      <c r="AIU147" s="21"/>
      <c r="AIV147" s="21"/>
      <c r="AIW147" s="21"/>
      <c r="AIX147" s="21"/>
      <c r="AIY147" s="21"/>
      <c r="AIZ147" s="21"/>
      <c r="AJA147" s="21"/>
      <c r="AJB147" s="21"/>
      <c r="AJC147" s="21"/>
      <c r="AJD147" s="21"/>
      <c r="AJE147" s="21"/>
      <c r="AJF147" s="21"/>
      <c r="AJG147" s="21"/>
      <c r="AJH147" s="21"/>
      <c r="AJI147" s="21"/>
      <c r="AJJ147" s="21"/>
      <c r="AJK147" s="21"/>
      <c r="AJL147" s="21"/>
      <c r="AJM147" s="21"/>
      <c r="AJN147" s="21"/>
      <c r="AJO147" s="21"/>
      <c r="AJP147" s="21"/>
      <c r="AJQ147" s="21"/>
      <c r="AJR147" s="21"/>
      <c r="AJS147" s="21"/>
      <c r="AJT147" s="21"/>
      <c r="AJU147" s="21"/>
      <c r="AJV147" s="21"/>
      <c r="AJW147" s="21"/>
      <c r="AJX147" s="21"/>
      <c r="AJY147" s="21"/>
      <c r="AJZ147" s="21"/>
      <c r="AKA147" s="21"/>
      <c r="AKB147" s="21"/>
      <c r="AKC147" s="21"/>
      <c r="AKD147" s="21"/>
      <c r="AKE147" s="21"/>
      <c r="AKF147" s="21"/>
      <c r="AKG147" s="21"/>
      <c r="AKH147" s="21"/>
      <c r="AKI147" s="21"/>
      <c r="AKJ147" s="21"/>
      <c r="AKK147" s="21"/>
      <c r="AKL147" s="21"/>
      <c r="AKM147" s="21"/>
      <c r="AKN147" s="21"/>
      <c r="AKO147" s="21"/>
      <c r="AKP147" s="21"/>
      <c r="AKQ147" s="21"/>
      <c r="AKR147" s="21"/>
      <c r="AKS147" s="21"/>
      <c r="AKT147" s="21"/>
      <c r="AKU147" s="21"/>
      <c r="AKV147" s="21"/>
      <c r="AKW147" s="21"/>
      <c r="AKX147" s="21"/>
      <c r="AKY147" s="21"/>
      <c r="AKZ147" s="21"/>
      <c r="ALA147" s="21"/>
      <c r="ALB147" s="21"/>
      <c r="ALC147" s="21"/>
      <c r="ALD147" s="21"/>
      <c r="ALE147" s="21"/>
      <c r="ALF147" s="21"/>
      <c r="ALG147" s="21"/>
      <c r="ALH147" s="21"/>
      <c r="ALI147" s="21"/>
      <c r="ALJ147" s="21"/>
      <c r="ALK147" s="21"/>
      <c r="ALL147" s="21"/>
      <c r="ALM147" s="21"/>
      <c r="ALN147" s="21"/>
      <c r="ALO147" s="21"/>
      <c r="ALP147" s="21"/>
      <c r="ALQ147" s="21"/>
      <c r="ALR147" s="21"/>
      <c r="ALS147" s="21"/>
      <c r="ALT147" s="21"/>
      <c r="ALU147" s="21"/>
      <c r="ALV147" s="21"/>
      <c r="ALW147" s="21"/>
      <c r="ALX147" s="21"/>
      <c r="ALY147" s="21"/>
      <c r="ALZ147" s="21"/>
      <c r="AMA147" s="21"/>
      <c r="AMB147" s="21"/>
      <c r="AMC147" s="21"/>
      <c r="AMD147" s="21"/>
      <c r="AME147" s="21"/>
      <c r="AMF147" s="21"/>
      <c r="AMG147" s="21"/>
      <c r="AMH147" s="21"/>
      <c r="AMI147" s="21"/>
      <c r="AMJ147" s="21"/>
      <c r="AMK147" s="21"/>
      <c r="AML147" s="21"/>
      <c r="AMM147" s="21"/>
      <c r="AMN147" s="21"/>
      <c r="AMO147" s="21"/>
      <c r="AMP147" s="21"/>
      <c r="AMQ147" s="21"/>
      <c r="AMR147" s="21"/>
      <c r="AMS147" s="21"/>
      <c r="AMT147" s="21"/>
      <c r="AMU147" s="21"/>
      <c r="AMV147" s="21"/>
      <c r="AMW147" s="21"/>
      <c r="AMX147" s="21"/>
      <c r="AMY147" s="21"/>
      <c r="AMZ147" s="21"/>
      <c r="ANA147" s="21"/>
      <c r="ANB147" s="21"/>
      <c r="ANC147" s="21"/>
      <c r="AND147" s="21"/>
      <c r="ANE147" s="21"/>
      <c r="ANF147" s="21"/>
      <c r="ANG147" s="21"/>
      <c r="ANH147" s="21"/>
      <c r="ANI147" s="21"/>
      <c r="ANJ147" s="21"/>
      <c r="ANK147" s="21"/>
      <c r="ANL147" s="21"/>
      <c r="ANM147" s="21"/>
      <c r="ANN147" s="21"/>
      <c r="ANO147" s="21"/>
      <c r="ANP147" s="21"/>
      <c r="ANQ147" s="21"/>
      <c r="ANR147" s="21"/>
      <c r="ANS147" s="21"/>
      <c r="ANT147" s="21"/>
      <c r="ANU147" s="21"/>
      <c r="ANV147" s="21"/>
      <c r="ANW147" s="21"/>
      <c r="ANX147" s="21"/>
      <c r="ANY147" s="21"/>
      <c r="ANZ147" s="21"/>
      <c r="AOA147" s="21"/>
      <c r="AOB147" s="21"/>
      <c r="AOC147" s="21"/>
      <c r="AOD147" s="21"/>
      <c r="AOE147" s="21"/>
      <c r="AOF147" s="21"/>
      <c r="AOG147" s="21"/>
      <c r="AOH147" s="21"/>
      <c r="AOI147" s="21"/>
      <c r="AOJ147" s="21"/>
      <c r="AOK147" s="21"/>
      <c r="AOL147" s="21"/>
      <c r="AOM147" s="21"/>
      <c r="AON147" s="21"/>
      <c r="AOO147" s="21"/>
      <c r="AOP147" s="21"/>
      <c r="AOQ147" s="21"/>
      <c r="AOR147" s="21"/>
      <c r="AOS147" s="21"/>
      <c r="AOT147" s="21"/>
      <c r="AOU147" s="21"/>
      <c r="AOV147" s="21"/>
      <c r="AOW147" s="21"/>
      <c r="AOX147" s="21"/>
      <c r="AOY147" s="21"/>
      <c r="AOZ147" s="21"/>
      <c r="APA147" s="21"/>
      <c r="APB147" s="21"/>
      <c r="APC147" s="21"/>
      <c r="APD147" s="21"/>
      <c r="APE147" s="21"/>
      <c r="APF147" s="21"/>
      <c r="APG147" s="21"/>
      <c r="APH147" s="21"/>
      <c r="API147" s="21"/>
      <c r="APJ147" s="21"/>
      <c r="APK147" s="21"/>
      <c r="APL147" s="21"/>
      <c r="APM147" s="21"/>
      <c r="APN147" s="21"/>
      <c r="APO147" s="21"/>
      <c r="APP147" s="21"/>
      <c r="APQ147" s="21"/>
      <c r="APR147" s="21"/>
      <c r="APS147" s="21"/>
      <c r="APT147" s="21"/>
      <c r="APU147" s="21"/>
      <c r="APV147" s="21"/>
      <c r="APW147" s="21"/>
      <c r="APX147" s="21"/>
      <c r="APY147" s="21"/>
      <c r="APZ147" s="21"/>
      <c r="AQA147" s="21"/>
      <c r="AQB147" s="21"/>
      <c r="AQC147" s="21"/>
      <c r="AQD147" s="21"/>
      <c r="AQE147" s="21"/>
      <c r="AQF147" s="21"/>
      <c r="AQG147" s="21"/>
      <c r="AQH147" s="21"/>
      <c r="AQI147" s="21"/>
      <c r="AQJ147" s="21"/>
      <c r="AQK147" s="21"/>
      <c r="AQL147" s="21"/>
      <c r="AQM147" s="21"/>
      <c r="AQN147" s="21"/>
      <c r="AQO147" s="21"/>
      <c r="AQP147" s="21"/>
      <c r="AQQ147" s="21"/>
      <c r="AQR147" s="21"/>
      <c r="AQS147" s="21"/>
      <c r="AQT147" s="21"/>
      <c r="AQU147" s="21"/>
      <c r="AQV147" s="21"/>
      <c r="AQW147" s="21"/>
      <c r="AQX147" s="21"/>
      <c r="AQY147" s="21"/>
      <c r="AQZ147" s="21"/>
      <c r="ARA147" s="21"/>
      <c r="ARB147" s="21"/>
      <c r="ARC147" s="21"/>
      <c r="ARD147" s="21"/>
      <c r="ARE147" s="21"/>
      <c r="ARF147" s="21"/>
      <c r="ARG147" s="21"/>
      <c r="ARH147" s="21"/>
      <c r="ARI147" s="21"/>
      <c r="ARJ147" s="21"/>
      <c r="ARK147" s="21"/>
      <c r="ARL147" s="21"/>
      <c r="ARM147" s="21"/>
      <c r="ARN147" s="21"/>
      <c r="ARO147" s="21"/>
      <c r="ARP147" s="21"/>
      <c r="ARQ147" s="21"/>
      <c r="ARR147" s="21"/>
      <c r="ARS147" s="21"/>
      <c r="ART147" s="21"/>
      <c r="ARU147" s="21"/>
      <c r="ARV147" s="21"/>
      <c r="ARW147" s="21"/>
      <c r="ARX147" s="21"/>
      <c r="ARY147" s="21"/>
      <c r="ARZ147" s="21"/>
      <c r="ASA147" s="21"/>
      <c r="ASB147" s="21"/>
      <c r="ASC147" s="21"/>
      <c r="ASD147" s="21"/>
      <c r="ASE147" s="21"/>
      <c r="ASF147" s="21"/>
      <c r="ASG147" s="21"/>
      <c r="ASH147" s="21"/>
      <c r="ASI147" s="21"/>
      <c r="ASJ147" s="21"/>
      <c r="ASK147" s="21"/>
      <c r="ASL147" s="21"/>
      <c r="ASM147" s="21"/>
      <c r="ASN147" s="21"/>
      <c r="ASO147" s="21"/>
      <c r="ASP147" s="21"/>
      <c r="ASQ147" s="21"/>
      <c r="ASR147" s="21"/>
      <c r="ASS147" s="21"/>
      <c r="AST147" s="21"/>
      <c r="ASU147" s="21"/>
      <c r="ASV147" s="21"/>
      <c r="ASW147" s="21"/>
      <c r="ASX147" s="21"/>
      <c r="ASY147" s="21"/>
      <c r="ASZ147" s="21"/>
      <c r="ATA147" s="21"/>
      <c r="ATB147" s="21"/>
      <c r="ATC147" s="21"/>
      <c r="ATD147" s="21"/>
      <c r="ATE147" s="21"/>
      <c r="ATF147" s="21"/>
      <c r="ATG147" s="21"/>
      <c r="ATH147" s="21"/>
      <c r="ATI147" s="21"/>
      <c r="ATJ147" s="21"/>
      <c r="ATK147" s="21"/>
      <c r="ATL147" s="21"/>
      <c r="ATM147" s="21"/>
      <c r="ATN147" s="21"/>
      <c r="ATO147" s="21"/>
      <c r="ATP147" s="21"/>
      <c r="ATQ147" s="21"/>
      <c r="ATR147" s="21"/>
      <c r="ATS147" s="21"/>
      <c r="ATT147" s="21"/>
      <c r="ATU147" s="21"/>
      <c r="ATV147" s="21"/>
      <c r="ATW147" s="21"/>
      <c r="ATX147" s="21"/>
      <c r="ATY147" s="21"/>
      <c r="ATZ147" s="21"/>
      <c r="AUA147" s="21"/>
      <c r="AUB147" s="21"/>
      <c r="AUC147" s="21"/>
      <c r="AUD147" s="21"/>
      <c r="AUE147" s="21"/>
      <c r="AUF147" s="21"/>
      <c r="AUG147" s="21"/>
      <c r="AUH147" s="21"/>
      <c r="AUI147" s="21"/>
      <c r="AUJ147" s="21"/>
      <c r="AUK147" s="21"/>
      <c r="AUL147" s="21"/>
      <c r="AUM147" s="21"/>
      <c r="AUN147" s="21"/>
      <c r="AUO147" s="21"/>
      <c r="AUP147" s="21"/>
      <c r="AUQ147" s="21"/>
      <c r="AUR147" s="21"/>
      <c r="AUS147" s="21"/>
      <c r="AUT147" s="21"/>
      <c r="AUU147" s="21"/>
      <c r="AUV147" s="21"/>
      <c r="AUW147" s="21"/>
      <c r="AUX147" s="21"/>
      <c r="AUY147" s="21"/>
      <c r="AUZ147" s="21"/>
      <c r="AVA147" s="21"/>
      <c r="AVB147" s="21"/>
      <c r="AVC147" s="21"/>
      <c r="AVD147" s="21"/>
      <c r="AVE147" s="21"/>
      <c r="AVF147" s="21"/>
      <c r="AVG147" s="21"/>
      <c r="AVH147" s="21"/>
      <c r="AVI147" s="21"/>
      <c r="AVJ147" s="21"/>
      <c r="AVK147" s="21"/>
      <c r="AVL147" s="21"/>
      <c r="AVM147" s="21"/>
      <c r="AVN147" s="21"/>
      <c r="AVO147" s="21"/>
      <c r="AVP147" s="21"/>
      <c r="AVQ147" s="21"/>
      <c r="AVR147" s="21"/>
      <c r="AVS147" s="21"/>
      <c r="AVT147" s="21"/>
      <c r="AVU147" s="21"/>
      <c r="AVV147" s="21"/>
      <c r="AVW147" s="21"/>
      <c r="AVX147" s="21"/>
      <c r="AVY147" s="21"/>
      <c r="AVZ147" s="21"/>
      <c r="AWA147" s="21"/>
      <c r="AWB147" s="21"/>
      <c r="AWC147" s="21"/>
      <c r="AWD147" s="21"/>
      <c r="AWE147" s="21"/>
      <c r="AWF147" s="21"/>
      <c r="AWG147" s="21"/>
      <c r="AWH147" s="21"/>
      <c r="AWI147" s="21"/>
      <c r="AWJ147" s="21"/>
      <c r="AWK147" s="21"/>
      <c r="AWL147" s="21"/>
      <c r="AWM147" s="21"/>
      <c r="AWN147" s="21"/>
      <c r="AWO147" s="21"/>
      <c r="AWP147" s="21"/>
      <c r="AWQ147" s="21"/>
      <c r="AWR147" s="21"/>
      <c r="AWS147" s="21"/>
      <c r="AWT147" s="21"/>
      <c r="AWU147" s="21"/>
      <c r="AWV147" s="21"/>
      <c r="AWW147" s="21"/>
      <c r="AWX147" s="21"/>
      <c r="AWY147" s="21"/>
      <c r="AWZ147" s="21"/>
      <c r="AXA147" s="21"/>
      <c r="AXB147" s="21"/>
      <c r="AXC147" s="21"/>
      <c r="AXD147" s="21"/>
      <c r="AXE147" s="21"/>
      <c r="AXF147" s="21"/>
      <c r="AXG147" s="21"/>
      <c r="AXH147" s="21"/>
      <c r="AXI147" s="21"/>
      <c r="AXJ147" s="21"/>
      <c r="AXK147" s="21"/>
      <c r="AXL147" s="21"/>
      <c r="AXM147" s="21"/>
      <c r="AXN147" s="21"/>
      <c r="AXO147" s="21"/>
      <c r="AXP147" s="21"/>
      <c r="AXQ147" s="21"/>
      <c r="AXR147" s="21"/>
      <c r="AXS147" s="21"/>
      <c r="AXT147" s="21"/>
      <c r="AXU147" s="21"/>
      <c r="AXV147" s="21"/>
      <c r="AXW147" s="21"/>
      <c r="AXX147" s="21"/>
      <c r="AXY147" s="21"/>
      <c r="AXZ147" s="21"/>
      <c r="AYA147" s="21"/>
      <c r="AYB147" s="21"/>
      <c r="AYC147" s="21"/>
      <c r="AYD147" s="21"/>
      <c r="AYE147" s="21"/>
      <c r="AYF147" s="21"/>
      <c r="AYG147" s="21"/>
      <c r="AYH147" s="21"/>
      <c r="AYI147" s="21"/>
      <c r="AYJ147" s="21"/>
      <c r="AYK147" s="21"/>
      <c r="AYL147" s="21"/>
      <c r="AYM147" s="21"/>
      <c r="AYN147" s="21"/>
      <c r="AYO147" s="21"/>
      <c r="AYP147" s="21"/>
      <c r="AYQ147" s="21"/>
      <c r="AYR147" s="21"/>
      <c r="AYS147" s="21"/>
      <c r="AYT147" s="21"/>
      <c r="AYU147" s="21"/>
      <c r="AYV147" s="21"/>
      <c r="AYW147" s="21"/>
      <c r="AYX147" s="21"/>
      <c r="AYY147" s="21"/>
      <c r="AYZ147" s="21"/>
      <c r="AZA147" s="21"/>
      <c r="AZB147" s="21"/>
      <c r="AZC147" s="21"/>
      <c r="AZD147" s="21"/>
      <c r="AZE147" s="21"/>
      <c r="AZF147" s="21"/>
      <c r="AZG147" s="21"/>
      <c r="AZH147" s="21"/>
      <c r="AZI147" s="21"/>
      <c r="AZJ147" s="21"/>
      <c r="AZK147" s="21"/>
      <c r="AZL147" s="21"/>
      <c r="AZM147" s="21"/>
      <c r="AZN147" s="21"/>
      <c r="AZO147" s="21"/>
      <c r="AZP147" s="21"/>
      <c r="AZQ147" s="21"/>
      <c r="AZR147" s="21"/>
      <c r="AZS147" s="21"/>
      <c r="AZT147" s="21"/>
      <c r="AZU147" s="21"/>
      <c r="AZV147" s="21"/>
      <c r="AZW147" s="21"/>
      <c r="AZX147" s="21"/>
      <c r="AZY147" s="21"/>
      <c r="AZZ147" s="21"/>
      <c r="BAA147" s="21"/>
      <c r="BAB147" s="21"/>
      <c r="BAC147" s="21"/>
      <c r="BAD147" s="21"/>
      <c r="BAE147" s="21"/>
      <c r="BAF147" s="21"/>
      <c r="BAG147" s="21"/>
      <c r="BAH147" s="21"/>
      <c r="BAI147" s="21"/>
      <c r="BAJ147" s="21"/>
      <c r="BAK147" s="21"/>
      <c r="BAL147" s="21"/>
      <c r="BAM147" s="21"/>
      <c r="BAN147" s="21"/>
      <c r="BAO147" s="21"/>
      <c r="BAP147" s="21"/>
      <c r="BAQ147" s="21"/>
      <c r="BAR147" s="21"/>
      <c r="BAS147" s="21"/>
      <c r="BAT147" s="21"/>
      <c r="BAU147" s="21"/>
      <c r="BAV147" s="21"/>
      <c r="BAW147" s="21"/>
      <c r="BAX147" s="21"/>
      <c r="BAY147" s="21"/>
      <c r="BAZ147" s="21"/>
      <c r="BBA147" s="21"/>
      <c r="BBB147" s="21"/>
      <c r="BBC147" s="21"/>
      <c r="BBD147" s="21"/>
      <c r="BBE147" s="21"/>
      <c r="BBF147" s="21"/>
      <c r="BBG147" s="21"/>
      <c r="BBH147" s="21"/>
      <c r="BBI147" s="21"/>
      <c r="BBJ147" s="21"/>
      <c r="BBK147" s="21"/>
      <c r="BBL147" s="21"/>
      <c r="BBM147" s="21"/>
      <c r="BBN147" s="21"/>
      <c r="BBO147" s="21"/>
      <c r="BBP147" s="21"/>
      <c r="BBQ147" s="21"/>
      <c r="BBR147" s="21"/>
      <c r="BBS147" s="21"/>
      <c r="BBT147" s="21"/>
      <c r="BBU147" s="21"/>
      <c r="BBV147" s="21"/>
      <c r="BBW147" s="21"/>
      <c r="BBX147" s="21"/>
      <c r="BBY147" s="21"/>
      <c r="BBZ147" s="21"/>
      <c r="BCA147" s="21"/>
      <c r="BCB147" s="21"/>
      <c r="BCC147" s="21"/>
      <c r="BCD147" s="21"/>
      <c r="BCE147" s="21"/>
      <c r="BCF147" s="21"/>
      <c r="BCG147" s="21"/>
      <c r="BCH147" s="21"/>
      <c r="BCI147" s="21"/>
      <c r="BCJ147" s="21"/>
      <c r="BCK147" s="21"/>
      <c r="BCL147" s="21"/>
      <c r="BCM147" s="21"/>
      <c r="BCN147" s="21"/>
      <c r="BCO147" s="21"/>
      <c r="BCP147" s="21"/>
      <c r="BCQ147" s="21"/>
      <c r="BCR147" s="21"/>
      <c r="BCS147" s="21"/>
      <c r="BCT147" s="21"/>
      <c r="BCU147" s="21"/>
      <c r="BCV147" s="21"/>
      <c r="BCW147" s="21"/>
      <c r="BCX147" s="21"/>
      <c r="BCY147" s="21"/>
      <c r="BCZ147" s="21"/>
      <c r="BDA147" s="21"/>
      <c r="BDB147" s="21"/>
      <c r="BDC147" s="21"/>
      <c r="BDD147" s="21"/>
      <c r="BDE147" s="21"/>
      <c r="BDF147" s="21"/>
      <c r="BDG147" s="21"/>
      <c r="BDH147" s="21"/>
      <c r="BDI147" s="21"/>
      <c r="BDJ147" s="21"/>
      <c r="BDK147" s="21"/>
      <c r="BDL147" s="21"/>
      <c r="BDM147" s="21"/>
      <c r="BDN147" s="21"/>
      <c r="BDO147" s="21"/>
      <c r="BDP147" s="21"/>
      <c r="BDQ147" s="21"/>
      <c r="BDR147" s="21"/>
      <c r="BDS147" s="21"/>
      <c r="BDT147" s="21"/>
      <c r="BDU147" s="21"/>
      <c r="BDV147" s="21"/>
      <c r="BDW147" s="21"/>
      <c r="BDX147" s="21"/>
      <c r="BDY147" s="21"/>
      <c r="BDZ147" s="21"/>
      <c r="BEA147" s="21"/>
      <c r="BEB147" s="21"/>
      <c r="BEC147" s="21"/>
      <c r="BED147" s="21"/>
      <c r="BEE147" s="21"/>
      <c r="BEF147" s="21"/>
      <c r="BEG147" s="21"/>
      <c r="BEH147" s="21"/>
      <c r="BEI147" s="21"/>
      <c r="BEJ147" s="21"/>
      <c r="BEK147" s="21"/>
      <c r="BEL147" s="21"/>
      <c r="BEM147" s="21"/>
      <c r="BEN147" s="21"/>
      <c r="BEO147" s="21"/>
      <c r="BEP147" s="21"/>
      <c r="BEQ147" s="21"/>
      <c r="BER147" s="21"/>
      <c r="BES147" s="21"/>
      <c r="BET147" s="21"/>
      <c r="BEU147" s="21"/>
      <c r="BEV147" s="21"/>
      <c r="BEW147" s="21"/>
      <c r="BEX147" s="21"/>
      <c r="BEY147" s="21"/>
      <c r="BEZ147" s="21"/>
      <c r="BFA147" s="21"/>
      <c r="BFB147" s="21"/>
      <c r="BFC147" s="21"/>
      <c r="BFD147" s="21"/>
      <c r="BFE147" s="21"/>
      <c r="BFF147" s="21"/>
      <c r="BFG147" s="21"/>
      <c r="BFH147" s="21"/>
      <c r="BFI147" s="21"/>
      <c r="BFJ147" s="21"/>
      <c r="BFK147" s="21"/>
      <c r="BFL147" s="21"/>
      <c r="BFM147" s="21"/>
      <c r="BFN147" s="21"/>
      <c r="BFO147" s="21"/>
      <c r="BFP147" s="21"/>
      <c r="BFQ147" s="21"/>
      <c r="BFR147" s="21"/>
      <c r="BFS147" s="21"/>
      <c r="BFT147" s="21"/>
      <c r="BFU147" s="21"/>
      <c r="BFV147" s="21"/>
      <c r="BFW147" s="21"/>
      <c r="BFX147" s="21"/>
      <c r="BFY147" s="21"/>
      <c r="BFZ147" s="21"/>
      <c r="BGA147" s="21"/>
      <c r="BGB147" s="21"/>
      <c r="BGC147" s="21"/>
      <c r="BGD147" s="21"/>
      <c r="BGE147" s="21"/>
      <c r="BGF147" s="21"/>
      <c r="BGG147" s="21"/>
      <c r="BGH147" s="21"/>
      <c r="BGI147" s="21"/>
      <c r="BGJ147" s="21"/>
      <c r="BGK147" s="21"/>
      <c r="BGL147" s="21"/>
      <c r="BGM147" s="21"/>
      <c r="BGN147" s="21"/>
      <c r="BGO147" s="21"/>
      <c r="BGP147" s="21"/>
      <c r="BGQ147" s="21"/>
      <c r="BGR147" s="21"/>
      <c r="BGS147" s="21"/>
      <c r="BGT147" s="21"/>
      <c r="BGU147" s="21"/>
      <c r="BGV147" s="21"/>
      <c r="BGW147" s="21"/>
      <c r="BGX147" s="21"/>
      <c r="BGY147" s="21"/>
      <c r="BGZ147" s="21"/>
      <c r="BHA147" s="21"/>
      <c r="BHB147" s="21"/>
      <c r="BHC147" s="21"/>
      <c r="BHD147" s="21"/>
      <c r="BHE147" s="21"/>
      <c r="BHF147" s="21"/>
      <c r="BHG147" s="21"/>
      <c r="BHH147" s="21"/>
      <c r="BHI147" s="21"/>
      <c r="BHJ147" s="21"/>
      <c r="BHK147" s="21"/>
      <c r="BHL147" s="21"/>
      <c r="BHM147" s="21"/>
      <c r="BHN147" s="21"/>
      <c r="BHO147" s="21"/>
      <c r="BHP147" s="21"/>
      <c r="BHQ147" s="21"/>
      <c r="BHR147" s="21"/>
      <c r="BHS147" s="21"/>
      <c r="BHT147" s="21"/>
      <c r="BHU147" s="21"/>
      <c r="BHV147" s="21"/>
      <c r="BHW147" s="21"/>
      <c r="BHX147" s="21"/>
      <c r="BHY147" s="21"/>
      <c r="BHZ147" s="21"/>
      <c r="BIA147" s="21"/>
      <c r="BIB147" s="21"/>
      <c r="BIC147" s="21"/>
      <c r="BID147" s="21"/>
      <c r="BIE147" s="21"/>
      <c r="BIF147" s="21"/>
      <c r="BIG147" s="21"/>
      <c r="BIH147" s="21"/>
      <c r="BII147" s="21"/>
      <c r="BIJ147" s="21"/>
      <c r="BIK147" s="21"/>
      <c r="BIL147" s="21"/>
      <c r="BIM147" s="21"/>
      <c r="BIN147" s="21"/>
      <c r="BIO147" s="21"/>
      <c r="BIP147" s="21"/>
      <c r="BIQ147" s="21"/>
      <c r="BIR147" s="21"/>
      <c r="BIS147" s="21"/>
      <c r="BIT147" s="21"/>
      <c r="BIU147" s="21"/>
      <c r="BIV147" s="21"/>
      <c r="BIW147" s="21"/>
      <c r="BIX147" s="21"/>
      <c r="BIY147" s="21"/>
      <c r="BIZ147" s="21"/>
      <c r="BJA147" s="21"/>
      <c r="BJB147" s="21"/>
      <c r="BJC147" s="21"/>
      <c r="BJD147" s="21"/>
      <c r="BJE147" s="21"/>
      <c r="BJF147" s="21"/>
      <c r="BJG147" s="21"/>
      <c r="BJH147" s="21"/>
      <c r="BJI147" s="21"/>
      <c r="BJJ147" s="21"/>
      <c r="BJK147" s="21"/>
      <c r="BJL147" s="21"/>
      <c r="BJM147" s="21"/>
      <c r="BJN147" s="21"/>
      <c r="BJO147" s="21"/>
      <c r="BJP147" s="21"/>
      <c r="BJQ147" s="21"/>
      <c r="BJR147" s="21"/>
      <c r="BJS147" s="21"/>
      <c r="BJT147" s="21"/>
      <c r="BJU147" s="21"/>
      <c r="BJV147" s="21"/>
      <c r="BJW147" s="21"/>
      <c r="BJX147" s="21"/>
      <c r="BJY147" s="21"/>
      <c r="BJZ147" s="21"/>
      <c r="BKA147" s="21"/>
      <c r="BKB147" s="21"/>
      <c r="BKC147" s="21"/>
      <c r="BKD147" s="21"/>
      <c r="BKE147" s="21"/>
      <c r="BKF147" s="21"/>
      <c r="BKG147" s="21"/>
      <c r="BKH147" s="21"/>
      <c r="BKI147" s="21"/>
      <c r="BKJ147" s="21"/>
      <c r="BKK147" s="21"/>
      <c r="BKL147" s="21"/>
      <c r="BKM147" s="21"/>
      <c r="BKN147" s="21"/>
      <c r="BKO147" s="21"/>
      <c r="BKP147" s="21"/>
      <c r="BKQ147" s="21"/>
      <c r="BKR147" s="21"/>
      <c r="BKS147" s="21"/>
      <c r="BKT147" s="21"/>
      <c r="BKU147" s="21"/>
      <c r="BKV147" s="21"/>
      <c r="BKW147" s="21"/>
      <c r="BKX147" s="21"/>
      <c r="BKY147" s="21"/>
      <c r="BKZ147" s="21"/>
      <c r="BLA147" s="21"/>
      <c r="BLB147" s="21"/>
      <c r="BLC147" s="21"/>
      <c r="BLD147" s="21"/>
      <c r="BLE147" s="21"/>
      <c r="BLF147" s="21"/>
      <c r="BLG147" s="21"/>
      <c r="BLH147" s="21"/>
      <c r="BLI147" s="21"/>
      <c r="BLJ147" s="21"/>
      <c r="BLK147" s="21"/>
      <c r="BLL147" s="21"/>
      <c r="BLM147" s="21"/>
      <c r="BLN147" s="21"/>
      <c r="BLO147" s="21"/>
      <c r="BLP147" s="21"/>
      <c r="BLQ147" s="21"/>
      <c r="BLR147" s="21"/>
      <c r="BLS147" s="21"/>
      <c r="BLT147" s="21"/>
      <c r="BLU147" s="21"/>
      <c r="BLV147" s="21"/>
      <c r="BLW147" s="21"/>
      <c r="BLX147" s="21"/>
      <c r="BLY147" s="21"/>
      <c r="BLZ147" s="21"/>
      <c r="BMA147" s="21"/>
      <c r="BMB147" s="21"/>
      <c r="BMC147" s="21"/>
      <c r="BMD147" s="21"/>
      <c r="BME147" s="21"/>
      <c r="BMF147" s="21"/>
      <c r="BMG147" s="21"/>
      <c r="BMH147" s="21"/>
      <c r="BMI147" s="21"/>
      <c r="BMJ147" s="21"/>
      <c r="BMK147" s="21"/>
      <c r="BML147" s="21"/>
      <c r="BMM147" s="21"/>
      <c r="BMN147" s="21"/>
      <c r="BMO147" s="21"/>
      <c r="BMP147" s="21"/>
      <c r="BMQ147" s="21"/>
      <c r="BMR147" s="21"/>
      <c r="BMS147" s="21"/>
      <c r="BMT147" s="21"/>
      <c r="BMU147" s="21"/>
      <c r="BMV147" s="21"/>
      <c r="BMW147" s="21"/>
      <c r="BMX147" s="21"/>
      <c r="BMY147" s="21"/>
      <c r="BMZ147" s="21"/>
      <c r="BNA147" s="21"/>
      <c r="BNB147" s="21"/>
      <c r="BNC147" s="21"/>
      <c r="BND147" s="21"/>
      <c r="BNE147" s="21"/>
      <c r="BNF147" s="21"/>
      <c r="BNG147" s="21"/>
      <c r="BNH147" s="21"/>
      <c r="BNI147" s="21"/>
      <c r="BNJ147" s="21"/>
      <c r="BNK147" s="21"/>
      <c r="BNL147" s="21"/>
      <c r="BNM147" s="21"/>
      <c r="BNN147" s="21"/>
      <c r="BNO147" s="21"/>
      <c r="BNP147" s="21"/>
      <c r="BNQ147" s="21"/>
      <c r="BNR147" s="21"/>
      <c r="BNS147" s="21"/>
      <c r="BNT147" s="21"/>
      <c r="BNU147" s="21"/>
      <c r="BNV147" s="21"/>
      <c r="BNW147" s="21"/>
      <c r="BNX147" s="21"/>
      <c r="BNY147" s="21"/>
      <c r="BNZ147" s="21"/>
      <c r="BOA147" s="21"/>
      <c r="BOB147" s="21"/>
      <c r="BOC147" s="21"/>
      <c r="BOD147" s="21"/>
      <c r="BOE147" s="21"/>
      <c r="BOF147" s="21"/>
      <c r="BOG147" s="21"/>
      <c r="BOH147" s="21"/>
      <c r="BOI147" s="21"/>
      <c r="BOJ147" s="21"/>
      <c r="BOK147" s="21"/>
      <c r="BOL147" s="21"/>
      <c r="BOM147" s="21"/>
      <c r="BON147" s="21"/>
      <c r="BOO147" s="21"/>
      <c r="BOP147" s="21"/>
      <c r="BOQ147" s="21"/>
      <c r="BOR147" s="21"/>
      <c r="BOS147" s="21"/>
      <c r="BOT147" s="21"/>
      <c r="BOU147" s="21"/>
      <c r="BOV147" s="21"/>
      <c r="BOW147" s="21"/>
      <c r="BOX147" s="21"/>
      <c r="BOY147" s="21"/>
      <c r="BOZ147" s="21"/>
      <c r="BPA147" s="21"/>
      <c r="BPB147" s="21"/>
      <c r="BPC147" s="21"/>
      <c r="BPD147" s="21"/>
      <c r="BPE147" s="21"/>
      <c r="BPF147" s="21"/>
      <c r="BPG147" s="21"/>
      <c r="BPH147" s="21"/>
      <c r="BPI147" s="21"/>
      <c r="BPJ147" s="21"/>
      <c r="BPK147" s="21"/>
      <c r="BPL147" s="21"/>
      <c r="BPM147" s="21"/>
      <c r="BPN147" s="21"/>
      <c r="BPO147" s="21"/>
      <c r="BPP147" s="21"/>
      <c r="BPQ147" s="21"/>
      <c r="BPR147" s="21"/>
      <c r="BPS147" s="21"/>
      <c r="BPT147" s="21"/>
      <c r="BPU147" s="21"/>
      <c r="BPV147" s="21"/>
      <c r="BPW147" s="21"/>
      <c r="BPX147" s="21"/>
      <c r="BPY147" s="21"/>
      <c r="BPZ147" s="21"/>
      <c r="BQA147" s="21"/>
      <c r="BQB147" s="21"/>
      <c r="BQC147" s="21"/>
      <c r="BQD147" s="21"/>
      <c r="BQE147" s="21"/>
      <c r="BQF147" s="21"/>
      <c r="BQG147" s="21"/>
      <c r="BQH147" s="21"/>
      <c r="BQI147" s="21"/>
      <c r="BQJ147" s="21"/>
      <c r="BQK147" s="21"/>
      <c r="BQL147" s="21"/>
      <c r="BQM147" s="21"/>
      <c r="BQN147" s="21"/>
      <c r="BQO147" s="21"/>
      <c r="BQP147" s="21"/>
      <c r="BQQ147" s="21"/>
      <c r="BQR147" s="21"/>
      <c r="BQS147" s="21"/>
      <c r="BQT147" s="21"/>
      <c r="BQU147" s="21"/>
      <c r="BQV147" s="21"/>
      <c r="BQW147" s="21"/>
      <c r="BQX147" s="21"/>
      <c r="BQY147" s="21"/>
      <c r="BQZ147" s="21"/>
      <c r="BRA147" s="21"/>
      <c r="BRB147" s="21"/>
      <c r="BRC147" s="21"/>
      <c r="BRD147" s="21"/>
      <c r="BRE147" s="21"/>
      <c r="BRF147" s="21"/>
      <c r="BRG147" s="21"/>
      <c r="BRH147" s="21"/>
      <c r="BRI147" s="21"/>
      <c r="BRJ147" s="21"/>
      <c r="BRK147" s="21"/>
      <c r="BRL147" s="21"/>
      <c r="BRM147" s="21"/>
      <c r="BRN147" s="21"/>
      <c r="BRO147" s="21"/>
      <c r="BRP147" s="21"/>
      <c r="BRQ147" s="21"/>
      <c r="BRR147" s="21"/>
      <c r="BRS147" s="21"/>
      <c r="BRT147" s="21"/>
      <c r="BRU147" s="21"/>
      <c r="BRV147" s="21"/>
      <c r="BRW147" s="21"/>
      <c r="BRX147" s="21"/>
      <c r="BRY147" s="21"/>
      <c r="BRZ147" s="21"/>
      <c r="BSA147" s="21"/>
      <c r="BSB147" s="21"/>
      <c r="BSC147" s="21"/>
      <c r="BSD147" s="21"/>
      <c r="BSE147" s="21"/>
      <c r="BSF147" s="21"/>
      <c r="BSG147" s="21"/>
      <c r="BSH147" s="21"/>
      <c r="BSI147" s="21"/>
      <c r="BSJ147" s="21"/>
      <c r="BSK147" s="21"/>
      <c r="BSL147" s="21"/>
      <c r="BSM147" s="21"/>
      <c r="BSN147" s="21"/>
      <c r="BSO147" s="21"/>
      <c r="BSP147" s="21"/>
      <c r="BSQ147" s="21"/>
      <c r="BSR147" s="21"/>
      <c r="BSS147" s="21"/>
      <c r="BST147" s="21"/>
      <c r="BSU147" s="21"/>
      <c r="BSV147" s="21"/>
      <c r="BSW147" s="21"/>
      <c r="BSX147" s="21"/>
      <c r="BSY147" s="21"/>
      <c r="BSZ147" s="21"/>
      <c r="BTA147" s="21"/>
      <c r="BTB147" s="21"/>
      <c r="BTC147" s="21"/>
      <c r="BTD147" s="21"/>
      <c r="BTE147" s="21"/>
      <c r="BTF147" s="21"/>
      <c r="BTG147" s="21"/>
      <c r="BTH147" s="21"/>
      <c r="BTI147" s="21"/>
      <c r="BTJ147" s="21"/>
      <c r="BTK147" s="21"/>
      <c r="BTL147" s="21"/>
      <c r="BTM147" s="21"/>
      <c r="BTN147" s="21"/>
      <c r="BTO147" s="21"/>
      <c r="BTP147" s="21"/>
      <c r="BTQ147" s="21"/>
      <c r="BTR147" s="21"/>
      <c r="BTS147" s="21"/>
      <c r="BTT147" s="21"/>
      <c r="BTU147" s="21"/>
      <c r="BTV147" s="21"/>
      <c r="BTW147" s="21"/>
      <c r="BTX147" s="21"/>
      <c r="BTY147" s="21"/>
      <c r="BTZ147" s="21"/>
      <c r="BUA147" s="21"/>
      <c r="BUB147" s="21"/>
      <c r="BUC147" s="21"/>
      <c r="BUD147" s="21"/>
      <c r="BUE147" s="21"/>
      <c r="BUF147" s="21"/>
      <c r="BUG147" s="21"/>
      <c r="BUH147" s="21"/>
      <c r="BUI147" s="21"/>
      <c r="BUJ147" s="21"/>
      <c r="BUK147" s="21"/>
      <c r="BUL147" s="21"/>
      <c r="BUM147" s="21"/>
      <c r="BUN147" s="21"/>
      <c r="BUO147" s="21"/>
      <c r="BUP147" s="21"/>
      <c r="BUQ147" s="21"/>
      <c r="BUR147" s="21"/>
      <c r="BUS147" s="21"/>
      <c r="BUT147" s="21"/>
      <c r="BUU147" s="21"/>
      <c r="BUV147" s="21"/>
      <c r="BUW147" s="21"/>
      <c r="BUX147" s="21"/>
      <c r="BUY147" s="21"/>
      <c r="BUZ147" s="21"/>
      <c r="BVA147" s="21"/>
      <c r="BVB147" s="21"/>
      <c r="BVC147" s="21"/>
      <c r="BVD147" s="21"/>
      <c r="BVE147" s="21"/>
      <c r="BVF147" s="21"/>
      <c r="BVG147" s="21"/>
      <c r="BVH147" s="21"/>
      <c r="BVI147" s="21"/>
      <c r="BVJ147" s="21"/>
      <c r="BVK147" s="21"/>
      <c r="BVL147" s="21"/>
      <c r="BVM147" s="21"/>
      <c r="BVN147" s="21"/>
      <c r="BVO147" s="21"/>
      <c r="BVP147" s="21"/>
      <c r="BVQ147" s="21"/>
      <c r="BVR147" s="21"/>
      <c r="BVS147" s="21"/>
      <c r="BVT147" s="21"/>
      <c r="BVU147" s="21"/>
      <c r="BVV147" s="21"/>
      <c r="BVW147" s="21"/>
      <c r="BVX147" s="21"/>
      <c r="BVY147" s="21"/>
      <c r="BVZ147" s="21"/>
      <c r="BWA147" s="21"/>
      <c r="BWB147" s="21"/>
      <c r="BWC147" s="21"/>
      <c r="BWD147" s="21"/>
      <c r="BWE147" s="21"/>
      <c r="BWF147" s="21"/>
      <c r="BWG147" s="21"/>
      <c r="BWH147" s="21"/>
      <c r="BWI147" s="21"/>
      <c r="BWJ147" s="21"/>
      <c r="BWK147" s="21"/>
      <c r="BWL147" s="21"/>
      <c r="BWM147" s="21"/>
      <c r="BWN147" s="21"/>
      <c r="BWO147" s="21"/>
      <c r="BWP147" s="21"/>
      <c r="BWQ147" s="21"/>
      <c r="BWR147" s="21"/>
      <c r="BWS147" s="21"/>
      <c r="BWT147" s="21"/>
      <c r="BWU147" s="21"/>
      <c r="BWV147" s="21"/>
      <c r="BWW147" s="21"/>
      <c r="BWX147" s="21"/>
      <c r="BWY147" s="21"/>
      <c r="BWZ147" s="21"/>
      <c r="BXA147" s="21"/>
      <c r="BXB147" s="21"/>
      <c r="BXC147" s="21"/>
      <c r="BXD147" s="21"/>
      <c r="BXE147" s="21"/>
      <c r="BXF147" s="21"/>
      <c r="BXG147" s="21"/>
      <c r="BXH147" s="21"/>
      <c r="BXI147" s="21"/>
      <c r="BXJ147" s="21"/>
      <c r="BXK147" s="21"/>
      <c r="BXL147" s="21"/>
      <c r="BXM147" s="21"/>
      <c r="BXN147" s="21"/>
      <c r="BXO147" s="21"/>
      <c r="BXP147" s="21"/>
      <c r="BXQ147" s="21"/>
      <c r="BXR147" s="21"/>
      <c r="BXS147" s="21"/>
      <c r="BXT147" s="21"/>
      <c r="BXU147" s="21"/>
      <c r="BXV147" s="21"/>
      <c r="BXW147" s="21"/>
      <c r="BXX147" s="21"/>
      <c r="BXY147" s="21"/>
      <c r="BXZ147" s="21"/>
      <c r="BYA147" s="21"/>
      <c r="BYB147" s="21"/>
      <c r="BYC147" s="21"/>
      <c r="BYD147" s="21"/>
      <c r="BYE147" s="21"/>
      <c r="BYF147" s="21"/>
      <c r="BYG147" s="21"/>
      <c r="BYH147" s="21"/>
      <c r="BYI147" s="21"/>
      <c r="BYJ147" s="21"/>
      <c r="BYK147" s="21"/>
      <c r="BYL147" s="21"/>
      <c r="BYM147" s="21"/>
      <c r="BYN147" s="21"/>
      <c r="BYO147" s="21"/>
      <c r="BYP147" s="21"/>
      <c r="BYQ147" s="21"/>
      <c r="BYR147" s="21"/>
      <c r="BYS147" s="21"/>
      <c r="BYT147" s="21"/>
      <c r="BYU147" s="21"/>
      <c r="BYV147" s="21"/>
      <c r="BYW147" s="21"/>
      <c r="BYX147" s="21"/>
      <c r="BYY147" s="21"/>
      <c r="BYZ147" s="21"/>
      <c r="BZA147" s="21"/>
      <c r="BZB147" s="21"/>
      <c r="BZC147" s="21"/>
      <c r="BZD147" s="21"/>
      <c r="BZE147" s="21"/>
      <c r="BZF147" s="21"/>
      <c r="BZG147" s="21"/>
      <c r="BZH147" s="21"/>
      <c r="BZI147" s="21"/>
      <c r="BZJ147" s="21"/>
      <c r="BZK147" s="21"/>
      <c r="BZL147" s="21"/>
      <c r="BZM147" s="21"/>
      <c r="BZN147" s="21"/>
      <c r="BZO147" s="21"/>
      <c r="BZP147" s="21"/>
      <c r="BZQ147" s="21"/>
      <c r="BZR147" s="21"/>
      <c r="BZS147" s="21"/>
      <c r="BZT147" s="21"/>
      <c r="BZU147" s="21"/>
      <c r="BZV147" s="21"/>
      <c r="BZW147" s="21"/>
      <c r="BZX147" s="21"/>
      <c r="BZY147" s="21"/>
      <c r="BZZ147" s="21"/>
      <c r="CAA147" s="21"/>
      <c r="CAB147" s="21"/>
      <c r="CAC147" s="21"/>
      <c r="CAD147" s="21"/>
      <c r="CAE147" s="21"/>
      <c r="CAF147" s="21"/>
      <c r="CAG147" s="21"/>
      <c r="CAH147" s="21"/>
      <c r="CAI147" s="21"/>
      <c r="CAJ147" s="21"/>
      <c r="CAK147" s="21"/>
      <c r="CAL147" s="21"/>
      <c r="CAM147" s="21"/>
      <c r="CAN147" s="21"/>
      <c r="CAO147" s="21"/>
      <c r="CAP147" s="21"/>
      <c r="CAQ147" s="21"/>
      <c r="CAR147" s="21"/>
      <c r="CAS147" s="21"/>
      <c r="CAT147" s="21"/>
      <c r="CAU147" s="21"/>
      <c r="CAV147" s="21"/>
      <c r="CAW147" s="21"/>
      <c r="CAX147" s="21"/>
      <c r="CAY147" s="21"/>
      <c r="CAZ147" s="21"/>
      <c r="CBA147" s="21"/>
      <c r="CBB147" s="21"/>
      <c r="CBC147" s="21"/>
      <c r="CBD147" s="21"/>
      <c r="CBE147" s="21"/>
      <c r="CBF147" s="21"/>
      <c r="CBG147" s="21"/>
      <c r="CBH147" s="21"/>
      <c r="CBI147" s="21"/>
      <c r="CBJ147" s="21"/>
      <c r="CBK147" s="21"/>
      <c r="CBL147" s="21"/>
      <c r="CBM147" s="21"/>
      <c r="CBN147" s="21"/>
      <c r="CBO147" s="21"/>
      <c r="CBP147" s="21"/>
      <c r="CBQ147" s="21"/>
      <c r="CBR147" s="21"/>
      <c r="CBS147" s="21"/>
      <c r="CBT147" s="21"/>
      <c r="CBU147" s="21"/>
      <c r="CBV147" s="21"/>
      <c r="CBW147" s="21"/>
      <c r="CBX147" s="21"/>
      <c r="CBY147" s="21"/>
      <c r="CBZ147" s="21"/>
      <c r="CCA147" s="21"/>
      <c r="CCB147" s="21"/>
      <c r="CCC147" s="21"/>
      <c r="CCD147" s="21"/>
      <c r="CCE147" s="21"/>
      <c r="CCF147" s="21"/>
      <c r="CCG147" s="21"/>
      <c r="CCH147" s="21"/>
      <c r="CCI147" s="21"/>
      <c r="CCJ147" s="21"/>
      <c r="CCK147" s="21"/>
      <c r="CCL147" s="21"/>
      <c r="CCM147" s="21"/>
      <c r="CCN147" s="21"/>
      <c r="CCO147" s="21"/>
      <c r="CCP147" s="21"/>
      <c r="CCQ147" s="21"/>
      <c r="CCR147" s="21"/>
      <c r="CCS147" s="21"/>
      <c r="CCT147" s="21"/>
      <c r="CCU147" s="21"/>
      <c r="CCV147" s="21"/>
      <c r="CCW147" s="21"/>
      <c r="CCX147" s="21"/>
      <c r="CCY147" s="21"/>
      <c r="CCZ147" s="21"/>
      <c r="CDA147" s="21"/>
      <c r="CDB147" s="21"/>
      <c r="CDC147" s="21"/>
      <c r="CDD147" s="21"/>
      <c r="CDE147" s="21"/>
      <c r="CDF147" s="21"/>
      <c r="CDG147" s="21"/>
      <c r="CDH147" s="21"/>
      <c r="CDI147" s="21"/>
      <c r="CDJ147" s="21"/>
      <c r="CDK147" s="21"/>
      <c r="CDL147" s="21"/>
      <c r="CDM147" s="21"/>
      <c r="CDN147" s="21"/>
      <c r="CDO147" s="21"/>
      <c r="CDP147" s="21"/>
      <c r="CDQ147" s="21"/>
      <c r="CDR147" s="21"/>
      <c r="CDS147" s="21"/>
      <c r="CDT147" s="21"/>
      <c r="CDU147" s="21"/>
      <c r="CDV147" s="21"/>
      <c r="CDW147" s="21"/>
      <c r="CDX147" s="21"/>
      <c r="CDY147" s="21"/>
      <c r="CDZ147" s="21"/>
      <c r="CEA147" s="21"/>
      <c r="CEB147" s="21"/>
      <c r="CEC147" s="21"/>
      <c r="CED147" s="21"/>
      <c r="CEE147" s="21"/>
      <c r="CEF147" s="21"/>
      <c r="CEG147" s="21"/>
      <c r="CEH147" s="21"/>
      <c r="CEI147" s="21"/>
      <c r="CEJ147" s="21"/>
      <c r="CEK147" s="21"/>
      <c r="CEL147" s="21"/>
      <c r="CEM147" s="21"/>
      <c r="CEN147" s="21"/>
      <c r="CEO147" s="21"/>
      <c r="CEP147" s="21"/>
      <c r="CEQ147" s="21"/>
      <c r="CER147" s="21"/>
      <c r="CES147" s="21"/>
      <c r="CET147" s="21"/>
      <c r="CEU147" s="21"/>
      <c r="CEV147" s="21"/>
      <c r="CEW147" s="21"/>
      <c r="CEX147" s="21"/>
      <c r="CEY147" s="21"/>
      <c r="CEZ147" s="21"/>
      <c r="CFA147" s="21"/>
      <c r="CFB147" s="21"/>
      <c r="CFC147" s="21"/>
      <c r="CFD147" s="21"/>
      <c r="CFE147" s="21"/>
      <c r="CFF147" s="21"/>
      <c r="CFG147" s="21"/>
      <c r="CFH147" s="21"/>
      <c r="CFI147" s="21"/>
      <c r="CFJ147" s="21"/>
      <c r="CFK147" s="21"/>
      <c r="CFL147" s="21"/>
      <c r="CFM147" s="21"/>
      <c r="CFN147" s="21"/>
      <c r="CFO147" s="21"/>
      <c r="CFP147" s="21"/>
      <c r="CFQ147" s="21"/>
      <c r="CFR147" s="21"/>
      <c r="CFS147" s="21"/>
      <c r="CFT147" s="21"/>
      <c r="CFU147" s="21"/>
      <c r="CFV147" s="21"/>
      <c r="CFW147" s="21"/>
      <c r="CFX147" s="21"/>
      <c r="CFY147" s="21"/>
      <c r="CFZ147" s="21"/>
      <c r="CGA147" s="21"/>
      <c r="CGB147" s="21"/>
      <c r="CGC147" s="21"/>
      <c r="CGD147" s="21"/>
      <c r="CGE147" s="21"/>
      <c r="CGF147" s="21"/>
      <c r="CGG147" s="21"/>
      <c r="CGH147" s="21"/>
      <c r="CGI147" s="21"/>
      <c r="CGJ147" s="21"/>
      <c r="CGK147" s="21"/>
      <c r="CGL147" s="21"/>
      <c r="CGM147" s="21"/>
      <c r="CGN147" s="21"/>
      <c r="CGO147" s="21"/>
      <c r="CGP147" s="21"/>
      <c r="CGQ147" s="21"/>
      <c r="CGR147" s="21"/>
      <c r="CGS147" s="21"/>
      <c r="CGT147" s="21"/>
      <c r="CGU147" s="21"/>
      <c r="CGV147" s="21"/>
      <c r="CGW147" s="21"/>
      <c r="CGX147" s="21"/>
      <c r="CGY147" s="21"/>
      <c r="CGZ147" s="21"/>
      <c r="CHA147" s="21"/>
      <c r="CHB147" s="21"/>
      <c r="CHC147" s="21"/>
      <c r="CHD147" s="21"/>
      <c r="CHE147" s="21"/>
      <c r="CHF147" s="21"/>
      <c r="CHG147" s="21"/>
      <c r="CHH147" s="21"/>
      <c r="CHI147" s="21"/>
      <c r="CHJ147" s="21"/>
      <c r="CHK147" s="21"/>
      <c r="CHL147" s="21"/>
      <c r="CHM147" s="21"/>
      <c r="CHN147" s="21"/>
      <c r="CHO147" s="21"/>
      <c r="CHP147" s="21"/>
      <c r="CHQ147" s="21"/>
      <c r="CHR147" s="21"/>
      <c r="CHS147" s="21"/>
      <c r="CHT147" s="21"/>
      <c r="CHU147" s="21"/>
      <c r="CHV147" s="21"/>
      <c r="CHW147" s="21"/>
      <c r="CHX147" s="21"/>
      <c r="CHY147" s="21"/>
      <c r="CHZ147" s="21"/>
      <c r="CIA147" s="21"/>
      <c r="CIB147" s="21"/>
      <c r="CIC147" s="21"/>
      <c r="CID147" s="21"/>
      <c r="CIE147" s="21"/>
      <c r="CIF147" s="21"/>
      <c r="CIG147" s="21"/>
      <c r="CIH147" s="21"/>
      <c r="CII147" s="21"/>
      <c r="CIJ147" s="21"/>
      <c r="CIK147" s="21"/>
      <c r="CIL147" s="21"/>
      <c r="CIM147" s="21"/>
      <c r="CIN147" s="21"/>
      <c r="CIO147" s="21"/>
      <c r="CIP147" s="21"/>
      <c r="CIQ147" s="21"/>
      <c r="CIR147" s="21"/>
      <c r="CIS147" s="21"/>
      <c r="CIT147" s="21"/>
      <c r="CIU147" s="21"/>
      <c r="CIV147" s="21"/>
      <c r="CIW147" s="21"/>
      <c r="CIX147" s="21"/>
      <c r="CIY147" s="21"/>
      <c r="CIZ147" s="21"/>
      <c r="CJA147" s="21"/>
      <c r="CJB147" s="21"/>
      <c r="CJC147" s="21"/>
      <c r="CJD147" s="21"/>
      <c r="CJE147" s="21"/>
      <c r="CJF147" s="21"/>
      <c r="CJG147" s="21"/>
      <c r="CJH147" s="21"/>
      <c r="CJI147" s="21"/>
      <c r="CJJ147" s="21"/>
      <c r="CJK147" s="21"/>
      <c r="CJL147" s="21"/>
      <c r="CJM147" s="21"/>
      <c r="CJN147" s="21"/>
      <c r="CJO147" s="21"/>
      <c r="CJP147" s="21"/>
      <c r="CJQ147" s="21"/>
      <c r="CJR147" s="21"/>
      <c r="CJS147" s="21"/>
      <c r="CJT147" s="21"/>
      <c r="CJU147" s="21"/>
      <c r="CJV147" s="21"/>
      <c r="CJW147" s="21"/>
      <c r="CJX147" s="21"/>
      <c r="CJY147" s="21"/>
      <c r="CJZ147" s="21"/>
      <c r="CKA147" s="21"/>
      <c r="CKB147" s="21"/>
      <c r="CKC147" s="21"/>
      <c r="CKD147" s="21"/>
      <c r="CKE147" s="21"/>
      <c r="CKF147" s="21"/>
      <c r="CKG147" s="21"/>
      <c r="CKH147" s="21"/>
      <c r="CKI147" s="21"/>
      <c r="CKJ147" s="21"/>
      <c r="CKK147" s="21"/>
      <c r="CKL147" s="21"/>
      <c r="CKM147" s="21"/>
      <c r="CKN147" s="21"/>
      <c r="CKO147" s="21"/>
      <c r="CKP147" s="21"/>
      <c r="CKQ147" s="21"/>
      <c r="CKR147" s="21"/>
      <c r="CKS147" s="21"/>
      <c r="CKT147" s="21"/>
      <c r="CKU147" s="21"/>
      <c r="CKV147" s="21"/>
      <c r="CKW147" s="21"/>
      <c r="CKX147" s="21"/>
      <c r="CKY147" s="21"/>
      <c r="CKZ147" s="21"/>
      <c r="CLA147" s="21"/>
      <c r="CLB147" s="21"/>
      <c r="CLC147" s="21"/>
      <c r="CLD147" s="21"/>
      <c r="CLE147" s="21"/>
      <c r="CLF147" s="21"/>
      <c r="CLG147" s="21"/>
      <c r="CLH147" s="21"/>
      <c r="CLI147" s="21"/>
      <c r="CLJ147" s="21"/>
      <c r="CLK147" s="21"/>
      <c r="CLL147" s="21"/>
      <c r="CLM147" s="21"/>
      <c r="CLN147" s="21"/>
      <c r="CLO147" s="21"/>
      <c r="CLP147" s="21"/>
      <c r="CLQ147" s="21"/>
      <c r="CLR147" s="21"/>
      <c r="CLS147" s="21"/>
      <c r="CLT147" s="21"/>
      <c r="CLU147" s="21"/>
      <c r="CLV147" s="21"/>
      <c r="CLW147" s="21"/>
      <c r="CLX147" s="21"/>
      <c r="CLY147" s="21"/>
      <c r="CLZ147" s="21"/>
      <c r="CMA147" s="21"/>
      <c r="CMB147" s="21"/>
      <c r="CMC147" s="21"/>
      <c r="CMD147" s="21"/>
      <c r="CME147" s="21"/>
      <c r="CMF147" s="21"/>
      <c r="CMG147" s="21"/>
      <c r="CMH147" s="21"/>
      <c r="CMI147" s="21"/>
      <c r="CMJ147" s="21"/>
      <c r="CMK147" s="21"/>
      <c r="CML147" s="21"/>
      <c r="CMM147" s="21"/>
      <c r="CMN147" s="21"/>
      <c r="CMO147" s="21"/>
      <c r="CMP147" s="21"/>
      <c r="CMQ147" s="21"/>
      <c r="CMR147" s="21"/>
      <c r="CMS147" s="21"/>
      <c r="CMT147" s="21"/>
      <c r="CMU147" s="21"/>
      <c r="CMV147" s="21"/>
      <c r="CMW147" s="21"/>
      <c r="CMX147" s="21"/>
      <c r="CMY147" s="21"/>
      <c r="CMZ147" s="21"/>
      <c r="CNA147" s="21"/>
      <c r="CNB147" s="21"/>
      <c r="CNC147" s="21"/>
      <c r="CND147" s="21"/>
      <c r="CNE147" s="21"/>
      <c r="CNF147" s="21"/>
      <c r="CNG147" s="21"/>
      <c r="CNH147" s="21"/>
      <c r="CNI147" s="21"/>
      <c r="CNJ147" s="21"/>
      <c r="CNK147" s="21"/>
      <c r="CNL147" s="21"/>
      <c r="CNM147" s="21"/>
      <c r="CNN147" s="21"/>
      <c r="CNO147" s="21"/>
      <c r="CNP147" s="21"/>
      <c r="CNQ147" s="21"/>
      <c r="CNR147" s="21"/>
      <c r="CNS147" s="21"/>
      <c r="CNT147" s="21"/>
      <c r="CNU147" s="21"/>
      <c r="CNV147" s="21"/>
      <c r="CNW147" s="21"/>
      <c r="CNX147" s="21"/>
      <c r="CNY147" s="21"/>
      <c r="CNZ147" s="21"/>
      <c r="COA147" s="21"/>
      <c r="COB147" s="21"/>
      <c r="COC147" s="21"/>
      <c r="COD147" s="21"/>
      <c r="COE147" s="21"/>
      <c r="COF147" s="21"/>
      <c r="COG147" s="21"/>
      <c r="COH147" s="21"/>
      <c r="COI147" s="21"/>
      <c r="COJ147" s="21"/>
      <c r="COK147" s="21"/>
      <c r="COL147" s="21"/>
      <c r="COM147" s="21"/>
      <c r="CON147" s="21"/>
      <c r="COO147" s="21"/>
      <c r="COP147" s="21"/>
      <c r="COQ147" s="21"/>
      <c r="COR147" s="21"/>
      <c r="COS147" s="21"/>
      <c r="COT147" s="21"/>
      <c r="COU147" s="21"/>
      <c r="COV147" s="21"/>
      <c r="COW147" s="21"/>
      <c r="COX147" s="21"/>
      <c r="COY147" s="21"/>
      <c r="COZ147" s="21"/>
      <c r="CPA147" s="21"/>
      <c r="CPB147" s="21"/>
      <c r="CPC147" s="21"/>
      <c r="CPD147" s="21"/>
      <c r="CPE147" s="21"/>
      <c r="CPF147" s="21"/>
      <c r="CPG147" s="21"/>
      <c r="CPH147" s="21"/>
      <c r="CPI147" s="21"/>
      <c r="CPJ147" s="21"/>
      <c r="CPK147" s="21"/>
      <c r="CPL147" s="21"/>
      <c r="CPM147" s="21"/>
      <c r="CPN147" s="21"/>
      <c r="CPO147" s="21"/>
      <c r="CPP147" s="21"/>
      <c r="CPQ147" s="21"/>
      <c r="CPR147" s="21"/>
      <c r="CPS147" s="21"/>
      <c r="CPT147" s="21"/>
      <c r="CPU147" s="21"/>
      <c r="CPV147" s="21"/>
      <c r="CPW147" s="21"/>
      <c r="CPX147" s="21"/>
      <c r="CPY147" s="21"/>
      <c r="CPZ147" s="21"/>
      <c r="CQA147" s="21"/>
      <c r="CQB147" s="21"/>
      <c r="CQC147" s="21"/>
      <c r="CQD147" s="21"/>
      <c r="CQE147" s="21"/>
      <c r="CQF147" s="21"/>
      <c r="CQG147" s="21"/>
      <c r="CQH147" s="21"/>
      <c r="CQI147" s="21"/>
      <c r="CQJ147" s="21"/>
      <c r="CQK147" s="21"/>
      <c r="CQL147" s="21"/>
      <c r="CQM147" s="21"/>
      <c r="CQN147" s="21"/>
      <c r="CQO147" s="21"/>
      <c r="CQP147" s="21"/>
      <c r="CQQ147" s="21"/>
      <c r="CQR147" s="21"/>
      <c r="CQS147" s="21"/>
      <c r="CQT147" s="21"/>
      <c r="CQU147" s="21"/>
      <c r="CQV147" s="21"/>
      <c r="CQW147" s="21"/>
      <c r="CQX147" s="21"/>
      <c r="CQY147" s="21"/>
      <c r="CQZ147" s="21"/>
      <c r="CRA147" s="21"/>
      <c r="CRB147" s="21"/>
      <c r="CRC147" s="21"/>
      <c r="CRD147" s="21"/>
      <c r="CRE147" s="21"/>
      <c r="CRF147" s="21"/>
      <c r="CRG147" s="21"/>
      <c r="CRH147" s="21"/>
      <c r="CRI147" s="21"/>
      <c r="CRJ147" s="21"/>
      <c r="CRK147" s="21"/>
      <c r="CRL147" s="21"/>
      <c r="CRM147" s="21"/>
      <c r="CRN147" s="21"/>
      <c r="CRO147" s="21"/>
      <c r="CRP147" s="21"/>
      <c r="CRQ147" s="21"/>
      <c r="CRR147" s="21"/>
      <c r="CRS147" s="21"/>
      <c r="CRT147" s="21"/>
      <c r="CRU147" s="21"/>
      <c r="CRV147" s="21"/>
      <c r="CRW147" s="21"/>
      <c r="CRX147" s="21"/>
      <c r="CRY147" s="21"/>
      <c r="CRZ147" s="21"/>
      <c r="CSA147" s="21"/>
      <c r="CSB147" s="21"/>
      <c r="CSC147" s="21"/>
      <c r="CSD147" s="21"/>
      <c r="CSE147" s="21"/>
      <c r="CSF147" s="21"/>
      <c r="CSG147" s="21"/>
      <c r="CSH147" s="21"/>
      <c r="CSI147" s="21"/>
      <c r="CSJ147" s="21"/>
      <c r="CSK147" s="21"/>
      <c r="CSL147" s="21"/>
      <c r="CSM147" s="21"/>
      <c r="CSN147" s="21"/>
      <c r="CSO147" s="21"/>
      <c r="CSP147" s="21"/>
      <c r="CSQ147" s="21"/>
      <c r="CSR147" s="21"/>
      <c r="CSS147" s="21"/>
      <c r="CST147" s="21"/>
      <c r="CSU147" s="21"/>
      <c r="CSV147" s="21"/>
      <c r="CSW147" s="21"/>
      <c r="CSX147" s="21"/>
      <c r="CSY147" s="21"/>
      <c r="CSZ147" s="21"/>
      <c r="CTA147" s="21"/>
      <c r="CTB147" s="21"/>
      <c r="CTC147" s="21"/>
      <c r="CTD147" s="21"/>
      <c r="CTE147" s="21"/>
      <c r="CTF147" s="21"/>
      <c r="CTG147" s="21"/>
      <c r="CTH147" s="21"/>
      <c r="CTI147" s="21"/>
      <c r="CTJ147" s="21"/>
      <c r="CTK147" s="21"/>
      <c r="CTL147" s="21"/>
      <c r="CTM147" s="21"/>
      <c r="CTN147" s="21"/>
      <c r="CTO147" s="21"/>
      <c r="CTP147" s="21"/>
      <c r="CTQ147" s="21"/>
      <c r="CTR147" s="21"/>
      <c r="CTS147" s="21"/>
      <c r="CTT147" s="21"/>
      <c r="CTU147" s="21"/>
      <c r="CTV147" s="21"/>
      <c r="CTW147" s="21"/>
      <c r="CTX147" s="21"/>
      <c r="CTY147" s="21"/>
      <c r="CTZ147" s="21"/>
      <c r="CUA147" s="21"/>
      <c r="CUB147" s="21"/>
      <c r="CUC147" s="21"/>
      <c r="CUD147" s="21"/>
      <c r="CUE147" s="21"/>
      <c r="CUF147" s="21"/>
      <c r="CUG147" s="21"/>
      <c r="CUH147" s="21"/>
      <c r="CUI147" s="21"/>
      <c r="CUJ147" s="21"/>
      <c r="CUK147" s="21"/>
      <c r="CUL147" s="21"/>
      <c r="CUM147" s="21"/>
      <c r="CUN147" s="21"/>
      <c r="CUO147" s="21"/>
      <c r="CUP147" s="21"/>
      <c r="CUQ147" s="21"/>
      <c r="CUR147" s="21"/>
      <c r="CUS147" s="21"/>
      <c r="CUT147" s="21"/>
      <c r="CUU147" s="21"/>
      <c r="CUV147" s="21"/>
      <c r="CUW147" s="21"/>
      <c r="CUX147" s="21"/>
      <c r="CUY147" s="21"/>
      <c r="CUZ147" s="21"/>
      <c r="CVA147" s="21"/>
      <c r="CVB147" s="21"/>
      <c r="CVC147" s="21"/>
      <c r="CVD147" s="21"/>
      <c r="CVE147" s="21"/>
      <c r="CVF147" s="21"/>
      <c r="CVG147" s="21"/>
      <c r="CVH147" s="21"/>
      <c r="CVI147" s="21"/>
      <c r="CVJ147" s="21"/>
      <c r="CVK147" s="21"/>
      <c r="CVL147" s="21"/>
      <c r="CVM147" s="21"/>
      <c r="CVN147" s="21"/>
      <c r="CVO147" s="21"/>
      <c r="CVP147" s="21"/>
      <c r="CVQ147" s="21"/>
      <c r="CVR147" s="21"/>
      <c r="CVS147" s="21"/>
      <c r="CVT147" s="21"/>
      <c r="CVU147" s="21"/>
      <c r="CVV147" s="21"/>
      <c r="CVW147" s="21"/>
      <c r="CVX147" s="21"/>
      <c r="CVY147" s="21"/>
      <c r="CVZ147" s="21"/>
      <c r="CWA147" s="21"/>
      <c r="CWB147" s="21"/>
      <c r="CWC147" s="21"/>
      <c r="CWD147" s="21"/>
      <c r="CWE147" s="21"/>
      <c r="CWF147" s="21"/>
      <c r="CWG147" s="21"/>
      <c r="CWH147" s="21"/>
      <c r="CWI147" s="21"/>
      <c r="CWJ147" s="21"/>
      <c r="CWK147" s="21"/>
      <c r="CWL147" s="21"/>
      <c r="CWM147" s="21"/>
      <c r="CWN147" s="21"/>
      <c r="CWO147" s="21"/>
      <c r="CWP147" s="21"/>
      <c r="CWQ147" s="21"/>
      <c r="CWR147" s="21"/>
      <c r="CWS147" s="21"/>
      <c r="CWT147" s="21"/>
      <c r="CWU147" s="21"/>
      <c r="CWV147" s="21"/>
      <c r="CWW147" s="21"/>
      <c r="CWX147" s="21"/>
      <c r="CWY147" s="21"/>
      <c r="CWZ147" s="21"/>
      <c r="CXA147" s="21"/>
      <c r="CXB147" s="21"/>
      <c r="CXC147" s="21"/>
      <c r="CXD147" s="21"/>
      <c r="CXE147" s="21"/>
      <c r="CXF147" s="21"/>
      <c r="CXG147" s="21"/>
      <c r="CXH147" s="21"/>
      <c r="CXI147" s="21"/>
      <c r="CXJ147" s="21"/>
      <c r="CXK147" s="21"/>
      <c r="CXL147" s="21"/>
      <c r="CXM147" s="21"/>
      <c r="CXN147" s="21"/>
      <c r="CXO147" s="21"/>
      <c r="CXP147" s="21"/>
      <c r="CXQ147" s="21"/>
      <c r="CXR147" s="21"/>
      <c r="CXS147" s="21"/>
      <c r="CXT147" s="21"/>
      <c r="CXU147" s="21"/>
      <c r="CXV147" s="21"/>
      <c r="CXW147" s="21"/>
      <c r="CXX147" s="21"/>
      <c r="CXY147" s="21"/>
      <c r="CXZ147" s="21"/>
      <c r="CYA147" s="21"/>
      <c r="CYB147" s="21"/>
      <c r="CYC147" s="21"/>
      <c r="CYD147" s="21"/>
      <c r="CYE147" s="21"/>
      <c r="CYF147" s="21"/>
      <c r="CYG147" s="21"/>
      <c r="CYH147" s="21"/>
      <c r="CYI147" s="21"/>
      <c r="CYJ147" s="21"/>
      <c r="CYK147" s="21"/>
      <c r="CYL147" s="21"/>
      <c r="CYM147" s="21"/>
      <c r="CYN147" s="21"/>
      <c r="CYO147" s="21"/>
      <c r="CYP147" s="21"/>
      <c r="CYQ147" s="21"/>
      <c r="CYR147" s="21"/>
      <c r="CYS147" s="21"/>
      <c r="CYT147" s="21"/>
      <c r="CYU147" s="21"/>
      <c r="CYV147" s="21"/>
      <c r="CYW147" s="21"/>
      <c r="CYX147" s="21"/>
      <c r="CYY147" s="21"/>
      <c r="CYZ147" s="21"/>
      <c r="CZA147" s="21"/>
      <c r="CZB147" s="21"/>
      <c r="CZC147" s="21"/>
      <c r="CZD147" s="21"/>
      <c r="CZE147" s="21"/>
      <c r="CZF147" s="21"/>
      <c r="CZG147" s="21"/>
      <c r="CZH147" s="21"/>
      <c r="CZI147" s="21"/>
      <c r="CZJ147" s="21"/>
      <c r="CZK147" s="21"/>
      <c r="CZL147" s="21"/>
      <c r="CZM147" s="21"/>
      <c r="CZN147" s="21"/>
      <c r="CZO147" s="21"/>
      <c r="CZP147" s="21"/>
      <c r="CZQ147" s="21"/>
      <c r="CZR147" s="21"/>
      <c r="CZS147" s="21"/>
      <c r="CZT147" s="21"/>
      <c r="CZU147" s="21"/>
      <c r="CZV147" s="21"/>
      <c r="CZW147" s="21"/>
      <c r="CZX147" s="21"/>
      <c r="CZY147" s="21"/>
      <c r="CZZ147" s="21"/>
      <c r="DAA147" s="21"/>
      <c r="DAB147" s="21"/>
      <c r="DAC147" s="21"/>
      <c r="DAD147" s="21"/>
      <c r="DAE147" s="21"/>
      <c r="DAF147" s="21"/>
      <c r="DAG147" s="21"/>
      <c r="DAH147" s="21"/>
      <c r="DAI147" s="21"/>
      <c r="DAJ147" s="21"/>
      <c r="DAK147" s="21"/>
      <c r="DAL147" s="21"/>
      <c r="DAM147" s="21"/>
      <c r="DAN147" s="21"/>
      <c r="DAO147" s="21"/>
      <c r="DAP147" s="21"/>
      <c r="DAQ147" s="21"/>
      <c r="DAR147" s="21"/>
      <c r="DAS147" s="21"/>
      <c r="DAT147" s="21"/>
      <c r="DAU147" s="21"/>
      <c r="DAV147" s="21"/>
      <c r="DAW147" s="21"/>
      <c r="DAX147" s="21"/>
      <c r="DAY147" s="21"/>
      <c r="DAZ147" s="21"/>
      <c r="DBA147" s="21"/>
      <c r="DBB147" s="21"/>
      <c r="DBC147" s="21"/>
      <c r="DBD147" s="21"/>
      <c r="DBE147" s="21"/>
      <c r="DBF147" s="21"/>
      <c r="DBG147" s="21"/>
      <c r="DBH147" s="21"/>
      <c r="DBI147" s="21"/>
      <c r="DBJ147" s="21"/>
      <c r="DBK147" s="21"/>
      <c r="DBL147" s="21"/>
      <c r="DBM147" s="21"/>
      <c r="DBN147" s="21"/>
      <c r="DBO147" s="21"/>
      <c r="DBP147" s="21"/>
      <c r="DBQ147" s="21"/>
      <c r="DBR147" s="21"/>
      <c r="DBS147" s="21"/>
      <c r="DBT147" s="21"/>
      <c r="DBU147" s="21"/>
      <c r="DBV147" s="21"/>
      <c r="DBW147" s="21"/>
      <c r="DBX147" s="21"/>
      <c r="DBY147" s="21"/>
      <c r="DBZ147" s="21"/>
      <c r="DCA147" s="21"/>
      <c r="DCB147" s="21"/>
      <c r="DCC147" s="21"/>
      <c r="DCD147" s="21"/>
      <c r="DCE147" s="21"/>
      <c r="DCF147" s="21"/>
      <c r="DCG147" s="21"/>
      <c r="DCH147" s="21"/>
      <c r="DCI147" s="21"/>
      <c r="DCJ147" s="21"/>
      <c r="DCK147" s="21"/>
      <c r="DCL147" s="21"/>
      <c r="DCM147" s="21"/>
      <c r="DCN147" s="21"/>
      <c r="DCO147" s="21"/>
      <c r="DCP147" s="21"/>
      <c r="DCQ147" s="21"/>
      <c r="DCR147" s="21"/>
      <c r="DCS147" s="21"/>
      <c r="DCT147" s="21"/>
      <c r="DCU147" s="21"/>
      <c r="DCV147" s="21"/>
      <c r="DCW147" s="21"/>
      <c r="DCX147" s="21"/>
      <c r="DCY147" s="21"/>
      <c r="DCZ147" s="21"/>
      <c r="DDA147" s="21"/>
      <c r="DDB147" s="21"/>
      <c r="DDC147" s="21"/>
      <c r="DDD147" s="21"/>
      <c r="DDE147" s="21"/>
      <c r="DDF147" s="21"/>
      <c r="DDG147" s="21"/>
      <c r="DDH147" s="21"/>
      <c r="DDI147" s="21"/>
      <c r="DDJ147" s="21"/>
      <c r="DDK147" s="21"/>
      <c r="DDL147" s="21"/>
      <c r="DDM147" s="21"/>
      <c r="DDN147" s="21"/>
      <c r="DDO147" s="21"/>
      <c r="DDP147" s="21"/>
      <c r="DDQ147" s="21"/>
      <c r="DDR147" s="21"/>
      <c r="DDS147" s="21"/>
      <c r="DDT147" s="21"/>
      <c r="DDU147" s="21"/>
      <c r="DDV147" s="21"/>
      <c r="DDW147" s="21"/>
      <c r="DDX147" s="21"/>
      <c r="DDY147" s="21"/>
      <c r="DDZ147" s="21"/>
      <c r="DEA147" s="21"/>
      <c r="DEB147" s="21"/>
      <c r="DEC147" s="21"/>
      <c r="DED147" s="21"/>
      <c r="DEE147" s="21"/>
      <c r="DEF147" s="21"/>
      <c r="DEG147" s="21"/>
      <c r="DEH147" s="21"/>
      <c r="DEI147" s="21"/>
      <c r="DEJ147" s="21"/>
      <c r="DEK147" s="21"/>
      <c r="DEL147" s="21"/>
      <c r="DEM147" s="21"/>
      <c r="DEN147" s="21"/>
      <c r="DEO147" s="21"/>
      <c r="DEP147" s="21"/>
      <c r="DEQ147" s="21"/>
      <c r="DER147" s="21"/>
      <c r="DES147" s="21"/>
      <c r="DET147" s="21"/>
      <c r="DEU147" s="21"/>
      <c r="DEV147" s="21"/>
      <c r="DEW147" s="21"/>
      <c r="DEX147" s="21"/>
      <c r="DEY147" s="21"/>
      <c r="DEZ147" s="21"/>
      <c r="DFA147" s="21"/>
      <c r="DFB147" s="21"/>
      <c r="DFC147" s="21"/>
      <c r="DFD147" s="21"/>
      <c r="DFE147" s="21"/>
      <c r="DFF147" s="21"/>
      <c r="DFG147" s="21"/>
      <c r="DFH147" s="21"/>
      <c r="DFI147" s="21"/>
      <c r="DFJ147" s="21"/>
      <c r="DFK147" s="21"/>
      <c r="DFL147" s="21"/>
      <c r="DFM147" s="21"/>
      <c r="DFN147" s="21"/>
      <c r="DFO147" s="21"/>
      <c r="DFP147" s="21"/>
      <c r="DFQ147" s="21"/>
      <c r="DFR147" s="21"/>
      <c r="DFS147" s="21"/>
      <c r="DFT147" s="21"/>
      <c r="DFU147" s="21"/>
      <c r="DFV147" s="21"/>
      <c r="DFW147" s="21"/>
      <c r="DFX147" s="21"/>
      <c r="DFY147" s="21"/>
      <c r="DFZ147" s="21"/>
      <c r="DGA147" s="21"/>
      <c r="DGB147" s="21"/>
      <c r="DGC147" s="21"/>
      <c r="DGD147" s="21"/>
      <c r="DGE147" s="21"/>
      <c r="DGF147" s="21"/>
      <c r="DGG147" s="21"/>
      <c r="DGH147" s="21"/>
      <c r="DGI147" s="21"/>
      <c r="DGJ147" s="21"/>
      <c r="DGK147" s="21"/>
      <c r="DGL147" s="21"/>
      <c r="DGM147" s="21"/>
      <c r="DGN147" s="21"/>
      <c r="DGO147" s="21"/>
      <c r="DGP147" s="21"/>
      <c r="DGQ147" s="21"/>
      <c r="DGR147" s="21"/>
      <c r="DGS147" s="21"/>
      <c r="DGT147" s="21"/>
      <c r="DGU147" s="21"/>
      <c r="DGV147" s="21"/>
      <c r="DGW147" s="21"/>
      <c r="DGX147" s="21"/>
      <c r="DGY147" s="21"/>
      <c r="DGZ147" s="21"/>
      <c r="DHA147" s="21"/>
      <c r="DHB147" s="21"/>
      <c r="DHC147" s="21"/>
      <c r="DHD147" s="21"/>
      <c r="DHE147" s="21"/>
      <c r="DHF147" s="21"/>
      <c r="DHG147" s="21"/>
      <c r="DHH147" s="21"/>
      <c r="DHI147" s="21"/>
      <c r="DHJ147" s="21"/>
      <c r="DHK147" s="21"/>
      <c r="DHL147" s="21"/>
      <c r="DHM147" s="21"/>
      <c r="DHN147" s="21"/>
      <c r="DHO147" s="21"/>
      <c r="DHP147" s="21"/>
      <c r="DHQ147" s="21"/>
      <c r="DHR147" s="21"/>
      <c r="DHS147" s="21"/>
      <c r="DHT147" s="21"/>
      <c r="DHU147" s="21"/>
      <c r="DHV147" s="21"/>
      <c r="DHW147" s="21"/>
      <c r="DHX147" s="21"/>
      <c r="DHY147" s="21"/>
      <c r="DHZ147" s="21"/>
      <c r="DIA147" s="21"/>
      <c r="DIB147" s="21"/>
      <c r="DIC147" s="21"/>
      <c r="DID147" s="21"/>
      <c r="DIE147" s="21"/>
      <c r="DIF147" s="21"/>
      <c r="DIG147" s="21"/>
      <c r="DIH147" s="21"/>
      <c r="DII147" s="21"/>
      <c r="DIJ147" s="21"/>
      <c r="DIK147" s="21"/>
      <c r="DIL147" s="21"/>
      <c r="DIM147" s="21"/>
      <c r="DIN147" s="21"/>
      <c r="DIO147" s="21"/>
      <c r="DIP147" s="21"/>
      <c r="DIQ147" s="21"/>
      <c r="DIR147" s="21"/>
      <c r="DIS147" s="21"/>
      <c r="DIT147" s="21"/>
      <c r="DIU147" s="21"/>
      <c r="DIV147" s="21"/>
      <c r="DIW147" s="21"/>
      <c r="DIX147" s="21"/>
      <c r="DIY147" s="21"/>
      <c r="DIZ147" s="21"/>
      <c r="DJA147" s="21"/>
      <c r="DJB147" s="21"/>
      <c r="DJC147" s="21"/>
      <c r="DJD147" s="21"/>
      <c r="DJE147" s="21"/>
      <c r="DJF147" s="21"/>
      <c r="DJG147" s="21"/>
      <c r="DJH147" s="21"/>
      <c r="DJI147" s="21"/>
      <c r="DJJ147" s="21"/>
      <c r="DJK147" s="21"/>
      <c r="DJL147" s="21"/>
      <c r="DJM147" s="21"/>
      <c r="DJN147" s="21"/>
      <c r="DJO147" s="21"/>
      <c r="DJP147" s="21"/>
      <c r="DJQ147" s="21"/>
      <c r="DJR147" s="21"/>
      <c r="DJS147" s="21"/>
      <c r="DJT147" s="21"/>
      <c r="DJU147" s="21"/>
      <c r="DJV147" s="21"/>
      <c r="DJW147" s="21"/>
      <c r="DJX147" s="21"/>
      <c r="DJY147" s="21"/>
      <c r="DJZ147" s="21"/>
      <c r="DKA147" s="21"/>
      <c r="DKB147" s="21"/>
      <c r="DKC147" s="21"/>
      <c r="DKD147" s="21"/>
      <c r="DKE147" s="21"/>
      <c r="DKF147" s="21"/>
      <c r="DKG147" s="21"/>
      <c r="DKH147" s="21"/>
      <c r="DKI147" s="21"/>
      <c r="DKJ147" s="21"/>
      <c r="DKK147" s="21"/>
      <c r="DKL147" s="21"/>
      <c r="DKM147" s="21"/>
      <c r="DKN147" s="21"/>
      <c r="DKO147" s="21"/>
      <c r="DKP147" s="21"/>
      <c r="DKQ147" s="21"/>
      <c r="DKR147" s="21"/>
      <c r="DKS147" s="21"/>
      <c r="DKT147" s="21"/>
      <c r="DKU147" s="21"/>
      <c r="DKV147" s="21"/>
      <c r="DKW147" s="21"/>
      <c r="DKX147" s="21"/>
      <c r="DKY147" s="21"/>
      <c r="DKZ147" s="21"/>
      <c r="DLA147" s="21"/>
      <c r="DLB147" s="21"/>
      <c r="DLC147" s="21"/>
      <c r="DLD147" s="21"/>
      <c r="DLE147" s="21"/>
      <c r="DLF147" s="21"/>
      <c r="DLG147" s="21"/>
      <c r="DLH147" s="21"/>
      <c r="DLI147" s="21"/>
      <c r="DLJ147" s="21"/>
      <c r="DLK147" s="21"/>
      <c r="DLL147" s="21"/>
      <c r="DLM147" s="21"/>
      <c r="DLN147" s="21"/>
      <c r="DLO147" s="21"/>
      <c r="DLP147" s="21"/>
      <c r="DLQ147" s="21"/>
      <c r="DLR147" s="21"/>
      <c r="DLS147" s="21"/>
      <c r="DLT147" s="21"/>
      <c r="DLU147" s="21"/>
      <c r="DLV147" s="21"/>
      <c r="DLW147" s="21"/>
      <c r="DLX147" s="21"/>
      <c r="DLY147" s="21"/>
      <c r="DLZ147" s="21"/>
      <c r="DMA147" s="21"/>
      <c r="DMB147" s="21"/>
      <c r="DMC147" s="21"/>
      <c r="DMD147" s="21"/>
      <c r="DME147" s="21"/>
      <c r="DMF147" s="21"/>
      <c r="DMG147" s="21"/>
      <c r="DMH147" s="21"/>
      <c r="DMI147" s="21"/>
      <c r="DMJ147" s="21"/>
      <c r="DMK147" s="21"/>
      <c r="DML147" s="21"/>
      <c r="DMM147" s="21"/>
      <c r="DMN147" s="21"/>
      <c r="DMO147" s="21"/>
      <c r="DMP147" s="21"/>
      <c r="DMQ147" s="21"/>
      <c r="DMR147" s="21"/>
      <c r="DMS147" s="21"/>
      <c r="DMT147" s="21"/>
      <c r="DMU147" s="21"/>
      <c r="DMV147" s="21"/>
      <c r="DMW147" s="21"/>
      <c r="DMX147" s="21"/>
      <c r="DMY147" s="21"/>
      <c r="DMZ147" s="21"/>
      <c r="DNA147" s="21"/>
      <c r="DNB147" s="21"/>
      <c r="DNC147" s="21"/>
      <c r="DND147" s="21"/>
      <c r="DNE147" s="21"/>
      <c r="DNF147" s="21"/>
      <c r="DNG147" s="21"/>
      <c r="DNH147" s="21"/>
      <c r="DNI147" s="21"/>
      <c r="DNJ147" s="21"/>
      <c r="DNK147" s="21"/>
      <c r="DNL147" s="21"/>
      <c r="DNM147" s="21"/>
      <c r="DNN147" s="21"/>
      <c r="DNO147" s="21"/>
      <c r="DNP147" s="21"/>
      <c r="DNQ147" s="21"/>
      <c r="DNR147" s="21"/>
      <c r="DNS147" s="21"/>
      <c r="DNT147" s="21"/>
      <c r="DNU147" s="21"/>
      <c r="DNV147" s="21"/>
      <c r="DNW147" s="21"/>
      <c r="DNX147" s="21"/>
      <c r="DNY147" s="21"/>
      <c r="DNZ147" s="21"/>
      <c r="DOA147" s="21"/>
      <c r="DOB147" s="21"/>
      <c r="DOC147" s="21"/>
      <c r="DOD147" s="21"/>
      <c r="DOE147" s="21"/>
      <c r="DOF147" s="21"/>
      <c r="DOG147" s="21"/>
      <c r="DOH147" s="21"/>
      <c r="DOI147" s="21"/>
      <c r="DOJ147" s="21"/>
      <c r="DOK147" s="21"/>
      <c r="DOL147" s="21"/>
      <c r="DOM147" s="21"/>
      <c r="DON147" s="21"/>
      <c r="DOO147" s="21"/>
      <c r="DOP147" s="21"/>
      <c r="DOQ147" s="21"/>
      <c r="DOR147" s="21"/>
      <c r="DOS147" s="21"/>
      <c r="DOT147" s="21"/>
      <c r="DOU147" s="21"/>
      <c r="DOV147" s="21"/>
      <c r="DOW147" s="21"/>
      <c r="DOX147" s="21"/>
      <c r="DOY147" s="21"/>
      <c r="DOZ147" s="21"/>
      <c r="DPA147" s="21"/>
      <c r="DPB147" s="21"/>
      <c r="DPC147" s="21"/>
      <c r="DPD147" s="21"/>
      <c r="DPE147" s="21"/>
      <c r="DPF147" s="21"/>
      <c r="DPG147" s="21"/>
      <c r="DPH147" s="21"/>
      <c r="DPI147" s="21"/>
      <c r="DPJ147" s="21"/>
      <c r="DPK147" s="21"/>
      <c r="DPL147" s="21"/>
      <c r="DPM147" s="21"/>
      <c r="DPN147" s="21"/>
      <c r="DPO147" s="21"/>
      <c r="DPP147" s="21"/>
      <c r="DPQ147" s="21"/>
      <c r="DPR147" s="21"/>
      <c r="DPS147" s="21"/>
      <c r="DPT147" s="21"/>
      <c r="DPU147" s="21"/>
      <c r="DPV147" s="21"/>
      <c r="DPW147" s="21"/>
      <c r="DPX147" s="21"/>
      <c r="DPY147" s="21"/>
      <c r="DPZ147" s="21"/>
      <c r="DQA147" s="21"/>
      <c r="DQB147" s="21"/>
      <c r="DQC147" s="21"/>
      <c r="DQD147" s="21"/>
      <c r="DQE147" s="21"/>
      <c r="DQF147" s="21"/>
      <c r="DQG147" s="21"/>
      <c r="DQH147" s="21"/>
      <c r="DQI147" s="21"/>
      <c r="DQJ147" s="21"/>
      <c r="DQK147" s="21"/>
      <c r="DQL147" s="21"/>
      <c r="DQM147" s="21"/>
      <c r="DQN147" s="21"/>
      <c r="DQO147" s="21"/>
      <c r="DQP147" s="21"/>
      <c r="DQQ147" s="21"/>
      <c r="DQR147" s="21"/>
      <c r="DQS147" s="21"/>
      <c r="DQT147" s="21"/>
      <c r="DQU147" s="21"/>
      <c r="DQV147" s="21"/>
      <c r="DQW147" s="21"/>
      <c r="DQX147" s="21"/>
      <c r="DQY147" s="21"/>
      <c r="DQZ147" s="21"/>
      <c r="DRA147" s="21"/>
      <c r="DRB147" s="21"/>
      <c r="DRC147" s="21"/>
      <c r="DRD147" s="21"/>
      <c r="DRE147" s="21"/>
      <c r="DRF147" s="21"/>
      <c r="DRG147" s="21"/>
      <c r="DRH147" s="21"/>
      <c r="DRI147" s="21"/>
      <c r="DRJ147" s="21"/>
      <c r="DRK147" s="21"/>
      <c r="DRL147" s="21"/>
      <c r="DRM147" s="21"/>
      <c r="DRN147" s="21"/>
      <c r="DRO147" s="21"/>
      <c r="DRP147" s="21"/>
      <c r="DRQ147" s="21"/>
      <c r="DRR147" s="21"/>
      <c r="DRS147" s="21"/>
      <c r="DRT147" s="21"/>
      <c r="DRU147" s="21"/>
      <c r="DRV147" s="21"/>
      <c r="DRW147" s="21"/>
      <c r="DRX147" s="21"/>
      <c r="DRY147" s="21"/>
      <c r="DRZ147" s="21"/>
      <c r="DSA147" s="21"/>
      <c r="DSB147" s="21"/>
      <c r="DSC147" s="21"/>
      <c r="DSD147" s="21"/>
      <c r="DSE147" s="21"/>
      <c r="DSF147" s="21"/>
      <c r="DSG147" s="21"/>
      <c r="DSH147" s="21"/>
      <c r="DSI147" s="21"/>
      <c r="DSJ147" s="21"/>
      <c r="DSK147" s="21"/>
      <c r="DSL147" s="21"/>
      <c r="DSM147" s="21"/>
      <c r="DSN147" s="21"/>
      <c r="DSO147" s="21"/>
      <c r="DSP147" s="21"/>
      <c r="DSQ147" s="21"/>
      <c r="DSR147" s="21"/>
      <c r="DSS147" s="21"/>
      <c r="DST147" s="21"/>
      <c r="DSU147" s="21"/>
      <c r="DSV147" s="21"/>
      <c r="DSW147" s="21"/>
      <c r="DSX147" s="21"/>
      <c r="DSY147" s="21"/>
      <c r="DSZ147" s="21"/>
      <c r="DTA147" s="21"/>
      <c r="DTB147" s="21"/>
      <c r="DTC147" s="21"/>
      <c r="DTD147" s="21"/>
      <c r="DTE147" s="21"/>
      <c r="DTF147" s="21"/>
      <c r="DTG147" s="21"/>
      <c r="DTH147" s="21"/>
      <c r="DTI147" s="21"/>
      <c r="DTJ147" s="21"/>
      <c r="DTK147" s="21"/>
      <c r="DTL147" s="21"/>
      <c r="DTM147" s="21"/>
      <c r="DTN147" s="21"/>
      <c r="DTO147" s="21"/>
      <c r="DTP147" s="21"/>
      <c r="DTQ147" s="21"/>
      <c r="DTR147" s="21"/>
      <c r="DTS147" s="21"/>
      <c r="DTT147" s="21"/>
      <c r="DTU147" s="21"/>
      <c r="DTV147" s="21"/>
      <c r="DTW147" s="21"/>
      <c r="DTX147" s="21"/>
      <c r="DTY147" s="21"/>
      <c r="DTZ147" s="21"/>
      <c r="DUA147" s="21"/>
      <c r="DUB147" s="21"/>
      <c r="DUC147" s="21"/>
      <c r="DUD147" s="21"/>
      <c r="DUE147" s="21"/>
      <c r="DUF147" s="21"/>
      <c r="DUG147" s="21"/>
      <c r="DUH147" s="21"/>
      <c r="DUI147" s="21"/>
      <c r="DUJ147" s="21"/>
      <c r="DUK147" s="21"/>
      <c r="DUL147" s="21"/>
      <c r="DUM147" s="21"/>
      <c r="DUN147" s="21"/>
      <c r="DUO147" s="21"/>
      <c r="DUP147" s="21"/>
      <c r="DUQ147" s="21"/>
      <c r="DUR147" s="21"/>
      <c r="DUS147" s="21"/>
      <c r="DUT147" s="21"/>
      <c r="DUU147" s="21"/>
      <c r="DUV147" s="21"/>
      <c r="DUW147" s="21"/>
      <c r="DUX147" s="21"/>
      <c r="DUY147" s="21"/>
      <c r="DUZ147" s="21"/>
      <c r="DVA147" s="21"/>
      <c r="DVB147" s="21"/>
      <c r="DVC147" s="21"/>
      <c r="DVD147" s="21"/>
      <c r="DVE147" s="21"/>
      <c r="DVF147" s="21"/>
      <c r="DVG147" s="21"/>
      <c r="DVH147" s="21"/>
      <c r="DVI147" s="21"/>
      <c r="DVJ147" s="21"/>
      <c r="DVK147" s="21"/>
      <c r="DVL147" s="21"/>
      <c r="DVM147" s="21"/>
      <c r="DVN147" s="21"/>
      <c r="DVO147" s="21"/>
      <c r="DVP147" s="21"/>
      <c r="DVQ147" s="21"/>
      <c r="DVR147" s="21"/>
      <c r="DVS147" s="21"/>
      <c r="DVT147" s="21"/>
      <c r="DVU147" s="21"/>
      <c r="DVV147" s="21"/>
      <c r="DVW147" s="21"/>
      <c r="DVX147" s="21"/>
      <c r="DVY147" s="21"/>
      <c r="DVZ147" s="21"/>
      <c r="DWA147" s="21"/>
      <c r="DWB147" s="21"/>
      <c r="DWC147" s="21"/>
      <c r="DWD147" s="21"/>
      <c r="DWE147" s="21"/>
      <c r="DWF147" s="21"/>
      <c r="DWG147" s="21"/>
      <c r="DWH147" s="21"/>
      <c r="DWI147" s="21"/>
      <c r="DWJ147" s="21"/>
      <c r="DWK147" s="21"/>
      <c r="DWL147" s="21"/>
      <c r="DWM147" s="21"/>
      <c r="DWN147" s="21"/>
      <c r="DWO147" s="21"/>
      <c r="DWP147" s="21"/>
      <c r="DWQ147" s="21"/>
      <c r="DWR147" s="21"/>
      <c r="DWS147" s="21"/>
      <c r="DWT147" s="21"/>
      <c r="DWU147" s="21"/>
      <c r="DWV147" s="21"/>
      <c r="DWW147" s="21"/>
      <c r="DWX147" s="21"/>
      <c r="DWY147" s="21"/>
      <c r="DWZ147" s="21"/>
      <c r="DXA147" s="21"/>
      <c r="DXB147" s="21"/>
      <c r="DXC147" s="21"/>
      <c r="DXD147" s="21"/>
      <c r="DXE147" s="21"/>
      <c r="DXF147" s="21"/>
      <c r="DXG147" s="21"/>
      <c r="DXH147" s="21"/>
      <c r="DXI147" s="21"/>
      <c r="DXJ147" s="21"/>
      <c r="DXK147" s="21"/>
      <c r="DXL147" s="21"/>
      <c r="DXM147" s="21"/>
      <c r="DXN147" s="21"/>
      <c r="DXO147" s="21"/>
      <c r="DXP147" s="21"/>
      <c r="DXQ147" s="21"/>
      <c r="DXR147" s="21"/>
      <c r="DXS147" s="21"/>
      <c r="DXT147" s="21"/>
      <c r="DXU147" s="21"/>
      <c r="DXV147" s="21"/>
      <c r="DXW147" s="21"/>
      <c r="DXX147" s="21"/>
      <c r="DXY147" s="21"/>
      <c r="DXZ147" s="21"/>
      <c r="DYA147" s="21"/>
      <c r="DYB147" s="21"/>
      <c r="DYC147" s="21"/>
      <c r="DYD147" s="21"/>
      <c r="DYE147" s="21"/>
      <c r="DYF147" s="21"/>
      <c r="DYG147" s="21"/>
      <c r="DYH147" s="21"/>
      <c r="DYI147" s="21"/>
      <c r="DYJ147" s="21"/>
      <c r="DYK147" s="21"/>
      <c r="DYL147" s="21"/>
      <c r="DYM147" s="21"/>
      <c r="DYN147" s="21"/>
      <c r="DYO147" s="21"/>
      <c r="DYP147" s="21"/>
      <c r="DYQ147" s="21"/>
      <c r="DYR147" s="21"/>
      <c r="DYS147" s="21"/>
      <c r="DYT147" s="21"/>
      <c r="DYU147" s="21"/>
      <c r="DYV147" s="21"/>
      <c r="DYW147" s="21"/>
      <c r="DYX147" s="21"/>
      <c r="DYY147" s="21"/>
      <c r="DYZ147" s="21"/>
      <c r="DZA147" s="21"/>
      <c r="DZB147" s="21"/>
      <c r="DZC147" s="21"/>
      <c r="DZD147" s="21"/>
      <c r="DZE147" s="21"/>
      <c r="DZF147" s="21"/>
      <c r="DZG147" s="21"/>
      <c r="DZH147" s="21"/>
      <c r="DZI147" s="21"/>
      <c r="DZJ147" s="21"/>
      <c r="DZK147" s="21"/>
      <c r="DZL147" s="21"/>
      <c r="DZM147" s="21"/>
      <c r="DZN147" s="21"/>
      <c r="DZO147" s="21"/>
      <c r="DZP147" s="21"/>
      <c r="DZQ147" s="21"/>
      <c r="DZR147" s="21"/>
      <c r="DZS147" s="21"/>
      <c r="DZT147" s="21"/>
      <c r="DZU147" s="21"/>
      <c r="DZV147" s="21"/>
      <c r="DZW147" s="21"/>
      <c r="DZX147" s="21"/>
      <c r="DZY147" s="21"/>
      <c r="DZZ147" s="21"/>
      <c r="EAA147" s="21"/>
      <c r="EAB147" s="21"/>
      <c r="EAC147" s="21"/>
      <c r="EAD147" s="21"/>
      <c r="EAE147" s="21"/>
      <c r="EAF147" s="21"/>
      <c r="EAG147" s="21"/>
      <c r="EAH147" s="21"/>
      <c r="EAI147" s="21"/>
      <c r="EAJ147" s="21"/>
      <c r="EAK147" s="21"/>
      <c r="EAL147" s="21"/>
      <c r="EAM147" s="21"/>
      <c r="EAN147" s="21"/>
      <c r="EAO147" s="21"/>
      <c r="EAP147" s="21"/>
      <c r="EAQ147" s="21"/>
      <c r="EAR147" s="21"/>
      <c r="EAS147" s="21"/>
      <c r="EAT147" s="21"/>
      <c r="EAU147" s="21"/>
      <c r="EAV147" s="21"/>
      <c r="EAW147" s="21"/>
      <c r="EAX147" s="21"/>
      <c r="EAY147" s="21"/>
      <c r="EAZ147" s="21"/>
      <c r="EBA147" s="21"/>
      <c r="EBB147" s="21"/>
      <c r="EBC147" s="21"/>
      <c r="EBD147" s="21"/>
      <c r="EBE147" s="21"/>
      <c r="EBF147" s="21"/>
      <c r="EBG147" s="21"/>
      <c r="EBH147" s="21"/>
      <c r="EBI147" s="21"/>
      <c r="EBJ147" s="21"/>
      <c r="EBK147" s="21"/>
      <c r="EBL147" s="21"/>
      <c r="EBM147" s="21"/>
      <c r="EBN147" s="21"/>
      <c r="EBO147" s="21"/>
      <c r="EBP147" s="21"/>
      <c r="EBQ147" s="21"/>
      <c r="EBR147" s="21"/>
      <c r="EBS147" s="21"/>
      <c r="EBT147" s="21"/>
      <c r="EBU147" s="21"/>
      <c r="EBV147" s="21"/>
      <c r="EBW147" s="21"/>
      <c r="EBX147" s="21"/>
      <c r="EBY147" s="21"/>
      <c r="EBZ147" s="21"/>
      <c r="ECA147" s="21"/>
      <c r="ECB147" s="21"/>
      <c r="ECC147" s="21"/>
      <c r="ECD147" s="21"/>
      <c r="ECE147" s="21"/>
      <c r="ECF147" s="21"/>
      <c r="ECG147" s="21"/>
      <c r="ECH147" s="21"/>
      <c r="ECI147" s="21"/>
      <c r="ECJ147" s="21"/>
      <c r="ECK147" s="21"/>
      <c r="ECL147" s="21"/>
      <c r="ECM147" s="21"/>
      <c r="ECN147" s="21"/>
      <c r="ECO147" s="21"/>
      <c r="ECP147" s="21"/>
      <c r="ECQ147" s="21"/>
      <c r="ECR147" s="21"/>
      <c r="ECS147" s="21"/>
      <c r="ECT147" s="21"/>
      <c r="ECU147" s="21"/>
      <c r="ECV147" s="21"/>
      <c r="ECW147" s="21"/>
      <c r="ECX147" s="21"/>
      <c r="ECY147" s="21"/>
      <c r="ECZ147" s="21"/>
      <c r="EDA147" s="21"/>
      <c r="EDB147" s="21"/>
      <c r="EDC147" s="21"/>
      <c r="EDD147" s="21"/>
      <c r="EDE147" s="21"/>
      <c r="EDF147" s="21"/>
      <c r="EDG147" s="21"/>
      <c r="EDH147" s="21"/>
      <c r="EDI147" s="21"/>
      <c r="EDJ147" s="21"/>
      <c r="EDK147" s="21"/>
      <c r="EDL147" s="21"/>
      <c r="EDM147" s="21"/>
      <c r="EDN147" s="21"/>
      <c r="EDO147" s="21"/>
      <c r="EDP147" s="21"/>
      <c r="EDQ147" s="21"/>
      <c r="EDR147" s="21"/>
      <c r="EDS147" s="21"/>
      <c r="EDT147" s="21"/>
      <c r="EDU147" s="21"/>
      <c r="EDV147" s="21"/>
      <c r="EDW147" s="21"/>
      <c r="EDX147" s="21"/>
      <c r="EDY147" s="21"/>
      <c r="EDZ147" s="21"/>
      <c r="EEA147" s="21"/>
      <c r="EEB147" s="21"/>
      <c r="EEC147" s="21"/>
      <c r="EED147" s="21"/>
      <c r="EEE147" s="21"/>
      <c r="EEF147" s="21"/>
      <c r="EEG147" s="21"/>
      <c r="EEH147" s="21"/>
      <c r="EEI147" s="21"/>
      <c r="EEJ147" s="21"/>
      <c r="EEK147" s="21"/>
      <c r="EEL147" s="21"/>
      <c r="EEM147" s="21"/>
      <c r="EEN147" s="21"/>
      <c r="EEO147" s="21"/>
      <c r="EEP147" s="21"/>
      <c r="EEQ147" s="21"/>
      <c r="EER147" s="21"/>
      <c r="EES147" s="21"/>
      <c r="EET147" s="21"/>
      <c r="EEU147" s="21"/>
      <c r="EEV147" s="21"/>
      <c r="EEW147" s="21"/>
      <c r="EEX147" s="21"/>
      <c r="EEY147" s="21"/>
      <c r="EEZ147" s="21"/>
      <c r="EFA147" s="21"/>
      <c r="EFB147" s="21"/>
      <c r="EFC147" s="21"/>
      <c r="EFD147" s="21"/>
      <c r="EFE147" s="21"/>
      <c r="EFF147" s="21"/>
      <c r="EFG147" s="21"/>
      <c r="EFH147" s="21"/>
      <c r="EFI147" s="21"/>
      <c r="EFJ147" s="21"/>
      <c r="EFK147" s="21"/>
      <c r="EFL147" s="21"/>
      <c r="EFM147" s="21"/>
      <c r="EFN147" s="21"/>
      <c r="EFO147" s="21"/>
      <c r="EFP147" s="21"/>
      <c r="EFQ147" s="21"/>
      <c r="EFR147" s="21"/>
      <c r="EFS147" s="21"/>
      <c r="EFT147" s="21"/>
      <c r="EFU147" s="21"/>
      <c r="EFV147" s="21"/>
      <c r="EFW147" s="21"/>
      <c r="EFX147" s="21"/>
      <c r="EFY147" s="21"/>
      <c r="EFZ147" s="21"/>
      <c r="EGA147" s="21"/>
      <c r="EGB147" s="21"/>
      <c r="EGC147" s="21"/>
      <c r="EGD147" s="21"/>
      <c r="EGE147" s="21"/>
      <c r="EGF147" s="21"/>
      <c r="EGG147" s="21"/>
      <c r="EGH147" s="21"/>
      <c r="EGI147" s="21"/>
      <c r="EGJ147" s="21"/>
      <c r="EGK147" s="21"/>
      <c r="EGL147" s="21"/>
      <c r="EGM147" s="21"/>
      <c r="EGN147" s="21"/>
      <c r="EGO147" s="21"/>
      <c r="EGP147" s="21"/>
      <c r="EGQ147" s="21"/>
      <c r="EGR147" s="21"/>
      <c r="EGS147" s="21"/>
      <c r="EGT147" s="21"/>
      <c r="EGU147" s="21"/>
      <c r="EGV147" s="21"/>
      <c r="EGW147" s="21"/>
      <c r="EGX147" s="21"/>
      <c r="EGY147" s="21"/>
      <c r="EGZ147" s="21"/>
      <c r="EHA147" s="21"/>
      <c r="EHB147" s="21"/>
      <c r="EHC147" s="21"/>
      <c r="EHD147" s="21"/>
      <c r="EHE147" s="21"/>
      <c r="EHF147" s="21"/>
      <c r="EHG147" s="21"/>
      <c r="EHH147" s="21"/>
      <c r="EHI147" s="21"/>
      <c r="EHJ147" s="21"/>
      <c r="EHK147" s="21"/>
      <c r="EHL147" s="21"/>
      <c r="EHM147" s="21"/>
      <c r="EHN147" s="21"/>
      <c r="EHO147" s="21"/>
      <c r="EHP147" s="21"/>
      <c r="EHQ147" s="21"/>
      <c r="EHR147" s="21"/>
      <c r="EHS147" s="21"/>
      <c r="EHT147" s="21"/>
      <c r="EHU147" s="21"/>
      <c r="EHV147" s="21"/>
      <c r="EHW147" s="21"/>
      <c r="EHX147" s="21"/>
      <c r="EHY147" s="21"/>
      <c r="EHZ147" s="21"/>
      <c r="EIA147" s="21"/>
      <c r="EIB147" s="21"/>
      <c r="EIC147" s="21"/>
      <c r="EID147" s="21"/>
      <c r="EIE147" s="21"/>
      <c r="EIF147" s="21"/>
      <c r="EIG147" s="21"/>
      <c r="EIH147" s="21"/>
      <c r="EII147" s="21"/>
      <c r="EIJ147" s="21"/>
      <c r="EIK147" s="21"/>
      <c r="EIL147" s="21"/>
      <c r="EIM147" s="21"/>
      <c r="EIN147" s="21"/>
      <c r="EIO147" s="21"/>
      <c r="EIP147" s="21"/>
      <c r="EIQ147" s="21"/>
      <c r="EIR147" s="21"/>
      <c r="EIS147" s="21"/>
      <c r="EIT147" s="21"/>
      <c r="EIU147" s="21"/>
      <c r="EIV147" s="21"/>
      <c r="EIW147" s="21"/>
      <c r="EIX147" s="21"/>
      <c r="EIY147" s="21"/>
      <c r="EIZ147" s="21"/>
      <c r="EJA147" s="21"/>
      <c r="EJB147" s="21"/>
      <c r="EJC147" s="21"/>
      <c r="EJD147" s="21"/>
      <c r="EJE147" s="21"/>
      <c r="EJF147" s="21"/>
      <c r="EJG147" s="21"/>
      <c r="EJH147" s="21"/>
      <c r="EJI147" s="21"/>
      <c r="EJJ147" s="21"/>
      <c r="EJK147" s="21"/>
      <c r="EJL147" s="21"/>
      <c r="EJM147" s="21"/>
      <c r="EJN147" s="21"/>
      <c r="EJO147" s="21"/>
      <c r="EJP147" s="21"/>
      <c r="EJQ147" s="21"/>
      <c r="EJR147" s="21"/>
      <c r="EJS147" s="21"/>
      <c r="EJT147" s="21"/>
      <c r="EJU147" s="21"/>
      <c r="EJV147" s="21"/>
      <c r="EJW147" s="21"/>
      <c r="EJX147" s="21"/>
      <c r="EJY147" s="21"/>
      <c r="EJZ147" s="21"/>
      <c r="EKA147" s="21"/>
      <c r="EKB147" s="21"/>
      <c r="EKC147" s="21"/>
      <c r="EKD147" s="21"/>
      <c r="EKE147" s="21"/>
      <c r="EKF147" s="21"/>
      <c r="EKG147" s="21"/>
      <c r="EKH147" s="21"/>
      <c r="EKI147" s="21"/>
      <c r="EKJ147" s="21"/>
      <c r="EKK147" s="21"/>
      <c r="EKL147" s="21"/>
      <c r="EKM147" s="21"/>
      <c r="EKN147" s="21"/>
      <c r="EKO147" s="21"/>
      <c r="EKP147" s="21"/>
      <c r="EKQ147" s="21"/>
      <c r="EKR147" s="21"/>
      <c r="EKS147" s="21"/>
      <c r="EKT147" s="21"/>
      <c r="EKU147" s="21"/>
      <c r="EKV147" s="21"/>
      <c r="EKW147" s="21"/>
      <c r="EKX147" s="21"/>
      <c r="EKY147" s="21"/>
      <c r="EKZ147" s="21"/>
      <c r="ELA147" s="21"/>
      <c r="ELB147" s="21"/>
      <c r="ELC147" s="21"/>
      <c r="ELD147" s="21"/>
      <c r="ELE147" s="21"/>
      <c r="ELF147" s="21"/>
      <c r="ELG147" s="21"/>
      <c r="ELH147" s="21"/>
      <c r="ELI147" s="21"/>
      <c r="ELJ147" s="21"/>
      <c r="ELK147" s="21"/>
      <c r="ELL147" s="21"/>
      <c r="ELM147" s="21"/>
      <c r="ELN147" s="21"/>
      <c r="ELO147" s="21"/>
      <c r="ELP147" s="21"/>
      <c r="ELQ147" s="21"/>
      <c r="ELR147" s="21"/>
      <c r="ELS147" s="21"/>
      <c r="ELT147" s="21"/>
      <c r="ELU147" s="21"/>
      <c r="ELV147" s="21"/>
      <c r="ELW147" s="21"/>
      <c r="ELX147" s="21"/>
      <c r="ELY147" s="21"/>
      <c r="ELZ147" s="21"/>
      <c r="EMA147" s="21"/>
      <c r="EMB147" s="21"/>
      <c r="EMC147" s="21"/>
      <c r="EMD147" s="21"/>
      <c r="EME147" s="21"/>
      <c r="EMF147" s="21"/>
      <c r="EMG147" s="21"/>
      <c r="EMH147" s="21"/>
      <c r="EMI147" s="21"/>
      <c r="EMJ147" s="21"/>
      <c r="EMK147" s="21"/>
      <c r="EML147" s="21"/>
      <c r="EMM147" s="21"/>
      <c r="EMN147" s="21"/>
      <c r="EMO147" s="21"/>
      <c r="EMP147" s="21"/>
      <c r="EMQ147" s="21"/>
      <c r="EMR147" s="21"/>
      <c r="EMS147" s="21"/>
      <c r="EMT147" s="21"/>
      <c r="EMU147" s="21"/>
      <c r="EMV147" s="21"/>
      <c r="EMW147" s="21"/>
      <c r="EMX147" s="21"/>
      <c r="EMY147" s="21"/>
      <c r="EMZ147" s="21"/>
      <c r="ENA147" s="21"/>
      <c r="ENB147" s="21"/>
      <c r="ENC147" s="21"/>
      <c r="END147" s="21"/>
      <c r="ENE147" s="21"/>
      <c r="ENF147" s="21"/>
      <c r="ENG147" s="21"/>
      <c r="ENH147" s="21"/>
      <c r="ENI147" s="21"/>
      <c r="ENJ147" s="21"/>
      <c r="ENK147" s="21"/>
      <c r="ENL147" s="21"/>
      <c r="ENM147" s="21"/>
      <c r="ENN147" s="21"/>
      <c r="ENO147" s="21"/>
      <c r="ENP147" s="21"/>
      <c r="ENQ147" s="21"/>
      <c r="ENR147" s="21"/>
      <c r="ENS147" s="21"/>
      <c r="ENT147" s="21"/>
      <c r="ENU147" s="21"/>
      <c r="ENV147" s="21"/>
      <c r="ENW147" s="21"/>
      <c r="ENX147" s="21"/>
      <c r="ENY147" s="21"/>
      <c r="ENZ147" s="21"/>
      <c r="EOA147" s="21"/>
      <c r="EOB147" s="21"/>
      <c r="EOC147" s="21"/>
      <c r="EOD147" s="21"/>
      <c r="EOE147" s="21"/>
      <c r="EOF147" s="21"/>
      <c r="EOG147" s="21"/>
      <c r="EOH147" s="21"/>
      <c r="EOI147" s="21"/>
      <c r="EOJ147" s="21"/>
      <c r="EOK147" s="21"/>
      <c r="EOL147" s="21"/>
      <c r="EOM147" s="21"/>
      <c r="EON147" s="21"/>
      <c r="EOO147" s="21"/>
      <c r="EOP147" s="21"/>
      <c r="EOQ147" s="21"/>
      <c r="EOR147" s="21"/>
      <c r="EOS147" s="21"/>
      <c r="EOT147" s="21"/>
      <c r="EOU147" s="21"/>
      <c r="EOV147" s="21"/>
      <c r="EOW147" s="21"/>
      <c r="EOX147" s="21"/>
      <c r="EOY147" s="21"/>
      <c r="EOZ147" s="21"/>
      <c r="EPA147" s="21"/>
      <c r="EPB147" s="21"/>
      <c r="EPC147" s="21"/>
      <c r="EPD147" s="21"/>
      <c r="EPE147" s="21"/>
      <c r="EPF147" s="21"/>
      <c r="EPG147" s="21"/>
      <c r="EPH147" s="21"/>
      <c r="EPI147" s="21"/>
      <c r="EPJ147" s="21"/>
      <c r="EPK147" s="21"/>
      <c r="EPL147" s="21"/>
      <c r="EPM147" s="21"/>
      <c r="EPN147" s="21"/>
      <c r="EPO147" s="21"/>
      <c r="EPP147" s="21"/>
      <c r="EPQ147" s="21"/>
      <c r="EPR147" s="21"/>
      <c r="EPS147" s="21"/>
      <c r="EPT147" s="21"/>
      <c r="EPU147" s="21"/>
      <c r="EPV147" s="21"/>
      <c r="EPW147" s="21"/>
      <c r="EPX147" s="21"/>
      <c r="EPY147" s="21"/>
      <c r="EPZ147" s="21"/>
      <c r="EQA147" s="21"/>
      <c r="EQB147" s="21"/>
      <c r="EQC147" s="21"/>
      <c r="EQD147" s="21"/>
      <c r="EQE147" s="21"/>
      <c r="EQF147" s="21"/>
      <c r="EQG147" s="21"/>
      <c r="EQH147" s="21"/>
      <c r="EQI147" s="21"/>
      <c r="EQJ147" s="21"/>
      <c r="EQK147" s="21"/>
      <c r="EQL147" s="21"/>
      <c r="EQM147" s="21"/>
      <c r="EQN147" s="21"/>
      <c r="EQO147" s="21"/>
      <c r="EQP147" s="21"/>
      <c r="EQQ147" s="21"/>
      <c r="EQR147" s="21"/>
      <c r="EQS147" s="21"/>
      <c r="EQT147" s="21"/>
      <c r="EQU147" s="21"/>
      <c r="EQV147" s="21"/>
      <c r="EQW147" s="21"/>
      <c r="EQX147" s="21"/>
      <c r="EQY147" s="21"/>
      <c r="EQZ147" s="21"/>
      <c r="ERA147" s="21"/>
      <c r="ERB147" s="21"/>
      <c r="ERC147" s="21"/>
      <c r="ERD147" s="21"/>
      <c r="ERE147" s="21"/>
      <c r="ERF147" s="21"/>
      <c r="ERG147" s="21"/>
      <c r="ERH147" s="21"/>
      <c r="ERI147" s="21"/>
      <c r="ERJ147" s="21"/>
      <c r="ERK147" s="21"/>
      <c r="ERL147" s="21"/>
      <c r="ERM147" s="21"/>
      <c r="ERN147" s="21"/>
      <c r="ERO147" s="21"/>
      <c r="ERP147" s="21"/>
      <c r="ERQ147" s="21"/>
      <c r="ERR147" s="21"/>
      <c r="ERS147" s="21"/>
      <c r="ERT147" s="21"/>
      <c r="ERU147" s="21"/>
      <c r="ERV147" s="21"/>
      <c r="ERW147" s="21"/>
      <c r="ERX147" s="21"/>
      <c r="ERY147" s="21"/>
      <c r="ERZ147" s="21"/>
      <c r="ESA147" s="21"/>
      <c r="ESB147" s="21"/>
      <c r="ESC147" s="21"/>
      <c r="ESD147" s="21"/>
      <c r="ESE147" s="21"/>
      <c r="ESF147" s="21"/>
      <c r="ESG147" s="21"/>
      <c r="ESH147" s="21"/>
      <c r="ESI147" s="21"/>
      <c r="ESJ147" s="21"/>
      <c r="ESK147" s="21"/>
      <c r="ESL147" s="21"/>
      <c r="ESM147" s="21"/>
      <c r="ESN147" s="21"/>
      <c r="ESO147" s="21"/>
      <c r="ESP147" s="21"/>
      <c r="ESQ147" s="21"/>
      <c r="ESR147" s="21"/>
      <c r="ESS147" s="21"/>
      <c r="EST147" s="21"/>
      <c r="ESU147" s="21"/>
      <c r="ESV147" s="21"/>
      <c r="ESW147" s="21"/>
      <c r="ESX147" s="21"/>
      <c r="ESY147" s="21"/>
      <c r="ESZ147" s="21"/>
      <c r="ETA147" s="21"/>
      <c r="ETB147" s="21"/>
      <c r="ETC147" s="21"/>
      <c r="ETD147" s="21"/>
      <c r="ETE147" s="21"/>
      <c r="ETF147" s="21"/>
      <c r="ETG147" s="21"/>
      <c r="ETH147" s="21"/>
      <c r="ETI147" s="21"/>
      <c r="ETJ147" s="21"/>
      <c r="ETK147" s="21"/>
      <c r="ETL147" s="21"/>
      <c r="ETM147" s="21"/>
      <c r="ETN147" s="21"/>
      <c r="ETO147" s="21"/>
      <c r="ETP147" s="21"/>
      <c r="ETQ147" s="21"/>
      <c r="ETR147" s="21"/>
      <c r="ETS147" s="21"/>
      <c r="ETT147" s="21"/>
      <c r="ETU147" s="21"/>
      <c r="ETV147" s="21"/>
      <c r="ETW147" s="21"/>
      <c r="ETX147" s="21"/>
      <c r="ETY147" s="21"/>
      <c r="ETZ147" s="21"/>
      <c r="EUA147" s="21"/>
      <c r="EUB147" s="21"/>
      <c r="EUC147" s="21"/>
      <c r="EUD147" s="21"/>
      <c r="EUE147" s="21"/>
      <c r="EUF147" s="21"/>
      <c r="EUG147" s="21"/>
      <c r="EUH147" s="21"/>
      <c r="EUI147" s="21"/>
      <c r="EUJ147" s="21"/>
      <c r="EUK147" s="21"/>
      <c r="EUL147" s="21"/>
      <c r="EUM147" s="21"/>
      <c r="EUN147" s="21"/>
      <c r="EUO147" s="21"/>
      <c r="EUP147" s="21"/>
      <c r="EUQ147" s="21"/>
      <c r="EUR147" s="21"/>
      <c r="EUS147" s="21"/>
      <c r="EUT147" s="21"/>
      <c r="EUU147" s="21"/>
      <c r="EUV147" s="21"/>
      <c r="EUW147" s="21"/>
      <c r="EUX147" s="21"/>
      <c r="EUY147" s="21"/>
      <c r="EUZ147" s="21"/>
      <c r="EVA147" s="21"/>
      <c r="EVB147" s="21"/>
      <c r="EVC147" s="21"/>
      <c r="EVD147" s="21"/>
      <c r="EVE147" s="21"/>
      <c r="EVF147" s="21"/>
      <c r="EVG147" s="21"/>
      <c r="EVH147" s="21"/>
      <c r="EVI147" s="21"/>
      <c r="EVJ147" s="21"/>
      <c r="EVK147" s="21"/>
      <c r="EVL147" s="21"/>
      <c r="EVM147" s="21"/>
      <c r="EVN147" s="21"/>
      <c r="EVO147" s="21"/>
      <c r="EVP147" s="21"/>
      <c r="EVQ147" s="21"/>
      <c r="EVR147" s="21"/>
      <c r="EVS147" s="21"/>
      <c r="EVT147" s="21"/>
      <c r="EVU147" s="21"/>
      <c r="EVV147" s="21"/>
      <c r="EVW147" s="21"/>
      <c r="EVX147" s="21"/>
      <c r="EVY147" s="21"/>
      <c r="EVZ147" s="21"/>
      <c r="EWA147" s="21"/>
      <c r="EWB147" s="21"/>
      <c r="EWC147" s="21"/>
      <c r="EWD147" s="21"/>
      <c r="EWE147" s="21"/>
      <c r="EWF147" s="21"/>
      <c r="EWG147" s="21"/>
      <c r="EWH147" s="21"/>
      <c r="EWI147" s="21"/>
      <c r="EWJ147" s="21"/>
      <c r="EWK147" s="21"/>
      <c r="EWL147" s="21"/>
      <c r="EWM147" s="21"/>
      <c r="EWN147" s="21"/>
      <c r="EWO147" s="21"/>
      <c r="EWP147" s="21"/>
      <c r="EWQ147" s="21"/>
      <c r="EWR147" s="21"/>
      <c r="EWS147" s="21"/>
      <c r="EWT147" s="21"/>
      <c r="EWU147" s="21"/>
      <c r="EWV147" s="21"/>
      <c r="EWW147" s="21"/>
      <c r="EWX147" s="21"/>
      <c r="EWY147" s="21"/>
      <c r="EWZ147" s="21"/>
      <c r="EXA147" s="21"/>
      <c r="EXB147" s="21"/>
      <c r="EXC147" s="21"/>
      <c r="EXD147" s="21"/>
      <c r="EXE147" s="21"/>
      <c r="EXF147" s="21"/>
      <c r="EXG147" s="21"/>
      <c r="EXH147" s="21"/>
      <c r="EXI147" s="21"/>
      <c r="EXJ147" s="21"/>
      <c r="EXK147" s="21"/>
      <c r="EXL147" s="21"/>
      <c r="EXM147" s="21"/>
      <c r="EXN147" s="21"/>
      <c r="EXO147" s="21"/>
      <c r="EXP147" s="21"/>
      <c r="EXQ147" s="21"/>
      <c r="EXR147" s="21"/>
      <c r="EXS147" s="21"/>
      <c r="EXT147" s="21"/>
      <c r="EXU147" s="21"/>
      <c r="EXV147" s="21"/>
      <c r="EXW147" s="21"/>
      <c r="EXX147" s="21"/>
      <c r="EXY147" s="21"/>
      <c r="EXZ147" s="21"/>
      <c r="EYA147" s="21"/>
      <c r="EYB147" s="21"/>
      <c r="EYC147" s="21"/>
      <c r="EYD147" s="21"/>
      <c r="EYE147" s="21"/>
      <c r="EYF147" s="21"/>
      <c r="EYG147" s="21"/>
      <c r="EYH147" s="21"/>
      <c r="EYI147" s="21"/>
      <c r="EYJ147" s="21"/>
      <c r="EYK147" s="21"/>
      <c r="EYL147" s="21"/>
      <c r="EYM147" s="21"/>
      <c r="EYN147" s="21"/>
      <c r="EYO147" s="21"/>
      <c r="EYP147" s="21"/>
      <c r="EYQ147" s="21"/>
      <c r="EYR147" s="21"/>
      <c r="EYS147" s="21"/>
      <c r="EYT147" s="21"/>
      <c r="EYU147" s="21"/>
      <c r="EYV147" s="21"/>
      <c r="EYW147" s="21"/>
      <c r="EYX147" s="21"/>
      <c r="EYY147" s="21"/>
      <c r="EYZ147" s="21"/>
      <c r="EZA147" s="21"/>
      <c r="EZB147" s="21"/>
      <c r="EZC147" s="21"/>
      <c r="EZD147" s="21"/>
      <c r="EZE147" s="21"/>
      <c r="EZF147" s="21"/>
      <c r="EZG147" s="21"/>
      <c r="EZH147" s="21"/>
      <c r="EZI147" s="21"/>
      <c r="EZJ147" s="21"/>
      <c r="EZK147" s="21"/>
      <c r="EZL147" s="21"/>
      <c r="EZM147" s="21"/>
      <c r="EZN147" s="21"/>
      <c r="EZO147" s="21"/>
      <c r="EZP147" s="21"/>
      <c r="EZQ147" s="21"/>
      <c r="EZR147" s="21"/>
      <c r="EZS147" s="21"/>
      <c r="EZT147" s="21"/>
      <c r="EZU147" s="21"/>
      <c r="EZV147" s="21"/>
      <c r="EZW147" s="21"/>
      <c r="EZX147" s="21"/>
      <c r="EZY147" s="21"/>
      <c r="EZZ147" s="21"/>
      <c r="FAA147" s="21"/>
      <c r="FAB147" s="21"/>
      <c r="FAC147" s="21"/>
      <c r="FAD147" s="21"/>
      <c r="FAE147" s="21"/>
      <c r="FAF147" s="21"/>
      <c r="FAG147" s="21"/>
      <c r="FAH147" s="21"/>
      <c r="FAI147" s="21"/>
      <c r="FAJ147" s="21"/>
      <c r="FAK147" s="21"/>
      <c r="FAL147" s="21"/>
      <c r="FAM147" s="21"/>
      <c r="FAN147" s="21"/>
      <c r="FAO147" s="21"/>
      <c r="FAP147" s="21"/>
      <c r="FAQ147" s="21"/>
      <c r="FAR147" s="21"/>
      <c r="FAS147" s="21"/>
      <c r="FAT147" s="21"/>
      <c r="FAU147" s="21"/>
      <c r="FAV147" s="21"/>
      <c r="FAW147" s="21"/>
      <c r="FAX147" s="21"/>
      <c r="FAY147" s="21"/>
      <c r="FAZ147" s="21"/>
      <c r="FBA147" s="21"/>
      <c r="FBB147" s="21"/>
      <c r="FBC147" s="21"/>
      <c r="FBD147" s="21"/>
      <c r="FBE147" s="21"/>
      <c r="FBF147" s="21"/>
      <c r="FBG147" s="21"/>
      <c r="FBH147" s="21"/>
      <c r="FBI147" s="21"/>
      <c r="FBJ147" s="21"/>
      <c r="FBK147" s="21"/>
      <c r="FBL147" s="21"/>
      <c r="FBM147" s="21"/>
      <c r="FBN147" s="21"/>
      <c r="FBO147" s="21"/>
      <c r="FBP147" s="21"/>
      <c r="FBQ147" s="21"/>
      <c r="FBR147" s="21"/>
      <c r="FBS147" s="21"/>
      <c r="FBT147" s="21"/>
      <c r="FBU147" s="21"/>
      <c r="FBV147" s="21"/>
      <c r="FBW147" s="21"/>
      <c r="FBX147" s="21"/>
      <c r="FBY147" s="21"/>
      <c r="FBZ147" s="21"/>
      <c r="FCA147" s="21"/>
      <c r="FCB147" s="21"/>
      <c r="FCC147" s="21"/>
      <c r="FCD147" s="21"/>
      <c r="FCE147" s="21"/>
      <c r="FCF147" s="21"/>
      <c r="FCG147" s="21"/>
      <c r="FCH147" s="21"/>
      <c r="FCI147" s="21"/>
      <c r="FCJ147" s="21"/>
      <c r="FCK147" s="21"/>
      <c r="FCL147" s="21"/>
      <c r="FCM147" s="21"/>
      <c r="FCN147" s="21"/>
      <c r="FCO147" s="21"/>
      <c r="FCP147" s="21"/>
      <c r="FCQ147" s="21"/>
      <c r="FCR147" s="21"/>
      <c r="FCS147" s="21"/>
      <c r="FCT147" s="21"/>
      <c r="FCU147" s="21"/>
      <c r="FCV147" s="21"/>
      <c r="FCW147" s="21"/>
      <c r="FCX147" s="21"/>
      <c r="FCY147" s="21"/>
      <c r="FCZ147" s="21"/>
      <c r="FDA147" s="21"/>
      <c r="FDB147" s="21"/>
      <c r="FDC147" s="21"/>
      <c r="FDD147" s="21"/>
      <c r="FDE147" s="21"/>
      <c r="FDF147" s="21"/>
      <c r="FDG147" s="21"/>
      <c r="FDH147" s="21"/>
      <c r="FDI147" s="21"/>
      <c r="FDJ147" s="21"/>
      <c r="FDK147" s="21"/>
      <c r="FDL147" s="21"/>
      <c r="FDM147" s="21"/>
      <c r="FDN147" s="21"/>
      <c r="FDO147" s="21"/>
      <c r="FDP147" s="21"/>
      <c r="FDQ147" s="21"/>
      <c r="FDR147" s="21"/>
      <c r="FDS147" s="21"/>
      <c r="FDT147" s="21"/>
      <c r="FDU147" s="21"/>
      <c r="FDV147" s="21"/>
      <c r="FDW147" s="21"/>
      <c r="FDX147" s="21"/>
      <c r="FDY147" s="21"/>
      <c r="FDZ147" s="21"/>
      <c r="FEA147" s="21"/>
      <c r="FEB147" s="21"/>
      <c r="FEC147" s="21"/>
      <c r="FED147" s="21"/>
      <c r="FEE147" s="21"/>
      <c r="FEF147" s="21"/>
      <c r="FEG147" s="21"/>
      <c r="FEH147" s="21"/>
      <c r="FEI147" s="21"/>
      <c r="FEJ147" s="21"/>
      <c r="FEK147" s="21"/>
      <c r="FEL147" s="21"/>
      <c r="FEM147" s="21"/>
      <c r="FEN147" s="21"/>
      <c r="FEO147" s="21"/>
      <c r="FEP147" s="21"/>
      <c r="FEQ147" s="21"/>
      <c r="FER147" s="21"/>
      <c r="FES147" s="21"/>
      <c r="FET147" s="21"/>
      <c r="FEU147" s="21"/>
      <c r="FEV147" s="21"/>
      <c r="FEW147" s="21"/>
      <c r="FEX147" s="21"/>
      <c r="FEY147" s="21"/>
      <c r="FEZ147" s="21"/>
      <c r="FFA147" s="21"/>
      <c r="FFB147" s="21"/>
      <c r="FFC147" s="21"/>
      <c r="FFD147" s="21"/>
      <c r="FFE147" s="21"/>
      <c r="FFF147" s="21"/>
      <c r="FFG147" s="21"/>
      <c r="FFH147" s="21"/>
      <c r="FFI147" s="21"/>
      <c r="FFJ147" s="21"/>
      <c r="FFK147" s="21"/>
      <c r="FFL147" s="21"/>
      <c r="FFM147" s="21"/>
      <c r="FFN147" s="21"/>
      <c r="FFO147" s="21"/>
      <c r="FFP147" s="21"/>
      <c r="FFQ147" s="21"/>
      <c r="FFR147" s="21"/>
      <c r="FFS147" s="21"/>
      <c r="FFT147" s="21"/>
      <c r="FFU147" s="21"/>
      <c r="FFV147" s="21"/>
      <c r="FFW147" s="21"/>
      <c r="FFX147" s="21"/>
      <c r="FFY147" s="21"/>
      <c r="FFZ147" s="21"/>
      <c r="FGA147" s="21"/>
      <c r="FGB147" s="21"/>
      <c r="FGC147" s="21"/>
      <c r="FGD147" s="21"/>
      <c r="FGE147" s="21"/>
      <c r="FGF147" s="21"/>
      <c r="FGG147" s="21"/>
      <c r="FGH147" s="21"/>
      <c r="FGI147" s="21"/>
      <c r="FGJ147" s="21"/>
      <c r="FGK147" s="21"/>
      <c r="FGL147" s="21"/>
      <c r="FGM147" s="21"/>
      <c r="FGN147" s="21"/>
      <c r="FGO147" s="21"/>
      <c r="FGP147" s="21"/>
      <c r="FGQ147" s="21"/>
      <c r="FGR147" s="21"/>
      <c r="FGS147" s="21"/>
      <c r="FGT147" s="21"/>
      <c r="FGU147" s="21"/>
      <c r="FGV147" s="21"/>
      <c r="FGW147" s="21"/>
      <c r="FGX147" s="21"/>
      <c r="FGY147" s="21"/>
      <c r="FGZ147" s="21"/>
      <c r="FHA147" s="21"/>
      <c r="FHB147" s="21"/>
      <c r="FHC147" s="21"/>
      <c r="FHD147" s="21"/>
      <c r="FHE147" s="21"/>
      <c r="FHF147" s="21"/>
      <c r="FHG147" s="21"/>
      <c r="FHH147" s="21"/>
      <c r="FHI147" s="21"/>
      <c r="FHJ147" s="21"/>
      <c r="FHK147" s="21"/>
      <c r="FHL147" s="21"/>
      <c r="FHM147" s="21"/>
      <c r="FHN147" s="21"/>
      <c r="FHO147" s="21"/>
      <c r="FHP147" s="21"/>
      <c r="FHQ147" s="21"/>
      <c r="FHR147" s="21"/>
      <c r="FHS147" s="21"/>
      <c r="FHT147" s="21"/>
      <c r="FHU147" s="21"/>
      <c r="FHV147" s="21"/>
      <c r="FHW147" s="21"/>
      <c r="FHX147" s="21"/>
      <c r="FHY147" s="21"/>
      <c r="FHZ147" s="21"/>
      <c r="FIA147" s="21"/>
      <c r="FIB147" s="21"/>
      <c r="FIC147" s="21"/>
      <c r="FID147" s="21"/>
      <c r="FIE147" s="21"/>
      <c r="FIF147" s="21"/>
      <c r="FIG147" s="21"/>
      <c r="FIH147" s="21"/>
      <c r="FII147" s="21"/>
      <c r="FIJ147" s="21"/>
      <c r="FIK147" s="21"/>
      <c r="FIL147" s="21"/>
      <c r="FIM147" s="21"/>
      <c r="FIN147" s="21"/>
      <c r="FIO147" s="21"/>
      <c r="FIP147" s="21"/>
      <c r="FIQ147" s="21"/>
      <c r="FIR147" s="21"/>
      <c r="FIS147" s="21"/>
      <c r="FIT147" s="21"/>
      <c r="FIU147" s="21"/>
      <c r="FIV147" s="21"/>
      <c r="FIW147" s="21"/>
      <c r="FIX147" s="21"/>
      <c r="FIY147" s="21"/>
      <c r="FIZ147" s="21"/>
      <c r="FJA147" s="21"/>
      <c r="FJB147" s="21"/>
      <c r="FJC147" s="21"/>
      <c r="FJD147" s="21"/>
      <c r="FJE147" s="21"/>
      <c r="FJF147" s="21"/>
      <c r="FJG147" s="21"/>
      <c r="FJH147" s="21"/>
      <c r="FJI147" s="21"/>
      <c r="FJJ147" s="21"/>
      <c r="FJK147" s="21"/>
      <c r="FJL147" s="21"/>
      <c r="FJM147" s="21"/>
      <c r="FJN147" s="21"/>
      <c r="FJO147" s="21"/>
      <c r="FJP147" s="21"/>
      <c r="FJQ147" s="21"/>
      <c r="FJR147" s="21"/>
      <c r="FJS147" s="21"/>
      <c r="FJT147" s="21"/>
      <c r="FJU147" s="21"/>
      <c r="FJV147" s="21"/>
      <c r="FJW147" s="21"/>
      <c r="FJX147" s="21"/>
      <c r="FJY147" s="21"/>
      <c r="FJZ147" s="21"/>
      <c r="FKA147" s="21"/>
      <c r="FKB147" s="21"/>
      <c r="FKC147" s="21"/>
      <c r="FKD147" s="21"/>
      <c r="FKE147" s="21"/>
      <c r="FKF147" s="21"/>
      <c r="FKG147" s="21"/>
      <c r="FKH147" s="21"/>
      <c r="FKI147" s="21"/>
      <c r="FKJ147" s="21"/>
      <c r="FKK147" s="21"/>
      <c r="FKL147" s="21"/>
      <c r="FKM147" s="21"/>
      <c r="FKN147" s="21"/>
      <c r="FKO147" s="21"/>
      <c r="FKP147" s="21"/>
      <c r="FKQ147" s="21"/>
      <c r="FKR147" s="21"/>
      <c r="FKS147" s="21"/>
      <c r="FKT147" s="21"/>
      <c r="FKU147" s="21"/>
      <c r="FKV147" s="21"/>
      <c r="FKW147" s="21"/>
      <c r="FKX147" s="21"/>
      <c r="FKY147" s="21"/>
      <c r="FKZ147" s="21"/>
      <c r="FLA147" s="21"/>
      <c r="FLB147" s="21"/>
      <c r="FLC147" s="21"/>
      <c r="FLD147" s="21"/>
      <c r="FLE147" s="21"/>
      <c r="FLF147" s="21"/>
      <c r="FLG147" s="21"/>
      <c r="FLH147" s="21"/>
      <c r="FLI147" s="21"/>
      <c r="FLJ147" s="21"/>
      <c r="FLK147" s="21"/>
      <c r="FLL147" s="21"/>
      <c r="FLM147" s="21"/>
      <c r="FLN147" s="21"/>
      <c r="FLO147" s="21"/>
      <c r="FLP147" s="21"/>
      <c r="FLQ147" s="21"/>
      <c r="FLR147" s="21"/>
      <c r="FLS147" s="21"/>
      <c r="FLT147" s="21"/>
      <c r="FLU147" s="21"/>
      <c r="FLV147" s="21"/>
      <c r="FLW147" s="21"/>
      <c r="FLX147" s="21"/>
      <c r="FLY147" s="21"/>
      <c r="FLZ147" s="21"/>
      <c r="FMA147" s="21"/>
      <c r="FMB147" s="21"/>
      <c r="FMC147" s="21"/>
      <c r="FMD147" s="21"/>
      <c r="FME147" s="21"/>
      <c r="FMF147" s="21"/>
      <c r="FMG147" s="21"/>
      <c r="FMH147" s="21"/>
      <c r="FMI147" s="21"/>
      <c r="FMJ147" s="21"/>
      <c r="FMK147" s="21"/>
      <c r="FML147" s="21"/>
      <c r="FMM147" s="21"/>
      <c r="FMN147" s="21"/>
      <c r="FMO147" s="21"/>
      <c r="FMP147" s="21"/>
      <c r="FMQ147" s="21"/>
      <c r="FMR147" s="21"/>
      <c r="FMS147" s="21"/>
      <c r="FMT147" s="21"/>
      <c r="FMU147" s="21"/>
      <c r="FMV147" s="21"/>
      <c r="FMW147" s="21"/>
      <c r="FMX147" s="21"/>
      <c r="FMY147" s="21"/>
      <c r="FMZ147" s="21"/>
      <c r="FNA147" s="21"/>
      <c r="FNB147" s="21"/>
      <c r="FNC147" s="21"/>
      <c r="FND147" s="21"/>
      <c r="FNE147" s="21"/>
      <c r="FNF147" s="21"/>
      <c r="FNG147" s="21"/>
      <c r="FNH147" s="21"/>
      <c r="FNI147" s="21"/>
      <c r="FNJ147" s="21"/>
      <c r="FNK147" s="21"/>
      <c r="FNL147" s="21"/>
      <c r="FNM147" s="21"/>
      <c r="FNN147" s="21"/>
      <c r="FNO147" s="21"/>
      <c r="FNP147" s="21"/>
      <c r="FNQ147" s="21"/>
      <c r="FNR147" s="21"/>
      <c r="FNS147" s="21"/>
      <c r="FNT147" s="21"/>
      <c r="FNU147" s="21"/>
      <c r="FNV147" s="21"/>
      <c r="FNW147" s="21"/>
      <c r="FNX147" s="21"/>
      <c r="FNY147" s="21"/>
      <c r="FNZ147" s="21"/>
      <c r="FOA147" s="21"/>
      <c r="FOB147" s="21"/>
      <c r="FOC147" s="21"/>
      <c r="FOD147" s="21"/>
      <c r="FOE147" s="21"/>
      <c r="FOF147" s="21"/>
      <c r="FOG147" s="21"/>
      <c r="FOH147" s="21"/>
      <c r="FOI147" s="21"/>
      <c r="FOJ147" s="21"/>
      <c r="FOK147" s="21"/>
      <c r="FOL147" s="21"/>
      <c r="FOM147" s="21"/>
      <c r="FON147" s="21"/>
      <c r="FOO147" s="21"/>
      <c r="FOP147" s="21"/>
      <c r="FOQ147" s="21"/>
      <c r="FOR147" s="21"/>
      <c r="FOS147" s="21"/>
      <c r="FOT147" s="21"/>
      <c r="FOU147" s="21"/>
      <c r="FOV147" s="21"/>
      <c r="FOW147" s="21"/>
      <c r="FOX147" s="21"/>
      <c r="FOY147" s="21"/>
      <c r="FOZ147" s="21"/>
      <c r="FPA147" s="21"/>
      <c r="FPB147" s="21"/>
      <c r="FPC147" s="21"/>
      <c r="FPD147" s="21"/>
      <c r="FPE147" s="21"/>
      <c r="FPF147" s="21"/>
      <c r="FPG147" s="21"/>
      <c r="FPH147" s="21"/>
      <c r="FPI147" s="21"/>
      <c r="FPJ147" s="21"/>
      <c r="FPK147" s="21"/>
      <c r="FPL147" s="21"/>
      <c r="FPM147" s="21"/>
      <c r="FPN147" s="21"/>
      <c r="FPO147" s="21"/>
      <c r="FPP147" s="21"/>
      <c r="FPQ147" s="21"/>
      <c r="FPR147" s="21"/>
      <c r="FPS147" s="21"/>
      <c r="FPT147" s="21"/>
      <c r="FPU147" s="21"/>
      <c r="FPV147" s="21"/>
      <c r="FPW147" s="21"/>
      <c r="FPX147" s="21"/>
      <c r="FPY147" s="21"/>
      <c r="FPZ147" s="21"/>
      <c r="FQA147" s="21"/>
      <c r="FQB147" s="21"/>
      <c r="FQC147" s="21"/>
      <c r="FQD147" s="21"/>
      <c r="FQE147" s="21"/>
      <c r="FQF147" s="21"/>
      <c r="FQG147" s="21"/>
      <c r="FQH147" s="21"/>
      <c r="FQI147" s="21"/>
      <c r="FQJ147" s="21"/>
      <c r="FQK147" s="21"/>
      <c r="FQL147" s="21"/>
      <c r="FQM147" s="21"/>
      <c r="FQN147" s="21"/>
      <c r="FQO147" s="21"/>
      <c r="FQP147" s="21"/>
      <c r="FQQ147" s="21"/>
      <c r="FQR147" s="21"/>
      <c r="FQS147" s="21"/>
      <c r="FQT147" s="21"/>
      <c r="FQU147" s="21"/>
      <c r="FQV147" s="21"/>
      <c r="FQW147" s="21"/>
      <c r="FQX147" s="21"/>
      <c r="FQY147" s="21"/>
      <c r="FQZ147" s="21"/>
      <c r="FRA147" s="21"/>
      <c r="FRB147" s="21"/>
      <c r="FRC147" s="21"/>
      <c r="FRD147" s="21"/>
      <c r="FRE147" s="21"/>
      <c r="FRF147" s="21"/>
      <c r="FRG147" s="21"/>
      <c r="FRH147" s="21"/>
      <c r="FRI147" s="21"/>
      <c r="FRJ147" s="21"/>
      <c r="FRK147" s="21"/>
      <c r="FRL147" s="21"/>
      <c r="FRM147" s="21"/>
      <c r="FRN147" s="21"/>
      <c r="FRO147" s="21"/>
      <c r="FRP147" s="21"/>
      <c r="FRQ147" s="21"/>
      <c r="FRR147" s="21"/>
      <c r="FRS147" s="21"/>
      <c r="FRT147" s="21"/>
      <c r="FRU147" s="21"/>
      <c r="FRV147" s="21"/>
      <c r="FRW147" s="21"/>
      <c r="FRX147" s="21"/>
      <c r="FRY147" s="21"/>
      <c r="FRZ147" s="21"/>
      <c r="FSA147" s="21"/>
      <c r="FSB147" s="21"/>
      <c r="FSC147" s="21"/>
      <c r="FSD147" s="21"/>
      <c r="FSE147" s="21"/>
      <c r="FSF147" s="21"/>
      <c r="FSG147" s="21"/>
      <c r="FSH147" s="21"/>
      <c r="FSI147" s="21"/>
      <c r="FSJ147" s="21"/>
      <c r="FSK147" s="21"/>
      <c r="FSL147" s="21"/>
      <c r="FSM147" s="21"/>
      <c r="FSN147" s="21"/>
      <c r="FSO147" s="21"/>
      <c r="FSP147" s="21"/>
      <c r="FSQ147" s="21"/>
      <c r="FSR147" s="21"/>
      <c r="FSS147" s="21"/>
      <c r="FST147" s="21"/>
      <c r="FSU147" s="21"/>
      <c r="FSV147" s="21"/>
      <c r="FSW147" s="21"/>
      <c r="FSX147" s="21"/>
      <c r="FSY147" s="21"/>
      <c r="FSZ147" s="21"/>
      <c r="FTA147" s="21"/>
      <c r="FTB147" s="21"/>
      <c r="FTC147" s="21"/>
      <c r="FTD147" s="21"/>
      <c r="FTE147" s="21"/>
      <c r="FTF147" s="21"/>
      <c r="FTG147" s="21"/>
      <c r="FTH147" s="21"/>
      <c r="FTI147" s="21"/>
      <c r="FTJ147" s="21"/>
      <c r="FTK147" s="21"/>
      <c r="FTL147" s="21"/>
      <c r="FTM147" s="21"/>
      <c r="FTN147" s="21"/>
      <c r="FTO147" s="21"/>
      <c r="FTP147" s="21"/>
      <c r="FTQ147" s="21"/>
      <c r="FTR147" s="21"/>
      <c r="FTS147" s="21"/>
      <c r="FTT147" s="21"/>
      <c r="FTU147" s="21"/>
      <c r="FTV147" s="21"/>
      <c r="FTW147" s="21"/>
      <c r="FTX147" s="21"/>
      <c r="FTY147" s="21"/>
      <c r="FTZ147" s="21"/>
      <c r="FUA147" s="21"/>
      <c r="FUB147" s="21"/>
      <c r="FUC147" s="21"/>
      <c r="FUD147" s="21"/>
      <c r="FUE147" s="21"/>
      <c r="FUF147" s="21"/>
      <c r="FUG147" s="21"/>
      <c r="FUH147" s="21"/>
      <c r="FUI147" s="21"/>
      <c r="FUJ147" s="21"/>
      <c r="FUK147" s="21"/>
      <c r="FUL147" s="21"/>
      <c r="FUM147" s="21"/>
      <c r="FUN147" s="21"/>
      <c r="FUO147" s="21"/>
      <c r="FUP147" s="21"/>
      <c r="FUQ147" s="21"/>
      <c r="FUR147" s="21"/>
      <c r="FUS147" s="21"/>
      <c r="FUT147" s="21"/>
      <c r="FUU147" s="21"/>
      <c r="FUV147" s="21"/>
      <c r="FUW147" s="21"/>
      <c r="FUX147" s="21"/>
      <c r="FUY147" s="21"/>
      <c r="FUZ147" s="21"/>
      <c r="FVA147" s="21"/>
      <c r="FVB147" s="21"/>
      <c r="FVC147" s="21"/>
      <c r="FVD147" s="21"/>
      <c r="FVE147" s="21"/>
      <c r="FVF147" s="21"/>
      <c r="FVG147" s="21"/>
      <c r="FVH147" s="21"/>
      <c r="FVI147" s="21"/>
      <c r="FVJ147" s="21"/>
      <c r="FVK147" s="21"/>
      <c r="FVL147" s="21"/>
      <c r="FVM147" s="21"/>
      <c r="FVN147" s="21"/>
      <c r="FVO147" s="21"/>
      <c r="FVP147" s="21"/>
      <c r="FVQ147" s="21"/>
      <c r="FVR147" s="21"/>
      <c r="FVS147" s="21"/>
      <c r="FVT147" s="21"/>
      <c r="FVU147" s="21"/>
      <c r="FVV147" s="21"/>
      <c r="FVW147" s="21"/>
      <c r="FVX147" s="21"/>
      <c r="FVY147" s="21"/>
      <c r="FVZ147" s="21"/>
      <c r="FWA147" s="21"/>
      <c r="FWB147" s="21"/>
      <c r="FWC147" s="21"/>
      <c r="FWD147" s="21"/>
      <c r="FWE147" s="21"/>
      <c r="FWF147" s="21"/>
      <c r="FWG147" s="21"/>
      <c r="FWH147" s="21"/>
      <c r="FWI147" s="21"/>
      <c r="FWJ147" s="21"/>
      <c r="FWK147" s="21"/>
      <c r="FWL147" s="21"/>
      <c r="FWM147" s="21"/>
      <c r="FWN147" s="21"/>
      <c r="FWO147" s="21"/>
      <c r="FWP147" s="21"/>
      <c r="FWQ147" s="21"/>
      <c r="FWR147" s="21"/>
      <c r="FWS147" s="21"/>
      <c r="FWT147" s="21"/>
      <c r="FWU147" s="21"/>
      <c r="FWV147" s="21"/>
      <c r="FWW147" s="21"/>
      <c r="FWX147" s="21"/>
      <c r="FWY147" s="21"/>
      <c r="FWZ147" s="21"/>
      <c r="FXA147" s="21"/>
      <c r="FXB147" s="21"/>
      <c r="FXC147" s="21"/>
      <c r="FXD147" s="21"/>
      <c r="FXE147" s="21"/>
      <c r="FXF147" s="21"/>
      <c r="FXG147" s="21"/>
      <c r="FXH147" s="21"/>
      <c r="FXI147" s="21"/>
      <c r="FXJ147" s="21"/>
      <c r="FXK147" s="21"/>
      <c r="FXL147" s="21"/>
      <c r="FXM147" s="21"/>
      <c r="FXN147" s="21"/>
      <c r="FXO147" s="21"/>
      <c r="FXP147" s="21"/>
      <c r="FXQ147" s="21"/>
      <c r="FXR147" s="21"/>
      <c r="FXS147" s="21"/>
      <c r="FXT147" s="21"/>
      <c r="FXU147" s="21"/>
      <c r="FXV147" s="21"/>
      <c r="FXW147" s="21"/>
      <c r="FXX147" s="21"/>
      <c r="FXY147" s="21"/>
      <c r="FXZ147" s="21"/>
      <c r="FYA147" s="21"/>
      <c r="FYB147" s="21"/>
      <c r="FYC147" s="21"/>
      <c r="FYD147" s="21"/>
      <c r="FYE147" s="21"/>
      <c r="FYF147" s="21"/>
      <c r="FYG147" s="21"/>
      <c r="FYH147" s="21"/>
      <c r="FYI147" s="21"/>
      <c r="FYJ147" s="21"/>
      <c r="FYK147" s="21"/>
      <c r="FYL147" s="21"/>
      <c r="FYM147" s="21"/>
      <c r="FYN147" s="21"/>
      <c r="FYO147" s="21"/>
      <c r="FYP147" s="21"/>
      <c r="FYQ147" s="21"/>
      <c r="FYR147" s="21"/>
      <c r="FYS147" s="21"/>
      <c r="FYT147" s="21"/>
      <c r="FYU147" s="21"/>
      <c r="FYV147" s="21"/>
      <c r="FYW147" s="21"/>
      <c r="FYX147" s="21"/>
      <c r="FYY147" s="21"/>
      <c r="FYZ147" s="21"/>
      <c r="FZA147" s="21"/>
      <c r="FZB147" s="21"/>
      <c r="FZC147" s="21"/>
      <c r="FZD147" s="21"/>
      <c r="FZE147" s="21"/>
      <c r="FZF147" s="21"/>
      <c r="FZG147" s="21"/>
      <c r="FZH147" s="21"/>
      <c r="FZI147" s="21"/>
      <c r="FZJ147" s="21"/>
      <c r="FZK147" s="21"/>
      <c r="FZL147" s="21"/>
      <c r="FZM147" s="21"/>
      <c r="FZN147" s="21"/>
      <c r="FZO147" s="21"/>
      <c r="FZP147" s="21"/>
      <c r="FZQ147" s="21"/>
      <c r="FZR147" s="21"/>
      <c r="FZS147" s="21"/>
      <c r="FZT147" s="21"/>
      <c r="FZU147" s="21"/>
      <c r="FZV147" s="21"/>
      <c r="FZW147" s="21"/>
      <c r="FZX147" s="21"/>
      <c r="FZY147" s="21"/>
      <c r="FZZ147" s="21"/>
      <c r="GAA147" s="21"/>
      <c r="GAB147" s="21"/>
      <c r="GAC147" s="21"/>
      <c r="GAD147" s="21"/>
      <c r="GAE147" s="21"/>
      <c r="GAF147" s="21"/>
      <c r="GAG147" s="21"/>
      <c r="GAH147" s="21"/>
      <c r="GAI147" s="21"/>
      <c r="GAJ147" s="21"/>
      <c r="GAK147" s="21"/>
      <c r="GAL147" s="21"/>
      <c r="GAM147" s="21"/>
      <c r="GAN147" s="21"/>
      <c r="GAO147" s="21"/>
      <c r="GAP147" s="21"/>
      <c r="GAQ147" s="21"/>
      <c r="GAR147" s="21"/>
      <c r="GAS147" s="21"/>
      <c r="GAT147" s="21"/>
      <c r="GAU147" s="21"/>
      <c r="GAV147" s="21"/>
      <c r="GAW147" s="21"/>
      <c r="GAX147" s="21"/>
      <c r="GAY147" s="21"/>
      <c r="GAZ147" s="21"/>
      <c r="GBA147" s="21"/>
      <c r="GBB147" s="21"/>
      <c r="GBC147" s="21"/>
      <c r="GBD147" s="21"/>
      <c r="GBE147" s="21"/>
      <c r="GBF147" s="21"/>
      <c r="GBG147" s="21"/>
      <c r="GBH147" s="21"/>
      <c r="GBI147" s="21"/>
      <c r="GBJ147" s="21"/>
      <c r="GBK147" s="21"/>
      <c r="GBL147" s="21"/>
      <c r="GBM147" s="21"/>
      <c r="GBN147" s="21"/>
      <c r="GBO147" s="21"/>
      <c r="GBP147" s="21"/>
      <c r="GBQ147" s="21"/>
      <c r="GBR147" s="21"/>
      <c r="GBS147" s="21"/>
      <c r="GBT147" s="21"/>
      <c r="GBU147" s="21"/>
      <c r="GBV147" s="21"/>
      <c r="GBW147" s="21"/>
      <c r="GBX147" s="21"/>
      <c r="GBY147" s="21"/>
      <c r="GBZ147" s="21"/>
      <c r="GCA147" s="21"/>
      <c r="GCB147" s="21"/>
      <c r="GCC147" s="21"/>
      <c r="GCD147" s="21"/>
      <c r="GCE147" s="21"/>
      <c r="GCF147" s="21"/>
      <c r="GCG147" s="21"/>
      <c r="GCH147" s="21"/>
      <c r="GCI147" s="21"/>
      <c r="GCJ147" s="21"/>
      <c r="GCK147" s="21"/>
      <c r="GCL147" s="21"/>
      <c r="GCM147" s="21"/>
      <c r="GCN147" s="21"/>
      <c r="GCO147" s="21"/>
      <c r="GCP147" s="21"/>
      <c r="GCQ147" s="21"/>
      <c r="GCR147" s="21"/>
      <c r="GCS147" s="21"/>
      <c r="GCT147" s="21"/>
      <c r="GCU147" s="21"/>
      <c r="GCV147" s="21"/>
      <c r="GCW147" s="21"/>
      <c r="GCX147" s="21"/>
      <c r="GCY147" s="21"/>
      <c r="GCZ147" s="21"/>
      <c r="GDA147" s="21"/>
      <c r="GDB147" s="21"/>
      <c r="GDC147" s="21"/>
      <c r="GDD147" s="21"/>
      <c r="GDE147" s="21"/>
      <c r="GDF147" s="21"/>
      <c r="GDG147" s="21"/>
      <c r="GDH147" s="21"/>
      <c r="GDI147" s="21"/>
      <c r="GDJ147" s="21"/>
      <c r="GDK147" s="21"/>
      <c r="GDL147" s="21"/>
      <c r="GDM147" s="21"/>
      <c r="GDN147" s="21"/>
      <c r="GDO147" s="21"/>
      <c r="GDP147" s="21"/>
      <c r="GDQ147" s="21"/>
      <c r="GDR147" s="21"/>
      <c r="GDS147" s="21"/>
      <c r="GDT147" s="21"/>
      <c r="GDU147" s="21"/>
      <c r="GDV147" s="21"/>
      <c r="GDW147" s="21"/>
      <c r="GDX147" s="21"/>
      <c r="GDY147" s="21"/>
      <c r="GDZ147" s="21"/>
      <c r="GEA147" s="21"/>
      <c r="GEB147" s="21"/>
      <c r="GEC147" s="21"/>
      <c r="GED147" s="21"/>
      <c r="GEE147" s="21"/>
      <c r="GEF147" s="21"/>
      <c r="GEG147" s="21"/>
      <c r="GEH147" s="21"/>
      <c r="GEI147" s="21"/>
      <c r="GEJ147" s="21"/>
      <c r="GEK147" s="21"/>
      <c r="GEL147" s="21"/>
      <c r="GEM147" s="21"/>
      <c r="GEN147" s="21"/>
      <c r="GEO147" s="21"/>
      <c r="GEP147" s="21"/>
      <c r="GEQ147" s="21"/>
      <c r="GER147" s="21"/>
      <c r="GES147" s="21"/>
      <c r="GET147" s="21"/>
      <c r="GEU147" s="21"/>
      <c r="GEV147" s="21"/>
      <c r="GEW147" s="21"/>
      <c r="GEX147" s="21"/>
      <c r="GEY147" s="21"/>
      <c r="GEZ147" s="21"/>
      <c r="GFA147" s="21"/>
      <c r="GFB147" s="21"/>
      <c r="GFC147" s="21"/>
      <c r="GFD147" s="21"/>
      <c r="GFE147" s="21"/>
      <c r="GFF147" s="21"/>
      <c r="GFG147" s="21"/>
      <c r="GFH147" s="21"/>
      <c r="GFI147" s="21"/>
      <c r="GFJ147" s="21"/>
      <c r="GFK147" s="21"/>
      <c r="GFL147" s="21"/>
      <c r="GFM147" s="21"/>
      <c r="GFN147" s="21"/>
      <c r="GFO147" s="21"/>
      <c r="GFP147" s="21"/>
      <c r="GFQ147" s="21"/>
      <c r="GFR147" s="21"/>
      <c r="GFS147" s="21"/>
      <c r="GFT147" s="21"/>
      <c r="GFU147" s="21"/>
      <c r="GFV147" s="21"/>
      <c r="GFW147" s="21"/>
      <c r="GFX147" s="21"/>
      <c r="GFY147" s="21"/>
      <c r="GFZ147" s="21"/>
      <c r="GGA147" s="21"/>
      <c r="GGB147" s="21"/>
      <c r="GGC147" s="21"/>
      <c r="GGD147" s="21"/>
      <c r="GGE147" s="21"/>
      <c r="GGF147" s="21"/>
      <c r="GGG147" s="21"/>
      <c r="GGH147" s="21"/>
      <c r="GGI147" s="21"/>
      <c r="GGJ147" s="21"/>
      <c r="GGK147" s="21"/>
      <c r="GGL147" s="21"/>
      <c r="GGM147" s="21"/>
      <c r="GGN147" s="21"/>
      <c r="GGO147" s="21"/>
      <c r="GGP147" s="21"/>
      <c r="GGQ147" s="21"/>
      <c r="GGR147" s="21"/>
      <c r="GGS147" s="21"/>
      <c r="GGT147" s="21"/>
      <c r="GGU147" s="21"/>
      <c r="GGV147" s="21"/>
      <c r="GGW147" s="21"/>
      <c r="GGX147" s="21"/>
      <c r="GGY147" s="21"/>
      <c r="GGZ147" s="21"/>
      <c r="GHA147" s="21"/>
      <c r="GHB147" s="21"/>
      <c r="GHC147" s="21"/>
      <c r="GHD147" s="21"/>
      <c r="GHE147" s="21"/>
      <c r="GHF147" s="21"/>
      <c r="GHG147" s="21"/>
      <c r="GHH147" s="21"/>
      <c r="GHI147" s="21"/>
      <c r="GHJ147" s="21"/>
      <c r="GHK147" s="21"/>
      <c r="GHL147" s="21"/>
      <c r="GHM147" s="21"/>
      <c r="GHN147" s="21"/>
      <c r="GHO147" s="21"/>
      <c r="GHP147" s="21"/>
      <c r="GHQ147" s="21"/>
      <c r="GHR147" s="21"/>
      <c r="GHS147" s="21"/>
      <c r="GHT147" s="21"/>
      <c r="GHU147" s="21"/>
      <c r="GHV147" s="21"/>
      <c r="GHW147" s="21"/>
      <c r="GHX147" s="21"/>
      <c r="GHY147" s="21"/>
      <c r="GHZ147" s="21"/>
      <c r="GIA147" s="21"/>
      <c r="GIB147" s="21"/>
      <c r="GIC147" s="21"/>
      <c r="GID147" s="21"/>
      <c r="GIE147" s="21"/>
      <c r="GIF147" s="21"/>
      <c r="GIG147" s="21"/>
      <c r="GIH147" s="21"/>
      <c r="GII147" s="21"/>
      <c r="GIJ147" s="21"/>
      <c r="GIK147" s="21"/>
      <c r="GIL147" s="21"/>
      <c r="GIM147" s="21"/>
      <c r="GIN147" s="21"/>
      <c r="GIO147" s="21"/>
      <c r="GIP147" s="21"/>
      <c r="GIQ147" s="21"/>
      <c r="GIR147" s="21"/>
      <c r="GIS147" s="21"/>
      <c r="GIT147" s="21"/>
      <c r="GIU147" s="21"/>
      <c r="GIV147" s="21"/>
      <c r="GIW147" s="21"/>
      <c r="GIX147" s="21"/>
      <c r="GIY147" s="21"/>
      <c r="GIZ147" s="21"/>
      <c r="GJA147" s="21"/>
      <c r="GJB147" s="21"/>
      <c r="GJC147" s="21"/>
      <c r="GJD147" s="21"/>
      <c r="GJE147" s="21"/>
      <c r="GJF147" s="21"/>
      <c r="GJG147" s="21"/>
      <c r="GJH147" s="21"/>
      <c r="GJI147" s="21"/>
      <c r="GJJ147" s="21"/>
      <c r="GJK147" s="21"/>
      <c r="GJL147" s="21"/>
      <c r="GJM147" s="21"/>
      <c r="GJN147" s="21"/>
      <c r="GJO147" s="21"/>
      <c r="GJP147" s="21"/>
      <c r="GJQ147" s="21"/>
      <c r="GJR147" s="21"/>
      <c r="GJS147" s="21"/>
      <c r="GJT147" s="21"/>
      <c r="GJU147" s="21"/>
      <c r="GJV147" s="21"/>
      <c r="GJW147" s="21"/>
      <c r="GJX147" s="21"/>
      <c r="GJY147" s="21"/>
      <c r="GJZ147" s="21"/>
      <c r="GKA147" s="21"/>
      <c r="GKB147" s="21"/>
      <c r="GKC147" s="21"/>
      <c r="GKD147" s="21"/>
      <c r="GKE147" s="21"/>
      <c r="GKF147" s="21"/>
      <c r="GKG147" s="21"/>
      <c r="GKH147" s="21"/>
      <c r="GKI147" s="21"/>
      <c r="GKJ147" s="21"/>
      <c r="GKK147" s="21"/>
      <c r="GKL147" s="21"/>
      <c r="GKM147" s="21"/>
      <c r="GKN147" s="21"/>
      <c r="GKO147" s="21"/>
      <c r="GKP147" s="21"/>
      <c r="GKQ147" s="21"/>
      <c r="GKR147" s="21"/>
      <c r="GKS147" s="21"/>
      <c r="GKT147" s="21"/>
      <c r="GKU147" s="21"/>
      <c r="GKV147" s="21"/>
      <c r="GKW147" s="21"/>
      <c r="GKX147" s="21"/>
      <c r="GKY147" s="21"/>
      <c r="GKZ147" s="21"/>
      <c r="GLA147" s="21"/>
      <c r="GLB147" s="21"/>
      <c r="GLC147" s="21"/>
      <c r="GLD147" s="21"/>
      <c r="GLE147" s="21"/>
      <c r="GLF147" s="21"/>
      <c r="GLG147" s="21"/>
      <c r="GLH147" s="21"/>
      <c r="GLI147" s="21"/>
      <c r="GLJ147" s="21"/>
      <c r="GLK147" s="21"/>
      <c r="GLL147" s="21"/>
      <c r="GLM147" s="21"/>
      <c r="GLN147" s="21"/>
      <c r="GLO147" s="21"/>
      <c r="GLP147" s="21"/>
      <c r="GLQ147" s="21"/>
      <c r="GLR147" s="21"/>
      <c r="GLS147" s="21"/>
      <c r="GLT147" s="21"/>
      <c r="GLU147" s="21"/>
      <c r="GLV147" s="21"/>
      <c r="GLW147" s="21"/>
      <c r="GLX147" s="21"/>
      <c r="GLY147" s="21"/>
      <c r="GLZ147" s="21"/>
      <c r="GMA147" s="21"/>
      <c r="GMB147" s="21"/>
      <c r="GMC147" s="21"/>
      <c r="GMD147" s="21"/>
      <c r="GME147" s="21"/>
      <c r="GMF147" s="21"/>
      <c r="GMG147" s="21"/>
      <c r="GMH147" s="21"/>
      <c r="GMI147" s="21"/>
      <c r="GMJ147" s="21"/>
      <c r="GMK147" s="21"/>
      <c r="GML147" s="21"/>
      <c r="GMM147" s="21"/>
      <c r="GMN147" s="21"/>
      <c r="GMO147" s="21"/>
      <c r="GMP147" s="21"/>
      <c r="GMQ147" s="21"/>
      <c r="GMR147" s="21"/>
      <c r="GMS147" s="21"/>
      <c r="GMT147" s="21"/>
      <c r="GMU147" s="21"/>
      <c r="GMV147" s="21"/>
      <c r="GMW147" s="21"/>
      <c r="GMX147" s="21"/>
      <c r="GMY147" s="21"/>
      <c r="GMZ147" s="21"/>
      <c r="GNA147" s="21"/>
      <c r="GNB147" s="21"/>
      <c r="GNC147" s="21"/>
      <c r="GND147" s="21"/>
      <c r="GNE147" s="21"/>
      <c r="GNF147" s="21"/>
      <c r="GNG147" s="21"/>
      <c r="GNH147" s="21"/>
      <c r="GNI147" s="21"/>
      <c r="GNJ147" s="21"/>
      <c r="GNK147" s="21"/>
      <c r="GNL147" s="21"/>
      <c r="GNM147" s="21"/>
      <c r="GNN147" s="21"/>
      <c r="GNO147" s="21"/>
      <c r="GNP147" s="21"/>
      <c r="GNQ147" s="21"/>
      <c r="GNR147" s="21"/>
      <c r="GNS147" s="21"/>
      <c r="GNT147" s="21"/>
      <c r="GNU147" s="21"/>
      <c r="GNV147" s="21"/>
      <c r="GNW147" s="21"/>
      <c r="GNX147" s="21"/>
      <c r="GNY147" s="21"/>
      <c r="GNZ147" s="21"/>
      <c r="GOA147" s="21"/>
      <c r="GOB147" s="21"/>
      <c r="GOC147" s="21"/>
      <c r="GOD147" s="21"/>
      <c r="GOE147" s="21"/>
      <c r="GOF147" s="21"/>
      <c r="GOG147" s="21"/>
      <c r="GOH147" s="21"/>
      <c r="GOI147" s="21"/>
      <c r="GOJ147" s="21"/>
      <c r="GOK147" s="21"/>
      <c r="GOL147" s="21"/>
      <c r="GOM147" s="21"/>
      <c r="GON147" s="21"/>
      <c r="GOO147" s="21"/>
      <c r="GOP147" s="21"/>
      <c r="GOQ147" s="21"/>
      <c r="GOR147" s="21"/>
      <c r="GOS147" s="21"/>
      <c r="GOT147" s="21"/>
      <c r="GOU147" s="21"/>
      <c r="GOV147" s="21"/>
      <c r="GOW147" s="21"/>
      <c r="GOX147" s="21"/>
      <c r="GOY147" s="21"/>
      <c r="GOZ147" s="21"/>
      <c r="GPA147" s="21"/>
      <c r="GPB147" s="21"/>
      <c r="GPC147" s="21"/>
      <c r="GPD147" s="21"/>
      <c r="GPE147" s="21"/>
      <c r="GPF147" s="21"/>
      <c r="GPG147" s="21"/>
      <c r="GPH147" s="21"/>
      <c r="GPI147" s="21"/>
      <c r="GPJ147" s="21"/>
      <c r="GPK147" s="21"/>
      <c r="GPL147" s="21"/>
      <c r="GPM147" s="21"/>
      <c r="GPN147" s="21"/>
      <c r="GPO147" s="21"/>
      <c r="GPP147" s="21"/>
      <c r="GPQ147" s="21"/>
      <c r="GPR147" s="21"/>
      <c r="GPS147" s="21"/>
      <c r="GPT147" s="21"/>
      <c r="GPU147" s="21"/>
      <c r="GPV147" s="21"/>
      <c r="GPW147" s="21"/>
      <c r="GPX147" s="21"/>
      <c r="GPY147" s="21"/>
      <c r="GPZ147" s="21"/>
      <c r="GQA147" s="21"/>
      <c r="GQB147" s="21"/>
      <c r="GQC147" s="21"/>
      <c r="GQD147" s="21"/>
      <c r="GQE147" s="21"/>
      <c r="GQF147" s="21"/>
      <c r="GQG147" s="21"/>
      <c r="GQH147" s="21"/>
      <c r="GQI147" s="21"/>
      <c r="GQJ147" s="21"/>
      <c r="GQK147" s="21"/>
      <c r="GQL147" s="21"/>
      <c r="GQM147" s="21"/>
      <c r="GQN147" s="21"/>
      <c r="GQO147" s="21"/>
      <c r="GQP147" s="21"/>
      <c r="GQQ147" s="21"/>
      <c r="GQR147" s="21"/>
      <c r="GQS147" s="21"/>
      <c r="GQT147" s="21"/>
      <c r="GQU147" s="21"/>
      <c r="GQV147" s="21"/>
      <c r="GQW147" s="21"/>
      <c r="GQX147" s="21"/>
      <c r="GQY147" s="21"/>
      <c r="GQZ147" s="21"/>
      <c r="GRA147" s="21"/>
      <c r="GRB147" s="21"/>
      <c r="GRC147" s="21"/>
      <c r="GRD147" s="21"/>
      <c r="GRE147" s="21"/>
      <c r="GRF147" s="21"/>
      <c r="GRG147" s="21"/>
      <c r="GRH147" s="21"/>
      <c r="GRI147" s="21"/>
      <c r="GRJ147" s="21"/>
      <c r="GRK147" s="21"/>
      <c r="GRL147" s="21"/>
      <c r="GRM147" s="21"/>
      <c r="GRN147" s="21"/>
      <c r="GRO147" s="21"/>
      <c r="GRP147" s="21"/>
      <c r="GRQ147" s="21"/>
      <c r="GRR147" s="21"/>
      <c r="GRS147" s="21"/>
      <c r="GRT147" s="21"/>
      <c r="GRU147" s="21"/>
      <c r="GRV147" s="21"/>
      <c r="GRW147" s="21"/>
      <c r="GRX147" s="21"/>
      <c r="GRY147" s="21"/>
      <c r="GRZ147" s="21"/>
      <c r="GSA147" s="21"/>
      <c r="GSB147" s="21"/>
      <c r="GSC147" s="21"/>
      <c r="GSD147" s="21"/>
      <c r="GSE147" s="21"/>
      <c r="GSF147" s="21"/>
      <c r="GSG147" s="21"/>
      <c r="GSH147" s="21"/>
      <c r="GSI147" s="21"/>
      <c r="GSJ147" s="21"/>
      <c r="GSK147" s="21"/>
      <c r="GSL147" s="21"/>
      <c r="GSM147" s="21"/>
      <c r="GSN147" s="21"/>
      <c r="GSO147" s="21"/>
      <c r="GSP147" s="21"/>
      <c r="GSQ147" s="21"/>
      <c r="GSR147" s="21"/>
      <c r="GSS147" s="21"/>
      <c r="GST147" s="21"/>
      <c r="GSU147" s="21"/>
      <c r="GSV147" s="21"/>
      <c r="GSW147" s="21"/>
      <c r="GSX147" s="21"/>
      <c r="GSY147" s="21"/>
      <c r="GSZ147" s="21"/>
      <c r="GTA147" s="21"/>
      <c r="GTB147" s="21"/>
      <c r="GTC147" s="21"/>
      <c r="GTD147" s="21"/>
      <c r="GTE147" s="21"/>
      <c r="GTF147" s="21"/>
      <c r="GTG147" s="21"/>
      <c r="GTH147" s="21"/>
      <c r="GTI147" s="21"/>
      <c r="GTJ147" s="21"/>
      <c r="GTK147" s="21"/>
      <c r="GTL147" s="21"/>
      <c r="GTM147" s="21"/>
      <c r="GTN147" s="21"/>
      <c r="GTO147" s="21"/>
      <c r="GTP147" s="21"/>
      <c r="GTQ147" s="21"/>
      <c r="GTR147" s="21"/>
      <c r="GTS147" s="21"/>
      <c r="GTT147" s="21"/>
      <c r="GTU147" s="21"/>
      <c r="GTV147" s="21"/>
      <c r="GTW147" s="21"/>
      <c r="GTX147" s="21"/>
      <c r="GTY147" s="21"/>
      <c r="GTZ147" s="21"/>
      <c r="GUA147" s="21"/>
      <c r="GUB147" s="21"/>
      <c r="GUC147" s="21"/>
      <c r="GUD147" s="21"/>
      <c r="GUE147" s="21"/>
      <c r="GUF147" s="21"/>
      <c r="GUG147" s="21"/>
      <c r="GUH147" s="21"/>
      <c r="GUI147" s="21"/>
      <c r="GUJ147" s="21"/>
      <c r="GUK147" s="21"/>
      <c r="GUL147" s="21"/>
      <c r="GUM147" s="21"/>
      <c r="GUN147" s="21"/>
      <c r="GUO147" s="21"/>
      <c r="GUP147" s="21"/>
      <c r="GUQ147" s="21"/>
      <c r="GUR147" s="21"/>
      <c r="GUS147" s="21"/>
      <c r="GUT147" s="21"/>
      <c r="GUU147" s="21"/>
      <c r="GUV147" s="21"/>
      <c r="GUW147" s="21"/>
      <c r="GUX147" s="21"/>
      <c r="GUY147" s="21"/>
      <c r="GUZ147" s="21"/>
      <c r="GVA147" s="21"/>
      <c r="GVB147" s="21"/>
      <c r="GVC147" s="21"/>
      <c r="GVD147" s="21"/>
      <c r="GVE147" s="21"/>
      <c r="GVF147" s="21"/>
      <c r="GVG147" s="21"/>
      <c r="GVH147" s="21"/>
      <c r="GVI147" s="21"/>
      <c r="GVJ147" s="21"/>
      <c r="GVK147" s="21"/>
      <c r="GVL147" s="21"/>
      <c r="GVM147" s="21"/>
      <c r="GVN147" s="21"/>
      <c r="GVO147" s="21"/>
      <c r="GVP147" s="21"/>
      <c r="GVQ147" s="21"/>
      <c r="GVR147" s="21"/>
      <c r="GVS147" s="21"/>
      <c r="GVT147" s="21"/>
      <c r="GVU147" s="21"/>
      <c r="GVV147" s="21"/>
      <c r="GVW147" s="21"/>
      <c r="GVX147" s="21"/>
      <c r="GVY147" s="21"/>
      <c r="GVZ147" s="21"/>
      <c r="GWA147" s="21"/>
      <c r="GWB147" s="21"/>
      <c r="GWC147" s="21"/>
      <c r="GWD147" s="21"/>
      <c r="GWE147" s="21"/>
      <c r="GWF147" s="21"/>
      <c r="GWG147" s="21"/>
      <c r="GWH147" s="21"/>
      <c r="GWI147" s="21"/>
      <c r="GWJ147" s="21"/>
      <c r="GWK147" s="21"/>
      <c r="GWL147" s="21"/>
      <c r="GWM147" s="21"/>
      <c r="GWN147" s="21"/>
      <c r="GWO147" s="21"/>
      <c r="GWP147" s="21"/>
      <c r="GWQ147" s="21"/>
      <c r="GWR147" s="21"/>
      <c r="GWS147" s="21"/>
      <c r="GWT147" s="21"/>
      <c r="GWU147" s="21"/>
      <c r="GWV147" s="21"/>
      <c r="GWW147" s="21"/>
      <c r="GWX147" s="21"/>
      <c r="GWY147" s="21"/>
      <c r="GWZ147" s="21"/>
      <c r="GXA147" s="21"/>
      <c r="GXB147" s="21"/>
      <c r="GXC147" s="21"/>
      <c r="GXD147" s="21"/>
      <c r="GXE147" s="21"/>
      <c r="GXF147" s="21"/>
      <c r="GXG147" s="21"/>
      <c r="GXH147" s="21"/>
      <c r="GXI147" s="21"/>
      <c r="GXJ147" s="21"/>
      <c r="GXK147" s="21"/>
      <c r="GXL147" s="21"/>
      <c r="GXM147" s="21"/>
      <c r="GXN147" s="21"/>
      <c r="GXO147" s="21"/>
      <c r="GXP147" s="21"/>
      <c r="GXQ147" s="21"/>
      <c r="GXR147" s="21"/>
      <c r="GXS147" s="21"/>
      <c r="GXT147" s="21"/>
      <c r="GXU147" s="21"/>
      <c r="GXV147" s="21"/>
      <c r="GXW147" s="21"/>
      <c r="GXX147" s="21"/>
      <c r="GXY147" s="21"/>
      <c r="GXZ147" s="21"/>
      <c r="GYA147" s="21"/>
      <c r="GYB147" s="21"/>
      <c r="GYC147" s="21"/>
      <c r="GYD147" s="21"/>
      <c r="GYE147" s="21"/>
      <c r="GYF147" s="21"/>
      <c r="GYG147" s="21"/>
      <c r="GYH147" s="21"/>
      <c r="GYI147" s="21"/>
      <c r="GYJ147" s="21"/>
      <c r="GYK147" s="21"/>
      <c r="GYL147" s="21"/>
      <c r="GYM147" s="21"/>
      <c r="GYN147" s="21"/>
      <c r="GYO147" s="21"/>
      <c r="GYP147" s="21"/>
      <c r="GYQ147" s="21"/>
      <c r="GYR147" s="21"/>
      <c r="GYS147" s="21"/>
      <c r="GYT147" s="21"/>
      <c r="GYU147" s="21"/>
      <c r="GYV147" s="21"/>
      <c r="GYW147" s="21"/>
      <c r="GYX147" s="21"/>
      <c r="GYY147" s="21"/>
      <c r="GYZ147" s="21"/>
      <c r="GZA147" s="21"/>
      <c r="GZB147" s="21"/>
      <c r="GZC147" s="21"/>
      <c r="GZD147" s="21"/>
      <c r="GZE147" s="21"/>
      <c r="GZF147" s="21"/>
      <c r="GZG147" s="21"/>
      <c r="GZH147" s="21"/>
      <c r="GZI147" s="21"/>
      <c r="GZJ147" s="21"/>
      <c r="GZK147" s="21"/>
      <c r="GZL147" s="21"/>
      <c r="GZM147" s="21"/>
      <c r="GZN147" s="21"/>
      <c r="GZO147" s="21"/>
      <c r="GZP147" s="21"/>
      <c r="GZQ147" s="21"/>
      <c r="GZR147" s="21"/>
      <c r="GZS147" s="21"/>
      <c r="GZT147" s="21"/>
      <c r="GZU147" s="21"/>
      <c r="GZV147" s="21"/>
      <c r="GZW147" s="21"/>
      <c r="GZX147" s="21"/>
      <c r="GZY147" s="21"/>
      <c r="GZZ147" s="21"/>
      <c r="HAA147" s="21"/>
      <c r="HAB147" s="21"/>
      <c r="HAC147" s="21"/>
      <c r="HAD147" s="21"/>
      <c r="HAE147" s="21"/>
      <c r="HAF147" s="21"/>
      <c r="HAG147" s="21"/>
      <c r="HAH147" s="21"/>
      <c r="HAI147" s="21"/>
      <c r="HAJ147" s="21"/>
      <c r="HAK147" s="21"/>
      <c r="HAL147" s="21"/>
      <c r="HAM147" s="21"/>
      <c r="HAN147" s="21"/>
      <c r="HAO147" s="21"/>
      <c r="HAP147" s="21"/>
      <c r="HAQ147" s="21"/>
      <c r="HAR147" s="21"/>
      <c r="HAS147" s="21"/>
      <c r="HAT147" s="21"/>
      <c r="HAU147" s="21"/>
      <c r="HAV147" s="21"/>
      <c r="HAW147" s="21"/>
      <c r="HAX147" s="21"/>
      <c r="HAY147" s="21"/>
      <c r="HAZ147" s="21"/>
      <c r="HBA147" s="21"/>
      <c r="HBB147" s="21"/>
      <c r="HBC147" s="21"/>
      <c r="HBD147" s="21"/>
      <c r="HBE147" s="21"/>
      <c r="HBF147" s="21"/>
      <c r="HBG147" s="21"/>
      <c r="HBH147" s="21"/>
      <c r="HBI147" s="21"/>
      <c r="HBJ147" s="21"/>
      <c r="HBK147" s="21"/>
      <c r="HBL147" s="21"/>
      <c r="HBM147" s="21"/>
      <c r="HBN147" s="21"/>
      <c r="HBO147" s="21"/>
      <c r="HBP147" s="21"/>
      <c r="HBQ147" s="21"/>
      <c r="HBR147" s="21"/>
      <c r="HBS147" s="21"/>
      <c r="HBT147" s="21"/>
      <c r="HBU147" s="21"/>
      <c r="HBV147" s="21"/>
      <c r="HBW147" s="21"/>
      <c r="HBX147" s="21"/>
      <c r="HBY147" s="21"/>
      <c r="HBZ147" s="21"/>
      <c r="HCA147" s="21"/>
      <c r="HCB147" s="21"/>
      <c r="HCC147" s="21"/>
      <c r="HCD147" s="21"/>
      <c r="HCE147" s="21"/>
      <c r="HCF147" s="21"/>
      <c r="HCG147" s="21"/>
      <c r="HCH147" s="21"/>
      <c r="HCI147" s="21"/>
      <c r="HCJ147" s="21"/>
      <c r="HCK147" s="21"/>
      <c r="HCL147" s="21"/>
      <c r="HCM147" s="21"/>
      <c r="HCN147" s="21"/>
      <c r="HCO147" s="21"/>
      <c r="HCP147" s="21"/>
      <c r="HCQ147" s="21"/>
      <c r="HCR147" s="21"/>
      <c r="HCS147" s="21"/>
      <c r="HCT147" s="21"/>
      <c r="HCU147" s="21"/>
      <c r="HCV147" s="21"/>
      <c r="HCW147" s="21"/>
      <c r="HCX147" s="21"/>
      <c r="HCY147" s="21"/>
      <c r="HCZ147" s="21"/>
      <c r="HDA147" s="21"/>
      <c r="HDB147" s="21"/>
      <c r="HDC147" s="21"/>
      <c r="HDD147" s="21"/>
      <c r="HDE147" s="21"/>
      <c r="HDF147" s="21"/>
      <c r="HDG147" s="21"/>
      <c r="HDH147" s="21"/>
      <c r="HDI147" s="21"/>
      <c r="HDJ147" s="21"/>
      <c r="HDK147" s="21"/>
      <c r="HDL147" s="21"/>
      <c r="HDM147" s="21"/>
      <c r="HDN147" s="21"/>
      <c r="HDO147" s="21"/>
      <c r="HDP147" s="21"/>
      <c r="HDQ147" s="21"/>
      <c r="HDR147" s="21"/>
      <c r="HDS147" s="21"/>
      <c r="HDT147" s="21"/>
      <c r="HDU147" s="21"/>
      <c r="HDV147" s="21"/>
      <c r="HDW147" s="21"/>
      <c r="HDX147" s="21"/>
      <c r="HDY147" s="21"/>
      <c r="HDZ147" s="21"/>
      <c r="HEA147" s="21"/>
      <c r="HEB147" s="21"/>
      <c r="HEC147" s="21"/>
      <c r="HED147" s="21"/>
      <c r="HEE147" s="21"/>
      <c r="HEF147" s="21"/>
      <c r="HEG147" s="21"/>
      <c r="HEH147" s="21"/>
      <c r="HEI147" s="21"/>
      <c r="HEJ147" s="21"/>
      <c r="HEK147" s="21"/>
      <c r="HEL147" s="21"/>
      <c r="HEM147" s="21"/>
      <c r="HEN147" s="21"/>
      <c r="HEO147" s="21"/>
      <c r="HEP147" s="21"/>
      <c r="HEQ147" s="21"/>
      <c r="HER147" s="21"/>
      <c r="HES147" s="21"/>
      <c r="HET147" s="21"/>
      <c r="HEU147" s="21"/>
      <c r="HEV147" s="21"/>
      <c r="HEW147" s="21"/>
      <c r="HEX147" s="21"/>
      <c r="HEY147" s="21"/>
      <c r="HEZ147" s="21"/>
      <c r="HFA147" s="21"/>
      <c r="HFB147" s="21"/>
      <c r="HFC147" s="21"/>
      <c r="HFD147" s="21"/>
      <c r="HFE147" s="21"/>
      <c r="HFF147" s="21"/>
      <c r="HFG147" s="21"/>
      <c r="HFH147" s="21"/>
      <c r="HFI147" s="21"/>
      <c r="HFJ147" s="21"/>
      <c r="HFK147" s="21"/>
      <c r="HFL147" s="21"/>
      <c r="HFM147" s="21"/>
      <c r="HFN147" s="21"/>
      <c r="HFO147" s="21"/>
      <c r="HFP147" s="21"/>
      <c r="HFQ147" s="21"/>
      <c r="HFR147" s="21"/>
      <c r="HFS147" s="21"/>
      <c r="HFT147" s="21"/>
      <c r="HFU147" s="21"/>
      <c r="HFV147" s="21"/>
      <c r="HFW147" s="21"/>
      <c r="HFX147" s="21"/>
      <c r="HFY147" s="21"/>
      <c r="HFZ147" s="21"/>
      <c r="HGA147" s="21"/>
      <c r="HGB147" s="21"/>
      <c r="HGC147" s="21"/>
      <c r="HGD147" s="21"/>
      <c r="HGE147" s="21"/>
      <c r="HGF147" s="21"/>
      <c r="HGG147" s="21"/>
      <c r="HGH147" s="21"/>
      <c r="HGI147" s="21"/>
      <c r="HGJ147" s="21"/>
      <c r="HGK147" s="21"/>
      <c r="HGL147" s="21"/>
      <c r="HGM147" s="21"/>
      <c r="HGN147" s="21"/>
      <c r="HGO147" s="21"/>
      <c r="HGP147" s="21"/>
      <c r="HGQ147" s="21"/>
      <c r="HGR147" s="21"/>
      <c r="HGS147" s="21"/>
      <c r="HGT147" s="21"/>
      <c r="HGU147" s="21"/>
      <c r="HGV147" s="21"/>
      <c r="HGW147" s="21"/>
      <c r="HGX147" s="21"/>
      <c r="HGY147" s="21"/>
      <c r="HGZ147" s="21"/>
      <c r="HHA147" s="21"/>
      <c r="HHB147" s="21"/>
      <c r="HHC147" s="21"/>
      <c r="HHD147" s="21"/>
      <c r="HHE147" s="21"/>
      <c r="HHF147" s="21"/>
      <c r="HHG147" s="21"/>
      <c r="HHH147" s="21"/>
      <c r="HHI147" s="21"/>
      <c r="HHJ147" s="21"/>
      <c r="HHK147" s="21"/>
      <c r="HHL147" s="21"/>
      <c r="HHM147" s="21"/>
      <c r="HHN147" s="21"/>
      <c r="HHO147" s="21"/>
      <c r="HHP147" s="21"/>
      <c r="HHQ147" s="21"/>
      <c r="HHR147" s="21"/>
      <c r="HHS147" s="21"/>
      <c r="HHT147" s="21"/>
      <c r="HHU147" s="21"/>
      <c r="HHV147" s="21"/>
      <c r="HHW147" s="21"/>
      <c r="HHX147" s="21"/>
      <c r="HHY147" s="21"/>
      <c r="HHZ147" s="21"/>
      <c r="HIA147" s="21"/>
      <c r="HIB147" s="21"/>
      <c r="HIC147" s="21"/>
      <c r="HID147" s="21"/>
      <c r="HIE147" s="21"/>
      <c r="HIF147" s="21"/>
      <c r="HIG147" s="21"/>
      <c r="HIH147" s="21"/>
      <c r="HII147" s="21"/>
      <c r="HIJ147" s="21"/>
      <c r="HIK147" s="21"/>
      <c r="HIL147" s="21"/>
      <c r="HIM147" s="21"/>
      <c r="HIN147" s="21"/>
      <c r="HIO147" s="21"/>
      <c r="HIP147" s="21"/>
      <c r="HIQ147" s="21"/>
      <c r="HIR147" s="21"/>
      <c r="HIS147" s="21"/>
      <c r="HIT147" s="21"/>
      <c r="HIU147" s="21"/>
      <c r="HIV147" s="21"/>
      <c r="HIW147" s="21"/>
      <c r="HIX147" s="21"/>
      <c r="HIY147" s="21"/>
      <c r="HIZ147" s="21"/>
      <c r="HJA147" s="21"/>
      <c r="HJB147" s="21"/>
      <c r="HJC147" s="21"/>
      <c r="HJD147" s="21"/>
      <c r="HJE147" s="21"/>
      <c r="HJF147" s="21"/>
      <c r="HJG147" s="21"/>
      <c r="HJH147" s="21"/>
      <c r="HJI147" s="21"/>
      <c r="HJJ147" s="21"/>
      <c r="HJK147" s="21"/>
      <c r="HJL147" s="21"/>
      <c r="HJM147" s="21"/>
      <c r="HJN147" s="21"/>
      <c r="HJO147" s="21"/>
      <c r="HJP147" s="21"/>
      <c r="HJQ147" s="21"/>
      <c r="HJR147" s="21"/>
      <c r="HJS147" s="21"/>
      <c r="HJT147" s="21"/>
      <c r="HJU147" s="21"/>
      <c r="HJV147" s="21"/>
      <c r="HJW147" s="21"/>
      <c r="HJX147" s="21"/>
      <c r="HJY147" s="21"/>
      <c r="HJZ147" s="21"/>
      <c r="HKA147" s="21"/>
      <c r="HKB147" s="21"/>
      <c r="HKC147" s="21"/>
      <c r="HKD147" s="21"/>
      <c r="HKE147" s="21"/>
      <c r="HKF147" s="21"/>
      <c r="HKG147" s="21"/>
      <c r="HKH147" s="21"/>
      <c r="HKI147" s="21"/>
      <c r="HKJ147" s="21"/>
      <c r="HKK147" s="21"/>
      <c r="HKL147" s="21"/>
      <c r="HKM147" s="21"/>
      <c r="HKN147" s="21"/>
      <c r="HKO147" s="21"/>
      <c r="HKP147" s="21"/>
      <c r="HKQ147" s="21"/>
      <c r="HKR147" s="21"/>
      <c r="HKS147" s="21"/>
      <c r="HKT147" s="21"/>
      <c r="HKU147" s="21"/>
      <c r="HKV147" s="21"/>
      <c r="HKW147" s="21"/>
      <c r="HKX147" s="21"/>
      <c r="HKY147" s="21"/>
      <c r="HKZ147" s="21"/>
      <c r="HLA147" s="21"/>
      <c r="HLB147" s="21"/>
      <c r="HLC147" s="21"/>
      <c r="HLD147" s="21"/>
      <c r="HLE147" s="21"/>
      <c r="HLF147" s="21"/>
      <c r="HLG147" s="21"/>
      <c r="HLH147" s="21"/>
      <c r="HLI147" s="21"/>
      <c r="HLJ147" s="21"/>
      <c r="HLK147" s="21"/>
      <c r="HLL147" s="21"/>
      <c r="HLM147" s="21"/>
      <c r="HLN147" s="21"/>
      <c r="HLO147" s="21"/>
      <c r="HLP147" s="21"/>
      <c r="HLQ147" s="21"/>
      <c r="HLR147" s="21"/>
      <c r="HLS147" s="21"/>
      <c r="HLT147" s="21"/>
      <c r="HLU147" s="21"/>
      <c r="HLV147" s="21"/>
      <c r="HLW147" s="21"/>
      <c r="HLX147" s="21"/>
      <c r="HLY147" s="21"/>
      <c r="HLZ147" s="21"/>
      <c r="HMA147" s="21"/>
      <c r="HMB147" s="21"/>
      <c r="HMC147" s="21"/>
      <c r="HMD147" s="21"/>
      <c r="HME147" s="21"/>
      <c r="HMF147" s="21"/>
      <c r="HMG147" s="21"/>
      <c r="HMH147" s="21"/>
      <c r="HMI147" s="21"/>
      <c r="HMJ147" s="21"/>
      <c r="HMK147" s="21"/>
      <c r="HML147" s="21"/>
      <c r="HMM147" s="21"/>
      <c r="HMN147" s="21"/>
      <c r="HMO147" s="21"/>
      <c r="HMP147" s="21"/>
      <c r="HMQ147" s="21"/>
      <c r="HMR147" s="21"/>
      <c r="HMS147" s="21"/>
      <c r="HMT147" s="21"/>
      <c r="HMU147" s="21"/>
      <c r="HMV147" s="21"/>
      <c r="HMW147" s="21"/>
      <c r="HMX147" s="21"/>
      <c r="HMY147" s="21"/>
      <c r="HMZ147" s="21"/>
      <c r="HNA147" s="21"/>
      <c r="HNB147" s="21"/>
      <c r="HNC147" s="21"/>
      <c r="HND147" s="21"/>
      <c r="HNE147" s="21"/>
      <c r="HNF147" s="21"/>
      <c r="HNG147" s="21"/>
      <c r="HNH147" s="21"/>
      <c r="HNI147" s="21"/>
      <c r="HNJ147" s="21"/>
      <c r="HNK147" s="21"/>
      <c r="HNL147" s="21"/>
      <c r="HNM147" s="21"/>
      <c r="HNN147" s="21"/>
      <c r="HNO147" s="21"/>
      <c r="HNP147" s="21"/>
      <c r="HNQ147" s="21"/>
      <c r="HNR147" s="21"/>
      <c r="HNS147" s="21"/>
      <c r="HNT147" s="21"/>
      <c r="HNU147" s="21"/>
      <c r="HNV147" s="21"/>
      <c r="HNW147" s="21"/>
      <c r="HNX147" s="21"/>
      <c r="HNY147" s="21"/>
      <c r="HNZ147" s="21"/>
      <c r="HOA147" s="21"/>
      <c r="HOB147" s="21"/>
      <c r="HOC147" s="21"/>
      <c r="HOD147" s="21"/>
      <c r="HOE147" s="21"/>
      <c r="HOF147" s="21"/>
      <c r="HOG147" s="21"/>
      <c r="HOH147" s="21"/>
      <c r="HOI147" s="21"/>
      <c r="HOJ147" s="21"/>
      <c r="HOK147" s="21"/>
      <c r="HOL147" s="21"/>
      <c r="HOM147" s="21"/>
      <c r="HON147" s="21"/>
      <c r="HOO147" s="21"/>
      <c r="HOP147" s="21"/>
      <c r="HOQ147" s="21"/>
      <c r="HOR147" s="21"/>
      <c r="HOS147" s="21"/>
      <c r="HOT147" s="21"/>
      <c r="HOU147" s="21"/>
      <c r="HOV147" s="21"/>
      <c r="HOW147" s="21"/>
      <c r="HOX147" s="21"/>
      <c r="HOY147" s="21"/>
      <c r="HOZ147" s="21"/>
      <c r="HPA147" s="21"/>
      <c r="HPB147" s="21"/>
      <c r="HPC147" s="21"/>
      <c r="HPD147" s="21"/>
      <c r="HPE147" s="21"/>
      <c r="HPF147" s="21"/>
      <c r="HPG147" s="21"/>
      <c r="HPH147" s="21"/>
      <c r="HPI147" s="21"/>
      <c r="HPJ147" s="21"/>
      <c r="HPK147" s="21"/>
      <c r="HPL147" s="21"/>
      <c r="HPM147" s="21"/>
      <c r="HPN147" s="21"/>
      <c r="HPO147" s="21"/>
      <c r="HPP147" s="21"/>
      <c r="HPQ147" s="21"/>
      <c r="HPR147" s="21"/>
      <c r="HPS147" s="21"/>
      <c r="HPT147" s="21"/>
      <c r="HPU147" s="21"/>
      <c r="HPV147" s="21"/>
      <c r="HPW147" s="21"/>
      <c r="HPX147" s="21"/>
      <c r="HPY147" s="21"/>
      <c r="HPZ147" s="21"/>
      <c r="HQA147" s="21"/>
      <c r="HQB147" s="21"/>
      <c r="HQC147" s="21"/>
      <c r="HQD147" s="21"/>
      <c r="HQE147" s="21"/>
      <c r="HQF147" s="21"/>
      <c r="HQG147" s="21"/>
      <c r="HQH147" s="21"/>
      <c r="HQI147" s="21"/>
      <c r="HQJ147" s="21"/>
      <c r="HQK147" s="21"/>
      <c r="HQL147" s="21"/>
      <c r="HQM147" s="21"/>
      <c r="HQN147" s="21"/>
      <c r="HQO147" s="21"/>
      <c r="HQP147" s="21"/>
      <c r="HQQ147" s="21"/>
      <c r="HQR147" s="21"/>
      <c r="HQS147" s="21"/>
      <c r="HQT147" s="21"/>
      <c r="HQU147" s="21"/>
      <c r="HQV147" s="21"/>
      <c r="HQW147" s="21"/>
      <c r="HQX147" s="21"/>
      <c r="HQY147" s="21"/>
      <c r="HQZ147" s="21"/>
      <c r="HRA147" s="21"/>
      <c r="HRB147" s="21"/>
      <c r="HRC147" s="21"/>
      <c r="HRD147" s="21"/>
      <c r="HRE147" s="21"/>
      <c r="HRF147" s="21"/>
      <c r="HRG147" s="21"/>
      <c r="HRH147" s="21"/>
      <c r="HRI147" s="21"/>
      <c r="HRJ147" s="21"/>
      <c r="HRK147" s="21"/>
      <c r="HRL147" s="21"/>
      <c r="HRM147" s="21"/>
      <c r="HRN147" s="21"/>
      <c r="HRO147" s="21"/>
      <c r="HRP147" s="21"/>
      <c r="HRQ147" s="21"/>
      <c r="HRR147" s="21"/>
      <c r="HRS147" s="21"/>
      <c r="HRT147" s="21"/>
      <c r="HRU147" s="21"/>
      <c r="HRV147" s="21"/>
      <c r="HRW147" s="21"/>
      <c r="HRX147" s="21"/>
      <c r="HRY147" s="21"/>
      <c r="HRZ147" s="21"/>
      <c r="HSA147" s="21"/>
      <c r="HSB147" s="21"/>
      <c r="HSC147" s="21"/>
      <c r="HSD147" s="21"/>
      <c r="HSE147" s="21"/>
      <c r="HSF147" s="21"/>
      <c r="HSG147" s="21"/>
      <c r="HSH147" s="21"/>
      <c r="HSI147" s="21"/>
      <c r="HSJ147" s="21"/>
      <c r="HSK147" s="21"/>
      <c r="HSL147" s="21"/>
      <c r="HSM147" s="21"/>
      <c r="HSN147" s="21"/>
      <c r="HSO147" s="21"/>
      <c r="HSP147" s="21"/>
      <c r="HSQ147" s="21"/>
      <c r="HSR147" s="21"/>
      <c r="HSS147" s="21"/>
      <c r="HST147" s="21"/>
      <c r="HSU147" s="21"/>
      <c r="HSV147" s="21"/>
      <c r="HSW147" s="21"/>
      <c r="HSX147" s="21"/>
      <c r="HSY147" s="21"/>
      <c r="HSZ147" s="21"/>
      <c r="HTA147" s="21"/>
      <c r="HTB147" s="21"/>
      <c r="HTC147" s="21"/>
      <c r="HTD147" s="21"/>
      <c r="HTE147" s="21"/>
      <c r="HTF147" s="21"/>
      <c r="HTG147" s="21"/>
      <c r="HTH147" s="21"/>
      <c r="HTI147" s="21"/>
      <c r="HTJ147" s="21"/>
      <c r="HTK147" s="21"/>
      <c r="HTL147" s="21"/>
      <c r="HTM147" s="21"/>
      <c r="HTN147" s="21"/>
      <c r="HTO147" s="21"/>
      <c r="HTP147" s="21"/>
      <c r="HTQ147" s="21"/>
      <c r="HTR147" s="21"/>
      <c r="HTS147" s="21"/>
      <c r="HTT147" s="21"/>
      <c r="HTU147" s="21"/>
      <c r="HTV147" s="21"/>
      <c r="HTW147" s="21"/>
      <c r="HTX147" s="21"/>
      <c r="HTY147" s="21"/>
      <c r="HTZ147" s="21"/>
      <c r="HUA147" s="21"/>
      <c r="HUB147" s="21"/>
      <c r="HUC147" s="21"/>
      <c r="HUD147" s="21"/>
      <c r="HUE147" s="21"/>
      <c r="HUF147" s="21"/>
      <c r="HUG147" s="21"/>
      <c r="HUH147" s="21"/>
      <c r="HUI147" s="21"/>
      <c r="HUJ147" s="21"/>
      <c r="HUK147" s="21"/>
      <c r="HUL147" s="21"/>
      <c r="HUM147" s="21"/>
      <c r="HUN147" s="21"/>
      <c r="HUO147" s="21"/>
      <c r="HUP147" s="21"/>
      <c r="HUQ147" s="21"/>
      <c r="HUR147" s="21"/>
      <c r="HUS147" s="21"/>
      <c r="HUT147" s="21"/>
      <c r="HUU147" s="21"/>
      <c r="HUV147" s="21"/>
      <c r="HUW147" s="21"/>
      <c r="HUX147" s="21"/>
      <c r="HUY147" s="21"/>
      <c r="HUZ147" s="21"/>
      <c r="HVA147" s="21"/>
      <c r="HVB147" s="21"/>
      <c r="HVC147" s="21"/>
      <c r="HVD147" s="21"/>
      <c r="HVE147" s="21"/>
      <c r="HVF147" s="21"/>
      <c r="HVG147" s="21"/>
      <c r="HVH147" s="21"/>
      <c r="HVI147" s="21"/>
      <c r="HVJ147" s="21"/>
      <c r="HVK147" s="21"/>
      <c r="HVL147" s="21"/>
      <c r="HVM147" s="21"/>
      <c r="HVN147" s="21"/>
      <c r="HVO147" s="21"/>
      <c r="HVP147" s="21"/>
      <c r="HVQ147" s="21"/>
      <c r="HVR147" s="21"/>
      <c r="HVS147" s="21"/>
      <c r="HVT147" s="21"/>
      <c r="HVU147" s="21"/>
      <c r="HVV147" s="21"/>
      <c r="HVW147" s="21"/>
      <c r="HVX147" s="21"/>
      <c r="HVY147" s="21"/>
      <c r="HVZ147" s="21"/>
      <c r="HWA147" s="21"/>
      <c r="HWB147" s="21"/>
      <c r="HWC147" s="21"/>
      <c r="HWD147" s="21"/>
      <c r="HWE147" s="21"/>
      <c r="HWF147" s="21"/>
      <c r="HWG147" s="21"/>
      <c r="HWH147" s="21"/>
      <c r="HWI147" s="21"/>
      <c r="HWJ147" s="21"/>
      <c r="HWK147" s="21"/>
      <c r="HWL147" s="21"/>
      <c r="HWM147" s="21"/>
      <c r="HWN147" s="21"/>
      <c r="HWO147" s="21"/>
      <c r="HWP147" s="21"/>
      <c r="HWQ147" s="21"/>
      <c r="HWR147" s="21"/>
      <c r="HWS147" s="21"/>
      <c r="HWT147" s="21"/>
      <c r="HWU147" s="21"/>
      <c r="HWV147" s="21"/>
      <c r="HWW147" s="21"/>
      <c r="HWX147" s="21"/>
      <c r="HWY147" s="21"/>
      <c r="HWZ147" s="21"/>
      <c r="HXA147" s="21"/>
      <c r="HXB147" s="21"/>
      <c r="HXC147" s="21"/>
      <c r="HXD147" s="21"/>
      <c r="HXE147" s="21"/>
      <c r="HXF147" s="21"/>
      <c r="HXG147" s="21"/>
      <c r="HXH147" s="21"/>
      <c r="HXI147" s="21"/>
      <c r="HXJ147" s="21"/>
      <c r="HXK147" s="21"/>
      <c r="HXL147" s="21"/>
      <c r="HXM147" s="21"/>
      <c r="HXN147" s="21"/>
      <c r="HXO147" s="21"/>
      <c r="HXP147" s="21"/>
      <c r="HXQ147" s="21"/>
      <c r="HXR147" s="21"/>
      <c r="HXS147" s="21"/>
      <c r="HXT147" s="21"/>
      <c r="HXU147" s="21"/>
      <c r="HXV147" s="21"/>
      <c r="HXW147" s="21"/>
      <c r="HXX147" s="21"/>
      <c r="HXY147" s="21"/>
      <c r="HXZ147" s="21"/>
      <c r="HYA147" s="21"/>
      <c r="HYB147" s="21"/>
      <c r="HYC147" s="21"/>
      <c r="HYD147" s="21"/>
      <c r="HYE147" s="21"/>
      <c r="HYF147" s="21"/>
      <c r="HYG147" s="21"/>
      <c r="HYH147" s="21"/>
      <c r="HYI147" s="21"/>
      <c r="HYJ147" s="21"/>
      <c r="HYK147" s="21"/>
      <c r="HYL147" s="21"/>
      <c r="HYM147" s="21"/>
      <c r="HYN147" s="21"/>
      <c r="HYO147" s="21"/>
      <c r="HYP147" s="21"/>
      <c r="HYQ147" s="21"/>
      <c r="HYR147" s="21"/>
      <c r="HYS147" s="21"/>
      <c r="HYT147" s="21"/>
      <c r="HYU147" s="21"/>
      <c r="HYV147" s="21"/>
      <c r="HYW147" s="21"/>
      <c r="HYX147" s="21"/>
      <c r="HYY147" s="21"/>
      <c r="HYZ147" s="21"/>
      <c r="HZA147" s="21"/>
      <c r="HZB147" s="21"/>
      <c r="HZC147" s="21"/>
      <c r="HZD147" s="21"/>
      <c r="HZE147" s="21"/>
      <c r="HZF147" s="21"/>
      <c r="HZG147" s="21"/>
      <c r="HZH147" s="21"/>
      <c r="HZI147" s="21"/>
      <c r="HZJ147" s="21"/>
      <c r="HZK147" s="21"/>
      <c r="HZL147" s="21"/>
      <c r="HZM147" s="21"/>
      <c r="HZN147" s="21"/>
      <c r="HZO147" s="21"/>
      <c r="HZP147" s="21"/>
      <c r="HZQ147" s="21"/>
      <c r="HZR147" s="21"/>
      <c r="HZS147" s="21"/>
      <c r="HZT147" s="21"/>
      <c r="HZU147" s="21"/>
      <c r="HZV147" s="21"/>
      <c r="HZW147" s="21"/>
      <c r="HZX147" s="21"/>
      <c r="HZY147" s="21"/>
      <c r="HZZ147" s="21"/>
      <c r="IAA147" s="21"/>
      <c r="IAB147" s="21"/>
      <c r="IAC147" s="21"/>
      <c r="IAD147" s="21"/>
      <c r="IAE147" s="21"/>
      <c r="IAF147" s="21"/>
      <c r="IAG147" s="21"/>
      <c r="IAH147" s="21"/>
      <c r="IAI147" s="21"/>
      <c r="IAJ147" s="21"/>
      <c r="IAK147" s="21"/>
      <c r="IAL147" s="21"/>
      <c r="IAM147" s="21"/>
      <c r="IAN147" s="21"/>
      <c r="IAO147" s="21"/>
      <c r="IAP147" s="21"/>
      <c r="IAQ147" s="21"/>
      <c r="IAR147" s="21"/>
      <c r="IAS147" s="21"/>
      <c r="IAT147" s="21"/>
      <c r="IAU147" s="21"/>
      <c r="IAV147" s="21"/>
      <c r="IAW147" s="21"/>
      <c r="IAX147" s="21"/>
      <c r="IAY147" s="21"/>
      <c r="IAZ147" s="21"/>
      <c r="IBA147" s="21"/>
      <c r="IBB147" s="21"/>
      <c r="IBC147" s="21"/>
      <c r="IBD147" s="21"/>
      <c r="IBE147" s="21"/>
      <c r="IBF147" s="21"/>
      <c r="IBG147" s="21"/>
      <c r="IBH147" s="21"/>
      <c r="IBI147" s="21"/>
      <c r="IBJ147" s="21"/>
      <c r="IBK147" s="21"/>
      <c r="IBL147" s="21"/>
      <c r="IBM147" s="21"/>
      <c r="IBN147" s="21"/>
      <c r="IBO147" s="21"/>
      <c r="IBP147" s="21"/>
      <c r="IBQ147" s="21"/>
      <c r="IBR147" s="21"/>
      <c r="IBS147" s="21"/>
      <c r="IBT147" s="21"/>
      <c r="IBU147" s="21"/>
      <c r="IBV147" s="21"/>
      <c r="IBW147" s="21"/>
      <c r="IBX147" s="21"/>
      <c r="IBY147" s="21"/>
      <c r="IBZ147" s="21"/>
      <c r="ICA147" s="21"/>
      <c r="ICB147" s="21"/>
      <c r="ICC147" s="21"/>
      <c r="ICD147" s="21"/>
      <c r="ICE147" s="21"/>
      <c r="ICF147" s="21"/>
      <c r="ICG147" s="21"/>
      <c r="ICH147" s="21"/>
      <c r="ICI147" s="21"/>
      <c r="ICJ147" s="21"/>
      <c r="ICK147" s="21"/>
      <c r="ICL147" s="21"/>
      <c r="ICM147" s="21"/>
      <c r="ICN147" s="21"/>
      <c r="ICO147" s="21"/>
      <c r="ICP147" s="21"/>
      <c r="ICQ147" s="21"/>
      <c r="ICR147" s="21"/>
      <c r="ICS147" s="21"/>
      <c r="ICT147" s="21"/>
      <c r="ICU147" s="21"/>
      <c r="ICV147" s="21"/>
      <c r="ICW147" s="21"/>
      <c r="ICX147" s="21"/>
      <c r="ICY147" s="21"/>
      <c r="ICZ147" s="21"/>
      <c r="IDA147" s="21"/>
      <c r="IDB147" s="21"/>
      <c r="IDC147" s="21"/>
      <c r="IDD147" s="21"/>
      <c r="IDE147" s="21"/>
      <c r="IDF147" s="21"/>
      <c r="IDG147" s="21"/>
      <c r="IDH147" s="21"/>
      <c r="IDI147" s="21"/>
      <c r="IDJ147" s="21"/>
      <c r="IDK147" s="21"/>
      <c r="IDL147" s="21"/>
      <c r="IDM147" s="21"/>
      <c r="IDN147" s="21"/>
      <c r="IDO147" s="21"/>
      <c r="IDP147" s="21"/>
      <c r="IDQ147" s="21"/>
      <c r="IDR147" s="21"/>
      <c r="IDS147" s="21"/>
      <c r="IDT147" s="21"/>
      <c r="IDU147" s="21"/>
      <c r="IDV147" s="21"/>
      <c r="IDW147" s="21"/>
      <c r="IDX147" s="21"/>
      <c r="IDY147" s="21"/>
      <c r="IDZ147" s="21"/>
      <c r="IEA147" s="21"/>
      <c r="IEB147" s="21"/>
      <c r="IEC147" s="21"/>
      <c r="IED147" s="21"/>
      <c r="IEE147" s="21"/>
      <c r="IEF147" s="21"/>
      <c r="IEG147" s="21"/>
      <c r="IEH147" s="21"/>
      <c r="IEI147" s="21"/>
      <c r="IEJ147" s="21"/>
      <c r="IEK147" s="21"/>
      <c r="IEL147" s="21"/>
      <c r="IEM147" s="21"/>
      <c r="IEN147" s="21"/>
      <c r="IEO147" s="21"/>
      <c r="IEP147" s="21"/>
      <c r="IEQ147" s="21"/>
      <c r="IER147" s="21"/>
      <c r="IES147" s="21"/>
      <c r="IET147" s="21"/>
      <c r="IEU147" s="21"/>
      <c r="IEV147" s="21"/>
      <c r="IEW147" s="21"/>
      <c r="IEX147" s="21"/>
      <c r="IEY147" s="21"/>
      <c r="IEZ147" s="21"/>
      <c r="IFA147" s="21"/>
      <c r="IFB147" s="21"/>
      <c r="IFC147" s="21"/>
      <c r="IFD147" s="21"/>
      <c r="IFE147" s="21"/>
      <c r="IFF147" s="21"/>
      <c r="IFG147" s="21"/>
      <c r="IFH147" s="21"/>
      <c r="IFI147" s="21"/>
      <c r="IFJ147" s="21"/>
      <c r="IFK147" s="21"/>
      <c r="IFL147" s="21"/>
      <c r="IFM147" s="21"/>
      <c r="IFN147" s="21"/>
      <c r="IFO147" s="21"/>
      <c r="IFP147" s="21"/>
      <c r="IFQ147" s="21"/>
      <c r="IFR147" s="21"/>
      <c r="IFS147" s="21"/>
      <c r="IFT147" s="21"/>
      <c r="IFU147" s="21"/>
      <c r="IFV147" s="21"/>
      <c r="IFW147" s="21"/>
      <c r="IFX147" s="21"/>
      <c r="IFY147" s="21"/>
      <c r="IFZ147" s="21"/>
      <c r="IGA147" s="21"/>
      <c r="IGB147" s="21"/>
      <c r="IGC147" s="21"/>
      <c r="IGD147" s="21"/>
      <c r="IGE147" s="21"/>
      <c r="IGF147" s="21"/>
      <c r="IGG147" s="21"/>
      <c r="IGH147" s="21"/>
      <c r="IGI147" s="21"/>
      <c r="IGJ147" s="21"/>
      <c r="IGK147" s="21"/>
      <c r="IGL147" s="21"/>
      <c r="IGM147" s="21"/>
      <c r="IGN147" s="21"/>
      <c r="IGO147" s="21"/>
      <c r="IGP147" s="21"/>
      <c r="IGQ147" s="21"/>
      <c r="IGR147" s="21"/>
      <c r="IGS147" s="21"/>
      <c r="IGT147" s="21"/>
      <c r="IGU147" s="21"/>
      <c r="IGV147" s="21"/>
      <c r="IGW147" s="21"/>
      <c r="IGX147" s="21"/>
      <c r="IGY147" s="21"/>
      <c r="IGZ147" s="21"/>
      <c r="IHA147" s="21"/>
      <c r="IHB147" s="21"/>
      <c r="IHC147" s="21"/>
      <c r="IHD147" s="21"/>
      <c r="IHE147" s="21"/>
      <c r="IHF147" s="21"/>
      <c r="IHG147" s="21"/>
      <c r="IHH147" s="21"/>
      <c r="IHI147" s="21"/>
      <c r="IHJ147" s="21"/>
      <c r="IHK147" s="21"/>
      <c r="IHL147" s="21"/>
      <c r="IHM147" s="21"/>
      <c r="IHN147" s="21"/>
      <c r="IHO147" s="21"/>
      <c r="IHP147" s="21"/>
      <c r="IHQ147" s="21"/>
      <c r="IHR147" s="21"/>
      <c r="IHS147" s="21"/>
      <c r="IHT147" s="21"/>
      <c r="IHU147" s="21"/>
      <c r="IHV147" s="21"/>
      <c r="IHW147" s="21"/>
      <c r="IHX147" s="21"/>
      <c r="IHY147" s="21"/>
      <c r="IHZ147" s="21"/>
      <c r="IIA147" s="21"/>
      <c r="IIB147" s="21"/>
      <c r="IIC147" s="21"/>
      <c r="IID147" s="21"/>
      <c r="IIE147" s="21"/>
      <c r="IIF147" s="21"/>
      <c r="IIG147" s="21"/>
      <c r="IIH147" s="21"/>
      <c r="III147" s="21"/>
      <c r="IIJ147" s="21"/>
      <c r="IIK147" s="21"/>
      <c r="IIL147" s="21"/>
      <c r="IIM147" s="21"/>
      <c r="IIN147" s="21"/>
      <c r="IIO147" s="21"/>
      <c r="IIP147" s="21"/>
      <c r="IIQ147" s="21"/>
      <c r="IIR147" s="21"/>
      <c r="IIS147" s="21"/>
      <c r="IIT147" s="21"/>
      <c r="IIU147" s="21"/>
      <c r="IIV147" s="21"/>
      <c r="IIW147" s="21"/>
      <c r="IIX147" s="21"/>
      <c r="IIY147" s="21"/>
      <c r="IIZ147" s="21"/>
      <c r="IJA147" s="21"/>
      <c r="IJB147" s="21"/>
      <c r="IJC147" s="21"/>
      <c r="IJD147" s="21"/>
      <c r="IJE147" s="21"/>
      <c r="IJF147" s="21"/>
      <c r="IJG147" s="21"/>
      <c r="IJH147" s="21"/>
      <c r="IJI147" s="21"/>
      <c r="IJJ147" s="21"/>
      <c r="IJK147" s="21"/>
      <c r="IJL147" s="21"/>
      <c r="IJM147" s="21"/>
      <c r="IJN147" s="21"/>
      <c r="IJO147" s="21"/>
      <c r="IJP147" s="21"/>
      <c r="IJQ147" s="21"/>
      <c r="IJR147" s="21"/>
      <c r="IJS147" s="21"/>
      <c r="IJT147" s="21"/>
      <c r="IJU147" s="21"/>
      <c r="IJV147" s="21"/>
      <c r="IJW147" s="21"/>
      <c r="IJX147" s="21"/>
      <c r="IJY147" s="21"/>
      <c r="IJZ147" s="21"/>
      <c r="IKA147" s="21"/>
      <c r="IKB147" s="21"/>
      <c r="IKC147" s="21"/>
      <c r="IKD147" s="21"/>
      <c r="IKE147" s="21"/>
      <c r="IKF147" s="21"/>
      <c r="IKG147" s="21"/>
      <c r="IKH147" s="21"/>
      <c r="IKI147" s="21"/>
      <c r="IKJ147" s="21"/>
      <c r="IKK147" s="21"/>
      <c r="IKL147" s="21"/>
      <c r="IKM147" s="21"/>
      <c r="IKN147" s="21"/>
      <c r="IKO147" s="21"/>
      <c r="IKP147" s="21"/>
      <c r="IKQ147" s="21"/>
      <c r="IKR147" s="21"/>
      <c r="IKS147" s="21"/>
      <c r="IKT147" s="21"/>
      <c r="IKU147" s="21"/>
      <c r="IKV147" s="21"/>
      <c r="IKW147" s="21"/>
      <c r="IKX147" s="21"/>
      <c r="IKY147" s="21"/>
      <c r="IKZ147" s="21"/>
      <c r="ILA147" s="21"/>
      <c r="ILB147" s="21"/>
      <c r="ILC147" s="21"/>
      <c r="ILD147" s="21"/>
      <c r="ILE147" s="21"/>
      <c r="ILF147" s="21"/>
      <c r="ILG147" s="21"/>
      <c r="ILH147" s="21"/>
      <c r="ILI147" s="21"/>
      <c r="ILJ147" s="21"/>
      <c r="ILK147" s="21"/>
      <c r="ILL147" s="21"/>
      <c r="ILM147" s="21"/>
      <c r="ILN147" s="21"/>
      <c r="ILO147" s="21"/>
      <c r="ILP147" s="21"/>
      <c r="ILQ147" s="21"/>
      <c r="ILR147" s="21"/>
      <c r="ILS147" s="21"/>
      <c r="ILT147" s="21"/>
      <c r="ILU147" s="21"/>
      <c r="ILV147" s="21"/>
      <c r="ILW147" s="21"/>
      <c r="ILX147" s="21"/>
      <c r="ILY147" s="21"/>
      <c r="ILZ147" s="21"/>
      <c r="IMA147" s="21"/>
      <c r="IMB147" s="21"/>
      <c r="IMC147" s="21"/>
      <c r="IMD147" s="21"/>
      <c r="IME147" s="21"/>
      <c r="IMF147" s="21"/>
      <c r="IMG147" s="21"/>
      <c r="IMH147" s="21"/>
      <c r="IMI147" s="21"/>
      <c r="IMJ147" s="21"/>
      <c r="IMK147" s="21"/>
      <c r="IML147" s="21"/>
      <c r="IMM147" s="21"/>
      <c r="IMN147" s="21"/>
      <c r="IMO147" s="21"/>
      <c r="IMP147" s="21"/>
      <c r="IMQ147" s="21"/>
      <c r="IMR147" s="21"/>
      <c r="IMS147" s="21"/>
      <c r="IMT147" s="21"/>
      <c r="IMU147" s="21"/>
      <c r="IMV147" s="21"/>
      <c r="IMW147" s="21"/>
      <c r="IMX147" s="21"/>
      <c r="IMY147" s="21"/>
      <c r="IMZ147" s="21"/>
      <c r="INA147" s="21"/>
      <c r="INB147" s="21"/>
      <c r="INC147" s="21"/>
      <c r="IND147" s="21"/>
      <c r="INE147" s="21"/>
      <c r="INF147" s="21"/>
      <c r="ING147" s="21"/>
      <c r="INH147" s="21"/>
      <c r="INI147" s="21"/>
      <c r="INJ147" s="21"/>
      <c r="INK147" s="21"/>
      <c r="INL147" s="21"/>
      <c r="INM147" s="21"/>
      <c r="INN147" s="21"/>
      <c r="INO147" s="21"/>
      <c r="INP147" s="21"/>
      <c r="INQ147" s="21"/>
      <c r="INR147" s="21"/>
      <c r="INS147" s="21"/>
      <c r="INT147" s="21"/>
      <c r="INU147" s="21"/>
      <c r="INV147" s="21"/>
      <c r="INW147" s="21"/>
      <c r="INX147" s="21"/>
      <c r="INY147" s="21"/>
      <c r="INZ147" s="21"/>
      <c r="IOA147" s="21"/>
      <c r="IOB147" s="21"/>
      <c r="IOC147" s="21"/>
      <c r="IOD147" s="21"/>
      <c r="IOE147" s="21"/>
      <c r="IOF147" s="21"/>
      <c r="IOG147" s="21"/>
      <c r="IOH147" s="21"/>
      <c r="IOI147" s="21"/>
      <c r="IOJ147" s="21"/>
      <c r="IOK147" s="21"/>
      <c r="IOL147" s="21"/>
      <c r="IOM147" s="21"/>
      <c r="ION147" s="21"/>
      <c r="IOO147" s="21"/>
      <c r="IOP147" s="21"/>
      <c r="IOQ147" s="21"/>
      <c r="IOR147" s="21"/>
      <c r="IOS147" s="21"/>
      <c r="IOT147" s="21"/>
      <c r="IOU147" s="21"/>
      <c r="IOV147" s="21"/>
      <c r="IOW147" s="21"/>
      <c r="IOX147" s="21"/>
      <c r="IOY147" s="21"/>
      <c r="IOZ147" s="21"/>
      <c r="IPA147" s="21"/>
      <c r="IPB147" s="21"/>
      <c r="IPC147" s="21"/>
      <c r="IPD147" s="21"/>
      <c r="IPE147" s="21"/>
      <c r="IPF147" s="21"/>
      <c r="IPG147" s="21"/>
      <c r="IPH147" s="21"/>
      <c r="IPI147" s="21"/>
      <c r="IPJ147" s="21"/>
      <c r="IPK147" s="21"/>
      <c r="IPL147" s="21"/>
      <c r="IPM147" s="21"/>
      <c r="IPN147" s="21"/>
      <c r="IPO147" s="21"/>
      <c r="IPP147" s="21"/>
      <c r="IPQ147" s="21"/>
      <c r="IPR147" s="21"/>
      <c r="IPS147" s="21"/>
      <c r="IPT147" s="21"/>
      <c r="IPU147" s="21"/>
      <c r="IPV147" s="21"/>
      <c r="IPW147" s="21"/>
      <c r="IPX147" s="21"/>
      <c r="IPY147" s="21"/>
      <c r="IPZ147" s="21"/>
      <c r="IQA147" s="21"/>
      <c r="IQB147" s="21"/>
      <c r="IQC147" s="21"/>
      <c r="IQD147" s="21"/>
      <c r="IQE147" s="21"/>
      <c r="IQF147" s="21"/>
      <c r="IQG147" s="21"/>
      <c r="IQH147" s="21"/>
      <c r="IQI147" s="21"/>
      <c r="IQJ147" s="21"/>
      <c r="IQK147" s="21"/>
      <c r="IQL147" s="21"/>
      <c r="IQM147" s="21"/>
      <c r="IQN147" s="21"/>
      <c r="IQO147" s="21"/>
      <c r="IQP147" s="21"/>
      <c r="IQQ147" s="21"/>
      <c r="IQR147" s="21"/>
      <c r="IQS147" s="21"/>
      <c r="IQT147" s="21"/>
      <c r="IQU147" s="21"/>
      <c r="IQV147" s="21"/>
      <c r="IQW147" s="21"/>
      <c r="IQX147" s="21"/>
      <c r="IQY147" s="21"/>
      <c r="IQZ147" s="21"/>
      <c r="IRA147" s="21"/>
      <c r="IRB147" s="21"/>
      <c r="IRC147" s="21"/>
      <c r="IRD147" s="21"/>
      <c r="IRE147" s="21"/>
      <c r="IRF147" s="21"/>
      <c r="IRG147" s="21"/>
      <c r="IRH147" s="21"/>
      <c r="IRI147" s="21"/>
      <c r="IRJ147" s="21"/>
      <c r="IRK147" s="21"/>
      <c r="IRL147" s="21"/>
      <c r="IRM147" s="21"/>
      <c r="IRN147" s="21"/>
      <c r="IRO147" s="21"/>
      <c r="IRP147" s="21"/>
      <c r="IRQ147" s="21"/>
      <c r="IRR147" s="21"/>
      <c r="IRS147" s="21"/>
      <c r="IRT147" s="21"/>
      <c r="IRU147" s="21"/>
      <c r="IRV147" s="21"/>
      <c r="IRW147" s="21"/>
      <c r="IRX147" s="21"/>
      <c r="IRY147" s="21"/>
      <c r="IRZ147" s="21"/>
      <c r="ISA147" s="21"/>
      <c r="ISB147" s="21"/>
      <c r="ISC147" s="21"/>
      <c r="ISD147" s="21"/>
      <c r="ISE147" s="21"/>
      <c r="ISF147" s="21"/>
      <c r="ISG147" s="21"/>
      <c r="ISH147" s="21"/>
      <c r="ISI147" s="21"/>
      <c r="ISJ147" s="21"/>
      <c r="ISK147" s="21"/>
      <c r="ISL147" s="21"/>
      <c r="ISM147" s="21"/>
      <c r="ISN147" s="21"/>
      <c r="ISO147" s="21"/>
      <c r="ISP147" s="21"/>
      <c r="ISQ147" s="21"/>
      <c r="ISR147" s="21"/>
      <c r="ISS147" s="21"/>
      <c r="IST147" s="21"/>
      <c r="ISU147" s="21"/>
      <c r="ISV147" s="21"/>
      <c r="ISW147" s="21"/>
      <c r="ISX147" s="21"/>
      <c r="ISY147" s="21"/>
      <c r="ISZ147" s="21"/>
      <c r="ITA147" s="21"/>
      <c r="ITB147" s="21"/>
      <c r="ITC147" s="21"/>
      <c r="ITD147" s="21"/>
      <c r="ITE147" s="21"/>
      <c r="ITF147" s="21"/>
      <c r="ITG147" s="21"/>
      <c r="ITH147" s="21"/>
      <c r="ITI147" s="21"/>
      <c r="ITJ147" s="21"/>
      <c r="ITK147" s="21"/>
      <c r="ITL147" s="21"/>
      <c r="ITM147" s="21"/>
      <c r="ITN147" s="21"/>
      <c r="ITO147" s="21"/>
      <c r="ITP147" s="21"/>
      <c r="ITQ147" s="21"/>
      <c r="ITR147" s="21"/>
      <c r="ITS147" s="21"/>
      <c r="ITT147" s="21"/>
      <c r="ITU147" s="21"/>
      <c r="ITV147" s="21"/>
      <c r="ITW147" s="21"/>
      <c r="ITX147" s="21"/>
      <c r="ITY147" s="21"/>
      <c r="ITZ147" s="21"/>
      <c r="IUA147" s="21"/>
      <c r="IUB147" s="21"/>
      <c r="IUC147" s="21"/>
      <c r="IUD147" s="21"/>
      <c r="IUE147" s="21"/>
      <c r="IUF147" s="21"/>
      <c r="IUG147" s="21"/>
      <c r="IUH147" s="21"/>
      <c r="IUI147" s="21"/>
      <c r="IUJ147" s="21"/>
      <c r="IUK147" s="21"/>
      <c r="IUL147" s="21"/>
      <c r="IUM147" s="21"/>
      <c r="IUN147" s="21"/>
      <c r="IUO147" s="21"/>
      <c r="IUP147" s="21"/>
      <c r="IUQ147" s="21"/>
      <c r="IUR147" s="21"/>
      <c r="IUS147" s="21"/>
      <c r="IUT147" s="21"/>
      <c r="IUU147" s="21"/>
      <c r="IUV147" s="21"/>
      <c r="IUW147" s="21"/>
      <c r="IUX147" s="21"/>
      <c r="IUY147" s="21"/>
      <c r="IUZ147" s="21"/>
      <c r="IVA147" s="21"/>
      <c r="IVB147" s="21"/>
      <c r="IVC147" s="21"/>
      <c r="IVD147" s="21"/>
      <c r="IVE147" s="21"/>
      <c r="IVF147" s="21"/>
      <c r="IVG147" s="21"/>
      <c r="IVH147" s="21"/>
      <c r="IVI147" s="21"/>
      <c r="IVJ147" s="21"/>
      <c r="IVK147" s="21"/>
      <c r="IVL147" s="21"/>
      <c r="IVM147" s="21"/>
      <c r="IVN147" s="21"/>
      <c r="IVO147" s="21"/>
      <c r="IVP147" s="21"/>
      <c r="IVQ147" s="21"/>
      <c r="IVR147" s="21"/>
      <c r="IVS147" s="21"/>
      <c r="IVT147" s="21"/>
      <c r="IVU147" s="21"/>
      <c r="IVV147" s="21"/>
      <c r="IVW147" s="21"/>
      <c r="IVX147" s="21"/>
      <c r="IVY147" s="21"/>
      <c r="IVZ147" s="21"/>
      <c r="IWA147" s="21"/>
      <c r="IWB147" s="21"/>
      <c r="IWC147" s="21"/>
      <c r="IWD147" s="21"/>
      <c r="IWE147" s="21"/>
      <c r="IWF147" s="21"/>
      <c r="IWG147" s="21"/>
      <c r="IWH147" s="21"/>
      <c r="IWI147" s="21"/>
      <c r="IWJ147" s="21"/>
      <c r="IWK147" s="21"/>
      <c r="IWL147" s="21"/>
      <c r="IWM147" s="21"/>
      <c r="IWN147" s="21"/>
      <c r="IWO147" s="21"/>
      <c r="IWP147" s="21"/>
      <c r="IWQ147" s="21"/>
      <c r="IWR147" s="21"/>
      <c r="IWS147" s="21"/>
      <c r="IWT147" s="21"/>
      <c r="IWU147" s="21"/>
      <c r="IWV147" s="21"/>
      <c r="IWW147" s="21"/>
      <c r="IWX147" s="21"/>
      <c r="IWY147" s="21"/>
      <c r="IWZ147" s="21"/>
      <c r="IXA147" s="21"/>
      <c r="IXB147" s="21"/>
      <c r="IXC147" s="21"/>
      <c r="IXD147" s="21"/>
      <c r="IXE147" s="21"/>
      <c r="IXF147" s="21"/>
      <c r="IXG147" s="21"/>
      <c r="IXH147" s="21"/>
      <c r="IXI147" s="21"/>
      <c r="IXJ147" s="21"/>
      <c r="IXK147" s="21"/>
      <c r="IXL147" s="21"/>
      <c r="IXM147" s="21"/>
      <c r="IXN147" s="21"/>
      <c r="IXO147" s="21"/>
      <c r="IXP147" s="21"/>
      <c r="IXQ147" s="21"/>
      <c r="IXR147" s="21"/>
      <c r="IXS147" s="21"/>
      <c r="IXT147" s="21"/>
      <c r="IXU147" s="21"/>
      <c r="IXV147" s="21"/>
      <c r="IXW147" s="21"/>
      <c r="IXX147" s="21"/>
      <c r="IXY147" s="21"/>
      <c r="IXZ147" s="21"/>
      <c r="IYA147" s="21"/>
      <c r="IYB147" s="21"/>
      <c r="IYC147" s="21"/>
      <c r="IYD147" s="21"/>
      <c r="IYE147" s="21"/>
      <c r="IYF147" s="21"/>
      <c r="IYG147" s="21"/>
      <c r="IYH147" s="21"/>
      <c r="IYI147" s="21"/>
      <c r="IYJ147" s="21"/>
      <c r="IYK147" s="21"/>
      <c r="IYL147" s="21"/>
      <c r="IYM147" s="21"/>
      <c r="IYN147" s="21"/>
      <c r="IYO147" s="21"/>
      <c r="IYP147" s="21"/>
      <c r="IYQ147" s="21"/>
      <c r="IYR147" s="21"/>
      <c r="IYS147" s="21"/>
      <c r="IYT147" s="21"/>
      <c r="IYU147" s="21"/>
      <c r="IYV147" s="21"/>
      <c r="IYW147" s="21"/>
      <c r="IYX147" s="21"/>
      <c r="IYY147" s="21"/>
      <c r="IYZ147" s="21"/>
      <c r="IZA147" s="21"/>
      <c r="IZB147" s="21"/>
      <c r="IZC147" s="21"/>
      <c r="IZD147" s="21"/>
      <c r="IZE147" s="21"/>
      <c r="IZF147" s="21"/>
      <c r="IZG147" s="21"/>
      <c r="IZH147" s="21"/>
      <c r="IZI147" s="21"/>
      <c r="IZJ147" s="21"/>
      <c r="IZK147" s="21"/>
      <c r="IZL147" s="21"/>
      <c r="IZM147" s="21"/>
      <c r="IZN147" s="21"/>
      <c r="IZO147" s="21"/>
      <c r="IZP147" s="21"/>
      <c r="IZQ147" s="21"/>
      <c r="IZR147" s="21"/>
      <c r="IZS147" s="21"/>
      <c r="IZT147" s="21"/>
      <c r="IZU147" s="21"/>
      <c r="IZV147" s="21"/>
      <c r="IZW147" s="21"/>
      <c r="IZX147" s="21"/>
      <c r="IZY147" s="21"/>
      <c r="IZZ147" s="21"/>
      <c r="JAA147" s="21"/>
      <c r="JAB147" s="21"/>
      <c r="JAC147" s="21"/>
      <c r="JAD147" s="21"/>
      <c r="JAE147" s="21"/>
      <c r="JAF147" s="21"/>
      <c r="JAG147" s="21"/>
      <c r="JAH147" s="21"/>
      <c r="JAI147" s="21"/>
      <c r="JAJ147" s="21"/>
      <c r="JAK147" s="21"/>
      <c r="JAL147" s="21"/>
      <c r="JAM147" s="21"/>
      <c r="JAN147" s="21"/>
      <c r="JAO147" s="21"/>
      <c r="JAP147" s="21"/>
      <c r="JAQ147" s="21"/>
      <c r="JAR147" s="21"/>
      <c r="JAS147" s="21"/>
      <c r="JAT147" s="21"/>
      <c r="JAU147" s="21"/>
      <c r="JAV147" s="21"/>
      <c r="JAW147" s="21"/>
      <c r="JAX147" s="21"/>
      <c r="JAY147" s="21"/>
      <c r="JAZ147" s="21"/>
      <c r="JBA147" s="21"/>
      <c r="JBB147" s="21"/>
      <c r="JBC147" s="21"/>
      <c r="JBD147" s="21"/>
      <c r="JBE147" s="21"/>
      <c r="JBF147" s="21"/>
      <c r="JBG147" s="21"/>
      <c r="JBH147" s="21"/>
      <c r="JBI147" s="21"/>
      <c r="JBJ147" s="21"/>
      <c r="JBK147" s="21"/>
      <c r="JBL147" s="21"/>
      <c r="JBM147" s="21"/>
      <c r="JBN147" s="21"/>
      <c r="JBO147" s="21"/>
      <c r="JBP147" s="21"/>
      <c r="JBQ147" s="21"/>
      <c r="JBR147" s="21"/>
      <c r="JBS147" s="21"/>
      <c r="JBT147" s="21"/>
      <c r="JBU147" s="21"/>
      <c r="JBV147" s="21"/>
      <c r="JBW147" s="21"/>
      <c r="JBX147" s="21"/>
      <c r="JBY147" s="21"/>
      <c r="JBZ147" s="21"/>
      <c r="JCA147" s="21"/>
      <c r="JCB147" s="21"/>
      <c r="JCC147" s="21"/>
      <c r="JCD147" s="21"/>
      <c r="JCE147" s="21"/>
      <c r="JCF147" s="21"/>
      <c r="JCG147" s="21"/>
      <c r="JCH147" s="21"/>
      <c r="JCI147" s="21"/>
      <c r="JCJ147" s="21"/>
      <c r="JCK147" s="21"/>
      <c r="JCL147" s="21"/>
      <c r="JCM147" s="21"/>
      <c r="JCN147" s="21"/>
      <c r="JCO147" s="21"/>
      <c r="JCP147" s="21"/>
      <c r="JCQ147" s="21"/>
      <c r="JCR147" s="21"/>
      <c r="JCS147" s="21"/>
      <c r="JCT147" s="21"/>
      <c r="JCU147" s="21"/>
      <c r="JCV147" s="21"/>
      <c r="JCW147" s="21"/>
      <c r="JCX147" s="21"/>
      <c r="JCY147" s="21"/>
      <c r="JCZ147" s="21"/>
      <c r="JDA147" s="21"/>
      <c r="JDB147" s="21"/>
      <c r="JDC147" s="21"/>
      <c r="JDD147" s="21"/>
      <c r="JDE147" s="21"/>
      <c r="JDF147" s="21"/>
      <c r="JDG147" s="21"/>
      <c r="JDH147" s="21"/>
      <c r="JDI147" s="21"/>
      <c r="JDJ147" s="21"/>
      <c r="JDK147" s="21"/>
      <c r="JDL147" s="21"/>
      <c r="JDM147" s="21"/>
      <c r="JDN147" s="21"/>
      <c r="JDO147" s="21"/>
      <c r="JDP147" s="21"/>
      <c r="JDQ147" s="21"/>
      <c r="JDR147" s="21"/>
      <c r="JDS147" s="21"/>
      <c r="JDT147" s="21"/>
      <c r="JDU147" s="21"/>
      <c r="JDV147" s="21"/>
      <c r="JDW147" s="21"/>
      <c r="JDX147" s="21"/>
      <c r="JDY147" s="21"/>
      <c r="JDZ147" s="21"/>
      <c r="JEA147" s="21"/>
      <c r="JEB147" s="21"/>
      <c r="JEC147" s="21"/>
      <c r="JED147" s="21"/>
      <c r="JEE147" s="21"/>
      <c r="JEF147" s="21"/>
      <c r="JEG147" s="21"/>
      <c r="JEH147" s="21"/>
      <c r="JEI147" s="21"/>
      <c r="JEJ147" s="21"/>
      <c r="JEK147" s="21"/>
      <c r="JEL147" s="21"/>
      <c r="JEM147" s="21"/>
      <c r="JEN147" s="21"/>
      <c r="JEO147" s="21"/>
      <c r="JEP147" s="21"/>
      <c r="JEQ147" s="21"/>
      <c r="JER147" s="21"/>
      <c r="JES147" s="21"/>
      <c r="JET147" s="21"/>
      <c r="JEU147" s="21"/>
      <c r="JEV147" s="21"/>
      <c r="JEW147" s="21"/>
      <c r="JEX147" s="21"/>
      <c r="JEY147" s="21"/>
      <c r="JEZ147" s="21"/>
      <c r="JFA147" s="21"/>
      <c r="JFB147" s="21"/>
      <c r="JFC147" s="21"/>
      <c r="JFD147" s="21"/>
      <c r="JFE147" s="21"/>
      <c r="JFF147" s="21"/>
      <c r="JFG147" s="21"/>
      <c r="JFH147" s="21"/>
      <c r="JFI147" s="21"/>
      <c r="JFJ147" s="21"/>
      <c r="JFK147" s="21"/>
      <c r="JFL147" s="21"/>
      <c r="JFM147" s="21"/>
      <c r="JFN147" s="21"/>
      <c r="JFO147" s="21"/>
      <c r="JFP147" s="21"/>
      <c r="JFQ147" s="21"/>
      <c r="JFR147" s="21"/>
      <c r="JFS147" s="21"/>
      <c r="JFT147" s="21"/>
      <c r="JFU147" s="21"/>
      <c r="JFV147" s="21"/>
      <c r="JFW147" s="21"/>
      <c r="JFX147" s="21"/>
      <c r="JFY147" s="21"/>
      <c r="JFZ147" s="21"/>
      <c r="JGA147" s="21"/>
      <c r="JGB147" s="21"/>
      <c r="JGC147" s="21"/>
      <c r="JGD147" s="21"/>
      <c r="JGE147" s="21"/>
      <c r="JGF147" s="21"/>
      <c r="JGG147" s="21"/>
      <c r="JGH147" s="21"/>
      <c r="JGI147" s="21"/>
      <c r="JGJ147" s="21"/>
      <c r="JGK147" s="21"/>
      <c r="JGL147" s="21"/>
      <c r="JGM147" s="21"/>
      <c r="JGN147" s="21"/>
      <c r="JGO147" s="21"/>
      <c r="JGP147" s="21"/>
      <c r="JGQ147" s="21"/>
      <c r="JGR147" s="21"/>
      <c r="JGS147" s="21"/>
      <c r="JGT147" s="21"/>
      <c r="JGU147" s="21"/>
      <c r="JGV147" s="21"/>
      <c r="JGW147" s="21"/>
      <c r="JGX147" s="21"/>
      <c r="JGY147" s="21"/>
      <c r="JGZ147" s="21"/>
      <c r="JHA147" s="21"/>
      <c r="JHB147" s="21"/>
      <c r="JHC147" s="21"/>
      <c r="JHD147" s="21"/>
      <c r="JHE147" s="21"/>
      <c r="JHF147" s="21"/>
      <c r="JHG147" s="21"/>
      <c r="JHH147" s="21"/>
      <c r="JHI147" s="21"/>
      <c r="JHJ147" s="21"/>
      <c r="JHK147" s="21"/>
      <c r="JHL147" s="21"/>
      <c r="JHM147" s="21"/>
      <c r="JHN147" s="21"/>
      <c r="JHO147" s="21"/>
      <c r="JHP147" s="21"/>
      <c r="JHQ147" s="21"/>
      <c r="JHR147" s="21"/>
      <c r="JHS147" s="21"/>
      <c r="JHT147" s="21"/>
      <c r="JHU147" s="21"/>
      <c r="JHV147" s="21"/>
      <c r="JHW147" s="21"/>
      <c r="JHX147" s="21"/>
      <c r="JHY147" s="21"/>
      <c r="JHZ147" s="21"/>
      <c r="JIA147" s="21"/>
      <c r="JIB147" s="21"/>
      <c r="JIC147" s="21"/>
      <c r="JID147" s="21"/>
      <c r="JIE147" s="21"/>
      <c r="JIF147" s="21"/>
      <c r="JIG147" s="21"/>
      <c r="JIH147" s="21"/>
      <c r="JII147" s="21"/>
      <c r="JIJ147" s="21"/>
      <c r="JIK147" s="21"/>
      <c r="JIL147" s="21"/>
      <c r="JIM147" s="21"/>
      <c r="JIN147" s="21"/>
      <c r="JIO147" s="21"/>
      <c r="JIP147" s="21"/>
      <c r="JIQ147" s="21"/>
      <c r="JIR147" s="21"/>
      <c r="JIS147" s="21"/>
      <c r="JIT147" s="21"/>
      <c r="JIU147" s="21"/>
      <c r="JIV147" s="21"/>
      <c r="JIW147" s="21"/>
      <c r="JIX147" s="21"/>
      <c r="JIY147" s="21"/>
      <c r="JIZ147" s="21"/>
      <c r="JJA147" s="21"/>
      <c r="JJB147" s="21"/>
      <c r="JJC147" s="21"/>
      <c r="JJD147" s="21"/>
      <c r="JJE147" s="21"/>
      <c r="JJF147" s="21"/>
      <c r="JJG147" s="21"/>
      <c r="JJH147" s="21"/>
      <c r="JJI147" s="21"/>
      <c r="JJJ147" s="21"/>
      <c r="JJK147" s="21"/>
      <c r="JJL147" s="21"/>
      <c r="JJM147" s="21"/>
      <c r="JJN147" s="21"/>
      <c r="JJO147" s="21"/>
      <c r="JJP147" s="21"/>
      <c r="JJQ147" s="21"/>
      <c r="JJR147" s="21"/>
      <c r="JJS147" s="21"/>
      <c r="JJT147" s="21"/>
      <c r="JJU147" s="21"/>
      <c r="JJV147" s="21"/>
      <c r="JJW147" s="21"/>
      <c r="JJX147" s="21"/>
      <c r="JJY147" s="21"/>
      <c r="JJZ147" s="21"/>
      <c r="JKA147" s="21"/>
      <c r="JKB147" s="21"/>
      <c r="JKC147" s="21"/>
      <c r="JKD147" s="21"/>
      <c r="JKE147" s="21"/>
      <c r="JKF147" s="21"/>
      <c r="JKG147" s="21"/>
      <c r="JKH147" s="21"/>
      <c r="JKI147" s="21"/>
      <c r="JKJ147" s="21"/>
      <c r="JKK147" s="21"/>
      <c r="JKL147" s="21"/>
      <c r="JKM147" s="21"/>
      <c r="JKN147" s="21"/>
      <c r="JKO147" s="21"/>
      <c r="JKP147" s="21"/>
      <c r="JKQ147" s="21"/>
      <c r="JKR147" s="21"/>
      <c r="JKS147" s="21"/>
      <c r="JKT147" s="21"/>
      <c r="JKU147" s="21"/>
      <c r="JKV147" s="21"/>
      <c r="JKW147" s="21"/>
      <c r="JKX147" s="21"/>
      <c r="JKY147" s="21"/>
      <c r="JKZ147" s="21"/>
      <c r="JLA147" s="21"/>
      <c r="JLB147" s="21"/>
      <c r="JLC147" s="21"/>
      <c r="JLD147" s="21"/>
      <c r="JLE147" s="21"/>
      <c r="JLF147" s="21"/>
      <c r="JLG147" s="21"/>
      <c r="JLH147" s="21"/>
      <c r="JLI147" s="21"/>
      <c r="JLJ147" s="21"/>
      <c r="JLK147" s="21"/>
      <c r="JLL147" s="21"/>
      <c r="JLM147" s="21"/>
      <c r="JLN147" s="21"/>
      <c r="JLO147" s="21"/>
      <c r="JLP147" s="21"/>
      <c r="JLQ147" s="21"/>
      <c r="JLR147" s="21"/>
      <c r="JLS147" s="21"/>
      <c r="JLT147" s="21"/>
      <c r="JLU147" s="21"/>
      <c r="JLV147" s="21"/>
      <c r="JLW147" s="21"/>
      <c r="JLX147" s="21"/>
      <c r="JLY147" s="21"/>
      <c r="JLZ147" s="21"/>
      <c r="JMA147" s="21"/>
      <c r="JMB147" s="21"/>
      <c r="JMC147" s="21"/>
      <c r="JMD147" s="21"/>
      <c r="JME147" s="21"/>
      <c r="JMF147" s="21"/>
      <c r="JMG147" s="21"/>
      <c r="JMH147" s="21"/>
      <c r="JMI147" s="21"/>
      <c r="JMJ147" s="21"/>
      <c r="JMK147" s="21"/>
      <c r="JML147" s="21"/>
      <c r="JMM147" s="21"/>
      <c r="JMN147" s="21"/>
      <c r="JMO147" s="21"/>
      <c r="JMP147" s="21"/>
      <c r="JMQ147" s="21"/>
      <c r="JMR147" s="21"/>
      <c r="JMS147" s="21"/>
      <c r="JMT147" s="21"/>
      <c r="JMU147" s="21"/>
      <c r="JMV147" s="21"/>
      <c r="JMW147" s="21"/>
      <c r="JMX147" s="21"/>
      <c r="JMY147" s="21"/>
      <c r="JMZ147" s="21"/>
      <c r="JNA147" s="21"/>
      <c r="JNB147" s="21"/>
      <c r="JNC147" s="21"/>
      <c r="JND147" s="21"/>
      <c r="JNE147" s="21"/>
      <c r="JNF147" s="21"/>
      <c r="JNG147" s="21"/>
      <c r="JNH147" s="21"/>
      <c r="JNI147" s="21"/>
      <c r="JNJ147" s="21"/>
      <c r="JNK147" s="21"/>
      <c r="JNL147" s="21"/>
      <c r="JNM147" s="21"/>
      <c r="JNN147" s="21"/>
      <c r="JNO147" s="21"/>
      <c r="JNP147" s="21"/>
      <c r="JNQ147" s="21"/>
      <c r="JNR147" s="21"/>
      <c r="JNS147" s="21"/>
      <c r="JNT147" s="21"/>
      <c r="JNU147" s="21"/>
      <c r="JNV147" s="21"/>
      <c r="JNW147" s="21"/>
      <c r="JNX147" s="21"/>
      <c r="JNY147" s="21"/>
      <c r="JNZ147" s="21"/>
      <c r="JOA147" s="21"/>
      <c r="JOB147" s="21"/>
      <c r="JOC147" s="21"/>
      <c r="JOD147" s="21"/>
      <c r="JOE147" s="21"/>
      <c r="JOF147" s="21"/>
      <c r="JOG147" s="21"/>
      <c r="JOH147" s="21"/>
      <c r="JOI147" s="21"/>
      <c r="JOJ147" s="21"/>
      <c r="JOK147" s="21"/>
      <c r="JOL147" s="21"/>
      <c r="JOM147" s="21"/>
      <c r="JON147" s="21"/>
      <c r="JOO147" s="21"/>
      <c r="JOP147" s="21"/>
      <c r="JOQ147" s="21"/>
      <c r="JOR147" s="21"/>
      <c r="JOS147" s="21"/>
      <c r="JOT147" s="21"/>
      <c r="JOU147" s="21"/>
      <c r="JOV147" s="21"/>
      <c r="JOW147" s="21"/>
      <c r="JOX147" s="21"/>
      <c r="JOY147" s="21"/>
      <c r="JOZ147" s="21"/>
      <c r="JPA147" s="21"/>
      <c r="JPB147" s="21"/>
      <c r="JPC147" s="21"/>
      <c r="JPD147" s="21"/>
      <c r="JPE147" s="21"/>
      <c r="JPF147" s="21"/>
      <c r="JPG147" s="21"/>
      <c r="JPH147" s="21"/>
      <c r="JPI147" s="21"/>
      <c r="JPJ147" s="21"/>
      <c r="JPK147" s="21"/>
      <c r="JPL147" s="21"/>
      <c r="JPM147" s="21"/>
      <c r="JPN147" s="21"/>
      <c r="JPO147" s="21"/>
      <c r="JPP147" s="21"/>
      <c r="JPQ147" s="21"/>
      <c r="JPR147" s="21"/>
      <c r="JPS147" s="21"/>
      <c r="JPT147" s="21"/>
      <c r="JPU147" s="21"/>
      <c r="JPV147" s="21"/>
      <c r="JPW147" s="21"/>
      <c r="JPX147" s="21"/>
      <c r="JPY147" s="21"/>
      <c r="JPZ147" s="21"/>
      <c r="JQA147" s="21"/>
      <c r="JQB147" s="21"/>
      <c r="JQC147" s="21"/>
      <c r="JQD147" s="21"/>
      <c r="JQE147" s="21"/>
      <c r="JQF147" s="21"/>
      <c r="JQG147" s="21"/>
      <c r="JQH147" s="21"/>
      <c r="JQI147" s="21"/>
      <c r="JQJ147" s="21"/>
      <c r="JQK147" s="21"/>
      <c r="JQL147" s="21"/>
      <c r="JQM147" s="21"/>
      <c r="JQN147" s="21"/>
      <c r="JQO147" s="21"/>
      <c r="JQP147" s="21"/>
      <c r="JQQ147" s="21"/>
      <c r="JQR147" s="21"/>
      <c r="JQS147" s="21"/>
      <c r="JQT147" s="21"/>
      <c r="JQU147" s="21"/>
      <c r="JQV147" s="21"/>
      <c r="JQW147" s="21"/>
      <c r="JQX147" s="21"/>
      <c r="JQY147" s="21"/>
      <c r="JQZ147" s="21"/>
      <c r="JRA147" s="21"/>
      <c r="JRB147" s="21"/>
      <c r="JRC147" s="21"/>
      <c r="JRD147" s="21"/>
      <c r="JRE147" s="21"/>
      <c r="JRF147" s="21"/>
      <c r="JRG147" s="21"/>
      <c r="JRH147" s="21"/>
      <c r="JRI147" s="21"/>
      <c r="JRJ147" s="21"/>
      <c r="JRK147" s="21"/>
      <c r="JRL147" s="21"/>
      <c r="JRM147" s="21"/>
      <c r="JRN147" s="21"/>
      <c r="JRO147" s="21"/>
      <c r="JRP147" s="21"/>
      <c r="JRQ147" s="21"/>
      <c r="JRR147" s="21"/>
      <c r="JRS147" s="21"/>
      <c r="JRT147" s="21"/>
      <c r="JRU147" s="21"/>
      <c r="JRV147" s="21"/>
      <c r="JRW147" s="21"/>
      <c r="JRX147" s="21"/>
      <c r="JRY147" s="21"/>
      <c r="JRZ147" s="21"/>
      <c r="JSA147" s="21"/>
      <c r="JSB147" s="21"/>
      <c r="JSC147" s="21"/>
      <c r="JSD147" s="21"/>
      <c r="JSE147" s="21"/>
      <c r="JSF147" s="21"/>
      <c r="JSG147" s="21"/>
      <c r="JSH147" s="21"/>
      <c r="JSI147" s="21"/>
      <c r="JSJ147" s="21"/>
      <c r="JSK147" s="21"/>
      <c r="JSL147" s="21"/>
      <c r="JSM147" s="21"/>
      <c r="JSN147" s="21"/>
      <c r="JSO147" s="21"/>
      <c r="JSP147" s="21"/>
      <c r="JSQ147" s="21"/>
      <c r="JSR147" s="21"/>
      <c r="JSS147" s="21"/>
      <c r="JST147" s="21"/>
      <c r="JSU147" s="21"/>
      <c r="JSV147" s="21"/>
      <c r="JSW147" s="21"/>
      <c r="JSX147" s="21"/>
      <c r="JSY147" s="21"/>
      <c r="JSZ147" s="21"/>
      <c r="JTA147" s="21"/>
      <c r="JTB147" s="21"/>
      <c r="JTC147" s="21"/>
      <c r="JTD147" s="21"/>
      <c r="JTE147" s="21"/>
      <c r="JTF147" s="21"/>
      <c r="JTG147" s="21"/>
      <c r="JTH147" s="21"/>
      <c r="JTI147" s="21"/>
      <c r="JTJ147" s="21"/>
      <c r="JTK147" s="21"/>
      <c r="JTL147" s="21"/>
      <c r="JTM147" s="21"/>
      <c r="JTN147" s="21"/>
      <c r="JTO147" s="21"/>
      <c r="JTP147" s="21"/>
      <c r="JTQ147" s="21"/>
      <c r="JTR147" s="21"/>
      <c r="JTS147" s="21"/>
      <c r="JTT147" s="21"/>
      <c r="JTU147" s="21"/>
      <c r="JTV147" s="21"/>
      <c r="JTW147" s="21"/>
      <c r="JTX147" s="21"/>
      <c r="JTY147" s="21"/>
      <c r="JTZ147" s="21"/>
      <c r="JUA147" s="21"/>
      <c r="JUB147" s="21"/>
      <c r="JUC147" s="21"/>
      <c r="JUD147" s="21"/>
      <c r="JUE147" s="21"/>
      <c r="JUF147" s="21"/>
      <c r="JUG147" s="21"/>
      <c r="JUH147" s="21"/>
      <c r="JUI147" s="21"/>
      <c r="JUJ147" s="21"/>
      <c r="JUK147" s="21"/>
      <c r="JUL147" s="21"/>
      <c r="JUM147" s="21"/>
      <c r="JUN147" s="21"/>
      <c r="JUO147" s="21"/>
      <c r="JUP147" s="21"/>
      <c r="JUQ147" s="21"/>
      <c r="JUR147" s="21"/>
      <c r="JUS147" s="21"/>
      <c r="JUT147" s="21"/>
      <c r="JUU147" s="21"/>
      <c r="JUV147" s="21"/>
      <c r="JUW147" s="21"/>
      <c r="JUX147" s="21"/>
      <c r="JUY147" s="21"/>
      <c r="JUZ147" s="21"/>
      <c r="JVA147" s="21"/>
      <c r="JVB147" s="21"/>
      <c r="JVC147" s="21"/>
      <c r="JVD147" s="21"/>
      <c r="JVE147" s="21"/>
      <c r="JVF147" s="21"/>
      <c r="JVG147" s="21"/>
      <c r="JVH147" s="21"/>
      <c r="JVI147" s="21"/>
      <c r="JVJ147" s="21"/>
      <c r="JVK147" s="21"/>
      <c r="JVL147" s="21"/>
      <c r="JVM147" s="21"/>
      <c r="JVN147" s="21"/>
      <c r="JVO147" s="21"/>
      <c r="JVP147" s="21"/>
      <c r="JVQ147" s="21"/>
      <c r="JVR147" s="21"/>
      <c r="JVS147" s="21"/>
      <c r="JVT147" s="21"/>
      <c r="JVU147" s="21"/>
      <c r="JVV147" s="21"/>
      <c r="JVW147" s="21"/>
      <c r="JVX147" s="21"/>
      <c r="JVY147" s="21"/>
      <c r="JVZ147" s="21"/>
      <c r="JWA147" s="21"/>
      <c r="JWB147" s="21"/>
      <c r="JWC147" s="21"/>
      <c r="JWD147" s="21"/>
      <c r="JWE147" s="21"/>
      <c r="JWF147" s="21"/>
      <c r="JWG147" s="21"/>
      <c r="JWH147" s="21"/>
      <c r="JWI147" s="21"/>
      <c r="JWJ147" s="21"/>
      <c r="JWK147" s="21"/>
      <c r="JWL147" s="21"/>
      <c r="JWM147" s="21"/>
      <c r="JWN147" s="21"/>
      <c r="JWO147" s="21"/>
      <c r="JWP147" s="21"/>
      <c r="JWQ147" s="21"/>
      <c r="JWR147" s="21"/>
      <c r="JWS147" s="21"/>
      <c r="JWT147" s="21"/>
      <c r="JWU147" s="21"/>
      <c r="JWV147" s="21"/>
      <c r="JWW147" s="21"/>
      <c r="JWX147" s="21"/>
      <c r="JWY147" s="21"/>
      <c r="JWZ147" s="21"/>
      <c r="JXA147" s="21"/>
      <c r="JXB147" s="21"/>
      <c r="JXC147" s="21"/>
      <c r="JXD147" s="21"/>
      <c r="JXE147" s="21"/>
      <c r="JXF147" s="21"/>
      <c r="JXG147" s="21"/>
      <c r="JXH147" s="21"/>
      <c r="JXI147" s="21"/>
      <c r="JXJ147" s="21"/>
      <c r="JXK147" s="21"/>
      <c r="JXL147" s="21"/>
      <c r="JXM147" s="21"/>
      <c r="JXN147" s="21"/>
      <c r="JXO147" s="21"/>
      <c r="JXP147" s="21"/>
      <c r="JXQ147" s="21"/>
      <c r="JXR147" s="21"/>
      <c r="JXS147" s="21"/>
      <c r="JXT147" s="21"/>
      <c r="JXU147" s="21"/>
      <c r="JXV147" s="21"/>
      <c r="JXW147" s="21"/>
      <c r="JXX147" s="21"/>
      <c r="JXY147" s="21"/>
      <c r="JXZ147" s="21"/>
      <c r="JYA147" s="21"/>
      <c r="JYB147" s="21"/>
      <c r="JYC147" s="21"/>
      <c r="JYD147" s="21"/>
      <c r="JYE147" s="21"/>
      <c r="JYF147" s="21"/>
      <c r="JYG147" s="21"/>
      <c r="JYH147" s="21"/>
      <c r="JYI147" s="21"/>
      <c r="JYJ147" s="21"/>
      <c r="JYK147" s="21"/>
      <c r="JYL147" s="21"/>
      <c r="JYM147" s="21"/>
      <c r="JYN147" s="21"/>
      <c r="JYO147" s="21"/>
      <c r="JYP147" s="21"/>
      <c r="JYQ147" s="21"/>
      <c r="JYR147" s="21"/>
      <c r="JYS147" s="21"/>
      <c r="JYT147" s="21"/>
      <c r="JYU147" s="21"/>
      <c r="JYV147" s="21"/>
      <c r="JYW147" s="21"/>
      <c r="JYX147" s="21"/>
      <c r="JYY147" s="21"/>
      <c r="JYZ147" s="21"/>
      <c r="JZA147" s="21"/>
      <c r="JZB147" s="21"/>
      <c r="JZC147" s="21"/>
      <c r="JZD147" s="21"/>
      <c r="JZE147" s="21"/>
      <c r="JZF147" s="21"/>
      <c r="JZG147" s="21"/>
      <c r="JZH147" s="21"/>
      <c r="JZI147" s="21"/>
      <c r="JZJ147" s="21"/>
      <c r="JZK147" s="21"/>
      <c r="JZL147" s="21"/>
      <c r="JZM147" s="21"/>
      <c r="JZN147" s="21"/>
      <c r="JZO147" s="21"/>
      <c r="JZP147" s="21"/>
      <c r="JZQ147" s="21"/>
      <c r="JZR147" s="21"/>
      <c r="JZS147" s="21"/>
      <c r="JZT147" s="21"/>
      <c r="JZU147" s="21"/>
      <c r="JZV147" s="21"/>
      <c r="JZW147" s="21"/>
      <c r="JZX147" s="21"/>
      <c r="JZY147" s="21"/>
      <c r="JZZ147" s="21"/>
      <c r="KAA147" s="21"/>
      <c r="KAB147" s="21"/>
      <c r="KAC147" s="21"/>
      <c r="KAD147" s="21"/>
      <c r="KAE147" s="21"/>
      <c r="KAF147" s="21"/>
      <c r="KAG147" s="21"/>
      <c r="KAH147" s="21"/>
      <c r="KAI147" s="21"/>
      <c r="KAJ147" s="21"/>
      <c r="KAK147" s="21"/>
      <c r="KAL147" s="21"/>
      <c r="KAM147" s="21"/>
      <c r="KAN147" s="21"/>
      <c r="KAO147" s="21"/>
      <c r="KAP147" s="21"/>
      <c r="KAQ147" s="21"/>
      <c r="KAR147" s="21"/>
      <c r="KAS147" s="21"/>
      <c r="KAT147" s="21"/>
      <c r="KAU147" s="21"/>
      <c r="KAV147" s="21"/>
      <c r="KAW147" s="21"/>
      <c r="KAX147" s="21"/>
      <c r="KAY147" s="21"/>
      <c r="KAZ147" s="21"/>
      <c r="KBA147" s="21"/>
      <c r="KBB147" s="21"/>
      <c r="KBC147" s="21"/>
      <c r="KBD147" s="21"/>
      <c r="KBE147" s="21"/>
      <c r="KBF147" s="21"/>
      <c r="KBG147" s="21"/>
      <c r="KBH147" s="21"/>
      <c r="KBI147" s="21"/>
      <c r="KBJ147" s="21"/>
      <c r="KBK147" s="21"/>
      <c r="KBL147" s="21"/>
      <c r="KBM147" s="21"/>
      <c r="KBN147" s="21"/>
      <c r="KBO147" s="21"/>
      <c r="KBP147" s="21"/>
      <c r="KBQ147" s="21"/>
      <c r="KBR147" s="21"/>
      <c r="KBS147" s="21"/>
      <c r="KBT147" s="21"/>
      <c r="KBU147" s="21"/>
      <c r="KBV147" s="21"/>
      <c r="KBW147" s="21"/>
      <c r="KBX147" s="21"/>
      <c r="KBY147" s="21"/>
      <c r="KBZ147" s="21"/>
      <c r="KCA147" s="21"/>
      <c r="KCB147" s="21"/>
      <c r="KCC147" s="21"/>
      <c r="KCD147" s="21"/>
      <c r="KCE147" s="21"/>
      <c r="KCF147" s="21"/>
      <c r="KCG147" s="21"/>
      <c r="KCH147" s="21"/>
      <c r="KCI147" s="21"/>
      <c r="KCJ147" s="21"/>
      <c r="KCK147" s="21"/>
      <c r="KCL147" s="21"/>
      <c r="KCM147" s="21"/>
      <c r="KCN147" s="21"/>
      <c r="KCO147" s="21"/>
      <c r="KCP147" s="21"/>
      <c r="KCQ147" s="21"/>
      <c r="KCR147" s="21"/>
      <c r="KCS147" s="21"/>
      <c r="KCT147" s="21"/>
      <c r="KCU147" s="21"/>
      <c r="KCV147" s="21"/>
      <c r="KCW147" s="21"/>
      <c r="KCX147" s="21"/>
      <c r="KCY147" s="21"/>
      <c r="KCZ147" s="21"/>
      <c r="KDA147" s="21"/>
      <c r="KDB147" s="21"/>
      <c r="KDC147" s="21"/>
      <c r="KDD147" s="21"/>
      <c r="KDE147" s="21"/>
      <c r="KDF147" s="21"/>
      <c r="KDG147" s="21"/>
      <c r="KDH147" s="21"/>
      <c r="KDI147" s="21"/>
      <c r="KDJ147" s="21"/>
      <c r="KDK147" s="21"/>
      <c r="KDL147" s="21"/>
      <c r="KDM147" s="21"/>
      <c r="KDN147" s="21"/>
      <c r="KDO147" s="21"/>
      <c r="KDP147" s="21"/>
      <c r="KDQ147" s="21"/>
      <c r="KDR147" s="21"/>
      <c r="KDS147" s="21"/>
      <c r="KDT147" s="21"/>
      <c r="KDU147" s="21"/>
      <c r="KDV147" s="21"/>
      <c r="KDW147" s="21"/>
      <c r="KDX147" s="21"/>
      <c r="KDY147" s="21"/>
      <c r="KDZ147" s="21"/>
      <c r="KEA147" s="21"/>
      <c r="KEB147" s="21"/>
      <c r="KEC147" s="21"/>
      <c r="KED147" s="21"/>
      <c r="KEE147" s="21"/>
      <c r="KEF147" s="21"/>
      <c r="KEG147" s="21"/>
      <c r="KEH147" s="21"/>
      <c r="KEI147" s="21"/>
      <c r="KEJ147" s="21"/>
      <c r="KEK147" s="21"/>
      <c r="KEL147" s="21"/>
      <c r="KEM147" s="21"/>
      <c r="KEN147" s="21"/>
      <c r="KEO147" s="21"/>
      <c r="KEP147" s="21"/>
      <c r="KEQ147" s="21"/>
      <c r="KER147" s="21"/>
      <c r="KES147" s="21"/>
      <c r="KET147" s="21"/>
      <c r="KEU147" s="21"/>
      <c r="KEV147" s="21"/>
      <c r="KEW147" s="21"/>
      <c r="KEX147" s="21"/>
      <c r="KEY147" s="21"/>
      <c r="KEZ147" s="21"/>
      <c r="KFA147" s="21"/>
      <c r="KFB147" s="21"/>
      <c r="KFC147" s="21"/>
      <c r="KFD147" s="21"/>
      <c r="KFE147" s="21"/>
      <c r="KFF147" s="21"/>
      <c r="KFG147" s="21"/>
      <c r="KFH147" s="21"/>
      <c r="KFI147" s="21"/>
      <c r="KFJ147" s="21"/>
      <c r="KFK147" s="21"/>
      <c r="KFL147" s="21"/>
      <c r="KFM147" s="21"/>
      <c r="KFN147" s="21"/>
      <c r="KFO147" s="21"/>
      <c r="KFP147" s="21"/>
      <c r="KFQ147" s="21"/>
      <c r="KFR147" s="21"/>
      <c r="KFS147" s="21"/>
      <c r="KFT147" s="21"/>
      <c r="KFU147" s="21"/>
      <c r="KFV147" s="21"/>
      <c r="KFW147" s="21"/>
      <c r="KFX147" s="21"/>
      <c r="KFY147" s="21"/>
      <c r="KFZ147" s="21"/>
      <c r="KGA147" s="21"/>
      <c r="KGB147" s="21"/>
      <c r="KGC147" s="21"/>
      <c r="KGD147" s="21"/>
      <c r="KGE147" s="21"/>
      <c r="KGF147" s="21"/>
      <c r="KGG147" s="21"/>
      <c r="KGH147" s="21"/>
      <c r="KGI147" s="21"/>
      <c r="KGJ147" s="21"/>
      <c r="KGK147" s="21"/>
      <c r="KGL147" s="21"/>
      <c r="KGM147" s="21"/>
      <c r="KGN147" s="21"/>
      <c r="KGO147" s="21"/>
      <c r="KGP147" s="21"/>
      <c r="KGQ147" s="21"/>
      <c r="KGR147" s="21"/>
      <c r="KGS147" s="21"/>
      <c r="KGT147" s="21"/>
      <c r="KGU147" s="21"/>
      <c r="KGV147" s="21"/>
      <c r="KGW147" s="21"/>
      <c r="KGX147" s="21"/>
      <c r="KGY147" s="21"/>
      <c r="KGZ147" s="21"/>
      <c r="KHA147" s="21"/>
      <c r="KHB147" s="21"/>
      <c r="KHC147" s="21"/>
      <c r="KHD147" s="21"/>
      <c r="KHE147" s="21"/>
      <c r="KHF147" s="21"/>
      <c r="KHG147" s="21"/>
      <c r="KHH147" s="21"/>
      <c r="KHI147" s="21"/>
      <c r="KHJ147" s="21"/>
      <c r="KHK147" s="21"/>
      <c r="KHL147" s="21"/>
      <c r="KHM147" s="21"/>
      <c r="KHN147" s="21"/>
      <c r="KHO147" s="21"/>
      <c r="KHP147" s="21"/>
      <c r="KHQ147" s="21"/>
      <c r="KHR147" s="21"/>
      <c r="KHS147" s="21"/>
      <c r="KHT147" s="21"/>
      <c r="KHU147" s="21"/>
      <c r="KHV147" s="21"/>
      <c r="KHW147" s="21"/>
      <c r="KHX147" s="21"/>
      <c r="KHY147" s="21"/>
      <c r="KHZ147" s="21"/>
      <c r="KIA147" s="21"/>
      <c r="KIB147" s="21"/>
      <c r="KIC147" s="21"/>
      <c r="KID147" s="21"/>
      <c r="KIE147" s="21"/>
      <c r="KIF147" s="21"/>
      <c r="KIG147" s="21"/>
      <c r="KIH147" s="21"/>
      <c r="KII147" s="21"/>
      <c r="KIJ147" s="21"/>
      <c r="KIK147" s="21"/>
      <c r="KIL147" s="21"/>
      <c r="KIM147" s="21"/>
      <c r="KIN147" s="21"/>
      <c r="KIO147" s="21"/>
      <c r="KIP147" s="21"/>
      <c r="KIQ147" s="21"/>
      <c r="KIR147" s="21"/>
      <c r="KIS147" s="21"/>
      <c r="KIT147" s="21"/>
      <c r="KIU147" s="21"/>
      <c r="KIV147" s="21"/>
      <c r="KIW147" s="21"/>
      <c r="KIX147" s="21"/>
      <c r="KIY147" s="21"/>
      <c r="KIZ147" s="21"/>
      <c r="KJA147" s="21"/>
      <c r="KJB147" s="21"/>
      <c r="KJC147" s="21"/>
      <c r="KJD147" s="21"/>
      <c r="KJE147" s="21"/>
      <c r="KJF147" s="21"/>
      <c r="KJG147" s="21"/>
      <c r="KJH147" s="21"/>
      <c r="KJI147" s="21"/>
      <c r="KJJ147" s="21"/>
      <c r="KJK147" s="21"/>
      <c r="KJL147" s="21"/>
      <c r="KJM147" s="21"/>
      <c r="KJN147" s="21"/>
      <c r="KJO147" s="21"/>
      <c r="KJP147" s="21"/>
      <c r="KJQ147" s="21"/>
      <c r="KJR147" s="21"/>
      <c r="KJS147" s="21"/>
      <c r="KJT147" s="21"/>
      <c r="KJU147" s="21"/>
      <c r="KJV147" s="21"/>
      <c r="KJW147" s="21"/>
      <c r="KJX147" s="21"/>
      <c r="KJY147" s="21"/>
      <c r="KJZ147" s="21"/>
      <c r="KKA147" s="21"/>
      <c r="KKB147" s="21"/>
      <c r="KKC147" s="21"/>
      <c r="KKD147" s="21"/>
      <c r="KKE147" s="21"/>
      <c r="KKF147" s="21"/>
      <c r="KKG147" s="21"/>
      <c r="KKH147" s="21"/>
      <c r="KKI147" s="21"/>
      <c r="KKJ147" s="21"/>
      <c r="KKK147" s="21"/>
      <c r="KKL147" s="21"/>
      <c r="KKM147" s="21"/>
      <c r="KKN147" s="21"/>
      <c r="KKO147" s="21"/>
      <c r="KKP147" s="21"/>
      <c r="KKQ147" s="21"/>
      <c r="KKR147" s="21"/>
      <c r="KKS147" s="21"/>
      <c r="KKT147" s="21"/>
      <c r="KKU147" s="21"/>
      <c r="KKV147" s="21"/>
      <c r="KKW147" s="21"/>
      <c r="KKX147" s="21"/>
      <c r="KKY147" s="21"/>
      <c r="KKZ147" s="21"/>
      <c r="KLA147" s="21"/>
      <c r="KLB147" s="21"/>
      <c r="KLC147" s="21"/>
      <c r="KLD147" s="21"/>
      <c r="KLE147" s="21"/>
      <c r="KLF147" s="21"/>
      <c r="KLG147" s="21"/>
      <c r="KLH147" s="21"/>
      <c r="KLI147" s="21"/>
      <c r="KLJ147" s="21"/>
      <c r="KLK147" s="21"/>
      <c r="KLL147" s="21"/>
      <c r="KLM147" s="21"/>
      <c r="KLN147" s="21"/>
      <c r="KLO147" s="21"/>
      <c r="KLP147" s="21"/>
      <c r="KLQ147" s="21"/>
      <c r="KLR147" s="21"/>
      <c r="KLS147" s="21"/>
      <c r="KLT147" s="21"/>
      <c r="KLU147" s="21"/>
      <c r="KLV147" s="21"/>
      <c r="KLW147" s="21"/>
      <c r="KLX147" s="21"/>
      <c r="KLY147" s="21"/>
      <c r="KLZ147" s="21"/>
      <c r="KMA147" s="21"/>
      <c r="KMB147" s="21"/>
      <c r="KMC147" s="21"/>
      <c r="KMD147" s="21"/>
      <c r="KME147" s="21"/>
      <c r="KMF147" s="21"/>
      <c r="KMG147" s="21"/>
      <c r="KMH147" s="21"/>
      <c r="KMI147" s="21"/>
      <c r="KMJ147" s="21"/>
      <c r="KMK147" s="21"/>
      <c r="KML147" s="21"/>
      <c r="KMM147" s="21"/>
      <c r="KMN147" s="21"/>
      <c r="KMO147" s="21"/>
      <c r="KMP147" s="21"/>
      <c r="KMQ147" s="21"/>
      <c r="KMR147" s="21"/>
      <c r="KMS147" s="21"/>
      <c r="KMT147" s="21"/>
      <c r="KMU147" s="21"/>
      <c r="KMV147" s="21"/>
      <c r="KMW147" s="21"/>
      <c r="KMX147" s="21"/>
      <c r="KMY147" s="21"/>
      <c r="KMZ147" s="21"/>
      <c r="KNA147" s="21"/>
      <c r="KNB147" s="21"/>
      <c r="KNC147" s="21"/>
      <c r="KND147" s="21"/>
      <c r="KNE147" s="21"/>
      <c r="KNF147" s="21"/>
      <c r="KNG147" s="21"/>
      <c r="KNH147" s="21"/>
      <c r="KNI147" s="21"/>
      <c r="KNJ147" s="21"/>
      <c r="KNK147" s="21"/>
      <c r="KNL147" s="21"/>
      <c r="KNM147" s="21"/>
      <c r="KNN147" s="21"/>
      <c r="KNO147" s="21"/>
      <c r="KNP147" s="21"/>
      <c r="KNQ147" s="21"/>
      <c r="KNR147" s="21"/>
      <c r="KNS147" s="21"/>
      <c r="KNT147" s="21"/>
      <c r="KNU147" s="21"/>
      <c r="KNV147" s="21"/>
      <c r="KNW147" s="21"/>
      <c r="KNX147" s="21"/>
      <c r="KNY147" s="21"/>
      <c r="KNZ147" s="21"/>
      <c r="KOA147" s="21"/>
      <c r="KOB147" s="21"/>
      <c r="KOC147" s="21"/>
      <c r="KOD147" s="21"/>
      <c r="KOE147" s="21"/>
      <c r="KOF147" s="21"/>
      <c r="KOG147" s="21"/>
      <c r="KOH147" s="21"/>
      <c r="KOI147" s="21"/>
      <c r="KOJ147" s="21"/>
      <c r="KOK147" s="21"/>
      <c r="KOL147" s="21"/>
      <c r="KOM147" s="21"/>
      <c r="KON147" s="21"/>
      <c r="KOO147" s="21"/>
      <c r="KOP147" s="21"/>
      <c r="KOQ147" s="21"/>
      <c r="KOR147" s="21"/>
      <c r="KOS147" s="21"/>
      <c r="KOT147" s="21"/>
      <c r="KOU147" s="21"/>
      <c r="KOV147" s="21"/>
      <c r="KOW147" s="21"/>
      <c r="KOX147" s="21"/>
      <c r="KOY147" s="21"/>
      <c r="KOZ147" s="21"/>
      <c r="KPA147" s="21"/>
      <c r="KPB147" s="21"/>
      <c r="KPC147" s="21"/>
      <c r="KPD147" s="21"/>
      <c r="KPE147" s="21"/>
      <c r="KPF147" s="21"/>
      <c r="KPG147" s="21"/>
      <c r="KPH147" s="21"/>
      <c r="KPI147" s="21"/>
      <c r="KPJ147" s="21"/>
      <c r="KPK147" s="21"/>
      <c r="KPL147" s="21"/>
      <c r="KPM147" s="21"/>
      <c r="KPN147" s="21"/>
      <c r="KPO147" s="21"/>
      <c r="KPP147" s="21"/>
      <c r="KPQ147" s="21"/>
      <c r="KPR147" s="21"/>
      <c r="KPS147" s="21"/>
      <c r="KPT147" s="21"/>
      <c r="KPU147" s="21"/>
      <c r="KPV147" s="21"/>
      <c r="KPW147" s="21"/>
      <c r="KPX147" s="21"/>
      <c r="KPY147" s="21"/>
      <c r="KPZ147" s="21"/>
      <c r="KQA147" s="21"/>
      <c r="KQB147" s="21"/>
      <c r="KQC147" s="21"/>
      <c r="KQD147" s="21"/>
      <c r="KQE147" s="21"/>
      <c r="KQF147" s="21"/>
      <c r="KQG147" s="21"/>
      <c r="KQH147" s="21"/>
      <c r="KQI147" s="21"/>
      <c r="KQJ147" s="21"/>
      <c r="KQK147" s="21"/>
      <c r="KQL147" s="21"/>
      <c r="KQM147" s="21"/>
      <c r="KQN147" s="21"/>
      <c r="KQO147" s="21"/>
      <c r="KQP147" s="21"/>
      <c r="KQQ147" s="21"/>
      <c r="KQR147" s="21"/>
      <c r="KQS147" s="21"/>
      <c r="KQT147" s="21"/>
      <c r="KQU147" s="21"/>
      <c r="KQV147" s="21"/>
      <c r="KQW147" s="21"/>
      <c r="KQX147" s="21"/>
      <c r="KQY147" s="21"/>
      <c r="KQZ147" s="21"/>
      <c r="KRA147" s="21"/>
      <c r="KRB147" s="21"/>
      <c r="KRC147" s="21"/>
      <c r="KRD147" s="21"/>
      <c r="KRE147" s="21"/>
      <c r="KRF147" s="21"/>
      <c r="KRG147" s="21"/>
      <c r="KRH147" s="21"/>
      <c r="KRI147" s="21"/>
      <c r="KRJ147" s="21"/>
      <c r="KRK147" s="21"/>
      <c r="KRL147" s="21"/>
      <c r="KRM147" s="21"/>
      <c r="KRN147" s="21"/>
      <c r="KRO147" s="21"/>
      <c r="KRP147" s="21"/>
      <c r="KRQ147" s="21"/>
      <c r="KRR147" s="21"/>
      <c r="KRS147" s="21"/>
      <c r="KRT147" s="21"/>
      <c r="KRU147" s="21"/>
      <c r="KRV147" s="21"/>
      <c r="KRW147" s="21"/>
      <c r="KRX147" s="21"/>
      <c r="KRY147" s="21"/>
      <c r="KRZ147" s="21"/>
      <c r="KSA147" s="21"/>
      <c r="KSB147" s="21"/>
      <c r="KSC147" s="21"/>
      <c r="KSD147" s="21"/>
      <c r="KSE147" s="21"/>
      <c r="KSF147" s="21"/>
      <c r="KSG147" s="21"/>
      <c r="KSH147" s="21"/>
      <c r="KSI147" s="21"/>
      <c r="KSJ147" s="21"/>
      <c r="KSK147" s="21"/>
      <c r="KSL147" s="21"/>
      <c r="KSM147" s="21"/>
      <c r="KSN147" s="21"/>
      <c r="KSO147" s="21"/>
      <c r="KSP147" s="21"/>
      <c r="KSQ147" s="21"/>
      <c r="KSR147" s="21"/>
      <c r="KSS147" s="21"/>
      <c r="KST147" s="21"/>
      <c r="KSU147" s="21"/>
      <c r="KSV147" s="21"/>
      <c r="KSW147" s="21"/>
      <c r="KSX147" s="21"/>
      <c r="KSY147" s="21"/>
      <c r="KSZ147" s="21"/>
      <c r="KTA147" s="21"/>
      <c r="KTB147" s="21"/>
      <c r="KTC147" s="21"/>
      <c r="KTD147" s="21"/>
      <c r="KTE147" s="21"/>
      <c r="KTF147" s="21"/>
      <c r="KTG147" s="21"/>
      <c r="KTH147" s="21"/>
      <c r="KTI147" s="21"/>
      <c r="KTJ147" s="21"/>
      <c r="KTK147" s="21"/>
      <c r="KTL147" s="21"/>
      <c r="KTM147" s="21"/>
      <c r="KTN147" s="21"/>
      <c r="KTO147" s="21"/>
      <c r="KTP147" s="21"/>
      <c r="KTQ147" s="21"/>
      <c r="KTR147" s="21"/>
      <c r="KTS147" s="21"/>
      <c r="KTT147" s="21"/>
      <c r="KTU147" s="21"/>
      <c r="KTV147" s="21"/>
      <c r="KTW147" s="21"/>
      <c r="KTX147" s="21"/>
      <c r="KTY147" s="21"/>
      <c r="KTZ147" s="21"/>
      <c r="KUA147" s="21"/>
      <c r="KUB147" s="21"/>
      <c r="KUC147" s="21"/>
      <c r="KUD147" s="21"/>
      <c r="KUE147" s="21"/>
      <c r="KUF147" s="21"/>
      <c r="KUG147" s="21"/>
      <c r="KUH147" s="21"/>
      <c r="KUI147" s="21"/>
      <c r="KUJ147" s="21"/>
      <c r="KUK147" s="21"/>
      <c r="KUL147" s="21"/>
      <c r="KUM147" s="21"/>
      <c r="KUN147" s="21"/>
      <c r="KUO147" s="21"/>
      <c r="KUP147" s="21"/>
      <c r="KUQ147" s="21"/>
      <c r="KUR147" s="21"/>
      <c r="KUS147" s="21"/>
      <c r="KUT147" s="21"/>
      <c r="KUU147" s="21"/>
      <c r="KUV147" s="21"/>
      <c r="KUW147" s="21"/>
      <c r="KUX147" s="21"/>
      <c r="KUY147" s="21"/>
      <c r="KUZ147" s="21"/>
      <c r="KVA147" s="21"/>
      <c r="KVB147" s="21"/>
      <c r="KVC147" s="21"/>
      <c r="KVD147" s="21"/>
      <c r="KVE147" s="21"/>
      <c r="KVF147" s="21"/>
      <c r="KVG147" s="21"/>
      <c r="KVH147" s="21"/>
      <c r="KVI147" s="21"/>
      <c r="KVJ147" s="21"/>
      <c r="KVK147" s="21"/>
      <c r="KVL147" s="21"/>
      <c r="KVM147" s="21"/>
      <c r="KVN147" s="21"/>
      <c r="KVO147" s="21"/>
      <c r="KVP147" s="21"/>
      <c r="KVQ147" s="21"/>
      <c r="KVR147" s="21"/>
      <c r="KVS147" s="21"/>
      <c r="KVT147" s="21"/>
      <c r="KVU147" s="21"/>
      <c r="KVV147" s="21"/>
      <c r="KVW147" s="21"/>
      <c r="KVX147" s="21"/>
      <c r="KVY147" s="21"/>
      <c r="KVZ147" s="21"/>
      <c r="KWA147" s="21"/>
      <c r="KWB147" s="21"/>
      <c r="KWC147" s="21"/>
      <c r="KWD147" s="21"/>
      <c r="KWE147" s="21"/>
      <c r="KWF147" s="21"/>
      <c r="KWG147" s="21"/>
      <c r="KWH147" s="21"/>
      <c r="KWI147" s="21"/>
      <c r="KWJ147" s="21"/>
      <c r="KWK147" s="21"/>
      <c r="KWL147" s="21"/>
      <c r="KWM147" s="21"/>
      <c r="KWN147" s="21"/>
      <c r="KWO147" s="21"/>
      <c r="KWP147" s="21"/>
      <c r="KWQ147" s="21"/>
      <c r="KWR147" s="21"/>
      <c r="KWS147" s="21"/>
      <c r="KWT147" s="21"/>
      <c r="KWU147" s="21"/>
      <c r="KWV147" s="21"/>
      <c r="KWW147" s="21"/>
      <c r="KWX147" s="21"/>
      <c r="KWY147" s="21"/>
      <c r="KWZ147" s="21"/>
      <c r="KXA147" s="21"/>
      <c r="KXB147" s="21"/>
      <c r="KXC147" s="21"/>
      <c r="KXD147" s="21"/>
      <c r="KXE147" s="21"/>
      <c r="KXF147" s="21"/>
      <c r="KXG147" s="21"/>
      <c r="KXH147" s="21"/>
      <c r="KXI147" s="21"/>
      <c r="KXJ147" s="21"/>
      <c r="KXK147" s="21"/>
      <c r="KXL147" s="21"/>
      <c r="KXM147" s="21"/>
      <c r="KXN147" s="21"/>
      <c r="KXO147" s="21"/>
      <c r="KXP147" s="21"/>
      <c r="KXQ147" s="21"/>
      <c r="KXR147" s="21"/>
      <c r="KXS147" s="21"/>
      <c r="KXT147" s="21"/>
      <c r="KXU147" s="21"/>
      <c r="KXV147" s="21"/>
      <c r="KXW147" s="21"/>
      <c r="KXX147" s="21"/>
      <c r="KXY147" s="21"/>
      <c r="KXZ147" s="21"/>
      <c r="KYA147" s="21"/>
      <c r="KYB147" s="21"/>
      <c r="KYC147" s="21"/>
      <c r="KYD147" s="21"/>
      <c r="KYE147" s="21"/>
      <c r="KYF147" s="21"/>
      <c r="KYG147" s="21"/>
      <c r="KYH147" s="21"/>
      <c r="KYI147" s="21"/>
      <c r="KYJ147" s="21"/>
      <c r="KYK147" s="21"/>
      <c r="KYL147" s="21"/>
      <c r="KYM147" s="21"/>
      <c r="KYN147" s="21"/>
      <c r="KYO147" s="21"/>
      <c r="KYP147" s="21"/>
      <c r="KYQ147" s="21"/>
      <c r="KYR147" s="21"/>
      <c r="KYS147" s="21"/>
      <c r="KYT147" s="21"/>
      <c r="KYU147" s="21"/>
      <c r="KYV147" s="21"/>
      <c r="KYW147" s="21"/>
      <c r="KYX147" s="21"/>
      <c r="KYY147" s="21"/>
      <c r="KYZ147" s="21"/>
      <c r="KZA147" s="21"/>
      <c r="KZB147" s="21"/>
      <c r="KZC147" s="21"/>
      <c r="KZD147" s="21"/>
      <c r="KZE147" s="21"/>
      <c r="KZF147" s="21"/>
      <c r="KZG147" s="21"/>
      <c r="KZH147" s="21"/>
      <c r="KZI147" s="21"/>
      <c r="KZJ147" s="21"/>
      <c r="KZK147" s="21"/>
      <c r="KZL147" s="21"/>
      <c r="KZM147" s="21"/>
      <c r="KZN147" s="21"/>
      <c r="KZO147" s="21"/>
      <c r="KZP147" s="21"/>
      <c r="KZQ147" s="21"/>
      <c r="KZR147" s="21"/>
      <c r="KZS147" s="21"/>
      <c r="KZT147" s="21"/>
      <c r="KZU147" s="21"/>
      <c r="KZV147" s="21"/>
      <c r="KZW147" s="21"/>
      <c r="KZX147" s="21"/>
      <c r="KZY147" s="21"/>
      <c r="KZZ147" s="21"/>
      <c r="LAA147" s="21"/>
      <c r="LAB147" s="21"/>
      <c r="LAC147" s="21"/>
      <c r="LAD147" s="21"/>
      <c r="LAE147" s="21"/>
      <c r="LAF147" s="21"/>
      <c r="LAG147" s="21"/>
      <c r="LAH147" s="21"/>
      <c r="LAI147" s="21"/>
      <c r="LAJ147" s="21"/>
      <c r="LAK147" s="21"/>
      <c r="LAL147" s="21"/>
      <c r="LAM147" s="21"/>
      <c r="LAN147" s="21"/>
      <c r="LAO147" s="21"/>
      <c r="LAP147" s="21"/>
      <c r="LAQ147" s="21"/>
      <c r="LAR147" s="21"/>
      <c r="LAS147" s="21"/>
      <c r="LAT147" s="21"/>
      <c r="LAU147" s="21"/>
      <c r="LAV147" s="21"/>
      <c r="LAW147" s="21"/>
      <c r="LAX147" s="21"/>
      <c r="LAY147" s="21"/>
      <c r="LAZ147" s="21"/>
      <c r="LBA147" s="21"/>
      <c r="LBB147" s="21"/>
      <c r="LBC147" s="21"/>
      <c r="LBD147" s="21"/>
      <c r="LBE147" s="21"/>
      <c r="LBF147" s="21"/>
      <c r="LBG147" s="21"/>
      <c r="LBH147" s="21"/>
      <c r="LBI147" s="21"/>
      <c r="LBJ147" s="21"/>
      <c r="LBK147" s="21"/>
      <c r="LBL147" s="21"/>
      <c r="LBM147" s="21"/>
      <c r="LBN147" s="21"/>
      <c r="LBO147" s="21"/>
      <c r="LBP147" s="21"/>
      <c r="LBQ147" s="21"/>
      <c r="LBR147" s="21"/>
      <c r="LBS147" s="21"/>
      <c r="LBT147" s="21"/>
      <c r="LBU147" s="21"/>
      <c r="LBV147" s="21"/>
      <c r="LBW147" s="21"/>
      <c r="LBX147" s="21"/>
      <c r="LBY147" s="21"/>
      <c r="LBZ147" s="21"/>
      <c r="LCA147" s="21"/>
      <c r="LCB147" s="21"/>
      <c r="LCC147" s="21"/>
      <c r="LCD147" s="21"/>
      <c r="LCE147" s="21"/>
      <c r="LCF147" s="21"/>
      <c r="LCG147" s="21"/>
      <c r="LCH147" s="21"/>
      <c r="LCI147" s="21"/>
      <c r="LCJ147" s="21"/>
      <c r="LCK147" s="21"/>
      <c r="LCL147" s="21"/>
      <c r="LCM147" s="21"/>
      <c r="LCN147" s="21"/>
      <c r="LCO147" s="21"/>
      <c r="LCP147" s="21"/>
      <c r="LCQ147" s="21"/>
      <c r="LCR147" s="21"/>
      <c r="LCS147" s="21"/>
      <c r="LCT147" s="21"/>
      <c r="LCU147" s="21"/>
      <c r="LCV147" s="21"/>
      <c r="LCW147" s="21"/>
      <c r="LCX147" s="21"/>
      <c r="LCY147" s="21"/>
      <c r="LCZ147" s="21"/>
      <c r="LDA147" s="21"/>
      <c r="LDB147" s="21"/>
      <c r="LDC147" s="21"/>
      <c r="LDD147" s="21"/>
      <c r="LDE147" s="21"/>
      <c r="LDF147" s="21"/>
      <c r="LDG147" s="21"/>
      <c r="LDH147" s="21"/>
      <c r="LDI147" s="21"/>
      <c r="LDJ147" s="21"/>
      <c r="LDK147" s="21"/>
      <c r="LDL147" s="21"/>
      <c r="LDM147" s="21"/>
      <c r="LDN147" s="21"/>
      <c r="LDO147" s="21"/>
      <c r="LDP147" s="21"/>
      <c r="LDQ147" s="21"/>
      <c r="LDR147" s="21"/>
      <c r="LDS147" s="21"/>
      <c r="LDT147" s="21"/>
      <c r="LDU147" s="21"/>
      <c r="LDV147" s="21"/>
      <c r="LDW147" s="21"/>
      <c r="LDX147" s="21"/>
      <c r="LDY147" s="21"/>
      <c r="LDZ147" s="21"/>
      <c r="LEA147" s="21"/>
      <c r="LEB147" s="21"/>
      <c r="LEC147" s="21"/>
      <c r="LED147" s="21"/>
      <c r="LEE147" s="21"/>
      <c r="LEF147" s="21"/>
      <c r="LEG147" s="21"/>
      <c r="LEH147" s="21"/>
      <c r="LEI147" s="21"/>
      <c r="LEJ147" s="21"/>
      <c r="LEK147" s="21"/>
      <c r="LEL147" s="21"/>
      <c r="LEM147" s="21"/>
      <c r="LEN147" s="21"/>
      <c r="LEO147" s="21"/>
      <c r="LEP147" s="21"/>
      <c r="LEQ147" s="21"/>
      <c r="LER147" s="21"/>
      <c r="LES147" s="21"/>
      <c r="LET147" s="21"/>
      <c r="LEU147" s="21"/>
      <c r="LEV147" s="21"/>
      <c r="LEW147" s="21"/>
      <c r="LEX147" s="21"/>
      <c r="LEY147" s="21"/>
      <c r="LEZ147" s="21"/>
      <c r="LFA147" s="21"/>
      <c r="LFB147" s="21"/>
      <c r="LFC147" s="21"/>
      <c r="LFD147" s="21"/>
      <c r="LFE147" s="21"/>
      <c r="LFF147" s="21"/>
      <c r="LFG147" s="21"/>
      <c r="LFH147" s="21"/>
      <c r="LFI147" s="21"/>
      <c r="LFJ147" s="21"/>
      <c r="LFK147" s="21"/>
      <c r="LFL147" s="21"/>
      <c r="LFM147" s="21"/>
      <c r="LFN147" s="21"/>
      <c r="LFO147" s="21"/>
      <c r="LFP147" s="21"/>
      <c r="LFQ147" s="21"/>
      <c r="LFR147" s="21"/>
      <c r="LFS147" s="21"/>
      <c r="LFT147" s="21"/>
      <c r="LFU147" s="21"/>
      <c r="LFV147" s="21"/>
      <c r="LFW147" s="21"/>
      <c r="LFX147" s="21"/>
      <c r="LFY147" s="21"/>
      <c r="LFZ147" s="21"/>
      <c r="LGA147" s="21"/>
      <c r="LGB147" s="21"/>
      <c r="LGC147" s="21"/>
      <c r="LGD147" s="21"/>
      <c r="LGE147" s="21"/>
      <c r="LGF147" s="21"/>
      <c r="LGG147" s="21"/>
      <c r="LGH147" s="21"/>
      <c r="LGI147" s="21"/>
      <c r="LGJ147" s="21"/>
      <c r="LGK147" s="21"/>
      <c r="LGL147" s="21"/>
      <c r="LGM147" s="21"/>
      <c r="LGN147" s="21"/>
      <c r="LGO147" s="21"/>
      <c r="LGP147" s="21"/>
      <c r="LGQ147" s="21"/>
      <c r="LGR147" s="21"/>
      <c r="LGS147" s="21"/>
      <c r="LGT147" s="21"/>
      <c r="LGU147" s="21"/>
      <c r="LGV147" s="21"/>
      <c r="LGW147" s="21"/>
      <c r="LGX147" s="21"/>
      <c r="LGY147" s="21"/>
      <c r="LGZ147" s="21"/>
      <c r="LHA147" s="21"/>
      <c r="LHB147" s="21"/>
      <c r="LHC147" s="21"/>
      <c r="LHD147" s="21"/>
      <c r="LHE147" s="21"/>
      <c r="LHF147" s="21"/>
      <c r="LHG147" s="21"/>
      <c r="LHH147" s="21"/>
      <c r="LHI147" s="21"/>
      <c r="LHJ147" s="21"/>
      <c r="LHK147" s="21"/>
      <c r="LHL147" s="21"/>
      <c r="LHM147" s="21"/>
      <c r="LHN147" s="21"/>
      <c r="LHO147" s="21"/>
      <c r="LHP147" s="21"/>
      <c r="LHQ147" s="21"/>
      <c r="LHR147" s="21"/>
      <c r="LHS147" s="21"/>
      <c r="LHT147" s="21"/>
      <c r="LHU147" s="21"/>
      <c r="LHV147" s="21"/>
      <c r="LHW147" s="21"/>
      <c r="LHX147" s="21"/>
      <c r="LHY147" s="21"/>
      <c r="LHZ147" s="21"/>
      <c r="LIA147" s="21"/>
      <c r="LIB147" s="21"/>
      <c r="LIC147" s="21"/>
      <c r="LID147" s="21"/>
      <c r="LIE147" s="21"/>
      <c r="LIF147" s="21"/>
      <c r="LIG147" s="21"/>
      <c r="LIH147" s="21"/>
      <c r="LII147" s="21"/>
      <c r="LIJ147" s="21"/>
      <c r="LIK147" s="21"/>
      <c r="LIL147" s="21"/>
      <c r="LIM147" s="21"/>
      <c r="LIN147" s="21"/>
      <c r="LIO147" s="21"/>
      <c r="LIP147" s="21"/>
      <c r="LIQ147" s="21"/>
      <c r="LIR147" s="21"/>
      <c r="LIS147" s="21"/>
      <c r="LIT147" s="21"/>
      <c r="LIU147" s="21"/>
      <c r="LIV147" s="21"/>
      <c r="LIW147" s="21"/>
      <c r="LIX147" s="21"/>
      <c r="LIY147" s="21"/>
      <c r="LIZ147" s="21"/>
      <c r="LJA147" s="21"/>
      <c r="LJB147" s="21"/>
      <c r="LJC147" s="21"/>
      <c r="LJD147" s="21"/>
      <c r="LJE147" s="21"/>
      <c r="LJF147" s="21"/>
      <c r="LJG147" s="21"/>
      <c r="LJH147" s="21"/>
      <c r="LJI147" s="21"/>
      <c r="LJJ147" s="21"/>
      <c r="LJK147" s="21"/>
      <c r="LJL147" s="21"/>
      <c r="LJM147" s="21"/>
      <c r="LJN147" s="21"/>
      <c r="LJO147" s="21"/>
      <c r="LJP147" s="21"/>
      <c r="LJQ147" s="21"/>
      <c r="LJR147" s="21"/>
      <c r="LJS147" s="21"/>
      <c r="LJT147" s="21"/>
      <c r="LJU147" s="21"/>
      <c r="LJV147" s="21"/>
      <c r="LJW147" s="21"/>
      <c r="LJX147" s="21"/>
      <c r="LJY147" s="21"/>
      <c r="LJZ147" s="21"/>
      <c r="LKA147" s="21"/>
      <c r="LKB147" s="21"/>
      <c r="LKC147" s="21"/>
      <c r="LKD147" s="21"/>
      <c r="LKE147" s="21"/>
      <c r="LKF147" s="21"/>
      <c r="LKG147" s="21"/>
      <c r="LKH147" s="21"/>
      <c r="LKI147" s="21"/>
      <c r="LKJ147" s="21"/>
      <c r="LKK147" s="21"/>
      <c r="LKL147" s="21"/>
      <c r="LKM147" s="21"/>
      <c r="LKN147" s="21"/>
      <c r="LKO147" s="21"/>
      <c r="LKP147" s="21"/>
      <c r="LKQ147" s="21"/>
      <c r="LKR147" s="21"/>
      <c r="LKS147" s="21"/>
      <c r="LKT147" s="21"/>
      <c r="LKU147" s="21"/>
      <c r="LKV147" s="21"/>
      <c r="LKW147" s="21"/>
      <c r="LKX147" s="21"/>
      <c r="LKY147" s="21"/>
      <c r="LKZ147" s="21"/>
      <c r="LLA147" s="21"/>
      <c r="LLB147" s="21"/>
      <c r="LLC147" s="21"/>
      <c r="LLD147" s="21"/>
      <c r="LLE147" s="21"/>
      <c r="LLF147" s="21"/>
      <c r="LLG147" s="21"/>
      <c r="LLH147" s="21"/>
      <c r="LLI147" s="21"/>
      <c r="LLJ147" s="21"/>
      <c r="LLK147" s="21"/>
      <c r="LLL147" s="21"/>
      <c r="LLM147" s="21"/>
      <c r="LLN147" s="21"/>
      <c r="LLO147" s="21"/>
      <c r="LLP147" s="21"/>
      <c r="LLQ147" s="21"/>
      <c r="LLR147" s="21"/>
      <c r="LLS147" s="21"/>
      <c r="LLT147" s="21"/>
      <c r="LLU147" s="21"/>
      <c r="LLV147" s="21"/>
      <c r="LLW147" s="21"/>
      <c r="LLX147" s="21"/>
      <c r="LLY147" s="21"/>
      <c r="LLZ147" s="21"/>
      <c r="LMA147" s="21"/>
      <c r="LMB147" s="21"/>
      <c r="LMC147" s="21"/>
      <c r="LMD147" s="21"/>
      <c r="LME147" s="21"/>
      <c r="LMF147" s="21"/>
      <c r="LMG147" s="21"/>
      <c r="LMH147" s="21"/>
      <c r="LMI147" s="21"/>
      <c r="LMJ147" s="21"/>
      <c r="LMK147" s="21"/>
      <c r="LML147" s="21"/>
      <c r="LMM147" s="21"/>
      <c r="LMN147" s="21"/>
      <c r="LMO147" s="21"/>
      <c r="LMP147" s="21"/>
      <c r="LMQ147" s="21"/>
      <c r="LMR147" s="21"/>
      <c r="LMS147" s="21"/>
      <c r="LMT147" s="21"/>
      <c r="LMU147" s="21"/>
      <c r="LMV147" s="21"/>
      <c r="LMW147" s="21"/>
      <c r="LMX147" s="21"/>
      <c r="LMY147" s="21"/>
      <c r="LMZ147" s="21"/>
      <c r="LNA147" s="21"/>
      <c r="LNB147" s="21"/>
      <c r="LNC147" s="21"/>
      <c r="LND147" s="21"/>
      <c r="LNE147" s="21"/>
      <c r="LNF147" s="21"/>
      <c r="LNG147" s="21"/>
      <c r="LNH147" s="21"/>
      <c r="LNI147" s="21"/>
      <c r="LNJ147" s="21"/>
      <c r="LNK147" s="21"/>
      <c r="LNL147" s="21"/>
      <c r="LNM147" s="21"/>
      <c r="LNN147" s="21"/>
      <c r="LNO147" s="21"/>
      <c r="LNP147" s="21"/>
      <c r="LNQ147" s="21"/>
      <c r="LNR147" s="21"/>
      <c r="LNS147" s="21"/>
      <c r="LNT147" s="21"/>
      <c r="LNU147" s="21"/>
      <c r="LNV147" s="21"/>
      <c r="LNW147" s="21"/>
      <c r="LNX147" s="21"/>
      <c r="LNY147" s="21"/>
      <c r="LNZ147" s="21"/>
      <c r="LOA147" s="21"/>
      <c r="LOB147" s="21"/>
      <c r="LOC147" s="21"/>
      <c r="LOD147" s="21"/>
      <c r="LOE147" s="21"/>
      <c r="LOF147" s="21"/>
      <c r="LOG147" s="21"/>
      <c r="LOH147" s="21"/>
      <c r="LOI147" s="21"/>
      <c r="LOJ147" s="21"/>
      <c r="LOK147" s="21"/>
      <c r="LOL147" s="21"/>
      <c r="LOM147" s="21"/>
      <c r="LON147" s="21"/>
      <c r="LOO147" s="21"/>
      <c r="LOP147" s="21"/>
      <c r="LOQ147" s="21"/>
      <c r="LOR147" s="21"/>
      <c r="LOS147" s="21"/>
      <c r="LOT147" s="21"/>
      <c r="LOU147" s="21"/>
      <c r="LOV147" s="21"/>
      <c r="LOW147" s="21"/>
      <c r="LOX147" s="21"/>
      <c r="LOY147" s="21"/>
      <c r="LOZ147" s="21"/>
      <c r="LPA147" s="21"/>
      <c r="LPB147" s="21"/>
      <c r="LPC147" s="21"/>
      <c r="LPD147" s="21"/>
      <c r="LPE147" s="21"/>
      <c r="LPF147" s="21"/>
      <c r="LPG147" s="21"/>
      <c r="LPH147" s="21"/>
      <c r="LPI147" s="21"/>
      <c r="LPJ147" s="21"/>
      <c r="LPK147" s="21"/>
      <c r="LPL147" s="21"/>
      <c r="LPM147" s="21"/>
      <c r="LPN147" s="21"/>
      <c r="LPO147" s="21"/>
      <c r="LPP147" s="21"/>
      <c r="LPQ147" s="21"/>
      <c r="LPR147" s="21"/>
      <c r="LPS147" s="21"/>
      <c r="LPT147" s="21"/>
      <c r="LPU147" s="21"/>
      <c r="LPV147" s="21"/>
      <c r="LPW147" s="21"/>
      <c r="LPX147" s="21"/>
      <c r="LPY147" s="21"/>
      <c r="LPZ147" s="21"/>
      <c r="LQA147" s="21"/>
      <c r="LQB147" s="21"/>
      <c r="LQC147" s="21"/>
      <c r="LQD147" s="21"/>
      <c r="LQE147" s="21"/>
      <c r="LQF147" s="21"/>
      <c r="LQG147" s="21"/>
      <c r="LQH147" s="21"/>
      <c r="LQI147" s="21"/>
      <c r="LQJ147" s="21"/>
      <c r="LQK147" s="21"/>
      <c r="LQL147" s="21"/>
      <c r="LQM147" s="21"/>
      <c r="LQN147" s="21"/>
      <c r="LQO147" s="21"/>
      <c r="LQP147" s="21"/>
      <c r="LQQ147" s="21"/>
      <c r="LQR147" s="21"/>
      <c r="LQS147" s="21"/>
      <c r="LQT147" s="21"/>
      <c r="LQU147" s="21"/>
      <c r="LQV147" s="21"/>
      <c r="LQW147" s="21"/>
      <c r="LQX147" s="21"/>
      <c r="LQY147" s="21"/>
      <c r="LQZ147" s="21"/>
      <c r="LRA147" s="21"/>
      <c r="LRB147" s="21"/>
      <c r="LRC147" s="21"/>
      <c r="LRD147" s="21"/>
      <c r="LRE147" s="21"/>
      <c r="LRF147" s="21"/>
      <c r="LRG147" s="21"/>
      <c r="LRH147" s="21"/>
      <c r="LRI147" s="21"/>
      <c r="LRJ147" s="21"/>
      <c r="LRK147" s="21"/>
      <c r="LRL147" s="21"/>
      <c r="LRM147" s="21"/>
      <c r="LRN147" s="21"/>
      <c r="LRO147" s="21"/>
      <c r="LRP147" s="21"/>
      <c r="LRQ147" s="21"/>
      <c r="LRR147" s="21"/>
      <c r="LRS147" s="21"/>
      <c r="LRT147" s="21"/>
      <c r="LRU147" s="21"/>
      <c r="LRV147" s="21"/>
      <c r="LRW147" s="21"/>
      <c r="LRX147" s="21"/>
      <c r="LRY147" s="21"/>
      <c r="LRZ147" s="21"/>
      <c r="LSA147" s="21"/>
      <c r="LSB147" s="21"/>
      <c r="LSC147" s="21"/>
      <c r="LSD147" s="21"/>
      <c r="LSE147" s="21"/>
      <c r="LSF147" s="21"/>
      <c r="LSG147" s="21"/>
      <c r="LSH147" s="21"/>
      <c r="LSI147" s="21"/>
      <c r="LSJ147" s="21"/>
      <c r="LSK147" s="21"/>
      <c r="LSL147" s="21"/>
      <c r="LSM147" s="21"/>
      <c r="LSN147" s="21"/>
      <c r="LSO147" s="21"/>
      <c r="LSP147" s="21"/>
      <c r="LSQ147" s="21"/>
      <c r="LSR147" s="21"/>
      <c r="LSS147" s="21"/>
      <c r="LST147" s="21"/>
      <c r="LSU147" s="21"/>
      <c r="LSV147" s="21"/>
      <c r="LSW147" s="21"/>
      <c r="LSX147" s="21"/>
      <c r="LSY147" s="21"/>
      <c r="LSZ147" s="21"/>
      <c r="LTA147" s="21"/>
      <c r="LTB147" s="21"/>
      <c r="LTC147" s="21"/>
      <c r="LTD147" s="21"/>
      <c r="LTE147" s="21"/>
      <c r="LTF147" s="21"/>
      <c r="LTG147" s="21"/>
      <c r="LTH147" s="21"/>
      <c r="LTI147" s="21"/>
      <c r="LTJ147" s="21"/>
      <c r="LTK147" s="21"/>
      <c r="LTL147" s="21"/>
      <c r="LTM147" s="21"/>
      <c r="LTN147" s="21"/>
      <c r="LTO147" s="21"/>
      <c r="LTP147" s="21"/>
      <c r="LTQ147" s="21"/>
      <c r="LTR147" s="21"/>
      <c r="LTS147" s="21"/>
      <c r="LTT147" s="21"/>
      <c r="LTU147" s="21"/>
      <c r="LTV147" s="21"/>
      <c r="LTW147" s="21"/>
      <c r="LTX147" s="21"/>
      <c r="LTY147" s="21"/>
      <c r="LTZ147" s="21"/>
      <c r="LUA147" s="21"/>
      <c r="LUB147" s="21"/>
      <c r="LUC147" s="21"/>
      <c r="LUD147" s="21"/>
      <c r="LUE147" s="21"/>
      <c r="LUF147" s="21"/>
      <c r="LUG147" s="21"/>
      <c r="LUH147" s="21"/>
      <c r="LUI147" s="21"/>
      <c r="LUJ147" s="21"/>
      <c r="LUK147" s="21"/>
      <c r="LUL147" s="21"/>
      <c r="LUM147" s="21"/>
      <c r="LUN147" s="21"/>
      <c r="LUO147" s="21"/>
      <c r="LUP147" s="21"/>
      <c r="LUQ147" s="21"/>
      <c r="LUR147" s="21"/>
      <c r="LUS147" s="21"/>
      <c r="LUT147" s="21"/>
      <c r="LUU147" s="21"/>
      <c r="LUV147" s="21"/>
      <c r="LUW147" s="21"/>
      <c r="LUX147" s="21"/>
      <c r="LUY147" s="21"/>
      <c r="LUZ147" s="21"/>
      <c r="LVA147" s="21"/>
      <c r="LVB147" s="21"/>
      <c r="LVC147" s="21"/>
      <c r="LVD147" s="21"/>
      <c r="LVE147" s="21"/>
      <c r="LVF147" s="21"/>
      <c r="LVG147" s="21"/>
      <c r="LVH147" s="21"/>
      <c r="LVI147" s="21"/>
      <c r="LVJ147" s="21"/>
      <c r="LVK147" s="21"/>
      <c r="LVL147" s="21"/>
      <c r="LVM147" s="21"/>
      <c r="LVN147" s="21"/>
      <c r="LVO147" s="21"/>
      <c r="LVP147" s="21"/>
      <c r="LVQ147" s="21"/>
      <c r="LVR147" s="21"/>
      <c r="LVS147" s="21"/>
      <c r="LVT147" s="21"/>
      <c r="LVU147" s="21"/>
      <c r="LVV147" s="21"/>
      <c r="LVW147" s="21"/>
      <c r="LVX147" s="21"/>
      <c r="LVY147" s="21"/>
      <c r="LVZ147" s="21"/>
      <c r="LWA147" s="21"/>
      <c r="LWB147" s="21"/>
      <c r="LWC147" s="21"/>
      <c r="LWD147" s="21"/>
      <c r="LWE147" s="21"/>
      <c r="LWF147" s="21"/>
      <c r="LWG147" s="21"/>
      <c r="LWH147" s="21"/>
      <c r="LWI147" s="21"/>
      <c r="LWJ147" s="21"/>
      <c r="LWK147" s="21"/>
      <c r="LWL147" s="21"/>
      <c r="LWM147" s="21"/>
      <c r="LWN147" s="21"/>
      <c r="LWO147" s="21"/>
      <c r="LWP147" s="21"/>
      <c r="LWQ147" s="21"/>
      <c r="LWR147" s="21"/>
      <c r="LWS147" s="21"/>
      <c r="LWT147" s="21"/>
      <c r="LWU147" s="21"/>
      <c r="LWV147" s="21"/>
      <c r="LWW147" s="21"/>
      <c r="LWX147" s="21"/>
      <c r="LWY147" s="21"/>
      <c r="LWZ147" s="21"/>
      <c r="LXA147" s="21"/>
      <c r="LXB147" s="21"/>
      <c r="LXC147" s="21"/>
      <c r="LXD147" s="21"/>
      <c r="LXE147" s="21"/>
      <c r="LXF147" s="21"/>
      <c r="LXG147" s="21"/>
      <c r="LXH147" s="21"/>
      <c r="LXI147" s="21"/>
      <c r="LXJ147" s="21"/>
      <c r="LXK147" s="21"/>
      <c r="LXL147" s="21"/>
      <c r="LXM147" s="21"/>
      <c r="LXN147" s="21"/>
      <c r="LXO147" s="21"/>
      <c r="LXP147" s="21"/>
      <c r="LXQ147" s="21"/>
      <c r="LXR147" s="21"/>
      <c r="LXS147" s="21"/>
      <c r="LXT147" s="21"/>
      <c r="LXU147" s="21"/>
      <c r="LXV147" s="21"/>
      <c r="LXW147" s="21"/>
      <c r="LXX147" s="21"/>
      <c r="LXY147" s="21"/>
      <c r="LXZ147" s="21"/>
      <c r="LYA147" s="21"/>
      <c r="LYB147" s="21"/>
      <c r="LYC147" s="21"/>
      <c r="LYD147" s="21"/>
      <c r="LYE147" s="21"/>
      <c r="LYF147" s="21"/>
      <c r="LYG147" s="21"/>
      <c r="LYH147" s="21"/>
      <c r="LYI147" s="21"/>
      <c r="LYJ147" s="21"/>
      <c r="LYK147" s="21"/>
      <c r="LYL147" s="21"/>
      <c r="LYM147" s="21"/>
      <c r="LYN147" s="21"/>
      <c r="LYO147" s="21"/>
      <c r="LYP147" s="21"/>
      <c r="LYQ147" s="21"/>
      <c r="LYR147" s="21"/>
      <c r="LYS147" s="21"/>
      <c r="LYT147" s="21"/>
      <c r="LYU147" s="21"/>
      <c r="LYV147" s="21"/>
      <c r="LYW147" s="21"/>
      <c r="LYX147" s="21"/>
      <c r="LYY147" s="21"/>
      <c r="LYZ147" s="21"/>
      <c r="LZA147" s="21"/>
      <c r="LZB147" s="21"/>
      <c r="LZC147" s="21"/>
      <c r="LZD147" s="21"/>
      <c r="LZE147" s="21"/>
      <c r="LZF147" s="21"/>
      <c r="LZG147" s="21"/>
      <c r="LZH147" s="21"/>
      <c r="LZI147" s="21"/>
      <c r="LZJ147" s="21"/>
      <c r="LZK147" s="21"/>
      <c r="LZL147" s="21"/>
      <c r="LZM147" s="21"/>
      <c r="LZN147" s="21"/>
      <c r="LZO147" s="21"/>
      <c r="LZP147" s="21"/>
      <c r="LZQ147" s="21"/>
      <c r="LZR147" s="21"/>
      <c r="LZS147" s="21"/>
      <c r="LZT147" s="21"/>
      <c r="LZU147" s="21"/>
      <c r="LZV147" s="21"/>
      <c r="LZW147" s="21"/>
      <c r="LZX147" s="21"/>
      <c r="LZY147" s="21"/>
      <c r="LZZ147" s="21"/>
      <c r="MAA147" s="21"/>
      <c r="MAB147" s="21"/>
      <c r="MAC147" s="21"/>
      <c r="MAD147" s="21"/>
      <c r="MAE147" s="21"/>
      <c r="MAF147" s="21"/>
      <c r="MAG147" s="21"/>
      <c r="MAH147" s="21"/>
      <c r="MAI147" s="21"/>
      <c r="MAJ147" s="21"/>
      <c r="MAK147" s="21"/>
      <c r="MAL147" s="21"/>
      <c r="MAM147" s="21"/>
      <c r="MAN147" s="21"/>
      <c r="MAO147" s="21"/>
      <c r="MAP147" s="21"/>
      <c r="MAQ147" s="21"/>
      <c r="MAR147" s="21"/>
      <c r="MAS147" s="21"/>
      <c r="MAT147" s="21"/>
      <c r="MAU147" s="21"/>
      <c r="MAV147" s="21"/>
      <c r="MAW147" s="21"/>
      <c r="MAX147" s="21"/>
      <c r="MAY147" s="21"/>
      <c r="MAZ147" s="21"/>
      <c r="MBA147" s="21"/>
      <c r="MBB147" s="21"/>
      <c r="MBC147" s="21"/>
      <c r="MBD147" s="21"/>
      <c r="MBE147" s="21"/>
      <c r="MBF147" s="21"/>
      <c r="MBG147" s="21"/>
      <c r="MBH147" s="21"/>
      <c r="MBI147" s="21"/>
      <c r="MBJ147" s="21"/>
      <c r="MBK147" s="21"/>
      <c r="MBL147" s="21"/>
      <c r="MBM147" s="21"/>
      <c r="MBN147" s="21"/>
      <c r="MBO147" s="21"/>
      <c r="MBP147" s="21"/>
      <c r="MBQ147" s="21"/>
      <c r="MBR147" s="21"/>
      <c r="MBS147" s="21"/>
      <c r="MBT147" s="21"/>
      <c r="MBU147" s="21"/>
      <c r="MBV147" s="21"/>
      <c r="MBW147" s="21"/>
      <c r="MBX147" s="21"/>
      <c r="MBY147" s="21"/>
      <c r="MBZ147" s="21"/>
      <c r="MCA147" s="21"/>
      <c r="MCB147" s="21"/>
      <c r="MCC147" s="21"/>
      <c r="MCD147" s="21"/>
      <c r="MCE147" s="21"/>
      <c r="MCF147" s="21"/>
      <c r="MCG147" s="21"/>
      <c r="MCH147" s="21"/>
      <c r="MCI147" s="21"/>
      <c r="MCJ147" s="21"/>
      <c r="MCK147" s="21"/>
      <c r="MCL147" s="21"/>
      <c r="MCM147" s="21"/>
      <c r="MCN147" s="21"/>
      <c r="MCO147" s="21"/>
      <c r="MCP147" s="21"/>
      <c r="MCQ147" s="21"/>
      <c r="MCR147" s="21"/>
      <c r="MCS147" s="21"/>
      <c r="MCT147" s="21"/>
      <c r="MCU147" s="21"/>
      <c r="MCV147" s="21"/>
      <c r="MCW147" s="21"/>
      <c r="MCX147" s="21"/>
      <c r="MCY147" s="21"/>
      <c r="MCZ147" s="21"/>
      <c r="MDA147" s="21"/>
      <c r="MDB147" s="21"/>
      <c r="MDC147" s="21"/>
      <c r="MDD147" s="21"/>
      <c r="MDE147" s="21"/>
      <c r="MDF147" s="21"/>
      <c r="MDG147" s="21"/>
      <c r="MDH147" s="21"/>
      <c r="MDI147" s="21"/>
      <c r="MDJ147" s="21"/>
      <c r="MDK147" s="21"/>
      <c r="MDL147" s="21"/>
      <c r="MDM147" s="21"/>
      <c r="MDN147" s="21"/>
      <c r="MDO147" s="21"/>
      <c r="MDP147" s="21"/>
      <c r="MDQ147" s="21"/>
      <c r="MDR147" s="21"/>
      <c r="MDS147" s="21"/>
      <c r="MDT147" s="21"/>
      <c r="MDU147" s="21"/>
      <c r="MDV147" s="21"/>
      <c r="MDW147" s="21"/>
      <c r="MDX147" s="21"/>
      <c r="MDY147" s="21"/>
      <c r="MDZ147" s="21"/>
      <c r="MEA147" s="21"/>
      <c r="MEB147" s="21"/>
      <c r="MEC147" s="21"/>
      <c r="MED147" s="21"/>
      <c r="MEE147" s="21"/>
      <c r="MEF147" s="21"/>
      <c r="MEG147" s="21"/>
      <c r="MEH147" s="21"/>
      <c r="MEI147" s="21"/>
      <c r="MEJ147" s="21"/>
      <c r="MEK147" s="21"/>
      <c r="MEL147" s="21"/>
      <c r="MEM147" s="21"/>
      <c r="MEN147" s="21"/>
      <c r="MEO147" s="21"/>
      <c r="MEP147" s="21"/>
      <c r="MEQ147" s="21"/>
      <c r="MER147" s="21"/>
      <c r="MES147" s="21"/>
      <c r="MET147" s="21"/>
      <c r="MEU147" s="21"/>
      <c r="MEV147" s="21"/>
      <c r="MEW147" s="21"/>
      <c r="MEX147" s="21"/>
      <c r="MEY147" s="21"/>
      <c r="MEZ147" s="21"/>
      <c r="MFA147" s="21"/>
      <c r="MFB147" s="21"/>
      <c r="MFC147" s="21"/>
      <c r="MFD147" s="21"/>
      <c r="MFE147" s="21"/>
      <c r="MFF147" s="21"/>
      <c r="MFG147" s="21"/>
      <c r="MFH147" s="21"/>
      <c r="MFI147" s="21"/>
      <c r="MFJ147" s="21"/>
      <c r="MFK147" s="21"/>
      <c r="MFL147" s="21"/>
      <c r="MFM147" s="21"/>
      <c r="MFN147" s="21"/>
      <c r="MFO147" s="21"/>
      <c r="MFP147" s="21"/>
      <c r="MFQ147" s="21"/>
      <c r="MFR147" s="21"/>
      <c r="MFS147" s="21"/>
      <c r="MFT147" s="21"/>
      <c r="MFU147" s="21"/>
      <c r="MFV147" s="21"/>
      <c r="MFW147" s="21"/>
      <c r="MFX147" s="21"/>
      <c r="MFY147" s="21"/>
      <c r="MFZ147" s="21"/>
      <c r="MGA147" s="21"/>
      <c r="MGB147" s="21"/>
      <c r="MGC147" s="21"/>
      <c r="MGD147" s="21"/>
      <c r="MGE147" s="21"/>
      <c r="MGF147" s="21"/>
      <c r="MGG147" s="21"/>
      <c r="MGH147" s="21"/>
      <c r="MGI147" s="21"/>
      <c r="MGJ147" s="21"/>
      <c r="MGK147" s="21"/>
      <c r="MGL147" s="21"/>
      <c r="MGM147" s="21"/>
      <c r="MGN147" s="21"/>
      <c r="MGO147" s="21"/>
      <c r="MGP147" s="21"/>
      <c r="MGQ147" s="21"/>
      <c r="MGR147" s="21"/>
      <c r="MGS147" s="21"/>
      <c r="MGT147" s="21"/>
      <c r="MGU147" s="21"/>
      <c r="MGV147" s="21"/>
      <c r="MGW147" s="21"/>
      <c r="MGX147" s="21"/>
      <c r="MGY147" s="21"/>
      <c r="MGZ147" s="21"/>
      <c r="MHA147" s="21"/>
      <c r="MHB147" s="21"/>
      <c r="MHC147" s="21"/>
      <c r="MHD147" s="21"/>
      <c r="MHE147" s="21"/>
      <c r="MHF147" s="21"/>
      <c r="MHG147" s="21"/>
      <c r="MHH147" s="21"/>
      <c r="MHI147" s="21"/>
      <c r="MHJ147" s="21"/>
      <c r="MHK147" s="21"/>
      <c r="MHL147" s="21"/>
      <c r="MHM147" s="21"/>
      <c r="MHN147" s="21"/>
      <c r="MHO147" s="21"/>
      <c r="MHP147" s="21"/>
      <c r="MHQ147" s="21"/>
      <c r="MHR147" s="21"/>
      <c r="MHS147" s="21"/>
      <c r="MHT147" s="21"/>
      <c r="MHU147" s="21"/>
      <c r="MHV147" s="21"/>
      <c r="MHW147" s="21"/>
      <c r="MHX147" s="21"/>
      <c r="MHY147" s="21"/>
      <c r="MHZ147" s="21"/>
      <c r="MIA147" s="21"/>
      <c r="MIB147" s="21"/>
      <c r="MIC147" s="21"/>
      <c r="MID147" s="21"/>
      <c r="MIE147" s="21"/>
      <c r="MIF147" s="21"/>
      <c r="MIG147" s="21"/>
      <c r="MIH147" s="21"/>
      <c r="MII147" s="21"/>
      <c r="MIJ147" s="21"/>
      <c r="MIK147" s="21"/>
      <c r="MIL147" s="21"/>
      <c r="MIM147" s="21"/>
      <c r="MIN147" s="21"/>
      <c r="MIO147" s="21"/>
      <c r="MIP147" s="21"/>
      <c r="MIQ147" s="21"/>
      <c r="MIR147" s="21"/>
      <c r="MIS147" s="21"/>
      <c r="MIT147" s="21"/>
      <c r="MIU147" s="21"/>
      <c r="MIV147" s="21"/>
      <c r="MIW147" s="21"/>
      <c r="MIX147" s="21"/>
      <c r="MIY147" s="21"/>
      <c r="MIZ147" s="21"/>
      <c r="MJA147" s="21"/>
      <c r="MJB147" s="21"/>
      <c r="MJC147" s="21"/>
      <c r="MJD147" s="21"/>
      <c r="MJE147" s="21"/>
      <c r="MJF147" s="21"/>
      <c r="MJG147" s="21"/>
      <c r="MJH147" s="21"/>
      <c r="MJI147" s="21"/>
      <c r="MJJ147" s="21"/>
      <c r="MJK147" s="21"/>
      <c r="MJL147" s="21"/>
      <c r="MJM147" s="21"/>
      <c r="MJN147" s="21"/>
      <c r="MJO147" s="21"/>
      <c r="MJP147" s="21"/>
      <c r="MJQ147" s="21"/>
      <c r="MJR147" s="21"/>
      <c r="MJS147" s="21"/>
      <c r="MJT147" s="21"/>
      <c r="MJU147" s="21"/>
      <c r="MJV147" s="21"/>
      <c r="MJW147" s="21"/>
      <c r="MJX147" s="21"/>
      <c r="MJY147" s="21"/>
      <c r="MJZ147" s="21"/>
      <c r="MKA147" s="21"/>
      <c r="MKB147" s="21"/>
      <c r="MKC147" s="21"/>
      <c r="MKD147" s="21"/>
      <c r="MKE147" s="21"/>
      <c r="MKF147" s="21"/>
      <c r="MKG147" s="21"/>
      <c r="MKH147" s="21"/>
      <c r="MKI147" s="21"/>
      <c r="MKJ147" s="21"/>
      <c r="MKK147" s="21"/>
      <c r="MKL147" s="21"/>
      <c r="MKM147" s="21"/>
      <c r="MKN147" s="21"/>
      <c r="MKO147" s="21"/>
      <c r="MKP147" s="21"/>
      <c r="MKQ147" s="21"/>
      <c r="MKR147" s="21"/>
      <c r="MKS147" s="21"/>
      <c r="MKT147" s="21"/>
      <c r="MKU147" s="21"/>
      <c r="MKV147" s="21"/>
      <c r="MKW147" s="21"/>
      <c r="MKX147" s="21"/>
      <c r="MKY147" s="21"/>
      <c r="MKZ147" s="21"/>
      <c r="MLA147" s="21"/>
      <c r="MLB147" s="21"/>
      <c r="MLC147" s="21"/>
      <c r="MLD147" s="21"/>
      <c r="MLE147" s="21"/>
      <c r="MLF147" s="21"/>
      <c r="MLG147" s="21"/>
      <c r="MLH147" s="21"/>
      <c r="MLI147" s="21"/>
      <c r="MLJ147" s="21"/>
      <c r="MLK147" s="21"/>
      <c r="MLL147" s="21"/>
      <c r="MLM147" s="21"/>
      <c r="MLN147" s="21"/>
      <c r="MLO147" s="21"/>
      <c r="MLP147" s="21"/>
      <c r="MLQ147" s="21"/>
      <c r="MLR147" s="21"/>
      <c r="MLS147" s="21"/>
      <c r="MLT147" s="21"/>
      <c r="MLU147" s="21"/>
      <c r="MLV147" s="21"/>
      <c r="MLW147" s="21"/>
      <c r="MLX147" s="21"/>
      <c r="MLY147" s="21"/>
      <c r="MLZ147" s="21"/>
      <c r="MMA147" s="21"/>
      <c r="MMB147" s="21"/>
      <c r="MMC147" s="21"/>
      <c r="MMD147" s="21"/>
      <c r="MME147" s="21"/>
      <c r="MMF147" s="21"/>
      <c r="MMG147" s="21"/>
      <c r="MMH147" s="21"/>
      <c r="MMI147" s="21"/>
      <c r="MMJ147" s="21"/>
      <c r="MMK147" s="21"/>
      <c r="MML147" s="21"/>
      <c r="MMM147" s="21"/>
      <c r="MMN147" s="21"/>
      <c r="MMO147" s="21"/>
      <c r="MMP147" s="21"/>
      <c r="MMQ147" s="21"/>
      <c r="MMR147" s="21"/>
      <c r="MMS147" s="21"/>
      <c r="MMT147" s="21"/>
      <c r="MMU147" s="21"/>
      <c r="MMV147" s="21"/>
      <c r="MMW147" s="21"/>
      <c r="MMX147" s="21"/>
      <c r="MMY147" s="21"/>
      <c r="MMZ147" s="21"/>
      <c r="MNA147" s="21"/>
      <c r="MNB147" s="21"/>
      <c r="MNC147" s="21"/>
      <c r="MND147" s="21"/>
      <c r="MNE147" s="21"/>
      <c r="MNF147" s="21"/>
      <c r="MNG147" s="21"/>
      <c r="MNH147" s="21"/>
      <c r="MNI147" s="21"/>
      <c r="MNJ147" s="21"/>
      <c r="MNK147" s="21"/>
      <c r="MNL147" s="21"/>
      <c r="MNM147" s="21"/>
      <c r="MNN147" s="21"/>
      <c r="MNO147" s="21"/>
      <c r="MNP147" s="21"/>
      <c r="MNQ147" s="21"/>
      <c r="MNR147" s="21"/>
      <c r="MNS147" s="21"/>
      <c r="MNT147" s="21"/>
      <c r="MNU147" s="21"/>
      <c r="MNV147" s="21"/>
      <c r="MNW147" s="21"/>
      <c r="MNX147" s="21"/>
      <c r="MNY147" s="21"/>
      <c r="MNZ147" s="21"/>
      <c r="MOA147" s="21"/>
      <c r="MOB147" s="21"/>
      <c r="MOC147" s="21"/>
      <c r="MOD147" s="21"/>
      <c r="MOE147" s="21"/>
      <c r="MOF147" s="21"/>
      <c r="MOG147" s="21"/>
      <c r="MOH147" s="21"/>
      <c r="MOI147" s="21"/>
      <c r="MOJ147" s="21"/>
      <c r="MOK147" s="21"/>
      <c r="MOL147" s="21"/>
      <c r="MOM147" s="21"/>
      <c r="MON147" s="21"/>
      <c r="MOO147" s="21"/>
      <c r="MOP147" s="21"/>
      <c r="MOQ147" s="21"/>
      <c r="MOR147" s="21"/>
      <c r="MOS147" s="21"/>
      <c r="MOT147" s="21"/>
      <c r="MOU147" s="21"/>
      <c r="MOV147" s="21"/>
      <c r="MOW147" s="21"/>
      <c r="MOX147" s="21"/>
      <c r="MOY147" s="21"/>
      <c r="MOZ147" s="21"/>
      <c r="MPA147" s="21"/>
      <c r="MPB147" s="21"/>
      <c r="MPC147" s="21"/>
      <c r="MPD147" s="21"/>
      <c r="MPE147" s="21"/>
      <c r="MPF147" s="21"/>
      <c r="MPG147" s="21"/>
      <c r="MPH147" s="21"/>
      <c r="MPI147" s="21"/>
      <c r="MPJ147" s="21"/>
      <c r="MPK147" s="21"/>
      <c r="MPL147" s="21"/>
      <c r="MPM147" s="21"/>
      <c r="MPN147" s="21"/>
      <c r="MPO147" s="21"/>
      <c r="MPP147" s="21"/>
      <c r="MPQ147" s="21"/>
      <c r="MPR147" s="21"/>
      <c r="MPS147" s="21"/>
      <c r="MPT147" s="21"/>
      <c r="MPU147" s="21"/>
      <c r="MPV147" s="21"/>
      <c r="MPW147" s="21"/>
      <c r="MPX147" s="21"/>
      <c r="MPY147" s="21"/>
      <c r="MPZ147" s="21"/>
      <c r="MQA147" s="21"/>
      <c r="MQB147" s="21"/>
      <c r="MQC147" s="21"/>
      <c r="MQD147" s="21"/>
      <c r="MQE147" s="21"/>
      <c r="MQF147" s="21"/>
      <c r="MQG147" s="21"/>
      <c r="MQH147" s="21"/>
      <c r="MQI147" s="21"/>
      <c r="MQJ147" s="21"/>
      <c r="MQK147" s="21"/>
      <c r="MQL147" s="21"/>
      <c r="MQM147" s="21"/>
      <c r="MQN147" s="21"/>
      <c r="MQO147" s="21"/>
      <c r="MQP147" s="21"/>
      <c r="MQQ147" s="21"/>
      <c r="MQR147" s="21"/>
      <c r="MQS147" s="21"/>
      <c r="MQT147" s="21"/>
      <c r="MQU147" s="21"/>
      <c r="MQV147" s="21"/>
      <c r="MQW147" s="21"/>
      <c r="MQX147" s="21"/>
      <c r="MQY147" s="21"/>
      <c r="MQZ147" s="21"/>
      <c r="MRA147" s="21"/>
      <c r="MRB147" s="21"/>
      <c r="MRC147" s="21"/>
      <c r="MRD147" s="21"/>
      <c r="MRE147" s="21"/>
      <c r="MRF147" s="21"/>
      <c r="MRG147" s="21"/>
      <c r="MRH147" s="21"/>
      <c r="MRI147" s="21"/>
      <c r="MRJ147" s="21"/>
      <c r="MRK147" s="21"/>
      <c r="MRL147" s="21"/>
      <c r="MRM147" s="21"/>
      <c r="MRN147" s="21"/>
      <c r="MRO147" s="21"/>
      <c r="MRP147" s="21"/>
      <c r="MRQ147" s="21"/>
      <c r="MRR147" s="21"/>
      <c r="MRS147" s="21"/>
      <c r="MRT147" s="21"/>
      <c r="MRU147" s="21"/>
      <c r="MRV147" s="21"/>
      <c r="MRW147" s="21"/>
      <c r="MRX147" s="21"/>
      <c r="MRY147" s="21"/>
      <c r="MRZ147" s="21"/>
      <c r="MSA147" s="21"/>
      <c r="MSB147" s="21"/>
      <c r="MSC147" s="21"/>
      <c r="MSD147" s="21"/>
      <c r="MSE147" s="21"/>
      <c r="MSF147" s="21"/>
      <c r="MSG147" s="21"/>
      <c r="MSH147" s="21"/>
      <c r="MSI147" s="21"/>
      <c r="MSJ147" s="21"/>
      <c r="MSK147" s="21"/>
      <c r="MSL147" s="21"/>
      <c r="MSM147" s="21"/>
      <c r="MSN147" s="21"/>
      <c r="MSO147" s="21"/>
      <c r="MSP147" s="21"/>
      <c r="MSQ147" s="21"/>
      <c r="MSR147" s="21"/>
      <c r="MSS147" s="21"/>
      <c r="MST147" s="21"/>
      <c r="MSU147" s="21"/>
      <c r="MSV147" s="21"/>
      <c r="MSW147" s="21"/>
      <c r="MSX147" s="21"/>
      <c r="MSY147" s="21"/>
      <c r="MSZ147" s="21"/>
      <c r="MTA147" s="21"/>
      <c r="MTB147" s="21"/>
      <c r="MTC147" s="21"/>
      <c r="MTD147" s="21"/>
      <c r="MTE147" s="21"/>
      <c r="MTF147" s="21"/>
      <c r="MTG147" s="21"/>
      <c r="MTH147" s="21"/>
      <c r="MTI147" s="21"/>
      <c r="MTJ147" s="21"/>
      <c r="MTK147" s="21"/>
      <c r="MTL147" s="21"/>
      <c r="MTM147" s="21"/>
      <c r="MTN147" s="21"/>
      <c r="MTO147" s="21"/>
      <c r="MTP147" s="21"/>
      <c r="MTQ147" s="21"/>
      <c r="MTR147" s="21"/>
      <c r="MTS147" s="21"/>
      <c r="MTT147" s="21"/>
      <c r="MTU147" s="21"/>
      <c r="MTV147" s="21"/>
      <c r="MTW147" s="21"/>
      <c r="MTX147" s="21"/>
      <c r="MTY147" s="21"/>
      <c r="MTZ147" s="21"/>
      <c r="MUA147" s="21"/>
      <c r="MUB147" s="21"/>
      <c r="MUC147" s="21"/>
      <c r="MUD147" s="21"/>
      <c r="MUE147" s="21"/>
      <c r="MUF147" s="21"/>
      <c r="MUG147" s="21"/>
      <c r="MUH147" s="21"/>
      <c r="MUI147" s="21"/>
      <c r="MUJ147" s="21"/>
      <c r="MUK147" s="21"/>
      <c r="MUL147" s="21"/>
      <c r="MUM147" s="21"/>
      <c r="MUN147" s="21"/>
      <c r="MUO147" s="21"/>
      <c r="MUP147" s="21"/>
      <c r="MUQ147" s="21"/>
      <c r="MUR147" s="21"/>
      <c r="MUS147" s="21"/>
      <c r="MUT147" s="21"/>
      <c r="MUU147" s="21"/>
      <c r="MUV147" s="21"/>
      <c r="MUW147" s="21"/>
      <c r="MUX147" s="21"/>
      <c r="MUY147" s="21"/>
      <c r="MUZ147" s="21"/>
      <c r="MVA147" s="21"/>
      <c r="MVB147" s="21"/>
      <c r="MVC147" s="21"/>
      <c r="MVD147" s="21"/>
      <c r="MVE147" s="21"/>
      <c r="MVF147" s="21"/>
      <c r="MVG147" s="21"/>
      <c r="MVH147" s="21"/>
      <c r="MVI147" s="21"/>
      <c r="MVJ147" s="21"/>
      <c r="MVK147" s="21"/>
      <c r="MVL147" s="21"/>
      <c r="MVM147" s="21"/>
      <c r="MVN147" s="21"/>
      <c r="MVO147" s="21"/>
      <c r="MVP147" s="21"/>
      <c r="MVQ147" s="21"/>
      <c r="MVR147" s="21"/>
      <c r="MVS147" s="21"/>
      <c r="MVT147" s="21"/>
      <c r="MVU147" s="21"/>
      <c r="MVV147" s="21"/>
      <c r="MVW147" s="21"/>
      <c r="MVX147" s="21"/>
      <c r="MVY147" s="21"/>
      <c r="MVZ147" s="21"/>
      <c r="MWA147" s="21"/>
      <c r="MWB147" s="21"/>
      <c r="MWC147" s="21"/>
      <c r="MWD147" s="21"/>
      <c r="MWE147" s="21"/>
      <c r="MWF147" s="21"/>
      <c r="MWG147" s="21"/>
      <c r="MWH147" s="21"/>
      <c r="MWI147" s="21"/>
      <c r="MWJ147" s="21"/>
      <c r="MWK147" s="21"/>
      <c r="MWL147" s="21"/>
      <c r="MWM147" s="21"/>
      <c r="MWN147" s="21"/>
      <c r="MWO147" s="21"/>
      <c r="MWP147" s="21"/>
      <c r="MWQ147" s="21"/>
      <c r="MWR147" s="21"/>
      <c r="MWS147" s="21"/>
      <c r="MWT147" s="21"/>
      <c r="MWU147" s="21"/>
      <c r="MWV147" s="21"/>
      <c r="MWW147" s="21"/>
      <c r="MWX147" s="21"/>
      <c r="MWY147" s="21"/>
      <c r="MWZ147" s="21"/>
      <c r="MXA147" s="21"/>
      <c r="MXB147" s="21"/>
      <c r="MXC147" s="21"/>
      <c r="MXD147" s="21"/>
      <c r="MXE147" s="21"/>
      <c r="MXF147" s="21"/>
      <c r="MXG147" s="21"/>
      <c r="MXH147" s="21"/>
      <c r="MXI147" s="21"/>
      <c r="MXJ147" s="21"/>
      <c r="MXK147" s="21"/>
      <c r="MXL147" s="21"/>
      <c r="MXM147" s="21"/>
      <c r="MXN147" s="21"/>
      <c r="MXO147" s="21"/>
      <c r="MXP147" s="21"/>
      <c r="MXQ147" s="21"/>
      <c r="MXR147" s="21"/>
      <c r="MXS147" s="21"/>
      <c r="MXT147" s="21"/>
      <c r="MXU147" s="21"/>
      <c r="MXV147" s="21"/>
      <c r="MXW147" s="21"/>
      <c r="MXX147" s="21"/>
      <c r="MXY147" s="21"/>
      <c r="MXZ147" s="21"/>
      <c r="MYA147" s="21"/>
      <c r="MYB147" s="21"/>
      <c r="MYC147" s="21"/>
      <c r="MYD147" s="21"/>
      <c r="MYE147" s="21"/>
      <c r="MYF147" s="21"/>
      <c r="MYG147" s="21"/>
      <c r="MYH147" s="21"/>
      <c r="MYI147" s="21"/>
      <c r="MYJ147" s="21"/>
      <c r="MYK147" s="21"/>
      <c r="MYL147" s="21"/>
      <c r="MYM147" s="21"/>
      <c r="MYN147" s="21"/>
      <c r="MYO147" s="21"/>
      <c r="MYP147" s="21"/>
      <c r="MYQ147" s="21"/>
      <c r="MYR147" s="21"/>
      <c r="MYS147" s="21"/>
      <c r="MYT147" s="21"/>
      <c r="MYU147" s="21"/>
      <c r="MYV147" s="21"/>
      <c r="MYW147" s="21"/>
      <c r="MYX147" s="21"/>
      <c r="MYY147" s="21"/>
      <c r="MYZ147" s="21"/>
      <c r="MZA147" s="21"/>
      <c r="MZB147" s="21"/>
      <c r="MZC147" s="21"/>
      <c r="MZD147" s="21"/>
      <c r="MZE147" s="21"/>
      <c r="MZF147" s="21"/>
      <c r="MZG147" s="21"/>
      <c r="MZH147" s="21"/>
      <c r="MZI147" s="21"/>
      <c r="MZJ147" s="21"/>
      <c r="MZK147" s="21"/>
      <c r="MZL147" s="21"/>
      <c r="MZM147" s="21"/>
      <c r="MZN147" s="21"/>
      <c r="MZO147" s="21"/>
      <c r="MZP147" s="21"/>
      <c r="MZQ147" s="21"/>
      <c r="MZR147" s="21"/>
      <c r="MZS147" s="21"/>
      <c r="MZT147" s="21"/>
      <c r="MZU147" s="21"/>
      <c r="MZV147" s="21"/>
      <c r="MZW147" s="21"/>
      <c r="MZX147" s="21"/>
      <c r="MZY147" s="21"/>
      <c r="MZZ147" s="21"/>
      <c r="NAA147" s="21"/>
      <c r="NAB147" s="21"/>
      <c r="NAC147" s="21"/>
      <c r="NAD147" s="21"/>
      <c r="NAE147" s="21"/>
      <c r="NAF147" s="21"/>
      <c r="NAG147" s="21"/>
      <c r="NAH147" s="21"/>
      <c r="NAI147" s="21"/>
      <c r="NAJ147" s="21"/>
      <c r="NAK147" s="21"/>
      <c r="NAL147" s="21"/>
      <c r="NAM147" s="21"/>
      <c r="NAN147" s="21"/>
      <c r="NAO147" s="21"/>
      <c r="NAP147" s="21"/>
      <c r="NAQ147" s="21"/>
      <c r="NAR147" s="21"/>
      <c r="NAS147" s="21"/>
      <c r="NAT147" s="21"/>
      <c r="NAU147" s="21"/>
      <c r="NAV147" s="21"/>
      <c r="NAW147" s="21"/>
      <c r="NAX147" s="21"/>
      <c r="NAY147" s="21"/>
      <c r="NAZ147" s="21"/>
      <c r="NBA147" s="21"/>
      <c r="NBB147" s="21"/>
      <c r="NBC147" s="21"/>
      <c r="NBD147" s="21"/>
      <c r="NBE147" s="21"/>
      <c r="NBF147" s="21"/>
      <c r="NBG147" s="21"/>
      <c r="NBH147" s="21"/>
      <c r="NBI147" s="21"/>
      <c r="NBJ147" s="21"/>
      <c r="NBK147" s="21"/>
      <c r="NBL147" s="21"/>
      <c r="NBM147" s="21"/>
      <c r="NBN147" s="21"/>
      <c r="NBO147" s="21"/>
      <c r="NBP147" s="21"/>
      <c r="NBQ147" s="21"/>
      <c r="NBR147" s="21"/>
      <c r="NBS147" s="21"/>
      <c r="NBT147" s="21"/>
      <c r="NBU147" s="21"/>
      <c r="NBV147" s="21"/>
      <c r="NBW147" s="21"/>
      <c r="NBX147" s="21"/>
      <c r="NBY147" s="21"/>
      <c r="NBZ147" s="21"/>
      <c r="NCA147" s="21"/>
      <c r="NCB147" s="21"/>
      <c r="NCC147" s="21"/>
      <c r="NCD147" s="21"/>
      <c r="NCE147" s="21"/>
      <c r="NCF147" s="21"/>
      <c r="NCG147" s="21"/>
      <c r="NCH147" s="21"/>
      <c r="NCI147" s="21"/>
      <c r="NCJ147" s="21"/>
      <c r="NCK147" s="21"/>
      <c r="NCL147" s="21"/>
      <c r="NCM147" s="21"/>
      <c r="NCN147" s="21"/>
      <c r="NCO147" s="21"/>
      <c r="NCP147" s="21"/>
      <c r="NCQ147" s="21"/>
      <c r="NCR147" s="21"/>
      <c r="NCS147" s="21"/>
      <c r="NCT147" s="21"/>
      <c r="NCU147" s="21"/>
      <c r="NCV147" s="21"/>
      <c r="NCW147" s="21"/>
      <c r="NCX147" s="21"/>
      <c r="NCY147" s="21"/>
      <c r="NCZ147" s="21"/>
      <c r="NDA147" s="21"/>
      <c r="NDB147" s="21"/>
      <c r="NDC147" s="21"/>
      <c r="NDD147" s="21"/>
      <c r="NDE147" s="21"/>
      <c r="NDF147" s="21"/>
      <c r="NDG147" s="21"/>
      <c r="NDH147" s="21"/>
      <c r="NDI147" s="21"/>
      <c r="NDJ147" s="21"/>
      <c r="NDK147" s="21"/>
      <c r="NDL147" s="21"/>
      <c r="NDM147" s="21"/>
      <c r="NDN147" s="21"/>
      <c r="NDO147" s="21"/>
      <c r="NDP147" s="21"/>
      <c r="NDQ147" s="21"/>
      <c r="NDR147" s="21"/>
      <c r="NDS147" s="21"/>
      <c r="NDT147" s="21"/>
      <c r="NDU147" s="21"/>
      <c r="NDV147" s="21"/>
      <c r="NDW147" s="21"/>
      <c r="NDX147" s="21"/>
      <c r="NDY147" s="21"/>
      <c r="NDZ147" s="21"/>
      <c r="NEA147" s="21"/>
      <c r="NEB147" s="21"/>
      <c r="NEC147" s="21"/>
      <c r="NED147" s="21"/>
      <c r="NEE147" s="21"/>
      <c r="NEF147" s="21"/>
      <c r="NEG147" s="21"/>
      <c r="NEH147" s="21"/>
      <c r="NEI147" s="21"/>
      <c r="NEJ147" s="21"/>
      <c r="NEK147" s="21"/>
      <c r="NEL147" s="21"/>
      <c r="NEM147" s="21"/>
      <c r="NEN147" s="21"/>
      <c r="NEO147" s="21"/>
      <c r="NEP147" s="21"/>
      <c r="NEQ147" s="21"/>
      <c r="NER147" s="21"/>
      <c r="NES147" s="21"/>
      <c r="NET147" s="21"/>
      <c r="NEU147" s="21"/>
      <c r="NEV147" s="21"/>
      <c r="NEW147" s="21"/>
      <c r="NEX147" s="21"/>
      <c r="NEY147" s="21"/>
      <c r="NEZ147" s="21"/>
      <c r="NFA147" s="21"/>
      <c r="NFB147" s="21"/>
      <c r="NFC147" s="21"/>
      <c r="NFD147" s="21"/>
      <c r="NFE147" s="21"/>
      <c r="NFF147" s="21"/>
      <c r="NFG147" s="21"/>
      <c r="NFH147" s="21"/>
      <c r="NFI147" s="21"/>
      <c r="NFJ147" s="21"/>
      <c r="NFK147" s="21"/>
      <c r="NFL147" s="21"/>
      <c r="NFM147" s="21"/>
      <c r="NFN147" s="21"/>
      <c r="NFO147" s="21"/>
      <c r="NFP147" s="21"/>
      <c r="NFQ147" s="21"/>
      <c r="NFR147" s="21"/>
      <c r="NFS147" s="21"/>
      <c r="NFT147" s="21"/>
      <c r="NFU147" s="21"/>
      <c r="NFV147" s="21"/>
      <c r="NFW147" s="21"/>
      <c r="NFX147" s="21"/>
      <c r="NFY147" s="21"/>
      <c r="NFZ147" s="21"/>
      <c r="NGA147" s="21"/>
      <c r="NGB147" s="21"/>
      <c r="NGC147" s="21"/>
      <c r="NGD147" s="21"/>
      <c r="NGE147" s="21"/>
      <c r="NGF147" s="21"/>
      <c r="NGG147" s="21"/>
      <c r="NGH147" s="21"/>
      <c r="NGI147" s="21"/>
      <c r="NGJ147" s="21"/>
      <c r="NGK147" s="21"/>
      <c r="NGL147" s="21"/>
      <c r="NGM147" s="21"/>
      <c r="NGN147" s="21"/>
      <c r="NGO147" s="21"/>
      <c r="NGP147" s="21"/>
      <c r="NGQ147" s="21"/>
      <c r="NGR147" s="21"/>
      <c r="NGS147" s="21"/>
      <c r="NGT147" s="21"/>
      <c r="NGU147" s="21"/>
      <c r="NGV147" s="21"/>
      <c r="NGW147" s="21"/>
      <c r="NGX147" s="21"/>
      <c r="NGY147" s="21"/>
      <c r="NGZ147" s="21"/>
      <c r="NHA147" s="21"/>
      <c r="NHB147" s="21"/>
      <c r="NHC147" s="21"/>
      <c r="NHD147" s="21"/>
      <c r="NHE147" s="21"/>
      <c r="NHF147" s="21"/>
      <c r="NHG147" s="21"/>
      <c r="NHH147" s="21"/>
      <c r="NHI147" s="21"/>
      <c r="NHJ147" s="21"/>
      <c r="NHK147" s="21"/>
      <c r="NHL147" s="21"/>
      <c r="NHM147" s="21"/>
      <c r="NHN147" s="21"/>
      <c r="NHO147" s="21"/>
      <c r="NHP147" s="21"/>
      <c r="NHQ147" s="21"/>
      <c r="NHR147" s="21"/>
      <c r="NHS147" s="21"/>
      <c r="NHT147" s="21"/>
      <c r="NHU147" s="21"/>
      <c r="NHV147" s="21"/>
      <c r="NHW147" s="21"/>
      <c r="NHX147" s="21"/>
      <c r="NHY147" s="21"/>
      <c r="NHZ147" s="21"/>
      <c r="NIA147" s="21"/>
      <c r="NIB147" s="21"/>
      <c r="NIC147" s="21"/>
      <c r="NID147" s="21"/>
      <c r="NIE147" s="21"/>
      <c r="NIF147" s="21"/>
      <c r="NIG147" s="21"/>
      <c r="NIH147" s="21"/>
      <c r="NII147" s="21"/>
      <c r="NIJ147" s="21"/>
      <c r="NIK147" s="21"/>
      <c r="NIL147" s="21"/>
      <c r="NIM147" s="21"/>
      <c r="NIN147" s="21"/>
      <c r="NIO147" s="21"/>
      <c r="NIP147" s="21"/>
      <c r="NIQ147" s="21"/>
      <c r="NIR147" s="21"/>
      <c r="NIS147" s="21"/>
      <c r="NIT147" s="21"/>
      <c r="NIU147" s="21"/>
      <c r="NIV147" s="21"/>
      <c r="NIW147" s="21"/>
      <c r="NIX147" s="21"/>
      <c r="NIY147" s="21"/>
      <c r="NIZ147" s="21"/>
      <c r="NJA147" s="21"/>
      <c r="NJB147" s="21"/>
      <c r="NJC147" s="21"/>
      <c r="NJD147" s="21"/>
      <c r="NJE147" s="21"/>
      <c r="NJF147" s="21"/>
      <c r="NJG147" s="21"/>
      <c r="NJH147" s="21"/>
      <c r="NJI147" s="21"/>
      <c r="NJJ147" s="21"/>
      <c r="NJK147" s="21"/>
      <c r="NJL147" s="21"/>
      <c r="NJM147" s="21"/>
      <c r="NJN147" s="21"/>
      <c r="NJO147" s="21"/>
      <c r="NJP147" s="21"/>
      <c r="NJQ147" s="21"/>
      <c r="NJR147" s="21"/>
      <c r="NJS147" s="21"/>
      <c r="NJT147" s="21"/>
      <c r="NJU147" s="21"/>
      <c r="NJV147" s="21"/>
      <c r="NJW147" s="21"/>
      <c r="NJX147" s="21"/>
      <c r="NJY147" s="21"/>
      <c r="NJZ147" s="21"/>
      <c r="NKA147" s="21"/>
      <c r="NKB147" s="21"/>
      <c r="NKC147" s="21"/>
      <c r="NKD147" s="21"/>
      <c r="NKE147" s="21"/>
      <c r="NKF147" s="21"/>
      <c r="NKG147" s="21"/>
      <c r="NKH147" s="21"/>
      <c r="NKI147" s="21"/>
      <c r="NKJ147" s="21"/>
      <c r="NKK147" s="21"/>
      <c r="NKL147" s="21"/>
      <c r="NKM147" s="21"/>
      <c r="NKN147" s="21"/>
      <c r="NKO147" s="21"/>
      <c r="NKP147" s="21"/>
      <c r="NKQ147" s="21"/>
      <c r="NKR147" s="21"/>
      <c r="NKS147" s="21"/>
      <c r="NKT147" s="21"/>
      <c r="NKU147" s="21"/>
      <c r="NKV147" s="21"/>
      <c r="NKW147" s="21"/>
      <c r="NKX147" s="21"/>
      <c r="NKY147" s="21"/>
      <c r="NKZ147" s="21"/>
      <c r="NLA147" s="21"/>
      <c r="NLB147" s="21"/>
      <c r="NLC147" s="21"/>
      <c r="NLD147" s="21"/>
      <c r="NLE147" s="21"/>
      <c r="NLF147" s="21"/>
      <c r="NLG147" s="21"/>
      <c r="NLH147" s="21"/>
      <c r="NLI147" s="21"/>
      <c r="NLJ147" s="21"/>
      <c r="NLK147" s="21"/>
      <c r="NLL147" s="21"/>
      <c r="NLM147" s="21"/>
      <c r="NLN147" s="21"/>
      <c r="NLO147" s="21"/>
      <c r="NLP147" s="21"/>
      <c r="NLQ147" s="21"/>
      <c r="NLR147" s="21"/>
      <c r="NLS147" s="21"/>
      <c r="NLT147" s="21"/>
      <c r="NLU147" s="21"/>
      <c r="NLV147" s="21"/>
      <c r="NLW147" s="21"/>
      <c r="NLX147" s="21"/>
      <c r="NLY147" s="21"/>
      <c r="NLZ147" s="21"/>
      <c r="NMA147" s="21"/>
      <c r="NMB147" s="21"/>
      <c r="NMC147" s="21"/>
      <c r="NMD147" s="21"/>
      <c r="NME147" s="21"/>
      <c r="NMF147" s="21"/>
      <c r="NMG147" s="21"/>
      <c r="NMH147" s="21"/>
      <c r="NMI147" s="21"/>
      <c r="NMJ147" s="21"/>
      <c r="NMK147" s="21"/>
      <c r="NML147" s="21"/>
      <c r="NMM147" s="21"/>
      <c r="NMN147" s="21"/>
      <c r="NMO147" s="21"/>
      <c r="NMP147" s="21"/>
      <c r="NMQ147" s="21"/>
      <c r="NMR147" s="21"/>
      <c r="NMS147" s="21"/>
      <c r="NMT147" s="21"/>
      <c r="NMU147" s="21"/>
      <c r="NMV147" s="21"/>
      <c r="NMW147" s="21"/>
      <c r="NMX147" s="21"/>
      <c r="NMY147" s="21"/>
      <c r="NMZ147" s="21"/>
      <c r="NNA147" s="21"/>
      <c r="NNB147" s="21"/>
      <c r="NNC147" s="21"/>
      <c r="NND147" s="21"/>
      <c r="NNE147" s="21"/>
      <c r="NNF147" s="21"/>
      <c r="NNG147" s="21"/>
      <c r="NNH147" s="21"/>
      <c r="NNI147" s="21"/>
      <c r="NNJ147" s="21"/>
      <c r="NNK147" s="21"/>
      <c r="NNL147" s="21"/>
      <c r="NNM147" s="21"/>
      <c r="NNN147" s="21"/>
      <c r="NNO147" s="21"/>
      <c r="NNP147" s="21"/>
      <c r="NNQ147" s="21"/>
      <c r="NNR147" s="21"/>
      <c r="NNS147" s="21"/>
      <c r="NNT147" s="21"/>
      <c r="NNU147" s="21"/>
      <c r="NNV147" s="21"/>
      <c r="NNW147" s="21"/>
      <c r="NNX147" s="21"/>
      <c r="NNY147" s="21"/>
      <c r="NNZ147" s="21"/>
      <c r="NOA147" s="21"/>
      <c r="NOB147" s="21"/>
      <c r="NOC147" s="21"/>
      <c r="NOD147" s="21"/>
      <c r="NOE147" s="21"/>
      <c r="NOF147" s="21"/>
      <c r="NOG147" s="21"/>
      <c r="NOH147" s="21"/>
      <c r="NOI147" s="21"/>
      <c r="NOJ147" s="21"/>
      <c r="NOK147" s="21"/>
      <c r="NOL147" s="21"/>
      <c r="NOM147" s="21"/>
      <c r="NON147" s="21"/>
      <c r="NOO147" s="21"/>
      <c r="NOP147" s="21"/>
      <c r="NOQ147" s="21"/>
      <c r="NOR147" s="21"/>
      <c r="NOS147" s="21"/>
      <c r="NOT147" s="21"/>
      <c r="NOU147" s="21"/>
      <c r="NOV147" s="21"/>
      <c r="NOW147" s="21"/>
      <c r="NOX147" s="21"/>
      <c r="NOY147" s="21"/>
      <c r="NOZ147" s="21"/>
      <c r="NPA147" s="21"/>
      <c r="NPB147" s="21"/>
      <c r="NPC147" s="21"/>
      <c r="NPD147" s="21"/>
      <c r="NPE147" s="21"/>
      <c r="NPF147" s="21"/>
      <c r="NPG147" s="21"/>
      <c r="NPH147" s="21"/>
      <c r="NPI147" s="21"/>
      <c r="NPJ147" s="21"/>
      <c r="NPK147" s="21"/>
      <c r="NPL147" s="21"/>
      <c r="NPM147" s="21"/>
      <c r="NPN147" s="21"/>
      <c r="NPO147" s="21"/>
      <c r="NPP147" s="21"/>
      <c r="NPQ147" s="21"/>
      <c r="NPR147" s="21"/>
      <c r="NPS147" s="21"/>
      <c r="NPT147" s="21"/>
      <c r="NPU147" s="21"/>
      <c r="NPV147" s="21"/>
      <c r="NPW147" s="21"/>
      <c r="NPX147" s="21"/>
      <c r="NPY147" s="21"/>
      <c r="NPZ147" s="21"/>
      <c r="NQA147" s="21"/>
      <c r="NQB147" s="21"/>
      <c r="NQC147" s="21"/>
      <c r="NQD147" s="21"/>
      <c r="NQE147" s="21"/>
      <c r="NQF147" s="21"/>
      <c r="NQG147" s="21"/>
      <c r="NQH147" s="21"/>
      <c r="NQI147" s="21"/>
      <c r="NQJ147" s="21"/>
      <c r="NQK147" s="21"/>
      <c r="NQL147" s="21"/>
      <c r="NQM147" s="21"/>
      <c r="NQN147" s="21"/>
      <c r="NQO147" s="21"/>
      <c r="NQP147" s="21"/>
      <c r="NQQ147" s="21"/>
      <c r="NQR147" s="21"/>
      <c r="NQS147" s="21"/>
      <c r="NQT147" s="21"/>
      <c r="NQU147" s="21"/>
      <c r="NQV147" s="21"/>
      <c r="NQW147" s="21"/>
      <c r="NQX147" s="21"/>
      <c r="NQY147" s="21"/>
      <c r="NQZ147" s="21"/>
      <c r="NRA147" s="21"/>
      <c r="NRB147" s="21"/>
      <c r="NRC147" s="21"/>
      <c r="NRD147" s="21"/>
      <c r="NRE147" s="21"/>
      <c r="NRF147" s="21"/>
      <c r="NRG147" s="21"/>
      <c r="NRH147" s="21"/>
      <c r="NRI147" s="21"/>
      <c r="NRJ147" s="21"/>
      <c r="NRK147" s="21"/>
      <c r="NRL147" s="21"/>
      <c r="NRM147" s="21"/>
      <c r="NRN147" s="21"/>
      <c r="NRO147" s="21"/>
      <c r="NRP147" s="21"/>
      <c r="NRQ147" s="21"/>
      <c r="NRR147" s="21"/>
      <c r="NRS147" s="21"/>
      <c r="NRT147" s="21"/>
      <c r="NRU147" s="21"/>
      <c r="NRV147" s="21"/>
      <c r="NRW147" s="21"/>
      <c r="NRX147" s="21"/>
      <c r="NRY147" s="21"/>
      <c r="NRZ147" s="21"/>
      <c r="NSA147" s="21"/>
      <c r="NSB147" s="21"/>
      <c r="NSC147" s="21"/>
      <c r="NSD147" s="21"/>
      <c r="NSE147" s="21"/>
      <c r="NSF147" s="21"/>
      <c r="NSG147" s="21"/>
      <c r="NSH147" s="21"/>
      <c r="NSI147" s="21"/>
      <c r="NSJ147" s="21"/>
      <c r="NSK147" s="21"/>
      <c r="NSL147" s="21"/>
      <c r="NSM147" s="21"/>
      <c r="NSN147" s="21"/>
      <c r="NSO147" s="21"/>
      <c r="NSP147" s="21"/>
      <c r="NSQ147" s="21"/>
      <c r="NSR147" s="21"/>
      <c r="NSS147" s="21"/>
      <c r="NST147" s="21"/>
      <c r="NSU147" s="21"/>
      <c r="NSV147" s="21"/>
      <c r="NSW147" s="21"/>
      <c r="NSX147" s="21"/>
      <c r="NSY147" s="21"/>
      <c r="NSZ147" s="21"/>
      <c r="NTA147" s="21"/>
      <c r="NTB147" s="21"/>
      <c r="NTC147" s="21"/>
      <c r="NTD147" s="21"/>
      <c r="NTE147" s="21"/>
      <c r="NTF147" s="21"/>
      <c r="NTG147" s="21"/>
      <c r="NTH147" s="21"/>
      <c r="NTI147" s="21"/>
      <c r="NTJ147" s="21"/>
      <c r="NTK147" s="21"/>
      <c r="NTL147" s="21"/>
      <c r="NTM147" s="21"/>
      <c r="NTN147" s="21"/>
      <c r="NTO147" s="21"/>
      <c r="NTP147" s="21"/>
      <c r="NTQ147" s="21"/>
      <c r="NTR147" s="21"/>
      <c r="NTS147" s="21"/>
      <c r="NTT147" s="21"/>
      <c r="NTU147" s="21"/>
      <c r="NTV147" s="21"/>
      <c r="NTW147" s="21"/>
      <c r="NTX147" s="21"/>
      <c r="NTY147" s="21"/>
      <c r="NTZ147" s="21"/>
      <c r="NUA147" s="21"/>
      <c r="NUB147" s="21"/>
      <c r="NUC147" s="21"/>
      <c r="NUD147" s="21"/>
      <c r="NUE147" s="21"/>
      <c r="NUF147" s="21"/>
      <c r="NUG147" s="21"/>
      <c r="NUH147" s="21"/>
      <c r="NUI147" s="21"/>
      <c r="NUJ147" s="21"/>
      <c r="NUK147" s="21"/>
      <c r="NUL147" s="21"/>
      <c r="NUM147" s="21"/>
      <c r="NUN147" s="21"/>
      <c r="NUO147" s="21"/>
      <c r="NUP147" s="21"/>
      <c r="NUQ147" s="21"/>
      <c r="NUR147" s="21"/>
      <c r="NUS147" s="21"/>
      <c r="NUT147" s="21"/>
      <c r="NUU147" s="21"/>
      <c r="NUV147" s="21"/>
      <c r="NUW147" s="21"/>
      <c r="NUX147" s="21"/>
      <c r="NUY147" s="21"/>
      <c r="NUZ147" s="21"/>
      <c r="NVA147" s="21"/>
      <c r="NVB147" s="21"/>
      <c r="NVC147" s="21"/>
      <c r="NVD147" s="21"/>
      <c r="NVE147" s="21"/>
      <c r="NVF147" s="21"/>
      <c r="NVG147" s="21"/>
      <c r="NVH147" s="21"/>
      <c r="NVI147" s="21"/>
      <c r="NVJ147" s="21"/>
      <c r="NVK147" s="21"/>
      <c r="NVL147" s="21"/>
      <c r="NVM147" s="21"/>
      <c r="NVN147" s="21"/>
      <c r="NVO147" s="21"/>
      <c r="NVP147" s="21"/>
      <c r="NVQ147" s="21"/>
      <c r="NVR147" s="21"/>
      <c r="NVS147" s="21"/>
      <c r="NVT147" s="21"/>
      <c r="NVU147" s="21"/>
      <c r="NVV147" s="21"/>
      <c r="NVW147" s="21"/>
      <c r="NVX147" s="21"/>
      <c r="NVY147" s="21"/>
      <c r="NVZ147" s="21"/>
      <c r="NWA147" s="21"/>
      <c r="NWB147" s="21"/>
      <c r="NWC147" s="21"/>
      <c r="NWD147" s="21"/>
      <c r="NWE147" s="21"/>
      <c r="NWF147" s="21"/>
      <c r="NWG147" s="21"/>
      <c r="NWH147" s="21"/>
      <c r="NWI147" s="21"/>
      <c r="NWJ147" s="21"/>
      <c r="NWK147" s="21"/>
      <c r="NWL147" s="21"/>
      <c r="NWM147" s="21"/>
      <c r="NWN147" s="21"/>
      <c r="NWO147" s="21"/>
      <c r="NWP147" s="21"/>
      <c r="NWQ147" s="21"/>
      <c r="NWR147" s="21"/>
      <c r="NWS147" s="21"/>
      <c r="NWT147" s="21"/>
      <c r="NWU147" s="21"/>
      <c r="NWV147" s="21"/>
      <c r="NWW147" s="21"/>
      <c r="NWX147" s="21"/>
      <c r="NWY147" s="21"/>
      <c r="NWZ147" s="21"/>
      <c r="NXA147" s="21"/>
      <c r="NXB147" s="21"/>
      <c r="NXC147" s="21"/>
      <c r="NXD147" s="21"/>
      <c r="NXE147" s="21"/>
      <c r="NXF147" s="21"/>
      <c r="NXG147" s="21"/>
      <c r="NXH147" s="21"/>
      <c r="NXI147" s="21"/>
      <c r="NXJ147" s="21"/>
      <c r="NXK147" s="21"/>
      <c r="NXL147" s="21"/>
      <c r="NXM147" s="21"/>
      <c r="NXN147" s="21"/>
      <c r="NXO147" s="21"/>
      <c r="NXP147" s="21"/>
      <c r="NXQ147" s="21"/>
      <c r="NXR147" s="21"/>
      <c r="NXS147" s="21"/>
      <c r="NXT147" s="21"/>
      <c r="NXU147" s="21"/>
      <c r="NXV147" s="21"/>
      <c r="NXW147" s="21"/>
      <c r="NXX147" s="21"/>
      <c r="NXY147" s="21"/>
      <c r="NXZ147" s="21"/>
      <c r="NYA147" s="21"/>
      <c r="NYB147" s="21"/>
      <c r="NYC147" s="21"/>
      <c r="NYD147" s="21"/>
      <c r="NYE147" s="21"/>
      <c r="NYF147" s="21"/>
      <c r="NYG147" s="21"/>
      <c r="NYH147" s="21"/>
      <c r="NYI147" s="21"/>
      <c r="NYJ147" s="21"/>
      <c r="NYK147" s="21"/>
      <c r="NYL147" s="21"/>
      <c r="NYM147" s="21"/>
      <c r="NYN147" s="21"/>
      <c r="NYO147" s="21"/>
      <c r="NYP147" s="21"/>
      <c r="NYQ147" s="21"/>
      <c r="NYR147" s="21"/>
      <c r="NYS147" s="21"/>
      <c r="NYT147" s="21"/>
      <c r="NYU147" s="21"/>
      <c r="NYV147" s="21"/>
      <c r="NYW147" s="21"/>
      <c r="NYX147" s="21"/>
      <c r="NYY147" s="21"/>
      <c r="NYZ147" s="21"/>
      <c r="NZA147" s="21"/>
      <c r="NZB147" s="21"/>
      <c r="NZC147" s="21"/>
      <c r="NZD147" s="21"/>
      <c r="NZE147" s="21"/>
      <c r="NZF147" s="21"/>
      <c r="NZG147" s="21"/>
      <c r="NZH147" s="21"/>
      <c r="NZI147" s="21"/>
      <c r="NZJ147" s="21"/>
      <c r="NZK147" s="21"/>
      <c r="NZL147" s="21"/>
      <c r="NZM147" s="21"/>
      <c r="NZN147" s="21"/>
      <c r="NZO147" s="21"/>
      <c r="NZP147" s="21"/>
      <c r="NZQ147" s="21"/>
      <c r="NZR147" s="21"/>
      <c r="NZS147" s="21"/>
      <c r="NZT147" s="21"/>
      <c r="NZU147" s="21"/>
      <c r="NZV147" s="21"/>
      <c r="NZW147" s="21"/>
      <c r="NZX147" s="21"/>
      <c r="NZY147" s="21"/>
      <c r="NZZ147" s="21"/>
      <c r="OAA147" s="21"/>
      <c r="OAB147" s="21"/>
      <c r="OAC147" s="21"/>
      <c r="OAD147" s="21"/>
      <c r="OAE147" s="21"/>
      <c r="OAF147" s="21"/>
      <c r="OAG147" s="21"/>
      <c r="OAH147" s="21"/>
      <c r="OAI147" s="21"/>
      <c r="OAJ147" s="21"/>
      <c r="OAK147" s="21"/>
      <c r="OAL147" s="21"/>
      <c r="OAM147" s="21"/>
      <c r="OAN147" s="21"/>
      <c r="OAO147" s="21"/>
      <c r="OAP147" s="21"/>
      <c r="OAQ147" s="21"/>
      <c r="OAR147" s="21"/>
      <c r="OAS147" s="21"/>
      <c r="OAT147" s="21"/>
      <c r="OAU147" s="21"/>
      <c r="OAV147" s="21"/>
      <c r="OAW147" s="21"/>
      <c r="OAX147" s="21"/>
      <c r="OAY147" s="21"/>
      <c r="OAZ147" s="21"/>
      <c r="OBA147" s="21"/>
      <c r="OBB147" s="21"/>
      <c r="OBC147" s="21"/>
      <c r="OBD147" s="21"/>
      <c r="OBE147" s="21"/>
      <c r="OBF147" s="21"/>
      <c r="OBG147" s="21"/>
      <c r="OBH147" s="21"/>
      <c r="OBI147" s="21"/>
      <c r="OBJ147" s="21"/>
      <c r="OBK147" s="21"/>
      <c r="OBL147" s="21"/>
      <c r="OBM147" s="21"/>
      <c r="OBN147" s="21"/>
      <c r="OBO147" s="21"/>
      <c r="OBP147" s="21"/>
      <c r="OBQ147" s="21"/>
      <c r="OBR147" s="21"/>
      <c r="OBS147" s="21"/>
      <c r="OBT147" s="21"/>
      <c r="OBU147" s="21"/>
      <c r="OBV147" s="21"/>
      <c r="OBW147" s="21"/>
      <c r="OBX147" s="21"/>
      <c r="OBY147" s="21"/>
      <c r="OBZ147" s="21"/>
      <c r="OCA147" s="21"/>
      <c r="OCB147" s="21"/>
      <c r="OCC147" s="21"/>
      <c r="OCD147" s="21"/>
      <c r="OCE147" s="21"/>
      <c r="OCF147" s="21"/>
      <c r="OCG147" s="21"/>
      <c r="OCH147" s="21"/>
      <c r="OCI147" s="21"/>
      <c r="OCJ147" s="21"/>
      <c r="OCK147" s="21"/>
      <c r="OCL147" s="21"/>
      <c r="OCM147" s="21"/>
      <c r="OCN147" s="21"/>
      <c r="OCO147" s="21"/>
      <c r="OCP147" s="21"/>
      <c r="OCQ147" s="21"/>
      <c r="OCR147" s="21"/>
      <c r="OCS147" s="21"/>
      <c r="OCT147" s="21"/>
      <c r="OCU147" s="21"/>
      <c r="OCV147" s="21"/>
      <c r="OCW147" s="21"/>
      <c r="OCX147" s="21"/>
      <c r="OCY147" s="21"/>
      <c r="OCZ147" s="21"/>
      <c r="ODA147" s="21"/>
      <c r="ODB147" s="21"/>
      <c r="ODC147" s="21"/>
      <c r="ODD147" s="21"/>
      <c r="ODE147" s="21"/>
      <c r="ODF147" s="21"/>
      <c r="ODG147" s="21"/>
      <c r="ODH147" s="21"/>
      <c r="ODI147" s="21"/>
      <c r="ODJ147" s="21"/>
      <c r="ODK147" s="21"/>
      <c r="ODL147" s="21"/>
      <c r="ODM147" s="21"/>
      <c r="ODN147" s="21"/>
      <c r="ODO147" s="21"/>
      <c r="ODP147" s="21"/>
      <c r="ODQ147" s="21"/>
      <c r="ODR147" s="21"/>
      <c r="ODS147" s="21"/>
      <c r="ODT147" s="21"/>
      <c r="ODU147" s="21"/>
      <c r="ODV147" s="21"/>
      <c r="ODW147" s="21"/>
      <c r="ODX147" s="21"/>
      <c r="ODY147" s="21"/>
      <c r="ODZ147" s="21"/>
      <c r="OEA147" s="21"/>
      <c r="OEB147" s="21"/>
      <c r="OEC147" s="21"/>
      <c r="OED147" s="21"/>
      <c r="OEE147" s="21"/>
      <c r="OEF147" s="21"/>
      <c r="OEG147" s="21"/>
      <c r="OEH147" s="21"/>
      <c r="OEI147" s="21"/>
      <c r="OEJ147" s="21"/>
      <c r="OEK147" s="21"/>
      <c r="OEL147" s="21"/>
      <c r="OEM147" s="21"/>
      <c r="OEN147" s="21"/>
      <c r="OEO147" s="21"/>
      <c r="OEP147" s="21"/>
      <c r="OEQ147" s="21"/>
      <c r="OER147" s="21"/>
      <c r="OES147" s="21"/>
      <c r="OET147" s="21"/>
      <c r="OEU147" s="21"/>
      <c r="OEV147" s="21"/>
      <c r="OEW147" s="21"/>
      <c r="OEX147" s="21"/>
      <c r="OEY147" s="21"/>
      <c r="OEZ147" s="21"/>
      <c r="OFA147" s="21"/>
      <c r="OFB147" s="21"/>
      <c r="OFC147" s="21"/>
      <c r="OFD147" s="21"/>
      <c r="OFE147" s="21"/>
      <c r="OFF147" s="21"/>
      <c r="OFG147" s="21"/>
      <c r="OFH147" s="21"/>
      <c r="OFI147" s="21"/>
      <c r="OFJ147" s="21"/>
      <c r="OFK147" s="21"/>
      <c r="OFL147" s="21"/>
      <c r="OFM147" s="21"/>
      <c r="OFN147" s="21"/>
      <c r="OFO147" s="21"/>
      <c r="OFP147" s="21"/>
      <c r="OFQ147" s="21"/>
      <c r="OFR147" s="21"/>
      <c r="OFS147" s="21"/>
      <c r="OFT147" s="21"/>
      <c r="OFU147" s="21"/>
      <c r="OFV147" s="21"/>
      <c r="OFW147" s="21"/>
      <c r="OFX147" s="21"/>
      <c r="OFY147" s="21"/>
      <c r="OFZ147" s="21"/>
      <c r="OGA147" s="21"/>
      <c r="OGB147" s="21"/>
      <c r="OGC147" s="21"/>
      <c r="OGD147" s="21"/>
      <c r="OGE147" s="21"/>
      <c r="OGF147" s="21"/>
      <c r="OGG147" s="21"/>
      <c r="OGH147" s="21"/>
      <c r="OGI147" s="21"/>
      <c r="OGJ147" s="21"/>
      <c r="OGK147" s="21"/>
      <c r="OGL147" s="21"/>
      <c r="OGM147" s="21"/>
      <c r="OGN147" s="21"/>
      <c r="OGO147" s="21"/>
      <c r="OGP147" s="21"/>
      <c r="OGQ147" s="21"/>
      <c r="OGR147" s="21"/>
      <c r="OGS147" s="21"/>
      <c r="OGT147" s="21"/>
      <c r="OGU147" s="21"/>
      <c r="OGV147" s="21"/>
      <c r="OGW147" s="21"/>
      <c r="OGX147" s="21"/>
      <c r="OGY147" s="21"/>
      <c r="OGZ147" s="21"/>
      <c r="OHA147" s="21"/>
      <c r="OHB147" s="21"/>
      <c r="OHC147" s="21"/>
      <c r="OHD147" s="21"/>
      <c r="OHE147" s="21"/>
      <c r="OHF147" s="21"/>
      <c r="OHG147" s="21"/>
      <c r="OHH147" s="21"/>
      <c r="OHI147" s="21"/>
      <c r="OHJ147" s="21"/>
      <c r="OHK147" s="21"/>
      <c r="OHL147" s="21"/>
      <c r="OHM147" s="21"/>
      <c r="OHN147" s="21"/>
      <c r="OHO147" s="21"/>
      <c r="OHP147" s="21"/>
      <c r="OHQ147" s="21"/>
      <c r="OHR147" s="21"/>
      <c r="OHS147" s="21"/>
      <c r="OHT147" s="21"/>
      <c r="OHU147" s="21"/>
      <c r="OHV147" s="21"/>
      <c r="OHW147" s="21"/>
      <c r="OHX147" s="21"/>
      <c r="OHY147" s="21"/>
      <c r="OHZ147" s="21"/>
      <c r="OIA147" s="21"/>
      <c r="OIB147" s="21"/>
      <c r="OIC147" s="21"/>
      <c r="OID147" s="21"/>
      <c r="OIE147" s="21"/>
      <c r="OIF147" s="21"/>
      <c r="OIG147" s="21"/>
      <c r="OIH147" s="21"/>
      <c r="OII147" s="21"/>
      <c r="OIJ147" s="21"/>
      <c r="OIK147" s="21"/>
      <c r="OIL147" s="21"/>
      <c r="OIM147" s="21"/>
      <c r="OIN147" s="21"/>
      <c r="OIO147" s="21"/>
      <c r="OIP147" s="21"/>
      <c r="OIQ147" s="21"/>
      <c r="OIR147" s="21"/>
      <c r="OIS147" s="21"/>
      <c r="OIT147" s="21"/>
      <c r="OIU147" s="21"/>
      <c r="OIV147" s="21"/>
      <c r="OIW147" s="21"/>
      <c r="OIX147" s="21"/>
      <c r="OIY147" s="21"/>
      <c r="OIZ147" s="21"/>
      <c r="OJA147" s="21"/>
      <c r="OJB147" s="21"/>
      <c r="OJC147" s="21"/>
      <c r="OJD147" s="21"/>
      <c r="OJE147" s="21"/>
      <c r="OJF147" s="21"/>
      <c r="OJG147" s="21"/>
      <c r="OJH147" s="21"/>
      <c r="OJI147" s="21"/>
      <c r="OJJ147" s="21"/>
      <c r="OJK147" s="21"/>
      <c r="OJL147" s="21"/>
      <c r="OJM147" s="21"/>
      <c r="OJN147" s="21"/>
      <c r="OJO147" s="21"/>
      <c r="OJP147" s="21"/>
      <c r="OJQ147" s="21"/>
      <c r="OJR147" s="21"/>
      <c r="OJS147" s="21"/>
      <c r="OJT147" s="21"/>
      <c r="OJU147" s="21"/>
      <c r="OJV147" s="21"/>
      <c r="OJW147" s="21"/>
      <c r="OJX147" s="21"/>
      <c r="OJY147" s="21"/>
      <c r="OJZ147" s="21"/>
      <c r="OKA147" s="21"/>
      <c r="OKB147" s="21"/>
      <c r="OKC147" s="21"/>
      <c r="OKD147" s="21"/>
      <c r="OKE147" s="21"/>
      <c r="OKF147" s="21"/>
      <c r="OKG147" s="21"/>
      <c r="OKH147" s="21"/>
      <c r="OKI147" s="21"/>
      <c r="OKJ147" s="21"/>
      <c r="OKK147" s="21"/>
      <c r="OKL147" s="21"/>
      <c r="OKM147" s="21"/>
      <c r="OKN147" s="21"/>
      <c r="OKO147" s="21"/>
      <c r="OKP147" s="21"/>
      <c r="OKQ147" s="21"/>
      <c r="OKR147" s="21"/>
      <c r="OKS147" s="21"/>
      <c r="OKT147" s="21"/>
      <c r="OKU147" s="21"/>
      <c r="OKV147" s="21"/>
      <c r="OKW147" s="21"/>
      <c r="OKX147" s="21"/>
      <c r="OKY147" s="21"/>
      <c r="OKZ147" s="21"/>
      <c r="OLA147" s="21"/>
      <c r="OLB147" s="21"/>
      <c r="OLC147" s="21"/>
      <c r="OLD147" s="21"/>
      <c r="OLE147" s="21"/>
      <c r="OLF147" s="21"/>
      <c r="OLG147" s="21"/>
      <c r="OLH147" s="21"/>
      <c r="OLI147" s="21"/>
      <c r="OLJ147" s="21"/>
      <c r="OLK147" s="21"/>
      <c r="OLL147" s="21"/>
      <c r="OLM147" s="21"/>
      <c r="OLN147" s="21"/>
      <c r="OLO147" s="21"/>
      <c r="OLP147" s="21"/>
      <c r="OLQ147" s="21"/>
      <c r="OLR147" s="21"/>
      <c r="OLS147" s="21"/>
      <c r="OLT147" s="21"/>
      <c r="OLU147" s="21"/>
      <c r="OLV147" s="21"/>
      <c r="OLW147" s="21"/>
      <c r="OLX147" s="21"/>
      <c r="OLY147" s="21"/>
      <c r="OLZ147" s="21"/>
      <c r="OMA147" s="21"/>
      <c r="OMB147" s="21"/>
      <c r="OMC147" s="21"/>
      <c r="OMD147" s="21"/>
      <c r="OME147" s="21"/>
      <c r="OMF147" s="21"/>
      <c r="OMG147" s="21"/>
      <c r="OMH147" s="21"/>
      <c r="OMI147" s="21"/>
      <c r="OMJ147" s="21"/>
      <c r="OMK147" s="21"/>
      <c r="OML147" s="21"/>
      <c r="OMM147" s="21"/>
      <c r="OMN147" s="21"/>
      <c r="OMO147" s="21"/>
      <c r="OMP147" s="21"/>
      <c r="OMQ147" s="21"/>
      <c r="OMR147" s="21"/>
      <c r="OMS147" s="21"/>
      <c r="OMT147" s="21"/>
      <c r="OMU147" s="21"/>
      <c r="OMV147" s="21"/>
      <c r="OMW147" s="21"/>
      <c r="OMX147" s="21"/>
      <c r="OMY147" s="21"/>
      <c r="OMZ147" s="21"/>
      <c r="ONA147" s="21"/>
      <c r="ONB147" s="21"/>
      <c r="ONC147" s="21"/>
      <c r="OND147" s="21"/>
      <c r="ONE147" s="21"/>
      <c r="ONF147" s="21"/>
      <c r="ONG147" s="21"/>
      <c r="ONH147" s="21"/>
      <c r="ONI147" s="21"/>
      <c r="ONJ147" s="21"/>
      <c r="ONK147" s="21"/>
      <c r="ONL147" s="21"/>
      <c r="ONM147" s="21"/>
      <c r="ONN147" s="21"/>
      <c r="ONO147" s="21"/>
      <c r="ONP147" s="21"/>
      <c r="ONQ147" s="21"/>
      <c r="ONR147" s="21"/>
      <c r="ONS147" s="21"/>
      <c r="ONT147" s="21"/>
      <c r="ONU147" s="21"/>
      <c r="ONV147" s="21"/>
      <c r="ONW147" s="21"/>
      <c r="ONX147" s="21"/>
      <c r="ONY147" s="21"/>
      <c r="ONZ147" s="21"/>
      <c r="OOA147" s="21"/>
      <c r="OOB147" s="21"/>
      <c r="OOC147" s="21"/>
      <c r="OOD147" s="21"/>
      <c r="OOE147" s="21"/>
      <c r="OOF147" s="21"/>
      <c r="OOG147" s="21"/>
      <c r="OOH147" s="21"/>
      <c r="OOI147" s="21"/>
      <c r="OOJ147" s="21"/>
      <c r="OOK147" s="21"/>
      <c r="OOL147" s="21"/>
      <c r="OOM147" s="21"/>
      <c r="OON147" s="21"/>
      <c r="OOO147" s="21"/>
      <c r="OOP147" s="21"/>
      <c r="OOQ147" s="21"/>
      <c r="OOR147" s="21"/>
      <c r="OOS147" s="21"/>
      <c r="OOT147" s="21"/>
      <c r="OOU147" s="21"/>
      <c r="OOV147" s="21"/>
      <c r="OOW147" s="21"/>
      <c r="OOX147" s="21"/>
      <c r="OOY147" s="21"/>
      <c r="OOZ147" s="21"/>
      <c r="OPA147" s="21"/>
      <c r="OPB147" s="21"/>
      <c r="OPC147" s="21"/>
      <c r="OPD147" s="21"/>
      <c r="OPE147" s="21"/>
      <c r="OPF147" s="21"/>
      <c r="OPG147" s="21"/>
      <c r="OPH147" s="21"/>
      <c r="OPI147" s="21"/>
      <c r="OPJ147" s="21"/>
      <c r="OPK147" s="21"/>
      <c r="OPL147" s="21"/>
      <c r="OPM147" s="21"/>
      <c r="OPN147" s="21"/>
      <c r="OPO147" s="21"/>
      <c r="OPP147" s="21"/>
      <c r="OPQ147" s="21"/>
      <c r="OPR147" s="21"/>
      <c r="OPS147" s="21"/>
      <c r="OPT147" s="21"/>
      <c r="OPU147" s="21"/>
      <c r="OPV147" s="21"/>
      <c r="OPW147" s="21"/>
      <c r="OPX147" s="21"/>
      <c r="OPY147" s="21"/>
      <c r="OPZ147" s="21"/>
      <c r="OQA147" s="21"/>
      <c r="OQB147" s="21"/>
      <c r="OQC147" s="21"/>
      <c r="OQD147" s="21"/>
      <c r="OQE147" s="21"/>
      <c r="OQF147" s="21"/>
      <c r="OQG147" s="21"/>
      <c r="OQH147" s="21"/>
      <c r="OQI147" s="21"/>
      <c r="OQJ147" s="21"/>
      <c r="OQK147" s="21"/>
      <c r="OQL147" s="21"/>
      <c r="OQM147" s="21"/>
      <c r="OQN147" s="21"/>
      <c r="OQO147" s="21"/>
      <c r="OQP147" s="21"/>
      <c r="OQQ147" s="21"/>
      <c r="OQR147" s="21"/>
      <c r="OQS147" s="21"/>
      <c r="OQT147" s="21"/>
      <c r="OQU147" s="21"/>
      <c r="OQV147" s="21"/>
      <c r="OQW147" s="21"/>
      <c r="OQX147" s="21"/>
      <c r="OQY147" s="21"/>
      <c r="OQZ147" s="21"/>
      <c r="ORA147" s="21"/>
      <c r="ORB147" s="21"/>
      <c r="ORC147" s="21"/>
      <c r="ORD147" s="21"/>
      <c r="ORE147" s="21"/>
      <c r="ORF147" s="21"/>
      <c r="ORG147" s="21"/>
      <c r="ORH147" s="21"/>
      <c r="ORI147" s="21"/>
      <c r="ORJ147" s="21"/>
      <c r="ORK147" s="21"/>
      <c r="ORL147" s="21"/>
      <c r="ORM147" s="21"/>
      <c r="ORN147" s="21"/>
      <c r="ORO147" s="21"/>
      <c r="ORP147" s="21"/>
      <c r="ORQ147" s="21"/>
      <c r="ORR147" s="21"/>
      <c r="ORS147" s="21"/>
      <c r="ORT147" s="21"/>
      <c r="ORU147" s="21"/>
      <c r="ORV147" s="21"/>
      <c r="ORW147" s="21"/>
      <c r="ORX147" s="21"/>
      <c r="ORY147" s="21"/>
      <c r="ORZ147" s="21"/>
      <c r="OSA147" s="21"/>
      <c r="OSB147" s="21"/>
      <c r="OSC147" s="21"/>
      <c r="OSD147" s="21"/>
      <c r="OSE147" s="21"/>
      <c r="OSF147" s="21"/>
      <c r="OSG147" s="21"/>
      <c r="OSH147" s="21"/>
      <c r="OSI147" s="21"/>
      <c r="OSJ147" s="21"/>
      <c r="OSK147" s="21"/>
      <c r="OSL147" s="21"/>
      <c r="OSM147" s="21"/>
      <c r="OSN147" s="21"/>
      <c r="OSO147" s="21"/>
      <c r="OSP147" s="21"/>
      <c r="OSQ147" s="21"/>
      <c r="OSR147" s="21"/>
      <c r="OSS147" s="21"/>
      <c r="OST147" s="21"/>
      <c r="OSU147" s="21"/>
      <c r="OSV147" s="21"/>
      <c r="OSW147" s="21"/>
      <c r="OSX147" s="21"/>
      <c r="OSY147" s="21"/>
      <c r="OSZ147" s="21"/>
      <c r="OTA147" s="21"/>
      <c r="OTB147" s="21"/>
      <c r="OTC147" s="21"/>
      <c r="OTD147" s="21"/>
      <c r="OTE147" s="21"/>
      <c r="OTF147" s="21"/>
      <c r="OTG147" s="21"/>
      <c r="OTH147" s="21"/>
      <c r="OTI147" s="21"/>
      <c r="OTJ147" s="21"/>
      <c r="OTK147" s="21"/>
      <c r="OTL147" s="21"/>
      <c r="OTM147" s="21"/>
      <c r="OTN147" s="21"/>
      <c r="OTO147" s="21"/>
      <c r="OTP147" s="21"/>
      <c r="OTQ147" s="21"/>
      <c r="OTR147" s="21"/>
      <c r="OTS147" s="21"/>
      <c r="OTT147" s="21"/>
      <c r="OTU147" s="21"/>
      <c r="OTV147" s="21"/>
      <c r="OTW147" s="21"/>
      <c r="OTX147" s="21"/>
      <c r="OTY147" s="21"/>
      <c r="OTZ147" s="21"/>
      <c r="OUA147" s="21"/>
      <c r="OUB147" s="21"/>
      <c r="OUC147" s="21"/>
      <c r="OUD147" s="21"/>
      <c r="OUE147" s="21"/>
      <c r="OUF147" s="21"/>
      <c r="OUG147" s="21"/>
      <c r="OUH147" s="21"/>
      <c r="OUI147" s="21"/>
      <c r="OUJ147" s="21"/>
      <c r="OUK147" s="21"/>
      <c r="OUL147" s="21"/>
      <c r="OUM147" s="21"/>
      <c r="OUN147" s="21"/>
      <c r="OUO147" s="21"/>
      <c r="OUP147" s="21"/>
      <c r="OUQ147" s="21"/>
      <c r="OUR147" s="21"/>
      <c r="OUS147" s="21"/>
      <c r="OUT147" s="21"/>
      <c r="OUU147" s="21"/>
      <c r="OUV147" s="21"/>
      <c r="OUW147" s="21"/>
      <c r="OUX147" s="21"/>
      <c r="OUY147" s="21"/>
      <c r="OUZ147" s="21"/>
      <c r="OVA147" s="21"/>
      <c r="OVB147" s="21"/>
      <c r="OVC147" s="21"/>
      <c r="OVD147" s="21"/>
      <c r="OVE147" s="21"/>
      <c r="OVF147" s="21"/>
      <c r="OVG147" s="21"/>
      <c r="OVH147" s="21"/>
      <c r="OVI147" s="21"/>
      <c r="OVJ147" s="21"/>
      <c r="OVK147" s="21"/>
      <c r="OVL147" s="21"/>
      <c r="OVM147" s="21"/>
      <c r="OVN147" s="21"/>
      <c r="OVO147" s="21"/>
      <c r="OVP147" s="21"/>
      <c r="OVQ147" s="21"/>
      <c r="OVR147" s="21"/>
      <c r="OVS147" s="21"/>
      <c r="OVT147" s="21"/>
      <c r="OVU147" s="21"/>
      <c r="OVV147" s="21"/>
      <c r="OVW147" s="21"/>
      <c r="OVX147" s="21"/>
      <c r="OVY147" s="21"/>
      <c r="OVZ147" s="21"/>
      <c r="OWA147" s="21"/>
      <c r="OWB147" s="21"/>
      <c r="OWC147" s="21"/>
      <c r="OWD147" s="21"/>
      <c r="OWE147" s="21"/>
      <c r="OWF147" s="21"/>
      <c r="OWG147" s="21"/>
      <c r="OWH147" s="21"/>
      <c r="OWI147" s="21"/>
      <c r="OWJ147" s="21"/>
      <c r="OWK147" s="21"/>
      <c r="OWL147" s="21"/>
      <c r="OWM147" s="21"/>
      <c r="OWN147" s="21"/>
      <c r="OWO147" s="21"/>
      <c r="OWP147" s="21"/>
      <c r="OWQ147" s="21"/>
      <c r="OWR147" s="21"/>
      <c r="OWS147" s="21"/>
      <c r="OWT147" s="21"/>
      <c r="OWU147" s="21"/>
      <c r="OWV147" s="21"/>
      <c r="OWW147" s="21"/>
      <c r="OWX147" s="21"/>
      <c r="OWY147" s="21"/>
      <c r="OWZ147" s="21"/>
      <c r="OXA147" s="21"/>
      <c r="OXB147" s="21"/>
      <c r="OXC147" s="21"/>
      <c r="OXD147" s="21"/>
      <c r="OXE147" s="21"/>
      <c r="OXF147" s="21"/>
      <c r="OXG147" s="21"/>
      <c r="OXH147" s="21"/>
      <c r="OXI147" s="21"/>
      <c r="OXJ147" s="21"/>
      <c r="OXK147" s="21"/>
      <c r="OXL147" s="21"/>
      <c r="OXM147" s="21"/>
      <c r="OXN147" s="21"/>
      <c r="OXO147" s="21"/>
      <c r="OXP147" s="21"/>
      <c r="OXQ147" s="21"/>
      <c r="OXR147" s="21"/>
      <c r="OXS147" s="21"/>
      <c r="OXT147" s="21"/>
      <c r="OXU147" s="21"/>
      <c r="OXV147" s="21"/>
      <c r="OXW147" s="21"/>
      <c r="OXX147" s="21"/>
      <c r="OXY147" s="21"/>
      <c r="OXZ147" s="21"/>
      <c r="OYA147" s="21"/>
      <c r="OYB147" s="21"/>
      <c r="OYC147" s="21"/>
      <c r="OYD147" s="21"/>
      <c r="OYE147" s="21"/>
      <c r="OYF147" s="21"/>
      <c r="OYG147" s="21"/>
      <c r="OYH147" s="21"/>
      <c r="OYI147" s="21"/>
      <c r="OYJ147" s="21"/>
      <c r="OYK147" s="21"/>
      <c r="OYL147" s="21"/>
      <c r="OYM147" s="21"/>
      <c r="OYN147" s="21"/>
      <c r="OYO147" s="21"/>
      <c r="OYP147" s="21"/>
      <c r="OYQ147" s="21"/>
      <c r="OYR147" s="21"/>
      <c r="OYS147" s="21"/>
      <c r="OYT147" s="21"/>
      <c r="OYU147" s="21"/>
      <c r="OYV147" s="21"/>
      <c r="OYW147" s="21"/>
      <c r="OYX147" s="21"/>
      <c r="OYY147" s="21"/>
      <c r="OYZ147" s="21"/>
      <c r="OZA147" s="21"/>
      <c r="OZB147" s="21"/>
      <c r="OZC147" s="21"/>
      <c r="OZD147" s="21"/>
      <c r="OZE147" s="21"/>
      <c r="OZF147" s="21"/>
      <c r="OZG147" s="21"/>
      <c r="OZH147" s="21"/>
      <c r="OZI147" s="21"/>
      <c r="OZJ147" s="21"/>
      <c r="OZK147" s="21"/>
      <c r="OZL147" s="21"/>
      <c r="OZM147" s="21"/>
      <c r="OZN147" s="21"/>
      <c r="OZO147" s="21"/>
      <c r="OZP147" s="21"/>
      <c r="OZQ147" s="21"/>
      <c r="OZR147" s="21"/>
      <c r="OZS147" s="21"/>
      <c r="OZT147" s="21"/>
      <c r="OZU147" s="21"/>
      <c r="OZV147" s="21"/>
      <c r="OZW147" s="21"/>
      <c r="OZX147" s="21"/>
      <c r="OZY147" s="21"/>
      <c r="OZZ147" s="21"/>
      <c r="PAA147" s="21"/>
      <c r="PAB147" s="21"/>
      <c r="PAC147" s="21"/>
      <c r="PAD147" s="21"/>
      <c r="PAE147" s="21"/>
      <c r="PAF147" s="21"/>
      <c r="PAG147" s="21"/>
      <c r="PAH147" s="21"/>
      <c r="PAI147" s="21"/>
      <c r="PAJ147" s="21"/>
      <c r="PAK147" s="21"/>
      <c r="PAL147" s="21"/>
      <c r="PAM147" s="21"/>
      <c r="PAN147" s="21"/>
      <c r="PAO147" s="21"/>
      <c r="PAP147" s="21"/>
      <c r="PAQ147" s="21"/>
      <c r="PAR147" s="21"/>
      <c r="PAS147" s="21"/>
      <c r="PAT147" s="21"/>
      <c r="PAU147" s="21"/>
      <c r="PAV147" s="21"/>
      <c r="PAW147" s="21"/>
      <c r="PAX147" s="21"/>
      <c r="PAY147" s="21"/>
      <c r="PAZ147" s="21"/>
      <c r="PBA147" s="21"/>
      <c r="PBB147" s="21"/>
      <c r="PBC147" s="21"/>
      <c r="PBD147" s="21"/>
      <c r="PBE147" s="21"/>
      <c r="PBF147" s="21"/>
      <c r="PBG147" s="21"/>
      <c r="PBH147" s="21"/>
      <c r="PBI147" s="21"/>
      <c r="PBJ147" s="21"/>
      <c r="PBK147" s="21"/>
      <c r="PBL147" s="21"/>
      <c r="PBM147" s="21"/>
      <c r="PBN147" s="21"/>
      <c r="PBO147" s="21"/>
      <c r="PBP147" s="21"/>
      <c r="PBQ147" s="21"/>
      <c r="PBR147" s="21"/>
      <c r="PBS147" s="21"/>
      <c r="PBT147" s="21"/>
      <c r="PBU147" s="21"/>
      <c r="PBV147" s="21"/>
      <c r="PBW147" s="21"/>
      <c r="PBX147" s="21"/>
      <c r="PBY147" s="21"/>
      <c r="PBZ147" s="21"/>
      <c r="PCA147" s="21"/>
      <c r="PCB147" s="21"/>
      <c r="PCC147" s="21"/>
      <c r="PCD147" s="21"/>
      <c r="PCE147" s="21"/>
      <c r="PCF147" s="21"/>
      <c r="PCG147" s="21"/>
      <c r="PCH147" s="21"/>
      <c r="PCI147" s="21"/>
      <c r="PCJ147" s="21"/>
      <c r="PCK147" s="21"/>
      <c r="PCL147" s="21"/>
      <c r="PCM147" s="21"/>
      <c r="PCN147" s="21"/>
      <c r="PCO147" s="21"/>
      <c r="PCP147" s="21"/>
      <c r="PCQ147" s="21"/>
      <c r="PCR147" s="21"/>
      <c r="PCS147" s="21"/>
      <c r="PCT147" s="21"/>
      <c r="PCU147" s="21"/>
      <c r="PCV147" s="21"/>
      <c r="PCW147" s="21"/>
      <c r="PCX147" s="21"/>
      <c r="PCY147" s="21"/>
      <c r="PCZ147" s="21"/>
      <c r="PDA147" s="21"/>
      <c r="PDB147" s="21"/>
      <c r="PDC147" s="21"/>
      <c r="PDD147" s="21"/>
      <c r="PDE147" s="21"/>
      <c r="PDF147" s="21"/>
      <c r="PDG147" s="21"/>
      <c r="PDH147" s="21"/>
      <c r="PDI147" s="21"/>
      <c r="PDJ147" s="21"/>
      <c r="PDK147" s="21"/>
      <c r="PDL147" s="21"/>
      <c r="PDM147" s="21"/>
      <c r="PDN147" s="21"/>
      <c r="PDO147" s="21"/>
      <c r="PDP147" s="21"/>
      <c r="PDQ147" s="21"/>
      <c r="PDR147" s="21"/>
      <c r="PDS147" s="21"/>
      <c r="PDT147" s="21"/>
      <c r="PDU147" s="21"/>
      <c r="PDV147" s="21"/>
      <c r="PDW147" s="21"/>
      <c r="PDX147" s="21"/>
      <c r="PDY147" s="21"/>
      <c r="PDZ147" s="21"/>
      <c r="PEA147" s="21"/>
      <c r="PEB147" s="21"/>
      <c r="PEC147" s="21"/>
      <c r="PED147" s="21"/>
      <c r="PEE147" s="21"/>
      <c r="PEF147" s="21"/>
      <c r="PEG147" s="21"/>
      <c r="PEH147" s="21"/>
      <c r="PEI147" s="21"/>
      <c r="PEJ147" s="21"/>
      <c r="PEK147" s="21"/>
      <c r="PEL147" s="21"/>
      <c r="PEM147" s="21"/>
      <c r="PEN147" s="21"/>
      <c r="PEO147" s="21"/>
      <c r="PEP147" s="21"/>
      <c r="PEQ147" s="21"/>
      <c r="PER147" s="21"/>
      <c r="PES147" s="21"/>
      <c r="PET147" s="21"/>
      <c r="PEU147" s="21"/>
      <c r="PEV147" s="21"/>
      <c r="PEW147" s="21"/>
      <c r="PEX147" s="21"/>
      <c r="PEY147" s="21"/>
      <c r="PEZ147" s="21"/>
      <c r="PFA147" s="21"/>
      <c r="PFB147" s="21"/>
      <c r="PFC147" s="21"/>
      <c r="PFD147" s="21"/>
      <c r="PFE147" s="21"/>
      <c r="PFF147" s="21"/>
      <c r="PFG147" s="21"/>
      <c r="PFH147" s="21"/>
      <c r="PFI147" s="21"/>
      <c r="PFJ147" s="21"/>
      <c r="PFK147" s="21"/>
      <c r="PFL147" s="21"/>
      <c r="PFM147" s="21"/>
      <c r="PFN147" s="21"/>
      <c r="PFO147" s="21"/>
      <c r="PFP147" s="21"/>
      <c r="PFQ147" s="21"/>
      <c r="PFR147" s="21"/>
      <c r="PFS147" s="21"/>
      <c r="PFT147" s="21"/>
      <c r="PFU147" s="21"/>
      <c r="PFV147" s="21"/>
      <c r="PFW147" s="21"/>
      <c r="PFX147" s="21"/>
      <c r="PFY147" s="21"/>
      <c r="PFZ147" s="21"/>
      <c r="PGA147" s="21"/>
      <c r="PGB147" s="21"/>
      <c r="PGC147" s="21"/>
      <c r="PGD147" s="21"/>
      <c r="PGE147" s="21"/>
      <c r="PGF147" s="21"/>
      <c r="PGG147" s="21"/>
      <c r="PGH147" s="21"/>
      <c r="PGI147" s="21"/>
      <c r="PGJ147" s="21"/>
      <c r="PGK147" s="21"/>
      <c r="PGL147" s="21"/>
      <c r="PGM147" s="21"/>
      <c r="PGN147" s="21"/>
      <c r="PGO147" s="21"/>
      <c r="PGP147" s="21"/>
      <c r="PGQ147" s="21"/>
      <c r="PGR147" s="21"/>
      <c r="PGS147" s="21"/>
      <c r="PGT147" s="21"/>
      <c r="PGU147" s="21"/>
      <c r="PGV147" s="21"/>
      <c r="PGW147" s="21"/>
      <c r="PGX147" s="21"/>
      <c r="PGY147" s="21"/>
      <c r="PGZ147" s="21"/>
      <c r="PHA147" s="21"/>
      <c r="PHB147" s="21"/>
      <c r="PHC147" s="21"/>
      <c r="PHD147" s="21"/>
      <c r="PHE147" s="21"/>
      <c r="PHF147" s="21"/>
      <c r="PHG147" s="21"/>
      <c r="PHH147" s="21"/>
      <c r="PHI147" s="21"/>
      <c r="PHJ147" s="21"/>
      <c r="PHK147" s="21"/>
      <c r="PHL147" s="21"/>
      <c r="PHM147" s="21"/>
      <c r="PHN147" s="21"/>
      <c r="PHO147" s="21"/>
      <c r="PHP147" s="21"/>
      <c r="PHQ147" s="21"/>
      <c r="PHR147" s="21"/>
      <c r="PHS147" s="21"/>
      <c r="PHT147" s="21"/>
      <c r="PHU147" s="21"/>
      <c r="PHV147" s="21"/>
      <c r="PHW147" s="21"/>
      <c r="PHX147" s="21"/>
      <c r="PHY147" s="21"/>
      <c r="PHZ147" s="21"/>
      <c r="PIA147" s="21"/>
      <c r="PIB147" s="21"/>
      <c r="PIC147" s="21"/>
      <c r="PID147" s="21"/>
      <c r="PIE147" s="21"/>
      <c r="PIF147" s="21"/>
      <c r="PIG147" s="21"/>
      <c r="PIH147" s="21"/>
      <c r="PII147" s="21"/>
      <c r="PIJ147" s="21"/>
      <c r="PIK147" s="21"/>
      <c r="PIL147" s="21"/>
      <c r="PIM147" s="21"/>
      <c r="PIN147" s="21"/>
      <c r="PIO147" s="21"/>
      <c r="PIP147" s="21"/>
      <c r="PIQ147" s="21"/>
      <c r="PIR147" s="21"/>
      <c r="PIS147" s="21"/>
      <c r="PIT147" s="21"/>
      <c r="PIU147" s="21"/>
      <c r="PIV147" s="21"/>
      <c r="PIW147" s="21"/>
      <c r="PIX147" s="21"/>
      <c r="PIY147" s="21"/>
      <c r="PIZ147" s="21"/>
      <c r="PJA147" s="21"/>
      <c r="PJB147" s="21"/>
      <c r="PJC147" s="21"/>
      <c r="PJD147" s="21"/>
      <c r="PJE147" s="21"/>
      <c r="PJF147" s="21"/>
      <c r="PJG147" s="21"/>
      <c r="PJH147" s="21"/>
      <c r="PJI147" s="21"/>
      <c r="PJJ147" s="21"/>
      <c r="PJK147" s="21"/>
      <c r="PJL147" s="21"/>
      <c r="PJM147" s="21"/>
      <c r="PJN147" s="21"/>
      <c r="PJO147" s="21"/>
      <c r="PJP147" s="21"/>
      <c r="PJQ147" s="21"/>
      <c r="PJR147" s="21"/>
      <c r="PJS147" s="21"/>
      <c r="PJT147" s="21"/>
      <c r="PJU147" s="21"/>
      <c r="PJV147" s="21"/>
      <c r="PJW147" s="21"/>
      <c r="PJX147" s="21"/>
      <c r="PJY147" s="21"/>
      <c r="PJZ147" s="21"/>
      <c r="PKA147" s="21"/>
      <c r="PKB147" s="21"/>
      <c r="PKC147" s="21"/>
      <c r="PKD147" s="21"/>
      <c r="PKE147" s="21"/>
      <c r="PKF147" s="21"/>
      <c r="PKG147" s="21"/>
      <c r="PKH147" s="21"/>
      <c r="PKI147" s="21"/>
      <c r="PKJ147" s="21"/>
      <c r="PKK147" s="21"/>
      <c r="PKL147" s="21"/>
      <c r="PKM147" s="21"/>
      <c r="PKN147" s="21"/>
      <c r="PKO147" s="21"/>
      <c r="PKP147" s="21"/>
      <c r="PKQ147" s="21"/>
      <c r="PKR147" s="21"/>
      <c r="PKS147" s="21"/>
      <c r="PKT147" s="21"/>
      <c r="PKU147" s="21"/>
      <c r="PKV147" s="21"/>
      <c r="PKW147" s="21"/>
      <c r="PKX147" s="21"/>
      <c r="PKY147" s="21"/>
      <c r="PKZ147" s="21"/>
      <c r="PLA147" s="21"/>
      <c r="PLB147" s="21"/>
      <c r="PLC147" s="21"/>
      <c r="PLD147" s="21"/>
      <c r="PLE147" s="21"/>
      <c r="PLF147" s="21"/>
      <c r="PLG147" s="21"/>
      <c r="PLH147" s="21"/>
      <c r="PLI147" s="21"/>
      <c r="PLJ147" s="21"/>
      <c r="PLK147" s="21"/>
      <c r="PLL147" s="21"/>
      <c r="PLM147" s="21"/>
      <c r="PLN147" s="21"/>
      <c r="PLO147" s="21"/>
      <c r="PLP147" s="21"/>
      <c r="PLQ147" s="21"/>
      <c r="PLR147" s="21"/>
      <c r="PLS147" s="21"/>
      <c r="PLT147" s="21"/>
      <c r="PLU147" s="21"/>
      <c r="PLV147" s="21"/>
      <c r="PLW147" s="21"/>
      <c r="PLX147" s="21"/>
      <c r="PLY147" s="21"/>
      <c r="PLZ147" s="21"/>
      <c r="PMA147" s="21"/>
      <c r="PMB147" s="21"/>
      <c r="PMC147" s="21"/>
      <c r="PMD147" s="21"/>
      <c r="PME147" s="21"/>
      <c r="PMF147" s="21"/>
      <c r="PMG147" s="21"/>
      <c r="PMH147" s="21"/>
      <c r="PMI147" s="21"/>
      <c r="PMJ147" s="21"/>
      <c r="PMK147" s="21"/>
      <c r="PML147" s="21"/>
      <c r="PMM147" s="21"/>
      <c r="PMN147" s="21"/>
      <c r="PMO147" s="21"/>
      <c r="PMP147" s="21"/>
      <c r="PMQ147" s="21"/>
      <c r="PMR147" s="21"/>
      <c r="PMS147" s="21"/>
      <c r="PMT147" s="21"/>
      <c r="PMU147" s="21"/>
      <c r="PMV147" s="21"/>
      <c r="PMW147" s="21"/>
      <c r="PMX147" s="21"/>
      <c r="PMY147" s="21"/>
      <c r="PMZ147" s="21"/>
      <c r="PNA147" s="21"/>
      <c r="PNB147" s="21"/>
      <c r="PNC147" s="21"/>
      <c r="PND147" s="21"/>
      <c r="PNE147" s="21"/>
      <c r="PNF147" s="21"/>
      <c r="PNG147" s="21"/>
      <c r="PNH147" s="21"/>
      <c r="PNI147" s="21"/>
      <c r="PNJ147" s="21"/>
      <c r="PNK147" s="21"/>
      <c r="PNL147" s="21"/>
      <c r="PNM147" s="21"/>
      <c r="PNN147" s="21"/>
      <c r="PNO147" s="21"/>
      <c r="PNP147" s="21"/>
      <c r="PNQ147" s="21"/>
      <c r="PNR147" s="21"/>
      <c r="PNS147" s="21"/>
      <c r="PNT147" s="21"/>
      <c r="PNU147" s="21"/>
      <c r="PNV147" s="21"/>
      <c r="PNW147" s="21"/>
      <c r="PNX147" s="21"/>
      <c r="PNY147" s="21"/>
      <c r="PNZ147" s="21"/>
      <c r="POA147" s="21"/>
      <c r="POB147" s="21"/>
      <c r="POC147" s="21"/>
      <c r="POD147" s="21"/>
      <c r="POE147" s="21"/>
      <c r="POF147" s="21"/>
      <c r="POG147" s="21"/>
      <c r="POH147" s="21"/>
      <c r="POI147" s="21"/>
      <c r="POJ147" s="21"/>
      <c r="POK147" s="21"/>
      <c r="POL147" s="21"/>
      <c r="POM147" s="21"/>
      <c r="PON147" s="21"/>
      <c r="POO147" s="21"/>
      <c r="POP147" s="21"/>
      <c r="POQ147" s="21"/>
      <c r="POR147" s="21"/>
      <c r="POS147" s="21"/>
      <c r="POT147" s="21"/>
      <c r="POU147" s="21"/>
      <c r="POV147" s="21"/>
      <c r="POW147" s="21"/>
      <c r="POX147" s="21"/>
      <c r="POY147" s="21"/>
      <c r="POZ147" s="21"/>
      <c r="PPA147" s="21"/>
      <c r="PPB147" s="21"/>
      <c r="PPC147" s="21"/>
      <c r="PPD147" s="21"/>
      <c r="PPE147" s="21"/>
      <c r="PPF147" s="21"/>
      <c r="PPG147" s="21"/>
      <c r="PPH147" s="21"/>
      <c r="PPI147" s="21"/>
      <c r="PPJ147" s="21"/>
      <c r="PPK147" s="21"/>
      <c r="PPL147" s="21"/>
      <c r="PPM147" s="21"/>
      <c r="PPN147" s="21"/>
      <c r="PPO147" s="21"/>
      <c r="PPP147" s="21"/>
      <c r="PPQ147" s="21"/>
      <c r="PPR147" s="21"/>
      <c r="PPS147" s="21"/>
      <c r="PPT147" s="21"/>
      <c r="PPU147" s="21"/>
      <c r="PPV147" s="21"/>
      <c r="PPW147" s="21"/>
      <c r="PPX147" s="21"/>
      <c r="PPY147" s="21"/>
      <c r="PPZ147" s="21"/>
      <c r="PQA147" s="21"/>
      <c r="PQB147" s="21"/>
      <c r="PQC147" s="21"/>
      <c r="PQD147" s="21"/>
      <c r="PQE147" s="21"/>
      <c r="PQF147" s="21"/>
      <c r="PQG147" s="21"/>
      <c r="PQH147" s="21"/>
      <c r="PQI147" s="21"/>
      <c r="PQJ147" s="21"/>
      <c r="PQK147" s="21"/>
      <c r="PQL147" s="21"/>
      <c r="PQM147" s="21"/>
      <c r="PQN147" s="21"/>
      <c r="PQO147" s="21"/>
      <c r="PQP147" s="21"/>
      <c r="PQQ147" s="21"/>
      <c r="PQR147" s="21"/>
      <c r="PQS147" s="21"/>
      <c r="PQT147" s="21"/>
      <c r="PQU147" s="21"/>
      <c r="PQV147" s="21"/>
      <c r="PQW147" s="21"/>
      <c r="PQX147" s="21"/>
      <c r="PQY147" s="21"/>
      <c r="PQZ147" s="21"/>
      <c r="PRA147" s="21"/>
      <c r="PRB147" s="21"/>
      <c r="PRC147" s="21"/>
      <c r="PRD147" s="21"/>
      <c r="PRE147" s="21"/>
      <c r="PRF147" s="21"/>
      <c r="PRG147" s="21"/>
      <c r="PRH147" s="21"/>
      <c r="PRI147" s="21"/>
      <c r="PRJ147" s="21"/>
      <c r="PRK147" s="21"/>
      <c r="PRL147" s="21"/>
      <c r="PRM147" s="21"/>
      <c r="PRN147" s="21"/>
      <c r="PRO147" s="21"/>
      <c r="PRP147" s="21"/>
      <c r="PRQ147" s="21"/>
      <c r="PRR147" s="21"/>
      <c r="PRS147" s="21"/>
      <c r="PRT147" s="21"/>
      <c r="PRU147" s="21"/>
      <c r="PRV147" s="21"/>
      <c r="PRW147" s="21"/>
      <c r="PRX147" s="21"/>
      <c r="PRY147" s="21"/>
      <c r="PRZ147" s="21"/>
      <c r="PSA147" s="21"/>
      <c r="PSB147" s="21"/>
      <c r="PSC147" s="21"/>
      <c r="PSD147" s="21"/>
      <c r="PSE147" s="21"/>
      <c r="PSF147" s="21"/>
      <c r="PSG147" s="21"/>
      <c r="PSH147" s="21"/>
      <c r="PSI147" s="21"/>
      <c r="PSJ147" s="21"/>
      <c r="PSK147" s="21"/>
      <c r="PSL147" s="21"/>
      <c r="PSM147" s="21"/>
      <c r="PSN147" s="21"/>
      <c r="PSO147" s="21"/>
      <c r="PSP147" s="21"/>
      <c r="PSQ147" s="21"/>
      <c r="PSR147" s="21"/>
      <c r="PSS147" s="21"/>
      <c r="PST147" s="21"/>
      <c r="PSU147" s="21"/>
      <c r="PSV147" s="21"/>
      <c r="PSW147" s="21"/>
      <c r="PSX147" s="21"/>
      <c r="PSY147" s="21"/>
      <c r="PSZ147" s="21"/>
      <c r="PTA147" s="21"/>
      <c r="PTB147" s="21"/>
      <c r="PTC147" s="21"/>
      <c r="PTD147" s="21"/>
      <c r="PTE147" s="21"/>
      <c r="PTF147" s="21"/>
      <c r="PTG147" s="21"/>
      <c r="PTH147" s="21"/>
      <c r="PTI147" s="21"/>
      <c r="PTJ147" s="21"/>
      <c r="PTK147" s="21"/>
      <c r="PTL147" s="21"/>
      <c r="PTM147" s="21"/>
      <c r="PTN147" s="21"/>
      <c r="PTO147" s="21"/>
      <c r="PTP147" s="21"/>
      <c r="PTQ147" s="21"/>
      <c r="PTR147" s="21"/>
      <c r="PTS147" s="21"/>
      <c r="PTT147" s="21"/>
      <c r="PTU147" s="21"/>
      <c r="PTV147" s="21"/>
      <c r="PTW147" s="21"/>
      <c r="PTX147" s="21"/>
      <c r="PTY147" s="21"/>
      <c r="PTZ147" s="21"/>
      <c r="PUA147" s="21"/>
      <c r="PUB147" s="21"/>
      <c r="PUC147" s="21"/>
      <c r="PUD147" s="21"/>
      <c r="PUE147" s="21"/>
      <c r="PUF147" s="21"/>
      <c r="PUG147" s="21"/>
      <c r="PUH147" s="21"/>
      <c r="PUI147" s="21"/>
      <c r="PUJ147" s="21"/>
      <c r="PUK147" s="21"/>
      <c r="PUL147" s="21"/>
      <c r="PUM147" s="21"/>
      <c r="PUN147" s="21"/>
      <c r="PUO147" s="21"/>
      <c r="PUP147" s="21"/>
      <c r="PUQ147" s="21"/>
      <c r="PUR147" s="21"/>
      <c r="PUS147" s="21"/>
      <c r="PUT147" s="21"/>
      <c r="PUU147" s="21"/>
      <c r="PUV147" s="21"/>
      <c r="PUW147" s="21"/>
      <c r="PUX147" s="21"/>
      <c r="PUY147" s="21"/>
      <c r="PUZ147" s="21"/>
      <c r="PVA147" s="21"/>
      <c r="PVB147" s="21"/>
      <c r="PVC147" s="21"/>
      <c r="PVD147" s="21"/>
      <c r="PVE147" s="21"/>
      <c r="PVF147" s="21"/>
      <c r="PVG147" s="21"/>
      <c r="PVH147" s="21"/>
      <c r="PVI147" s="21"/>
      <c r="PVJ147" s="21"/>
      <c r="PVK147" s="21"/>
      <c r="PVL147" s="21"/>
      <c r="PVM147" s="21"/>
      <c r="PVN147" s="21"/>
      <c r="PVO147" s="21"/>
      <c r="PVP147" s="21"/>
      <c r="PVQ147" s="21"/>
      <c r="PVR147" s="21"/>
      <c r="PVS147" s="21"/>
      <c r="PVT147" s="21"/>
      <c r="PVU147" s="21"/>
      <c r="PVV147" s="21"/>
      <c r="PVW147" s="21"/>
      <c r="PVX147" s="21"/>
      <c r="PVY147" s="21"/>
      <c r="PVZ147" s="21"/>
      <c r="PWA147" s="21"/>
      <c r="PWB147" s="21"/>
      <c r="PWC147" s="21"/>
      <c r="PWD147" s="21"/>
      <c r="PWE147" s="21"/>
      <c r="PWF147" s="21"/>
      <c r="PWG147" s="21"/>
      <c r="PWH147" s="21"/>
      <c r="PWI147" s="21"/>
      <c r="PWJ147" s="21"/>
      <c r="PWK147" s="21"/>
      <c r="PWL147" s="21"/>
      <c r="PWM147" s="21"/>
      <c r="PWN147" s="21"/>
      <c r="PWO147" s="21"/>
      <c r="PWP147" s="21"/>
      <c r="PWQ147" s="21"/>
      <c r="PWR147" s="21"/>
      <c r="PWS147" s="21"/>
      <c r="PWT147" s="21"/>
      <c r="PWU147" s="21"/>
      <c r="PWV147" s="21"/>
      <c r="PWW147" s="21"/>
      <c r="PWX147" s="21"/>
      <c r="PWY147" s="21"/>
      <c r="PWZ147" s="21"/>
      <c r="PXA147" s="21"/>
      <c r="PXB147" s="21"/>
      <c r="PXC147" s="21"/>
      <c r="PXD147" s="21"/>
      <c r="PXE147" s="21"/>
      <c r="PXF147" s="21"/>
      <c r="PXG147" s="21"/>
      <c r="PXH147" s="21"/>
      <c r="PXI147" s="21"/>
      <c r="PXJ147" s="21"/>
      <c r="PXK147" s="21"/>
      <c r="PXL147" s="21"/>
      <c r="PXM147" s="21"/>
      <c r="PXN147" s="21"/>
      <c r="PXO147" s="21"/>
      <c r="PXP147" s="21"/>
      <c r="PXQ147" s="21"/>
      <c r="PXR147" s="21"/>
      <c r="PXS147" s="21"/>
      <c r="PXT147" s="21"/>
      <c r="PXU147" s="21"/>
      <c r="PXV147" s="21"/>
      <c r="PXW147" s="21"/>
      <c r="PXX147" s="21"/>
      <c r="PXY147" s="21"/>
      <c r="PXZ147" s="21"/>
      <c r="PYA147" s="21"/>
      <c r="PYB147" s="21"/>
      <c r="PYC147" s="21"/>
      <c r="PYD147" s="21"/>
      <c r="PYE147" s="21"/>
      <c r="PYF147" s="21"/>
      <c r="PYG147" s="21"/>
      <c r="PYH147" s="21"/>
      <c r="PYI147" s="21"/>
      <c r="PYJ147" s="21"/>
      <c r="PYK147" s="21"/>
      <c r="PYL147" s="21"/>
      <c r="PYM147" s="21"/>
      <c r="PYN147" s="21"/>
      <c r="PYO147" s="21"/>
      <c r="PYP147" s="21"/>
      <c r="PYQ147" s="21"/>
      <c r="PYR147" s="21"/>
      <c r="PYS147" s="21"/>
      <c r="PYT147" s="21"/>
      <c r="PYU147" s="21"/>
      <c r="PYV147" s="21"/>
      <c r="PYW147" s="21"/>
      <c r="PYX147" s="21"/>
      <c r="PYY147" s="21"/>
      <c r="PYZ147" s="21"/>
      <c r="PZA147" s="21"/>
      <c r="PZB147" s="21"/>
      <c r="PZC147" s="21"/>
      <c r="PZD147" s="21"/>
      <c r="PZE147" s="21"/>
      <c r="PZF147" s="21"/>
      <c r="PZG147" s="21"/>
      <c r="PZH147" s="21"/>
      <c r="PZI147" s="21"/>
      <c r="PZJ147" s="21"/>
      <c r="PZK147" s="21"/>
      <c r="PZL147" s="21"/>
      <c r="PZM147" s="21"/>
      <c r="PZN147" s="21"/>
      <c r="PZO147" s="21"/>
      <c r="PZP147" s="21"/>
      <c r="PZQ147" s="21"/>
      <c r="PZR147" s="21"/>
      <c r="PZS147" s="21"/>
      <c r="PZT147" s="21"/>
      <c r="PZU147" s="21"/>
      <c r="PZV147" s="21"/>
      <c r="PZW147" s="21"/>
      <c r="PZX147" s="21"/>
      <c r="PZY147" s="21"/>
      <c r="PZZ147" s="21"/>
      <c r="QAA147" s="21"/>
      <c r="QAB147" s="21"/>
      <c r="QAC147" s="21"/>
      <c r="QAD147" s="21"/>
      <c r="QAE147" s="21"/>
      <c r="QAF147" s="21"/>
      <c r="QAG147" s="21"/>
      <c r="QAH147" s="21"/>
      <c r="QAI147" s="21"/>
      <c r="QAJ147" s="21"/>
      <c r="QAK147" s="21"/>
      <c r="QAL147" s="21"/>
      <c r="QAM147" s="21"/>
      <c r="QAN147" s="21"/>
      <c r="QAO147" s="21"/>
      <c r="QAP147" s="21"/>
      <c r="QAQ147" s="21"/>
      <c r="QAR147" s="21"/>
      <c r="QAS147" s="21"/>
      <c r="QAT147" s="21"/>
      <c r="QAU147" s="21"/>
      <c r="QAV147" s="21"/>
      <c r="QAW147" s="21"/>
      <c r="QAX147" s="21"/>
      <c r="QAY147" s="21"/>
      <c r="QAZ147" s="21"/>
      <c r="QBA147" s="21"/>
      <c r="QBB147" s="21"/>
      <c r="QBC147" s="21"/>
      <c r="QBD147" s="21"/>
      <c r="QBE147" s="21"/>
      <c r="QBF147" s="21"/>
      <c r="QBG147" s="21"/>
      <c r="QBH147" s="21"/>
      <c r="QBI147" s="21"/>
      <c r="QBJ147" s="21"/>
      <c r="QBK147" s="21"/>
      <c r="QBL147" s="21"/>
      <c r="QBM147" s="21"/>
      <c r="QBN147" s="21"/>
      <c r="QBO147" s="21"/>
      <c r="QBP147" s="21"/>
      <c r="QBQ147" s="21"/>
      <c r="QBR147" s="21"/>
      <c r="QBS147" s="21"/>
      <c r="QBT147" s="21"/>
      <c r="QBU147" s="21"/>
      <c r="QBV147" s="21"/>
      <c r="QBW147" s="21"/>
      <c r="QBX147" s="21"/>
      <c r="QBY147" s="21"/>
      <c r="QBZ147" s="21"/>
      <c r="QCA147" s="21"/>
      <c r="QCB147" s="21"/>
      <c r="QCC147" s="21"/>
      <c r="QCD147" s="21"/>
      <c r="QCE147" s="21"/>
      <c r="QCF147" s="21"/>
      <c r="QCG147" s="21"/>
      <c r="QCH147" s="21"/>
      <c r="QCI147" s="21"/>
      <c r="QCJ147" s="21"/>
      <c r="QCK147" s="21"/>
      <c r="QCL147" s="21"/>
      <c r="QCM147" s="21"/>
      <c r="QCN147" s="21"/>
      <c r="QCO147" s="21"/>
      <c r="QCP147" s="21"/>
      <c r="QCQ147" s="21"/>
      <c r="QCR147" s="21"/>
      <c r="QCS147" s="21"/>
      <c r="QCT147" s="21"/>
      <c r="QCU147" s="21"/>
      <c r="QCV147" s="21"/>
      <c r="QCW147" s="21"/>
      <c r="QCX147" s="21"/>
      <c r="QCY147" s="21"/>
      <c r="QCZ147" s="21"/>
      <c r="QDA147" s="21"/>
      <c r="QDB147" s="21"/>
      <c r="QDC147" s="21"/>
      <c r="QDD147" s="21"/>
      <c r="QDE147" s="21"/>
      <c r="QDF147" s="21"/>
      <c r="QDG147" s="21"/>
      <c r="QDH147" s="21"/>
      <c r="QDI147" s="21"/>
      <c r="QDJ147" s="21"/>
      <c r="QDK147" s="21"/>
      <c r="QDL147" s="21"/>
      <c r="QDM147" s="21"/>
      <c r="QDN147" s="21"/>
      <c r="QDO147" s="21"/>
      <c r="QDP147" s="21"/>
      <c r="QDQ147" s="21"/>
      <c r="QDR147" s="21"/>
      <c r="QDS147" s="21"/>
      <c r="QDT147" s="21"/>
      <c r="QDU147" s="21"/>
      <c r="QDV147" s="21"/>
      <c r="QDW147" s="21"/>
      <c r="QDX147" s="21"/>
      <c r="QDY147" s="21"/>
      <c r="QDZ147" s="21"/>
      <c r="QEA147" s="21"/>
      <c r="QEB147" s="21"/>
      <c r="QEC147" s="21"/>
      <c r="QED147" s="21"/>
      <c r="QEE147" s="21"/>
      <c r="QEF147" s="21"/>
      <c r="QEG147" s="21"/>
      <c r="QEH147" s="21"/>
      <c r="QEI147" s="21"/>
      <c r="QEJ147" s="21"/>
      <c r="QEK147" s="21"/>
      <c r="QEL147" s="21"/>
      <c r="QEM147" s="21"/>
      <c r="QEN147" s="21"/>
      <c r="QEO147" s="21"/>
      <c r="QEP147" s="21"/>
      <c r="QEQ147" s="21"/>
      <c r="QER147" s="21"/>
      <c r="QES147" s="21"/>
      <c r="QET147" s="21"/>
      <c r="QEU147" s="21"/>
      <c r="QEV147" s="21"/>
      <c r="QEW147" s="21"/>
      <c r="QEX147" s="21"/>
      <c r="QEY147" s="21"/>
      <c r="QEZ147" s="21"/>
      <c r="QFA147" s="21"/>
      <c r="QFB147" s="21"/>
      <c r="QFC147" s="21"/>
      <c r="QFD147" s="21"/>
      <c r="QFE147" s="21"/>
      <c r="QFF147" s="21"/>
      <c r="QFG147" s="21"/>
      <c r="QFH147" s="21"/>
      <c r="QFI147" s="21"/>
      <c r="QFJ147" s="21"/>
      <c r="QFK147" s="21"/>
      <c r="QFL147" s="21"/>
      <c r="QFM147" s="21"/>
      <c r="QFN147" s="21"/>
      <c r="QFO147" s="21"/>
      <c r="QFP147" s="21"/>
      <c r="QFQ147" s="21"/>
      <c r="QFR147" s="21"/>
      <c r="QFS147" s="21"/>
      <c r="QFT147" s="21"/>
      <c r="QFU147" s="21"/>
      <c r="QFV147" s="21"/>
      <c r="QFW147" s="21"/>
      <c r="QFX147" s="21"/>
      <c r="QFY147" s="21"/>
      <c r="QFZ147" s="21"/>
      <c r="QGA147" s="21"/>
      <c r="QGB147" s="21"/>
      <c r="QGC147" s="21"/>
      <c r="QGD147" s="21"/>
      <c r="QGE147" s="21"/>
      <c r="QGF147" s="21"/>
      <c r="QGG147" s="21"/>
      <c r="QGH147" s="21"/>
      <c r="QGI147" s="21"/>
      <c r="QGJ147" s="21"/>
      <c r="QGK147" s="21"/>
      <c r="QGL147" s="21"/>
      <c r="QGM147" s="21"/>
      <c r="QGN147" s="21"/>
      <c r="QGO147" s="21"/>
      <c r="QGP147" s="21"/>
      <c r="QGQ147" s="21"/>
      <c r="QGR147" s="21"/>
      <c r="QGS147" s="21"/>
      <c r="QGT147" s="21"/>
      <c r="QGU147" s="21"/>
      <c r="QGV147" s="21"/>
      <c r="QGW147" s="21"/>
      <c r="QGX147" s="21"/>
      <c r="QGY147" s="21"/>
      <c r="QGZ147" s="21"/>
      <c r="QHA147" s="21"/>
      <c r="QHB147" s="21"/>
      <c r="QHC147" s="21"/>
      <c r="QHD147" s="21"/>
      <c r="QHE147" s="21"/>
      <c r="QHF147" s="21"/>
      <c r="QHG147" s="21"/>
      <c r="QHH147" s="21"/>
      <c r="QHI147" s="21"/>
      <c r="QHJ147" s="21"/>
      <c r="QHK147" s="21"/>
      <c r="QHL147" s="21"/>
      <c r="QHM147" s="21"/>
      <c r="QHN147" s="21"/>
      <c r="QHO147" s="21"/>
      <c r="QHP147" s="21"/>
      <c r="QHQ147" s="21"/>
      <c r="QHR147" s="21"/>
      <c r="QHS147" s="21"/>
      <c r="QHT147" s="21"/>
      <c r="QHU147" s="21"/>
      <c r="QHV147" s="21"/>
      <c r="QHW147" s="21"/>
      <c r="QHX147" s="21"/>
      <c r="QHY147" s="21"/>
      <c r="QHZ147" s="21"/>
      <c r="QIA147" s="21"/>
      <c r="QIB147" s="21"/>
      <c r="QIC147" s="21"/>
      <c r="QID147" s="21"/>
      <c r="QIE147" s="21"/>
      <c r="QIF147" s="21"/>
      <c r="QIG147" s="21"/>
      <c r="QIH147" s="21"/>
      <c r="QII147" s="21"/>
      <c r="QIJ147" s="21"/>
      <c r="QIK147" s="21"/>
      <c r="QIL147" s="21"/>
      <c r="QIM147" s="21"/>
      <c r="QIN147" s="21"/>
      <c r="QIO147" s="21"/>
      <c r="QIP147" s="21"/>
      <c r="QIQ147" s="21"/>
      <c r="QIR147" s="21"/>
      <c r="QIS147" s="21"/>
      <c r="QIT147" s="21"/>
      <c r="QIU147" s="21"/>
      <c r="QIV147" s="21"/>
      <c r="QIW147" s="21"/>
      <c r="QIX147" s="21"/>
      <c r="QIY147" s="21"/>
      <c r="QIZ147" s="21"/>
      <c r="QJA147" s="21"/>
      <c r="QJB147" s="21"/>
      <c r="QJC147" s="21"/>
      <c r="QJD147" s="21"/>
      <c r="QJE147" s="21"/>
      <c r="QJF147" s="21"/>
      <c r="QJG147" s="21"/>
      <c r="QJH147" s="21"/>
      <c r="QJI147" s="21"/>
      <c r="QJJ147" s="21"/>
      <c r="QJK147" s="21"/>
      <c r="QJL147" s="21"/>
      <c r="QJM147" s="21"/>
      <c r="QJN147" s="21"/>
      <c r="QJO147" s="21"/>
      <c r="QJP147" s="21"/>
      <c r="QJQ147" s="21"/>
      <c r="QJR147" s="21"/>
      <c r="QJS147" s="21"/>
      <c r="QJT147" s="21"/>
      <c r="QJU147" s="21"/>
      <c r="QJV147" s="21"/>
      <c r="QJW147" s="21"/>
      <c r="QJX147" s="21"/>
      <c r="QJY147" s="21"/>
      <c r="QJZ147" s="21"/>
      <c r="QKA147" s="21"/>
      <c r="QKB147" s="21"/>
      <c r="QKC147" s="21"/>
      <c r="QKD147" s="21"/>
      <c r="QKE147" s="21"/>
      <c r="QKF147" s="21"/>
      <c r="QKG147" s="21"/>
      <c r="QKH147" s="21"/>
      <c r="QKI147" s="21"/>
      <c r="QKJ147" s="21"/>
      <c r="QKK147" s="21"/>
      <c r="QKL147" s="21"/>
      <c r="QKM147" s="21"/>
      <c r="QKN147" s="21"/>
      <c r="QKO147" s="21"/>
      <c r="QKP147" s="21"/>
      <c r="QKQ147" s="21"/>
      <c r="QKR147" s="21"/>
      <c r="QKS147" s="21"/>
      <c r="QKT147" s="21"/>
      <c r="QKU147" s="21"/>
      <c r="QKV147" s="21"/>
      <c r="QKW147" s="21"/>
      <c r="QKX147" s="21"/>
      <c r="QKY147" s="21"/>
      <c r="QKZ147" s="21"/>
      <c r="QLA147" s="21"/>
      <c r="QLB147" s="21"/>
      <c r="QLC147" s="21"/>
      <c r="QLD147" s="21"/>
      <c r="QLE147" s="21"/>
      <c r="QLF147" s="21"/>
      <c r="QLG147" s="21"/>
      <c r="QLH147" s="21"/>
      <c r="QLI147" s="21"/>
      <c r="QLJ147" s="21"/>
      <c r="QLK147" s="21"/>
      <c r="QLL147" s="21"/>
      <c r="QLM147" s="21"/>
      <c r="QLN147" s="21"/>
      <c r="QLO147" s="21"/>
      <c r="QLP147" s="21"/>
      <c r="QLQ147" s="21"/>
      <c r="QLR147" s="21"/>
      <c r="QLS147" s="21"/>
      <c r="QLT147" s="21"/>
      <c r="QLU147" s="21"/>
      <c r="QLV147" s="21"/>
      <c r="QLW147" s="21"/>
      <c r="QLX147" s="21"/>
      <c r="QLY147" s="21"/>
      <c r="QLZ147" s="21"/>
      <c r="QMA147" s="21"/>
      <c r="QMB147" s="21"/>
      <c r="QMC147" s="21"/>
      <c r="QMD147" s="21"/>
      <c r="QME147" s="21"/>
      <c r="QMF147" s="21"/>
      <c r="QMG147" s="21"/>
      <c r="QMH147" s="21"/>
      <c r="QMI147" s="21"/>
      <c r="QMJ147" s="21"/>
      <c r="QMK147" s="21"/>
      <c r="QML147" s="21"/>
      <c r="QMM147" s="21"/>
      <c r="QMN147" s="21"/>
      <c r="QMO147" s="21"/>
      <c r="QMP147" s="21"/>
      <c r="QMQ147" s="21"/>
      <c r="QMR147" s="21"/>
      <c r="QMS147" s="21"/>
      <c r="QMT147" s="21"/>
      <c r="QMU147" s="21"/>
      <c r="QMV147" s="21"/>
      <c r="QMW147" s="21"/>
      <c r="QMX147" s="21"/>
      <c r="QMY147" s="21"/>
      <c r="QMZ147" s="21"/>
      <c r="QNA147" s="21"/>
      <c r="QNB147" s="21"/>
      <c r="QNC147" s="21"/>
      <c r="QND147" s="21"/>
      <c r="QNE147" s="21"/>
      <c r="QNF147" s="21"/>
      <c r="QNG147" s="21"/>
      <c r="QNH147" s="21"/>
      <c r="QNI147" s="21"/>
      <c r="QNJ147" s="21"/>
      <c r="QNK147" s="21"/>
      <c r="QNL147" s="21"/>
      <c r="QNM147" s="21"/>
      <c r="QNN147" s="21"/>
      <c r="QNO147" s="21"/>
      <c r="QNP147" s="21"/>
      <c r="QNQ147" s="21"/>
      <c r="QNR147" s="21"/>
      <c r="QNS147" s="21"/>
      <c r="QNT147" s="21"/>
      <c r="QNU147" s="21"/>
      <c r="QNV147" s="21"/>
      <c r="QNW147" s="21"/>
      <c r="QNX147" s="21"/>
      <c r="QNY147" s="21"/>
      <c r="QNZ147" s="21"/>
      <c r="QOA147" s="21"/>
      <c r="QOB147" s="21"/>
      <c r="QOC147" s="21"/>
      <c r="QOD147" s="21"/>
      <c r="QOE147" s="21"/>
      <c r="QOF147" s="21"/>
      <c r="QOG147" s="21"/>
      <c r="QOH147" s="21"/>
      <c r="QOI147" s="21"/>
      <c r="QOJ147" s="21"/>
      <c r="QOK147" s="21"/>
      <c r="QOL147" s="21"/>
      <c r="QOM147" s="21"/>
      <c r="QON147" s="21"/>
      <c r="QOO147" s="21"/>
      <c r="QOP147" s="21"/>
      <c r="QOQ147" s="21"/>
      <c r="QOR147" s="21"/>
      <c r="QOS147" s="21"/>
      <c r="QOT147" s="21"/>
      <c r="QOU147" s="21"/>
      <c r="QOV147" s="21"/>
      <c r="QOW147" s="21"/>
      <c r="QOX147" s="21"/>
      <c r="QOY147" s="21"/>
      <c r="QOZ147" s="21"/>
      <c r="QPA147" s="21"/>
      <c r="QPB147" s="21"/>
      <c r="QPC147" s="21"/>
      <c r="QPD147" s="21"/>
      <c r="QPE147" s="21"/>
      <c r="QPF147" s="21"/>
      <c r="QPG147" s="21"/>
      <c r="QPH147" s="21"/>
      <c r="QPI147" s="21"/>
      <c r="QPJ147" s="21"/>
      <c r="QPK147" s="21"/>
      <c r="QPL147" s="21"/>
      <c r="QPM147" s="21"/>
      <c r="QPN147" s="21"/>
      <c r="QPO147" s="21"/>
      <c r="QPP147" s="21"/>
      <c r="QPQ147" s="21"/>
      <c r="QPR147" s="21"/>
      <c r="QPS147" s="21"/>
      <c r="QPT147" s="21"/>
      <c r="QPU147" s="21"/>
      <c r="QPV147" s="21"/>
      <c r="QPW147" s="21"/>
      <c r="QPX147" s="21"/>
      <c r="QPY147" s="21"/>
      <c r="QPZ147" s="21"/>
      <c r="QQA147" s="21"/>
      <c r="QQB147" s="21"/>
      <c r="QQC147" s="21"/>
      <c r="QQD147" s="21"/>
      <c r="QQE147" s="21"/>
      <c r="QQF147" s="21"/>
      <c r="QQG147" s="21"/>
      <c r="QQH147" s="21"/>
      <c r="QQI147" s="21"/>
      <c r="QQJ147" s="21"/>
      <c r="QQK147" s="21"/>
      <c r="QQL147" s="21"/>
      <c r="QQM147" s="21"/>
      <c r="QQN147" s="21"/>
      <c r="QQO147" s="21"/>
      <c r="QQP147" s="21"/>
      <c r="QQQ147" s="21"/>
      <c r="QQR147" s="21"/>
      <c r="QQS147" s="21"/>
      <c r="QQT147" s="21"/>
      <c r="QQU147" s="21"/>
      <c r="QQV147" s="21"/>
      <c r="QQW147" s="21"/>
      <c r="QQX147" s="21"/>
      <c r="QQY147" s="21"/>
      <c r="QQZ147" s="21"/>
      <c r="QRA147" s="21"/>
      <c r="QRB147" s="21"/>
      <c r="QRC147" s="21"/>
      <c r="QRD147" s="21"/>
      <c r="QRE147" s="21"/>
      <c r="QRF147" s="21"/>
      <c r="QRG147" s="21"/>
      <c r="QRH147" s="21"/>
      <c r="QRI147" s="21"/>
      <c r="QRJ147" s="21"/>
      <c r="QRK147" s="21"/>
      <c r="QRL147" s="21"/>
      <c r="QRM147" s="21"/>
      <c r="QRN147" s="21"/>
      <c r="QRO147" s="21"/>
      <c r="QRP147" s="21"/>
      <c r="QRQ147" s="21"/>
      <c r="QRR147" s="21"/>
      <c r="QRS147" s="21"/>
      <c r="QRT147" s="21"/>
      <c r="QRU147" s="21"/>
      <c r="QRV147" s="21"/>
      <c r="QRW147" s="21"/>
      <c r="QRX147" s="21"/>
      <c r="QRY147" s="21"/>
      <c r="QRZ147" s="21"/>
      <c r="QSA147" s="21"/>
      <c r="QSB147" s="21"/>
      <c r="QSC147" s="21"/>
      <c r="QSD147" s="21"/>
      <c r="QSE147" s="21"/>
      <c r="QSF147" s="21"/>
      <c r="QSG147" s="21"/>
      <c r="QSH147" s="21"/>
      <c r="QSI147" s="21"/>
      <c r="QSJ147" s="21"/>
      <c r="QSK147" s="21"/>
      <c r="QSL147" s="21"/>
      <c r="QSM147" s="21"/>
      <c r="QSN147" s="21"/>
      <c r="QSO147" s="21"/>
      <c r="QSP147" s="21"/>
      <c r="QSQ147" s="21"/>
      <c r="QSR147" s="21"/>
      <c r="QSS147" s="21"/>
      <c r="QST147" s="21"/>
      <c r="QSU147" s="21"/>
      <c r="QSV147" s="21"/>
      <c r="QSW147" s="21"/>
      <c r="QSX147" s="21"/>
      <c r="QSY147" s="21"/>
      <c r="QSZ147" s="21"/>
      <c r="QTA147" s="21"/>
      <c r="QTB147" s="21"/>
      <c r="QTC147" s="21"/>
      <c r="QTD147" s="21"/>
      <c r="QTE147" s="21"/>
      <c r="QTF147" s="21"/>
      <c r="QTG147" s="21"/>
      <c r="QTH147" s="21"/>
      <c r="QTI147" s="21"/>
      <c r="QTJ147" s="21"/>
      <c r="QTK147" s="21"/>
      <c r="QTL147" s="21"/>
      <c r="QTM147" s="21"/>
      <c r="QTN147" s="21"/>
      <c r="QTO147" s="21"/>
      <c r="QTP147" s="21"/>
      <c r="QTQ147" s="21"/>
      <c r="QTR147" s="21"/>
      <c r="QTS147" s="21"/>
      <c r="QTT147" s="21"/>
      <c r="QTU147" s="21"/>
      <c r="QTV147" s="21"/>
      <c r="QTW147" s="21"/>
      <c r="QTX147" s="21"/>
      <c r="QTY147" s="21"/>
      <c r="QTZ147" s="21"/>
      <c r="QUA147" s="21"/>
      <c r="QUB147" s="21"/>
      <c r="QUC147" s="21"/>
      <c r="QUD147" s="21"/>
      <c r="QUE147" s="21"/>
      <c r="QUF147" s="21"/>
      <c r="QUG147" s="21"/>
      <c r="QUH147" s="21"/>
      <c r="QUI147" s="21"/>
      <c r="QUJ147" s="21"/>
      <c r="QUK147" s="21"/>
      <c r="QUL147" s="21"/>
      <c r="QUM147" s="21"/>
      <c r="QUN147" s="21"/>
      <c r="QUO147" s="21"/>
      <c r="QUP147" s="21"/>
      <c r="QUQ147" s="21"/>
      <c r="QUR147" s="21"/>
      <c r="QUS147" s="21"/>
      <c r="QUT147" s="21"/>
      <c r="QUU147" s="21"/>
      <c r="QUV147" s="21"/>
      <c r="QUW147" s="21"/>
      <c r="QUX147" s="21"/>
      <c r="QUY147" s="21"/>
      <c r="QUZ147" s="21"/>
      <c r="QVA147" s="21"/>
      <c r="QVB147" s="21"/>
      <c r="QVC147" s="21"/>
      <c r="QVD147" s="21"/>
      <c r="QVE147" s="21"/>
      <c r="QVF147" s="21"/>
      <c r="QVG147" s="21"/>
      <c r="QVH147" s="21"/>
      <c r="QVI147" s="21"/>
      <c r="QVJ147" s="21"/>
      <c r="QVK147" s="21"/>
      <c r="QVL147" s="21"/>
      <c r="QVM147" s="21"/>
      <c r="QVN147" s="21"/>
      <c r="QVO147" s="21"/>
      <c r="QVP147" s="21"/>
      <c r="QVQ147" s="21"/>
      <c r="QVR147" s="21"/>
      <c r="QVS147" s="21"/>
      <c r="QVT147" s="21"/>
      <c r="QVU147" s="21"/>
      <c r="QVV147" s="21"/>
      <c r="QVW147" s="21"/>
      <c r="QVX147" s="21"/>
      <c r="QVY147" s="21"/>
      <c r="QVZ147" s="21"/>
      <c r="QWA147" s="21"/>
      <c r="QWB147" s="21"/>
      <c r="QWC147" s="21"/>
      <c r="QWD147" s="21"/>
      <c r="QWE147" s="21"/>
      <c r="QWF147" s="21"/>
      <c r="QWG147" s="21"/>
      <c r="QWH147" s="21"/>
      <c r="QWI147" s="21"/>
      <c r="QWJ147" s="21"/>
      <c r="QWK147" s="21"/>
      <c r="QWL147" s="21"/>
      <c r="QWM147" s="21"/>
      <c r="QWN147" s="21"/>
      <c r="QWO147" s="21"/>
      <c r="QWP147" s="21"/>
      <c r="QWQ147" s="21"/>
      <c r="QWR147" s="21"/>
      <c r="QWS147" s="21"/>
      <c r="QWT147" s="21"/>
      <c r="QWU147" s="21"/>
      <c r="QWV147" s="21"/>
      <c r="QWW147" s="21"/>
      <c r="QWX147" s="21"/>
      <c r="QWY147" s="21"/>
      <c r="QWZ147" s="21"/>
      <c r="QXA147" s="21"/>
      <c r="QXB147" s="21"/>
      <c r="QXC147" s="21"/>
      <c r="QXD147" s="21"/>
      <c r="QXE147" s="21"/>
      <c r="QXF147" s="21"/>
      <c r="QXG147" s="21"/>
      <c r="QXH147" s="21"/>
      <c r="QXI147" s="21"/>
      <c r="QXJ147" s="21"/>
      <c r="QXK147" s="21"/>
      <c r="QXL147" s="21"/>
      <c r="QXM147" s="21"/>
      <c r="QXN147" s="21"/>
      <c r="QXO147" s="21"/>
      <c r="QXP147" s="21"/>
      <c r="QXQ147" s="21"/>
      <c r="QXR147" s="21"/>
      <c r="QXS147" s="21"/>
      <c r="QXT147" s="21"/>
      <c r="QXU147" s="21"/>
      <c r="QXV147" s="21"/>
      <c r="QXW147" s="21"/>
      <c r="QXX147" s="21"/>
      <c r="QXY147" s="21"/>
      <c r="QXZ147" s="21"/>
      <c r="QYA147" s="21"/>
      <c r="QYB147" s="21"/>
      <c r="QYC147" s="21"/>
      <c r="QYD147" s="21"/>
      <c r="QYE147" s="21"/>
      <c r="QYF147" s="21"/>
      <c r="QYG147" s="21"/>
      <c r="QYH147" s="21"/>
      <c r="QYI147" s="21"/>
      <c r="QYJ147" s="21"/>
      <c r="QYK147" s="21"/>
      <c r="QYL147" s="21"/>
      <c r="QYM147" s="21"/>
      <c r="QYN147" s="21"/>
      <c r="QYO147" s="21"/>
      <c r="QYP147" s="21"/>
      <c r="QYQ147" s="21"/>
      <c r="QYR147" s="21"/>
      <c r="QYS147" s="21"/>
      <c r="QYT147" s="21"/>
      <c r="QYU147" s="21"/>
      <c r="QYV147" s="21"/>
      <c r="QYW147" s="21"/>
      <c r="QYX147" s="21"/>
      <c r="QYY147" s="21"/>
      <c r="QYZ147" s="21"/>
      <c r="QZA147" s="21"/>
      <c r="QZB147" s="21"/>
      <c r="QZC147" s="21"/>
      <c r="QZD147" s="21"/>
      <c r="QZE147" s="21"/>
      <c r="QZF147" s="21"/>
      <c r="QZG147" s="21"/>
      <c r="QZH147" s="21"/>
      <c r="QZI147" s="21"/>
      <c r="QZJ147" s="21"/>
      <c r="QZK147" s="21"/>
      <c r="QZL147" s="21"/>
      <c r="QZM147" s="21"/>
      <c r="QZN147" s="21"/>
      <c r="QZO147" s="21"/>
      <c r="QZP147" s="21"/>
      <c r="QZQ147" s="21"/>
      <c r="QZR147" s="21"/>
      <c r="QZS147" s="21"/>
      <c r="QZT147" s="21"/>
      <c r="QZU147" s="21"/>
      <c r="QZV147" s="21"/>
      <c r="QZW147" s="21"/>
      <c r="QZX147" s="21"/>
      <c r="QZY147" s="21"/>
      <c r="QZZ147" s="21"/>
      <c r="RAA147" s="21"/>
      <c r="RAB147" s="21"/>
      <c r="RAC147" s="21"/>
      <c r="RAD147" s="21"/>
      <c r="RAE147" s="21"/>
      <c r="RAF147" s="21"/>
      <c r="RAG147" s="21"/>
      <c r="RAH147" s="21"/>
      <c r="RAI147" s="21"/>
      <c r="RAJ147" s="21"/>
      <c r="RAK147" s="21"/>
      <c r="RAL147" s="21"/>
      <c r="RAM147" s="21"/>
      <c r="RAN147" s="21"/>
      <c r="RAO147" s="21"/>
      <c r="RAP147" s="21"/>
      <c r="RAQ147" s="21"/>
      <c r="RAR147" s="21"/>
      <c r="RAS147" s="21"/>
      <c r="RAT147" s="21"/>
      <c r="RAU147" s="21"/>
      <c r="RAV147" s="21"/>
      <c r="RAW147" s="21"/>
      <c r="RAX147" s="21"/>
      <c r="RAY147" s="21"/>
      <c r="RAZ147" s="21"/>
      <c r="RBA147" s="21"/>
      <c r="RBB147" s="21"/>
      <c r="RBC147" s="21"/>
      <c r="RBD147" s="21"/>
      <c r="RBE147" s="21"/>
      <c r="RBF147" s="21"/>
      <c r="RBG147" s="21"/>
      <c r="RBH147" s="21"/>
      <c r="RBI147" s="21"/>
      <c r="RBJ147" s="21"/>
      <c r="RBK147" s="21"/>
      <c r="RBL147" s="21"/>
      <c r="RBM147" s="21"/>
      <c r="RBN147" s="21"/>
      <c r="RBO147" s="21"/>
      <c r="RBP147" s="21"/>
      <c r="RBQ147" s="21"/>
      <c r="RBR147" s="21"/>
      <c r="RBS147" s="21"/>
      <c r="RBT147" s="21"/>
      <c r="RBU147" s="21"/>
      <c r="RBV147" s="21"/>
      <c r="RBW147" s="21"/>
      <c r="RBX147" s="21"/>
      <c r="RBY147" s="21"/>
      <c r="RBZ147" s="21"/>
      <c r="RCA147" s="21"/>
      <c r="RCB147" s="21"/>
      <c r="RCC147" s="21"/>
      <c r="RCD147" s="21"/>
      <c r="RCE147" s="21"/>
      <c r="RCF147" s="21"/>
      <c r="RCG147" s="21"/>
      <c r="RCH147" s="21"/>
      <c r="RCI147" s="21"/>
      <c r="RCJ147" s="21"/>
      <c r="RCK147" s="21"/>
      <c r="RCL147" s="21"/>
      <c r="RCM147" s="21"/>
      <c r="RCN147" s="21"/>
      <c r="RCO147" s="21"/>
      <c r="RCP147" s="21"/>
      <c r="RCQ147" s="21"/>
      <c r="RCR147" s="21"/>
      <c r="RCS147" s="21"/>
      <c r="RCT147" s="21"/>
      <c r="RCU147" s="21"/>
      <c r="RCV147" s="21"/>
      <c r="RCW147" s="21"/>
      <c r="RCX147" s="21"/>
      <c r="RCY147" s="21"/>
      <c r="RCZ147" s="21"/>
      <c r="RDA147" s="21"/>
      <c r="RDB147" s="21"/>
      <c r="RDC147" s="21"/>
      <c r="RDD147" s="21"/>
      <c r="RDE147" s="21"/>
      <c r="RDF147" s="21"/>
      <c r="RDG147" s="21"/>
      <c r="RDH147" s="21"/>
      <c r="RDI147" s="21"/>
      <c r="RDJ147" s="21"/>
      <c r="RDK147" s="21"/>
      <c r="RDL147" s="21"/>
      <c r="RDM147" s="21"/>
      <c r="RDN147" s="21"/>
      <c r="RDO147" s="21"/>
      <c r="RDP147" s="21"/>
      <c r="RDQ147" s="21"/>
      <c r="RDR147" s="21"/>
      <c r="RDS147" s="21"/>
      <c r="RDT147" s="21"/>
      <c r="RDU147" s="21"/>
      <c r="RDV147" s="21"/>
      <c r="RDW147" s="21"/>
      <c r="RDX147" s="21"/>
      <c r="RDY147" s="21"/>
      <c r="RDZ147" s="21"/>
      <c r="REA147" s="21"/>
      <c r="REB147" s="21"/>
      <c r="REC147" s="21"/>
      <c r="RED147" s="21"/>
      <c r="REE147" s="21"/>
      <c r="REF147" s="21"/>
      <c r="REG147" s="21"/>
      <c r="REH147" s="21"/>
      <c r="REI147" s="21"/>
      <c r="REJ147" s="21"/>
      <c r="REK147" s="21"/>
      <c r="REL147" s="21"/>
      <c r="REM147" s="21"/>
      <c r="REN147" s="21"/>
      <c r="REO147" s="21"/>
      <c r="REP147" s="21"/>
      <c r="REQ147" s="21"/>
      <c r="RER147" s="21"/>
      <c r="RES147" s="21"/>
      <c r="RET147" s="21"/>
      <c r="REU147" s="21"/>
      <c r="REV147" s="21"/>
      <c r="REW147" s="21"/>
      <c r="REX147" s="21"/>
      <c r="REY147" s="21"/>
      <c r="REZ147" s="21"/>
      <c r="RFA147" s="21"/>
      <c r="RFB147" s="21"/>
      <c r="RFC147" s="21"/>
      <c r="RFD147" s="21"/>
      <c r="RFE147" s="21"/>
      <c r="RFF147" s="21"/>
      <c r="RFG147" s="21"/>
      <c r="RFH147" s="21"/>
      <c r="RFI147" s="21"/>
      <c r="RFJ147" s="21"/>
      <c r="RFK147" s="21"/>
      <c r="RFL147" s="21"/>
      <c r="RFM147" s="21"/>
      <c r="RFN147" s="21"/>
      <c r="RFO147" s="21"/>
      <c r="RFP147" s="21"/>
      <c r="RFQ147" s="21"/>
      <c r="RFR147" s="21"/>
      <c r="RFS147" s="21"/>
      <c r="RFT147" s="21"/>
      <c r="RFU147" s="21"/>
      <c r="RFV147" s="21"/>
      <c r="RFW147" s="21"/>
      <c r="RFX147" s="21"/>
      <c r="RFY147" s="21"/>
      <c r="RFZ147" s="21"/>
      <c r="RGA147" s="21"/>
      <c r="RGB147" s="21"/>
      <c r="RGC147" s="21"/>
      <c r="RGD147" s="21"/>
      <c r="RGE147" s="21"/>
      <c r="RGF147" s="21"/>
      <c r="RGG147" s="21"/>
      <c r="RGH147" s="21"/>
      <c r="RGI147" s="21"/>
      <c r="RGJ147" s="21"/>
      <c r="RGK147" s="21"/>
      <c r="RGL147" s="21"/>
      <c r="RGM147" s="21"/>
      <c r="RGN147" s="21"/>
      <c r="RGO147" s="21"/>
      <c r="RGP147" s="21"/>
      <c r="RGQ147" s="21"/>
      <c r="RGR147" s="21"/>
      <c r="RGS147" s="21"/>
      <c r="RGT147" s="21"/>
      <c r="RGU147" s="21"/>
      <c r="RGV147" s="21"/>
      <c r="RGW147" s="21"/>
      <c r="RGX147" s="21"/>
      <c r="RGY147" s="21"/>
      <c r="RGZ147" s="21"/>
      <c r="RHA147" s="21"/>
      <c r="RHB147" s="21"/>
      <c r="RHC147" s="21"/>
      <c r="RHD147" s="21"/>
      <c r="RHE147" s="21"/>
      <c r="RHF147" s="21"/>
      <c r="RHG147" s="21"/>
      <c r="RHH147" s="21"/>
      <c r="RHI147" s="21"/>
      <c r="RHJ147" s="21"/>
      <c r="RHK147" s="21"/>
      <c r="RHL147" s="21"/>
      <c r="RHM147" s="21"/>
      <c r="RHN147" s="21"/>
      <c r="RHO147" s="21"/>
      <c r="RHP147" s="21"/>
      <c r="RHQ147" s="21"/>
      <c r="RHR147" s="21"/>
      <c r="RHS147" s="21"/>
      <c r="RHT147" s="21"/>
      <c r="RHU147" s="21"/>
      <c r="RHV147" s="21"/>
      <c r="RHW147" s="21"/>
      <c r="RHX147" s="21"/>
      <c r="RHY147" s="21"/>
      <c r="RHZ147" s="21"/>
      <c r="RIA147" s="21"/>
      <c r="RIB147" s="21"/>
      <c r="RIC147" s="21"/>
      <c r="RID147" s="21"/>
      <c r="RIE147" s="21"/>
      <c r="RIF147" s="21"/>
      <c r="RIG147" s="21"/>
      <c r="RIH147" s="21"/>
      <c r="RII147" s="21"/>
      <c r="RIJ147" s="21"/>
      <c r="RIK147" s="21"/>
      <c r="RIL147" s="21"/>
      <c r="RIM147" s="21"/>
      <c r="RIN147" s="21"/>
      <c r="RIO147" s="21"/>
      <c r="RIP147" s="21"/>
      <c r="RIQ147" s="21"/>
      <c r="RIR147" s="21"/>
      <c r="RIS147" s="21"/>
      <c r="RIT147" s="21"/>
      <c r="RIU147" s="21"/>
      <c r="RIV147" s="21"/>
      <c r="RIW147" s="21"/>
      <c r="RIX147" s="21"/>
      <c r="RIY147" s="21"/>
      <c r="RIZ147" s="21"/>
      <c r="RJA147" s="21"/>
      <c r="RJB147" s="21"/>
      <c r="RJC147" s="21"/>
      <c r="RJD147" s="21"/>
      <c r="RJE147" s="21"/>
      <c r="RJF147" s="21"/>
      <c r="RJG147" s="21"/>
      <c r="RJH147" s="21"/>
      <c r="RJI147" s="21"/>
      <c r="RJJ147" s="21"/>
      <c r="RJK147" s="21"/>
      <c r="RJL147" s="21"/>
      <c r="RJM147" s="21"/>
      <c r="RJN147" s="21"/>
      <c r="RJO147" s="21"/>
      <c r="RJP147" s="21"/>
      <c r="RJQ147" s="21"/>
      <c r="RJR147" s="21"/>
      <c r="RJS147" s="21"/>
      <c r="RJT147" s="21"/>
      <c r="RJU147" s="21"/>
      <c r="RJV147" s="21"/>
      <c r="RJW147" s="21"/>
      <c r="RJX147" s="21"/>
      <c r="RJY147" s="21"/>
      <c r="RJZ147" s="21"/>
      <c r="RKA147" s="21"/>
      <c r="RKB147" s="21"/>
      <c r="RKC147" s="21"/>
      <c r="RKD147" s="21"/>
      <c r="RKE147" s="21"/>
      <c r="RKF147" s="21"/>
      <c r="RKG147" s="21"/>
      <c r="RKH147" s="21"/>
      <c r="RKI147" s="21"/>
      <c r="RKJ147" s="21"/>
      <c r="RKK147" s="21"/>
      <c r="RKL147" s="21"/>
      <c r="RKM147" s="21"/>
      <c r="RKN147" s="21"/>
      <c r="RKO147" s="21"/>
      <c r="RKP147" s="21"/>
      <c r="RKQ147" s="21"/>
      <c r="RKR147" s="21"/>
      <c r="RKS147" s="21"/>
      <c r="RKT147" s="21"/>
      <c r="RKU147" s="21"/>
      <c r="RKV147" s="21"/>
      <c r="RKW147" s="21"/>
      <c r="RKX147" s="21"/>
      <c r="RKY147" s="21"/>
      <c r="RKZ147" s="21"/>
      <c r="RLA147" s="21"/>
      <c r="RLB147" s="21"/>
      <c r="RLC147" s="21"/>
      <c r="RLD147" s="21"/>
      <c r="RLE147" s="21"/>
      <c r="RLF147" s="21"/>
      <c r="RLG147" s="21"/>
      <c r="RLH147" s="21"/>
      <c r="RLI147" s="21"/>
      <c r="RLJ147" s="21"/>
      <c r="RLK147" s="21"/>
      <c r="RLL147" s="21"/>
      <c r="RLM147" s="21"/>
      <c r="RLN147" s="21"/>
      <c r="RLO147" s="21"/>
      <c r="RLP147" s="21"/>
      <c r="RLQ147" s="21"/>
      <c r="RLR147" s="21"/>
      <c r="RLS147" s="21"/>
      <c r="RLT147" s="21"/>
      <c r="RLU147" s="21"/>
      <c r="RLV147" s="21"/>
      <c r="RLW147" s="21"/>
      <c r="RLX147" s="21"/>
      <c r="RLY147" s="21"/>
      <c r="RLZ147" s="21"/>
      <c r="RMA147" s="21"/>
      <c r="RMB147" s="21"/>
      <c r="RMC147" s="21"/>
      <c r="RMD147" s="21"/>
      <c r="RME147" s="21"/>
      <c r="RMF147" s="21"/>
      <c r="RMG147" s="21"/>
      <c r="RMH147" s="21"/>
      <c r="RMI147" s="21"/>
      <c r="RMJ147" s="21"/>
      <c r="RMK147" s="21"/>
      <c r="RML147" s="21"/>
      <c r="RMM147" s="21"/>
      <c r="RMN147" s="21"/>
      <c r="RMO147" s="21"/>
      <c r="RMP147" s="21"/>
      <c r="RMQ147" s="21"/>
      <c r="RMR147" s="21"/>
      <c r="RMS147" s="21"/>
      <c r="RMT147" s="21"/>
      <c r="RMU147" s="21"/>
      <c r="RMV147" s="21"/>
      <c r="RMW147" s="21"/>
      <c r="RMX147" s="21"/>
      <c r="RMY147" s="21"/>
      <c r="RMZ147" s="21"/>
      <c r="RNA147" s="21"/>
      <c r="RNB147" s="21"/>
      <c r="RNC147" s="21"/>
      <c r="RND147" s="21"/>
      <c r="RNE147" s="21"/>
      <c r="RNF147" s="21"/>
      <c r="RNG147" s="21"/>
      <c r="RNH147" s="21"/>
      <c r="RNI147" s="21"/>
      <c r="RNJ147" s="21"/>
      <c r="RNK147" s="21"/>
      <c r="RNL147" s="21"/>
      <c r="RNM147" s="21"/>
      <c r="RNN147" s="21"/>
      <c r="RNO147" s="21"/>
      <c r="RNP147" s="21"/>
      <c r="RNQ147" s="21"/>
      <c r="RNR147" s="21"/>
      <c r="RNS147" s="21"/>
      <c r="RNT147" s="21"/>
      <c r="RNU147" s="21"/>
      <c r="RNV147" s="21"/>
      <c r="RNW147" s="21"/>
      <c r="RNX147" s="21"/>
      <c r="RNY147" s="21"/>
      <c r="RNZ147" s="21"/>
      <c r="ROA147" s="21"/>
      <c r="ROB147" s="21"/>
      <c r="ROC147" s="21"/>
      <c r="ROD147" s="21"/>
      <c r="ROE147" s="21"/>
      <c r="ROF147" s="21"/>
      <c r="ROG147" s="21"/>
      <c r="ROH147" s="21"/>
      <c r="ROI147" s="21"/>
      <c r="ROJ147" s="21"/>
      <c r="ROK147" s="21"/>
      <c r="ROL147" s="21"/>
      <c r="ROM147" s="21"/>
      <c r="RON147" s="21"/>
      <c r="ROO147" s="21"/>
      <c r="ROP147" s="21"/>
      <c r="ROQ147" s="21"/>
      <c r="ROR147" s="21"/>
      <c r="ROS147" s="21"/>
      <c r="ROT147" s="21"/>
      <c r="ROU147" s="21"/>
      <c r="ROV147" s="21"/>
      <c r="ROW147" s="21"/>
      <c r="ROX147" s="21"/>
      <c r="ROY147" s="21"/>
      <c r="ROZ147" s="21"/>
      <c r="RPA147" s="21"/>
      <c r="RPB147" s="21"/>
      <c r="RPC147" s="21"/>
      <c r="RPD147" s="21"/>
      <c r="RPE147" s="21"/>
      <c r="RPF147" s="21"/>
      <c r="RPG147" s="21"/>
      <c r="RPH147" s="21"/>
      <c r="RPI147" s="21"/>
      <c r="RPJ147" s="21"/>
      <c r="RPK147" s="21"/>
      <c r="RPL147" s="21"/>
      <c r="RPM147" s="21"/>
      <c r="RPN147" s="21"/>
      <c r="RPO147" s="21"/>
      <c r="RPP147" s="21"/>
      <c r="RPQ147" s="21"/>
      <c r="RPR147" s="21"/>
      <c r="RPS147" s="21"/>
      <c r="RPT147" s="21"/>
      <c r="RPU147" s="21"/>
      <c r="RPV147" s="21"/>
      <c r="RPW147" s="21"/>
      <c r="RPX147" s="21"/>
      <c r="RPY147" s="21"/>
      <c r="RPZ147" s="21"/>
      <c r="RQA147" s="21"/>
      <c r="RQB147" s="21"/>
      <c r="RQC147" s="21"/>
      <c r="RQD147" s="21"/>
      <c r="RQE147" s="21"/>
      <c r="RQF147" s="21"/>
      <c r="RQG147" s="21"/>
      <c r="RQH147" s="21"/>
      <c r="RQI147" s="21"/>
      <c r="RQJ147" s="21"/>
      <c r="RQK147" s="21"/>
      <c r="RQL147" s="21"/>
      <c r="RQM147" s="21"/>
      <c r="RQN147" s="21"/>
      <c r="RQO147" s="21"/>
      <c r="RQP147" s="21"/>
      <c r="RQQ147" s="21"/>
      <c r="RQR147" s="21"/>
      <c r="RQS147" s="21"/>
      <c r="RQT147" s="21"/>
      <c r="RQU147" s="21"/>
      <c r="RQV147" s="21"/>
      <c r="RQW147" s="21"/>
      <c r="RQX147" s="21"/>
      <c r="RQY147" s="21"/>
      <c r="RQZ147" s="21"/>
      <c r="RRA147" s="21"/>
      <c r="RRB147" s="21"/>
      <c r="RRC147" s="21"/>
      <c r="RRD147" s="21"/>
      <c r="RRE147" s="21"/>
      <c r="RRF147" s="21"/>
      <c r="RRG147" s="21"/>
      <c r="RRH147" s="21"/>
      <c r="RRI147" s="21"/>
      <c r="RRJ147" s="21"/>
      <c r="RRK147" s="21"/>
      <c r="RRL147" s="21"/>
      <c r="RRM147" s="21"/>
      <c r="RRN147" s="21"/>
      <c r="RRO147" s="21"/>
      <c r="RRP147" s="21"/>
      <c r="RRQ147" s="21"/>
      <c r="RRR147" s="21"/>
      <c r="RRS147" s="21"/>
      <c r="RRT147" s="21"/>
      <c r="RRU147" s="21"/>
      <c r="RRV147" s="21"/>
      <c r="RRW147" s="21"/>
      <c r="RRX147" s="21"/>
      <c r="RRY147" s="21"/>
      <c r="RRZ147" s="21"/>
      <c r="RSA147" s="21"/>
      <c r="RSB147" s="21"/>
      <c r="RSC147" s="21"/>
      <c r="RSD147" s="21"/>
      <c r="RSE147" s="21"/>
      <c r="RSF147" s="21"/>
      <c r="RSG147" s="21"/>
      <c r="RSH147" s="21"/>
      <c r="RSI147" s="21"/>
      <c r="RSJ147" s="21"/>
      <c r="RSK147" s="21"/>
      <c r="RSL147" s="21"/>
      <c r="RSM147" s="21"/>
      <c r="RSN147" s="21"/>
      <c r="RSO147" s="21"/>
      <c r="RSP147" s="21"/>
      <c r="RSQ147" s="21"/>
      <c r="RSR147" s="21"/>
      <c r="RSS147" s="21"/>
      <c r="RST147" s="21"/>
      <c r="RSU147" s="21"/>
      <c r="RSV147" s="21"/>
      <c r="RSW147" s="21"/>
      <c r="RSX147" s="21"/>
      <c r="RSY147" s="21"/>
      <c r="RSZ147" s="21"/>
      <c r="RTA147" s="21"/>
      <c r="RTB147" s="21"/>
      <c r="RTC147" s="21"/>
      <c r="RTD147" s="21"/>
      <c r="RTE147" s="21"/>
      <c r="RTF147" s="21"/>
      <c r="RTG147" s="21"/>
      <c r="RTH147" s="21"/>
      <c r="RTI147" s="21"/>
      <c r="RTJ147" s="21"/>
      <c r="RTK147" s="21"/>
      <c r="RTL147" s="21"/>
      <c r="RTM147" s="21"/>
      <c r="RTN147" s="21"/>
      <c r="RTO147" s="21"/>
      <c r="RTP147" s="21"/>
      <c r="RTQ147" s="21"/>
      <c r="RTR147" s="21"/>
      <c r="RTS147" s="21"/>
      <c r="RTT147" s="21"/>
      <c r="RTU147" s="21"/>
      <c r="RTV147" s="21"/>
      <c r="RTW147" s="21"/>
      <c r="RTX147" s="21"/>
      <c r="RTY147" s="21"/>
      <c r="RTZ147" s="21"/>
      <c r="RUA147" s="21"/>
      <c r="RUB147" s="21"/>
      <c r="RUC147" s="21"/>
      <c r="RUD147" s="21"/>
      <c r="RUE147" s="21"/>
      <c r="RUF147" s="21"/>
      <c r="RUG147" s="21"/>
      <c r="RUH147" s="21"/>
      <c r="RUI147" s="21"/>
      <c r="RUJ147" s="21"/>
      <c r="RUK147" s="21"/>
      <c r="RUL147" s="21"/>
      <c r="RUM147" s="21"/>
      <c r="RUN147" s="21"/>
      <c r="RUO147" s="21"/>
      <c r="RUP147" s="21"/>
      <c r="RUQ147" s="21"/>
      <c r="RUR147" s="21"/>
      <c r="RUS147" s="21"/>
      <c r="RUT147" s="21"/>
      <c r="RUU147" s="21"/>
      <c r="RUV147" s="21"/>
      <c r="RUW147" s="21"/>
      <c r="RUX147" s="21"/>
      <c r="RUY147" s="21"/>
      <c r="RUZ147" s="21"/>
      <c r="RVA147" s="21"/>
      <c r="RVB147" s="21"/>
      <c r="RVC147" s="21"/>
      <c r="RVD147" s="21"/>
      <c r="RVE147" s="21"/>
      <c r="RVF147" s="21"/>
      <c r="RVG147" s="21"/>
      <c r="RVH147" s="21"/>
      <c r="RVI147" s="21"/>
      <c r="RVJ147" s="21"/>
      <c r="RVK147" s="21"/>
      <c r="RVL147" s="21"/>
      <c r="RVM147" s="21"/>
      <c r="RVN147" s="21"/>
      <c r="RVO147" s="21"/>
      <c r="RVP147" s="21"/>
      <c r="RVQ147" s="21"/>
      <c r="RVR147" s="21"/>
      <c r="RVS147" s="21"/>
      <c r="RVT147" s="21"/>
      <c r="RVU147" s="21"/>
      <c r="RVV147" s="21"/>
      <c r="RVW147" s="21"/>
      <c r="RVX147" s="21"/>
      <c r="RVY147" s="21"/>
      <c r="RVZ147" s="21"/>
      <c r="RWA147" s="21"/>
      <c r="RWB147" s="21"/>
      <c r="RWC147" s="21"/>
      <c r="RWD147" s="21"/>
      <c r="RWE147" s="21"/>
      <c r="RWF147" s="21"/>
      <c r="RWG147" s="21"/>
      <c r="RWH147" s="21"/>
      <c r="RWI147" s="21"/>
      <c r="RWJ147" s="21"/>
      <c r="RWK147" s="21"/>
      <c r="RWL147" s="21"/>
      <c r="RWM147" s="21"/>
      <c r="RWN147" s="21"/>
      <c r="RWO147" s="21"/>
      <c r="RWP147" s="21"/>
      <c r="RWQ147" s="21"/>
      <c r="RWR147" s="21"/>
      <c r="RWS147" s="21"/>
      <c r="RWT147" s="21"/>
      <c r="RWU147" s="21"/>
      <c r="RWV147" s="21"/>
      <c r="RWW147" s="21"/>
      <c r="RWX147" s="21"/>
      <c r="RWY147" s="21"/>
      <c r="RWZ147" s="21"/>
      <c r="RXA147" s="21"/>
      <c r="RXB147" s="21"/>
      <c r="RXC147" s="21"/>
      <c r="RXD147" s="21"/>
      <c r="RXE147" s="21"/>
      <c r="RXF147" s="21"/>
      <c r="RXG147" s="21"/>
      <c r="RXH147" s="21"/>
      <c r="RXI147" s="21"/>
      <c r="RXJ147" s="21"/>
      <c r="RXK147" s="21"/>
      <c r="RXL147" s="21"/>
      <c r="RXM147" s="21"/>
      <c r="RXN147" s="21"/>
      <c r="RXO147" s="21"/>
      <c r="RXP147" s="21"/>
      <c r="RXQ147" s="21"/>
      <c r="RXR147" s="21"/>
      <c r="RXS147" s="21"/>
      <c r="RXT147" s="21"/>
      <c r="RXU147" s="21"/>
      <c r="RXV147" s="21"/>
      <c r="RXW147" s="21"/>
      <c r="RXX147" s="21"/>
      <c r="RXY147" s="21"/>
      <c r="RXZ147" s="21"/>
      <c r="RYA147" s="21"/>
      <c r="RYB147" s="21"/>
      <c r="RYC147" s="21"/>
      <c r="RYD147" s="21"/>
      <c r="RYE147" s="21"/>
      <c r="RYF147" s="21"/>
      <c r="RYG147" s="21"/>
      <c r="RYH147" s="21"/>
      <c r="RYI147" s="21"/>
      <c r="RYJ147" s="21"/>
      <c r="RYK147" s="21"/>
      <c r="RYL147" s="21"/>
      <c r="RYM147" s="21"/>
      <c r="RYN147" s="21"/>
      <c r="RYO147" s="21"/>
      <c r="RYP147" s="21"/>
      <c r="RYQ147" s="21"/>
      <c r="RYR147" s="21"/>
      <c r="RYS147" s="21"/>
      <c r="RYT147" s="21"/>
      <c r="RYU147" s="21"/>
      <c r="RYV147" s="21"/>
      <c r="RYW147" s="21"/>
      <c r="RYX147" s="21"/>
      <c r="RYY147" s="21"/>
      <c r="RYZ147" s="21"/>
      <c r="RZA147" s="21"/>
      <c r="RZB147" s="21"/>
      <c r="RZC147" s="21"/>
      <c r="RZD147" s="21"/>
      <c r="RZE147" s="21"/>
      <c r="RZF147" s="21"/>
      <c r="RZG147" s="21"/>
      <c r="RZH147" s="21"/>
      <c r="RZI147" s="21"/>
      <c r="RZJ147" s="21"/>
      <c r="RZK147" s="21"/>
      <c r="RZL147" s="21"/>
      <c r="RZM147" s="21"/>
      <c r="RZN147" s="21"/>
      <c r="RZO147" s="21"/>
      <c r="RZP147" s="21"/>
      <c r="RZQ147" s="21"/>
      <c r="RZR147" s="21"/>
      <c r="RZS147" s="21"/>
      <c r="RZT147" s="21"/>
      <c r="RZU147" s="21"/>
      <c r="RZV147" s="21"/>
      <c r="RZW147" s="21"/>
      <c r="RZX147" s="21"/>
      <c r="RZY147" s="21"/>
      <c r="RZZ147" s="21"/>
      <c r="SAA147" s="21"/>
      <c r="SAB147" s="21"/>
      <c r="SAC147" s="21"/>
      <c r="SAD147" s="21"/>
      <c r="SAE147" s="21"/>
      <c r="SAF147" s="21"/>
      <c r="SAG147" s="21"/>
      <c r="SAH147" s="21"/>
      <c r="SAI147" s="21"/>
      <c r="SAJ147" s="21"/>
      <c r="SAK147" s="21"/>
      <c r="SAL147" s="21"/>
      <c r="SAM147" s="21"/>
      <c r="SAN147" s="21"/>
      <c r="SAO147" s="21"/>
      <c r="SAP147" s="21"/>
      <c r="SAQ147" s="21"/>
      <c r="SAR147" s="21"/>
      <c r="SAS147" s="21"/>
      <c r="SAT147" s="21"/>
      <c r="SAU147" s="21"/>
      <c r="SAV147" s="21"/>
      <c r="SAW147" s="21"/>
      <c r="SAX147" s="21"/>
      <c r="SAY147" s="21"/>
      <c r="SAZ147" s="21"/>
      <c r="SBA147" s="21"/>
      <c r="SBB147" s="21"/>
      <c r="SBC147" s="21"/>
      <c r="SBD147" s="21"/>
      <c r="SBE147" s="21"/>
      <c r="SBF147" s="21"/>
      <c r="SBG147" s="21"/>
      <c r="SBH147" s="21"/>
      <c r="SBI147" s="21"/>
      <c r="SBJ147" s="21"/>
      <c r="SBK147" s="21"/>
      <c r="SBL147" s="21"/>
      <c r="SBM147" s="21"/>
      <c r="SBN147" s="21"/>
      <c r="SBO147" s="21"/>
      <c r="SBP147" s="21"/>
      <c r="SBQ147" s="21"/>
      <c r="SBR147" s="21"/>
      <c r="SBS147" s="21"/>
      <c r="SBT147" s="21"/>
      <c r="SBU147" s="21"/>
      <c r="SBV147" s="21"/>
      <c r="SBW147" s="21"/>
      <c r="SBX147" s="21"/>
      <c r="SBY147" s="21"/>
      <c r="SBZ147" s="21"/>
      <c r="SCA147" s="21"/>
      <c r="SCB147" s="21"/>
      <c r="SCC147" s="21"/>
      <c r="SCD147" s="21"/>
      <c r="SCE147" s="21"/>
      <c r="SCF147" s="21"/>
      <c r="SCG147" s="21"/>
      <c r="SCH147" s="21"/>
      <c r="SCI147" s="21"/>
      <c r="SCJ147" s="21"/>
      <c r="SCK147" s="21"/>
      <c r="SCL147" s="21"/>
      <c r="SCM147" s="21"/>
      <c r="SCN147" s="21"/>
      <c r="SCO147" s="21"/>
      <c r="SCP147" s="21"/>
      <c r="SCQ147" s="21"/>
      <c r="SCR147" s="21"/>
      <c r="SCS147" s="21"/>
      <c r="SCT147" s="21"/>
      <c r="SCU147" s="21"/>
      <c r="SCV147" s="21"/>
      <c r="SCW147" s="21"/>
      <c r="SCX147" s="21"/>
      <c r="SCY147" s="21"/>
      <c r="SCZ147" s="21"/>
      <c r="SDA147" s="21"/>
      <c r="SDB147" s="21"/>
      <c r="SDC147" s="21"/>
      <c r="SDD147" s="21"/>
      <c r="SDE147" s="21"/>
      <c r="SDF147" s="21"/>
      <c r="SDG147" s="21"/>
      <c r="SDH147" s="21"/>
      <c r="SDI147" s="21"/>
      <c r="SDJ147" s="21"/>
      <c r="SDK147" s="21"/>
      <c r="SDL147" s="21"/>
      <c r="SDM147" s="21"/>
      <c r="SDN147" s="21"/>
      <c r="SDO147" s="21"/>
      <c r="SDP147" s="21"/>
      <c r="SDQ147" s="21"/>
      <c r="SDR147" s="21"/>
      <c r="SDS147" s="21"/>
      <c r="SDT147" s="21"/>
      <c r="SDU147" s="21"/>
      <c r="SDV147" s="21"/>
      <c r="SDW147" s="21"/>
      <c r="SDX147" s="21"/>
      <c r="SDY147" s="21"/>
      <c r="SDZ147" s="21"/>
      <c r="SEA147" s="21"/>
      <c r="SEB147" s="21"/>
      <c r="SEC147" s="21"/>
      <c r="SED147" s="21"/>
      <c r="SEE147" s="21"/>
      <c r="SEF147" s="21"/>
      <c r="SEG147" s="21"/>
      <c r="SEH147" s="21"/>
      <c r="SEI147" s="21"/>
      <c r="SEJ147" s="21"/>
      <c r="SEK147" s="21"/>
      <c r="SEL147" s="21"/>
      <c r="SEM147" s="21"/>
      <c r="SEN147" s="21"/>
      <c r="SEO147" s="21"/>
      <c r="SEP147" s="21"/>
      <c r="SEQ147" s="21"/>
      <c r="SER147" s="21"/>
      <c r="SES147" s="21"/>
      <c r="SET147" s="21"/>
      <c r="SEU147" s="21"/>
      <c r="SEV147" s="21"/>
      <c r="SEW147" s="21"/>
      <c r="SEX147" s="21"/>
      <c r="SEY147" s="21"/>
      <c r="SEZ147" s="21"/>
      <c r="SFA147" s="21"/>
      <c r="SFB147" s="21"/>
      <c r="SFC147" s="21"/>
      <c r="SFD147" s="21"/>
      <c r="SFE147" s="21"/>
      <c r="SFF147" s="21"/>
      <c r="SFG147" s="21"/>
      <c r="SFH147" s="21"/>
      <c r="SFI147" s="21"/>
      <c r="SFJ147" s="21"/>
      <c r="SFK147" s="21"/>
      <c r="SFL147" s="21"/>
      <c r="SFM147" s="21"/>
      <c r="SFN147" s="21"/>
      <c r="SFO147" s="21"/>
      <c r="SFP147" s="21"/>
      <c r="SFQ147" s="21"/>
      <c r="SFR147" s="21"/>
      <c r="SFS147" s="21"/>
      <c r="SFT147" s="21"/>
      <c r="SFU147" s="21"/>
      <c r="SFV147" s="21"/>
      <c r="SFW147" s="21"/>
      <c r="SFX147" s="21"/>
      <c r="SFY147" s="21"/>
      <c r="SFZ147" s="21"/>
      <c r="SGA147" s="21"/>
      <c r="SGB147" s="21"/>
      <c r="SGC147" s="21"/>
      <c r="SGD147" s="21"/>
      <c r="SGE147" s="21"/>
      <c r="SGF147" s="21"/>
      <c r="SGG147" s="21"/>
      <c r="SGH147" s="21"/>
      <c r="SGI147" s="21"/>
      <c r="SGJ147" s="21"/>
      <c r="SGK147" s="21"/>
      <c r="SGL147" s="21"/>
      <c r="SGM147" s="21"/>
      <c r="SGN147" s="21"/>
      <c r="SGO147" s="21"/>
      <c r="SGP147" s="21"/>
      <c r="SGQ147" s="21"/>
      <c r="SGR147" s="21"/>
      <c r="SGS147" s="21"/>
      <c r="SGT147" s="21"/>
      <c r="SGU147" s="21"/>
      <c r="SGV147" s="21"/>
      <c r="SGW147" s="21"/>
      <c r="SGX147" s="21"/>
      <c r="SGY147" s="21"/>
      <c r="SGZ147" s="21"/>
      <c r="SHA147" s="21"/>
      <c r="SHB147" s="21"/>
      <c r="SHC147" s="21"/>
      <c r="SHD147" s="21"/>
      <c r="SHE147" s="21"/>
      <c r="SHF147" s="21"/>
      <c r="SHG147" s="21"/>
      <c r="SHH147" s="21"/>
      <c r="SHI147" s="21"/>
      <c r="SHJ147" s="21"/>
      <c r="SHK147" s="21"/>
      <c r="SHL147" s="21"/>
      <c r="SHM147" s="21"/>
      <c r="SHN147" s="21"/>
      <c r="SHO147" s="21"/>
      <c r="SHP147" s="21"/>
      <c r="SHQ147" s="21"/>
      <c r="SHR147" s="21"/>
      <c r="SHS147" s="21"/>
      <c r="SHT147" s="21"/>
      <c r="SHU147" s="21"/>
      <c r="SHV147" s="21"/>
      <c r="SHW147" s="21"/>
      <c r="SHX147" s="21"/>
      <c r="SHY147" s="21"/>
      <c r="SHZ147" s="21"/>
      <c r="SIA147" s="21"/>
      <c r="SIB147" s="21"/>
      <c r="SIC147" s="21"/>
      <c r="SID147" s="21"/>
      <c r="SIE147" s="21"/>
      <c r="SIF147" s="21"/>
      <c r="SIG147" s="21"/>
      <c r="SIH147" s="21"/>
      <c r="SII147" s="21"/>
      <c r="SIJ147" s="21"/>
      <c r="SIK147" s="21"/>
      <c r="SIL147" s="21"/>
      <c r="SIM147" s="21"/>
      <c r="SIN147" s="21"/>
      <c r="SIO147" s="21"/>
      <c r="SIP147" s="21"/>
      <c r="SIQ147" s="21"/>
      <c r="SIR147" s="21"/>
      <c r="SIS147" s="21"/>
      <c r="SIT147" s="21"/>
      <c r="SIU147" s="21"/>
      <c r="SIV147" s="21"/>
      <c r="SIW147" s="21"/>
      <c r="SIX147" s="21"/>
      <c r="SIY147" s="21"/>
      <c r="SIZ147" s="21"/>
      <c r="SJA147" s="21"/>
      <c r="SJB147" s="21"/>
      <c r="SJC147" s="21"/>
      <c r="SJD147" s="21"/>
      <c r="SJE147" s="21"/>
      <c r="SJF147" s="21"/>
      <c r="SJG147" s="21"/>
      <c r="SJH147" s="21"/>
      <c r="SJI147" s="21"/>
      <c r="SJJ147" s="21"/>
      <c r="SJK147" s="21"/>
      <c r="SJL147" s="21"/>
      <c r="SJM147" s="21"/>
      <c r="SJN147" s="21"/>
      <c r="SJO147" s="21"/>
      <c r="SJP147" s="21"/>
      <c r="SJQ147" s="21"/>
      <c r="SJR147" s="21"/>
      <c r="SJS147" s="21"/>
      <c r="SJT147" s="21"/>
      <c r="SJU147" s="21"/>
      <c r="SJV147" s="21"/>
      <c r="SJW147" s="21"/>
      <c r="SJX147" s="21"/>
      <c r="SJY147" s="21"/>
      <c r="SJZ147" s="21"/>
      <c r="SKA147" s="21"/>
      <c r="SKB147" s="21"/>
      <c r="SKC147" s="21"/>
      <c r="SKD147" s="21"/>
      <c r="SKE147" s="21"/>
      <c r="SKF147" s="21"/>
      <c r="SKG147" s="21"/>
      <c r="SKH147" s="21"/>
      <c r="SKI147" s="21"/>
      <c r="SKJ147" s="21"/>
      <c r="SKK147" s="21"/>
      <c r="SKL147" s="21"/>
      <c r="SKM147" s="21"/>
      <c r="SKN147" s="21"/>
      <c r="SKO147" s="21"/>
      <c r="SKP147" s="21"/>
      <c r="SKQ147" s="21"/>
      <c r="SKR147" s="21"/>
      <c r="SKS147" s="21"/>
      <c r="SKT147" s="21"/>
      <c r="SKU147" s="21"/>
      <c r="SKV147" s="21"/>
      <c r="SKW147" s="21"/>
      <c r="SKX147" s="21"/>
      <c r="SKY147" s="21"/>
      <c r="SKZ147" s="21"/>
      <c r="SLA147" s="21"/>
      <c r="SLB147" s="21"/>
      <c r="SLC147" s="21"/>
      <c r="SLD147" s="21"/>
      <c r="SLE147" s="21"/>
      <c r="SLF147" s="21"/>
      <c r="SLG147" s="21"/>
      <c r="SLH147" s="21"/>
      <c r="SLI147" s="21"/>
      <c r="SLJ147" s="21"/>
      <c r="SLK147" s="21"/>
      <c r="SLL147" s="21"/>
      <c r="SLM147" s="21"/>
      <c r="SLN147" s="21"/>
      <c r="SLO147" s="21"/>
      <c r="SLP147" s="21"/>
      <c r="SLQ147" s="21"/>
      <c r="SLR147" s="21"/>
      <c r="SLS147" s="21"/>
      <c r="SLT147" s="21"/>
      <c r="SLU147" s="21"/>
      <c r="SLV147" s="21"/>
      <c r="SLW147" s="21"/>
      <c r="SLX147" s="21"/>
      <c r="SLY147" s="21"/>
      <c r="SLZ147" s="21"/>
      <c r="SMA147" s="21"/>
      <c r="SMB147" s="21"/>
      <c r="SMC147" s="21"/>
      <c r="SMD147" s="21"/>
      <c r="SME147" s="21"/>
      <c r="SMF147" s="21"/>
      <c r="SMG147" s="21"/>
      <c r="SMH147" s="21"/>
      <c r="SMI147" s="21"/>
      <c r="SMJ147" s="21"/>
      <c r="SMK147" s="21"/>
      <c r="SML147" s="21"/>
      <c r="SMM147" s="21"/>
      <c r="SMN147" s="21"/>
      <c r="SMO147" s="21"/>
      <c r="SMP147" s="21"/>
      <c r="SMQ147" s="21"/>
      <c r="SMR147" s="21"/>
      <c r="SMS147" s="21"/>
      <c r="SMT147" s="21"/>
      <c r="SMU147" s="21"/>
      <c r="SMV147" s="21"/>
      <c r="SMW147" s="21"/>
      <c r="SMX147" s="21"/>
      <c r="SMY147" s="21"/>
      <c r="SMZ147" s="21"/>
      <c r="SNA147" s="21"/>
      <c r="SNB147" s="21"/>
      <c r="SNC147" s="21"/>
      <c r="SND147" s="21"/>
      <c r="SNE147" s="21"/>
      <c r="SNF147" s="21"/>
      <c r="SNG147" s="21"/>
      <c r="SNH147" s="21"/>
      <c r="SNI147" s="21"/>
      <c r="SNJ147" s="21"/>
      <c r="SNK147" s="21"/>
      <c r="SNL147" s="21"/>
      <c r="SNM147" s="21"/>
      <c r="SNN147" s="21"/>
      <c r="SNO147" s="21"/>
      <c r="SNP147" s="21"/>
      <c r="SNQ147" s="21"/>
      <c r="SNR147" s="21"/>
      <c r="SNS147" s="21"/>
      <c r="SNT147" s="21"/>
      <c r="SNU147" s="21"/>
      <c r="SNV147" s="21"/>
      <c r="SNW147" s="21"/>
      <c r="SNX147" s="21"/>
      <c r="SNY147" s="21"/>
      <c r="SNZ147" s="21"/>
      <c r="SOA147" s="21"/>
      <c r="SOB147" s="21"/>
      <c r="SOC147" s="21"/>
      <c r="SOD147" s="21"/>
      <c r="SOE147" s="21"/>
      <c r="SOF147" s="21"/>
      <c r="SOG147" s="21"/>
      <c r="SOH147" s="21"/>
      <c r="SOI147" s="21"/>
      <c r="SOJ147" s="21"/>
      <c r="SOK147" s="21"/>
      <c r="SOL147" s="21"/>
      <c r="SOM147" s="21"/>
      <c r="SON147" s="21"/>
      <c r="SOO147" s="21"/>
      <c r="SOP147" s="21"/>
      <c r="SOQ147" s="21"/>
      <c r="SOR147" s="21"/>
      <c r="SOS147" s="21"/>
      <c r="SOT147" s="21"/>
      <c r="SOU147" s="21"/>
      <c r="SOV147" s="21"/>
      <c r="SOW147" s="21"/>
      <c r="SOX147" s="21"/>
      <c r="SOY147" s="21"/>
      <c r="SOZ147" s="21"/>
      <c r="SPA147" s="21"/>
      <c r="SPB147" s="21"/>
      <c r="SPC147" s="21"/>
      <c r="SPD147" s="21"/>
      <c r="SPE147" s="21"/>
      <c r="SPF147" s="21"/>
      <c r="SPG147" s="21"/>
      <c r="SPH147" s="21"/>
      <c r="SPI147" s="21"/>
      <c r="SPJ147" s="21"/>
      <c r="SPK147" s="21"/>
      <c r="SPL147" s="21"/>
      <c r="SPM147" s="21"/>
      <c r="SPN147" s="21"/>
      <c r="SPO147" s="21"/>
      <c r="SPP147" s="21"/>
      <c r="SPQ147" s="21"/>
      <c r="SPR147" s="21"/>
      <c r="SPS147" s="21"/>
      <c r="SPT147" s="21"/>
      <c r="SPU147" s="21"/>
      <c r="SPV147" s="21"/>
      <c r="SPW147" s="21"/>
      <c r="SPX147" s="21"/>
      <c r="SPY147" s="21"/>
      <c r="SPZ147" s="21"/>
      <c r="SQA147" s="21"/>
      <c r="SQB147" s="21"/>
      <c r="SQC147" s="21"/>
      <c r="SQD147" s="21"/>
      <c r="SQE147" s="21"/>
      <c r="SQF147" s="21"/>
      <c r="SQG147" s="21"/>
      <c r="SQH147" s="21"/>
      <c r="SQI147" s="21"/>
      <c r="SQJ147" s="21"/>
      <c r="SQK147" s="21"/>
      <c r="SQL147" s="21"/>
      <c r="SQM147" s="21"/>
      <c r="SQN147" s="21"/>
      <c r="SQO147" s="21"/>
      <c r="SQP147" s="21"/>
      <c r="SQQ147" s="21"/>
      <c r="SQR147" s="21"/>
      <c r="SQS147" s="21"/>
      <c r="SQT147" s="21"/>
      <c r="SQU147" s="21"/>
      <c r="SQV147" s="21"/>
      <c r="SQW147" s="21"/>
      <c r="SQX147" s="21"/>
      <c r="SQY147" s="21"/>
      <c r="SQZ147" s="21"/>
      <c r="SRA147" s="21"/>
      <c r="SRB147" s="21"/>
      <c r="SRC147" s="21"/>
      <c r="SRD147" s="21"/>
      <c r="SRE147" s="21"/>
      <c r="SRF147" s="21"/>
      <c r="SRG147" s="21"/>
      <c r="SRH147" s="21"/>
      <c r="SRI147" s="21"/>
      <c r="SRJ147" s="21"/>
      <c r="SRK147" s="21"/>
      <c r="SRL147" s="21"/>
      <c r="SRM147" s="21"/>
      <c r="SRN147" s="21"/>
      <c r="SRO147" s="21"/>
      <c r="SRP147" s="21"/>
      <c r="SRQ147" s="21"/>
      <c r="SRR147" s="21"/>
      <c r="SRS147" s="21"/>
      <c r="SRT147" s="21"/>
      <c r="SRU147" s="21"/>
      <c r="SRV147" s="21"/>
      <c r="SRW147" s="21"/>
      <c r="SRX147" s="21"/>
      <c r="SRY147" s="21"/>
      <c r="SRZ147" s="21"/>
      <c r="SSA147" s="21"/>
      <c r="SSB147" s="21"/>
      <c r="SSC147" s="21"/>
      <c r="SSD147" s="21"/>
      <c r="SSE147" s="21"/>
      <c r="SSF147" s="21"/>
      <c r="SSG147" s="21"/>
      <c r="SSH147" s="21"/>
      <c r="SSI147" s="21"/>
      <c r="SSJ147" s="21"/>
      <c r="SSK147" s="21"/>
      <c r="SSL147" s="21"/>
      <c r="SSM147" s="21"/>
      <c r="SSN147" s="21"/>
      <c r="SSO147" s="21"/>
      <c r="SSP147" s="21"/>
      <c r="SSQ147" s="21"/>
      <c r="SSR147" s="21"/>
      <c r="SSS147" s="21"/>
      <c r="SST147" s="21"/>
      <c r="SSU147" s="21"/>
      <c r="SSV147" s="21"/>
      <c r="SSW147" s="21"/>
      <c r="SSX147" s="21"/>
      <c r="SSY147" s="21"/>
      <c r="SSZ147" s="21"/>
      <c r="STA147" s="21"/>
      <c r="STB147" s="21"/>
      <c r="STC147" s="21"/>
      <c r="STD147" s="21"/>
      <c r="STE147" s="21"/>
      <c r="STF147" s="21"/>
      <c r="STG147" s="21"/>
      <c r="STH147" s="21"/>
      <c r="STI147" s="21"/>
      <c r="STJ147" s="21"/>
      <c r="STK147" s="21"/>
      <c r="STL147" s="21"/>
      <c r="STM147" s="21"/>
      <c r="STN147" s="21"/>
      <c r="STO147" s="21"/>
      <c r="STP147" s="21"/>
      <c r="STQ147" s="21"/>
      <c r="STR147" s="21"/>
      <c r="STS147" s="21"/>
      <c r="STT147" s="21"/>
      <c r="STU147" s="21"/>
      <c r="STV147" s="21"/>
      <c r="STW147" s="21"/>
      <c r="STX147" s="21"/>
      <c r="STY147" s="21"/>
      <c r="STZ147" s="21"/>
      <c r="SUA147" s="21"/>
      <c r="SUB147" s="21"/>
      <c r="SUC147" s="21"/>
      <c r="SUD147" s="21"/>
      <c r="SUE147" s="21"/>
      <c r="SUF147" s="21"/>
      <c r="SUG147" s="21"/>
      <c r="SUH147" s="21"/>
      <c r="SUI147" s="21"/>
      <c r="SUJ147" s="21"/>
      <c r="SUK147" s="21"/>
      <c r="SUL147" s="21"/>
      <c r="SUM147" s="21"/>
      <c r="SUN147" s="21"/>
      <c r="SUO147" s="21"/>
      <c r="SUP147" s="21"/>
      <c r="SUQ147" s="21"/>
      <c r="SUR147" s="21"/>
      <c r="SUS147" s="21"/>
      <c r="SUT147" s="21"/>
      <c r="SUU147" s="21"/>
      <c r="SUV147" s="21"/>
      <c r="SUW147" s="21"/>
      <c r="SUX147" s="21"/>
      <c r="SUY147" s="21"/>
      <c r="SUZ147" s="21"/>
      <c r="SVA147" s="21"/>
      <c r="SVB147" s="21"/>
      <c r="SVC147" s="21"/>
      <c r="SVD147" s="21"/>
      <c r="SVE147" s="21"/>
      <c r="SVF147" s="21"/>
      <c r="SVG147" s="21"/>
      <c r="SVH147" s="21"/>
      <c r="SVI147" s="21"/>
      <c r="SVJ147" s="21"/>
      <c r="SVK147" s="21"/>
      <c r="SVL147" s="21"/>
      <c r="SVM147" s="21"/>
      <c r="SVN147" s="21"/>
      <c r="SVO147" s="21"/>
      <c r="SVP147" s="21"/>
      <c r="SVQ147" s="21"/>
      <c r="SVR147" s="21"/>
      <c r="SVS147" s="21"/>
      <c r="SVT147" s="21"/>
      <c r="SVU147" s="21"/>
      <c r="SVV147" s="21"/>
      <c r="SVW147" s="21"/>
      <c r="SVX147" s="21"/>
      <c r="SVY147" s="21"/>
      <c r="SVZ147" s="21"/>
      <c r="SWA147" s="21"/>
      <c r="SWB147" s="21"/>
      <c r="SWC147" s="21"/>
      <c r="SWD147" s="21"/>
      <c r="SWE147" s="21"/>
      <c r="SWF147" s="21"/>
      <c r="SWG147" s="21"/>
      <c r="SWH147" s="21"/>
      <c r="SWI147" s="21"/>
      <c r="SWJ147" s="21"/>
      <c r="SWK147" s="21"/>
      <c r="SWL147" s="21"/>
      <c r="SWM147" s="21"/>
      <c r="SWN147" s="21"/>
      <c r="SWO147" s="21"/>
      <c r="SWP147" s="21"/>
      <c r="SWQ147" s="21"/>
      <c r="SWR147" s="21"/>
      <c r="SWS147" s="21"/>
      <c r="SWT147" s="21"/>
      <c r="SWU147" s="21"/>
      <c r="SWV147" s="21"/>
      <c r="SWW147" s="21"/>
      <c r="SWX147" s="21"/>
      <c r="SWY147" s="21"/>
      <c r="SWZ147" s="21"/>
      <c r="SXA147" s="21"/>
      <c r="SXB147" s="21"/>
      <c r="SXC147" s="21"/>
      <c r="SXD147" s="21"/>
      <c r="SXE147" s="21"/>
      <c r="SXF147" s="21"/>
      <c r="SXG147" s="21"/>
      <c r="SXH147" s="21"/>
      <c r="SXI147" s="21"/>
      <c r="SXJ147" s="21"/>
      <c r="SXK147" s="21"/>
      <c r="SXL147" s="21"/>
      <c r="SXM147" s="21"/>
      <c r="SXN147" s="21"/>
      <c r="SXO147" s="21"/>
      <c r="SXP147" s="21"/>
      <c r="SXQ147" s="21"/>
      <c r="SXR147" s="21"/>
      <c r="SXS147" s="21"/>
      <c r="SXT147" s="21"/>
      <c r="SXU147" s="21"/>
      <c r="SXV147" s="21"/>
      <c r="SXW147" s="21"/>
      <c r="SXX147" s="21"/>
      <c r="SXY147" s="21"/>
      <c r="SXZ147" s="21"/>
      <c r="SYA147" s="21"/>
      <c r="SYB147" s="21"/>
      <c r="SYC147" s="21"/>
      <c r="SYD147" s="21"/>
      <c r="SYE147" s="21"/>
      <c r="SYF147" s="21"/>
      <c r="SYG147" s="21"/>
      <c r="SYH147" s="21"/>
      <c r="SYI147" s="21"/>
      <c r="SYJ147" s="21"/>
      <c r="SYK147" s="21"/>
      <c r="SYL147" s="21"/>
      <c r="SYM147" s="21"/>
      <c r="SYN147" s="21"/>
      <c r="SYO147" s="21"/>
      <c r="SYP147" s="21"/>
      <c r="SYQ147" s="21"/>
      <c r="SYR147" s="21"/>
      <c r="SYS147" s="21"/>
      <c r="SYT147" s="21"/>
      <c r="SYU147" s="21"/>
      <c r="SYV147" s="21"/>
      <c r="SYW147" s="21"/>
      <c r="SYX147" s="21"/>
      <c r="SYY147" s="21"/>
      <c r="SYZ147" s="21"/>
      <c r="SZA147" s="21"/>
      <c r="SZB147" s="21"/>
      <c r="SZC147" s="21"/>
      <c r="SZD147" s="21"/>
      <c r="SZE147" s="21"/>
      <c r="SZF147" s="21"/>
      <c r="SZG147" s="21"/>
      <c r="SZH147" s="21"/>
      <c r="SZI147" s="21"/>
      <c r="SZJ147" s="21"/>
      <c r="SZK147" s="21"/>
      <c r="SZL147" s="21"/>
      <c r="SZM147" s="21"/>
      <c r="SZN147" s="21"/>
      <c r="SZO147" s="21"/>
      <c r="SZP147" s="21"/>
      <c r="SZQ147" s="21"/>
      <c r="SZR147" s="21"/>
      <c r="SZS147" s="21"/>
      <c r="SZT147" s="21"/>
      <c r="SZU147" s="21"/>
      <c r="SZV147" s="21"/>
      <c r="SZW147" s="21"/>
      <c r="SZX147" s="21"/>
      <c r="SZY147" s="21"/>
      <c r="SZZ147" s="21"/>
      <c r="TAA147" s="21"/>
      <c r="TAB147" s="21"/>
      <c r="TAC147" s="21"/>
      <c r="TAD147" s="21"/>
      <c r="TAE147" s="21"/>
      <c r="TAF147" s="21"/>
      <c r="TAG147" s="21"/>
      <c r="TAH147" s="21"/>
      <c r="TAI147" s="21"/>
      <c r="TAJ147" s="21"/>
      <c r="TAK147" s="21"/>
      <c r="TAL147" s="21"/>
      <c r="TAM147" s="21"/>
      <c r="TAN147" s="21"/>
      <c r="TAO147" s="21"/>
      <c r="TAP147" s="21"/>
      <c r="TAQ147" s="21"/>
      <c r="TAR147" s="21"/>
      <c r="TAS147" s="21"/>
      <c r="TAT147" s="21"/>
      <c r="TAU147" s="21"/>
      <c r="TAV147" s="21"/>
      <c r="TAW147" s="21"/>
      <c r="TAX147" s="21"/>
      <c r="TAY147" s="21"/>
      <c r="TAZ147" s="21"/>
      <c r="TBA147" s="21"/>
      <c r="TBB147" s="21"/>
      <c r="TBC147" s="21"/>
      <c r="TBD147" s="21"/>
      <c r="TBE147" s="21"/>
      <c r="TBF147" s="21"/>
      <c r="TBG147" s="21"/>
      <c r="TBH147" s="21"/>
      <c r="TBI147" s="21"/>
      <c r="TBJ147" s="21"/>
      <c r="TBK147" s="21"/>
      <c r="TBL147" s="21"/>
      <c r="TBM147" s="21"/>
      <c r="TBN147" s="21"/>
      <c r="TBO147" s="21"/>
      <c r="TBP147" s="21"/>
      <c r="TBQ147" s="21"/>
      <c r="TBR147" s="21"/>
      <c r="TBS147" s="21"/>
      <c r="TBT147" s="21"/>
      <c r="TBU147" s="21"/>
      <c r="TBV147" s="21"/>
      <c r="TBW147" s="21"/>
      <c r="TBX147" s="21"/>
      <c r="TBY147" s="21"/>
      <c r="TBZ147" s="21"/>
      <c r="TCA147" s="21"/>
      <c r="TCB147" s="21"/>
      <c r="TCC147" s="21"/>
      <c r="TCD147" s="21"/>
      <c r="TCE147" s="21"/>
      <c r="TCF147" s="21"/>
      <c r="TCG147" s="21"/>
      <c r="TCH147" s="21"/>
      <c r="TCI147" s="21"/>
      <c r="TCJ147" s="21"/>
      <c r="TCK147" s="21"/>
      <c r="TCL147" s="21"/>
      <c r="TCM147" s="21"/>
      <c r="TCN147" s="21"/>
      <c r="TCO147" s="21"/>
      <c r="TCP147" s="21"/>
      <c r="TCQ147" s="21"/>
      <c r="TCR147" s="21"/>
      <c r="TCS147" s="21"/>
      <c r="TCT147" s="21"/>
      <c r="TCU147" s="21"/>
      <c r="TCV147" s="21"/>
      <c r="TCW147" s="21"/>
      <c r="TCX147" s="21"/>
      <c r="TCY147" s="21"/>
      <c r="TCZ147" s="21"/>
      <c r="TDA147" s="21"/>
      <c r="TDB147" s="21"/>
      <c r="TDC147" s="21"/>
      <c r="TDD147" s="21"/>
      <c r="TDE147" s="21"/>
      <c r="TDF147" s="21"/>
      <c r="TDG147" s="21"/>
      <c r="TDH147" s="21"/>
      <c r="TDI147" s="21"/>
      <c r="TDJ147" s="21"/>
      <c r="TDK147" s="21"/>
      <c r="TDL147" s="21"/>
      <c r="TDM147" s="21"/>
      <c r="TDN147" s="21"/>
      <c r="TDO147" s="21"/>
      <c r="TDP147" s="21"/>
      <c r="TDQ147" s="21"/>
      <c r="TDR147" s="21"/>
      <c r="TDS147" s="21"/>
      <c r="TDT147" s="21"/>
      <c r="TDU147" s="21"/>
      <c r="TDV147" s="21"/>
      <c r="TDW147" s="21"/>
      <c r="TDX147" s="21"/>
      <c r="TDY147" s="21"/>
      <c r="TDZ147" s="21"/>
      <c r="TEA147" s="21"/>
      <c r="TEB147" s="21"/>
      <c r="TEC147" s="21"/>
      <c r="TED147" s="21"/>
      <c r="TEE147" s="21"/>
      <c r="TEF147" s="21"/>
      <c r="TEG147" s="21"/>
      <c r="TEH147" s="21"/>
      <c r="TEI147" s="21"/>
      <c r="TEJ147" s="21"/>
      <c r="TEK147" s="21"/>
      <c r="TEL147" s="21"/>
      <c r="TEM147" s="21"/>
      <c r="TEN147" s="21"/>
      <c r="TEO147" s="21"/>
      <c r="TEP147" s="21"/>
      <c r="TEQ147" s="21"/>
      <c r="TER147" s="21"/>
      <c r="TES147" s="21"/>
      <c r="TET147" s="21"/>
      <c r="TEU147" s="21"/>
      <c r="TEV147" s="21"/>
      <c r="TEW147" s="21"/>
      <c r="TEX147" s="21"/>
      <c r="TEY147" s="21"/>
      <c r="TEZ147" s="21"/>
      <c r="TFA147" s="21"/>
      <c r="TFB147" s="21"/>
      <c r="TFC147" s="21"/>
      <c r="TFD147" s="21"/>
      <c r="TFE147" s="21"/>
      <c r="TFF147" s="21"/>
      <c r="TFG147" s="21"/>
      <c r="TFH147" s="21"/>
      <c r="TFI147" s="21"/>
      <c r="TFJ147" s="21"/>
      <c r="TFK147" s="21"/>
      <c r="TFL147" s="21"/>
      <c r="TFM147" s="21"/>
      <c r="TFN147" s="21"/>
      <c r="TFO147" s="21"/>
      <c r="TFP147" s="21"/>
      <c r="TFQ147" s="21"/>
      <c r="TFR147" s="21"/>
      <c r="TFS147" s="21"/>
      <c r="TFT147" s="21"/>
      <c r="TFU147" s="21"/>
      <c r="TFV147" s="21"/>
      <c r="TFW147" s="21"/>
      <c r="TFX147" s="21"/>
      <c r="TFY147" s="21"/>
      <c r="TFZ147" s="21"/>
      <c r="TGA147" s="21"/>
      <c r="TGB147" s="21"/>
      <c r="TGC147" s="21"/>
      <c r="TGD147" s="21"/>
      <c r="TGE147" s="21"/>
      <c r="TGF147" s="21"/>
      <c r="TGG147" s="21"/>
      <c r="TGH147" s="21"/>
      <c r="TGI147" s="21"/>
      <c r="TGJ147" s="21"/>
      <c r="TGK147" s="21"/>
      <c r="TGL147" s="21"/>
      <c r="TGM147" s="21"/>
      <c r="TGN147" s="21"/>
      <c r="TGO147" s="21"/>
      <c r="TGP147" s="21"/>
      <c r="TGQ147" s="21"/>
      <c r="TGR147" s="21"/>
      <c r="TGS147" s="21"/>
      <c r="TGT147" s="21"/>
      <c r="TGU147" s="21"/>
      <c r="TGV147" s="21"/>
      <c r="TGW147" s="21"/>
      <c r="TGX147" s="21"/>
      <c r="TGY147" s="21"/>
      <c r="TGZ147" s="21"/>
      <c r="THA147" s="21"/>
      <c r="THB147" s="21"/>
      <c r="THC147" s="21"/>
      <c r="THD147" s="21"/>
      <c r="THE147" s="21"/>
      <c r="THF147" s="21"/>
      <c r="THG147" s="21"/>
      <c r="THH147" s="21"/>
      <c r="THI147" s="21"/>
      <c r="THJ147" s="21"/>
      <c r="THK147" s="21"/>
      <c r="THL147" s="21"/>
      <c r="THM147" s="21"/>
      <c r="THN147" s="21"/>
      <c r="THO147" s="21"/>
      <c r="THP147" s="21"/>
      <c r="THQ147" s="21"/>
      <c r="THR147" s="21"/>
      <c r="THS147" s="21"/>
      <c r="THT147" s="21"/>
      <c r="THU147" s="21"/>
      <c r="THV147" s="21"/>
      <c r="THW147" s="21"/>
      <c r="THX147" s="21"/>
      <c r="THY147" s="21"/>
      <c r="THZ147" s="21"/>
      <c r="TIA147" s="21"/>
      <c r="TIB147" s="21"/>
      <c r="TIC147" s="21"/>
      <c r="TID147" s="21"/>
      <c r="TIE147" s="21"/>
      <c r="TIF147" s="21"/>
      <c r="TIG147" s="21"/>
      <c r="TIH147" s="21"/>
      <c r="TII147" s="21"/>
      <c r="TIJ147" s="21"/>
      <c r="TIK147" s="21"/>
      <c r="TIL147" s="21"/>
      <c r="TIM147" s="21"/>
      <c r="TIN147" s="21"/>
      <c r="TIO147" s="21"/>
      <c r="TIP147" s="21"/>
      <c r="TIQ147" s="21"/>
      <c r="TIR147" s="21"/>
      <c r="TIS147" s="21"/>
      <c r="TIT147" s="21"/>
      <c r="TIU147" s="21"/>
      <c r="TIV147" s="21"/>
      <c r="TIW147" s="21"/>
      <c r="TIX147" s="21"/>
      <c r="TIY147" s="21"/>
      <c r="TIZ147" s="21"/>
      <c r="TJA147" s="21"/>
      <c r="TJB147" s="21"/>
      <c r="TJC147" s="21"/>
      <c r="TJD147" s="21"/>
      <c r="TJE147" s="21"/>
      <c r="TJF147" s="21"/>
      <c r="TJG147" s="21"/>
      <c r="TJH147" s="21"/>
      <c r="TJI147" s="21"/>
      <c r="TJJ147" s="21"/>
      <c r="TJK147" s="21"/>
      <c r="TJL147" s="21"/>
      <c r="TJM147" s="21"/>
      <c r="TJN147" s="21"/>
      <c r="TJO147" s="21"/>
      <c r="TJP147" s="21"/>
      <c r="TJQ147" s="21"/>
      <c r="TJR147" s="21"/>
      <c r="TJS147" s="21"/>
      <c r="TJT147" s="21"/>
      <c r="TJU147" s="21"/>
      <c r="TJV147" s="21"/>
      <c r="TJW147" s="21"/>
      <c r="TJX147" s="21"/>
      <c r="TJY147" s="21"/>
      <c r="TJZ147" s="21"/>
      <c r="TKA147" s="21"/>
      <c r="TKB147" s="21"/>
      <c r="TKC147" s="21"/>
      <c r="TKD147" s="21"/>
      <c r="TKE147" s="21"/>
      <c r="TKF147" s="21"/>
      <c r="TKG147" s="21"/>
      <c r="TKH147" s="21"/>
      <c r="TKI147" s="21"/>
      <c r="TKJ147" s="21"/>
      <c r="TKK147" s="21"/>
      <c r="TKL147" s="21"/>
      <c r="TKM147" s="21"/>
      <c r="TKN147" s="21"/>
      <c r="TKO147" s="21"/>
      <c r="TKP147" s="21"/>
      <c r="TKQ147" s="21"/>
      <c r="TKR147" s="21"/>
      <c r="TKS147" s="21"/>
      <c r="TKT147" s="21"/>
      <c r="TKU147" s="21"/>
      <c r="TKV147" s="21"/>
      <c r="TKW147" s="21"/>
      <c r="TKX147" s="21"/>
      <c r="TKY147" s="21"/>
      <c r="TKZ147" s="21"/>
      <c r="TLA147" s="21"/>
      <c r="TLB147" s="21"/>
      <c r="TLC147" s="21"/>
      <c r="TLD147" s="21"/>
      <c r="TLE147" s="21"/>
      <c r="TLF147" s="21"/>
      <c r="TLG147" s="21"/>
      <c r="TLH147" s="21"/>
      <c r="TLI147" s="21"/>
      <c r="TLJ147" s="21"/>
      <c r="TLK147" s="21"/>
      <c r="TLL147" s="21"/>
      <c r="TLM147" s="21"/>
      <c r="TLN147" s="21"/>
      <c r="TLO147" s="21"/>
      <c r="TLP147" s="21"/>
      <c r="TLQ147" s="21"/>
      <c r="TLR147" s="21"/>
      <c r="TLS147" s="21"/>
      <c r="TLT147" s="21"/>
      <c r="TLU147" s="21"/>
      <c r="TLV147" s="21"/>
      <c r="TLW147" s="21"/>
      <c r="TLX147" s="21"/>
      <c r="TLY147" s="21"/>
      <c r="TLZ147" s="21"/>
      <c r="TMA147" s="21"/>
      <c r="TMB147" s="21"/>
      <c r="TMC147" s="21"/>
      <c r="TMD147" s="21"/>
      <c r="TME147" s="21"/>
      <c r="TMF147" s="21"/>
      <c r="TMG147" s="21"/>
      <c r="TMH147" s="21"/>
      <c r="TMI147" s="21"/>
      <c r="TMJ147" s="21"/>
      <c r="TMK147" s="21"/>
      <c r="TML147" s="21"/>
      <c r="TMM147" s="21"/>
      <c r="TMN147" s="21"/>
      <c r="TMO147" s="21"/>
      <c r="TMP147" s="21"/>
      <c r="TMQ147" s="21"/>
      <c r="TMR147" s="21"/>
      <c r="TMS147" s="21"/>
      <c r="TMT147" s="21"/>
      <c r="TMU147" s="21"/>
      <c r="TMV147" s="21"/>
      <c r="TMW147" s="21"/>
      <c r="TMX147" s="21"/>
      <c r="TMY147" s="21"/>
      <c r="TMZ147" s="21"/>
      <c r="TNA147" s="21"/>
      <c r="TNB147" s="21"/>
      <c r="TNC147" s="21"/>
      <c r="TND147" s="21"/>
      <c r="TNE147" s="21"/>
      <c r="TNF147" s="21"/>
      <c r="TNG147" s="21"/>
      <c r="TNH147" s="21"/>
      <c r="TNI147" s="21"/>
      <c r="TNJ147" s="21"/>
      <c r="TNK147" s="21"/>
      <c r="TNL147" s="21"/>
      <c r="TNM147" s="21"/>
      <c r="TNN147" s="21"/>
      <c r="TNO147" s="21"/>
      <c r="TNP147" s="21"/>
      <c r="TNQ147" s="21"/>
      <c r="TNR147" s="21"/>
      <c r="TNS147" s="21"/>
      <c r="TNT147" s="21"/>
      <c r="TNU147" s="21"/>
      <c r="TNV147" s="21"/>
      <c r="TNW147" s="21"/>
      <c r="TNX147" s="21"/>
      <c r="TNY147" s="21"/>
      <c r="TNZ147" s="21"/>
      <c r="TOA147" s="21"/>
      <c r="TOB147" s="21"/>
      <c r="TOC147" s="21"/>
      <c r="TOD147" s="21"/>
      <c r="TOE147" s="21"/>
      <c r="TOF147" s="21"/>
      <c r="TOG147" s="21"/>
      <c r="TOH147" s="21"/>
      <c r="TOI147" s="21"/>
      <c r="TOJ147" s="21"/>
      <c r="TOK147" s="21"/>
      <c r="TOL147" s="21"/>
      <c r="TOM147" s="21"/>
      <c r="TON147" s="21"/>
      <c r="TOO147" s="21"/>
      <c r="TOP147" s="21"/>
      <c r="TOQ147" s="21"/>
      <c r="TOR147" s="21"/>
      <c r="TOS147" s="21"/>
      <c r="TOT147" s="21"/>
      <c r="TOU147" s="21"/>
      <c r="TOV147" s="21"/>
      <c r="TOW147" s="21"/>
      <c r="TOX147" s="21"/>
      <c r="TOY147" s="21"/>
      <c r="TOZ147" s="21"/>
      <c r="TPA147" s="21"/>
      <c r="TPB147" s="21"/>
      <c r="TPC147" s="21"/>
      <c r="TPD147" s="21"/>
      <c r="TPE147" s="21"/>
      <c r="TPF147" s="21"/>
      <c r="TPG147" s="21"/>
      <c r="TPH147" s="21"/>
      <c r="TPI147" s="21"/>
      <c r="TPJ147" s="21"/>
      <c r="TPK147" s="21"/>
      <c r="TPL147" s="21"/>
      <c r="TPM147" s="21"/>
      <c r="TPN147" s="21"/>
      <c r="TPO147" s="21"/>
      <c r="TPP147" s="21"/>
      <c r="TPQ147" s="21"/>
      <c r="TPR147" s="21"/>
      <c r="TPS147" s="21"/>
      <c r="TPT147" s="21"/>
      <c r="TPU147" s="21"/>
      <c r="TPV147" s="21"/>
      <c r="TPW147" s="21"/>
      <c r="TPX147" s="21"/>
      <c r="TPY147" s="21"/>
      <c r="TPZ147" s="21"/>
      <c r="TQA147" s="21"/>
      <c r="TQB147" s="21"/>
      <c r="TQC147" s="21"/>
      <c r="TQD147" s="21"/>
      <c r="TQE147" s="21"/>
      <c r="TQF147" s="21"/>
      <c r="TQG147" s="21"/>
      <c r="TQH147" s="21"/>
      <c r="TQI147" s="21"/>
      <c r="TQJ147" s="21"/>
      <c r="TQK147" s="21"/>
      <c r="TQL147" s="21"/>
      <c r="TQM147" s="21"/>
      <c r="TQN147" s="21"/>
      <c r="TQO147" s="21"/>
      <c r="TQP147" s="21"/>
      <c r="TQQ147" s="21"/>
      <c r="TQR147" s="21"/>
      <c r="TQS147" s="21"/>
      <c r="TQT147" s="21"/>
      <c r="TQU147" s="21"/>
      <c r="TQV147" s="21"/>
      <c r="TQW147" s="21"/>
      <c r="TQX147" s="21"/>
      <c r="TQY147" s="21"/>
      <c r="TQZ147" s="21"/>
      <c r="TRA147" s="21"/>
      <c r="TRB147" s="21"/>
      <c r="TRC147" s="21"/>
      <c r="TRD147" s="21"/>
      <c r="TRE147" s="21"/>
      <c r="TRF147" s="21"/>
      <c r="TRG147" s="21"/>
      <c r="TRH147" s="21"/>
      <c r="TRI147" s="21"/>
      <c r="TRJ147" s="21"/>
      <c r="TRK147" s="21"/>
      <c r="TRL147" s="21"/>
      <c r="TRM147" s="21"/>
      <c r="TRN147" s="21"/>
      <c r="TRO147" s="21"/>
      <c r="TRP147" s="21"/>
      <c r="TRQ147" s="21"/>
      <c r="TRR147" s="21"/>
      <c r="TRS147" s="21"/>
      <c r="TRT147" s="21"/>
      <c r="TRU147" s="21"/>
      <c r="TRV147" s="21"/>
      <c r="TRW147" s="21"/>
      <c r="TRX147" s="21"/>
      <c r="TRY147" s="21"/>
      <c r="TRZ147" s="21"/>
      <c r="TSA147" s="21"/>
      <c r="TSB147" s="21"/>
      <c r="TSC147" s="21"/>
      <c r="TSD147" s="21"/>
      <c r="TSE147" s="21"/>
      <c r="TSF147" s="21"/>
      <c r="TSG147" s="21"/>
      <c r="TSH147" s="21"/>
      <c r="TSI147" s="21"/>
      <c r="TSJ147" s="21"/>
      <c r="TSK147" s="21"/>
      <c r="TSL147" s="21"/>
      <c r="TSM147" s="21"/>
      <c r="TSN147" s="21"/>
      <c r="TSO147" s="21"/>
      <c r="TSP147" s="21"/>
      <c r="TSQ147" s="21"/>
      <c r="TSR147" s="21"/>
      <c r="TSS147" s="21"/>
      <c r="TST147" s="21"/>
      <c r="TSU147" s="21"/>
      <c r="TSV147" s="21"/>
      <c r="TSW147" s="21"/>
      <c r="TSX147" s="21"/>
      <c r="TSY147" s="21"/>
      <c r="TSZ147" s="21"/>
      <c r="TTA147" s="21"/>
      <c r="TTB147" s="21"/>
      <c r="TTC147" s="21"/>
      <c r="TTD147" s="21"/>
      <c r="TTE147" s="21"/>
      <c r="TTF147" s="21"/>
      <c r="TTG147" s="21"/>
      <c r="TTH147" s="21"/>
      <c r="TTI147" s="21"/>
      <c r="TTJ147" s="21"/>
      <c r="TTK147" s="21"/>
      <c r="TTL147" s="21"/>
      <c r="TTM147" s="21"/>
      <c r="TTN147" s="21"/>
      <c r="TTO147" s="21"/>
      <c r="TTP147" s="21"/>
      <c r="TTQ147" s="21"/>
      <c r="TTR147" s="21"/>
      <c r="TTS147" s="21"/>
      <c r="TTT147" s="21"/>
      <c r="TTU147" s="21"/>
      <c r="TTV147" s="21"/>
      <c r="TTW147" s="21"/>
      <c r="TTX147" s="21"/>
      <c r="TTY147" s="21"/>
      <c r="TTZ147" s="21"/>
      <c r="TUA147" s="21"/>
      <c r="TUB147" s="21"/>
      <c r="TUC147" s="21"/>
      <c r="TUD147" s="21"/>
      <c r="TUE147" s="21"/>
      <c r="TUF147" s="21"/>
      <c r="TUG147" s="21"/>
      <c r="TUH147" s="21"/>
      <c r="TUI147" s="21"/>
      <c r="TUJ147" s="21"/>
      <c r="TUK147" s="21"/>
      <c r="TUL147" s="21"/>
      <c r="TUM147" s="21"/>
      <c r="TUN147" s="21"/>
      <c r="TUO147" s="21"/>
      <c r="TUP147" s="21"/>
      <c r="TUQ147" s="21"/>
      <c r="TUR147" s="21"/>
      <c r="TUS147" s="21"/>
      <c r="TUT147" s="21"/>
      <c r="TUU147" s="21"/>
      <c r="TUV147" s="21"/>
      <c r="TUW147" s="21"/>
      <c r="TUX147" s="21"/>
      <c r="TUY147" s="21"/>
      <c r="TUZ147" s="21"/>
      <c r="TVA147" s="21"/>
      <c r="TVB147" s="21"/>
      <c r="TVC147" s="21"/>
      <c r="TVD147" s="21"/>
      <c r="TVE147" s="21"/>
      <c r="TVF147" s="21"/>
      <c r="TVG147" s="21"/>
      <c r="TVH147" s="21"/>
      <c r="TVI147" s="21"/>
      <c r="TVJ147" s="21"/>
      <c r="TVK147" s="21"/>
      <c r="TVL147" s="21"/>
      <c r="TVM147" s="21"/>
      <c r="TVN147" s="21"/>
      <c r="TVO147" s="21"/>
      <c r="TVP147" s="21"/>
      <c r="TVQ147" s="21"/>
      <c r="TVR147" s="21"/>
      <c r="TVS147" s="21"/>
      <c r="TVT147" s="21"/>
      <c r="TVU147" s="21"/>
      <c r="TVV147" s="21"/>
      <c r="TVW147" s="21"/>
      <c r="TVX147" s="21"/>
      <c r="TVY147" s="21"/>
      <c r="TVZ147" s="21"/>
      <c r="TWA147" s="21"/>
      <c r="TWB147" s="21"/>
      <c r="TWC147" s="21"/>
      <c r="TWD147" s="21"/>
      <c r="TWE147" s="21"/>
      <c r="TWF147" s="21"/>
      <c r="TWG147" s="21"/>
      <c r="TWH147" s="21"/>
      <c r="TWI147" s="21"/>
      <c r="TWJ147" s="21"/>
      <c r="TWK147" s="21"/>
      <c r="TWL147" s="21"/>
      <c r="TWM147" s="21"/>
      <c r="TWN147" s="21"/>
      <c r="TWO147" s="21"/>
      <c r="TWP147" s="21"/>
      <c r="TWQ147" s="21"/>
      <c r="TWR147" s="21"/>
      <c r="TWS147" s="21"/>
      <c r="TWT147" s="21"/>
      <c r="TWU147" s="21"/>
      <c r="TWV147" s="21"/>
      <c r="TWW147" s="21"/>
      <c r="TWX147" s="21"/>
      <c r="TWY147" s="21"/>
      <c r="TWZ147" s="21"/>
      <c r="TXA147" s="21"/>
      <c r="TXB147" s="21"/>
      <c r="TXC147" s="21"/>
      <c r="TXD147" s="21"/>
      <c r="TXE147" s="21"/>
      <c r="TXF147" s="21"/>
      <c r="TXG147" s="21"/>
      <c r="TXH147" s="21"/>
      <c r="TXI147" s="21"/>
      <c r="TXJ147" s="21"/>
      <c r="TXK147" s="21"/>
      <c r="TXL147" s="21"/>
      <c r="TXM147" s="21"/>
      <c r="TXN147" s="21"/>
      <c r="TXO147" s="21"/>
      <c r="TXP147" s="21"/>
      <c r="TXQ147" s="21"/>
      <c r="TXR147" s="21"/>
      <c r="TXS147" s="21"/>
      <c r="TXT147" s="21"/>
      <c r="TXU147" s="21"/>
      <c r="TXV147" s="21"/>
      <c r="TXW147" s="21"/>
      <c r="TXX147" s="21"/>
      <c r="TXY147" s="21"/>
      <c r="TXZ147" s="21"/>
      <c r="TYA147" s="21"/>
      <c r="TYB147" s="21"/>
      <c r="TYC147" s="21"/>
      <c r="TYD147" s="21"/>
      <c r="TYE147" s="21"/>
      <c r="TYF147" s="21"/>
      <c r="TYG147" s="21"/>
      <c r="TYH147" s="21"/>
      <c r="TYI147" s="21"/>
      <c r="TYJ147" s="21"/>
      <c r="TYK147" s="21"/>
      <c r="TYL147" s="21"/>
      <c r="TYM147" s="21"/>
      <c r="TYN147" s="21"/>
      <c r="TYO147" s="21"/>
      <c r="TYP147" s="21"/>
      <c r="TYQ147" s="21"/>
      <c r="TYR147" s="21"/>
      <c r="TYS147" s="21"/>
      <c r="TYT147" s="21"/>
      <c r="TYU147" s="21"/>
      <c r="TYV147" s="21"/>
      <c r="TYW147" s="21"/>
      <c r="TYX147" s="21"/>
      <c r="TYY147" s="21"/>
      <c r="TYZ147" s="21"/>
      <c r="TZA147" s="21"/>
      <c r="TZB147" s="21"/>
      <c r="TZC147" s="21"/>
      <c r="TZD147" s="21"/>
      <c r="TZE147" s="21"/>
      <c r="TZF147" s="21"/>
      <c r="TZG147" s="21"/>
      <c r="TZH147" s="21"/>
      <c r="TZI147" s="21"/>
      <c r="TZJ147" s="21"/>
      <c r="TZK147" s="21"/>
      <c r="TZL147" s="21"/>
      <c r="TZM147" s="21"/>
      <c r="TZN147" s="21"/>
      <c r="TZO147" s="21"/>
      <c r="TZP147" s="21"/>
      <c r="TZQ147" s="21"/>
      <c r="TZR147" s="21"/>
      <c r="TZS147" s="21"/>
      <c r="TZT147" s="21"/>
      <c r="TZU147" s="21"/>
      <c r="TZV147" s="21"/>
      <c r="TZW147" s="21"/>
      <c r="TZX147" s="21"/>
      <c r="TZY147" s="21"/>
      <c r="TZZ147" s="21"/>
      <c r="UAA147" s="21"/>
      <c r="UAB147" s="21"/>
      <c r="UAC147" s="21"/>
      <c r="UAD147" s="21"/>
      <c r="UAE147" s="21"/>
      <c r="UAF147" s="21"/>
      <c r="UAG147" s="21"/>
      <c r="UAH147" s="21"/>
      <c r="UAI147" s="21"/>
      <c r="UAJ147" s="21"/>
      <c r="UAK147" s="21"/>
      <c r="UAL147" s="21"/>
      <c r="UAM147" s="21"/>
      <c r="UAN147" s="21"/>
      <c r="UAO147" s="21"/>
      <c r="UAP147" s="21"/>
      <c r="UAQ147" s="21"/>
      <c r="UAR147" s="21"/>
      <c r="UAS147" s="21"/>
      <c r="UAT147" s="21"/>
      <c r="UAU147" s="21"/>
      <c r="UAV147" s="21"/>
      <c r="UAW147" s="21"/>
      <c r="UAX147" s="21"/>
      <c r="UAY147" s="21"/>
      <c r="UAZ147" s="21"/>
      <c r="UBA147" s="21"/>
      <c r="UBB147" s="21"/>
      <c r="UBC147" s="21"/>
      <c r="UBD147" s="21"/>
      <c r="UBE147" s="21"/>
      <c r="UBF147" s="21"/>
      <c r="UBG147" s="21"/>
      <c r="UBH147" s="21"/>
      <c r="UBI147" s="21"/>
      <c r="UBJ147" s="21"/>
      <c r="UBK147" s="21"/>
      <c r="UBL147" s="21"/>
      <c r="UBM147" s="21"/>
      <c r="UBN147" s="21"/>
      <c r="UBO147" s="21"/>
      <c r="UBP147" s="21"/>
      <c r="UBQ147" s="21"/>
      <c r="UBR147" s="21"/>
      <c r="UBS147" s="21"/>
      <c r="UBT147" s="21"/>
      <c r="UBU147" s="21"/>
      <c r="UBV147" s="21"/>
      <c r="UBW147" s="21"/>
      <c r="UBX147" s="21"/>
      <c r="UBY147" s="21"/>
      <c r="UBZ147" s="21"/>
      <c r="UCA147" s="21"/>
      <c r="UCB147" s="21"/>
      <c r="UCC147" s="21"/>
      <c r="UCD147" s="21"/>
      <c r="UCE147" s="21"/>
      <c r="UCF147" s="21"/>
      <c r="UCG147" s="21"/>
      <c r="UCH147" s="21"/>
      <c r="UCI147" s="21"/>
      <c r="UCJ147" s="21"/>
      <c r="UCK147" s="21"/>
      <c r="UCL147" s="21"/>
      <c r="UCM147" s="21"/>
      <c r="UCN147" s="21"/>
      <c r="UCO147" s="21"/>
      <c r="UCP147" s="21"/>
      <c r="UCQ147" s="21"/>
      <c r="UCR147" s="21"/>
      <c r="UCS147" s="21"/>
      <c r="UCT147" s="21"/>
      <c r="UCU147" s="21"/>
      <c r="UCV147" s="21"/>
      <c r="UCW147" s="21"/>
      <c r="UCX147" s="21"/>
      <c r="UCY147" s="21"/>
      <c r="UCZ147" s="21"/>
      <c r="UDA147" s="21"/>
      <c r="UDB147" s="21"/>
      <c r="UDC147" s="21"/>
      <c r="UDD147" s="21"/>
      <c r="UDE147" s="21"/>
      <c r="UDF147" s="21"/>
      <c r="UDG147" s="21"/>
      <c r="UDH147" s="21"/>
      <c r="UDI147" s="21"/>
      <c r="UDJ147" s="21"/>
      <c r="UDK147" s="21"/>
      <c r="UDL147" s="21"/>
      <c r="UDM147" s="21"/>
      <c r="UDN147" s="21"/>
      <c r="UDO147" s="21"/>
      <c r="UDP147" s="21"/>
      <c r="UDQ147" s="21"/>
      <c r="UDR147" s="21"/>
      <c r="UDS147" s="21"/>
      <c r="UDT147" s="21"/>
      <c r="UDU147" s="21"/>
      <c r="UDV147" s="21"/>
      <c r="UDW147" s="21"/>
      <c r="UDX147" s="21"/>
      <c r="UDY147" s="21"/>
      <c r="UDZ147" s="21"/>
      <c r="UEA147" s="21"/>
      <c r="UEB147" s="21"/>
      <c r="UEC147" s="21"/>
      <c r="UED147" s="21"/>
      <c r="UEE147" s="21"/>
      <c r="UEF147" s="21"/>
      <c r="UEG147" s="21"/>
      <c r="UEH147" s="21"/>
      <c r="UEI147" s="21"/>
      <c r="UEJ147" s="21"/>
      <c r="UEK147" s="21"/>
      <c r="UEL147" s="21"/>
      <c r="UEM147" s="21"/>
      <c r="UEN147" s="21"/>
      <c r="UEO147" s="21"/>
      <c r="UEP147" s="21"/>
      <c r="UEQ147" s="21"/>
      <c r="UER147" s="21"/>
      <c r="UES147" s="21"/>
      <c r="UET147" s="21"/>
      <c r="UEU147" s="21"/>
      <c r="UEV147" s="21"/>
      <c r="UEW147" s="21"/>
      <c r="UEX147" s="21"/>
      <c r="UEY147" s="21"/>
      <c r="UEZ147" s="21"/>
      <c r="UFA147" s="21"/>
      <c r="UFB147" s="21"/>
      <c r="UFC147" s="21"/>
      <c r="UFD147" s="21"/>
      <c r="UFE147" s="21"/>
      <c r="UFF147" s="21"/>
      <c r="UFG147" s="21"/>
      <c r="UFH147" s="21"/>
      <c r="UFI147" s="21"/>
      <c r="UFJ147" s="21"/>
      <c r="UFK147" s="21"/>
      <c r="UFL147" s="21"/>
      <c r="UFM147" s="21"/>
      <c r="UFN147" s="21"/>
      <c r="UFO147" s="21"/>
      <c r="UFP147" s="21"/>
      <c r="UFQ147" s="21"/>
      <c r="UFR147" s="21"/>
      <c r="UFS147" s="21"/>
      <c r="UFT147" s="21"/>
      <c r="UFU147" s="21"/>
      <c r="UFV147" s="21"/>
      <c r="UFW147" s="21"/>
      <c r="UFX147" s="21"/>
      <c r="UFY147" s="21"/>
      <c r="UFZ147" s="21"/>
      <c r="UGA147" s="21"/>
      <c r="UGB147" s="21"/>
      <c r="UGC147" s="21"/>
      <c r="UGD147" s="21"/>
      <c r="UGE147" s="21"/>
      <c r="UGF147" s="21"/>
      <c r="UGG147" s="21"/>
      <c r="UGH147" s="21"/>
      <c r="UGI147" s="21"/>
      <c r="UGJ147" s="21"/>
      <c r="UGK147" s="21"/>
      <c r="UGL147" s="21"/>
      <c r="UGM147" s="21"/>
      <c r="UGN147" s="21"/>
      <c r="UGO147" s="21"/>
      <c r="UGP147" s="21"/>
      <c r="UGQ147" s="21"/>
      <c r="UGR147" s="21"/>
      <c r="UGS147" s="21"/>
      <c r="UGT147" s="21"/>
      <c r="UGU147" s="21"/>
      <c r="UGV147" s="21"/>
      <c r="UGW147" s="21"/>
      <c r="UGX147" s="21"/>
      <c r="UGY147" s="21"/>
      <c r="UGZ147" s="21"/>
      <c r="UHA147" s="21"/>
      <c r="UHB147" s="21"/>
      <c r="UHC147" s="21"/>
      <c r="UHD147" s="21"/>
      <c r="UHE147" s="21"/>
      <c r="UHF147" s="21"/>
      <c r="UHG147" s="21"/>
      <c r="UHH147" s="21"/>
      <c r="UHI147" s="21"/>
      <c r="UHJ147" s="21"/>
      <c r="UHK147" s="21"/>
      <c r="UHL147" s="21"/>
      <c r="UHM147" s="21"/>
      <c r="UHN147" s="21"/>
      <c r="UHO147" s="21"/>
      <c r="UHP147" s="21"/>
      <c r="UHQ147" s="21"/>
      <c r="UHR147" s="21"/>
      <c r="UHS147" s="21"/>
      <c r="UHT147" s="21"/>
      <c r="UHU147" s="21"/>
      <c r="UHV147" s="21"/>
      <c r="UHW147" s="21"/>
      <c r="UHX147" s="21"/>
      <c r="UHY147" s="21"/>
      <c r="UHZ147" s="21"/>
      <c r="UIA147" s="21"/>
      <c r="UIB147" s="21"/>
      <c r="UIC147" s="21"/>
      <c r="UID147" s="21"/>
      <c r="UIE147" s="21"/>
      <c r="UIF147" s="21"/>
      <c r="UIG147" s="21"/>
      <c r="UIH147" s="21"/>
      <c r="UII147" s="21"/>
      <c r="UIJ147" s="21"/>
      <c r="UIK147" s="21"/>
      <c r="UIL147" s="21"/>
      <c r="UIM147" s="21"/>
      <c r="UIN147" s="21"/>
      <c r="UIO147" s="21"/>
      <c r="UIP147" s="21"/>
      <c r="UIQ147" s="21"/>
      <c r="UIR147" s="21"/>
      <c r="UIS147" s="21"/>
      <c r="UIT147" s="21"/>
      <c r="UIU147" s="21"/>
      <c r="UIV147" s="21"/>
      <c r="UIW147" s="21"/>
      <c r="UIX147" s="21"/>
      <c r="UIY147" s="21"/>
      <c r="UIZ147" s="21"/>
      <c r="UJA147" s="21"/>
      <c r="UJB147" s="21"/>
      <c r="UJC147" s="21"/>
      <c r="UJD147" s="21"/>
      <c r="UJE147" s="21"/>
      <c r="UJF147" s="21"/>
      <c r="UJG147" s="21"/>
      <c r="UJH147" s="21"/>
      <c r="UJI147" s="21"/>
      <c r="UJJ147" s="21"/>
      <c r="UJK147" s="21"/>
      <c r="UJL147" s="21"/>
      <c r="UJM147" s="21"/>
      <c r="UJN147" s="21"/>
      <c r="UJO147" s="21"/>
      <c r="UJP147" s="21"/>
      <c r="UJQ147" s="21"/>
      <c r="UJR147" s="21"/>
      <c r="UJS147" s="21"/>
      <c r="UJT147" s="21"/>
      <c r="UJU147" s="21"/>
      <c r="UJV147" s="21"/>
      <c r="UJW147" s="21"/>
      <c r="UJX147" s="21"/>
      <c r="UJY147" s="21"/>
      <c r="UJZ147" s="21"/>
      <c r="UKA147" s="21"/>
      <c r="UKB147" s="21"/>
      <c r="UKC147" s="21"/>
      <c r="UKD147" s="21"/>
      <c r="UKE147" s="21"/>
      <c r="UKF147" s="21"/>
      <c r="UKG147" s="21"/>
      <c r="UKH147" s="21"/>
      <c r="UKI147" s="21"/>
      <c r="UKJ147" s="21"/>
      <c r="UKK147" s="21"/>
      <c r="UKL147" s="21"/>
      <c r="UKM147" s="21"/>
      <c r="UKN147" s="21"/>
      <c r="UKO147" s="21"/>
      <c r="UKP147" s="21"/>
      <c r="UKQ147" s="21"/>
      <c r="UKR147" s="21"/>
      <c r="UKS147" s="21"/>
      <c r="UKT147" s="21"/>
      <c r="UKU147" s="21"/>
      <c r="UKV147" s="21"/>
      <c r="UKW147" s="21"/>
      <c r="UKX147" s="21"/>
      <c r="UKY147" s="21"/>
      <c r="UKZ147" s="21"/>
      <c r="ULA147" s="21"/>
      <c r="ULB147" s="21"/>
      <c r="ULC147" s="21"/>
      <c r="ULD147" s="21"/>
      <c r="ULE147" s="21"/>
      <c r="ULF147" s="21"/>
      <c r="ULG147" s="21"/>
      <c r="ULH147" s="21"/>
      <c r="ULI147" s="21"/>
      <c r="ULJ147" s="21"/>
      <c r="ULK147" s="21"/>
      <c r="ULL147" s="21"/>
      <c r="ULM147" s="21"/>
      <c r="ULN147" s="21"/>
      <c r="ULO147" s="21"/>
      <c r="ULP147" s="21"/>
      <c r="ULQ147" s="21"/>
      <c r="ULR147" s="21"/>
      <c r="ULS147" s="21"/>
      <c r="ULT147" s="21"/>
      <c r="ULU147" s="21"/>
      <c r="ULV147" s="21"/>
      <c r="ULW147" s="21"/>
      <c r="ULX147" s="21"/>
      <c r="ULY147" s="21"/>
      <c r="ULZ147" s="21"/>
      <c r="UMA147" s="21"/>
      <c r="UMB147" s="21"/>
      <c r="UMC147" s="21"/>
      <c r="UMD147" s="21"/>
      <c r="UME147" s="21"/>
      <c r="UMF147" s="21"/>
      <c r="UMG147" s="21"/>
      <c r="UMH147" s="21"/>
      <c r="UMI147" s="21"/>
      <c r="UMJ147" s="21"/>
      <c r="UMK147" s="21"/>
      <c r="UML147" s="21"/>
      <c r="UMM147" s="21"/>
      <c r="UMN147" s="21"/>
      <c r="UMO147" s="21"/>
      <c r="UMP147" s="21"/>
      <c r="UMQ147" s="21"/>
      <c r="UMR147" s="21"/>
      <c r="UMS147" s="21"/>
      <c r="UMT147" s="21"/>
      <c r="UMU147" s="21"/>
      <c r="UMV147" s="21"/>
      <c r="UMW147" s="21"/>
      <c r="UMX147" s="21"/>
      <c r="UMY147" s="21"/>
      <c r="UMZ147" s="21"/>
      <c r="UNA147" s="21"/>
      <c r="UNB147" s="21"/>
      <c r="UNC147" s="21"/>
      <c r="UND147" s="21"/>
      <c r="UNE147" s="21"/>
      <c r="UNF147" s="21"/>
      <c r="UNG147" s="21"/>
      <c r="UNH147" s="21"/>
      <c r="UNI147" s="21"/>
      <c r="UNJ147" s="21"/>
      <c r="UNK147" s="21"/>
      <c r="UNL147" s="21"/>
      <c r="UNM147" s="21"/>
      <c r="UNN147" s="21"/>
      <c r="UNO147" s="21"/>
      <c r="UNP147" s="21"/>
      <c r="UNQ147" s="21"/>
      <c r="UNR147" s="21"/>
      <c r="UNS147" s="21"/>
      <c r="UNT147" s="21"/>
      <c r="UNU147" s="21"/>
      <c r="UNV147" s="21"/>
      <c r="UNW147" s="21"/>
      <c r="UNX147" s="21"/>
      <c r="UNY147" s="21"/>
      <c r="UNZ147" s="21"/>
      <c r="UOA147" s="21"/>
      <c r="UOB147" s="21"/>
      <c r="UOC147" s="21"/>
      <c r="UOD147" s="21"/>
      <c r="UOE147" s="21"/>
      <c r="UOF147" s="21"/>
      <c r="UOG147" s="21"/>
      <c r="UOH147" s="21"/>
      <c r="UOI147" s="21"/>
      <c r="UOJ147" s="21"/>
      <c r="UOK147" s="21"/>
      <c r="UOL147" s="21"/>
      <c r="UOM147" s="21"/>
      <c r="UON147" s="21"/>
      <c r="UOO147" s="21"/>
      <c r="UOP147" s="21"/>
      <c r="UOQ147" s="21"/>
      <c r="UOR147" s="21"/>
      <c r="UOS147" s="21"/>
      <c r="UOT147" s="21"/>
      <c r="UOU147" s="21"/>
      <c r="UOV147" s="21"/>
      <c r="UOW147" s="21"/>
      <c r="UOX147" s="21"/>
      <c r="UOY147" s="21"/>
      <c r="UOZ147" s="21"/>
      <c r="UPA147" s="21"/>
      <c r="UPB147" s="21"/>
      <c r="UPC147" s="21"/>
      <c r="UPD147" s="21"/>
      <c r="UPE147" s="21"/>
      <c r="UPF147" s="21"/>
      <c r="UPG147" s="21"/>
      <c r="UPH147" s="21"/>
      <c r="UPI147" s="21"/>
      <c r="UPJ147" s="21"/>
      <c r="UPK147" s="21"/>
      <c r="UPL147" s="21"/>
      <c r="UPM147" s="21"/>
      <c r="UPN147" s="21"/>
      <c r="UPO147" s="21"/>
      <c r="UPP147" s="21"/>
      <c r="UPQ147" s="21"/>
      <c r="UPR147" s="21"/>
      <c r="UPS147" s="21"/>
      <c r="UPT147" s="21"/>
      <c r="UPU147" s="21"/>
      <c r="UPV147" s="21"/>
      <c r="UPW147" s="21"/>
      <c r="UPX147" s="21"/>
      <c r="UPY147" s="21"/>
      <c r="UPZ147" s="21"/>
      <c r="UQA147" s="21"/>
      <c r="UQB147" s="21"/>
      <c r="UQC147" s="21"/>
      <c r="UQD147" s="21"/>
      <c r="UQE147" s="21"/>
      <c r="UQF147" s="21"/>
      <c r="UQG147" s="21"/>
      <c r="UQH147" s="21"/>
      <c r="UQI147" s="21"/>
      <c r="UQJ147" s="21"/>
      <c r="UQK147" s="21"/>
      <c r="UQL147" s="21"/>
      <c r="UQM147" s="21"/>
      <c r="UQN147" s="21"/>
      <c r="UQO147" s="21"/>
      <c r="UQP147" s="21"/>
      <c r="UQQ147" s="21"/>
      <c r="UQR147" s="21"/>
      <c r="UQS147" s="21"/>
      <c r="UQT147" s="21"/>
      <c r="UQU147" s="21"/>
      <c r="UQV147" s="21"/>
      <c r="UQW147" s="21"/>
      <c r="UQX147" s="21"/>
      <c r="UQY147" s="21"/>
      <c r="UQZ147" s="21"/>
      <c r="URA147" s="21"/>
      <c r="URB147" s="21"/>
      <c r="URC147" s="21"/>
      <c r="URD147" s="21"/>
      <c r="URE147" s="21"/>
      <c r="URF147" s="21"/>
      <c r="URG147" s="21"/>
      <c r="URH147" s="21"/>
      <c r="URI147" s="21"/>
      <c r="URJ147" s="21"/>
      <c r="URK147" s="21"/>
      <c r="URL147" s="21"/>
      <c r="URM147" s="21"/>
      <c r="URN147" s="21"/>
      <c r="URO147" s="21"/>
      <c r="URP147" s="21"/>
      <c r="URQ147" s="21"/>
      <c r="URR147" s="21"/>
      <c r="URS147" s="21"/>
      <c r="URT147" s="21"/>
      <c r="URU147" s="21"/>
      <c r="URV147" s="21"/>
      <c r="URW147" s="21"/>
      <c r="URX147" s="21"/>
      <c r="URY147" s="21"/>
      <c r="URZ147" s="21"/>
      <c r="USA147" s="21"/>
      <c r="USB147" s="21"/>
      <c r="USC147" s="21"/>
      <c r="USD147" s="21"/>
      <c r="USE147" s="21"/>
      <c r="USF147" s="21"/>
      <c r="USG147" s="21"/>
      <c r="USH147" s="21"/>
      <c r="USI147" s="21"/>
      <c r="USJ147" s="21"/>
      <c r="USK147" s="21"/>
      <c r="USL147" s="21"/>
      <c r="USM147" s="21"/>
      <c r="USN147" s="21"/>
      <c r="USO147" s="21"/>
      <c r="USP147" s="21"/>
      <c r="USQ147" s="21"/>
      <c r="USR147" s="21"/>
      <c r="USS147" s="21"/>
      <c r="UST147" s="21"/>
      <c r="USU147" s="21"/>
      <c r="USV147" s="21"/>
      <c r="USW147" s="21"/>
      <c r="USX147" s="21"/>
      <c r="USY147" s="21"/>
      <c r="USZ147" s="21"/>
      <c r="UTA147" s="21"/>
      <c r="UTB147" s="21"/>
      <c r="UTC147" s="21"/>
      <c r="UTD147" s="21"/>
      <c r="UTE147" s="21"/>
      <c r="UTF147" s="21"/>
      <c r="UTG147" s="21"/>
      <c r="UTH147" s="21"/>
      <c r="UTI147" s="21"/>
      <c r="UTJ147" s="21"/>
      <c r="UTK147" s="21"/>
      <c r="UTL147" s="21"/>
      <c r="UTM147" s="21"/>
      <c r="UTN147" s="21"/>
      <c r="UTO147" s="21"/>
      <c r="UTP147" s="21"/>
      <c r="UTQ147" s="21"/>
      <c r="UTR147" s="21"/>
      <c r="UTS147" s="21"/>
      <c r="UTT147" s="21"/>
      <c r="UTU147" s="21"/>
      <c r="UTV147" s="21"/>
      <c r="UTW147" s="21"/>
      <c r="UTX147" s="21"/>
      <c r="UTY147" s="21"/>
      <c r="UTZ147" s="21"/>
      <c r="UUA147" s="21"/>
      <c r="UUB147" s="21"/>
      <c r="UUC147" s="21"/>
      <c r="UUD147" s="21"/>
      <c r="UUE147" s="21"/>
      <c r="UUF147" s="21"/>
      <c r="UUG147" s="21"/>
      <c r="UUH147" s="21"/>
      <c r="UUI147" s="21"/>
      <c r="UUJ147" s="21"/>
      <c r="UUK147" s="21"/>
      <c r="UUL147" s="21"/>
      <c r="UUM147" s="21"/>
      <c r="UUN147" s="21"/>
      <c r="UUO147" s="21"/>
      <c r="UUP147" s="21"/>
      <c r="UUQ147" s="21"/>
      <c r="UUR147" s="21"/>
      <c r="UUS147" s="21"/>
      <c r="UUT147" s="21"/>
      <c r="UUU147" s="21"/>
      <c r="UUV147" s="21"/>
      <c r="UUW147" s="21"/>
      <c r="UUX147" s="21"/>
      <c r="UUY147" s="21"/>
      <c r="UUZ147" s="21"/>
      <c r="UVA147" s="21"/>
      <c r="UVB147" s="21"/>
      <c r="UVC147" s="21"/>
      <c r="UVD147" s="21"/>
      <c r="UVE147" s="21"/>
      <c r="UVF147" s="21"/>
      <c r="UVG147" s="21"/>
      <c r="UVH147" s="21"/>
      <c r="UVI147" s="21"/>
      <c r="UVJ147" s="21"/>
      <c r="UVK147" s="21"/>
      <c r="UVL147" s="21"/>
      <c r="UVM147" s="21"/>
      <c r="UVN147" s="21"/>
      <c r="UVO147" s="21"/>
      <c r="UVP147" s="21"/>
      <c r="UVQ147" s="21"/>
      <c r="UVR147" s="21"/>
      <c r="UVS147" s="21"/>
      <c r="UVT147" s="21"/>
      <c r="UVU147" s="21"/>
      <c r="UVV147" s="21"/>
      <c r="UVW147" s="21"/>
      <c r="UVX147" s="21"/>
      <c r="UVY147" s="21"/>
      <c r="UVZ147" s="21"/>
      <c r="UWA147" s="21"/>
      <c r="UWB147" s="21"/>
      <c r="UWC147" s="21"/>
      <c r="UWD147" s="21"/>
      <c r="UWE147" s="21"/>
      <c r="UWF147" s="21"/>
      <c r="UWG147" s="21"/>
      <c r="UWH147" s="21"/>
      <c r="UWI147" s="21"/>
      <c r="UWJ147" s="21"/>
      <c r="UWK147" s="21"/>
      <c r="UWL147" s="21"/>
      <c r="UWM147" s="21"/>
      <c r="UWN147" s="21"/>
      <c r="UWO147" s="21"/>
      <c r="UWP147" s="21"/>
      <c r="UWQ147" s="21"/>
      <c r="UWR147" s="21"/>
      <c r="UWS147" s="21"/>
      <c r="UWT147" s="21"/>
      <c r="UWU147" s="21"/>
      <c r="UWV147" s="21"/>
      <c r="UWW147" s="21"/>
      <c r="UWX147" s="21"/>
      <c r="UWY147" s="21"/>
      <c r="UWZ147" s="21"/>
      <c r="UXA147" s="21"/>
      <c r="UXB147" s="21"/>
      <c r="UXC147" s="21"/>
      <c r="UXD147" s="21"/>
      <c r="UXE147" s="21"/>
      <c r="UXF147" s="21"/>
      <c r="UXG147" s="21"/>
      <c r="UXH147" s="21"/>
      <c r="UXI147" s="21"/>
      <c r="UXJ147" s="21"/>
      <c r="UXK147" s="21"/>
      <c r="UXL147" s="21"/>
      <c r="UXM147" s="21"/>
      <c r="UXN147" s="21"/>
      <c r="UXO147" s="21"/>
      <c r="UXP147" s="21"/>
      <c r="UXQ147" s="21"/>
      <c r="UXR147" s="21"/>
      <c r="UXS147" s="21"/>
      <c r="UXT147" s="21"/>
      <c r="UXU147" s="21"/>
      <c r="UXV147" s="21"/>
      <c r="UXW147" s="21"/>
      <c r="UXX147" s="21"/>
      <c r="UXY147" s="21"/>
      <c r="UXZ147" s="21"/>
      <c r="UYA147" s="21"/>
      <c r="UYB147" s="21"/>
      <c r="UYC147" s="21"/>
      <c r="UYD147" s="21"/>
      <c r="UYE147" s="21"/>
      <c r="UYF147" s="21"/>
      <c r="UYG147" s="21"/>
      <c r="UYH147" s="21"/>
      <c r="UYI147" s="21"/>
      <c r="UYJ147" s="21"/>
      <c r="UYK147" s="21"/>
      <c r="UYL147" s="21"/>
      <c r="UYM147" s="21"/>
      <c r="UYN147" s="21"/>
      <c r="UYO147" s="21"/>
      <c r="UYP147" s="21"/>
      <c r="UYQ147" s="21"/>
      <c r="UYR147" s="21"/>
      <c r="UYS147" s="21"/>
      <c r="UYT147" s="21"/>
      <c r="UYU147" s="21"/>
      <c r="UYV147" s="21"/>
      <c r="UYW147" s="21"/>
      <c r="UYX147" s="21"/>
      <c r="UYY147" s="21"/>
      <c r="UYZ147" s="21"/>
      <c r="UZA147" s="21"/>
      <c r="UZB147" s="21"/>
      <c r="UZC147" s="21"/>
      <c r="UZD147" s="21"/>
      <c r="UZE147" s="21"/>
      <c r="UZF147" s="21"/>
      <c r="UZG147" s="21"/>
      <c r="UZH147" s="21"/>
      <c r="UZI147" s="21"/>
      <c r="UZJ147" s="21"/>
      <c r="UZK147" s="21"/>
      <c r="UZL147" s="21"/>
      <c r="UZM147" s="21"/>
      <c r="UZN147" s="21"/>
      <c r="UZO147" s="21"/>
      <c r="UZP147" s="21"/>
      <c r="UZQ147" s="21"/>
      <c r="UZR147" s="21"/>
      <c r="UZS147" s="21"/>
      <c r="UZT147" s="21"/>
      <c r="UZU147" s="21"/>
      <c r="UZV147" s="21"/>
      <c r="UZW147" s="21"/>
      <c r="UZX147" s="21"/>
      <c r="UZY147" s="21"/>
      <c r="UZZ147" s="21"/>
      <c r="VAA147" s="21"/>
      <c r="VAB147" s="21"/>
      <c r="VAC147" s="21"/>
      <c r="VAD147" s="21"/>
      <c r="VAE147" s="21"/>
      <c r="VAF147" s="21"/>
      <c r="VAG147" s="21"/>
      <c r="VAH147" s="21"/>
      <c r="VAI147" s="21"/>
      <c r="VAJ147" s="21"/>
      <c r="VAK147" s="21"/>
      <c r="VAL147" s="21"/>
      <c r="VAM147" s="21"/>
      <c r="VAN147" s="21"/>
      <c r="VAO147" s="21"/>
      <c r="VAP147" s="21"/>
      <c r="VAQ147" s="21"/>
      <c r="VAR147" s="21"/>
      <c r="VAS147" s="21"/>
      <c r="VAT147" s="21"/>
      <c r="VAU147" s="21"/>
      <c r="VAV147" s="21"/>
      <c r="VAW147" s="21"/>
      <c r="VAX147" s="21"/>
      <c r="VAY147" s="21"/>
      <c r="VAZ147" s="21"/>
      <c r="VBA147" s="21"/>
      <c r="VBB147" s="21"/>
      <c r="VBC147" s="21"/>
      <c r="VBD147" s="21"/>
      <c r="VBE147" s="21"/>
      <c r="VBF147" s="21"/>
      <c r="VBG147" s="21"/>
      <c r="VBH147" s="21"/>
      <c r="VBI147" s="21"/>
      <c r="VBJ147" s="21"/>
      <c r="VBK147" s="21"/>
      <c r="VBL147" s="21"/>
      <c r="VBM147" s="21"/>
      <c r="VBN147" s="21"/>
      <c r="VBO147" s="21"/>
      <c r="VBP147" s="21"/>
      <c r="VBQ147" s="21"/>
      <c r="VBR147" s="21"/>
      <c r="VBS147" s="21"/>
      <c r="VBT147" s="21"/>
      <c r="VBU147" s="21"/>
      <c r="VBV147" s="21"/>
      <c r="VBW147" s="21"/>
      <c r="VBX147" s="21"/>
      <c r="VBY147" s="21"/>
      <c r="VBZ147" s="21"/>
      <c r="VCA147" s="21"/>
      <c r="VCB147" s="21"/>
      <c r="VCC147" s="21"/>
      <c r="VCD147" s="21"/>
      <c r="VCE147" s="21"/>
      <c r="VCF147" s="21"/>
      <c r="VCG147" s="21"/>
      <c r="VCH147" s="21"/>
      <c r="VCI147" s="21"/>
      <c r="VCJ147" s="21"/>
      <c r="VCK147" s="21"/>
      <c r="VCL147" s="21"/>
      <c r="VCM147" s="21"/>
      <c r="VCN147" s="21"/>
      <c r="VCO147" s="21"/>
      <c r="VCP147" s="21"/>
      <c r="VCQ147" s="21"/>
      <c r="VCR147" s="21"/>
      <c r="VCS147" s="21"/>
      <c r="VCT147" s="21"/>
      <c r="VCU147" s="21"/>
      <c r="VCV147" s="21"/>
      <c r="VCW147" s="21"/>
      <c r="VCX147" s="21"/>
      <c r="VCY147" s="21"/>
      <c r="VCZ147" s="21"/>
      <c r="VDA147" s="21"/>
      <c r="VDB147" s="21"/>
      <c r="VDC147" s="21"/>
      <c r="VDD147" s="21"/>
      <c r="VDE147" s="21"/>
      <c r="VDF147" s="21"/>
      <c r="VDG147" s="21"/>
      <c r="VDH147" s="21"/>
      <c r="VDI147" s="21"/>
      <c r="VDJ147" s="21"/>
      <c r="VDK147" s="21"/>
      <c r="VDL147" s="21"/>
      <c r="VDM147" s="21"/>
      <c r="VDN147" s="21"/>
      <c r="VDO147" s="21"/>
      <c r="VDP147" s="21"/>
      <c r="VDQ147" s="21"/>
      <c r="VDR147" s="21"/>
      <c r="VDS147" s="21"/>
      <c r="VDT147" s="21"/>
      <c r="VDU147" s="21"/>
      <c r="VDV147" s="21"/>
      <c r="VDW147" s="21"/>
      <c r="VDX147" s="21"/>
      <c r="VDY147" s="21"/>
      <c r="VDZ147" s="21"/>
      <c r="VEA147" s="21"/>
      <c r="VEB147" s="21"/>
      <c r="VEC147" s="21"/>
      <c r="VED147" s="21"/>
      <c r="VEE147" s="21"/>
      <c r="VEF147" s="21"/>
      <c r="VEG147" s="21"/>
      <c r="VEH147" s="21"/>
      <c r="VEI147" s="21"/>
      <c r="VEJ147" s="21"/>
      <c r="VEK147" s="21"/>
      <c r="VEL147" s="21"/>
      <c r="VEM147" s="21"/>
      <c r="VEN147" s="21"/>
      <c r="VEO147" s="21"/>
      <c r="VEP147" s="21"/>
      <c r="VEQ147" s="21"/>
      <c r="VER147" s="21"/>
      <c r="VES147" s="21"/>
      <c r="VET147" s="21"/>
      <c r="VEU147" s="21"/>
      <c r="VEV147" s="21"/>
      <c r="VEW147" s="21"/>
      <c r="VEX147" s="21"/>
      <c r="VEY147" s="21"/>
      <c r="VEZ147" s="21"/>
      <c r="VFA147" s="21"/>
      <c r="VFB147" s="21"/>
      <c r="VFC147" s="21"/>
      <c r="VFD147" s="21"/>
      <c r="VFE147" s="21"/>
      <c r="VFF147" s="21"/>
      <c r="VFG147" s="21"/>
      <c r="VFH147" s="21"/>
      <c r="VFI147" s="21"/>
      <c r="VFJ147" s="21"/>
      <c r="VFK147" s="21"/>
      <c r="VFL147" s="21"/>
      <c r="VFM147" s="21"/>
      <c r="VFN147" s="21"/>
      <c r="VFO147" s="21"/>
      <c r="VFP147" s="21"/>
      <c r="VFQ147" s="21"/>
      <c r="VFR147" s="21"/>
      <c r="VFS147" s="21"/>
      <c r="VFT147" s="21"/>
      <c r="VFU147" s="21"/>
      <c r="VFV147" s="21"/>
      <c r="VFW147" s="21"/>
      <c r="VFX147" s="21"/>
      <c r="VFY147" s="21"/>
      <c r="VFZ147" s="21"/>
      <c r="VGA147" s="21"/>
      <c r="VGB147" s="21"/>
      <c r="VGC147" s="21"/>
      <c r="VGD147" s="21"/>
      <c r="VGE147" s="21"/>
      <c r="VGF147" s="21"/>
      <c r="VGG147" s="21"/>
      <c r="VGH147" s="21"/>
      <c r="VGI147" s="21"/>
      <c r="VGJ147" s="21"/>
      <c r="VGK147" s="21"/>
      <c r="VGL147" s="21"/>
      <c r="VGM147" s="21"/>
      <c r="VGN147" s="21"/>
      <c r="VGO147" s="21"/>
      <c r="VGP147" s="21"/>
      <c r="VGQ147" s="21"/>
      <c r="VGR147" s="21"/>
      <c r="VGS147" s="21"/>
      <c r="VGT147" s="21"/>
      <c r="VGU147" s="21"/>
      <c r="VGV147" s="21"/>
      <c r="VGW147" s="21"/>
      <c r="VGX147" s="21"/>
      <c r="VGY147" s="21"/>
      <c r="VGZ147" s="21"/>
      <c r="VHA147" s="21"/>
      <c r="VHB147" s="21"/>
      <c r="VHC147" s="21"/>
      <c r="VHD147" s="21"/>
      <c r="VHE147" s="21"/>
      <c r="VHF147" s="21"/>
      <c r="VHG147" s="21"/>
      <c r="VHH147" s="21"/>
      <c r="VHI147" s="21"/>
      <c r="VHJ147" s="21"/>
      <c r="VHK147" s="21"/>
      <c r="VHL147" s="21"/>
      <c r="VHM147" s="21"/>
      <c r="VHN147" s="21"/>
      <c r="VHO147" s="21"/>
      <c r="VHP147" s="21"/>
      <c r="VHQ147" s="21"/>
      <c r="VHR147" s="21"/>
      <c r="VHS147" s="21"/>
      <c r="VHT147" s="21"/>
      <c r="VHU147" s="21"/>
      <c r="VHV147" s="21"/>
      <c r="VHW147" s="21"/>
      <c r="VHX147" s="21"/>
      <c r="VHY147" s="21"/>
      <c r="VHZ147" s="21"/>
      <c r="VIA147" s="21"/>
      <c r="VIB147" s="21"/>
      <c r="VIC147" s="21"/>
      <c r="VID147" s="21"/>
      <c r="VIE147" s="21"/>
      <c r="VIF147" s="21"/>
      <c r="VIG147" s="21"/>
      <c r="VIH147" s="21"/>
      <c r="VII147" s="21"/>
      <c r="VIJ147" s="21"/>
      <c r="VIK147" s="21"/>
      <c r="VIL147" s="21"/>
      <c r="VIM147" s="21"/>
      <c r="VIN147" s="21"/>
      <c r="VIO147" s="21"/>
      <c r="VIP147" s="21"/>
      <c r="VIQ147" s="21"/>
      <c r="VIR147" s="21"/>
      <c r="VIS147" s="21"/>
      <c r="VIT147" s="21"/>
      <c r="VIU147" s="21"/>
      <c r="VIV147" s="21"/>
      <c r="VIW147" s="21"/>
      <c r="VIX147" s="21"/>
      <c r="VIY147" s="21"/>
      <c r="VIZ147" s="21"/>
      <c r="VJA147" s="21"/>
      <c r="VJB147" s="21"/>
      <c r="VJC147" s="21"/>
      <c r="VJD147" s="21"/>
      <c r="VJE147" s="21"/>
      <c r="VJF147" s="21"/>
      <c r="VJG147" s="21"/>
      <c r="VJH147" s="21"/>
      <c r="VJI147" s="21"/>
      <c r="VJJ147" s="21"/>
      <c r="VJK147" s="21"/>
      <c r="VJL147" s="21"/>
      <c r="VJM147" s="21"/>
      <c r="VJN147" s="21"/>
      <c r="VJO147" s="21"/>
      <c r="VJP147" s="21"/>
      <c r="VJQ147" s="21"/>
      <c r="VJR147" s="21"/>
      <c r="VJS147" s="21"/>
      <c r="VJT147" s="21"/>
      <c r="VJU147" s="21"/>
      <c r="VJV147" s="21"/>
      <c r="VJW147" s="21"/>
      <c r="VJX147" s="21"/>
      <c r="VJY147" s="21"/>
      <c r="VJZ147" s="21"/>
      <c r="VKA147" s="21"/>
      <c r="VKB147" s="21"/>
      <c r="VKC147" s="21"/>
      <c r="VKD147" s="21"/>
      <c r="VKE147" s="21"/>
      <c r="VKF147" s="21"/>
      <c r="VKG147" s="21"/>
      <c r="VKH147" s="21"/>
      <c r="VKI147" s="21"/>
      <c r="VKJ147" s="21"/>
      <c r="VKK147" s="21"/>
      <c r="VKL147" s="21"/>
      <c r="VKM147" s="21"/>
      <c r="VKN147" s="21"/>
      <c r="VKO147" s="21"/>
      <c r="VKP147" s="21"/>
      <c r="VKQ147" s="21"/>
      <c r="VKR147" s="21"/>
      <c r="VKS147" s="21"/>
      <c r="VKT147" s="21"/>
      <c r="VKU147" s="21"/>
      <c r="VKV147" s="21"/>
      <c r="VKW147" s="21"/>
      <c r="VKX147" s="21"/>
      <c r="VKY147" s="21"/>
      <c r="VKZ147" s="21"/>
      <c r="VLA147" s="21"/>
      <c r="VLB147" s="21"/>
      <c r="VLC147" s="21"/>
      <c r="VLD147" s="21"/>
      <c r="VLE147" s="21"/>
      <c r="VLF147" s="21"/>
      <c r="VLG147" s="21"/>
      <c r="VLH147" s="21"/>
      <c r="VLI147" s="21"/>
      <c r="VLJ147" s="21"/>
      <c r="VLK147" s="21"/>
      <c r="VLL147" s="21"/>
      <c r="VLM147" s="21"/>
      <c r="VLN147" s="21"/>
      <c r="VLO147" s="21"/>
      <c r="VLP147" s="21"/>
      <c r="VLQ147" s="21"/>
      <c r="VLR147" s="21"/>
      <c r="VLS147" s="21"/>
      <c r="VLT147" s="21"/>
      <c r="VLU147" s="21"/>
      <c r="VLV147" s="21"/>
      <c r="VLW147" s="21"/>
      <c r="VLX147" s="21"/>
      <c r="VLY147" s="21"/>
      <c r="VLZ147" s="21"/>
      <c r="VMA147" s="21"/>
      <c r="VMB147" s="21"/>
      <c r="VMC147" s="21"/>
      <c r="VMD147" s="21"/>
      <c r="VME147" s="21"/>
      <c r="VMF147" s="21"/>
      <c r="VMG147" s="21"/>
      <c r="VMH147" s="21"/>
      <c r="VMI147" s="21"/>
      <c r="VMJ147" s="21"/>
      <c r="VMK147" s="21"/>
      <c r="VML147" s="21"/>
      <c r="VMM147" s="21"/>
      <c r="VMN147" s="21"/>
      <c r="VMO147" s="21"/>
      <c r="VMP147" s="21"/>
      <c r="VMQ147" s="21"/>
      <c r="VMR147" s="21"/>
      <c r="VMS147" s="21"/>
      <c r="VMT147" s="21"/>
      <c r="VMU147" s="21"/>
      <c r="VMV147" s="21"/>
      <c r="VMW147" s="21"/>
      <c r="VMX147" s="21"/>
      <c r="VMY147" s="21"/>
      <c r="VMZ147" s="21"/>
      <c r="VNA147" s="21"/>
      <c r="VNB147" s="21"/>
      <c r="VNC147" s="21"/>
      <c r="VND147" s="21"/>
      <c r="VNE147" s="21"/>
      <c r="VNF147" s="21"/>
      <c r="VNG147" s="21"/>
      <c r="VNH147" s="21"/>
      <c r="VNI147" s="21"/>
      <c r="VNJ147" s="21"/>
      <c r="VNK147" s="21"/>
      <c r="VNL147" s="21"/>
      <c r="VNM147" s="21"/>
      <c r="VNN147" s="21"/>
      <c r="VNO147" s="21"/>
      <c r="VNP147" s="21"/>
      <c r="VNQ147" s="21"/>
      <c r="VNR147" s="21"/>
      <c r="VNS147" s="21"/>
      <c r="VNT147" s="21"/>
      <c r="VNU147" s="21"/>
      <c r="VNV147" s="21"/>
      <c r="VNW147" s="21"/>
      <c r="VNX147" s="21"/>
      <c r="VNY147" s="21"/>
      <c r="VNZ147" s="21"/>
      <c r="VOA147" s="21"/>
      <c r="VOB147" s="21"/>
      <c r="VOC147" s="21"/>
      <c r="VOD147" s="21"/>
      <c r="VOE147" s="21"/>
      <c r="VOF147" s="21"/>
      <c r="VOG147" s="21"/>
      <c r="VOH147" s="21"/>
      <c r="VOI147" s="21"/>
      <c r="VOJ147" s="21"/>
      <c r="VOK147" s="21"/>
      <c r="VOL147" s="21"/>
      <c r="VOM147" s="21"/>
      <c r="VON147" s="21"/>
      <c r="VOO147" s="21"/>
      <c r="VOP147" s="21"/>
      <c r="VOQ147" s="21"/>
      <c r="VOR147" s="21"/>
      <c r="VOS147" s="21"/>
      <c r="VOT147" s="21"/>
      <c r="VOU147" s="21"/>
      <c r="VOV147" s="21"/>
      <c r="VOW147" s="21"/>
      <c r="VOX147" s="21"/>
      <c r="VOY147" s="21"/>
      <c r="VOZ147" s="21"/>
      <c r="VPA147" s="21"/>
      <c r="VPB147" s="21"/>
      <c r="VPC147" s="21"/>
      <c r="VPD147" s="21"/>
      <c r="VPE147" s="21"/>
      <c r="VPF147" s="21"/>
      <c r="VPG147" s="21"/>
      <c r="VPH147" s="21"/>
      <c r="VPI147" s="21"/>
      <c r="VPJ147" s="21"/>
      <c r="VPK147" s="21"/>
      <c r="VPL147" s="21"/>
      <c r="VPM147" s="21"/>
      <c r="VPN147" s="21"/>
      <c r="VPO147" s="21"/>
      <c r="VPP147" s="21"/>
      <c r="VPQ147" s="21"/>
      <c r="VPR147" s="21"/>
      <c r="VPS147" s="21"/>
      <c r="VPT147" s="21"/>
      <c r="VPU147" s="21"/>
      <c r="VPV147" s="21"/>
      <c r="VPW147" s="21"/>
      <c r="VPX147" s="21"/>
      <c r="VPY147" s="21"/>
      <c r="VPZ147" s="21"/>
      <c r="VQA147" s="21"/>
      <c r="VQB147" s="21"/>
      <c r="VQC147" s="21"/>
      <c r="VQD147" s="21"/>
      <c r="VQE147" s="21"/>
      <c r="VQF147" s="21"/>
      <c r="VQG147" s="21"/>
      <c r="VQH147" s="21"/>
      <c r="VQI147" s="21"/>
      <c r="VQJ147" s="21"/>
      <c r="VQK147" s="21"/>
      <c r="VQL147" s="21"/>
      <c r="VQM147" s="21"/>
      <c r="VQN147" s="21"/>
      <c r="VQO147" s="21"/>
      <c r="VQP147" s="21"/>
      <c r="VQQ147" s="21"/>
      <c r="VQR147" s="21"/>
      <c r="VQS147" s="21"/>
      <c r="VQT147" s="21"/>
      <c r="VQU147" s="21"/>
      <c r="VQV147" s="21"/>
      <c r="VQW147" s="21"/>
      <c r="VQX147" s="21"/>
      <c r="VQY147" s="21"/>
      <c r="VQZ147" s="21"/>
      <c r="VRA147" s="21"/>
      <c r="VRB147" s="21"/>
      <c r="VRC147" s="21"/>
      <c r="VRD147" s="21"/>
      <c r="VRE147" s="21"/>
      <c r="VRF147" s="21"/>
      <c r="VRG147" s="21"/>
      <c r="VRH147" s="21"/>
      <c r="VRI147" s="21"/>
      <c r="VRJ147" s="21"/>
      <c r="VRK147" s="21"/>
      <c r="VRL147" s="21"/>
      <c r="VRM147" s="21"/>
      <c r="VRN147" s="21"/>
      <c r="VRO147" s="21"/>
      <c r="VRP147" s="21"/>
      <c r="VRQ147" s="21"/>
      <c r="VRR147" s="21"/>
      <c r="VRS147" s="21"/>
      <c r="VRT147" s="21"/>
      <c r="VRU147" s="21"/>
      <c r="VRV147" s="21"/>
      <c r="VRW147" s="21"/>
      <c r="VRX147" s="21"/>
      <c r="VRY147" s="21"/>
      <c r="VRZ147" s="21"/>
      <c r="VSA147" s="21"/>
      <c r="VSB147" s="21"/>
      <c r="VSC147" s="21"/>
      <c r="VSD147" s="21"/>
      <c r="VSE147" s="21"/>
      <c r="VSF147" s="21"/>
      <c r="VSG147" s="21"/>
      <c r="VSH147" s="21"/>
      <c r="VSI147" s="21"/>
      <c r="VSJ147" s="21"/>
      <c r="VSK147" s="21"/>
      <c r="VSL147" s="21"/>
      <c r="VSM147" s="21"/>
      <c r="VSN147" s="21"/>
      <c r="VSO147" s="21"/>
      <c r="VSP147" s="21"/>
      <c r="VSQ147" s="21"/>
      <c r="VSR147" s="21"/>
      <c r="VSS147" s="21"/>
      <c r="VST147" s="21"/>
      <c r="VSU147" s="21"/>
      <c r="VSV147" s="21"/>
      <c r="VSW147" s="21"/>
      <c r="VSX147" s="21"/>
      <c r="VSY147" s="21"/>
      <c r="VSZ147" s="21"/>
      <c r="VTA147" s="21"/>
      <c r="VTB147" s="21"/>
      <c r="VTC147" s="21"/>
      <c r="VTD147" s="21"/>
      <c r="VTE147" s="21"/>
      <c r="VTF147" s="21"/>
      <c r="VTG147" s="21"/>
      <c r="VTH147" s="21"/>
      <c r="VTI147" s="21"/>
      <c r="VTJ147" s="21"/>
      <c r="VTK147" s="21"/>
      <c r="VTL147" s="21"/>
      <c r="VTM147" s="21"/>
      <c r="VTN147" s="21"/>
      <c r="VTO147" s="21"/>
      <c r="VTP147" s="21"/>
      <c r="VTQ147" s="21"/>
      <c r="VTR147" s="21"/>
      <c r="VTS147" s="21"/>
      <c r="VTT147" s="21"/>
      <c r="VTU147" s="21"/>
      <c r="VTV147" s="21"/>
      <c r="VTW147" s="21"/>
      <c r="VTX147" s="21"/>
      <c r="VTY147" s="21"/>
      <c r="VTZ147" s="21"/>
      <c r="VUA147" s="21"/>
      <c r="VUB147" s="21"/>
      <c r="VUC147" s="21"/>
      <c r="VUD147" s="21"/>
      <c r="VUE147" s="21"/>
      <c r="VUF147" s="21"/>
      <c r="VUG147" s="21"/>
      <c r="VUH147" s="21"/>
      <c r="VUI147" s="21"/>
      <c r="VUJ147" s="21"/>
      <c r="VUK147" s="21"/>
      <c r="VUL147" s="21"/>
      <c r="VUM147" s="21"/>
      <c r="VUN147" s="21"/>
      <c r="VUO147" s="21"/>
      <c r="VUP147" s="21"/>
      <c r="VUQ147" s="21"/>
      <c r="VUR147" s="21"/>
      <c r="VUS147" s="21"/>
      <c r="VUT147" s="21"/>
      <c r="VUU147" s="21"/>
      <c r="VUV147" s="21"/>
      <c r="VUW147" s="21"/>
      <c r="VUX147" s="21"/>
      <c r="VUY147" s="21"/>
      <c r="VUZ147" s="21"/>
      <c r="VVA147" s="21"/>
      <c r="VVB147" s="21"/>
      <c r="VVC147" s="21"/>
      <c r="VVD147" s="21"/>
      <c r="VVE147" s="21"/>
      <c r="VVF147" s="21"/>
      <c r="VVG147" s="21"/>
      <c r="VVH147" s="21"/>
      <c r="VVI147" s="21"/>
      <c r="VVJ147" s="21"/>
      <c r="VVK147" s="21"/>
      <c r="VVL147" s="21"/>
      <c r="VVM147" s="21"/>
      <c r="VVN147" s="21"/>
      <c r="VVO147" s="21"/>
      <c r="VVP147" s="21"/>
      <c r="VVQ147" s="21"/>
      <c r="VVR147" s="21"/>
      <c r="VVS147" s="21"/>
      <c r="VVT147" s="21"/>
      <c r="VVU147" s="21"/>
      <c r="VVV147" s="21"/>
      <c r="VVW147" s="21"/>
      <c r="VVX147" s="21"/>
      <c r="VVY147" s="21"/>
      <c r="VVZ147" s="21"/>
      <c r="VWA147" s="21"/>
      <c r="VWB147" s="21"/>
      <c r="VWC147" s="21"/>
      <c r="VWD147" s="21"/>
      <c r="VWE147" s="21"/>
      <c r="VWF147" s="21"/>
      <c r="VWG147" s="21"/>
      <c r="VWH147" s="21"/>
      <c r="VWI147" s="21"/>
      <c r="VWJ147" s="21"/>
      <c r="VWK147" s="21"/>
      <c r="VWL147" s="21"/>
      <c r="VWM147" s="21"/>
      <c r="VWN147" s="21"/>
      <c r="VWO147" s="21"/>
      <c r="VWP147" s="21"/>
      <c r="VWQ147" s="21"/>
      <c r="VWR147" s="21"/>
      <c r="VWS147" s="21"/>
      <c r="VWT147" s="21"/>
      <c r="VWU147" s="21"/>
      <c r="VWV147" s="21"/>
      <c r="VWW147" s="21"/>
      <c r="VWX147" s="21"/>
      <c r="VWY147" s="21"/>
      <c r="VWZ147" s="21"/>
      <c r="VXA147" s="21"/>
      <c r="VXB147" s="21"/>
      <c r="VXC147" s="21"/>
      <c r="VXD147" s="21"/>
      <c r="VXE147" s="21"/>
      <c r="VXF147" s="21"/>
      <c r="VXG147" s="21"/>
      <c r="VXH147" s="21"/>
      <c r="VXI147" s="21"/>
      <c r="VXJ147" s="21"/>
      <c r="VXK147" s="21"/>
      <c r="VXL147" s="21"/>
      <c r="VXM147" s="21"/>
      <c r="VXN147" s="21"/>
      <c r="VXO147" s="21"/>
      <c r="VXP147" s="21"/>
      <c r="VXQ147" s="21"/>
      <c r="VXR147" s="21"/>
      <c r="VXS147" s="21"/>
      <c r="VXT147" s="21"/>
      <c r="VXU147" s="21"/>
      <c r="VXV147" s="21"/>
      <c r="VXW147" s="21"/>
      <c r="VXX147" s="21"/>
      <c r="VXY147" s="21"/>
      <c r="VXZ147" s="21"/>
      <c r="VYA147" s="21"/>
      <c r="VYB147" s="21"/>
      <c r="VYC147" s="21"/>
      <c r="VYD147" s="21"/>
      <c r="VYE147" s="21"/>
      <c r="VYF147" s="21"/>
      <c r="VYG147" s="21"/>
      <c r="VYH147" s="21"/>
      <c r="VYI147" s="21"/>
      <c r="VYJ147" s="21"/>
      <c r="VYK147" s="21"/>
      <c r="VYL147" s="21"/>
      <c r="VYM147" s="21"/>
      <c r="VYN147" s="21"/>
      <c r="VYO147" s="21"/>
      <c r="VYP147" s="21"/>
      <c r="VYQ147" s="21"/>
      <c r="VYR147" s="21"/>
      <c r="VYS147" s="21"/>
      <c r="VYT147" s="21"/>
      <c r="VYU147" s="21"/>
      <c r="VYV147" s="21"/>
      <c r="VYW147" s="21"/>
      <c r="VYX147" s="21"/>
      <c r="VYY147" s="21"/>
      <c r="VYZ147" s="21"/>
      <c r="VZA147" s="21"/>
      <c r="VZB147" s="21"/>
      <c r="VZC147" s="21"/>
      <c r="VZD147" s="21"/>
      <c r="VZE147" s="21"/>
      <c r="VZF147" s="21"/>
      <c r="VZG147" s="21"/>
      <c r="VZH147" s="21"/>
      <c r="VZI147" s="21"/>
      <c r="VZJ147" s="21"/>
      <c r="VZK147" s="21"/>
      <c r="VZL147" s="21"/>
      <c r="VZM147" s="21"/>
      <c r="VZN147" s="21"/>
      <c r="VZO147" s="21"/>
      <c r="VZP147" s="21"/>
      <c r="VZQ147" s="21"/>
      <c r="VZR147" s="21"/>
      <c r="VZS147" s="21"/>
      <c r="VZT147" s="21"/>
      <c r="VZU147" s="21"/>
      <c r="VZV147" s="21"/>
      <c r="VZW147" s="21"/>
      <c r="VZX147" s="21"/>
      <c r="VZY147" s="21"/>
      <c r="VZZ147" s="21"/>
      <c r="WAA147" s="21"/>
      <c r="WAB147" s="21"/>
      <c r="WAC147" s="21"/>
      <c r="WAD147" s="21"/>
      <c r="WAE147" s="21"/>
      <c r="WAF147" s="21"/>
      <c r="WAG147" s="21"/>
      <c r="WAH147" s="21"/>
      <c r="WAI147" s="21"/>
      <c r="WAJ147" s="21"/>
      <c r="WAK147" s="21"/>
      <c r="WAL147" s="21"/>
      <c r="WAM147" s="21"/>
      <c r="WAN147" s="21"/>
      <c r="WAO147" s="21"/>
      <c r="WAP147" s="21"/>
      <c r="WAQ147" s="21"/>
      <c r="WAR147" s="21"/>
      <c r="WAS147" s="21"/>
      <c r="WAT147" s="21"/>
      <c r="WAU147" s="21"/>
      <c r="WAV147" s="21"/>
      <c r="WAW147" s="21"/>
      <c r="WAX147" s="21"/>
      <c r="WAY147" s="21"/>
      <c r="WAZ147" s="21"/>
      <c r="WBA147" s="21"/>
      <c r="WBB147" s="21"/>
      <c r="WBC147" s="21"/>
      <c r="WBD147" s="21"/>
      <c r="WBE147" s="21"/>
      <c r="WBF147" s="21"/>
      <c r="WBG147" s="21"/>
      <c r="WBH147" s="21"/>
      <c r="WBI147" s="21"/>
      <c r="WBJ147" s="21"/>
      <c r="WBK147" s="21"/>
      <c r="WBL147" s="21"/>
      <c r="WBM147" s="21"/>
      <c r="WBN147" s="21"/>
      <c r="WBO147" s="21"/>
      <c r="WBP147" s="21"/>
      <c r="WBQ147" s="21"/>
      <c r="WBR147" s="21"/>
      <c r="WBS147" s="21"/>
      <c r="WBT147" s="21"/>
      <c r="WBU147" s="21"/>
      <c r="WBV147" s="21"/>
      <c r="WBW147" s="21"/>
      <c r="WBX147" s="21"/>
      <c r="WBY147" s="21"/>
      <c r="WBZ147" s="21"/>
      <c r="WCA147" s="21"/>
      <c r="WCB147" s="21"/>
      <c r="WCC147" s="21"/>
      <c r="WCD147" s="21"/>
      <c r="WCE147" s="21"/>
      <c r="WCF147" s="21"/>
      <c r="WCG147" s="21"/>
      <c r="WCH147" s="21"/>
      <c r="WCI147" s="21"/>
      <c r="WCJ147" s="21"/>
      <c r="WCK147" s="21"/>
      <c r="WCL147" s="21"/>
      <c r="WCM147" s="21"/>
      <c r="WCN147" s="21"/>
      <c r="WCO147" s="21"/>
      <c r="WCP147" s="21"/>
      <c r="WCQ147" s="21"/>
      <c r="WCR147" s="21"/>
      <c r="WCS147" s="21"/>
      <c r="WCT147" s="21"/>
      <c r="WCU147" s="21"/>
      <c r="WCV147" s="21"/>
      <c r="WCW147" s="21"/>
      <c r="WCX147" s="21"/>
      <c r="WCY147" s="21"/>
      <c r="WCZ147" s="21"/>
      <c r="WDA147" s="21"/>
      <c r="WDB147" s="21"/>
      <c r="WDC147" s="21"/>
      <c r="WDD147" s="21"/>
      <c r="WDE147" s="21"/>
      <c r="WDF147" s="21"/>
      <c r="WDG147" s="21"/>
      <c r="WDH147" s="21"/>
      <c r="WDI147" s="21"/>
      <c r="WDJ147" s="21"/>
      <c r="WDK147" s="21"/>
      <c r="WDL147" s="21"/>
      <c r="WDM147" s="21"/>
      <c r="WDN147" s="21"/>
      <c r="WDO147" s="21"/>
      <c r="WDP147" s="21"/>
      <c r="WDQ147" s="21"/>
      <c r="WDR147" s="21"/>
      <c r="WDS147" s="21"/>
      <c r="WDT147" s="21"/>
      <c r="WDU147" s="21"/>
      <c r="WDV147" s="21"/>
      <c r="WDW147" s="21"/>
      <c r="WDX147" s="21"/>
      <c r="WDY147" s="21"/>
      <c r="WDZ147" s="21"/>
      <c r="WEA147" s="21"/>
      <c r="WEB147" s="21"/>
      <c r="WEC147" s="21"/>
      <c r="WED147" s="21"/>
      <c r="WEE147" s="21"/>
      <c r="WEF147" s="21"/>
      <c r="WEG147" s="21"/>
      <c r="WEH147" s="21"/>
      <c r="WEI147" s="21"/>
      <c r="WEJ147" s="21"/>
      <c r="WEK147" s="21"/>
      <c r="WEL147" s="21"/>
      <c r="WEM147" s="21"/>
      <c r="WEN147" s="21"/>
      <c r="WEO147" s="21"/>
      <c r="WEP147" s="21"/>
      <c r="WEQ147" s="21"/>
      <c r="WER147" s="21"/>
      <c r="WES147" s="21"/>
      <c r="WET147" s="21"/>
      <c r="WEU147" s="21"/>
      <c r="WEV147" s="21"/>
      <c r="WEW147" s="21"/>
      <c r="WEX147" s="21"/>
      <c r="WEY147" s="21"/>
      <c r="WEZ147" s="21"/>
      <c r="WFA147" s="21"/>
      <c r="WFB147" s="21"/>
      <c r="WFC147" s="21"/>
      <c r="WFD147" s="21"/>
      <c r="WFE147" s="21"/>
      <c r="WFF147" s="21"/>
      <c r="WFG147" s="21"/>
      <c r="WFH147" s="21"/>
      <c r="WFI147" s="21"/>
      <c r="WFJ147" s="21"/>
      <c r="WFK147" s="21"/>
      <c r="WFL147" s="21"/>
      <c r="WFM147" s="21"/>
      <c r="WFN147" s="21"/>
      <c r="WFO147" s="21"/>
      <c r="WFP147" s="21"/>
      <c r="WFQ147" s="21"/>
      <c r="WFR147" s="21"/>
      <c r="WFS147" s="21"/>
      <c r="WFT147" s="21"/>
      <c r="WFU147" s="21"/>
      <c r="WFV147" s="21"/>
      <c r="WFW147" s="21"/>
      <c r="WFX147" s="21"/>
      <c r="WFY147" s="21"/>
      <c r="WFZ147" s="21"/>
      <c r="WGA147" s="21"/>
      <c r="WGB147" s="21"/>
      <c r="WGC147" s="21"/>
      <c r="WGD147" s="21"/>
      <c r="WGE147" s="21"/>
      <c r="WGF147" s="21"/>
      <c r="WGG147" s="21"/>
      <c r="WGH147" s="21"/>
      <c r="WGI147" s="21"/>
      <c r="WGJ147" s="21"/>
      <c r="WGK147" s="21"/>
      <c r="WGL147" s="21"/>
      <c r="WGM147" s="21"/>
      <c r="WGN147" s="21"/>
      <c r="WGO147" s="21"/>
      <c r="WGP147" s="21"/>
      <c r="WGQ147" s="21"/>
      <c r="WGR147" s="21"/>
      <c r="WGS147" s="21"/>
      <c r="WGT147" s="21"/>
      <c r="WGU147" s="21"/>
      <c r="WGV147" s="21"/>
      <c r="WGW147" s="21"/>
      <c r="WGX147" s="21"/>
      <c r="WGY147" s="21"/>
      <c r="WGZ147" s="21"/>
      <c r="WHA147" s="21"/>
      <c r="WHB147" s="21"/>
      <c r="WHC147" s="21"/>
      <c r="WHD147" s="21"/>
      <c r="WHE147" s="21"/>
      <c r="WHF147" s="21"/>
      <c r="WHG147" s="21"/>
      <c r="WHH147" s="21"/>
      <c r="WHI147" s="21"/>
      <c r="WHJ147" s="21"/>
      <c r="WHK147" s="21"/>
      <c r="WHL147" s="21"/>
      <c r="WHM147" s="21"/>
      <c r="WHN147" s="21"/>
      <c r="WHO147" s="21"/>
      <c r="WHP147" s="21"/>
      <c r="WHQ147" s="21"/>
      <c r="WHR147" s="21"/>
      <c r="WHS147" s="21"/>
      <c r="WHT147" s="21"/>
      <c r="WHU147" s="21"/>
      <c r="WHV147" s="21"/>
      <c r="WHW147" s="21"/>
      <c r="WHX147" s="21"/>
      <c r="WHY147" s="21"/>
      <c r="WHZ147" s="21"/>
      <c r="WIA147" s="21"/>
      <c r="WIB147" s="21"/>
      <c r="WIC147" s="21"/>
      <c r="WID147" s="21"/>
      <c r="WIE147" s="21"/>
      <c r="WIF147" s="21"/>
      <c r="WIG147" s="21"/>
      <c r="WIH147" s="21"/>
      <c r="WII147" s="21"/>
      <c r="WIJ147" s="21"/>
      <c r="WIK147" s="21"/>
      <c r="WIL147" s="21"/>
      <c r="WIM147" s="21"/>
      <c r="WIN147" s="21"/>
      <c r="WIO147" s="21"/>
      <c r="WIP147" s="21"/>
      <c r="WIQ147" s="21"/>
      <c r="WIR147" s="21"/>
      <c r="WIS147" s="21"/>
      <c r="WIT147" s="21"/>
      <c r="WIU147" s="21"/>
      <c r="WIV147" s="21"/>
      <c r="WIW147" s="21"/>
      <c r="WIX147" s="21"/>
      <c r="WIY147" s="21"/>
      <c r="WIZ147" s="21"/>
      <c r="WJA147" s="21"/>
      <c r="WJB147" s="21"/>
      <c r="WJC147" s="21"/>
      <c r="WJD147" s="21"/>
      <c r="WJE147" s="21"/>
      <c r="WJF147" s="21"/>
      <c r="WJG147" s="21"/>
      <c r="WJH147" s="21"/>
      <c r="WJI147" s="21"/>
      <c r="WJJ147" s="21"/>
      <c r="WJK147" s="21"/>
      <c r="WJL147" s="21"/>
      <c r="WJM147" s="21"/>
      <c r="WJN147" s="21"/>
      <c r="WJO147" s="21"/>
      <c r="WJP147" s="21"/>
      <c r="WJQ147" s="21"/>
      <c r="WJR147" s="21"/>
      <c r="WJS147" s="21"/>
      <c r="WJT147" s="21"/>
      <c r="WJU147" s="21"/>
      <c r="WJV147" s="21"/>
      <c r="WJW147" s="21"/>
      <c r="WJX147" s="21"/>
      <c r="WJY147" s="21"/>
      <c r="WJZ147" s="21"/>
      <c r="WKA147" s="21"/>
      <c r="WKB147" s="21"/>
      <c r="WKC147" s="21"/>
      <c r="WKD147" s="21"/>
      <c r="WKE147" s="21"/>
      <c r="WKF147" s="21"/>
      <c r="WKG147" s="21"/>
      <c r="WKH147" s="21"/>
      <c r="WKI147" s="21"/>
      <c r="WKJ147" s="21"/>
      <c r="WKK147" s="21"/>
      <c r="WKL147" s="21"/>
      <c r="WKM147" s="21"/>
      <c r="WKN147" s="21"/>
      <c r="WKO147" s="21"/>
      <c r="WKP147" s="21"/>
      <c r="WKQ147" s="21"/>
      <c r="WKR147" s="21"/>
      <c r="WKS147" s="21"/>
      <c r="WKT147" s="21"/>
      <c r="WKU147" s="21"/>
      <c r="WKV147" s="21"/>
      <c r="WKW147" s="21"/>
      <c r="WKX147" s="21"/>
      <c r="WKY147" s="21"/>
      <c r="WKZ147" s="21"/>
      <c r="WLA147" s="21"/>
      <c r="WLB147" s="21"/>
      <c r="WLC147" s="21"/>
      <c r="WLD147" s="21"/>
      <c r="WLE147" s="21"/>
      <c r="WLF147" s="21"/>
      <c r="WLG147" s="21"/>
      <c r="WLH147" s="21"/>
      <c r="WLI147" s="21"/>
      <c r="WLJ147" s="21"/>
      <c r="WLK147" s="21"/>
      <c r="WLL147" s="21"/>
      <c r="WLM147" s="21"/>
      <c r="WLN147" s="21"/>
      <c r="WLO147" s="21"/>
      <c r="WLP147" s="21"/>
      <c r="WLQ147" s="21"/>
      <c r="WLR147" s="21"/>
      <c r="WLS147" s="21"/>
      <c r="WLT147" s="21"/>
      <c r="WLU147" s="21"/>
      <c r="WLV147" s="21"/>
      <c r="WLW147" s="21"/>
      <c r="WLX147" s="21"/>
      <c r="WLY147" s="21"/>
      <c r="WLZ147" s="21"/>
      <c r="WMA147" s="21"/>
      <c r="WMB147" s="21"/>
      <c r="WMC147" s="21"/>
      <c r="WMD147" s="21"/>
      <c r="WME147" s="21"/>
      <c r="WMF147" s="21"/>
      <c r="WMG147" s="21"/>
      <c r="WMH147" s="21"/>
      <c r="WMI147" s="21"/>
      <c r="WMJ147" s="21"/>
      <c r="WMK147" s="21"/>
      <c r="WML147" s="21"/>
      <c r="WMM147" s="21"/>
      <c r="WMN147" s="21"/>
      <c r="WMO147" s="21"/>
      <c r="WMP147" s="21"/>
      <c r="WMQ147" s="21"/>
      <c r="WMR147" s="21"/>
      <c r="WMS147" s="21"/>
      <c r="WMT147" s="21"/>
      <c r="WMU147" s="21"/>
      <c r="WMV147" s="21"/>
      <c r="WMW147" s="21"/>
      <c r="WMX147" s="21"/>
      <c r="WMY147" s="21"/>
      <c r="WMZ147" s="21"/>
      <c r="WNA147" s="21"/>
      <c r="WNB147" s="21"/>
      <c r="WNC147" s="21"/>
      <c r="WND147" s="21"/>
      <c r="WNE147" s="21"/>
      <c r="WNF147" s="21"/>
      <c r="WNG147" s="21"/>
      <c r="WNH147" s="21"/>
      <c r="WNI147" s="21"/>
      <c r="WNJ147" s="21"/>
      <c r="WNK147" s="21"/>
      <c r="WNL147" s="21"/>
      <c r="WNM147" s="21"/>
      <c r="WNN147" s="21"/>
      <c r="WNO147" s="21"/>
      <c r="WNP147" s="21"/>
      <c r="WNQ147" s="21"/>
      <c r="WNR147" s="21"/>
      <c r="WNS147" s="21"/>
      <c r="WNT147" s="21"/>
      <c r="WNU147" s="21"/>
      <c r="WNV147" s="21"/>
      <c r="WNW147" s="21"/>
      <c r="WNX147" s="21"/>
      <c r="WNY147" s="21"/>
      <c r="WNZ147" s="21"/>
      <c r="WOA147" s="21"/>
      <c r="WOB147" s="21"/>
      <c r="WOC147" s="21"/>
      <c r="WOD147" s="21"/>
      <c r="WOE147" s="21"/>
      <c r="WOF147" s="21"/>
      <c r="WOG147" s="21"/>
      <c r="WOH147" s="21"/>
      <c r="WOI147" s="21"/>
      <c r="WOJ147" s="21"/>
      <c r="WOK147" s="21"/>
      <c r="WOL147" s="21"/>
      <c r="WOM147" s="21"/>
      <c r="WON147" s="21"/>
      <c r="WOO147" s="21"/>
      <c r="WOP147" s="21"/>
      <c r="WOQ147" s="21"/>
      <c r="WOR147" s="21"/>
      <c r="WOS147" s="21"/>
      <c r="WOT147" s="21"/>
      <c r="WOU147" s="21"/>
      <c r="WOV147" s="21"/>
      <c r="WOW147" s="21"/>
      <c r="WOX147" s="21"/>
      <c r="WOY147" s="21"/>
      <c r="WOZ147" s="21"/>
      <c r="WPA147" s="21"/>
      <c r="WPB147" s="21"/>
      <c r="WPC147" s="21"/>
      <c r="WPD147" s="21"/>
      <c r="WPE147" s="21"/>
      <c r="WPF147" s="21"/>
      <c r="WPG147" s="21"/>
      <c r="WPH147" s="21"/>
      <c r="WPI147" s="21"/>
      <c r="WPJ147" s="21"/>
      <c r="WPK147" s="21"/>
      <c r="WPL147" s="21"/>
      <c r="WPM147" s="21"/>
      <c r="WPN147" s="21"/>
      <c r="WPO147" s="21"/>
      <c r="WPP147" s="21"/>
      <c r="WPQ147" s="21"/>
      <c r="WPR147" s="21"/>
      <c r="WPS147" s="21"/>
      <c r="WPT147" s="21"/>
      <c r="WPU147" s="21"/>
      <c r="WPV147" s="21"/>
      <c r="WPW147" s="21"/>
      <c r="WPX147" s="21"/>
      <c r="WPY147" s="21"/>
      <c r="WPZ147" s="21"/>
      <c r="WQA147" s="21"/>
      <c r="WQB147" s="21"/>
      <c r="WQC147" s="21"/>
      <c r="WQD147" s="21"/>
      <c r="WQE147" s="21"/>
      <c r="WQF147" s="21"/>
      <c r="WQG147" s="21"/>
      <c r="WQH147" s="21"/>
      <c r="WQI147" s="21"/>
      <c r="WQJ147" s="21"/>
      <c r="WQK147" s="21"/>
      <c r="WQL147" s="21"/>
      <c r="WQM147" s="21"/>
      <c r="WQN147" s="21"/>
      <c r="WQO147" s="21"/>
      <c r="WQP147" s="21"/>
      <c r="WQQ147" s="21"/>
      <c r="WQR147" s="21"/>
      <c r="WQS147" s="21"/>
      <c r="WQT147" s="21"/>
      <c r="WQU147" s="21"/>
      <c r="WQV147" s="21"/>
      <c r="WQW147" s="21"/>
      <c r="WQX147" s="21"/>
      <c r="WQY147" s="21"/>
      <c r="WQZ147" s="21"/>
      <c r="WRA147" s="21"/>
      <c r="WRB147" s="21"/>
      <c r="WRC147" s="21"/>
      <c r="WRD147" s="21"/>
      <c r="WRE147" s="21"/>
      <c r="WRF147" s="21"/>
      <c r="WRG147" s="21"/>
      <c r="WRH147" s="21"/>
      <c r="WRI147" s="21"/>
      <c r="WRJ147" s="21"/>
      <c r="WRK147" s="21"/>
      <c r="WRL147" s="21"/>
      <c r="WRM147" s="21"/>
      <c r="WRN147" s="21"/>
      <c r="WRO147" s="21"/>
      <c r="WRP147" s="21"/>
      <c r="WRQ147" s="21"/>
      <c r="WRR147" s="21"/>
      <c r="WRS147" s="21"/>
      <c r="WRT147" s="21"/>
      <c r="WRU147" s="21"/>
      <c r="WRV147" s="21"/>
      <c r="WRW147" s="21"/>
      <c r="WRX147" s="21"/>
      <c r="WRY147" s="21"/>
      <c r="WRZ147" s="21"/>
      <c r="WSA147" s="21"/>
      <c r="WSB147" s="21"/>
      <c r="WSC147" s="21"/>
      <c r="WSD147" s="21"/>
      <c r="WSE147" s="21"/>
      <c r="WSF147" s="21"/>
      <c r="WSG147" s="21"/>
      <c r="WSH147" s="21"/>
      <c r="WSI147" s="21"/>
      <c r="WSJ147" s="21"/>
      <c r="WSK147" s="21"/>
      <c r="WSL147" s="21"/>
      <c r="WSM147" s="21"/>
      <c r="WSN147" s="21"/>
      <c r="WSO147" s="21"/>
      <c r="WSP147" s="21"/>
      <c r="WSQ147" s="21"/>
      <c r="WSR147" s="21"/>
      <c r="WSS147" s="21"/>
      <c r="WST147" s="21"/>
      <c r="WSU147" s="21"/>
      <c r="WSV147" s="21"/>
      <c r="WSW147" s="21"/>
      <c r="WSX147" s="21"/>
      <c r="WSY147" s="21"/>
      <c r="WSZ147" s="21"/>
      <c r="WTA147" s="21"/>
      <c r="WTB147" s="21"/>
      <c r="WTC147" s="21"/>
      <c r="WTD147" s="21"/>
      <c r="WTE147" s="21"/>
      <c r="WTF147" s="21"/>
      <c r="WTG147" s="21"/>
      <c r="WTH147" s="21"/>
      <c r="WTI147" s="21"/>
      <c r="WTJ147" s="21"/>
      <c r="WTK147" s="21"/>
      <c r="WTL147" s="21"/>
      <c r="WTM147" s="21"/>
      <c r="WTN147" s="21"/>
      <c r="WTO147" s="21"/>
      <c r="WTP147" s="21"/>
      <c r="WTQ147" s="21"/>
      <c r="WTR147" s="21"/>
      <c r="WTS147" s="21"/>
      <c r="WTT147" s="21"/>
      <c r="WTU147" s="21"/>
      <c r="WTV147" s="21"/>
      <c r="WTW147" s="21"/>
      <c r="WTX147" s="21"/>
      <c r="WTY147" s="21"/>
      <c r="WTZ147" s="21"/>
      <c r="WUA147" s="21"/>
      <c r="WUB147" s="21"/>
      <c r="WUC147" s="21"/>
      <c r="WUD147" s="21"/>
      <c r="WUE147" s="21"/>
      <c r="WUF147" s="21"/>
      <c r="WUG147" s="21"/>
      <c r="WUH147" s="21"/>
      <c r="WUI147" s="21"/>
      <c r="WUJ147" s="21"/>
      <c r="WUK147" s="21"/>
      <c r="WUL147" s="21"/>
      <c r="WUM147" s="21"/>
      <c r="WUN147" s="21"/>
      <c r="WUO147" s="21"/>
      <c r="WUP147" s="21"/>
      <c r="WUQ147" s="21"/>
      <c r="WUR147" s="21"/>
      <c r="WUS147" s="21"/>
      <c r="WUT147" s="21"/>
      <c r="WUU147" s="21"/>
      <c r="WUV147" s="21"/>
      <c r="WUW147" s="21"/>
      <c r="WUX147" s="21"/>
      <c r="WUY147" s="21"/>
      <c r="WUZ147" s="21"/>
      <c r="WVA147" s="21"/>
      <c r="WVB147" s="21"/>
      <c r="WVC147" s="21"/>
      <c r="WVD147" s="21"/>
      <c r="WVE147" s="21"/>
      <c r="WVF147" s="21"/>
      <c r="WVG147" s="21"/>
      <c r="WVH147" s="21"/>
      <c r="WVI147" s="21"/>
      <c r="WVJ147" s="21"/>
      <c r="WVK147" s="21"/>
      <c r="WVL147" s="21"/>
      <c r="WVM147" s="21"/>
      <c r="WVN147" s="21"/>
      <c r="WVO147" s="21"/>
      <c r="WVP147" s="21"/>
      <c r="WVQ147" s="21"/>
      <c r="WVR147" s="21"/>
      <c r="WVS147" s="21"/>
      <c r="WVT147" s="21"/>
      <c r="WVU147" s="21"/>
      <c r="WVV147" s="21"/>
      <c r="WVW147" s="21"/>
      <c r="WVX147" s="21"/>
      <c r="WVY147" s="21"/>
      <c r="WVZ147" s="21"/>
      <c r="WWA147" s="21"/>
      <c r="WWB147" s="21"/>
      <c r="WWC147" s="21"/>
      <c r="WWD147" s="21"/>
      <c r="WWE147" s="21"/>
      <c r="WWF147" s="21"/>
      <c r="WWG147" s="21"/>
      <c r="WWH147" s="21"/>
      <c r="WWI147" s="21"/>
      <c r="WWJ147" s="21"/>
      <c r="WWK147" s="21"/>
      <c r="WWL147" s="21"/>
      <c r="WWM147" s="21"/>
      <c r="WWN147" s="21"/>
      <c r="WWO147" s="21"/>
      <c r="WWP147" s="21"/>
      <c r="WWQ147" s="21"/>
      <c r="WWR147" s="21"/>
      <c r="WWS147" s="21"/>
      <c r="WWT147" s="21"/>
      <c r="WWU147" s="21"/>
      <c r="WWV147" s="21"/>
      <c r="WWW147" s="21"/>
      <c r="WWX147" s="21"/>
      <c r="WWY147" s="21"/>
      <c r="WWZ147" s="21"/>
      <c r="WXA147" s="21"/>
      <c r="WXB147" s="21"/>
      <c r="WXC147" s="21"/>
      <c r="WXD147" s="21"/>
      <c r="WXE147" s="21"/>
      <c r="WXF147" s="21"/>
      <c r="WXG147" s="21"/>
      <c r="WXH147" s="21"/>
      <c r="WXI147" s="21"/>
      <c r="WXJ147" s="21"/>
      <c r="WXK147" s="21"/>
      <c r="WXL147" s="21"/>
      <c r="WXM147" s="21"/>
      <c r="WXN147" s="21"/>
      <c r="WXO147" s="21"/>
      <c r="WXP147" s="21"/>
      <c r="WXQ147" s="21"/>
      <c r="WXR147" s="21"/>
      <c r="WXS147" s="21"/>
      <c r="WXT147" s="21"/>
      <c r="WXU147" s="21"/>
      <c r="WXV147" s="21"/>
      <c r="WXW147" s="21"/>
      <c r="WXX147" s="21"/>
      <c r="WXY147" s="21"/>
      <c r="WXZ147" s="21"/>
      <c r="WYA147" s="21"/>
      <c r="WYB147" s="21"/>
      <c r="WYC147" s="21"/>
      <c r="WYD147" s="21"/>
      <c r="WYE147" s="21"/>
      <c r="WYF147" s="21"/>
      <c r="WYG147" s="21"/>
      <c r="WYH147" s="21"/>
      <c r="WYI147" s="21"/>
      <c r="WYJ147" s="21"/>
      <c r="WYK147" s="21"/>
      <c r="WYL147" s="21"/>
      <c r="WYM147" s="21"/>
      <c r="WYN147" s="21"/>
      <c r="WYO147" s="21"/>
      <c r="WYP147" s="21"/>
      <c r="WYQ147" s="21"/>
      <c r="WYR147" s="21"/>
      <c r="WYS147" s="21"/>
      <c r="WYT147" s="21"/>
      <c r="WYU147" s="21"/>
      <c r="WYV147" s="21"/>
      <c r="WYW147" s="21"/>
      <c r="WYX147" s="21"/>
      <c r="WYY147" s="21"/>
      <c r="WYZ147" s="21"/>
      <c r="WZA147" s="21"/>
      <c r="WZB147" s="21"/>
      <c r="WZC147" s="21"/>
      <c r="WZD147" s="21"/>
      <c r="WZE147" s="21"/>
      <c r="WZF147" s="21"/>
      <c r="WZG147" s="21"/>
      <c r="WZH147" s="21"/>
      <c r="WZI147" s="21"/>
      <c r="WZJ147" s="21"/>
      <c r="WZK147" s="21"/>
      <c r="WZL147" s="21"/>
      <c r="WZM147" s="21"/>
      <c r="WZN147" s="21"/>
      <c r="WZO147" s="21"/>
      <c r="WZP147" s="21"/>
      <c r="WZQ147" s="21"/>
      <c r="WZR147" s="21"/>
      <c r="WZS147" s="21"/>
      <c r="WZT147" s="21"/>
      <c r="WZU147" s="21"/>
      <c r="WZV147" s="21"/>
      <c r="WZW147" s="21"/>
      <c r="WZX147" s="21"/>
      <c r="WZY147" s="21"/>
      <c r="WZZ147" s="21"/>
      <c r="XAA147" s="21"/>
      <c r="XAB147" s="21"/>
      <c r="XAC147" s="21"/>
      <c r="XAD147" s="21"/>
      <c r="XAE147" s="21"/>
      <c r="XAF147" s="21"/>
      <c r="XAG147" s="21"/>
      <c r="XAH147" s="21"/>
      <c r="XAI147" s="21"/>
      <c r="XAJ147" s="21"/>
      <c r="XAK147" s="21"/>
      <c r="XAL147" s="21"/>
      <c r="XAM147" s="21"/>
      <c r="XAN147" s="21"/>
      <c r="XAO147" s="21"/>
      <c r="XAP147" s="21"/>
      <c r="XAQ147" s="21"/>
      <c r="XAR147" s="21"/>
      <c r="XAS147" s="21"/>
      <c r="XAT147" s="21"/>
      <c r="XAU147" s="21"/>
      <c r="XAV147" s="21"/>
      <c r="XAW147" s="21"/>
      <c r="XAX147" s="21"/>
      <c r="XAY147" s="21"/>
      <c r="XAZ147" s="21"/>
      <c r="XBA147" s="21"/>
      <c r="XBB147" s="21"/>
      <c r="XBC147" s="21"/>
      <c r="XBD147" s="21"/>
      <c r="XBE147" s="21"/>
      <c r="XBF147" s="21"/>
      <c r="XBG147" s="21"/>
      <c r="XBH147" s="21"/>
      <c r="XBI147" s="21"/>
      <c r="XBJ147" s="21"/>
      <c r="XBK147" s="21"/>
      <c r="XBL147" s="21"/>
      <c r="XBM147" s="21"/>
      <c r="XBN147" s="21"/>
      <c r="XBO147" s="21"/>
      <c r="XBP147" s="21"/>
      <c r="XBQ147" s="21"/>
      <c r="XBR147" s="21"/>
      <c r="XBS147" s="21"/>
      <c r="XBT147" s="21"/>
      <c r="XBU147" s="21"/>
      <c r="XBV147" s="21"/>
      <c r="XBW147" s="21"/>
      <c r="XBX147" s="21"/>
      <c r="XBY147" s="21"/>
      <c r="XBZ147" s="21"/>
      <c r="XCA147" s="21"/>
      <c r="XCB147" s="21"/>
      <c r="XCC147" s="21"/>
      <c r="XCD147" s="21"/>
      <c r="XCE147" s="21"/>
      <c r="XCF147" s="21"/>
      <c r="XCG147" s="21"/>
      <c r="XCH147" s="21"/>
      <c r="XCI147" s="21"/>
      <c r="XCJ147" s="21"/>
      <c r="XCK147" s="21"/>
      <c r="XCL147" s="21"/>
      <c r="XCM147" s="21"/>
      <c r="XCN147" s="21"/>
      <c r="XCO147" s="21"/>
      <c r="XCP147" s="21"/>
      <c r="XCQ147" s="21"/>
      <c r="XCR147" s="21"/>
      <c r="XCS147" s="21"/>
      <c r="XCT147" s="21"/>
      <c r="XCU147" s="21"/>
      <c r="XCV147" s="21"/>
      <c r="XCW147" s="21"/>
      <c r="XCX147" s="21"/>
      <c r="XCY147" s="21"/>
      <c r="XCZ147" s="21"/>
      <c r="XDA147" s="21"/>
      <c r="XDB147" s="21"/>
      <c r="XDC147" s="21"/>
      <c r="XDD147" s="21"/>
      <c r="XDE147" s="21"/>
      <c r="XDF147" s="21"/>
      <c r="XDG147" s="21"/>
      <c r="XDH147" s="21"/>
      <c r="XDI147" s="21"/>
      <c r="XDJ147" s="21"/>
      <c r="XDK147" s="21"/>
      <c r="XDL147" s="21"/>
      <c r="XDM147" s="21"/>
      <c r="XDN147" s="21"/>
      <c r="XDO147" s="21"/>
      <c r="XDP147" s="21"/>
      <c r="XDQ147" s="21"/>
      <c r="XDR147" s="21"/>
      <c r="XDS147" s="21"/>
      <c r="XDT147" s="21"/>
      <c r="XDU147" s="21"/>
      <c r="XDV147" s="21"/>
      <c r="XDW147" s="21"/>
      <c r="XDX147" s="21"/>
      <c r="XDY147" s="21"/>
      <c r="XDZ147" s="21"/>
      <c r="XEA147" s="21"/>
      <c r="XEB147" s="21"/>
      <c r="XEC147" s="21"/>
      <c r="XED147" s="21"/>
      <c r="XEE147" s="21"/>
      <c r="XEF147" s="21"/>
      <c r="XEG147" s="21"/>
      <c r="XEH147" s="21"/>
      <c r="XEI147" s="21"/>
      <c r="XEJ147" s="21"/>
      <c r="XEK147" s="21"/>
      <c r="XEL147" s="21"/>
      <c r="XEM147" s="21"/>
      <c r="XEN147" s="21"/>
      <c r="XEO147" s="21"/>
      <c r="XEP147" s="21"/>
      <c r="XEQ147" s="21"/>
      <c r="XER147" s="21"/>
      <c r="XES147" s="21"/>
      <c r="XET147" s="21"/>
      <c r="XEU147" s="21"/>
      <c r="XEV147" s="21"/>
      <c r="XEW147" s="21"/>
      <c r="XEX147" s="21"/>
      <c r="XEY147" s="21"/>
      <c r="XEZ147" s="21"/>
      <c r="XFA147" s="21"/>
      <c r="XFB147" s="21"/>
      <c r="XFC147" s="21"/>
      <c r="XFD147" s="21"/>
    </row>
    <row r="148" spans="1:16384">
      <c r="C148" s="175" t="s">
        <v>863</v>
      </c>
      <c r="D148" s="21" t="s">
        <v>604</v>
      </c>
      <c r="E148" s="196">
        <f>SUM(F148:Y148)</f>
        <v>12451724.248824302</v>
      </c>
      <c r="F148" s="362">
        <f>IFERROR(VLOOKUP(F63,Mercado!$D$41:$Q$65,MATCH(year.selected,Mercado!$F$2:$Q$2)+2,FALSE),"")</f>
        <v>690243.53713019192</v>
      </c>
      <c r="G148" s="362">
        <f>IFERROR(VLOOKUP(G63,Mercado!$D$41:$Q$65,MATCH(year.selected,Mercado!$F$2:$Q$2)+2,FALSE),"")</f>
        <v>5226935.5739423195</v>
      </c>
      <c r="H148" s="362">
        <f>IFERROR(VLOOKUP(H63,Mercado!$D$41:$Q$65,MATCH(year.selected,Mercado!$F$2:$Q$2)+2,FALSE),"")</f>
        <v>90253.823884963989</v>
      </c>
      <c r="I148" s="362">
        <f>IFERROR(VLOOKUP(I63,Mercado!$D$41:$Q$65,MATCH(year.selected,Mercado!$F$2:$Q$2)+2,FALSE),"")</f>
        <v>466967.84871174273</v>
      </c>
      <c r="J148" s="362">
        <f>IFERROR(VLOOKUP(J63,Mercado!$D$41:$Q$65,MATCH(year.selected,Mercado!$F$2:$Q$2)+2,FALSE),"")</f>
        <v>21868.482377942204</v>
      </c>
      <c r="K148" s="362">
        <f>IFERROR(VLOOKUP(K63,Mercado!$D$41:$Q$65,MATCH(year.selected,Mercado!$F$2:$Q$2)+2,FALSE),"")</f>
        <v>3479.232003213167</v>
      </c>
      <c r="L148" s="362">
        <f>IFERROR(VLOOKUP(L63,Mercado!$D$41:$Q$65,MATCH(year.selected,Mercado!$F$2:$Q$2)+2,FALSE),"")</f>
        <v>133578.09401201486</v>
      </c>
      <c r="M148" s="362">
        <f>IFERROR(VLOOKUP(M63,Mercado!$D$41:$Q$65,MATCH(year.selected,Mercado!$F$2:$Q$2)+2,FALSE),"")</f>
        <v>331282.89947240887</v>
      </c>
      <c r="N148" s="362">
        <f>IFERROR(VLOOKUP(N63,Mercado!$D$41:$Q$65,MATCH(year.selected,Mercado!$F$2:$Q$2)+2,FALSE),"")</f>
        <v>194902.07547222197</v>
      </c>
      <c r="O148" s="362">
        <f>IFERROR(VLOOKUP(O63,Mercado!$D$41:$Q$65,MATCH(year.selected,Mercado!$F$2:$Q$2)+2,FALSE),"")</f>
        <v>87427.36083266139</v>
      </c>
      <c r="P148" s="14">
        <f>Telmex.PSTN.non.residential.lines.voice.only..year.selected-U148</f>
        <v>89717.177177423611</v>
      </c>
      <c r="Q148" s="362">
        <f>IFERROR(VLOOKUP(Q63,Mercado!$D$41:$Q$65,MATCH(year.selected,Mercado!$F$2:$Q$2)+2,FALSE),"")</f>
        <v>73748.518737114078</v>
      </c>
      <c r="R148" s="362">
        <f>IFERROR(VLOOKUP(R63,Mercado!$D$41:$Q$65,MATCH(year.selected,Mercado!$F$2:$Q$2)+2,FALSE),"")</f>
        <v>16656.223556159141</v>
      </c>
      <c r="S148" s="362">
        <f>IFERROR(VLOOKUP(S63,Mercado!$D$41:$Q$65,MATCH(year.selected,Mercado!$F$2:$Q$2)+2,FALSE),"")</f>
        <v>17628.369859907627</v>
      </c>
      <c r="T148" s="14">
        <f>Telmex.PSTN.residential.lines.voice.only.year.selected</f>
        <v>2622384.4121773429</v>
      </c>
      <c r="U148" s="14">
        <f>Telmex.PSTN.non.residential.lines.voice.only..year.selected*INDEX(Mercado!$F$1102:$Q$1102,MATCH(year.selected,Mercado!$F$2:$Q$2))</f>
        <v>2384650.6194766732</v>
      </c>
      <c r="V148" s="362" t="str">
        <f>IFERROR(VLOOKUP(V63,Mercado!$D$41:$Q$65,MATCH(year.selected,Mercado!$F$2:$Q$2)+2,FALSE),"")</f>
        <v/>
      </c>
      <c r="W148" s="362" t="str">
        <f>IFERROR(VLOOKUP(W63,Mercado!$D$41:$Q$65,MATCH(year.selected,Mercado!$F$2:$Q$2)+2,FALSE),"")</f>
        <v/>
      </c>
      <c r="X148" s="362" t="str">
        <f>IFERROR(VLOOKUP(X63,Mercado!$D$41:$Q$65,MATCH(year.selected,Mercado!$F$2:$Q$2)+2,FALSE),"")</f>
        <v/>
      </c>
      <c r="Y148" s="362" t="str">
        <f>IFERROR(VLOOKUP(Y63,Mercado!$D$41:$Q$65,MATCH(year.selected,Mercado!$F$2:$Q$2)+2,FALSE),"")</f>
        <v/>
      </c>
      <c r="Z148" s="362" t="str">
        <f>IFERROR(VLOOKUP(Z63,Mercado!$D$41:$Q$65,MATCH(year.selected,Mercado!$F$2:$Q$2)+2,FALSE),"")</f>
        <v/>
      </c>
      <c r="AA148" s="362" t="str">
        <f>IFERROR(VLOOKUP(AA63,Mercado!$D$41:$Q$65,MATCH(year.selected,Mercado!$F$2:$Q$2)+2,FALSE),"")</f>
        <v/>
      </c>
      <c r="AB148" s="362" t="str">
        <f>IFERROR(VLOOKUP(AB63,Mercado!$D$41:$Q$65,MATCH(year.selected,Mercado!$F$2:$Q$2)+2,FALSE),"")</f>
        <v/>
      </c>
      <c r="AC148" s="362" t="str">
        <f>IFERROR(VLOOKUP(AC63,Mercado!$D$41:$Q$65,MATCH(year.selected,Mercado!$F$2:$Q$2)+2,FALSE),"")</f>
        <v/>
      </c>
      <c r="AD148" s="362" t="str">
        <f>IFERROR(VLOOKUP(AD63,Mercado!$D$41:$Q$65,MATCH(year.selected,Mercado!$F$2:$Q$2)+2,FALSE),"")</f>
        <v/>
      </c>
      <c r="AE148" s="362" t="str">
        <f>IFERROR(VLOOKUP(AE63,Mercado!$D$41:$Q$65,MATCH(year.selected,Mercado!$F$2:$Q$2)+2,FALSE),"")</f>
        <v/>
      </c>
      <c r="AF148" s="362" t="str">
        <f>IFERROR(VLOOKUP(AF63,Mercado!$D$41:$Q$65,MATCH(year.selected,Mercado!$F$2:$Q$2)+2,FALSE),"")</f>
        <v/>
      </c>
      <c r="AG148" s="362" t="str">
        <f>IFERROR(VLOOKUP(AG63,Mercado!$D$41:$Q$65,MATCH(year.selected,Mercado!$F$2:$Q$2)+2,FALSE),"")</f>
        <v/>
      </c>
      <c r="AH148" s="362" t="str">
        <f>IFERROR(VLOOKUP(AH63,Mercado!$D$41:$Q$65,MATCH(year.selected,Mercado!$F$2:$Q$2)+2,FALSE),"")</f>
        <v/>
      </c>
      <c r="AI148" s="362" t="str">
        <f>IFERROR(VLOOKUP(AI63,Mercado!$D$41:$Q$65,MATCH(year.selected,Mercado!$F$2:$Q$2)+2,FALSE),"")</f>
        <v/>
      </c>
      <c r="AJ148" s="362" t="str">
        <f>IFERROR(VLOOKUP(AJ63,Mercado!$D$41:$Q$65,MATCH(year.selected,Mercado!$F$2:$Q$2)+2,FALSE),"")</f>
        <v/>
      </c>
      <c r="AK148" s="362" t="str">
        <f>IFERROR(VLOOKUP(AK63,Mercado!$D$41:$Q$65,MATCH(year.selected,Mercado!$F$2:$Q$2)+2,FALSE),"")</f>
        <v/>
      </c>
      <c r="AL148" s="362" t="str">
        <f>IFERROR(VLOOKUP(AL63,Mercado!$D$41:$Q$65,MATCH(year.selected,Mercado!$F$2:$Q$2)+2,FALSE),"")</f>
        <v/>
      </c>
      <c r="AM148" s="362" t="str">
        <f>IFERROR(VLOOKUP(AM63,Mercado!$D$41:$Q$65,MATCH(year.selected,Mercado!$F$2:$Q$2)+2,FALSE),"")</f>
        <v/>
      </c>
      <c r="AN148" s="362" t="str">
        <f>IFERROR(VLOOKUP(AN63,Mercado!$D$41:$Q$65,MATCH(year.selected,Mercado!$F$2:$Q$2)+2,FALSE),"")</f>
        <v/>
      </c>
      <c r="AO148" s="362" t="str">
        <f>IFERROR(VLOOKUP(AO63,Mercado!$D$41:$Q$65,MATCH(year.selected,Mercado!$F$2:$Q$2)+2,FALSE),"")</f>
        <v/>
      </c>
      <c r="AP148" s="362" t="str">
        <f>IFERROR(VLOOKUP(AP63,Mercado!$D$41:$Q$65,MATCH(year.selected,Mercado!$F$2:$Q$2)+2,FALSE),"")</f>
        <v/>
      </c>
      <c r="AQ148" s="362" t="str">
        <f>IFERROR(VLOOKUP(AQ63,Mercado!$D$41:$Q$65,MATCH(year.selected,Mercado!$F$2:$Q$2)+2,FALSE),"")</f>
        <v/>
      </c>
      <c r="AR148" s="362" t="str">
        <f>IFERROR(VLOOKUP(AR63,Mercado!$D$41:$Q$65,MATCH(year.selected,Mercado!$F$2:$Q$2)+2,FALSE),"")</f>
        <v/>
      </c>
      <c r="AS148" s="362" t="str">
        <f>IFERROR(VLOOKUP(AS63,Mercado!$D$41:$Q$65,MATCH(year.selected,Mercado!$F$2:$Q$2)+2,FALSE),"")</f>
        <v/>
      </c>
      <c r="AT148" s="362" t="str">
        <f>IFERROR(VLOOKUP(AT63,Mercado!$D$41:$Q$65,MATCH(year.selected,Mercado!$F$2:$Q$2)+2,FALSE),"")</f>
        <v/>
      </c>
      <c r="AU148" s="362" t="str">
        <f>IFERROR(VLOOKUP(AU63,Mercado!$D$41:$Q$65,MATCH(year.selected,Mercado!$F$2:$Q$2)+2,FALSE),"")</f>
        <v/>
      </c>
      <c r="AV148" s="362" t="str">
        <f>IFERROR(VLOOKUP(AV63,Mercado!$D$41:$Q$65,MATCH(year.selected,Mercado!$F$2:$Q$2)+2,FALSE),"")</f>
        <v/>
      </c>
      <c r="AW148" s="362" t="str">
        <f>IFERROR(VLOOKUP(AW63,Mercado!$D$41:$Q$65,MATCH(year.selected,Mercado!$F$2:$Q$2)+2,FALSE),"")</f>
        <v/>
      </c>
      <c r="AX148" s="362" t="str">
        <f>IFERROR(VLOOKUP(AX63,Mercado!$D$41:$Q$65,MATCH(year.selected,Mercado!$F$2:$Q$2)+2,FALSE),"")</f>
        <v/>
      </c>
      <c r="AY148" s="362" t="str">
        <f>IFERROR(VLOOKUP(AY63,Mercado!$D$41:$Q$65,MATCH(year.selected,Mercado!$F$2:$Q$2)+2,FALSE),"")</f>
        <v/>
      </c>
      <c r="AZ148" s="362" t="str">
        <f>IFERROR(VLOOKUP(AZ63,Mercado!$D$41:$Q$65,MATCH(year.selected,Mercado!$F$2:$Q$2)+2,FALSE),"")</f>
        <v/>
      </c>
      <c r="BA148" s="362" t="str">
        <f>IFERROR(VLOOKUP(BA63,Mercado!$D$41:$Q$65,MATCH(year.selected,Mercado!$F$2:$Q$2)+2,FALSE),"")</f>
        <v/>
      </c>
      <c r="BB148" s="362" t="str">
        <f>IFERROR(VLOOKUP(BB63,Mercado!$D$41:$Q$65,MATCH(year.selected,Mercado!$F$2:$Q$2)+2,FALSE),"")</f>
        <v/>
      </c>
      <c r="BC148" s="362" t="str">
        <f>IFERROR(VLOOKUP(BC63,Mercado!$D$41:$Q$65,MATCH(year.selected,Mercado!$F$2:$Q$2)+2,FALSE),"")</f>
        <v/>
      </c>
      <c r="BD148" s="362" t="str">
        <f>IFERROR(VLOOKUP(BD63,Mercado!$D$41:$Q$65,MATCH(year.selected,Mercado!$F$2:$Q$2)+2,FALSE),"")</f>
        <v/>
      </c>
      <c r="BE148" s="362" t="str">
        <f>IFERROR(VLOOKUP(BE63,Mercado!$D$41:$Q$65,MATCH(year.selected,Mercado!$F$2:$Q$2)+2,FALSE),"")</f>
        <v/>
      </c>
      <c r="BF148" s="362" t="str">
        <f>IFERROR(VLOOKUP(BF63,Mercado!$D$41:$Q$65,MATCH(year.selected,Mercado!$F$2:$Q$2)+2,FALSE),"")</f>
        <v/>
      </c>
      <c r="BG148" s="362" t="str">
        <f>IFERROR(VLOOKUP(BG63,Mercado!$D$41:$Q$65,MATCH(year.selected,Mercado!$F$2:$Q$2)+2,FALSE),"")</f>
        <v/>
      </c>
      <c r="BH148" s="362" t="str">
        <f>IFERROR(VLOOKUP(BH63,Mercado!$D$41:$Q$65,MATCH(year.selected,Mercado!$F$2:$Q$2)+2,FALSE),"")</f>
        <v/>
      </c>
      <c r="BI148" s="362" t="str">
        <f>IFERROR(VLOOKUP(BI63,Mercado!$D$41:$Q$65,MATCH(year.selected,Mercado!$F$2:$Q$2)+2,FALSE),"")</f>
        <v/>
      </c>
      <c r="BJ148" s="362" t="str">
        <f>IFERROR(VLOOKUP(BJ63,Mercado!$D$41:$Q$65,MATCH(year.selected,Mercado!$F$2:$Q$2)+2,FALSE),"")</f>
        <v/>
      </c>
      <c r="BK148" s="362" t="str">
        <f>IFERROR(VLOOKUP(BK63,Mercado!$D$41:$Q$65,MATCH(year.selected,Mercado!$F$2:$Q$2)+2,FALSE),"")</f>
        <v/>
      </c>
      <c r="BL148" s="362" t="str">
        <f>IFERROR(VLOOKUP(BL63,Mercado!$D$41:$Q$65,MATCH(year.selected,Mercado!$F$2:$Q$2)+2,FALSE),"")</f>
        <v/>
      </c>
      <c r="BM148" s="362" t="str">
        <f>IFERROR(VLOOKUP(BM63,Mercado!$D$41:$Q$65,MATCH(year.selected,Mercado!$F$2:$Q$2)+2,FALSE),"")</f>
        <v/>
      </c>
      <c r="BN148" s="362" t="str">
        <f>IFERROR(VLOOKUP(BN63,Mercado!$D$41:$Q$65,MATCH(year.selected,Mercado!$F$2:$Q$2)+2,FALSE),"")</f>
        <v/>
      </c>
      <c r="BO148" s="362" t="str">
        <f>IFERROR(VLOOKUP(BO63,Mercado!$D$41:$Q$65,MATCH(year.selected,Mercado!$F$2:$Q$2)+2,FALSE),"")</f>
        <v/>
      </c>
      <c r="BP148" s="362" t="str">
        <f>IFERROR(VLOOKUP(BP63,Mercado!$D$41:$Q$65,MATCH(year.selected,Mercado!$F$2:$Q$2)+2,FALSE),"")</f>
        <v/>
      </c>
      <c r="BQ148" s="362" t="str">
        <f>IFERROR(VLOOKUP(BQ63,Mercado!$D$41:$Q$65,MATCH(year.selected,Mercado!$F$2:$Q$2)+2,FALSE),"")</f>
        <v/>
      </c>
      <c r="BR148" s="362" t="str">
        <f>IFERROR(VLOOKUP(BR63,Mercado!$D$41:$Q$65,MATCH(year.selected,Mercado!$F$2:$Q$2)+2,FALSE),"")</f>
        <v/>
      </c>
      <c r="BS148" s="362" t="str">
        <f>IFERROR(VLOOKUP(BS63,Mercado!$D$41:$Q$65,MATCH(year.selected,Mercado!$F$2:$Q$2)+2,FALSE),"")</f>
        <v/>
      </c>
      <c r="BT148" s="362" t="str">
        <f>IFERROR(VLOOKUP(BT63,Mercado!$D$41:$Q$65,MATCH(year.selected,Mercado!$F$2:$Q$2)+2,FALSE),"")</f>
        <v/>
      </c>
      <c r="BU148" s="362" t="str">
        <f>IFERROR(VLOOKUP(BU63,Mercado!$D$41:$Q$65,MATCH(year.selected,Mercado!$F$2:$Q$2)+2,FALSE),"")</f>
        <v/>
      </c>
      <c r="BV148" s="362" t="str">
        <f>IFERROR(VLOOKUP(BV63,Mercado!$D$41:$Q$65,MATCH(year.selected,Mercado!$F$2:$Q$2)+2,FALSE),"")</f>
        <v/>
      </c>
      <c r="BW148" s="362" t="str">
        <f>IFERROR(VLOOKUP(BW63,Mercado!$D$41:$Q$65,MATCH(year.selected,Mercado!$F$2:$Q$2)+2,FALSE),"")</f>
        <v/>
      </c>
      <c r="BX148" s="362" t="str">
        <f>IFERROR(VLOOKUP(BX63,Mercado!$D$41:$Q$65,MATCH(year.selected,Mercado!$F$2:$Q$2)+2,FALSE),"")</f>
        <v/>
      </c>
      <c r="BY148" s="362" t="str">
        <f>IFERROR(VLOOKUP(BY63,Mercado!$D$41:$Q$65,MATCH(year.selected,Mercado!$F$2:$Q$2)+2,FALSE),"")</f>
        <v/>
      </c>
      <c r="BZ148" s="362" t="str">
        <f>IFERROR(VLOOKUP(BZ63,Mercado!$D$41:$Q$65,MATCH(year.selected,Mercado!$F$2:$Q$2)+2,FALSE),"")</f>
        <v/>
      </c>
      <c r="CA148" s="362" t="str">
        <f>IFERROR(VLOOKUP(CA63,Mercado!$D$41:$Q$65,MATCH(year.selected,Mercado!$F$2:$Q$2)+2,FALSE),"")</f>
        <v/>
      </c>
      <c r="CB148" s="362" t="str">
        <f>IFERROR(VLOOKUP(CB63,Mercado!$D$41:$Q$65,MATCH(year.selected,Mercado!$F$2:$Q$2)+2,FALSE),"")</f>
        <v/>
      </c>
      <c r="CC148" s="362" t="str">
        <f>IFERROR(VLOOKUP(CC63,Mercado!$D$41:$Q$65,MATCH(year.selected,Mercado!$F$2:$Q$2)+2,FALSE),"")</f>
        <v/>
      </c>
      <c r="CD148" s="362" t="str">
        <f>IFERROR(VLOOKUP(CD63,Mercado!$D$41:$Q$65,MATCH(year.selected,Mercado!$F$2:$Q$2)+2,FALSE),"")</f>
        <v/>
      </c>
      <c r="CE148" s="362" t="str">
        <f>IFERROR(VLOOKUP(CE63,Mercado!$D$41:$Q$65,MATCH(year.selected,Mercado!$F$2:$Q$2)+2,FALSE),"")</f>
        <v/>
      </c>
      <c r="CF148" s="362" t="str">
        <f>IFERROR(VLOOKUP(CF63,Mercado!$D$41:$Q$65,MATCH(year.selected,Mercado!$F$2:$Q$2)+2,FALSE),"")</f>
        <v/>
      </c>
      <c r="CG148" s="362" t="str">
        <f>IFERROR(VLOOKUP(CG63,Mercado!$D$41:$Q$65,MATCH(year.selected,Mercado!$F$2:$Q$2)+2,FALSE),"")</f>
        <v/>
      </c>
      <c r="CH148" s="362" t="str">
        <f>IFERROR(VLOOKUP(CH63,Mercado!$D$41:$Q$65,MATCH(year.selected,Mercado!$F$2:$Q$2)+2,FALSE),"")</f>
        <v/>
      </c>
      <c r="CI148" s="362" t="str">
        <f>IFERROR(VLOOKUP(CI63,Mercado!$D$41:$Q$65,MATCH(year.selected,Mercado!$F$2:$Q$2)+2,FALSE),"")</f>
        <v/>
      </c>
      <c r="CJ148" s="362" t="str">
        <f>IFERROR(VLOOKUP(CJ63,Mercado!$D$41:$Q$65,MATCH(year.selected,Mercado!$F$2:$Q$2)+2,FALSE),"")</f>
        <v/>
      </c>
      <c r="CK148" s="362" t="str">
        <f>IFERROR(VLOOKUP(CK63,Mercado!$D$41:$Q$65,MATCH(year.selected,Mercado!$F$2:$Q$2)+2,FALSE),"")</f>
        <v/>
      </c>
      <c r="CL148" s="362" t="str">
        <f>IFERROR(VLOOKUP(CL63,Mercado!$D$41:$Q$65,MATCH(year.selected,Mercado!$F$2:$Q$2)+2,FALSE),"")</f>
        <v/>
      </c>
      <c r="CM148" s="362" t="str">
        <f>IFERROR(VLOOKUP(CM63,Mercado!$D$41:$Q$65,MATCH(year.selected,Mercado!$F$2:$Q$2)+2,FALSE),"")</f>
        <v/>
      </c>
      <c r="CN148" s="362" t="str">
        <f>IFERROR(VLOOKUP(CN63,Mercado!$D$41:$Q$65,MATCH(year.selected,Mercado!$F$2:$Q$2)+2,FALSE),"")</f>
        <v/>
      </c>
      <c r="CO148" s="362" t="str">
        <f>IFERROR(VLOOKUP(CO63,Mercado!$D$41:$Q$65,MATCH(year.selected,Mercado!$F$2:$Q$2)+2,FALSE),"")</f>
        <v/>
      </c>
      <c r="CP148" s="362" t="str">
        <f>IFERROR(VLOOKUP(CP63,Mercado!$D$41:$Q$65,MATCH(year.selected,Mercado!$F$2:$Q$2)+2,FALSE),"")</f>
        <v/>
      </c>
      <c r="CQ148" s="362" t="str">
        <f>IFERROR(VLOOKUP(CQ63,Mercado!$D$41:$Q$65,MATCH(year.selected,Mercado!$F$2:$Q$2)+2,FALSE),"")</f>
        <v/>
      </c>
      <c r="CR148" s="362" t="str">
        <f>IFERROR(VLOOKUP(CR63,Mercado!$D$41:$Q$65,MATCH(year.selected,Mercado!$F$2:$Q$2)+2,FALSE),"")</f>
        <v/>
      </c>
      <c r="CS148" s="362" t="str">
        <f>IFERROR(VLOOKUP(CS63,Mercado!$D$41:$Q$65,MATCH(year.selected,Mercado!$F$2:$Q$2)+2,FALSE),"")</f>
        <v/>
      </c>
      <c r="CT148" s="362" t="str">
        <f>IFERROR(VLOOKUP(CT63,Mercado!$D$41:$Q$65,MATCH(year.selected,Mercado!$F$2:$Q$2)+2,FALSE),"")</f>
        <v/>
      </c>
      <c r="CU148" s="362" t="str">
        <f>IFERROR(VLOOKUP(CU63,Mercado!$D$41:$Q$65,MATCH(year.selected,Mercado!$F$2:$Q$2)+2,FALSE),"")</f>
        <v/>
      </c>
      <c r="CV148" s="362" t="str">
        <f>IFERROR(VLOOKUP(CV63,Mercado!$D$41:$Q$65,MATCH(year.selected,Mercado!$F$2:$Q$2)+2,FALSE),"")</f>
        <v/>
      </c>
      <c r="CW148" s="362" t="str">
        <f>IFERROR(VLOOKUP(CW63,Mercado!$D$41:$Q$65,MATCH(year.selected,Mercado!$F$2:$Q$2)+2,FALSE),"")</f>
        <v/>
      </c>
      <c r="CX148" s="362" t="str">
        <f>IFERROR(VLOOKUP(CX63,Mercado!$D$41:$Q$65,MATCH(year.selected,Mercado!$F$2:$Q$2)+2,FALSE),"")</f>
        <v/>
      </c>
      <c r="CY148" s="362" t="str">
        <f>IFERROR(VLOOKUP(CY63,Mercado!$D$41:$Q$65,MATCH(year.selected,Mercado!$F$2:$Q$2)+2,FALSE),"")</f>
        <v/>
      </c>
      <c r="CZ148" s="362" t="str">
        <f>IFERROR(VLOOKUP(CZ63,Mercado!$D$41:$Q$65,MATCH(year.selected,Mercado!$F$2:$Q$2)+2,FALSE),"")</f>
        <v/>
      </c>
      <c r="DA148" s="362" t="str">
        <f>IFERROR(VLOOKUP(DA63,Mercado!$D$41:$Q$65,MATCH(year.selected,Mercado!$F$2:$Q$2)+2,FALSE),"")</f>
        <v/>
      </c>
      <c r="DB148" s="362" t="str">
        <f>IFERROR(VLOOKUP(DB63,Mercado!$D$41:$Q$65,MATCH(year.selected,Mercado!$F$2:$Q$2)+2,FALSE),"")</f>
        <v/>
      </c>
      <c r="DC148" s="362" t="str">
        <f>IFERROR(VLOOKUP(DC63,Mercado!$D$41:$Q$65,MATCH(year.selected,Mercado!$F$2:$Q$2)+2,FALSE),"")</f>
        <v/>
      </c>
      <c r="DD148" s="362" t="str">
        <f>IFERROR(VLOOKUP(DD63,Mercado!$D$41:$Q$65,MATCH(year.selected,Mercado!$F$2:$Q$2)+2,FALSE),"")</f>
        <v/>
      </c>
      <c r="DE148" s="362" t="str">
        <f>IFERROR(VLOOKUP(DE63,Mercado!$D$41:$Q$65,MATCH(year.selected,Mercado!$F$2:$Q$2)+2,FALSE),"")</f>
        <v/>
      </c>
      <c r="DF148" s="362" t="str">
        <f>IFERROR(VLOOKUP(DF63,Mercado!$D$41:$Q$65,MATCH(year.selected,Mercado!$F$2:$Q$2)+2,FALSE),"")</f>
        <v/>
      </c>
      <c r="DG148" s="362" t="str">
        <f>IFERROR(VLOOKUP(DG63,Mercado!$D$41:$Q$65,MATCH(year.selected,Mercado!$F$2:$Q$2)+2,FALSE),"")</f>
        <v/>
      </c>
      <c r="DH148" s="362" t="str">
        <f>IFERROR(VLOOKUP(DH63,Mercado!$D$41:$Q$65,MATCH(year.selected,Mercado!$F$2:$Q$2)+2,FALSE),"")</f>
        <v/>
      </c>
      <c r="DI148" s="362" t="str">
        <f>IFERROR(VLOOKUP(DI63,Mercado!$D$41:$Q$65,MATCH(year.selected,Mercado!$F$2:$Q$2)+2,FALSE),"")</f>
        <v/>
      </c>
      <c r="DJ148" s="362" t="str">
        <f>IFERROR(VLOOKUP(DJ63,Mercado!$D$41:$Q$65,MATCH(year.selected,Mercado!$F$2:$Q$2)+2,FALSE),"")</f>
        <v/>
      </c>
      <c r="DK148" s="362" t="str">
        <f>IFERROR(VLOOKUP(DK63,Mercado!$D$41:$Q$65,MATCH(year.selected,Mercado!$F$2:$Q$2)+2,FALSE),"")</f>
        <v/>
      </c>
      <c r="DL148" s="362" t="str">
        <f>IFERROR(VLOOKUP(DL63,Mercado!$D$41:$Q$65,MATCH(year.selected,Mercado!$F$2:$Q$2)+2,FALSE),"")</f>
        <v/>
      </c>
      <c r="DM148" s="362" t="str">
        <f>IFERROR(VLOOKUP(DM63,Mercado!$D$41:$Q$65,MATCH(year.selected,Mercado!$F$2:$Q$2)+2,FALSE),"")</f>
        <v/>
      </c>
      <c r="DN148" s="362" t="str">
        <f>IFERROR(VLOOKUP(DN63,Mercado!$D$41:$Q$65,MATCH(year.selected,Mercado!$F$2:$Q$2)+2,FALSE),"")</f>
        <v/>
      </c>
      <c r="DO148" s="362" t="str">
        <f>IFERROR(VLOOKUP(DO63,Mercado!$D$41:$Q$65,MATCH(year.selected,Mercado!$F$2:$Q$2)+2,FALSE),"")</f>
        <v/>
      </c>
      <c r="DP148" s="362" t="str">
        <f>IFERROR(VLOOKUP(DP63,Mercado!$D$41:$Q$65,MATCH(year.selected,Mercado!$F$2:$Q$2)+2,FALSE),"")</f>
        <v/>
      </c>
      <c r="DQ148" s="362" t="str">
        <f>IFERROR(VLOOKUP(DQ63,Mercado!$D$41:$Q$65,MATCH(year.selected,Mercado!$F$2:$Q$2)+2,FALSE),"")</f>
        <v/>
      </c>
      <c r="DR148" s="362" t="str">
        <f>IFERROR(VLOOKUP(DR63,Mercado!$D$41:$Q$65,MATCH(year.selected,Mercado!$F$2:$Q$2)+2,FALSE),"")</f>
        <v/>
      </c>
      <c r="DS148" s="362" t="str">
        <f>IFERROR(VLOOKUP(DS63,Mercado!$D$41:$Q$65,MATCH(year.selected,Mercado!$F$2:$Q$2)+2,FALSE),"")</f>
        <v/>
      </c>
      <c r="DT148" s="362" t="str">
        <f>IFERROR(VLOOKUP(DT63,Mercado!$D$41:$Q$65,MATCH(year.selected,Mercado!$F$2:$Q$2)+2,FALSE),"")</f>
        <v/>
      </c>
      <c r="DU148" s="362" t="str">
        <f>IFERROR(VLOOKUP(DU63,Mercado!$D$41:$Q$65,MATCH(year.selected,Mercado!$F$2:$Q$2)+2,FALSE),"")</f>
        <v/>
      </c>
      <c r="DV148" s="362" t="str">
        <f>IFERROR(VLOOKUP(DV63,Mercado!$D$41:$Q$65,MATCH(year.selected,Mercado!$F$2:$Q$2)+2,FALSE),"")</f>
        <v/>
      </c>
      <c r="DW148" s="362" t="str">
        <f>IFERROR(VLOOKUP(DW63,Mercado!$D$41:$Q$65,MATCH(year.selected,Mercado!$F$2:$Q$2)+2,FALSE),"")</f>
        <v/>
      </c>
      <c r="DX148" s="362" t="str">
        <f>IFERROR(VLOOKUP(DX63,Mercado!$D$41:$Q$65,MATCH(year.selected,Mercado!$F$2:$Q$2)+2,FALSE),"")</f>
        <v/>
      </c>
      <c r="DY148" s="362" t="str">
        <f>IFERROR(VLOOKUP(DY63,Mercado!$D$41:$Q$65,MATCH(year.selected,Mercado!$F$2:$Q$2)+2,FALSE),"")</f>
        <v/>
      </c>
      <c r="DZ148" s="362" t="str">
        <f>IFERROR(VLOOKUP(DZ63,Mercado!$D$41:$Q$65,MATCH(year.selected,Mercado!$F$2:$Q$2)+2,FALSE),"")</f>
        <v/>
      </c>
      <c r="EA148" s="362" t="str">
        <f>IFERROR(VLOOKUP(EA63,Mercado!$D$41:$Q$65,MATCH(year.selected,Mercado!$F$2:$Q$2)+2,FALSE),"")</f>
        <v/>
      </c>
      <c r="EB148" s="362" t="str">
        <f>IFERROR(VLOOKUP(EB63,Mercado!$D$41:$Q$65,MATCH(year.selected,Mercado!$F$2:$Q$2)+2,FALSE),"")</f>
        <v/>
      </c>
      <c r="EC148" s="362" t="str">
        <f>IFERROR(VLOOKUP(EC63,Mercado!$D$41:$Q$65,MATCH(year.selected,Mercado!$F$2:$Q$2)+2,FALSE),"")</f>
        <v/>
      </c>
      <c r="ED148" s="362" t="str">
        <f>IFERROR(VLOOKUP(ED63,Mercado!$D$41:$Q$65,MATCH(year.selected,Mercado!$F$2:$Q$2)+2,FALSE),"")</f>
        <v/>
      </c>
      <c r="EE148" s="362" t="str">
        <f>IFERROR(VLOOKUP(EE63,Mercado!$D$41:$Q$65,MATCH(year.selected,Mercado!$F$2:$Q$2)+2,FALSE),"")</f>
        <v/>
      </c>
      <c r="EF148" s="362" t="str">
        <f>IFERROR(VLOOKUP(EF63,Mercado!$D$41:$Q$65,MATCH(year.selected,Mercado!$F$2:$Q$2)+2,FALSE),"")</f>
        <v/>
      </c>
      <c r="EG148" s="362" t="str">
        <f>IFERROR(VLOOKUP(EG63,Mercado!$D$41:$Q$65,MATCH(year.selected,Mercado!$F$2:$Q$2)+2,FALSE),"")</f>
        <v/>
      </c>
      <c r="EH148" s="362" t="str">
        <f>IFERROR(VLOOKUP(EH63,Mercado!$D$41:$Q$65,MATCH(year.selected,Mercado!$F$2:$Q$2)+2,FALSE),"")</f>
        <v/>
      </c>
      <c r="EI148" s="362" t="str">
        <f>IFERROR(VLOOKUP(EI63,Mercado!$D$41:$Q$65,MATCH(year.selected,Mercado!$F$2:$Q$2)+2,FALSE),"")</f>
        <v/>
      </c>
      <c r="EJ148" s="362" t="str">
        <f>IFERROR(VLOOKUP(EJ63,Mercado!$D$41:$Q$65,MATCH(year.selected,Mercado!$F$2:$Q$2)+2,FALSE),"")</f>
        <v/>
      </c>
      <c r="EK148" s="362" t="str">
        <f>IFERROR(VLOOKUP(EK63,Mercado!$D$41:$Q$65,MATCH(year.selected,Mercado!$F$2:$Q$2)+2,FALSE),"")</f>
        <v/>
      </c>
      <c r="EL148" s="362" t="str">
        <f>IFERROR(VLOOKUP(EL63,Mercado!$D$41:$Q$65,MATCH(year.selected,Mercado!$F$2:$Q$2)+2,FALSE),"")</f>
        <v/>
      </c>
      <c r="EM148" s="362" t="str">
        <f>IFERROR(VLOOKUP(EM63,Mercado!$D$41:$Q$65,MATCH(year.selected,Mercado!$F$2:$Q$2)+2,FALSE),"")</f>
        <v/>
      </c>
      <c r="EN148" s="362" t="str">
        <f>IFERROR(VLOOKUP(EN63,Mercado!$D$41:$Q$65,MATCH(year.selected,Mercado!$F$2:$Q$2)+2,FALSE),"")</f>
        <v/>
      </c>
      <c r="EO148" s="362" t="str">
        <f>IFERROR(VLOOKUP(EO63,Mercado!$D$41:$Q$65,MATCH(year.selected,Mercado!$F$2:$Q$2)+2,FALSE),"")</f>
        <v/>
      </c>
      <c r="EP148" s="362" t="str">
        <f>IFERROR(VLOOKUP(EP63,Mercado!$D$41:$Q$65,MATCH(year.selected,Mercado!$F$2:$Q$2)+2,FALSE),"")</f>
        <v/>
      </c>
      <c r="EQ148" s="362" t="str">
        <f>IFERROR(VLOOKUP(EQ63,Mercado!$D$41:$Q$65,MATCH(year.selected,Mercado!$F$2:$Q$2)+2,FALSE),"")</f>
        <v/>
      </c>
      <c r="ER148" s="362" t="str">
        <f>IFERROR(VLOOKUP(ER63,Mercado!$D$41:$Q$65,MATCH(year.selected,Mercado!$F$2:$Q$2)+2,FALSE),"")</f>
        <v/>
      </c>
      <c r="ES148" s="362" t="str">
        <f>IFERROR(VLOOKUP(ES63,Mercado!$D$41:$Q$65,MATCH(year.selected,Mercado!$F$2:$Q$2)+2,FALSE),"")</f>
        <v/>
      </c>
      <c r="ET148" s="362" t="str">
        <f>IFERROR(VLOOKUP(ET63,Mercado!$D$41:$Q$65,MATCH(year.selected,Mercado!$F$2:$Q$2)+2,FALSE),"")</f>
        <v/>
      </c>
      <c r="EU148" s="362" t="str">
        <f>IFERROR(VLOOKUP(EU63,Mercado!$D$41:$Q$65,MATCH(year.selected,Mercado!$F$2:$Q$2)+2,FALSE),"")</f>
        <v/>
      </c>
      <c r="EV148" s="362" t="str">
        <f>IFERROR(VLOOKUP(EV63,Mercado!$D$41:$Q$65,MATCH(year.selected,Mercado!$F$2:$Q$2)+2,FALSE),"")</f>
        <v/>
      </c>
      <c r="EW148" s="362" t="str">
        <f>IFERROR(VLOOKUP(EW63,Mercado!$D$41:$Q$65,MATCH(year.selected,Mercado!$F$2:$Q$2)+2,FALSE),"")</f>
        <v/>
      </c>
      <c r="EX148" s="362" t="str">
        <f>IFERROR(VLOOKUP(EX63,Mercado!$D$41:$Q$65,MATCH(year.selected,Mercado!$F$2:$Q$2)+2,FALSE),"")</f>
        <v/>
      </c>
      <c r="EY148" s="362" t="str">
        <f>IFERROR(VLOOKUP(EY63,Mercado!$D$41:$Q$65,MATCH(year.selected,Mercado!$F$2:$Q$2)+2,FALSE),"")</f>
        <v/>
      </c>
      <c r="EZ148" s="362" t="str">
        <f>IFERROR(VLOOKUP(EZ63,Mercado!$D$41:$Q$65,MATCH(year.selected,Mercado!$F$2:$Q$2)+2,FALSE),"")</f>
        <v/>
      </c>
      <c r="FA148" s="362" t="str">
        <f>IFERROR(VLOOKUP(FA63,Mercado!$D$41:$Q$65,MATCH(year.selected,Mercado!$F$2:$Q$2)+2,FALSE),"")</f>
        <v/>
      </c>
      <c r="FB148" s="362" t="str">
        <f>IFERROR(VLOOKUP(FB63,Mercado!$D$41:$Q$65,MATCH(year.selected,Mercado!$F$2:$Q$2)+2,FALSE),"")</f>
        <v/>
      </c>
      <c r="FC148" s="362" t="str">
        <f>IFERROR(VLOOKUP(FC63,Mercado!$D$41:$Q$65,MATCH(year.selected,Mercado!$F$2:$Q$2)+2,FALSE),"")</f>
        <v/>
      </c>
      <c r="FD148" s="362" t="str">
        <f>IFERROR(VLOOKUP(FD63,Mercado!$D$41:$Q$65,MATCH(year.selected,Mercado!$F$2:$Q$2)+2,FALSE),"")</f>
        <v/>
      </c>
      <c r="FE148" s="362" t="str">
        <f>IFERROR(VLOOKUP(FE63,Mercado!$D$41:$Q$65,MATCH(year.selected,Mercado!$F$2:$Q$2)+2,FALSE),"")</f>
        <v/>
      </c>
      <c r="FF148" s="362" t="str">
        <f>IFERROR(VLOOKUP(FF63,Mercado!$D$41:$Q$65,MATCH(year.selected,Mercado!$F$2:$Q$2)+2,FALSE),"")</f>
        <v/>
      </c>
      <c r="FG148" s="362" t="str">
        <f>IFERROR(VLOOKUP(FG63,Mercado!$D$41:$Q$65,MATCH(year.selected,Mercado!$F$2:$Q$2)+2,FALSE),"")</f>
        <v/>
      </c>
      <c r="FH148" s="362" t="str">
        <f>IFERROR(VLOOKUP(FH63,Mercado!$D$41:$Q$65,MATCH(year.selected,Mercado!$F$2:$Q$2)+2,FALSE),"")</f>
        <v/>
      </c>
      <c r="FI148" s="362" t="str">
        <f>IFERROR(VLOOKUP(FI63,Mercado!$D$41:$Q$65,MATCH(year.selected,Mercado!$F$2:$Q$2)+2,FALSE),"")</f>
        <v/>
      </c>
      <c r="FJ148" s="362" t="str">
        <f>IFERROR(VLOOKUP(FJ63,Mercado!$D$41:$Q$65,MATCH(year.selected,Mercado!$F$2:$Q$2)+2,FALSE),"")</f>
        <v/>
      </c>
      <c r="FK148" s="362" t="str">
        <f>IFERROR(VLOOKUP(FK63,Mercado!$D$41:$Q$65,MATCH(year.selected,Mercado!$F$2:$Q$2)+2,FALSE),"")</f>
        <v/>
      </c>
      <c r="FL148" s="362" t="str">
        <f>IFERROR(VLOOKUP(FL63,Mercado!$D$41:$Q$65,MATCH(year.selected,Mercado!$F$2:$Q$2)+2,FALSE),"")</f>
        <v/>
      </c>
      <c r="FM148" s="362" t="str">
        <f>IFERROR(VLOOKUP(FM63,Mercado!$D$41:$Q$65,MATCH(year.selected,Mercado!$F$2:$Q$2)+2,FALSE),"")</f>
        <v/>
      </c>
      <c r="FN148" s="362" t="str">
        <f>IFERROR(VLOOKUP(FN63,Mercado!$D$41:$Q$65,MATCH(year.selected,Mercado!$F$2:$Q$2)+2,FALSE),"")</f>
        <v/>
      </c>
      <c r="FO148" s="362" t="str">
        <f>IFERROR(VLOOKUP(FO63,Mercado!$D$41:$Q$65,MATCH(year.selected,Mercado!$F$2:$Q$2)+2,FALSE),"")</f>
        <v/>
      </c>
      <c r="FP148" s="362" t="str">
        <f>IFERROR(VLOOKUP(FP63,Mercado!$D$41:$Q$65,MATCH(year.selected,Mercado!$F$2:$Q$2)+2,FALSE),"")</f>
        <v/>
      </c>
      <c r="FQ148" s="362" t="str">
        <f>IFERROR(VLOOKUP(FQ63,Mercado!$D$41:$Q$65,MATCH(year.selected,Mercado!$F$2:$Q$2)+2,FALSE),"")</f>
        <v/>
      </c>
      <c r="FR148" s="362" t="str">
        <f>IFERROR(VLOOKUP(FR63,Mercado!$D$41:$Q$65,MATCH(year.selected,Mercado!$F$2:$Q$2)+2,FALSE),"")</f>
        <v/>
      </c>
      <c r="FS148" s="362" t="str">
        <f>IFERROR(VLOOKUP(FS63,Mercado!$D$41:$Q$65,MATCH(year.selected,Mercado!$F$2:$Q$2)+2,FALSE),"")</f>
        <v/>
      </c>
      <c r="FT148" s="362" t="str">
        <f>IFERROR(VLOOKUP(FT63,Mercado!$D$41:$Q$65,MATCH(year.selected,Mercado!$F$2:$Q$2)+2,FALSE),"")</f>
        <v/>
      </c>
      <c r="FU148" s="362" t="str">
        <f>IFERROR(VLOOKUP(FU63,Mercado!$D$41:$Q$65,MATCH(year.selected,Mercado!$F$2:$Q$2)+2,FALSE),"")</f>
        <v/>
      </c>
      <c r="FV148" s="362" t="str">
        <f>IFERROR(VLOOKUP(FV63,Mercado!$D$41:$Q$65,MATCH(year.selected,Mercado!$F$2:$Q$2)+2,FALSE),"")</f>
        <v/>
      </c>
      <c r="FW148" s="362" t="str">
        <f>IFERROR(VLOOKUP(FW63,Mercado!$D$41:$Q$65,MATCH(year.selected,Mercado!$F$2:$Q$2)+2,FALSE),"")</f>
        <v/>
      </c>
      <c r="FX148" s="362" t="str">
        <f>IFERROR(VLOOKUP(FX63,Mercado!$D$41:$Q$65,MATCH(year.selected,Mercado!$F$2:$Q$2)+2,FALSE),"")</f>
        <v/>
      </c>
      <c r="FY148" s="362" t="str">
        <f>IFERROR(VLOOKUP(FY63,Mercado!$D$41:$Q$65,MATCH(year.selected,Mercado!$F$2:$Q$2)+2,FALSE),"")</f>
        <v/>
      </c>
      <c r="FZ148" s="362" t="str">
        <f>IFERROR(VLOOKUP(FZ63,Mercado!$D$41:$Q$65,MATCH(year.selected,Mercado!$F$2:$Q$2)+2,FALSE),"")</f>
        <v/>
      </c>
      <c r="GA148" s="362" t="str">
        <f>IFERROR(VLOOKUP(GA63,Mercado!$D$41:$Q$65,MATCH(year.selected,Mercado!$F$2:$Q$2)+2,FALSE),"")</f>
        <v/>
      </c>
      <c r="GB148" s="362" t="str">
        <f>IFERROR(VLOOKUP(GB63,Mercado!$D$41:$Q$65,MATCH(year.selected,Mercado!$F$2:$Q$2)+2,FALSE),"")</f>
        <v/>
      </c>
      <c r="GC148" s="362" t="str">
        <f>IFERROR(VLOOKUP(GC63,Mercado!$D$41:$Q$65,MATCH(year.selected,Mercado!$F$2:$Q$2)+2,FALSE),"")</f>
        <v/>
      </c>
      <c r="GD148" s="362" t="str">
        <f>IFERROR(VLOOKUP(GD63,Mercado!$D$41:$Q$65,MATCH(year.selected,Mercado!$F$2:$Q$2)+2,FALSE),"")</f>
        <v/>
      </c>
      <c r="GE148" s="362" t="str">
        <f>IFERROR(VLOOKUP(GE63,Mercado!$D$41:$Q$65,MATCH(year.selected,Mercado!$F$2:$Q$2)+2,FALSE),"")</f>
        <v/>
      </c>
      <c r="GF148" s="362" t="str">
        <f>IFERROR(VLOOKUP(GF63,Mercado!$D$41:$Q$65,MATCH(year.selected,Mercado!$F$2:$Q$2)+2,FALSE),"")</f>
        <v/>
      </c>
      <c r="GG148" s="362" t="str">
        <f>IFERROR(VLOOKUP(GG63,Mercado!$D$41:$Q$65,MATCH(year.selected,Mercado!$F$2:$Q$2)+2,FALSE),"")</f>
        <v/>
      </c>
      <c r="GH148" s="362" t="str">
        <f>IFERROR(VLOOKUP(GH63,Mercado!$D$41:$Q$65,MATCH(year.selected,Mercado!$F$2:$Q$2)+2,FALSE),"")</f>
        <v/>
      </c>
      <c r="GI148" s="362" t="str">
        <f>IFERROR(VLOOKUP(GI63,Mercado!$D$41:$Q$65,MATCH(year.selected,Mercado!$F$2:$Q$2)+2,FALSE),"")</f>
        <v/>
      </c>
      <c r="GJ148" s="362" t="str">
        <f>IFERROR(VLOOKUP(GJ63,Mercado!$D$41:$Q$65,MATCH(year.selected,Mercado!$F$2:$Q$2)+2,FALSE),"")</f>
        <v/>
      </c>
      <c r="GK148" s="362" t="str">
        <f>IFERROR(VLOOKUP(GK63,Mercado!$D$41:$Q$65,MATCH(year.selected,Mercado!$F$2:$Q$2)+2,FALSE),"")</f>
        <v/>
      </c>
      <c r="GL148" s="362" t="str">
        <f>IFERROR(VLOOKUP(GL63,Mercado!$D$41:$Q$65,MATCH(year.selected,Mercado!$F$2:$Q$2)+2,FALSE),"")</f>
        <v/>
      </c>
      <c r="GM148" s="362" t="str">
        <f>IFERROR(VLOOKUP(GM63,Mercado!$D$41:$Q$65,MATCH(year.selected,Mercado!$F$2:$Q$2)+2,FALSE),"")</f>
        <v/>
      </c>
      <c r="GN148" s="362" t="str">
        <f>IFERROR(VLOOKUP(GN63,Mercado!$D$41:$Q$65,MATCH(year.selected,Mercado!$F$2:$Q$2)+2,FALSE),"")</f>
        <v/>
      </c>
      <c r="GO148" s="362" t="str">
        <f>IFERROR(VLOOKUP(GO63,Mercado!$D$41:$Q$65,MATCH(year.selected,Mercado!$F$2:$Q$2)+2,FALSE),"")</f>
        <v/>
      </c>
      <c r="GP148" s="362" t="str">
        <f>IFERROR(VLOOKUP(GP63,Mercado!$D$41:$Q$65,MATCH(year.selected,Mercado!$F$2:$Q$2)+2,FALSE),"")</f>
        <v/>
      </c>
      <c r="GQ148" s="362" t="str">
        <f>IFERROR(VLOOKUP(GQ63,Mercado!$D$41:$Q$65,MATCH(year.selected,Mercado!$F$2:$Q$2)+2,FALSE),"")</f>
        <v/>
      </c>
      <c r="GR148" s="362" t="str">
        <f>IFERROR(VLOOKUP(GR63,Mercado!$D$41:$Q$65,MATCH(year.selected,Mercado!$F$2:$Q$2)+2,FALSE),"")</f>
        <v/>
      </c>
      <c r="GS148" s="362" t="str">
        <f>IFERROR(VLOOKUP(GS63,Mercado!$D$41:$Q$65,MATCH(year.selected,Mercado!$F$2:$Q$2)+2,FALSE),"")</f>
        <v/>
      </c>
      <c r="GT148" s="362" t="str">
        <f>IFERROR(VLOOKUP(GT63,Mercado!$D$41:$Q$65,MATCH(year.selected,Mercado!$F$2:$Q$2)+2,FALSE),"")</f>
        <v/>
      </c>
      <c r="GU148" s="362" t="str">
        <f>IFERROR(VLOOKUP(GU63,Mercado!$D$41:$Q$65,MATCH(year.selected,Mercado!$F$2:$Q$2)+2,FALSE),"")</f>
        <v/>
      </c>
      <c r="GV148" s="362" t="str">
        <f>IFERROR(VLOOKUP(GV63,Mercado!$D$41:$Q$65,MATCH(year.selected,Mercado!$F$2:$Q$2)+2,FALSE),"")</f>
        <v/>
      </c>
      <c r="GW148" s="362" t="str">
        <f>IFERROR(VLOOKUP(GW63,Mercado!$D$41:$Q$65,MATCH(year.selected,Mercado!$F$2:$Q$2)+2,FALSE),"")</f>
        <v/>
      </c>
      <c r="GX148" s="362" t="str">
        <f>IFERROR(VLOOKUP(GX63,Mercado!$D$41:$Q$65,MATCH(year.selected,Mercado!$F$2:$Q$2)+2,FALSE),"")</f>
        <v/>
      </c>
      <c r="GY148" s="362" t="str">
        <f>IFERROR(VLOOKUP(GY63,Mercado!$D$41:$Q$65,MATCH(year.selected,Mercado!$F$2:$Q$2)+2,FALSE),"")</f>
        <v/>
      </c>
      <c r="GZ148" s="362" t="str">
        <f>IFERROR(VLOOKUP(GZ63,Mercado!$D$41:$Q$65,MATCH(year.selected,Mercado!$F$2:$Q$2)+2,FALSE),"")</f>
        <v/>
      </c>
      <c r="HA148" s="362" t="str">
        <f>IFERROR(VLOOKUP(HA63,Mercado!$D$41:$Q$65,MATCH(year.selected,Mercado!$F$2:$Q$2)+2,FALSE),"")</f>
        <v/>
      </c>
      <c r="HB148" s="362" t="str">
        <f>IFERROR(VLOOKUP(HB63,Mercado!$D$41:$Q$65,MATCH(year.selected,Mercado!$F$2:$Q$2)+2,FALSE),"")</f>
        <v/>
      </c>
      <c r="HC148" s="362" t="str">
        <f>IFERROR(VLOOKUP(HC63,Mercado!$D$41:$Q$65,MATCH(year.selected,Mercado!$F$2:$Q$2)+2,FALSE),"")</f>
        <v/>
      </c>
      <c r="HD148" s="362" t="str">
        <f>IFERROR(VLOOKUP(HD63,Mercado!$D$41:$Q$65,MATCH(year.selected,Mercado!$F$2:$Q$2)+2,FALSE),"")</f>
        <v/>
      </c>
      <c r="HE148" s="362" t="str">
        <f>IFERROR(VLOOKUP(HE63,Mercado!$D$41:$Q$65,MATCH(year.selected,Mercado!$F$2:$Q$2)+2,FALSE),"")</f>
        <v/>
      </c>
      <c r="HF148" s="362" t="str">
        <f>IFERROR(VLOOKUP(HF63,Mercado!$D$41:$Q$65,MATCH(year.selected,Mercado!$F$2:$Q$2)+2,FALSE),"")</f>
        <v/>
      </c>
      <c r="HG148" s="362" t="str">
        <f>IFERROR(VLOOKUP(HG63,Mercado!$D$41:$Q$65,MATCH(year.selected,Mercado!$F$2:$Q$2)+2,FALSE),"")</f>
        <v/>
      </c>
      <c r="HH148" s="362" t="str">
        <f>IFERROR(VLOOKUP(HH63,Mercado!$D$41:$Q$65,MATCH(year.selected,Mercado!$F$2:$Q$2)+2,FALSE),"")</f>
        <v/>
      </c>
      <c r="HI148" s="362" t="str">
        <f>IFERROR(VLOOKUP(HI63,Mercado!$D$41:$Q$65,MATCH(year.selected,Mercado!$F$2:$Q$2)+2,FALSE),"")</f>
        <v/>
      </c>
      <c r="HJ148" s="362" t="str">
        <f>IFERROR(VLOOKUP(HJ63,Mercado!$D$41:$Q$65,MATCH(year.selected,Mercado!$F$2:$Q$2)+2,FALSE),"")</f>
        <v/>
      </c>
      <c r="HK148" s="362" t="str">
        <f>IFERROR(VLOOKUP(HK63,Mercado!$D$41:$Q$65,MATCH(year.selected,Mercado!$F$2:$Q$2)+2,FALSE),"")</f>
        <v/>
      </c>
      <c r="HL148" s="362" t="str">
        <f>IFERROR(VLOOKUP(HL63,Mercado!$D$41:$Q$65,MATCH(year.selected,Mercado!$F$2:$Q$2)+2,FALSE),"")</f>
        <v/>
      </c>
      <c r="HM148" s="362" t="str">
        <f>IFERROR(VLOOKUP(HM63,Mercado!$D$41:$Q$65,MATCH(year.selected,Mercado!$F$2:$Q$2)+2,FALSE),"")</f>
        <v/>
      </c>
      <c r="HN148" s="362" t="str">
        <f>IFERROR(VLOOKUP(HN63,Mercado!$D$41:$Q$65,MATCH(year.selected,Mercado!$F$2:$Q$2)+2,FALSE),"")</f>
        <v/>
      </c>
      <c r="HO148" s="362" t="str">
        <f>IFERROR(VLOOKUP(HO63,Mercado!$D$41:$Q$65,MATCH(year.selected,Mercado!$F$2:$Q$2)+2,FALSE),"")</f>
        <v/>
      </c>
      <c r="HP148" s="362" t="str">
        <f>IFERROR(VLOOKUP(HP63,Mercado!$D$41:$Q$65,MATCH(year.selected,Mercado!$F$2:$Q$2)+2,FALSE),"")</f>
        <v/>
      </c>
      <c r="HQ148" s="362" t="str">
        <f>IFERROR(VLOOKUP(HQ63,Mercado!$D$41:$Q$65,MATCH(year.selected,Mercado!$F$2:$Q$2)+2,FALSE),"")</f>
        <v/>
      </c>
      <c r="HR148" s="362" t="str">
        <f>IFERROR(VLOOKUP(HR63,Mercado!$D$41:$Q$65,MATCH(year.selected,Mercado!$F$2:$Q$2)+2,FALSE),"")</f>
        <v/>
      </c>
      <c r="HS148" s="362" t="str">
        <f>IFERROR(VLOOKUP(HS63,Mercado!$D$41:$Q$65,MATCH(year.selected,Mercado!$F$2:$Q$2)+2,FALSE),"")</f>
        <v/>
      </c>
      <c r="HT148" s="362" t="str">
        <f>IFERROR(VLOOKUP(HT63,Mercado!$D$41:$Q$65,MATCH(year.selected,Mercado!$F$2:$Q$2)+2,FALSE),"")</f>
        <v/>
      </c>
      <c r="HU148" s="362" t="str">
        <f>IFERROR(VLOOKUP(HU63,Mercado!$D$41:$Q$65,MATCH(year.selected,Mercado!$F$2:$Q$2)+2,FALSE),"")</f>
        <v/>
      </c>
      <c r="HV148" s="362" t="str">
        <f>IFERROR(VLOOKUP(HV63,Mercado!$D$41:$Q$65,MATCH(year.selected,Mercado!$F$2:$Q$2)+2,FALSE),"")</f>
        <v/>
      </c>
      <c r="HW148" s="362" t="str">
        <f>IFERROR(VLOOKUP(HW63,Mercado!$D$41:$Q$65,MATCH(year.selected,Mercado!$F$2:$Q$2)+2,FALSE),"")</f>
        <v/>
      </c>
      <c r="HX148" s="362" t="str">
        <f>IFERROR(VLOOKUP(HX63,Mercado!$D$41:$Q$65,MATCH(year.selected,Mercado!$F$2:$Q$2)+2,FALSE),"")</f>
        <v/>
      </c>
      <c r="HY148" s="362" t="str">
        <f>IFERROR(VLOOKUP(HY63,Mercado!$D$41:$Q$65,MATCH(year.selected,Mercado!$F$2:$Q$2)+2,FALSE),"")</f>
        <v/>
      </c>
      <c r="HZ148" s="362" t="str">
        <f>IFERROR(VLOOKUP(HZ63,Mercado!$D$41:$Q$65,MATCH(year.selected,Mercado!$F$2:$Q$2)+2,FALSE),"")</f>
        <v/>
      </c>
      <c r="IA148" s="362" t="str">
        <f>IFERROR(VLOOKUP(IA63,Mercado!$D$41:$Q$65,MATCH(year.selected,Mercado!$F$2:$Q$2)+2,FALSE),"")</f>
        <v/>
      </c>
      <c r="IB148" s="362" t="str">
        <f>IFERROR(VLOOKUP(IB63,Mercado!$D$41:$Q$65,MATCH(year.selected,Mercado!$F$2:$Q$2)+2,FALSE),"")</f>
        <v/>
      </c>
      <c r="IC148" s="362" t="str">
        <f>IFERROR(VLOOKUP(IC63,Mercado!$D$41:$Q$65,MATCH(year.selected,Mercado!$F$2:$Q$2)+2,FALSE),"")</f>
        <v/>
      </c>
      <c r="ID148" s="362" t="str">
        <f>IFERROR(VLOOKUP(ID63,Mercado!$D$41:$Q$65,MATCH(year.selected,Mercado!$F$2:$Q$2)+2,FALSE),"")</f>
        <v/>
      </c>
      <c r="IE148" s="362" t="str">
        <f>IFERROR(VLOOKUP(IE63,Mercado!$D$41:$Q$65,MATCH(year.selected,Mercado!$F$2:$Q$2)+2,FALSE),"")</f>
        <v/>
      </c>
      <c r="IF148" s="362" t="str">
        <f>IFERROR(VLOOKUP(IF63,Mercado!$D$41:$Q$65,MATCH(year.selected,Mercado!$F$2:$Q$2)+2,FALSE),"")</f>
        <v/>
      </c>
      <c r="IG148" s="362" t="str">
        <f>IFERROR(VLOOKUP(IG63,Mercado!$D$41:$Q$65,MATCH(year.selected,Mercado!$F$2:$Q$2)+2,FALSE),"")</f>
        <v/>
      </c>
      <c r="IH148" s="362" t="str">
        <f>IFERROR(VLOOKUP(IH63,Mercado!$D$41:$Q$65,MATCH(year.selected,Mercado!$F$2:$Q$2)+2,FALSE),"")</f>
        <v/>
      </c>
      <c r="II148" s="362" t="str">
        <f>IFERROR(VLOOKUP(II63,Mercado!$D$41:$Q$65,MATCH(year.selected,Mercado!$F$2:$Q$2)+2,FALSE),"")</f>
        <v/>
      </c>
      <c r="IJ148" s="362" t="str">
        <f>IFERROR(VLOOKUP(IJ63,Mercado!$D$41:$Q$65,MATCH(year.selected,Mercado!$F$2:$Q$2)+2,FALSE),"")</f>
        <v/>
      </c>
      <c r="IK148" s="362" t="str">
        <f>IFERROR(VLOOKUP(IK63,Mercado!$D$41:$Q$65,MATCH(year.selected,Mercado!$F$2:$Q$2)+2,FALSE),"")</f>
        <v/>
      </c>
      <c r="IL148" s="362" t="str">
        <f>IFERROR(VLOOKUP(IL63,Mercado!$D$41:$Q$65,MATCH(year.selected,Mercado!$F$2:$Q$2)+2,FALSE),"")</f>
        <v/>
      </c>
      <c r="IM148" s="362" t="str">
        <f>IFERROR(VLOOKUP(IM63,Mercado!$D$41:$Q$65,MATCH(year.selected,Mercado!$F$2:$Q$2)+2,FALSE),"")</f>
        <v/>
      </c>
      <c r="IN148" s="362" t="str">
        <f>IFERROR(VLOOKUP(IN63,Mercado!$D$41:$Q$65,MATCH(year.selected,Mercado!$F$2:$Q$2)+2,FALSE),"")</f>
        <v/>
      </c>
      <c r="IO148" s="362" t="str">
        <f>IFERROR(VLOOKUP(IO63,Mercado!$D$41:$Q$65,MATCH(year.selected,Mercado!$F$2:$Q$2)+2,FALSE),"")</f>
        <v/>
      </c>
      <c r="IP148" s="362" t="str">
        <f>IFERROR(VLOOKUP(IP63,Mercado!$D$41:$Q$65,MATCH(year.selected,Mercado!$F$2:$Q$2)+2,FALSE),"")</f>
        <v/>
      </c>
      <c r="IQ148" s="362" t="str">
        <f>IFERROR(VLOOKUP(IQ63,Mercado!$D$41:$Q$65,MATCH(year.selected,Mercado!$F$2:$Q$2)+2,FALSE),"")</f>
        <v/>
      </c>
      <c r="IR148" s="362" t="str">
        <f>IFERROR(VLOOKUP(IR63,Mercado!$D$41:$Q$65,MATCH(year.selected,Mercado!$F$2:$Q$2)+2,FALSE),"")</f>
        <v/>
      </c>
      <c r="IS148" s="362" t="str">
        <f>IFERROR(VLOOKUP(IS63,Mercado!$D$41:$Q$65,MATCH(year.selected,Mercado!$F$2:$Q$2)+2,FALSE),"")</f>
        <v/>
      </c>
      <c r="IT148" s="362" t="str">
        <f>IFERROR(VLOOKUP(IT63,Mercado!$D$41:$Q$65,MATCH(year.selected,Mercado!$F$2:$Q$2)+2,FALSE),"")</f>
        <v/>
      </c>
      <c r="IU148" s="362" t="str">
        <f>IFERROR(VLOOKUP(IU63,Mercado!$D$41:$Q$65,MATCH(year.selected,Mercado!$F$2:$Q$2)+2,FALSE),"")</f>
        <v/>
      </c>
      <c r="IV148" s="362" t="str">
        <f>IFERROR(VLOOKUP(IV63,Mercado!$D$41:$Q$65,MATCH(year.selected,Mercado!$F$2:$Q$2)+2,FALSE),"")</f>
        <v/>
      </c>
      <c r="IW148" s="362" t="str">
        <f>IFERROR(VLOOKUP(IW63,Mercado!$D$41:$Q$65,MATCH(year.selected,Mercado!$F$2:$Q$2)+2,FALSE),"")</f>
        <v/>
      </c>
      <c r="IX148" s="362" t="str">
        <f>IFERROR(VLOOKUP(IX63,Mercado!$D$41:$Q$65,MATCH(year.selected,Mercado!$F$2:$Q$2)+2,FALSE),"")</f>
        <v/>
      </c>
      <c r="IY148" s="362" t="str">
        <f>IFERROR(VLOOKUP(IY63,Mercado!$D$41:$Q$65,MATCH(year.selected,Mercado!$F$2:$Q$2)+2,FALSE),"")</f>
        <v/>
      </c>
      <c r="IZ148" s="362" t="str">
        <f>IFERROR(VLOOKUP(IZ63,Mercado!$D$41:$Q$65,MATCH(year.selected,Mercado!$F$2:$Q$2)+2,FALSE),"")</f>
        <v/>
      </c>
      <c r="JA148" s="362" t="str">
        <f>IFERROR(VLOOKUP(JA63,Mercado!$D$41:$Q$65,MATCH(year.selected,Mercado!$F$2:$Q$2)+2,FALSE),"")</f>
        <v/>
      </c>
      <c r="JB148" s="362" t="str">
        <f>IFERROR(VLOOKUP(JB63,Mercado!$D$41:$Q$65,MATCH(year.selected,Mercado!$F$2:$Q$2)+2,FALSE),"")</f>
        <v/>
      </c>
      <c r="JC148" s="362" t="str">
        <f>IFERROR(VLOOKUP(JC63,Mercado!$D$41:$Q$65,MATCH(year.selected,Mercado!$F$2:$Q$2)+2,FALSE),"")</f>
        <v/>
      </c>
      <c r="JD148" s="362" t="str">
        <f>IFERROR(VLOOKUP(JD63,Mercado!$D$41:$Q$65,MATCH(year.selected,Mercado!$F$2:$Q$2)+2,FALSE),"")</f>
        <v/>
      </c>
      <c r="JE148" s="362" t="str">
        <f>IFERROR(VLOOKUP(JE63,Mercado!$D$41:$Q$65,MATCH(year.selected,Mercado!$F$2:$Q$2)+2,FALSE),"")</f>
        <v/>
      </c>
      <c r="JF148" s="362" t="str">
        <f>IFERROR(VLOOKUP(JF63,Mercado!$D$41:$Q$65,MATCH(year.selected,Mercado!$F$2:$Q$2)+2,FALSE),"")</f>
        <v/>
      </c>
      <c r="JG148" s="362" t="str">
        <f>IFERROR(VLOOKUP(JG63,Mercado!$D$41:$Q$65,MATCH(year.selected,Mercado!$F$2:$Q$2)+2,FALSE),"")</f>
        <v/>
      </c>
      <c r="JH148" s="362" t="str">
        <f>IFERROR(VLOOKUP(JH63,Mercado!$D$41:$Q$65,MATCH(year.selected,Mercado!$F$2:$Q$2)+2,FALSE),"")</f>
        <v/>
      </c>
      <c r="JI148" s="362" t="str">
        <f>IFERROR(VLOOKUP(JI63,Mercado!$D$41:$Q$65,MATCH(year.selected,Mercado!$F$2:$Q$2)+2,FALSE),"")</f>
        <v/>
      </c>
      <c r="JJ148" s="362" t="str">
        <f>IFERROR(VLOOKUP(JJ63,Mercado!$D$41:$Q$65,MATCH(year.selected,Mercado!$F$2:$Q$2)+2,FALSE),"")</f>
        <v/>
      </c>
      <c r="JK148" s="362" t="str">
        <f>IFERROR(VLOOKUP(JK63,Mercado!$D$41:$Q$65,MATCH(year.selected,Mercado!$F$2:$Q$2)+2,FALSE),"")</f>
        <v/>
      </c>
      <c r="JL148" s="362" t="str">
        <f>IFERROR(VLOOKUP(JL63,Mercado!$D$41:$Q$65,MATCH(year.selected,Mercado!$F$2:$Q$2)+2,FALSE),"")</f>
        <v/>
      </c>
      <c r="JM148" s="362" t="str">
        <f>IFERROR(VLOOKUP(JM63,Mercado!$D$41:$Q$65,MATCH(year.selected,Mercado!$F$2:$Q$2)+2,FALSE),"")</f>
        <v/>
      </c>
      <c r="JN148" s="362" t="str">
        <f>IFERROR(VLOOKUP(JN63,Mercado!$D$41:$Q$65,MATCH(year.selected,Mercado!$F$2:$Q$2)+2,FALSE),"")</f>
        <v/>
      </c>
      <c r="JO148" s="362" t="str">
        <f>IFERROR(VLOOKUP(JO63,Mercado!$D$41:$Q$65,MATCH(year.selected,Mercado!$F$2:$Q$2)+2,FALSE),"")</f>
        <v/>
      </c>
      <c r="JP148" s="362" t="str">
        <f>IFERROR(VLOOKUP(JP63,Mercado!$D$41:$Q$65,MATCH(year.selected,Mercado!$F$2:$Q$2)+2,FALSE),"")</f>
        <v/>
      </c>
      <c r="JQ148" s="362" t="str">
        <f>IFERROR(VLOOKUP(JQ63,Mercado!$D$41:$Q$65,MATCH(year.selected,Mercado!$F$2:$Q$2)+2,FALSE),"")</f>
        <v/>
      </c>
      <c r="JR148" s="362" t="str">
        <f>IFERROR(VLOOKUP(JR63,Mercado!$D$41:$Q$65,MATCH(year.selected,Mercado!$F$2:$Q$2)+2,FALSE),"")</f>
        <v/>
      </c>
      <c r="JS148" s="362" t="str">
        <f>IFERROR(VLOOKUP(JS63,Mercado!$D$41:$Q$65,MATCH(year.selected,Mercado!$F$2:$Q$2)+2,FALSE),"")</f>
        <v/>
      </c>
      <c r="JT148" s="362" t="str">
        <f>IFERROR(VLOOKUP(JT63,Mercado!$D$41:$Q$65,MATCH(year.selected,Mercado!$F$2:$Q$2)+2,FALSE),"")</f>
        <v/>
      </c>
      <c r="JU148" s="362" t="str">
        <f>IFERROR(VLOOKUP(JU63,Mercado!$D$41:$Q$65,MATCH(year.selected,Mercado!$F$2:$Q$2)+2,FALSE),"")</f>
        <v/>
      </c>
      <c r="JV148" s="362" t="str">
        <f>IFERROR(VLOOKUP(JV63,Mercado!$D$41:$Q$65,MATCH(year.selected,Mercado!$F$2:$Q$2)+2,FALSE),"")</f>
        <v/>
      </c>
      <c r="JW148" s="362" t="str">
        <f>IFERROR(VLOOKUP(JW63,Mercado!$D$41:$Q$65,MATCH(year.selected,Mercado!$F$2:$Q$2)+2,FALSE),"")</f>
        <v/>
      </c>
      <c r="JX148" s="362" t="str">
        <f>IFERROR(VLOOKUP(JX63,Mercado!$D$41:$Q$65,MATCH(year.selected,Mercado!$F$2:$Q$2)+2,FALSE),"")</f>
        <v/>
      </c>
      <c r="JY148" s="362" t="str">
        <f>IFERROR(VLOOKUP(JY63,Mercado!$D$41:$Q$65,MATCH(year.selected,Mercado!$F$2:$Q$2)+2,FALSE),"")</f>
        <v/>
      </c>
      <c r="JZ148" s="362" t="str">
        <f>IFERROR(VLOOKUP(JZ63,Mercado!$D$41:$Q$65,MATCH(year.selected,Mercado!$F$2:$Q$2)+2,FALSE),"")</f>
        <v/>
      </c>
      <c r="KA148" s="362" t="str">
        <f>IFERROR(VLOOKUP(KA63,Mercado!$D$41:$Q$65,MATCH(year.selected,Mercado!$F$2:$Q$2)+2,FALSE),"")</f>
        <v/>
      </c>
      <c r="KB148" s="362" t="str">
        <f>IFERROR(VLOOKUP(KB63,Mercado!$D$41:$Q$65,MATCH(year.selected,Mercado!$F$2:$Q$2)+2,FALSE),"")</f>
        <v/>
      </c>
      <c r="KC148" s="362" t="str">
        <f>IFERROR(VLOOKUP(KC63,Mercado!$D$41:$Q$65,MATCH(year.selected,Mercado!$F$2:$Q$2)+2,FALSE),"")</f>
        <v/>
      </c>
      <c r="KD148" s="362" t="str">
        <f>IFERROR(VLOOKUP(KD63,Mercado!$D$41:$Q$65,MATCH(year.selected,Mercado!$F$2:$Q$2)+2,FALSE),"")</f>
        <v/>
      </c>
      <c r="KE148" s="362" t="str">
        <f>IFERROR(VLOOKUP(KE63,Mercado!$D$41:$Q$65,MATCH(year.selected,Mercado!$F$2:$Q$2)+2,FALSE),"")</f>
        <v/>
      </c>
      <c r="KF148" s="362" t="str">
        <f>IFERROR(VLOOKUP(KF63,Mercado!$D$41:$Q$65,MATCH(year.selected,Mercado!$F$2:$Q$2)+2,FALSE),"")</f>
        <v/>
      </c>
      <c r="KG148" s="362" t="str">
        <f>IFERROR(VLOOKUP(KG63,Mercado!$D$41:$Q$65,MATCH(year.selected,Mercado!$F$2:$Q$2)+2,FALSE),"")</f>
        <v/>
      </c>
      <c r="KH148" s="362" t="str">
        <f>IFERROR(VLOOKUP(KH63,Mercado!$D$41:$Q$65,MATCH(year.selected,Mercado!$F$2:$Q$2)+2,FALSE),"")</f>
        <v/>
      </c>
      <c r="KI148" s="362" t="str">
        <f>IFERROR(VLOOKUP(KI63,Mercado!$D$41:$Q$65,MATCH(year.selected,Mercado!$F$2:$Q$2)+2,FALSE),"")</f>
        <v/>
      </c>
      <c r="KJ148" s="362" t="str">
        <f>IFERROR(VLOOKUP(KJ63,Mercado!$D$41:$Q$65,MATCH(year.selected,Mercado!$F$2:$Q$2)+2,FALSE),"")</f>
        <v/>
      </c>
      <c r="KK148" s="362" t="str">
        <f>IFERROR(VLOOKUP(KK63,Mercado!$D$41:$Q$65,MATCH(year.selected,Mercado!$F$2:$Q$2)+2,FALSE),"")</f>
        <v/>
      </c>
      <c r="KL148" s="362" t="str">
        <f>IFERROR(VLOOKUP(KL63,Mercado!$D$41:$Q$65,MATCH(year.selected,Mercado!$F$2:$Q$2)+2,FALSE),"")</f>
        <v/>
      </c>
      <c r="KM148" s="362" t="str">
        <f>IFERROR(VLOOKUP(KM63,Mercado!$D$41:$Q$65,MATCH(year.selected,Mercado!$F$2:$Q$2)+2,FALSE),"")</f>
        <v/>
      </c>
      <c r="KN148" s="362" t="str">
        <f>IFERROR(VLOOKUP(KN63,Mercado!$D$41:$Q$65,MATCH(year.selected,Mercado!$F$2:$Q$2)+2,FALSE),"")</f>
        <v/>
      </c>
      <c r="KO148" s="362" t="str">
        <f>IFERROR(VLOOKUP(KO63,Mercado!$D$41:$Q$65,MATCH(year.selected,Mercado!$F$2:$Q$2)+2,FALSE),"")</f>
        <v/>
      </c>
      <c r="KP148" s="362" t="str">
        <f>IFERROR(VLOOKUP(KP63,Mercado!$D$41:$Q$65,MATCH(year.selected,Mercado!$F$2:$Q$2)+2,FALSE),"")</f>
        <v/>
      </c>
      <c r="KQ148" s="362" t="str">
        <f>IFERROR(VLOOKUP(KQ63,Mercado!$D$41:$Q$65,MATCH(year.selected,Mercado!$F$2:$Q$2)+2,FALSE),"")</f>
        <v/>
      </c>
      <c r="KR148" s="362" t="str">
        <f>IFERROR(VLOOKUP(KR63,Mercado!$D$41:$Q$65,MATCH(year.selected,Mercado!$F$2:$Q$2)+2,FALSE),"")</f>
        <v/>
      </c>
      <c r="KS148" s="362" t="str">
        <f>IFERROR(VLOOKUP(KS63,Mercado!$D$41:$Q$65,MATCH(year.selected,Mercado!$F$2:$Q$2)+2,FALSE),"")</f>
        <v/>
      </c>
      <c r="KT148" s="362" t="str">
        <f>IFERROR(VLOOKUP(KT63,Mercado!$D$41:$Q$65,MATCH(year.selected,Mercado!$F$2:$Q$2)+2,FALSE),"")</f>
        <v/>
      </c>
      <c r="KU148" s="362" t="str">
        <f>IFERROR(VLOOKUP(KU63,Mercado!$D$41:$Q$65,MATCH(year.selected,Mercado!$F$2:$Q$2)+2,FALSE),"")</f>
        <v/>
      </c>
      <c r="KV148" s="362" t="str">
        <f>IFERROR(VLOOKUP(KV63,Mercado!$D$41:$Q$65,MATCH(year.selected,Mercado!$F$2:$Q$2)+2,FALSE),"")</f>
        <v/>
      </c>
      <c r="KW148" s="362" t="str">
        <f>IFERROR(VLOOKUP(KW63,Mercado!$D$41:$Q$65,MATCH(year.selected,Mercado!$F$2:$Q$2)+2,FALSE),"")</f>
        <v/>
      </c>
      <c r="KX148" s="362" t="str">
        <f>IFERROR(VLOOKUP(KX63,Mercado!$D$41:$Q$65,MATCH(year.selected,Mercado!$F$2:$Q$2)+2,FALSE),"")</f>
        <v/>
      </c>
      <c r="KY148" s="362" t="str">
        <f>IFERROR(VLOOKUP(KY63,Mercado!$D$41:$Q$65,MATCH(year.selected,Mercado!$F$2:$Q$2)+2,FALSE),"")</f>
        <v/>
      </c>
      <c r="KZ148" s="362" t="str">
        <f>IFERROR(VLOOKUP(KZ63,Mercado!$D$41:$Q$65,MATCH(year.selected,Mercado!$F$2:$Q$2)+2,FALSE),"")</f>
        <v/>
      </c>
      <c r="LA148" s="362" t="str">
        <f>IFERROR(VLOOKUP(LA63,Mercado!$D$41:$Q$65,MATCH(year.selected,Mercado!$F$2:$Q$2)+2,FALSE),"")</f>
        <v/>
      </c>
      <c r="LB148" s="362" t="str">
        <f>IFERROR(VLOOKUP(LB63,Mercado!$D$41:$Q$65,MATCH(year.selected,Mercado!$F$2:$Q$2)+2,FALSE),"")</f>
        <v/>
      </c>
      <c r="LC148" s="362" t="str">
        <f>IFERROR(VLOOKUP(LC63,Mercado!$D$41:$Q$65,MATCH(year.selected,Mercado!$F$2:$Q$2)+2,FALSE),"")</f>
        <v/>
      </c>
      <c r="LD148" s="362" t="str">
        <f>IFERROR(VLOOKUP(LD63,Mercado!$D$41:$Q$65,MATCH(year.selected,Mercado!$F$2:$Q$2)+2,FALSE),"")</f>
        <v/>
      </c>
      <c r="LE148" s="362" t="str">
        <f>IFERROR(VLOOKUP(LE63,Mercado!$D$41:$Q$65,MATCH(year.selected,Mercado!$F$2:$Q$2)+2,FALSE),"")</f>
        <v/>
      </c>
      <c r="LF148" s="362" t="str">
        <f>IFERROR(VLOOKUP(LF63,Mercado!$D$41:$Q$65,MATCH(year.selected,Mercado!$F$2:$Q$2)+2,FALSE),"")</f>
        <v/>
      </c>
      <c r="LG148" s="362" t="str">
        <f>IFERROR(VLOOKUP(LG63,Mercado!$D$41:$Q$65,MATCH(year.selected,Mercado!$F$2:$Q$2)+2,FALSE),"")</f>
        <v/>
      </c>
      <c r="LH148" s="362" t="str">
        <f>IFERROR(VLOOKUP(LH63,Mercado!$D$41:$Q$65,MATCH(year.selected,Mercado!$F$2:$Q$2)+2,FALSE),"")</f>
        <v/>
      </c>
      <c r="LI148" s="362" t="str">
        <f>IFERROR(VLOOKUP(LI63,Mercado!$D$41:$Q$65,MATCH(year.selected,Mercado!$F$2:$Q$2)+2,FALSE),"")</f>
        <v/>
      </c>
      <c r="LJ148" s="362" t="str">
        <f>IFERROR(VLOOKUP(LJ63,Mercado!$D$41:$Q$65,MATCH(year.selected,Mercado!$F$2:$Q$2)+2,FALSE),"")</f>
        <v/>
      </c>
      <c r="LK148" s="362" t="str">
        <f>IFERROR(VLOOKUP(LK63,Mercado!$D$41:$Q$65,MATCH(year.selected,Mercado!$F$2:$Q$2)+2,FALSE),"")</f>
        <v/>
      </c>
      <c r="LL148" s="362" t="str">
        <f>IFERROR(VLOOKUP(LL63,Mercado!$D$41:$Q$65,MATCH(year.selected,Mercado!$F$2:$Q$2)+2,FALSE),"")</f>
        <v/>
      </c>
      <c r="LM148" s="362" t="str">
        <f>IFERROR(VLOOKUP(LM63,Mercado!$D$41:$Q$65,MATCH(year.selected,Mercado!$F$2:$Q$2)+2,FALSE),"")</f>
        <v/>
      </c>
      <c r="LN148" s="362" t="str">
        <f>IFERROR(VLOOKUP(LN63,Mercado!$D$41:$Q$65,MATCH(year.selected,Mercado!$F$2:$Q$2)+2,FALSE),"")</f>
        <v/>
      </c>
      <c r="LO148" s="362" t="str">
        <f>IFERROR(VLOOKUP(LO63,Mercado!$D$41:$Q$65,MATCH(year.selected,Mercado!$F$2:$Q$2)+2,FALSE),"")</f>
        <v/>
      </c>
      <c r="LP148" s="362" t="str">
        <f>IFERROR(VLOOKUP(LP63,Mercado!$D$41:$Q$65,MATCH(year.selected,Mercado!$F$2:$Q$2)+2,FALSE),"")</f>
        <v/>
      </c>
      <c r="LQ148" s="362" t="str">
        <f>IFERROR(VLOOKUP(LQ63,Mercado!$D$41:$Q$65,MATCH(year.selected,Mercado!$F$2:$Q$2)+2,FALSE),"")</f>
        <v/>
      </c>
      <c r="LR148" s="362" t="str">
        <f>IFERROR(VLOOKUP(LR63,Mercado!$D$41:$Q$65,MATCH(year.selected,Mercado!$F$2:$Q$2)+2,FALSE),"")</f>
        <v/>
      </c>
      <c r="LS148" s="362" t="str">
        <f>IFERROR(VLOOKUP(LS63,Mercado!$D$41:$Q$65,MATCH(year.selected,Mercado!$F$2:$Q$2)+2,FALSE),"")</f>
        <v/>
      </c>
      <c r="LT148" s="362" t="str">
        <f>IFERROR(VLOOKUP(LT63,Mercado!$D$41:$Q$65,MATCH(year.selected,Mercado!$F$2:$Q$2)+2,FALSE),"")</f>
        <v/>
      </c>
      <c r="LU148" s="362" t="str">
        <f>IFERROR(VLOOKUP(LU63,Mercado!$D$41:$Q$65,MATCH(year.selected,Mercado!$F$2:$Q$2)+2,FALSE),"")</f>
        <v/>
      </c>
      <c r="LV148" s="362" t="str">
        <f>IFERROR(VLOOKUP(LV63,Mercado!$D$41:$Q$65,MATCH(year.selected,Mercado!$F$2:$Q$2)+2,FALSE),"")</f>
        <v/>
      </c>
      <c r="LW148" s="362" t="str">
        <f>IFERROR(VLOOKUP(LW63,Mercado!$D$41:$Q$65,MATCH(year.selected,Mercado!$F$2:$Q$2)+2,FALSE),"")</f>
        <v/>
      </c>
      <c r="LX148" s="362" t="str">
        <f>IFERROR(VLOOKUP(LX63,Mercado!$D$41:$Q$65,MATCH(year.selected,Mercado!$F$2:$Q$2)+2,FALSE),"")</f>
        <v/>
      </c>
      <c r="LY148" s="362" t="str">
        <f>IFERROR(VLOOKUP(LY63,Mercado!$D$41:$Q$65,MATCH(year.selected,Mercado!$F$2:$Q$2)+2,FALSE),"")</f>
        <v/>
      </c>
      <c r="LZ148" s="362" t="str">
        <f>IFERROR(VLOOKUP(LZ63,Mercado!$D$41:$Q$65,MATCH(year.selected,Mercado!$F$2:$Q$2)+2,FALSE),"")</f>
        <v/>
      </c>
      <c r="MA148" s="362" t="str">
        <f>IFERROR(VLOOKUP(MA63,Mercado!$D$41:$Q$65,MATCH(year.selected,Mercado!$F$2:$Q$2)+2,FALSE),"")</f>
        <v/>
      </c>
      <c r="MB148" s="362" t="str">
        <f>IFERROR(VLOOKUP(MB63,Mercado!$D$41:$Q$65,MATCH(year.selected,Mercado!$F$2:$Q$2)+2,FALSE),"")</f>
        <v/>
      </c>
      <c r="MC148" s="362" t="str">
        <f>IFERROR(VLOOKUP(MC63,Mercado!$D$41:$Q$65,MATCH(year.selected,Mercado!$F$2:$Q$2)+2,FALSE),"")</f>
        <v/>
      </c>
      <c r="MD148" s="362" t="str">
        <f>IFERROR(VLOOKUP(MD63,Mercado!$D$41:$Q$65,MATCH(year.selected,Mercado!$F$2:$Q$2)+2,FALSE),"")</f>
        <v/>
      </c>
      <c r="ME148" s="362" t="str">
        <f>IFERROR(VLOOKUP(ME63,Mercado!$D$41:$Q$65,MATCH(year.selected,Mercado!$F$2:$Q$2)+2,FALSE),"")</f>
        <v/>
      </c>
      <c r="MF148" s="362" t="str">
        <f>IFERROR(VLOOKUP(MF63,Mercado!$D$41:$Q$65,MATCH(year.selected,Mercado!$F$2:$Q$2)+2,FALSE),"")</f>
        <v/>
      </c>
      <c r="MG148" s="362" t="str">
        <f>IFERROR(VLOOKUP(MG63,Mercado!$D$41:$Q$65,MATCH(year.selected,Mercado!$F$2:$Q$2)+2,FALSE),"")</f>
        <v/>
      </c>
      <c r="MH148" s="362" t="str">
        <f>IFERROR(VLOOKUP(MH63,Mercado!$D$41:$Q$65,MATCH(year.selected,Mercado!$F$2:$Q$2)+2,FALSE),"")</f>
        <v/>
      </c>
      <c r="MI148" s="362" t="str">
        <f>IFERROR(VLOOKUP(MI63,Mercado!$D$41:$Q$65,MATCH(year.selected,Mercado!$F$2:$Q$2)+2,FALSE),"")</f>
        <v/>
      </c>
      <c r="MJ148" s="362" t="str">
        <f>IFERROR(VLOOKUP(MJ63,Mercado!$D$41:$Q$65,MATCH(year.selected,Mercado!$F$2:$Q$2)+2,FALSE),"")</f>
        <v/>
      </c>
      <c r="MK148" s="362" t="str">
        <f>IFERROR(VLOOKUP(MK63,Mercado!$D$41:$Q$65,MATCH(year.selected,Mercado!$F$2:$Q$2)+2,FALSE),"")</f>
        <v/>
      </c>
      <c r="ML148" s="362" t="str">
        <f>IFERROR(VLOOKUP(ML63,Mercado!$D$41:$Q$65,MATCH(year.selected,Mercado!$F$2:$Q$2)+2,FALSE),"")</f>
        <v/>
      </c>
      <c r="MM148" s="362" t="str">
        <f>IFERROR(VLOOKUP(MM63,Mercado!$D$41:$Q$65,MATCH(year.selected,Mercado!$F$2:$Q$2)+2,FALSE),"")</f>
        <v/>
      </c>
      <c r="MN148" s="362" t="str">
        <f>IFERROR(VLOOKUP(MN63,Mercado!$D$41:$Q$65,MATCH(year.selected,Mercado!$F$2:$Q$2)+2,FALSE),"")</f>
        <v/>
      </c>
      <c r="MO148" s="362" t="str">
        <f>IFERROR(VLOOKUP(MO63,Mercado!$D$41:$Q$65,MATCH(year.selected,Mercado!$F$2:$Q$2)+2,FALSE),"")</f>
        <v/>
      </c>
      <c r="MP148" s="362" t="str">
        <f>IFERROR(VLOOKUP(MP63,Mercado!$D$41:$Q$65,MATCH(year.selected,Mercado!$F$2:$Q$2)+2,FALSE),"")</f>
        <v/>
      </c>
      <c r="MQ148" s="362" t="str">
        <f>IFERROR(VLOOKUP(MQ63,Mercado!$D$41:$Q$65,MATCH(year.selected,Mercado!$F$2:$Q$2)+2,FALSE),"")</f>
        <v/>
      </c>
      <c r="MR148" s="362" t="str">
        <f>IFERROR(VLOOKUP(MR63,Mercado!$D$41:$Q$65,MATCH(year.selected,Mercado!$F$2:$Q$2)+2,FALSE),"")</f>
        <v/>
      </c>
      <c r="MS148" s="362" t="str">
        <f>IFERROR(VLOOKUP(MS63,Mercado!$D$41:$Q$65,MATCH(year.selected,Mercado!$F$2:$Q$2)+2,FALSE),"")</f>
        <v/>
      </c>
      <c r="MT148" s="362" t="str">
        <f>IFERROR(VLOOKUP(MT63,Mercado!$D$41:$Q$65,MATCH(year.selected,Mercado!$F$2:$Q$2)+2,FALSE),"")</f>
        <v/>
      </c>
      <c r="MU148" s="362" t="str">
        <f>IFERROR(VLOOKUP(MU63,Mercado!$D$41:$Q$65,MATCH(year.selected,Mercado!$F$2:$Q$2)+2,FALSE),"")</f>
        <v/>
      </c>
      <c r="MV148" s="362" t="str">
        <f>IFERROR(VLOOKUP(MV63,Mercado!$D$41:$Q$65,MATCH(year.selected,Mercado!$F$2:$Q$2)+2,FALSE),"")</f>
        <v/>
      </c>
      <c r="MW148" s="362" t="str">
        <f>IFERROR(VLOOKUP(MW63,Mercado!$D$41:$Q$65,MATCH(year.selected,Mercado!$F$2:$Q$2)+2,FALSE),"")</f>
        <v/>
      </c>
      <c r="MX148" s="362" t="str">
        <f>IFERROR(VLOOKUP(MX63,Mercado!$D$41:$Q$65,MATCH(year.selected,Mercado!$F$2:$Q$2)+2,FALSE),"")</f>
        <v/>
      </c>
      <c r="MY148" s="362" t="str">
        <f>IFERROR(VLOOKUP(MY63,Mercado!$D$41:$Q$65,MATCH(year.selected,Mercado!$F$2:$Q$2)+2,FALSE),"")</f>
        <v/>
      </c>
      <c r="MZ148" s="362" t="str">
        <f>IFERROR(VLOOKUP(MZ63,Mercado!$D$41:$Q$65,MATCH(year.selected,Mercado!$F$2:$Q$2)+2,FALSE),"")</f>
        <v/>
      </c>
      <c r="NA148" s="362" t="str">
        <f>IFERROR(VLOOKUP(NA63,Mercado!$D$41:$Q$65,MATCH(year.selected,Mercado!$F$2:$Q$2)+2,FALSE),"")</f>
        <v/>
      </c>
      <c r="NB148" s="362" t="str">
        <f>IFERROR(VLOOKUP(NB63,Mercado!$D$41:$Q$65,MATCH(year.selected,Mercado!$F$2:$Q$2)+2,FALSE),"")</f>
        <v/>
      </c>
      <c r="NC148" s="362" t="str">
        <f>IFERROR(VLOOKUP(NC63,Mercado!$D$41:$Q$65,MATCH(year.selected,Mercado!$F$2:$Q$2)+2,FALSE),"")</f>
        <v/>
      </c>
      <c r="ND148" s="362" t="str">
        <f>IFERROR(VLOOKUP(ND63,Mercado!$D$41:$Q$65,MATCH(year.selected,Mercado!$F$2:$Q$2)+2,FALSE),"")</f>
        <v/>
      </c>
      <c r="NE148" s="362" t="str">
        <f>IFERROR(VLOOKUP(NE63,Mercado!$D$41:$Q$65,MATCH(year.selected,Mercado!$F$2:$Q$2)+2,FALSE),"")</f>
        <v/>
      </c>
      <c r="NF148" s="362" t="str">
        <f>IFERROR(VLOOKUP(NF63,Mercado!$D$41:$Q$65,MATCH(year.selected,Mercado!$F$2:$Q$2)+2,FALSE),"")</f>
        <v/>
      </c>
      <c r="NG148" s="362" t="str">
        <f>IFERROR(VLOOKUP(NG63,Mercado!$D$41:$Q$65,MATCH(year.selected,Mercado!$F$2:$Q$2)+2,FALSE),"")</f>
        <v/>
      </c>
      <c r="NH148" s="362" t="str">
        <f>IFERROR(VLOOKUP(NH63,Mercado!$D$41:$Q$65,MATCH(year.selected,Mercado!$F$2:$Q$2)+2,FALSE),"")</f>
        <v/>
      </c>
      <c r="NI148" s="362" t="str">
        <f>IFERROR(VLOOKUP(NI63,Mercado!$D$41:$Q$65,MATCH(year.selected,Mercado!$F$2:$Q$2)+2,FALSE),"")</f>
        <v/>
      </c>
      <c r="NJ148" s="362" t="str">
        <f>IFERROR(VLOOKUP(NJ63,Mercado!$D$41:$Q$65,MATCH(year.selected,Mercado!$F$2:$Q$2)+2,FALSE),"")</f>
        <v/>
      </c>
      <c r="NK148" s="362" t="str">
        <f>IFERROR(VLOOKUP(NK63,Mercado!$D$41:$Q$65,MATCH(year.selected,Mercado!$F$2:$Q$2)+2,FALSE),"")</f>
        <v/>
      </c>
      <c r="NL148" s="362" t="str">
        <f>IFERROR(VLOOKUP(NL63,Mercado!$D$41:$Q$65,MATCH(year.selected,Mercado!$F$2:$Q$2)+2,FALSE),"")</f>
        <v/>
      </c>
      <c r="NM148" s="362" t="str">
        <f>IFERROR(VLOOKUP(NM63,Mercado!$D$41:$Q$65,MATCH(year.selected,Mercado!$F$2:$Q$2)+2,FALSE),"")</f>
        <v/>
      </c>
      <c r="NN148" s="362" t="str">
        <f>IFERROR(VLOOKUP(NN63,Mercado!$D$41:$Q$65,MATCH(year.selected,Mercado!$F$2:$Q$2)+2,FALSE),"")</f>
        <v/>
      </c>
      <c r="NO148" s="362" t="str">
        <f>IFERROR(VLOOKUP(NO63,Mercado!$D$41:$Q$65,MATCH(year.selected,Mercado!$F$2:$Q$2)+2,FALSE),"")</f>
        <v/>
      </c>
      <c r="NP148" s="362" t="str">
        <f>IFERROR(VLOOKUP(NP63,Mercado!$D$41:$Q$65,MATCH(year.selected,Mercado!$F$2:$Q$2)+2,FALSE),"")</f>
        <v/>
      </c>
      <c r="NQ148" s="362" t="str">
        <f>IFERROR(VLOOKUP(NQ63,Mercado!$D$41:$Q$65,MATCH(year.selected,Mercado!$F$2:$Q$2)+2,FALSE),"")</f>
        <v/>
      </c>
      <c r="NR148" s="362" t="str">
        <f>IFERROR(VLOOKUP(NR63,Mercado!$D$41:$Q$65,MATCH(year.selected,Mercado!$F$2:$Q$2)+2,FALSE),"")</f>
        <v/>
      </c>
      <c r="NS148" s="362" t="str">
        <f>IFERROR(VLOOKUP(NS63,Mercado!$D$41:$Q$65,MATCH(year.selected,Mercado!$F$2:$Q$2)+2,FALSE),"")</f>
        <v/>
      </c>
      <c r="NT148" s="362" t="str">
        <f>IFERROR(VLOOKUP(NT63,Mercado!$D$41:$Q$65,MATCH(year.selected,Mercado!$F$2:$Q$2)+2,FALSE),"")</f>
        <v/>
      </c>
      <c r="NU148" s="362" t="str">
        <f>IFERROR(VLOOKUP(NU63,Mercado!$D$41:$Q$65,MATCH(year.selected,Mercado!$F$2:$Q$2)+2,FALSE),"")</f>
        <v/>
      </c>
      <c r="NV148" s="362" t="str">
        <f>IFERROR(VLOOKUP(NV63,Mercado!$D$41:$Q$65,MATCH(year.selected,Mercado!$F$2:$Q$2)+2,FALSE),"")</f>
        <v/>
      </c>
      <c r="NW148" s="362" t="str">
        <f>IFERROR(VLOOKUP(NW63,Mercado!$D$41:$Q$65,MATCH(year.selected,Mercado!$F$2:$Q$2)+2,FALSE),"")</f>
        <v/>
      </c>
      <c r="NX148" s="362" t="str">
        <f>IFERROR(VLOOKUP(NX63,Mercado!$D$41:$Q$65,MATCH(year.selected,Mercado!$F$2:$Q$2)+2,FALSE),"")</f>
        <v/>
      </c>
      <c r="NY148" s="362" t="str">
        <f>IFERROR(VLOOKUP(NY63,Mercado!$D$41:$Q$65,MATCH(year.selected,Mercado!$F$2:$Q$2)+2,FALSE),"")</f>
        <v/>
      </c>
      <c r="NZ148" s="362" t="str">
        <f>IFERROR(VLOOKUP(NZ63,Mercado!$D$41:$Q$65,MATCH(year.selected,Mercado!$F$2:$Q$2)+2,FALSE),"")</f>
        <v/>
      </c>
      <c r="OA148" s="362" t="str">
        <f>IFERROR(VLOOKUP(OA63,Mercado!$D$41:$Q$65,MATCH(year.selected,Mercado!$F$2:$Q$2)+2,FALSE),"")</f>
        <v/>
      </c>
      <c r="OB148" s="362" t="str">
        <f>IFERROR(VLOOKUP(OB63,Mercado!$D$41:$Q$65,MATCH(year.selected,Mercado!$F$2:$Q$2)+2,FALSE),"")</f>
        <v/>
      </c>
      <c r="OC148" s="362" t="str">
        <f>IFERROR(VLOOKUP(OC63,Mercado!$D$41:$Q$65,MATCH(year.selected,Mercado!$F$2:$Q$2)+2,FALSE),"")</f>
        <v/>
      </c>
      <c r="OD148" s="362" t="str">
        <f>IFERROR(VLOOKUP(OD63,Mercado!$D$41:$Q$65,MATCH(year.selected,Mercado!$F$2:$Q$2)+2,FALSE),"")</f>
        <v/>
      </c>
      <c r="OE148" s="362" t="str">
        <f>IFERROR(VLOOKUP(OE63,Mercado!$D$41:$Q$65,MATCH(year.selected,Mercado!$F$2:$Q$2)+2,FALSE),"")</f>
        <v/>
      </c>
      <c r="OF148" s="362" t="str">
        <f>IFERROR(VLOOKUP(OF63,Mercado!$D$41:$Q$65,MATCH(year.selected,Mercado!$F$2:$Q$2)+2,FALSE),"")</f>
        <v/>
      </c>
      <c r="OG148" s="362" t="str">
        <f>IFERROR(VLOOKUP(OG63,Mercado!$D$41:$Q$65,MATCH(year.selected,Mercado!$F$2:$Q$2)+2,FALSE),"")</f>
        <v/>
      </c>
      <c r="OH148" s="362" t="str">
        <f>IFERROR(VLOOKUP(OH63,Mercado!$D$41:$Q$65,MATCH(year.selected,Mercado!$F$2:$Q$2)+2,FALSE),"")</f>
        <v/>
      </c>
      <c r="OI148" s="362" t="str">
        <f>IFERROR(VLOOKUP(OI63,Mercado!$D$41:$Q$65,MATCH(year.selected,Mercado!$F$2:$Q$2)+2,FALSE),"")</f>
        <v/>
      </c>
      <c r="OJ148" s="362" t="str">
        <f>IFERROR(VLOOKUP(OJ63,Mercado!$D$41:$Q$65,MATCH(year.selected,Mercado!$F$2:$Q$2)+2,FALSE),"")</f>
        <v/>
      </c>
      <c r="OK148" s="362" t="str">
        <f>IFERROR(VLOOKUP(OK63,Mercado!$D$41:$Q$65,MATCH(year.selected,Mercado!$F$2:$Q$2)+2,FALSE),"")</f>
        <v/>
      </c>
      <c r="OL148" s="362" t="str">
        <f>IFERROR(VLOOKUP(OL63,Mercado!$D$41:$Q$65,MATCH(year.selected,Mercado!$F$2:$Q$2)+2,FALSE),"")</f>
        <v/>
      </c>
      <c r="OM148" s="362" t="str">
        <f>IFERROR(VLOOKUP(OM63,Mercado!$D$41:$Q$65,MATCH(year.selected,Mercado!$F$2:$Q$2)+2,FALSE),"")</f>
        <v/>
      </c>
      <c r="ON148" s="362" t="str">
        <f>IFERROR(VLOOKUP(ON63,Mercado!$D$41:$Q$65,MATCH(year.selected,Mercado!$F$2:$Q$2)+2,FALSE),"")</f>
        <v/>
      </c>
      <c r="OO148" s="362" t="str">
        <f>IFERROR(VLOOKUP(OO63,Mercado!$D$41:$Q$65,MATCH(year.selected,Mercado!$F$2:$Q$2)+2,FALSE),"")</f>
        <v/>
      </c>
      <c r="OP148" s="362" t="str">
        <f>IFERROR(VLOOKUP(OP63,Mercado!$D$41:$Q$65,MATCH(year.selected,Mercado!$F$2:$Q$2)+2,FALSE),"")</f>
        <v/>
      </c>
      <c r="OQ148" s="362" t="str">
        <f>IFERROR(VLOOKUP(OQ63,Mercado!$D$41:$Q$65,MATCH(year.selected,Mercado!$F$2:$Q$2)+2,FALSE),"")</f>
        <v/>
      </c>
      <c r="OR148" s="362" t="str">
        <f>IFERROR(VLOOKUP(OR63,Mercado!$D$41:$Q$65,MATCH(year.selected,Mercado!$F$2:$Q$2)+2,FALSE),"")</f>
        <v/>
      </c>
      <c r="OS148" s="362" t="str">
        <f>IFERROR(VLOOKUP(OS63,Mercado!$D$41:$Q$65,MATCH(year.selected,Mercado!$F$2:$Q$2)+2,FALSE),"")</f>
        <v/>
      </c>
      <c r="OT148" s="362" t="str">
        <f>IFERROR(VLOOKUP(OT63,Mercado!$D$41:$Q$65,MATCH(year.selected,Mercado!$F$2:$Q$2)+2,FALSE),"")</f>
        <v/>
      </c>
      <c r="OU148" s="362" t="str">
        <f>IFERROR(VLOOKUP(OU63,Mercado!$D$41:$Q$65,MATCH(year.selected,Mercado!$F$2:$Q$2)+2,FALSE),"")</f>
        <v/>
      </c>
      <c r="OV148" s="362" t="str">
        <f>IFERROR(VLOOKUP(OV63,Mercado!$D$41:$Q$65,MATCH(year.selected,Mercado!$F$2:$Q$2)+2,FALSE),"")</f>
        <v/>
      </c>
      <c r="OW148" s="362" t="str">
        <f>IFERROR(VLOOKUP(OW63,Mercado!$D$41:$Q$65,MATCH(year.selected,Mercado!$F$2:$Q$2)+2,FALSE),"")</f>
        <v/>
      </c>
      <c r="OX148" s="362" t="str">
        <f>IFERROR(VLOOKUP(OX63,Mercado!$D$41:$Q$65,MATCH(year.selected,Mercado!$F$2:$Q$2)+2,FALSE),"")</f>
        <v/>
      </c>
      <c r="OY148" s="362" t="str">
        <f>IFERROR(VLOOKUP(OY63,Mercado!$D$41:$Q$65,MATCH(year.selected,Mercado!$F$2:$Q$2)+2,FALSE),"")</f>
        <v/>
      </c>
      <c r="OZ148" s="362" t="str">
        <f>IFERROR(VLOOKUP(OZ63,Mercado!$D$41:$Q$65,MATCH(year.selected,Mercado!$F$2:$Q$2)+2,FALSE),"")</f>
        <v/>
      </c>
      <c r="PA148" s="362" t="str">
        <f>IFERROR(VLOOKUP(PA63,Mercado!$D$41:$Q$65,MATCH(year.selected,Mercado!$F$2:$Q$2)+2,FALSE),"")</f>
        <v/>
      </c>
      <c r="PB148" s="362" t="str">
        <f>IFERROR(VLOOKUP(PB63,Mercado!$D$41:$Q$65,MATCH(year.selected,Mercado!$F$2:$Q$2)+2,FALSE),"")</f>
        <v/>
      </c>
      <c r="PC148" s="362" t="str">
        <f>IFERROR(VLOOKUP(PC63,Mercado!$D$41:$Q$65,MATCH(year.selected,Mercado!$F$2:$Q$2)+2,FALSE),"")</f>
        <v/>
      </c>
      <c r="PD148" s="362" t="str">
        <f>IFERROR(VLOOKUP(PD63,Mercado!$D$41:$Q$65,MATCH(year.selected,Mercado!$F$2:$Q$2)+2,FALSE),"")</f>
        <v/>
      </c>
      <c r="PE148" s="362" t="str">
        <f>IFERROR(VLOOKUP(PE63,Mercado!$D$41:$Q$65,MATCH(year.selected,Mercado!$F$2:$Q$2)+2,FALSE),"")</f>
        <v/>
      </c>
      <c r="PF148" s="362" t="str">
        <f>IFERROR(VLOOKUP(PF63,Mercado!$D$41:$Q$65,MATCH(year.selected,Mercado!$F$2:$Q$2)+2,FALSE),"")</f>
        <v/>
      </c>
      <c r="PG148" s="362" t="str">
        <f>IFERROR(VLOOKUP(PG63,Mercado!$D$41:$Q$65,MATCH(year.selected,Mercado!$F$2:$Q$2)+2,FALSE),"")</f>
        <v/>
      </c>
      <c r="PH148" s="362" t="str">
        <f>IFERROR(VLOOKUP(PH63,Mercado!$D$41:$Q$65,MATCH(year.selected,Mercado!$F$2:$Q$2)+2,FALSE),"")</f>
        <v/>
      </c>
      <c r="PI148" s="362" t="str">
        <f>IFERROR(VLOOKUP(PI63,Mercado!$D$41:$Q$65,MATCH(year.selected,Mercado!$F$2:$Q$2)+2,FALSE),"")</f>
        <v/>
      </c>
      <c r="PJ148" s="362" t="str">
        <f>IFERROR(VLOOKUP(PJ63,Mercado!$D$41:$Q$65,MATCH(year.selected,Mercado!$F$2:$Q$2)+2,FALSE),"")</f>
        <v/>
      </c>
      <c r="PK148" s="362" t="str">
        <f>IFERROR(VLOOKUP(PK63,Mercado!$D$41:$Q$65,MATCH(year.selected,Mercado!$F$2:$Q$2)+2,FALSE),"")</f>
        <v/>
      </c>
      <c r="PL148" s="362" t="str">
        <f>IFERROR(VLOOKUP(PL63,Mercado!$D$41:$Q$65,MATCH(year.selected,Mercado!$F$2:$Q$2)+2,FALSE),"")</f>
        <v/>
      </c>
      <c r="PM148" s="362" t="str">
        <f>IFERROR(VLOOKUP(PM63,Mercado!$D$41:$Q$65,MATCH(year.selected,Mercado!$F$2:$Q$2)+2,FALSE),"")</f>
        <v/>
      </c>
      <c r="PN148" s="362" t="str">
        <f>IFERROR(VLOOKUP(PN63,Mercado!$D$41:$Q$65,MATCH(year.selected,Mercado!$F$2:$Q$2)+2,FALSE),"")</f>
        <v/>
      </c>
      <c r="PO148" s="362" t="str">
        <f>IFERROR(VLOOKUP(PO63,Mercado!$D$41:$Q$65,MATCH(year.selected,Mercado!$F$2:$Q$2)+2,FALSE),"")</f>
        <v/>
      </c>
      <c r="PP148" s="362" t="str">
        <f>IFERROR(VLOOKUP(PP63,Mercado!$D$41:$Q$65,MATCH(year.selected,Mercado!$F$2:$Q$2)+2,FALSE),"")</f>
        <v/>
      </c>
      <c r="PQ148" s="362" t="str">
        <f>IFERROR(VLOOKUP(PQ63,Mercado!$D$41:$Q$65,MATCH(year.selected,Mercado!$F$2:$Q$2)+2,FALSE),"")</f>
        <v/>
      </c>
      <c r="PR148" s="362" t="str">
        <f>IFERROR(VLOOKUP(PR63,Mercado!$D$41:$Q$65,MATCH(year.selected,Mercado!$F$2:$Q$2)+2,FALSE),"")</f>
        <v/>
      </c>
      <c r="PS148" s="362" t="str">
        <f>IFERROR(VLOOKUP(PS63,Mercado!$D$41:$Q$65,MATCH(year.selected,Mercado!$F$2:$Q$2)+2,FALSE),"")</f>
        <v/>
      </c>
      <c r="PT148" s="362" t="str">
        <f>IFERROR(VLOOKUP(PT63,Mercado!$D$41:$Q$65,MATCH(year.selected,Mercado!$F$2:$Q$2)+2,FALSE),"")</f>
        <v/>
      </c>
      <c r="PU148" s="362" t="str">
        <f>IFERROR(VLOOKUP(PU63,Mercado!$D$41:$Q$65,MATCH(year.selected,Mercado!$F$2:$Q$2)+2,FALSE),"")</f>
        <v/>
      </c>
      <c r="PV148" s="362" t="str">
        <f>IFERROR(VLOOKUP(PV63,Mercado!$D$41:$Q$65,MATCH(year.selected,Mercado!$F$2:$Q$2)+2,FALSE),"")</f>
        <v/>
      </c>
      <c r="PW148" s="362" t="str">
        <f>IFERROR(VLOOKUP(PW63,Mercado!$D$41:$Q$65,MATCH(year.selected,Mercado!$F$2:$Q$2)+2,FALSE),"")</f>
        <v/>
      </c>
      <c r="PX148" s="362" t="str">
        <f>IFERROR(VLOOKUP(PX63,Mercado!$D$41:$Q$65,MATCH(year.selected,Mercado!$F$2:$Q$2)+2,FALSE),"")</f>
        <v/>
      </c>
      <c r="PY148" s="362" t="str">
        <f>IFERROR(VLOOKUP(PY63,Mercado!$D$41:$Q$65,MATCH(year.selected,Mercado!$F$2:$Q$2)+2,FALSE),"")</f>
        <v/>
      </c>
      <c r="PZ148" s="362" t="str">
        <f>IFERROR(VLOOKUP(PZ63,Mercado!$D$41:$Q$65,MATCH(year.selected,Mercado!$F$2:$Q$2)+2,FALSE),"")</f>
        <v/>
      </c>
      <c r="QA148" s="362" t="str">
        <f>IFERROR(VLOOKUP(QA63,Mercado!$D$41:$Q$65,MATCH(year.selected,Mercado!$F$2:$Q$2)+2,FALSE),"")</f>
        <v/>
      </c>
      <c r="QB148" s="362" t="str">
        <f>IFERROR(VLOOKUP(QB63,Mercado!$D$41:$Q$65,MATCH(year.selected,Mercado!$F$2:$Q$2)+2,FALSE),"")</f>
        <v/>
      </c>
      <c r="QC148" s="362" t="str">
        <f>IFERROR(VLOOKUP(QC63,Mercado!$D$41:$Q$65,MATCH(year.selected,Mercado!$F$2:$Q$2)+2,FALSE),"")</f>
        <v/>
      </c>
      <c r="QD148" s="362" t="str">
        <f>IFERROR(VLOOKUP(QD63,Mercado!$D$41:$Q$65,MATCH(year.selected,Mercado!$F$2:$Q$2)+2,FALSE),"")</f>
        <v/>
      </c>
      <c r="QE148" s="362" t="str">
        <f>IFERROR(VLOOKUP(QE63,Mercado!$D$41:$Q$65,MATCH(year.selected,Mercado!$F$2:$Q$2)+2,FALSE),"")</f>
        <v/>
      </c>
      <c r="QF148" s="362" t="str">
        <f>IFERROR(VLOOKUP(QF63,Mercado!$D$41:$Q$65,MATCH(year.selected,Mercado!$F$2:$Q$2)+2,FALSE),"")</f>
        <v/>
      </c>
      <c r="QG148" s="362" t="str">
        <f>IFERROR(VLOOKUP(QG63,Mercado!$D$41:$Q$65,MATCH(year.selected,Mercado!$F$2:$Q$2)+2,FALSE),"")</f>
        <v/>
      </c>
      <c r="QH148" s="362" t="str">
        <f>IFERROR(VLOOKUP(QH63,Mercado!$D$41:$Q$65,MATCH(year.selected,Mercado!$F$2:$Q$2)+2,FALSE),"")</f>
        <v/>
      </c>
      <c r="QI148" s="362" t="str">
        <f>IFERROR(VLOOKUP(QI63,Mercado!$D$41:$Q$65,MATCH(year.selected,Mercado!$F$2:$Q$2)+2,FALSE),"")</f>
        <v/>
      </c>
      <c r="QJ148" s="362" t="str">
        <f>IFERROR(VLOOKUP(QJ63,Mercado!$D$41:$Q$65,MATCH(year.selected,Mercado!$F$2:$Q$2)+2,FALSE),"")</f>
        <v/>
      </c>
      <c r="QK148" s="362" t="str">
        <f>IFERROR(VLOOKUP(QK63,Mercado!$D$41:$Q$65,MATCH(year.selected,Mercado!$F$2:$Q$2)+2,FALSE),"")</f>
        <v/>
      </c>
      <c r="QL148" s="362" t="str">
        <f>IFERROR(VLOOKUP(QL63,Mercado!$D$41:$Q$65,MATCH(year.selected,Mercado!$F$2:$Q$2)+2,FALSE),"")</f>
        <v/>
      </c>
      <c r="QM148" s="362" t="str">
        <f>IFERROR(VLOOKUP(QM63,Mercado!$D$41:$Q$65,MATCH(year.selected,Mercado!$F$2:$Q$2)+2,FALSE),"")</f>
        <v/>
      </c>
      <c r="QN148" s="362" t="str">
        <f>IFERROR(VLOOKUP(QN63,Mercado!$D$41:$Q$65,MATCH(year.selected,Mercado!$F$2:$Q$2)+2,FALSE),"")</f>
        <v/>
      </c>
      <c r="QO148" s="362" t="str">
        <f>IFERROR(VLOOKUP(QO63,Mercado!$D$41:$Q$65,MATCH(year.selected,Mercado!$F$2:$Q$2)+2,FALSE),"")</f>
        <v/>
      </c>
      <c r="QP148" s="362" t="str">
        <f>IFERROR(VLOOKUP(QP63,Mercado!$D$41:$Q$65,MATCH(year.selected,Mercado!$F$2:$Q$2)+2,FALSE),"")</f>
        <v/>
      </c>
      <c r="QQ148" s="362" t="str">
        <f>IFERROR(VLOOKUP(QQ63,Mercado!$D$41:$Q$65,MATCH(year.selected,Mercado!$F$2:$Q$2)+2,FALSE),"")</f>
        <v/>
      </c>
      <c r="QR148" s="362" t="str">
        <f>IFERROR(VLOOKUP(QR63,Mercado!$D$41:$Q$65,MATCH(year.selected,Mercado!$F$2:$Q$2)+2,FALSE),"")</f>
        <v/>
      </c>
      <c r="QS148" s="362" t="str">
        <f>IFERROR(VLOOKUP(QS63,Mercado!$D$41:$Q$65,MATCH(year.selected,Mercado!$F$2:$Q$2)+2,FALSE),"")</f>
        <v/>
      </c>
      <c r="QT148" s="362" t="str">
        <f>IFERROR(VLOOKUP(QT63,Mercado!$D$41:$Q$65,MATCH(year.selected,Mercado!$F$2:$Q$2)+2,FALSE),"")</f>
        <v/>
      </c>
      <c r="QU148" s="362" t="str">
        <f>IFERROR(VLOOKUP(QU63,Mercado!$D$41:$Q$65,MATCH(year.selected,Mercado!$F$2:$Q$2)+2,FALSE),"")</f>
        <v/>
      </c>
      <c r="QV148" s="362" t="str">
        <f>IFERROR(VLOOKUP(QV63,Mercado!$D$41:$Q$65,MATCH(year.selected,Mercado!$F$2:$Q$2)+2,FALSE),"")</f>
        <v/>
      </c>
      <c r="QW148" s="362" t="str">
        <f>IFERROR(VLOOKUP(QW63,Mercado!$D$41:$Q$65,MATCH(year.selected,Mercado!$F$2:$Q$2)+2,FALSE),"")</f>
        <v/>
      </c>
      <c r="QX148" s="362" t="str">
        <f>IFERROR(VLOOKUP(QX63,Mercado!$D$41:$Q$65,MATCH(year.selected,Mercado!$F$2:$Q$2)+2,FALSE),"")</f>
        <v/>
      </c>
      <c r="QY148" s="362" t="str">
        <f>IFERROR(VLOOKUP(QY63,Mercado!$D$41:$Q$65,MATCH(year.selected,Mercado!$F$2:$Q$2)+2,FALSE),"")</f>
        <v/>
      </c>
      <c r="QZ148" s="362" t="str">
        <f>IFERROR(VLOOKUP(QZ63,Mercado!$D$41:$Q$65,MATCH(year.selected,Mercado!$F$2:$Q$2)+2,FALSE),"")</f>
        <v/>
      </c>
      <c r="RA148" s="362" t="str">
        <f>IFERROR(VLOOKUP(RA63,Mercado!$D$41:$Q$65,MATCH(year.selected,Mercado!$F$2:$Q$2)+2,FALSE),"")</f>
        <v/>
      </c>
      <c r="RB148" s="362" t="str">
        <f>IFERROR(VLOOKUP(RB63,Mercado!$D$41:$Q$65,MATCH(year.selected,Mercado!$F$2:$Q$2)+2,FALSE),"")</f>
        <v/>
      </c>
      <c r="RC148" s="362" t="str">
        <f>IFERROR(VLOOKUP(RC63,Mercado!$D$41:$Q$65,MATCH(year.selected,Mercado!$F$2:$Q$2)+2,FALSE),"")</f>
        <v/>
      </c>
      <c r="RD148" s="362" t="str">
        <f>IFERROR(VLOOKUP(RD63,Mercado!$D$41:$Q$65,MATCH(year.selected,Mercado!$F$2:$Q$2)+2,FALSE),"")</f>
        <v/>
      </c>
      <c r="RE148" s="362" t="str">
        <f>IFERROR(VLOOKUP(RE63,Mercado!$D$41:$Q$65,MATCH(year.selected,Mercado!$F$2:$Q$2)+2,FALSE),"")</f>
        <v/>
      </c>
      <c r="RF148" s="362" t="str">
        <f>IFERROR(VLOOKUP(RF63,Mercado!$D$41:$Q$65,MATCH(year.selected,Mercado!$F$2:$Q$2)+2,FALSE),"")</f>
        <v/>
      </c>
      <c r="RG148" s="362" t="str">
        <f>IFERROR(VLOOKUP(RG63,Mercado!$D$41:$Q$65,MATCH(year.selected,Mercado!$F$2:$Q$2)+2,FALSE),"")</f>
        <v/>
      </c>
      <c r="RH148" s="362" t="str">
        <f>IFERROR(VLOOKUP(RH63,Mercado!$D$41:$Q$65,MATCH(year.selected,Mercado!$F$2:$Q$2)+2,FALSE),"")</f>
        <v/>
      </c>
      <c r="RI148" s="362" t="str">
        <f>IFERROR(VLOOKUP(RI63,Mercado!$D$41:$Q$65,MATCH(year.selected,Mercado!$F$2:$Q$2)+2,FALSE),"")</f>
        <v/>
      </c>
      <c r="RJ148" s="362" t="str">
        <f>IFERROR(VLOOKUP(RJ63,Mercado!$D$41:$Q$65,MATCH(year.selected,Mercado!$F$2:$Q$2)+2,FALSE),"")</f>
        <v/>
      </c>
      <c r="RK148" s="362" t="str">
        <f>IFERROR(VLOOKUP(RK63,Mercado!$D$41:$Q$65,MATCH(year.selected,Mercado!$F$2:$Q$2)+2,FALSE),"")</f>
        <v/>
      </c>
      <c r="RL148" s="362" t="str">
        <f>IFERROR(VLOOKUP(RL63,Mercado!$D$41:$Q$65,MATCH(year.selected,Mercado!$F$2:$Q$2)+2,FALSE),"")</f>
        <v/>
      </c>
      <c r="RM148" s="362" t="str">
        <f>IFERROR(VLOOKUP(RM63,Mercado!$D$41:$Q$65,MATCH(year.selected,Mercado!$F$2:$Q$2)+2,FALSE),"")</f>
        <v/>
      </c>
      <c r="RN148" s="362" t="str">
        <f>IFERROR(VLOOKUP(RN63,Mercado!$D$41:$Q$65,MATCH(year.selected,Mercado!$F$2:$Q$2)+2,FALSE),"")</f>
        <v/>
      </c>
      <c r="RO148" s="362" t="str">
        <f>IFERROR(VLOOKUP(RO63,Mercado!$D$41:$Q$65,MATCH(year.selected,Mercado!$F$2:$Q$2)+2,FALSE),"")</f>
        <v/>
      </c>
      <c r="RP148" s="362" t="str">
        <f>IFERROR(VLOOKUP(RP63,Mercado!$D$41:$Q$65,MATCH(year.selected,Mercado!$F$2:$Q$2)+2,FALSE),"")</f>
        <v/>
      </c>
      <c r="RQ148" s="362" t="str">
        <f>IFERROR(VLOOKUP(RQ63,Mercado!$D$41:$Q$65,MATCH(year.selected,Mercado!$F$2:$Q$2)+2,FALSE),"")</f>
        <v/>
      </c>
      <c r="RR148" s="362" t="str">
        <f>IFERROR(VLOOKUP(RR63,Mercado!$D$41:$Q$65,MATCH(year.selected,Mercado!$F$2:$Q$2)+2,FALSE),"")</f>
        <v/>
      </c>
      <c r="RS148" s="362" t="str">
        <f>IFERROR(VLOOKUP(RS63,Mercado!$D$41:$Q$65,MATCH(year.selected,Mercado!$F$2:$Q$2)+2,FALSE),"")</f>
        <v/>
      </c>
      <c r="RT148" s="362" t="str">
        <f>IFERROR(VLOOKUP(RT63,Mercado!$D$41:$Q$65,MATCH(year.selected,Mercado!$F$2:$Q$2)+2,FALSE),"")</f>
        <v/>
      </c>
      <c r="RU148" s="362" t="str">
        <f>IFERROR(VLOOKUP(RU63,Mercado!$D$41:$Q$65,MATCH(year.selected,Mercado!$F$2:$Q$2)+2,FALSE),"")</f>
        <v/>
      </c>
      <c r="RV148" s="362" t="str">
        <f>IFERROR(VLOOKUP(RV63,Mercado!$D$41:$Q$65,MATCH(year.selected,Mercado!$F$2:$Q$2)+2,FALSE),"")</f>
        <v/>
      </c>
      <c r="RW148" s="362" t="str">
        <f>IFERROR(VLOOKUP(RW63,Mercado!$D$41:$Q$65,MATCH(year.selected,Mercado!$F$2:$Q$2)+2,FALSE),"")</f>
        <v/>
      </c>
      <c r="RX148" s="362" t="str">
        <f>IFERROR(VLOOKUP(RX63,Mercado!$D$41:$Q$65,MATCH(year.selected,Mercado!$F$2:$Q$2)+2,FALSE),"")</f>
        <v/>
      </c>
      <c r="RY148" s="362" t="str">
        <f>IFERROR(VLOOKUP(RY63,Mercado!$D$41:$Q$65,MATCH(year.selected,Mercado!$F$2:$Q$2)+2,FALSE),"")</f>
        <v/>
      </c>
      <c r="RZ148" s="362" t="str">
        <f>IFERROR(VLOOKUP(RZ63,Mercado!$D$41:$Q$65,MATCH(year.selected,Mercado!$F$2:$Q$2)+2,FALSE),"")</f>
        <v/>
      </c>
      <c r="SA148" s="362" t="str">
        <f>IFERROR(VLOOKUP(SA63,Mercado!$D$41:$Q$65,MATCH(year.selected,Mercado!$F$2:$Q$2)+2,FALSE),"")</f>
        <v/>
      </c>
      <c r="SB148" s="362" t="str">
        <f>IFERROR(VLOOKUP(SB63,Mercado!$D$41:$Q$65,MATCH(year.selected,Mercado!$F$2:$Q$2)+2,FALSE),"")</f>
        <v/>
      </c>
      <c r="SC148" s="362" t="str">
        <f>IFERROR(VLOOKUP(SC63,Mercado!$D$41:$Q$65,MATCH(year.selected,Mercado!$F$2:$Q$2)+2,FALSE),"")</f>
        <v/>
      </c>
      <c r="SD148" s="362" t="str">
        <f>IFERROR(VLOOKUP(SD63,Mercado!$D$41:$Q$65,MATCH(year.selected,Mercado!$F$2:$Q$2)+2,FALSE),"")</f>
        <v/>
      </c>
      <c r="SE148" s="362" t="str">
        <f>IFERROR(VLOOKUP(SE63,Mercado!$D$41:$Q$65,MATCH(year.selected,Mercado!$F$2:$Q$2)+2,FALSE),"")</f>
        <v/>
      </c>
      <c r="SF148" s="362" t="str">
        <f>IFERROR(VLOOKUP(SF63,Mercado!$D$41:$Q$65,MATCH(year.selected,Mercado!$F$2:$Q$2)+2,FALSE),"")</f>
        <v/>
      </c>
      <c r="SG148" s="362" t="str">
        <f>IFERROR(VLOOKUP(SG63,Mercado!$D$41:$Q$65,MATCH(year.selected,Mercado!$F$2:$Q$2)+2,FALSE),"")</f>
        <v/>
      </c>
      <c r="SH148" s="362" t="str">
        <f>IFERROR(VLOOKUP(SH63,Mercado!$D$41:$Q$65,MATCH(year.selected,Mercado!$F$2:$Q$2)+2,FALSE),"")</f>
        <v/>
      </c>
      <c r="SI148" s="362" t="str">
        <f>IFERROR(VLOOKUP(SI63,Mercado!$D$41:$Q$65,MATCH(year.selected,Mercado!$F$2:$Q$2)+2,FALSE),"")</f>
        <v/>
      </c>
      <c r="SJ148" s="362" t="str">
        <f>IFERROR(VLOOKUP(SJ63,Mercado!$D$41:$Q$65,MATCH(year.selected,Mercado!$F$2:$Q$2)+2,FALSE),"")</f>
        <v/>
      </c>
      <c r="SK148" s="362" t="str">
        <f>IFERROR(VLOOKUP(SK63,Mercado!$D$41:$Q$65,MATCH(year.selected,Mercado!$F$2:$Q$2)+2,FALSE),"")</f>
        <v/>
      </c>
      <c r="SL148" s="173" t="s">
        <v>641</v>
      </c>
      <c r="SM148" s="21"/>
      <c r="SN148" s="21"/>
      <c r="SO148" s="21"/>
      <c r="SP148" s="21"/>
      <c r="SQ148" s="21"/>
      <c r="SR148" s="21"/>
      <c r="SS148" s="21"/>
      <c r="ST148" s="21"/>
      <c r="SU148" s="21"/>
      <c r="SV148" s="21"/>
      <c r="SW148" s="21"/>
      <c r="SX148" s="21"/>
      <c r="SY148" s="21"/>
      <c r="SZ148" s="21"/>
      <c r="TA148" s="21"/>
      <c r="TB148" s="21"/>
      <c r="TC148" s="21"/>
      <c r="TD148" s="21"/>
      <c r="TE148" s="21"/>
      <c r="TF148" s="21"/>
      <c r="TG148" s="21"/>
      <c r="TH148" s="21"/>
      <c r="TI148" s="21"/>
      <c r="TJ148" s="21"/>
      <c r="TK148" s="21"/>
      <c r="TL148" s="21"/>
      <c r="TM148" s="21"/>
      <c r="TN148" s="21"/>
      <c r="TO148" s="21"/>
      <c r="TP148" s="21"/>
      <c r="TQ148" s="21"/>
      <c r="TR148" s="21"/>
      <c r="TS148" s="21"/>
      <c r="TT148" s="21"/>
      <c r="TU148" s="21"/>
      <c r="TV148" s="21"/>
      <c r="TW148" s="21"/>
      <c r="TX148" s="21"/>
      <c r="TY148" s="21"/>
      <c r="TZ148" s="21"/>
      <c r="UA148" s="21"/>
      <c r="UB148" s="21"/>
      <c r="UC148" s="21"/>
      <c r="UD148" s="21"/>
      <c r="UE148" s="21"/>
      <c r="UF148" s="21"/>
      <c r="UG148" s="21"/>
      <c r="UH148" s="21"/>
      <c r="UI148" s="21"/>
      <c r="UJ148" s="21"/>
      <c r="UK148" s="21"/>
      <c r="UL148" s="21"/>
      <c r="UM148" s="21"/>
      <c r="UN148" s="21"/>
      <c r="UO148" s="21"/>
      <c r="UP148" s="21"/>
      <c r="UQ148" s="21"/>
      <c r="UR148" s="21"/>
      <c r="US148" s="21"/>
      <c r="UT148" s="21"/>
      <c r="UU148" s="21"/>
      <c r="UV148" s="21"/>
      <c r="UW148" s="21"/>
      <c r="UX148" s="21"/>
      <c r="UY148" s="21"/>
      <c r="UZ148" s="21"/>
      <c r="VA148" s="21"/>
      <c r="VB148" s="21"/>
      <c r="VC148" s="21"/>
      <c r="VD148" s="21"/>
      <c r="VE148" s="21"/>
      <c r="VF148" s="21"/>
      <c r="VG148" s="21"/>
      <c r="VH148" s="21"/>
      <c r="VI148" s="21"/>
      <c r="VJ148" s="21"/>
      <c r="VK148" s="21"/>
      <c r="VL148" s="21"/>
      <c r="VM148" s="21"/>
      <c r="VN148" s="21"/>
      <c r="VO148" s="21"/>
      <c r="VP148" s="21"/>
      <c r="VQ148" s="21"/>
      <c r="VR148" s="21"/>
      <c r="VS148" s="21"/>
      <c r="VT148" s="21"/>
      <c r="VU148" s="21"/>
      <c r="VV148" s="21"/>
      <c r="VW148" s="21"/>
      <c r="VX148" s="21"/>
      <c r="VY148" s="21"/>
      <c r="VZ148" s="21"/>
      <c r="WA148" s="21"/>
      <c r="WB148" s="21"/>
      <c r="WC148" s="21"/>
      <c r="WD148" s="21"/>
      <c r="WE148" s="21"/>
      <c r="WF148" s="21"/>
      <c r="WG148" s="21"/>
      <c r="WH148" s="21"/>
      <c r="WI148" s="21"/>
      <c r="WJ148" s="21"/>
      <c r="WK148" s="21"/>
      <c r="WL148" s="21"/>
      <c r="WM148" s="21"/>
      <c r="WN148" s="21"/>
      <c r="WO148" s="21"/>
      <c r="WP148" s="21"/>
      <c r="WQ148" s="21"/>
      <c r="WR148" s="21"/>
      <c r="WS148" s="21"/>
      <c r="WT148" s="21"/>
      <c r="WU148" s="21"/>
      <c r="WV148" s="21"/>
      <c r="WW148" s="21"/>
      <c r="WX148" s="21"/>
      <c r="WY148" s="21"/>
      <c r="WZ148" s="21"/>
      <c r="XA148" s="21"/>
      <c r="XB148" s="21"/>
      <c r="XC148" s="21"/>
      <c r="XD148" s="21"/>
      <c r="XE148" s="21"/>
      <c r="XF148" s="21"/>
      <c r="XG148" s="21"/>
      <c r="XH148" s="21"/>
      <c r="XI148" s="21"/>
      <c r="XJ148" s="21"/>
      <c r="XK148" s="21"/>
      <c r="XL148" s="21"/>
      <c r="XM148" s="21"/>
      <c r="XN148" s="21"/>
      <c r="XO148" s="21"/>
      <c r="XP148" s="21"/>
      <c r="XQ148" s="21"/>
      <c r="XR148" s="21"/>
      <c r="XS148" s="21"/>
      <c r="XT148" s="21"/>
      <c r="XU148" s="21"/>
      <c r="XV148" s="21"/>
      <c r="XW148" s="21"/>
      <c r="XX148" s="21"/>
      <c r="XY148" s="21"/>
      <c r="XZ148" s="21"/>
      <c r="YA148" s="21"/>
      <c r="YB148" s="21"/>
      <c r="YC148" s="21"/>
      <c r="YD148" s="21"/>
      <c r="YE148" s="21"/>
      <c r="YF148" s="21"/>
      <c r="YG148" s="21"/>
      <c r="YH148" s="21"/>
      <c r="YI148" s="21"/>
      <c r="YJ148" s="21"/>
      <c r="YK148" s="21"/>
      <c r="YL148" s="21"/>
      <c r="YM148" s="21"/>
      <c r="YN148" s="21"/>
      <c r="YO148" s="21"/>
      <c r="YP148" s="21"/>
      <c r="YQ148" s="21"/>
      <c r="YR148" s="21"/>
      <c r="YS148" s="21"/>
      <c r="YT148" s="21"/>
      <c r="YU148" s="21"/>
      <c r="YV148" s="21"/>
      <c r="YW148" s="21"/>
      <c r="YX148" s="21"/>
      <c r="YY148" s="21"/>
      <c r="YZ148" s="21"/>
      <c r="ZA148" s="21"/>
      <c r="ZB148" s="21"/>
      <c r="ZC148" s="21"/>
      <c r="ZD148" s="21"/>
      <c r="ZE148" s="21"/>
      <c r="ZF148" s="21"/>
      <c r="ZG148" s="21"/>
      <c r="ZH148" s="21"/>
      <c r="ZI148" s="21"/>
      <c r="ZJ148" s="21"/>
      <c r="ZK148" s="21"/>
      <c r="ZL148" s="21"/>
      <c r="ZM148" s="21"/>
      <c r="ZN148" s="21"/>
      <c r="ZO148" s="21"/>
      <c r="ZP148" s="21"/>
      <c r="ZQ148" s="21"/>
      <c r="ZR148" s="21"/>
      <c r="ZS148" s="21"/>
      <c r="ZT148" s="21"/>
      <c r="ZU148" s="21"/>
      <c r="ZV148" s="21"/>
      <c r="ZW148" s="21"/>
      <c r="ZX148" s="21"/>
      <c r="ZY148" s="21"/>
      <c r="ZZ148" s="21"/>
      <c r="AAA148" s="21"/>
      <c r="AAB148" s="21"/>
      <c r="AAC148" s="21"/>
      <c r="AAD148" s="21"/>
      <c r="AAE148" s="21"/>
      <c r="AAF148" s="21"/>
      <c r="AAG148" s="21"/>
      <c r="AAH148" s="21"/>
      <c r="AAI148" s="21"/>
      <c r="AAJ148" s="21"/>
      <c r="AAK148" s="21"/>
      <c r="AAL148" s="21"/>
      <c r="AAM148" s="21"/>
      <c r="AAN148" s="21"/>
      <c r="AAO148" s="21"/>
      <c r="AAP148" s="21"/>
      <c r="AAQ148" s="21"/>
      <c r="AAR148" s="21"/>
      <c r="AAS148" s="21"/>
      <c r="AAT148" s="21"/>
      <c r="AAU148" s="21"/>
      <c r="AAV148" s="21"/>
      <c r="AAW148" s="21"/>
      <c r="AAX148" s="21"/>
      <c r="AAY148" s="21"/>
      <c r="AAZ148" s="21"/>
      <c r="ABA148" s="21"/>
      <c r="ABB148" s="21"/>
      <c r="ABC148" s="21"/>
      <c r="ABD148" s="21"/>
      <c r="ABE148" s="21"/>
      <c r="ABF148" s="21"/>
      <c r="ABG148" s="21"/>
      <c r="ABH148" s="21"/>
      <c r="ABI148" s="21"/>
      <c r="ABJ148" s="21"/>
      <c r="ABK148" s="21"/>
      <c r="ABL148" s="21"/>
      <c r="ABM148" s="21"/>
      <c r="ABN148" s="21"/>
      <c r="ABO148" s="21"/>
      <c r="ABP148" s="21"/>
      <c r="ABQ148" s="21"/>
      <c r="ABR148" s="21"/>
      <c r="ABS148" s="21"/>
      <c r="ABT148" s="21"/>
      <c r="ABU148" s="21"/>
      <c r="ABV148" s="21"/>
      <c r="ABW148" s="21"/>
      <c r="ABX148" s="21"/>
      <c r="ABY148" s="21"/>
      <c r="ABZ148" s="21"/>
      <c r="ACA148" s="21"/>
      <c r="ACB148" s="21"/>
      <c r="ACC148" s="21"/>
      <c r="ACD148" s="21"/>
      <c r="ACE148" s="21"/>
      <c r="ACF148" s="21"/>
      <c r="ACG148" s="21"/>
      <c r="ACH148" s="21"/>
      <c r="ACI148" s="21"/>
      <c r="ACJ148" s="21"/>
      <c r="ACK148" s="21"/>
      <c r="ACL148" s="21"/>
      <c r="ACM148" s="21"/>
      <c r="ACN148" s="21"/>
      <c r="ACO148" s="21"/>
      <c r="ACP148" s="21"/>
      <c r="ACQ148" s="21"/>
      <c r="ACR148" s="21"/>
      <c r="ACS148" s="21"/>
      <c r="ACT148" s="21"/>
      <c r="ACU148" s="21"/>
      <c r="ACV148" s="21"/>
      <c r="ACW148" s="21"/>
      <c r="ACX148" s="21"/>
      <c r="ACY148" s="21"/>
      <c r="ACZ148" s="21"/>
      <c r="ADA148" s="21"/>
      <c r="ADB148" s="21"/>
      <c r="ADC148" s="21"/>
      <c r="ADD148" s="21"/>
      <c r="ADE148" s="21"/>
      <c r="ADF148" s="21"/>
      <c r="ADG148" s="21"/>
      <c r="ADH148" s="21"/>
      <c r="ADI148" s="21"/>
      <c r="ADJ148" s="21"/>
      <c r="ADK148" s="21"/>
      <c r="ADL148" s="21"/>
      <c r="ADM148" s="21"/>
      <c r="ADN148" s="21"/>
      <c r="ADO148" s="21"/>
      <c r="ADP148" s="21"/>
      <c r="ADQ148" s="21"/>
      <c r="ADR148" s="21"/>
      <c r="ADS148" s="21"/>
      <c r="ADT148" s="21"/>
      <c r="ADU148" s="21"/>
      <c r="ADV148" s="21"/>
      <c r="ADW148" s="21"/>
      <c r="ADX148" s="21"/>
      <c r="ADY148" s="21"/>
      <c r="ADZ148" s="21"/>
      <c r="AEA148" s="21"/>
      <c r="AEB148" s="21"/>
      <c r="AEC148" s="21"/>
      <c r="AED148" s="21"/>
      <c r="AEE148" s="21"/>
      <c r="AEF148" s="21"/>
      <c r="AEG148" s="21"/>
      <c r="AEH148" s="21"/>
      <c r="AEI148" s="21"/>
      <c r="AEJ148" s="21"/>
      <c r="AEK148" s="21"/>
      <c r="AEL148" s="21"/>
      <c r="AEM148" s="21"/>
      <c r="AEN148" s="21"/>
      <c r="AEO148" s="21"/>
      <c r="AEP148" s="21"/>
      <c r="AEQ148" s="21"/>
      <c r="AER148" s="21"/>
      <c r="AES148" s="21"/>
      <c r="AET148" s="21"/>
      <c r="AEU148" s="21"/>
      <c r="AEV148" s="21"/>
      <c r="AEW148" s="21"/>
      <c r="AEX148" s="21"/>
      <c r="AEY148" s="21"/>
      <c r="AEZ148" s="21"/>
      <c r="AFA148" s="21"/>
      <c r="AFB148" s="21"/>
      <c r="AFC148" s="21"/>
      <c r="AFD148" s="21"/>
      <c r="AFE148" s="21"/>
      <c r="AFF148" s="21"/>
      <c r="AFG148" s="21"/>
      <c r="AFH148" s="21"/>
      <c r="AFI148" s="21"/>
      <c r="AFJ148" s="21"/>
      <c r="AFK148" s="21"/>
      <c r="AFL148" s="21"/>
      <c r="AFM148" s="21"/>
      <c r="AFN148" s="21"/>
      <c r="AFO148" s="21"/>
      <c r="AFP148" s="21"/>
      <c r="AFQ148" s="21"/>
      <c r="AFR148" s="21"/>
      <c r="AFS148" s="21"/>
      <c r="AFT148" s="21"/>
      <c r="AFU148" s="21"/>
      <c r="AFV148" s="21"/>
      <c r="AFW148" s="21"/>
      <c r="AFX148" s="21"/>
      <c r="AFY148" s="21"/>
      <c r="AFZ148" s="21"/>
      <c r="AGA148" s="21"/>
      <c r="AGB148" s="21"/>
      <c r="AGC148" s="21"/>
      <c r="AGD148" s="21"/>
      <c r="AGE148" s="21"/>
      <c r="AGF148" s="21"/>
      <c r="AGG148" s="21"/>
      <c r="AGH148" s="21"/>
      <c r="AGI148" s="21"/>
      <c r="AGJ148" s="21"/>
      <c r="AGK148" s="21"/>
      <c r="AGL148" s="21"/>
      <c r="AGM148" s="21"/>
      <c r="AGN148" s="21"/>
      <c r="AGO148" s="21"/>
      <c r="AGP148" s="21"/>
      <c r="AGQ148" s="21"/>
      <c r="AGR148" s="21"/>
      <c r="AGS148" s="21"/>
      <c r="AGT148" s="21"/>
      <c r="AGU148" s="21"/>
      <c r="AGV148" s="21"/>
      <c r="AGW148" s="21"/>
      <c r="AGX148" s="21"/>
      <c r="AGY148" s="21"/>
      <c r="AGZ148" s="21"/>
      <c r="AHA148" s="21"/>
      <c r="AHB148" s="21"/>
      <c r="AHC148" s="21"/>
      <c r="AHD148" s="21"/>
      <c r="AHE148" s="21"/>
      <c r="AHF148" s="21"/>
      <c r="AHG148" s="21"/>
      <c r="AHH148" s="21"/>
      <c r="AHI148" s="21"/>
      <c r="AHJ148" s="21"/>
      <c r="AHK148" s="21"/>
      <c r="AHL148" s="21"/>
      <c r="AHM148" s="21"/>
      <c r="AHN148" s="21"/>
      <c r="AHO148" s="21"/>
      <c r="AHP148" s="21"/>
      <c r="AHQ148" s="21"/>
      <c r="AHR148" s="21"/>
      <c r="AHS148" s="21"/>
      <c r="AHT148" s="21"/>
      <c r="AHU148" s="21"/>
      <c r="AHV148" s="21"/>
      <c r="AHW148" s="21"/>
      <c r="AHX148" s="21"/>
      <c r="AHY148" s="21"/>
      <c r="AHZ148" s="21"/>
      <c r="AIA148" s="21"/>
      <c r="AIB148" s="21"/>
      <c r="AIC148" s="21"/>
      <c r="AID148" s="21"/>
      <c r="AIE148" s="21"/>
      <c r="AIF148" s="21"/>
      <c r="AIG148" s="21"/>
      <c r="AIH148" s="21"/>
      <c r="AII148" s="21"/>
      <c r="AIJ148" s="21"/>
      <c r="AIK148" s="21"/>
      <c r="AIL148" s="21"/>
      <c r="AIM148" s="21"/>
      <c r="AIN148" s="21"/>
      <c r="AIO148" s="21"/>
      <c r="AIP148" s="21"/>
      <c r="AIQ148" s="21"/>
      <c r="AIR148" s="21"/>
      <c r="AIS148" s="21"/>
      <c r="AIT148" s="21"/>
      <c r="AIU148" s="21"/>
      <c r="AIV148" s="21"/>
      <c r="AIW148" s="21"/>
      <c r="AIX148" s="21"/>
      <c r="AIY148" s="21"/>
      <c r="AIZ148" s="21"/>
      <c r="AJA148" s="21"/>
      <c r="AJB148" s="21"/>
      <c r="AJC148" s="21"/>
      <c r="AJD148" s="21"/>
      <c r="AJE148" s="21"/>
      <c r="AJF148" s="21"/>
      <c r="AJG148" s="21"/>
      <c r="AJH148" s="21"/>
      <c r="AJI148" s="21"/>
      <c r="AJJ148" s="21"/>
      <c r="AJK148" s="21"/>
      <c r="AJL148" s="21"/>
      <c r="AJM148" s="21"/>
      <c r="AJN148" s="21"/>
      <c r="AJO148" s="21"/>
      <c r="AJP148" s="21"/>
      <c r="AJQ148" s="21"/>
      <c r="AJR148" s="21"/>
      <c r="AJS148" s="21"/>
      <c r="AJT148" s="21"/>
      <c r="AJU148" s="21"/>
      <c r="AJV148" s="21"/>
      <c r="AJW148" s="21"/>
      <c r="AJX148" s="21"/>
      <c r="AJY148" s="21"/>
      <c r="AJZ148" s="21"/>
      <c r="AKA148" s="21"/>
      <c r="AKB148" s="21"/>
      <c r="AKC148" s="21"/>
      <c r="AKD148" s="21"/>
      <c r="AKE148" s="21"/>
      <c r="AKF148" s="21"/>
      <c r="AKG148" s="21"/>
      <c r="AKH148" s="21"/>
      <c r="AKI148" s="21"/>
      <c r="AKJ148" s="21"/>
      <c r="AKK148" s="21"/>
      <c r="AKL148" s="21"/>
      <c r="AKM148" s="21"/>
      <c r="AKN148" s="21"/>
      <c r="AKO148" s="21"/>
      <c r="AKP148" s="21"/>
      <c r="AKQ148" s="21"/>
      <c r="AKR148" s="21"/>
      <c r="AKS148" s="21"/>
      <c r="AKT148" s="21"/>
      <c r="AKU148" s="21"/>
      <c r="AKV148" s="21"/>
      <c r="AKW148" s="21"/>
      <c r="AKX148" s="21"/>
      <c r="AKY148" s="21"/>
      <c r="AKZ148" s="21"/>
      <c r="ALA148" s="21"/>
      <c r="ALB148" s="21"/>
      <c r="ALC148" s="21"/>
      <c r="ALD148" s="21"/>
      <c r="ALE148" s="21"/>
      <c r="ALF148" s="21"/>
      <c r="ALG148" s="21"/>
      <c r="ALH148" s="21"/>
      <c r="ALI148" s="21"/>
      <c r="ALJ148" s="21"/>
      <c r="ALK148" s="21"/>
      <c r="ALL148" s="21"/>
      <c r="ALM148" s="21"/>
      <c r="ALN148" s="21"/>
      <c r="ALO148" s="21"/>
      <c r="ALP148" s="21"/>
      <c r="ALQ148" s="21"/>
      <c r="ALR148" s="21"/>
      <c r="ALS148" s="21"/>
      <c r="ALT148" s="21"/>
      <c r="ALU148" s="21"/>
      <c r="ALV148" s="21"/>
      <c r="ALW148" s="21"/>
      <c r="ALX148" s="21"/>
      <c r="ALY148" s="21"/>
      <c r="ALZ148" s="21"/>
      <c r="AMA148" s="21"/>
      <c r="AMB148" s="21"/>
      <c r="AMC148" s="21"/>
      <c r="AMD148" s="21"/>
      <c r="AME148" s="21"/>
      <c r="AMF148" s="21"/>
      <c r="AMG148" s="21"/>
      <c r="AMH148" s="21"/>
      <c r="AMI148" s="21"/>
      <c r="AMJ148" s="21"/>
      <c r="AMK148" s="21"/>
      <c r="AML148" s="21"/>
      <c r="AMM148" s="21"/>
      <c r="AMN148" s="21"/>
      <c r="AMO148" s="21"/>
      <c r="AMP148" s="21"/>
      <c r="AMQ148" s="21"/>
      <c r="AMR148" s="21"/>
      <c r="AMS148" s="21"/>
      <c r="AMT148" s="21"/>
      <c r="AMU148" s="21"/>
      <c r="AMV148" s="21"/>
      <c r="AMW148" s="21"/>
      <c r="AMX148" s="21"/>
      <c r="AMY148" s="21"/>
      <c r="AMZ148" s="21"/>
      <c r="ANA148" s="21"/>
      <c r="ANB148" s="21"/>
      <c r="ANC148" s="21"/>
      <c r="AND148" s="21"/>
      <c r="ANE148" s="21"/>
      <c r="ANF148" s="21"/>
      <c r="ANG148" s="21"/>
      <c r="ANH148" s="21"/>
      <c r="ANI148" s="21"/>
      <c r="ANJ148" s="21"/>
      <c r="ANK148" s="21"/>
      <c r="ANL148" s="21"/>
      <c r="ANM148" s="21"/>
      <c r="ANN148" s="21"/>
      <c r="ANO148" s="21"/>
      <c r="ANP148" s="21"/>
      <c r="ANQ148" s="21"/>
      <c r="ANR148" s="21"/>
      <c r="ANS148" s="21"/>
      <c r="ANT148" s="21"/>
      <c r="ANU148" s="21"/>
      <c r="ANV148" s="21"/>
      <c r="ANW148" s="21"/>
      <c r="ANX148" s="21"/>
      <c r="ANY148" s="21"/>
      <c r="ANZ148" s="21"/>
      <c r="AOA148" s="21"/>
      <c r="AOB148" s="21"/>
      <c r="AOC148" s="21"/>
      <c r="AOD148" s="21"/>
      <c r="AOE148" s="21"/>
      <c r="AOF148" s="21"/>
      <c r="AOG148" s="21"/>
      <c r="AOH148" s="21"/>
      <c r="AOI148" s="21"/>
      <c r="AOJ148" s="21"/>
      <c r="AOK148" s="21"/>
      <c r="AOL148" s="21"/>
      <c r="AOM148" s="21"/>
      <c r="AON148" s="21"/>
      <c r="AOO148" s="21"/>
      <c r="AOP148" s="21"/>
      <c r="AOQ148" s="21"/>
      <c r="AOR148" s="21"/>
      <c r="AOS148" s="21"/>
      <c r="AOT148" s="21"/>
      <c r="AOU148" s="21"/>
      <c r="AOV148" s="21"/>
      <c r="AOW148" s="21"/>
      <c r="AOX148" s="21"/>
      <c r="AOY148" s="21"/>
      <c r="AOZ148" s="21"/>
      <c r="APA148" s="21"/>
      <c r="APB148" s="21"/>
      <c r="APC148" s="21"/>
      <c r="APD148" s="21"/>
      <c r="APE148" s="21"/>
      <c r="APF148" s="21"/>
      <c r="APG148" s="21"/>
      <c r="APH148" s="21"/>
      <c r="API148" s="21"/>
      <c r="APJ148" s="21"/>
      <c r="APK148" s="21"/>
      <c r="APL148" s="21"/>
      <c r="APM148" s="21"/>
      <c r="APN148" s="21"/>
      <c r="APO148" s="21"/>
      <c r="APP148" s="21"/>
      <c r="APQ148" s="21"/>
      <c r="APR148" s="21"/>
      <c r="APS148" s="21"/>
      <c r="APT148" s="21"/>
      <c r="APU148" s="21"/>
      <c r="APV148" s="21"/>
      <c r="APW148" s="21"/>
      <c r="APX148" s="21"/>
      <c r="APY148" s="21"/>
      <c r="APZ148" s="21"/>
      <c r="AQA148" s="21"/>
      <c r="AQB148" s="21"/>
      <c r="AQC148" s="21"/>
      <c r="AQD148" s="21"/>
      <c r="AQE148" s="21"/>
      <c r="AQF148" s="21"/>
      <c r="AQG148" s="21"/>
      <c r="AQH148" s="21"/>
      <c r="AQI148" s="21"/>
      <c r="AQJ148" s="21"/>
      <c r="AQK148" s="21"/>
      <c r="AQL148" s="21"/>
      <c r="AQM148" s="21"/>
      <c r="AQN148" s="21"/>
      <c r="AQO148" s="21"/>
      <c r="AQP148" s="21"/>
      <c r="AQQ148" s="21"/>
      <c r="AQR148" s="21"/>
      <c r="AQS148" s="21"/>
      <c r="AQT148" s="21"/>
      <c r="AQU148" s="21"/>
      <c r="AQV148" s="21"/>
      <c r="AQW148" s="21"/>
      <c r="AQX148" s="21"/>
      <c r="AQY148" s="21"/>
      <c r="AQZ148" s="21"/>
      <c r="ARA148" s="21"/>
      <c r="ARB148" s="21"/>
      <c r="ARC148" s="21"/>
      <c r="ARD148" s="21"/>
      <c r="ARE148" s="21"/>
      <c r="ARF148" s="21"/>
      <c r="ARG148" s="21"/>
      <c r="ARH148" s="21"/>
      <c r="ARI148" s="21"/>
      <c r="ARJ148" s="21"/>
      <c r="ARK148" s="21"/>
      <c r="ARL148" s="21"/>
      <c r="ARM148" s="21"/>
      <c r="ARN148" s="21"/>
      <c r="ARO148" s="21"/>
      <c r="ARP148" s="21"/>
      <c r="ARQ148" s="21"/>
      <c r="ARR148" s="21"/>
      <c r="ARS148" s="21"/>
      <c r="ART148" s="21"/>
      <c r="ARU148" s="21"/>
      <c r="ARV148" s="21"/>
      <c r="ARW148" s="21"/>
      <c r="ARX148" s="21"/>
      <c r="ARY148" s="21"/>
      <c r="ARZ148" s="21"/>
      <c r="ASA148" s="21"/>
      <c r="ASB148" s="21"/>
      <c r="ASC148" s="21"/>
      <c r="ASD148" s="21"/>
      <c r="ASE148" s="21"/>
      <c r="ASF148" s="21"/>
      <c r="ASG148" s="21"/>
      <c r="ASH148" s="21"/>
      <c r="ASI148" s="21"/>
      <c r="ASJ148" s="21"/>
      <c r="ASK148" s="21"/>
      <c r="ASL148" s="21"/>
      <c r="ASM148" s="21"/>
      <c r="ASN148" s="21"/>
      <c r="ASO148" s="21"/>
      <c r="ASP148" s="21"/>
      <c r="ASQ148" s="21"/>
      <c r="ASR148" s="21"/>
      <c r="ASS148" s="21"/>
      <c r="AST148" s="21"/>
      <c r="ASU148" s="21"/>
      <c r="ASV148" s="21"/>
      <c r="ASW148" s="21"/>
      <c r="ASX148" s="21"/>
      <c r="ASY148" s="21"/>
      <c r="ASZ148" s="21"/>
      <c r="ATA148" s="21"/>
      <c r="ATB148" s="21"/>
      <c r="ATC148" s="21"/>
      <c r="ATD148" s="21"/>
      <c r="ATE148" s="21"/>
      <c r="ATF148" s="21"/>
      <c r="ATG148" s="21"/>
      <c r="ATH148" s="21"/>
      <c r="ATI148" s="21"/>
      <c r="ATJ148" s="21"/>
      <c r="ATK148" s="21"/>
      <c r="ATL148" s="21"/>
      <c r="ATM148" s="21"/>
      <c r="ATN148" s="21"/>
      <c r="ATO148" s="21"/>
      <c r="ATP148" s="21"/>
      <c r="ATQ148" s="21"/>
      <c r="ATR148" s="21"/>
      <c r="ATS148" s="21"/>
      <c r="ATT148" s="21"/>
      <c r="ATU148" s="21"/>
      <c r="ATV148" s="21"/>
      <c r="ATW148" s="21"/>
      <c r="ATX148" s="21"/>
      <c r="ATY148" s="21"/>
      <c r="ATZ148" s="21"/>
      <c r="AUA148" s="21"/>
      <c r="AUB148" s="21"/>
      <c r="AUC148" s="21"/>
      <c r="AUD148" s="21"/>
      <c r="AUE148" s="21"/>
      <c r="AUF148" s="21"/>
      <c r="AUG148" s="21"/>
      <c r="AUH148" s="21"/>
      <c r="AUI148" s="21"/>
      <c r="AUJ148" s="21"/>
      <c r="AUK148" s="21"/>
      <c r="AUL148" s="21"/>
      <c r="AUM148" s="21"/>
      <c r="AUN148" s="21"/>
      <c r="AUO148" s="21"/>
      <c r="AUP148" s="21"/>
      <c r="AUQ148" s="21"/>
      <c r="AUR148" s="21"/>
      <c r="AUS148" s="21"/>
      <c r="AUT148" s="21"/>
      <c r="AUU148" s="21"/>
      <c r="AUV148" s="21"/>
      <c r="AUW148" s="21"/>
      <c r="AUX148" s="21"/>
      <c r="AUY148" s="21"/>
      <c r="AUZ148" s="21"/>
      <c r="AVA148" s="21"/>
      <c r="AVB148" s="21"/>
      <c r="AVC148" s="21"/>
      <c r="AVD148" s="21"/>
      <c r="AVE148" s="21"/>
      <c r="AVF148" s="21"/>
      <c r="AVG148" s="21"/>
      <c r="AVH148" s="21"/>
      <c r="AVI148" s="21"/>
      <c r="AVJ148" s="21"/>
      <c r="AVK148" s="21"/>
      <c r="AVL148" s="21"/>
      <c r="AVM148" s="21"/>
      <c r="AVN148" s="21"/>
      <c r="AVO148" s="21"/>
      <c r="AVP148" s="21"/>
      <c r="AVQ148" s="21"/>
      <c r="AVR148" s="21"/>
      <c r="AVS148" s="21"/>
      <c r="AVT148" s="21"/>
      <c r="AVU148" s="21"/>
      <c r="AVV148" s="21"/>
      <c r="AVW148" s="21"/>
      <c r="AVX148" s="21"/>
      <c r="AVY148" s="21"/>
      <c r="AVZ148" s="21"/>
      <c r="AWA148" s="21"/>
      <c r="AWB148" s="21"/>
      <c r="AWC148" s="21"/>
      <c r="AWD148" s="21"/>
      <c r="AWE148" s="21"/>
      <c r="AWF148" s="21"/>
      <c r="AWG148" s="21"/>
      <c r="AWH148" s="21"/>
      <c r="AWI148" s="21"/>
      <c r="AWJ148" s="21"/>
      <c r="AWK148" s="21"/>
      <c r="AWL148" s="21"/>
      <c r="AWM148" s="21"/>
      <c r="AWN148" s="21"/>
      <c r="AWO148" s="21"/>
      <c r="AWP148" s="21"/>
      <c r="AWQ148" s="21"/>
      <c r="AWR148" s="21"/>
      <c r="AWS148" s="21"/>
      <c r="AWT148" s="21"/>
      <c r="AWU148" s="21"/>
      <c r="AWV148" s="21"/>
      <c r="AWW148" s="21"/>
      <c r="AWX148" s="21"/>
      <c r="AWY148" s="21"/>
      <c r="AWZ148" s="21"/>
      <c r="AXA148" s="21"/>
      <c r="AXB148" s="21"/>
      <c r="AXC148" s="21"/>
      <c r="AXD148" s="21"/>
      <c r="AXE148" s="21"/>
      <c r="AXF148" s="21"/>
      <c r="AXG148" s="21"/>
      <c r="AXH148" s="21"/>
      <c r="AXI148" s="21"/>
      <c r="AXJ148" s="21"/>
      <c r="AXK148" s="21"/>
      <c r="AXL148" s="21"/>
      <c r="AXM148" s="21"/>
      <c r="AXN148" s="21"/>
      <c r="AXO148" s="21"/>
      <c r="AXP148" s="21"/>
      <c r="AXQ148" s="21"/>
      <c r="AXR148" s="21"/>
      <c r="AXS148" s="21"/>
      <c r="AXT148" s="21"/>
      <c r="AXU148" s="21"/>
      <c r="AXV148" s="21"/>
      <c r="AXW148" s="21"/>
      <c r="AXX148" s="21"/>
      <c r="AXY148" s="21"/>
      <c r="AXZ148" s="21"/>
      <c r="AYA148" s="21"/>
      <c r="AYB148" s="21"/>
      <c r="AYC148" s="21"/>
      <c r="AYD148" s="21"/>
      <c r="AYE148" s="21"/>
      <c r="AYF148" s="21"/>
      <c r="AYG148" s="21"/>
      <c r="AYH148" s="21"/>
      <c r="AYI148" s="21"/>
      <c r="AYJ148" s="21"/>
      <c r="AYK148" s="21"/>
      <c r="AYL148" s="21"/>
      <c r="AYM148" s="21"/>
      <c r="AYN148" s="21"/>
      <c r="AYO148" s="21"/>
      <c r="AYP148" s="21"/>
      <c r="AYQ148" s="21"/>
      <c r="AYR148" s="21"/>
      <c r="AYS148" s="21"/>
      <c r="AYT148" s="21"/>
      <c r="AYU148" s="21"/>
      <c r="AYV148" s="21"/>
      <c r="AYW148" s="21"/>
      <c r="AYX148" s="21"/>
      <c r="AYY148" s="21"/>
      <c r="AYZ148" s="21"/>
      <c r="AZA148" s="21"/>
      <c r="AZB148" s="21"/>
      <c r="AZC148" s="21"/>
      <c r="AZD148" s="21"/>
      <c r="AZE148" s="21"/>
      <c r="AZF148" s="21"/>
      <c r="AZG148" s="21"/>
      <c r="AZH148" s="21"/>
      <c r="AZI148" s="21"/>
      <c r="AZJ148" s="21"/>
      <c r="AZK148" s="21"/>
      <c r="AZL148" s="21"/>
      <c r="AZM148" s="21"/>
      <c r="AZN148" s="21"/>
      <c r="AZO148" s="21"/>
      <c r="AZP148" s="21"/>
      <c r="AZQ148" s="21"/>
      <c r="AZR148" s="21"/>
      <c r="AZS148" s="21"/>
      <c r="AZT148" s="21"/>
      <c r="AZU148" s="21"/>
      <c r="AZV148" s="21"/>
      <c r="AZW148" s="21"/>
      <c r="AZX148" s="21"/>
      <c r="AZY148" s="21"/>
      <c r="AZZ148" s="21"/>
      <c r="BAA148" s="21"/>
      <c r="BAB148" s="21"/>
      <c r="BAC148" s="21"/>
      <c r="BAD148" s="21"/>
      <c r="BAE148" s="21"/>
      <c r="BAF148" s="21"/>
      <c r="BAG148" s="21"/>
      <c r="BAH148" s="21"/>
      <c r="BAI148" s="21"/>
      <c r="BAJ148" s="21"/>
      <c r="BAK148" s="21"/>
      <c r="BAL148" s="21"/>
      <c r="BAM148" s="21"/>
      <c r="BAN148" s="21"/>
      <c r="BAO148" s="21"/>
      <c r="BAP148" s="21"/>
      <c r="BAQ148" s="21"/>
      <c r="BAR148" s="21"/>
      <c r="BAS148" s="21"/>
      <c r="BAT148" s="21"/>
      <c r="BAU148" s="21"/>
      <c r="BAV148" s="21"/>
      <c r="BAW148" s="21"/>
      <c r="BAX148" s="21"/>
      <c r="BAY148" s="21"/>
      <c r="BAZ148" s="21"/>
      <c r="BBA148" s="21"/>
      <c r="BBB148" s="21"/>
      <c r="BBC148" s="21"/>
      <c r="BBD148" s="21"/>
      <c r="BBE148" s="21"/>
      <c r="BBF148" s="21"/>
      <c r="BBG148" s="21"/>
      <c r="BBH148" s="21"/>
      <c r="BBI148" s="21"/>
      <c r="BBJ148" s="21"/>
      <c r="BBK148" s="21"/>
      <c r="BBL148" s="21"/>
      <c r="BBM148" s="21"/>
      <c r="BBN148" s="21"/>
      <c r="BBO148" s="21"/>
      <c r="BBP148" s="21"/>
      <c r="BBQ148" s="21"/>
      <c r="BBR148" s="21"/>
      <c r="BBS148" s="21"/>
      <c r="BBT148" s="21"/>
      <c r="BBU148" s="21"/>
      <c r="BBV148" s="21"/>
      <c r="BBW148" s="21"/>
      <c r="BBX148" s="21"/>
      <c r="BBY148" s="21"/>
      <c r="BBZ148" s="21"/>
      <c r="BCA148" s="21"/>
      <c r="BCB148" s="21"/>
      <c r="BCC148" s="21"/>
      <c r="BCD148" s="21"/>
      <c r="BCE148" s="21"/>
      <c r="BCF148" s="21"/>
      <c r="BCG148" s="21"/>
      <c r="BCH148" s="21"/>
      <c r="BCI148" s="21"/>
      <c r="BCJ148" s="21"/>
      <c r="BCK148" s="21"/>
      <c r="BCL148" s="21"/>
      <c r="BCM148" s="21"/>
      <c r="BCN148" s="21"/>
      <c r="BCO148" s="21"/>
      <c r="BCP148" s="21"/>
      <c r="BCQ148" s="21"/>
      <c r="BCR148" s="21"/>
      <c r="BCS148" s="21"/>
      <c r="BCT148" s="21"/>
      <c r="BCU148" s="21"/>
      <c r="BCV148" s="21"/>
      <c r="BCW148" s="21"/>
      <c r="BCX148" s="21"/>
      <c r="BCY148" s="21"/>
      <c r="BCZ148" s="21"/>
      <c r="BDA148" s="21"/>
      <c r="BDB148" s="21"/>
      <c r="BDC148" s="21"/>
      <c r="BDD148" s="21"/>
      <c r="BDE148" s="21"/>
      <c r="BDF148" s="21"/>
      <c r="BDG148" s="21"/>
      <c r="BDH148" s="21"/>
      <c r="BDI148" s="21"/>
      <c r="BDJ148" s="21"/>
      <c r="BDK148" s="21"/>
      <c r="BDL148" s="21"/>
      <c r="BDM148" s="21"/>
      <c r="BDN148" s="21"/>
      <c r="BDO148" s="21"/>
      <c r="BDP148" s="21"/>
      <c r="BDQ148" s="21"/>
      <c r="BDR148" s="21"/>
      <c r="BDS148" s="21"/>
      <c r="BDT148" s="21"/>
      <c r="BDU148" s="21"/>
      <c r="BDV148" s="21"/>
      <c r="BDW148" s="21"/>
      <c r="BDX148" s="21"/>
      <c r="BDY148" s="21"/>
      <c r="BDZ148" s="21"/>
      <c r="BEA148" s="21"/>
      <c r="BEB148" s="21"/>
      <c r="BEC148" s="21"/>
      <c r="BED148" s="21"/>
      <c r="BEE148" s="21"/>
      <c r="BEF148" s="21"/>
      <c r="BEG148" s="21"/>
      <c r="BEH148" s="21"/>
      <c r="BEI148" s="21"/>
      <c r="BEJ148" s="21"/>
      <c r="BEK148" s="21"/>
      <c r="BEL148" s="21"/>
      <c r="BEM148" s="21"/>
      <c r="BEN148" s="21"/>
      <c r="BEO148" s="21"/>
      <c r="BEP148" s="21"/>
      <c r="BEQ148" s="21"/>
      <c r="BER148" s="21"/>
      <c r="BES148" s="21"/>
      <c r="BET148" s="21"/>
      <c r="BEU148" s="21"/>
      <c r="BEV148" s="21"/>
      <c r="BEW148" s="21"/>
      <c r="BEX148" s="21"/>
      <c r="BEY148" s="21"/>
      <c r="BEZ148" s="21"/>
      <c r="BFA148" s="21"/>
      <c r="BFB148" s="21"/>
      <c r="BFC148" s="21"/>
      <c r="BFD148" s="21"/>
      <c r="BFE148" s="21"/>
      <c r="BFF148" s="21"/>
      <c r="BFG148" s="21"/>
      <c r="BFH148" s="21"/>
      <c r="BFI148" s="21"/>
      <c r="BFJ148" s="21"/>
      <c r="BFK148" s="21"/>
      <c r="BFL148" s="21"/>
      <c r="BFM148" s="21"/>
      <c r="BFN148" s="21"/>
      <c r="BFO148" s="21"/>
      <c r="BFP148" s="21"/>
      <c r="BFQ148" s="21"/>
      <c r="BFR148" s="21"/>
      <c r="BFS148" s="21"/>
      <c r="BFT148" s="21"/>
      <c r="BFU148" s="21"/>
      <c r="BFV148" s="21"/>
      <c r="BFW148" s="21"/>
      <c r="BFX148" s="21"/>
      <c r="BFY148" s="21"/>
      <c r="BFZ148" s="21"/>
      <c r="BGA148" s="21"/>
      <c r="BGB148" s="21"/>
      <c r="BGC148" s="21"/>
      <c r="BGD148" s="21"/>
      <c r="BGE148" s="21"/>
      <c r="BGF148" s="21"/>
      <c r="BGG148" s="21"/>
      <c r="BGH148" s="21"/>
      <c r="BGI148" s="21"/>
      <c r="BGJ148" s="21"/>
      <c r="BGK148" s="21"/>
      <c r="BGL148" s="21"/>
      <c r="BGM148" s="21"/>
      <c r="BGN148" s="21"/>
      <c r="BGO148" s="21"/>
      <c r="BGP148" s="21"/>
      <c r="BGQ148" s="21"/>
      <c r="BGR148" s="21"/>
      <c r="BGS148" s="21"/>
      <c r="BGT148" s="21"/>
      <c r="BGU148" s="21"/>
      <c r="BGV148" s="21"/>
      <c r="BGW148" s="21"/>
      <c r="BGX148" s="21"/>
      <c r="BGY148" s="21"/>
      <c r="BGZ148" s="21"/>
      <c r="BHA148" s="21"/>
      <c r="BHB148" s="21"/>
      <c r="BHC148" s="21"/>
      <c r="BHD148" s="21"/>
      <c r="BHE148" s="21"/>
      <c r="BHF148" s="21"/>
      <c r="BHG148" s="21"/>
      <c r="BHH148" s="21"/>
      <c r="BHI148" s="21"/>
      <c r="BHJ148" s="21"/>
      <c r="BHK148" s="21"/>
      <c r="BHL148" s="21"/>
      <c r="BHM148" s="21"/>
      <c r="BHN148" s="21"/>
      <c r="BHO148" s="21"/>
      <c r="BHP148" s="21"/>
      <c r="BHQ148" s="21"/>
      <c r="BHR148" s="21"/>
      <c r="BHS148" s="21"/>
      <c r="BHT148" s="21"/>
      <c r="BHU148" s="21"/>
      <c r="BHV148" s="21"/>
      <c r="BHW148" s="21"/>
      <c r="BHX148" s="21"/>
      <c r="BHY148" s="21"/>
      <c r="BHZ148" s="21"/>
      <c r="BIA148" s="21"/>
      <c r="BIB148" s="21"/>
      <c r="BIC148" s="21"/>
      <c r="BID148" s="21"/>
      <c r="BIE148" s="21"/>
      <c r="BIF148" s="21"/>
      <c r="BIG148" s="21"/>
      <c r="BIH148" s="21"/>
      <c r="BII148" s="21"/>
      <c r="BIJ148" s="21"/>
      <c r="BIK148" s="21"/>
      <c r="BIL148" s="21"/>
      <c r="BIM148" s="21"/>
      <c r="BIN148" s="21"/>
      <c r="BIO148" s="21"/>
      <c r="BIP148" s="21"/>
      <c r="BIQ148" s="21"/>
      <c r="BIR148" s="21"/>
      <c r="BIS148" s="21"/>
      <c r="BIT148" s="21"/>
      <c r="BIU148" s="21"/>
      <c r="BIV148" s="21"/>
      <c r="BIW148" s="21"/>
      <c r="BIX148" s="21"/>
      <c r="BIY148" s="21"/>
      <c r="BIZ148" s="21"/>
      <c r="BJA148" s="21"/>
      <c r="BJB148" s="21"/>
      <c r="BJC148" s="21"/>
      <c r="BJD148" s="21"/>
      <c r="BJE148" s="21"/>
      <c r="BJF148" s="21"/>
      <c r="BJG148" s="21"/>
      <c r="BJH148" s="21"/>
      <c r="BJI148" s="21"/>
      <c r="BJJ148" s="21"/>
      <c r="BJK148" s="21"/>
      <c r="BJL148" s="21"/>
      <c r="BJM148" s="21"/>
      <c r="BJN148" s="21"/>
      <c r="BJO148" s="21"/>
      <c r="BJP148" s="21"/>
      <c r="BJQ148" s="21"/>
      <c r="BJR148" s="21"/>
      <c r="BJS148" s="21"/>
      <c r="BJT148" s="21"/>
      <c r="BJU148" s="21"/>
      <c r="BJV148" s="21"/>
      <c r="BJW148" s="21"/>
      <c r="BJX148" s="21"/>
      <c r="BJY148" s="21"/>
      <c r="BJZ148" s="21"/>
      <c r="BKA148" s="21"/>
      <c r="BKB148" s="21"/>
      <c r="BKC148" s="21"/>
      <c r="BKD148" s="21"/>
      <c r="BKE148" s="21"/>
      <c r="BKF148" s="21"/>
      <c r="BKG148" s="21"/>
      <c r="BKH148" s="21"/>
      <c r="BKI148" s="21"/>
      <c r="BKJ148" s="21"/>
      <c r="BKK148" s="21"/>
      <c r="BKL148" s="21"/>
      <c r="BKM148" s="21"/>
      <c r="BKN148" s="21"/>
      <c r="BKO148" s="21"/>
      <c r="BKP148" s="21"/>
      <c r="BKQ148" s="21"/>
      <c r="BKR148" s="21"/>
      <c r="BKS148" s="21"/>
      <c r="BKT148" s="21"/>
      <c r="BKU148" s="21"/>
      <c r="BKV148" s="21"/>
      <c r="BKW148" s="21"/>
      <c r="BKX148" s="21"/>
      <c r="BKY148" s="21"/>
      <c r="BKZ148" s="21"/>
      <c r="BLA148" s="21"/>
      <c r="BLB148" s="21"/>
      <c r="BLC148" s="21"/>
      <c r="BLD148" s="21"/>
      <c r="BLE148" s="21"/>
      <c r="BLF148" s="21"/>
      <c r="BLG148" s="21"/>
      <c r="BLH148" s="21"/>
      <c r="BLI148" s="21"/>
      <c r="BLJ148" s="21"/>
      <c r="BLK148" s="21"/>
      <c r="BLL148" s="21"/>
      <c r="BLM148" s="21"/>
      <c r="BLN148" s="21"/>
      <c r="BLO148" s="21"/>
      <c r="BLP148" s="21"/>
      <c r="BLQ148" s="21"/>
      <c r="BLR148" s="21"/>
      <c r="BLS148" s="21"/>
      <c r="BLT148" s="21"/>
      <c r="BLU148" s="21"/>
      <c r="BLV148" s="21"/>
      <c r="BLW148" s="21"/>
      <c r="BLX148" s="21"/>
      <c r="BLY148" s="21"/>
      <c r="BLZ148" s="21"/>
      <c r="BMA148" s="21"/>
      <c r="BMB148" s="21"/>
      <c r="BMC148" s="21"/>
      <c r="BMD148" s="21"/>
      <c r="BME148" s="21"/>
      <c r="BMF148" s="21"/>
      <c r="BMG148" s="21"/>
      <c r="BMH148" s="21"/>
      <c r="BMI148" s="21"/>
      <c r="BMJ148" s="21"/>
      <c r="BMK148" s="21"/>
      <c r="BML148" s="21"/>
      <c r="BMM148" s="21"/>
      <c r="BMN148" s="21"/>
      <c r="BMO148" s="21"/>
      <c r="BMP148" s="21"/>
      <c r="BMQ148" s="21"/>
      <c r="BMR148" s="21"/>
      <c r="BMS148" s="21"/>
      <c r="BMT148" s="21"/>
      <c r="BMU148" s="21"/>
      <c r="BMV148" s="21"/>
      <c r="BMW148" s="21"/>
      <c r="BMX148" s="21"/>
      <c r="BMY148" s="21"/>
      <c r="BMZ148" s="21"/>
      <c r="BNA148" s="21"/>
      <c r="BNB148" s="21"/>
      <c r="BNC148" s="21"/>
      <c r="BND148" s="21"/>
      <c r="BNE148" s="21"/>
      <c r="BNF148" s="21"/>
      <c r="BNG148" s="21"/>
      <c r="BNH148" s="21"/>
      <c r="BNI148" s="21"/>
      <c r="BNJ148" s="21"/>
      <c r="BNK148" s="21"/>
      <c r="BNL148" s="21"/>
      <c r="BNM148" s="21"/>
      <c r="BNN148" s="21"/>
      <c r="BNO148" s="21"/>
      <c r="BNP148" s="21"/>
      <c r="BNQ148" s="21"/>
      <c r="BNR148" s="21"/>
      <c r="BNS148" s="21"/>
      <c r="BNT148" s="21"/>
      <c r="BNU148" s="21"/>
      <c r="BNV148" s="21"/>
      <c r="BNW148" s="21"/>
      <c r="BNX148" s="21"/>
      <c r="BNY148" s="21"/>
      <c r="BNZ148" s="21"/>
      <c r="BOA148" s="21"/>
      <c r="BOB148" s="21"/>
      <c r="BOC148" s="21"/>
      <c r="BOD148" s="21"/>
      <c r="BOE148" s="21"/>
      <c r="BOF148" s="21"/>
      <c r="BOG148" s="21"/>
      <c r="BOH148" s="21"/>
      <c r="BOI148" s="21"/>
      <c r="BOJ148" s="21"/>
      <c r="BOK148" s="21"/>
      <c r="BOL148" s="21"/>
      <c r="BOM148" s="21"/>
      <c r="BON148" s="21"/>
      <c r="BOO148" s="21"/>
      <c r="BOP148" s="21"/>
      <c r="BOQ148" s="21"/>
      <c r="BOR148" s="21"/>
      <c r="BOS148" s="21"/>
      <c r="BOT148" s="21"/>
      <c r="BOU148" s="21"/>
      <c r="BOV148" s="21"/>
      <c r="BOW148" s="21"/>
      <c r="BOX148" s="21"/>
      <c r="BOY148" s="21"/>
      <c r="BOZ148" s="21"/>
      <c r="BPA148" s="21"/>
      <c r="BPB148" s="21"/>
      <c r="BPC148" s="21"/>
      <c r="BPD148" s="21"/>
      <c r="BPE148" s="21"/>
      <c r="BPF148" s="21"/>
      <c r="BPG148" s="21"/>
      <c r="BPH148" s="21"/>
      <c r="BPI148" s="21"/>
      <c r="BPJ148" s="21"/>
      <c r="BPK148" s="21"/>
      <c r="BPL148" s="21"/>
      <c r="BPM148" s="21"/>
      <c r="BPN148" s="21"/>
      <c r="BPO148" s="21"/>
      <c r="BPP148" s="21"/>
      <c r="BPQ148" s="21"/>
      <c r="BPR148" s="21"/>
      <c r="BPS148" s="21"/>
      <c r="BPT148" s="21"/>
      <c r="BPU148" s="21"/>
      <c r="BPV148" s="21"/>
      <c r="BPW148" s="21"/>
      <c r="BPX148" s="21"/>
      <c r="BPY148" s="21"/>
      <c r="BPZ148" s="21"/>
      <c r="BQA148" s="21"/>
      <c r="BQB148" s="21"/>
      <c r="BQC148" s="21"/>
      <c r="BQD148" s="21"/>
      <c r="BQE148" s="21"/>
      <c r="BQF148" s="21"/>
      <c r="BQG148" s="21"/>
      <c r="BQH148" s="21"/>
      <c r="BQI148" s="21"/>
      <c r="BQJ148" s="21"/>
      <c r="BQK148" s="21"/>
      <c r="BQL148" s="21"/>
      <c r="BQM148" s="21"/>
      <c r="BQN148" s="21"/>
      <c r="BQO148" s="21"/>
      <c r="BQP148" s="21"/>
      <c r="BQQ148" s="21"/>
      <c r="BQR148" s="21"/>
      <c r="BQS148" s="21"/>
      <c r="BQT148" s="21"/>
      <c r="BQU148" s="21"/>
      <c r="BQV148" s="21"/>
      <c r="BQW148" s="21"/>
      <c r="BQX148" s="21"/>
      <c r="BQY148" s="21"/>
      <c r="BQZ148" s="21"/>
      <c r="BRA148" s="21"/>
      <c r="BRB148" s="21"/>
      <c r="BRC148" s="21"/>
      <c r="BRD148" s="21"/>
      <c r="BRE148" s="21"/>
      <c r="BRF148" s="21"/>
      <c r="BRG148" s="21"/>
      <c r="BRH148" s="21"/>
      <c r="BRI148" s="21"/>
      <c r="BRJ148" s="21"/>
      <c r="BRK148" s="21"/>
      <c r="BRL148" s="21"/>
      <c r="BRM148" s="21"/>
      <c r="BRN148" s="21"/>
      <c r="BRO148" s="21"/>
      <c r="BRP148" s="21"/>
      <c r="BRQ148" s="21"/>
      <c r="BRR148" s="21"/>
      <c r="BRS148" s="21"/>
      <c r="BRT148" s="21"/>
      <c r="BRU148" s="21"/>
      <c r="BRV148" s="21"/>
      <c r="BRW148" s="21"/>
      <c r="BRX148" s="21"/>
      <c r="BRY148" s="21"/>
      <c r="BRZ148" s="21"/>
      <c r="BSA148" s="21"/>
      <c r="BSB148" s="21"/>
      <c r="BSC148" s="21"/>
      <c r="BSD148" s="21"/>
      <c r="BSE148" s="21"/>
      <c r="BSF148" s="21"/>
      <c r="BSG148" s="21"/>
      <c r="BSH148" s="21"/>
      <c r="BSI148" s="21"/>
      <c r="BSJ148" s="21"/>
      <c r="BSK148" s="21"/>
      <c r="BSL148" s="21"/>
      <c r="BSM148" s="21"/>
      <c r="BSN148" s="21"/>
      <c r="BSO148" s="21"/>
      <c r="BSP148" s="21"/>
      <c r="BSQ148" s="21"/>
      <c r="BSR148" s="21"/>
      <c r="BSS148" s="21"/>
      <c r="BST148" s="21"/>
      <c r="BSU148" s="21"/>
      <c r="BSV148" s="21"/>
      <c r="BSW148" s="21"/>
      <c r="BSX148" s="21"/>
      <c r="BSY148" s="21"/>
      <c r="BSZ148" s="21"/>
      <c r="BTA148" s="21"/>
      <c r="BTB148" s="21"/>
      <c r="BTC148" s="21"/>
      <c r="BTD148" s="21"/>
      <c r="BTE148" s="21"/>
      <c r="BTF148" s="21"/>
      <c r="BTG148" s="21"/>
      <c r="BTH148" s="21"/>
      <c r="BTI148" s="21"/>
      <c r="BTJ148" s="21"/>
      <c r="BTK148" s="21"/>
      <c r="BTL148" s="21"/>
      <c r="BTM148" s="21"/>
      <c r="BTN148" s="21"/>
      <c r="BTO148" s="21"/>
      <c r="BTP148" s="21"/>
      <c r="BTQ148" s="21"/>
      <c r="BTR148" s="21"/>
      <c r="BTS148" s="21"/>
      <c r="BTT148" s="21"/>
      <c r="BTU148" s="21"/>
      <c r="BTV148" s="21"/>
      <c r="BTW148" s="21"/>
      <c r="BTX148" s="21"/>
      <c r="BTY148" s="21"/>
      <c r="BTZ148" s="21"/>
      <c r="BUA148" s="21"/>
      <c r="BUB148" s="21"/>
      <c r="BUC148" s="21"/>
      <c r="BUD148" s="21"/>
      <c r="BUE148" s="21"/>
      <c r="BUF148" s="21"/>
      <c r="BUG148" s="21"/>
      <c r="BUH148" s="21"/>
      <c r="BUI148" s="21"/>
      <c r="BUJ148" s="21"/>
      <c r="BUK148" s="21"/>
      <c r="BUL148" s="21"/>
      <c r="BUM148" s="21"/>
      <c r="BUN148" s="21"/>
      <c r="BUO148" s="21"/>
      <c r="BUP148" s="21"/>
      <c r="BUQ148" s="21"/>
      <c r="BUR148" s="21"/>
      <c r="BUS148" s="21"/>
      <c r="BUT148" s="21"/>
      <c r="BUU148" s="21"/>
      <c r="BUV148" s="21"/>
      <c r="BUW148" s="21"/>
      <c r="BUX148" s="21"/>
      <c r="BUY148" s="21"/>
      <c r="BUZ148" s="21"/>
      <c r="BVA148" s="21"/>
      <c r="BVB148" s="21"/>
      <c r="BVC148" s="21"/>
      <c r="BVD148" s="21"/>
      <c r="BVE148" s="21"/>
      <c r="BVF148" s="21"/>
      <c r="BVG148" s="21"/>
      <c r="BVH148" s="21"/>
      <c r="BVI148" s="21"/>
      <c r="BVJ148" s="21"/>
      <c r="BVK148" s="21"/>
      <c r="BVL148" s="21"/>
      <c r="BVM148" s="21"/>
      <c r="BVN148" s="21"/>
      <c r="BVO148" s="21"/>
      <c r="BVP148" s="21"/>
      <c r="BVQ148" s="21"/>
      <c r="BVR148" s="21"/>
      <c r="BVS148" s="21"/>
      <c r="BVT148" s="21"/>
      <c r="BVU148" s="21"/>
      <c r="BVV148" s="21"/>
      <c r="BVW148" s="21"/>
      <c r="BVX148" s="21"/>
      <c r="BVY148" s="21"/>
      <c r="BVZ148" s="21"/>
      <c r="BWA148" s="21"/>
      <c r="BWB148" s="21"/>
      <c r="BWC148" s="21"/>
      <c r="BWD148" s="21"/>
      <c r="BWE148" s="21"/>
      <c r="BWF148" s="21"/>
      <c r="BWG148" s="21"/>
      <c r="BWH148" s="21"/>
      <c r="BWI148" s="21"/>
      <c r="BWJ148" s="21"/>
      <c r="BWK148" s="21"/>
      <c r="BWL148" s="21"/>
      <c r="BWM148" s="21"/>
      <c r="BWN148" s="21"/>
      <c r="BWO148" s="21"/>
      <c r="BWP148" s="21"/>
      <c r="BWQ148" s="21"/>
      <c r="BWR148" s="21"/>
      <c r="BWS148" s="21"/>
      <c r="BWT148" s="21"/>
      <c r="BWU148" s="21"/>
      <c r="BWV148" s="21"/>
      <c r="BWW148" s="21"/>
      <c r="BWX148" s="21"/>
      <c r="BWY148" s="21"/>
      <c r="BWZ148" s="21"/>
      <c r="BXA148" s="21"/>
      <c r="BXB148" s="21"/>
      <c r="BXC148" s="21"/>
      <c r="BXD148" s="21"/>
      <c r="BXE148" s="21"/>
      <c r="BXF148" s="21"/>
      <c r="BXG148" s="21"/>
      <c r="BXH148" s="21"/>
      <c r="BXI148" s="21"/>
      <c r="BXJ148" s="21"/>
      <c r="BXK148" s="21"/>
      <c r="BXL148" s="21"/>
      <c r="BXM148" s="21"/>
      <c r="BXN148" s="21"/>
      <c r="BXO148" s="21"/>
      <c r="BXP148" s="21"/>
      <c r="BXQ148" s="21"/>
      <c r="BXR148" s="21"/>
      <c r="BXS148" s="21"/>
      <c r="BXT148" s="21"/>
      <c r="BXU148" s="21"/>
      <c r="BXV148" s="21"/>
      <c r="BXW148" s="21"/>
      <c r="BXX148" s="21"/>
      <c r="BXY148" s="21"/>
      <c r="BXZ148" s="21"/>
      <c r="BYA148" s="21"/>
      <c r="BYB148" s="21"/>
      <c r="BYC148" s="21"/>
      <c r="BYD148" s="21"/>
      <c r="BYE148" s="21"/>
      <c r="BYF148" s="21"/>
      <c r="BYG148" s="21"/>
      <c r="BYH148" s="21"/>
      <c r="BYI148" s="21"/>
      <c r="BYJ148" s="21"/>
      <c r="BYK148" s="21"/>
      <c r="BYL148" s="21"/>
      <c r="BYM148" s="21"/>
      <c r="BYN148" s="21"/>
      <c r="BYO148" s="21"/>
      <c r="BYP148" s="21"/>
      <c r="BYQ148" s="21"/>
      <c r="BYR148" s="21"/>
      <c r="BYS148" s="21"/>
      <c r="BYT148" s="21"/>
      <c r="BYU148" s="21"/>
      <c r="BYV148" s="21"/>
      <c r="BYW148" s="21"/>
      <c r="BYX148" s="21"/>
      <c r="BYY148" s="21"/>
      <c r="BYZ148" s="21"/>
      <c r="BZA148" s="21"/>
      <c r="BZB148" s="21"/>
      <c r="BZC148" s="21"/>
      <c r="BZD148" s="21"/>
      <c r="BZE148" s="21"/>
      <c r="BZF148" s="21"/>
      <c r="BZG148" s="21"/>
      <c r="BZH148" s="21"/>
      <c r="BZI148" s="21"/>
      <c r="BZJ148" s="21"/>
      <c r="BZK148" s="21"/>
      <c r="BZL148" s="21"/>
      <c r="BZM148" s="21"/>
      <c r="BZN148" s="21"/>
      <c r="BZO148" s="21"/>
      <c r="BZP148" s="21"/>
      <c r="BZQ148" s="21"/>
      <c r="BZR148" s="21"/>
      <c r="BZS148" s="21"/>
      <c r="BZT148" s="21"/>
      <c r="BZU148" s="21"/>
      <c r="BZV148" s="21"/>
      <c r="BZW148" s="21"/>
      <c r="BZX148" s="21"/>
      <c r="BZY148" s="21"/>
      <c r="BZZ148" s="21"/>
      <c r="CAA148" s="21"/>
      <c r="CAB148" s="21"/>
      <c r="CAC148" s="21"/>
      <c r="CAD148" s="21"/>
      <c r="CAE148" s="21"/>
      <c r="CAF148" s="21"/>
      <c r="CAG148" s="21"/>
      <c r="CAH148" s="21"/>
      <c r="CAI148" s="21"/>
      <c r="CAJ148" s="21"/>
      <c r="CAK148" s="21"/>
      <c r="CAL148" s="21"/>
      <c r="CAM148" s="21"/>
      <c r="CAN148" s="21"/>
      <c r="CAO148" s="21"/>
      <c r="CAP148" s="21"/>
      <c r="CAQ148" s="21"/>
      <c r="CAR148" s="21"/>
      <c r="CAS148" s="21"/>
      <c r="CAT148" s="21"/>
      <c r="CAU148" s="21"/>
      <c r="CAV148" s="21"/>
      <c r="CAW148" s="21"/>
      <c r="CAX148" s="21"/>
      <c r="CAY148" s="21"/>
      <c r="CAZ148" s="21"/>
      <c r="CBA148" s="21"/>
      <c r="CBB148" s="21"/>
      <c r="CBC148" s="21"/>
      <c r="CBD148" s="21"/>
      <c r="CBE148" s="21"/>
      <c r="CBF148" s="21"/>
      <c r="CBG148" s="21"/>
      <c r="CBH148" s="21"/>
      <c r="CBI148" s="21"/>
      <c r="CBJ148" s="21"/>
      <c r="CBK148" s="21"/>
      <c r="CBL148" s="21"/>
      <c r="CBM148" s="21"/>
      <c r="CBN148" s="21"/>
      <c r="CBO148" s="21"/>
      <c r="CBP148" s="21"/>
      <c r="CBQ148" s="21"/>
      <c r="CBR148" s="21"/>
      <c r="CBS148" s="21"/>
      <c r="CBT148" s="21"/>
      <c r="CBU148" s="21"/>
      <c r="CBV148" s="21"/>
      <c r="CBW148" s="21"/>
      <c r="CBX148" s="21"/>
      <c r="CBY148" s="21"/>
      <c r="CBZ148" s="21"/>
      <c r="CCA148" s="21"/>
      <c r="CCB148" s="21"/>
      <c r="CCC148" s="21"/>
      <c r="CCD148" s="21"/>
      <c r="CCE148" s="21"/>
      <c r="CCF148" s="21"/>
      <c r="CCG148" s="21"/>
      <c r="CCH148" s="21"/>
      <c r="CCI148" s="21"/>
      <c r="CCJ148" s="21"/>
      <c r="CCK148" s="21"/>
      <c r="CCL148" s="21"/>
      <c r="CCM148" s="21"/>
      <c r="CCN148" s="21"/>
      <c r="CCO148" s="21"/>
      <c r="CCP148" s="21"/>
      <c r="CCQ148" s="21"/>
      <c r="CCR148" s="21"/>
      <c r="CCS148" s="21"/>
      <c r="CCT148" s="21"/>
      <c r="CCU148" s="21"/>
      <c r="CCV148" s="21"/>
      <c r="CCW148" s="21"/>
      <c r="CCX148" s="21"/>
      <c r="CCY148" s="21"/>
      <c r="CCZ148" s="21"/>
      <c r="CDA148" s="21"/>
      <c r="CDB148" s="21"/>
      <c r="CDC148" s="21"/>
      <c r="CDD148" s="21"/>
      <c r="CDE148" s="21"/>
      <c r="CDF148" s="21"/>
      <c r="CDG148" s="21"/>
      <c r="CDH148" s="21"/>
      <c r="CDI148" s="21"/>
      <c r="CDJ148" s="21"/>
      <c r="CDK148" s="21"/>
      <c r="CDL148" s="21"/>
      <c r="CDM148" s="21"/>
      <c r="CDN148" s="21"/>
      <c r="CDO148" s="21"/>
      <c r="CDP148" s="21"/>
      <c r="CDQ148" s="21"/>
      <c r="CDR148" s="21"/>
      <c r="CDS148" s="21"/>
      <c r="CDT148" s="21"/>
      <c r="CDU148" s="21"/>
      <c r="CDV148" s="21"/>
      <c r="CDW148" s="21"/>
      <c r="CDX148" s="21"/>
      <c r="CDY148" s="21"/>
      <c r="CDZ148" s="21"/>
      <c r="CEA148" s="21"/>
      <c r="CEB148" s="21"/>
      <c r="CEC148" s="21"/>
      <c r="CED148" s="21"/>
      <c r="CEE148" s="21"/>
      <c r="CEF148" s="21"/>
      <c r="CEG148" s="21"/>
      <c r="CEH148" s="21"/>
      <c r="CEI148" s="21"/>
      <c r="CEJ148" s="21"/>
      <c r="CEK148" s="21"/>
      <c r="CEL148" s="21"/>
      <c r="CEM148" s="21"/>
      <c r="CEN148" s="21"/>
      <c r="CEO148" s="21"/>
      <c r="CEP148" s="21"/>
      <c r="CEQ148" s="21"/>
      <c r="CER148" s="21"/>
      <c r="CES148" s="21"/>
      <c r="CET148" s="21"/>
      <c r="CEU148" s="21"/>
      <c r="CEV148" s="21"/>
      <c r="CEW148" s="21"/>
      <c r="CEX148" s="21"/>
      <c r="CEY148" s="21"/>
      <c r="CEZ148" s="21"/>
      <c r="CFA148" s="21"/>
      <c r="CFB148" s="21"/>
      <c r="CFC148" s="21"/>
      <c r="CFD148" s="21"/>
      <c r="CFE148" s="21"/>
      <c r="CFF148" s="21"/>
      <c r="CFG148" s="21"/>
      <c r="CFH148" s="21"/>
      <c r="CFI148" s="21"/>
      <c r="CFJ148" s="21"/>
      <c r="CFK148" s="21"/>
      <c r="CFL148" s="21"/>
      <c r="CFM148" s="21"/>
      <c r="CFN148" s="21"/>
      <c r="CFO148" s="21"/>
      <c r="CFP148" s="21"/>
      <c r="CFQ148" s="21"/>
      <c r="CFR148" s="21"/>
      <c r="CFS148" s="21"/>
      <c r="CFT148" s="21"/>
      <c r="CFU148" s="21"/>
      <c r="CFV148" s="21"/>
      <c r="CFW148" s="21"/>
      <c r="CFX148" s="21"/>
      <c r="CFY148" s="21"/>
      <c r="CFZ148" s="21"/>
      <c r="CGA148" s="21"/>
      <c r="CGB148" s="21"/>
      <c r="CGC148" s="21"/>
      <c r="CGD148" s="21"/>
      <c r="CGE148" s="21"/>
      <c r="CGF148" s="21"/>
      <c r="CGG148" s="21"/>
      <c r="CGH148" s="21"/>
      <c r="CGI148" s="21"/>
      <c r="CGJ148" s="21"/>
      <c r="CGK148" s="21"/>
      <c r="CGL148" s="21"/>
      <c r="CGM148" s="21"/>
      <c r="CGN148" s="21"/>
      <c r="CGO148" s="21"/>
      <c r="CGP148" s="21"/>
      <c r="CGQ148" s="21"/>
      <c r="CGR148" s="21"/>
      <c r="CGS148" s="21"/>
      <c r="CGT148" s="21"/>
      <c r="CGU148" s="21"/>
      <c r="CGV148" s="21"/>
      <c r="CGW148" s="21"/>
      <c r="CGX148" s="21"/>
      <c r="CGY148" s="21"/>
      <c r="CGZ148" s="21"/>
      <c r="CHA148" s="21"/>
      <c r="CHB148" s="21"/>
      <c r="CHC148" s="21"/>
      <c r="CHD148" s="21"/>
      <c r="CHE148" s="21"/>
      <c r="CHF148" s="21"/>
      <c r="CHG148" s="21"/>
      <c r="CHH148" s="21"/>
      <c r="CHI148" s="21"/>
      <c r="CHJ148" s="21"/>
      <c r="CHK148" s="21"/>
      <c r="CHL148" s="21"/>
      <c r="CHM148" s="21"/>
      <c r="CHN148" s="21"/>
      <c r="CHO148" s="21"/>
      <c r="CHP148" s="21"/>
      <c r="CHQ148" s="21"/>
      <c r="CHR148" s="21"/>
      <c r="CHS148" s="21"/>
      <c r="CHT148" s="21"/>
      <c r="CHU148" s="21"/>
      <c r="CHV148" s="21"/>
      <c r="CHW148" s="21"/>
      <c r="CHX148" s="21"/>
      <c r="CHY148" s="21"/>
      <c r="CHZ148" s="21"/>
      <c r="CIA148" s="21"/>
      <c r="CIB148" s="21"/>
      <c r="CIC148" s="21"/>
      <c r="CID148" s="21"/>
      <c r="CIE148" s="21"/>
      <c r="CIF148" s="21"/>
      <c r="CIG148" s="21"/>
      <c r="CIH148" s="21"/>
      <c r="CII148" s="21"/>
      <c r="CIJ148" s="21"/>
      <c r="CIK148" s="21"/>
      <c r="CIL148" s="21"/>
      <c r="CIM148" s="21"/>
      <c r="CIN148" s="21"/>
      <c r="CIO148" s="21"/>
      <c r="CIP148" s="21"/>
      <c r="CIQ148" s="21"/>
      <c r="CIR148" s="21"/>
      <c r="CIS148" s="21"/>
      <c r="CIT148" s="21"/>
      <c r="CIU148" s="21"/>
      <c r="CIV148" s="21"/>
      <c r="CIW148" s="21"/>
      <c r="CIX148" s="21"/>
      <c r="CIY148" s="21"/>
      <c r="CIZ148" s="21"/>
      <c r="CJA148" s="21"/>
      <c r="CJB148" s="21"/>
      <c r="CJC148" s="21"/>
      <c r="CJD148" s="21"/>
      <c r="CJE148" s="21"/>
      <c r="CJF148" s="21"/>
      <c r="CJG148" s="21"/>
      <c r="CJH148" s="21"/>
      <c r="CJI148" s="21"/>
      <c r="CJJ148" s="21"/>
      <c r="CJK148" s="21"/>
      <c r="CJL148" s="21"/>
      <c r="CJM148" s="21"/>
      <c r="CJN148" s="21"/>
      <c r="CJO148" s="21"/>
      <c r="CJP148" s="21"/>
      <c r="CJQ148" s="21"/>
      <c r="CJR148" s="21"/>
      <c r="CJS148" s="21"/>
      <c r="CJT148" s="21"/>
      <c r="CJU148" s="21"/>
      <c r="CJV148" s="21"/>
      <c r="CJW148" s="21"/>
      <c r="CJX148" s="21"/>
      <c r="CJY148" s="21"/>
      <c r="CJZ148" s="21"/>
      <c r="CKA148" s="21"/>
      <c r="CKB148" s="21"/>
      <c r="CKC148" s="21"/>
      <c r="CKD148" s="21"/>
      <c r="CKE148" s="21"/>
      <c r="CKF148" s="21"/>
      <c r="CKG148" s="21"/>
      <c r="CKH148" s="21"/>
      <c r="CKI148" s="21"/>
      <c r="CKJ148" s="21"/>
      <c r="CKK148" s="21"/>
      <c r="CKL148" s="21"/>
      <c r="CKM148" s="21"/>
      <c r="CKN148" s="21"/>
      <c r="CKO148" s="21"/>
      <c r="CKP148" s="21"/>
      <c r="CKQ148" s="21"/>
      <c r="CKR148" s="21"/>
      <c r="CKS148" s="21"/>
      <c r="CKT148" s="21"/>
      <c r="CKU148" s="21"/>
      <c r="CKV148" s="21"/>
      <c r="CKW148" s="21"/>
      <c r="CKX148" s="21"/>
      <c r="CKY148" s="21"/>
      <c r="CKZ148" s="21"/>
      <c r="CLA148" s="21"/>
      <c r="CLB148" s="21"/>
      <c r="CLC148" s="21"/>
      <c r="CLD148" s="21"/>
      <c r="CLE148" s="21"/>
      <c r="CLF148" s="21"/>
      <c r="CLG148" s="21"/>
      <c r="CLH148" s="21"/>
      <c r="CLI148" s="21"/>
      <c r="CLJ148" s="21"/>
      <c r="CLK148" s="21"/>
      <c r="CLL148" s="21"/>
      <c r="CLM148" s="21"/>
      <c r="CLN148" s="21"/>
      <c r="CLO148" s="21"/>
      <c r="CLP148" s="21"/>
      <c r="CLQ148" s="21"/>
      <c r="CLR148" s="21"/>
      <c r="CLS148" s="21"/>
      <c r="CLT148" s="21"/>
      <c r="CLU148" s="21"/>
      <c r="CLV148" s="21"/>
      <c r="CLW148" s="21"/>
      <c r="CLX148" s="21"/>
      <c r="CLY148" s="21"/>
      <c r="CLZ148" s="21"/>
      <c r="CMA148" s="21"/>
      <c r="CMB148" s="21"/>
      <c r="CMC148" s="21"/>
      <c r="CMD148" s="21"/>
      <c r="CME148" s="21"/>
      <c r="CMF148" s="21"/>
      <c r="CMG148" s="21"/>
      <c r="CMH148" s="21"/>
      <c r="CMI148" s="21"/>
      <c r="CMJ148" s="21"/>
      <c r="CMK148" s="21"/>
      <c r="CML148" s="21"/>
      <c r="CMM148" s="21"/>
      <c r="CMN148" s="21"/>
      <c r="CMO148" s="21"/>
      <c r="CMP148" s="21"/>
      <c r="CMQ148" s="21"/>
      <c r="CMR148" s="21"/>
      <c r="CMS148" s="21"/>
      <c r="CMT148" s="21"/>
      <c r="CMU148" s="21"/>
      <c r="CMV148" s="21"/>
      <c r="CMW148" s="21"/>
      <c r="CMX148" s="21"/>
      <c r="CMY148" s="21"/>
      <c r="CMZ148" s="21"/>
      <c r="CNA148" s="21"/>
      <c r="CNB148" s="21"/>
      <c r="CNC148" s="21"/>
      <c r="CND148" s="21"/>
      <c r="CNE148" s="21"/>
      <c r="CNF148" s="21"/>
      <c r="CNG148" s="21"/>
      <c r="CNH148" s="21"/>
      <c r="CNI148" s="21"/>
      <c r="CNJ148" s="21"/>
      <c r="CNK148" s="21"/>
      <c r="CNL148" s="21"/>
      <c r="CNM148" s="21"/>
      <c r="CNN148" s="21"/>
      <c r="CNO148" s="21"/>
      <c r="CNP148" s="21"/>
      <c r="CNQ148" s="21"/>
      <c r="CNR148" s="21"/>
      <c r="CNS148" s="21"/>
      <c r="CNT148" s="21"/>
      <c r="CNU148" s="21"/>
      <c r="CNV148" s="21"/>
      <c r="CNW148" s="21"/>
      <c r="CNX148" s="21"/>
      <c r="CNY148" s="21"/>
      <c r="CNZ148" s="21"/>
      <c r="COA148" s="21"/>
      <c r="COB148" s="21"/>
      <c r="COC148" s="21"/>
      <c r="COD148" s="21"/>
      <c r="COE148" s="21"/>
      <c r="COF148" s="21"/>
      <c r="COG148" s="21"/>
      <c r="COH148" s="21"/>
      <c r="COI148" s="21"/>
      <c r="COJ148" s="21"/>
      <c r="COK148" s="21"/>
      <c r="COL148" s="21"/>
      <c r="COM148" s="21"/>
      <c r="CON148" s="21"/>
      <c r="COO148" s="21"/>
      <c r="COP148" s="21"/>
      <c r="COQ148" s="21"/>
      <c r="COR148" s="21"/>
      <c r="COS148" s="21"/>
      <c r="COT148" s="21"/>
      <c r="COU148" s="21"/>
      <c r="COV148" s="21"/>
      <c r="COW148" s="21"/>
      <c r="COX148" s="21"/>
      <c r="COY148" s="21"/>
      <c r="COZ148" s="21"/>
      <c r="CPA148" s="21"/>
      <c r="CPB148" s="21"/>
      <c r="CPC148" s="21"/>
      <c r="CPD148" s="21"/>
      <c r="CPE148" s="21"/>
      <c r="CPF148" s="21"/>
      <c r="CPG148" s="21"/>
      <c r="CPH148" s="21"/>
      <c r="CPI148" s="21"/>
      <c r="CPJ148" s="21"/>
      <c r="CPK148" s="21"/>
      <c r="CPL148" s="21"/>
      <c r="CPM148" s="21"/>
      <c r="CPN148" s="21"/>
      <c r="CPO148" s="21"/>
      <c r="CPP148" s="21"/>
      <c r="CPQ148" s="21"/>
      <c r="CPR148" s="21"/>
      <c r="CPS148" s="21"/>
      <c r="CPT148" s="21"/>
      <c r="CPU148" s="21"/>
      <c r="CPV148" s="21"/>
      <c r="CPW148" s="21"/>
      <c r="CPX148" s="21"/>
      <c r="CPY148" s="21"/>
      <c r="CPZ148" s="21"/>
      <c r="CQA148" s="21"/>
      <c r="CQB148" s="21"/>
      <c r="CQC148" s="21"/>
      <c r="CQD148" s="21"/>
      <c r="CQE148" s="21"/>
      <c r="CQF148" s="21"/>
      <c r="CQG148" s="21"/>
      <c r="CQH148" s="21"/>
      <c r="CQI148" s="21"/>
      <c r="CQJ148" s="21"/>
      <c r="CQK148" s="21"/>
      <c r="CQL148" s="21"/>
      <c r="CQM148" s="21"/>
      <c r="CQN148" s="21"/>
      <c r="CQO148" s="21"/>
      <c r="CQP148" s="21"/>
      <c r="CQQ148" s="21"/>
      <c r="CQR148" s="21"/>
      <c r="CQS148" s="21"/>
      <c r="CQT148" s="21"/>
      <c r="CQU148" s="21"/>
      <c r="CQV148" s="21"/>
      <c r="CQW148" s="21"/>
      <c r="CQX148" s="21"/>
      <c r="CQY148" s="21"/>
      <c r="CQZ148" s="21"/>
      <c r="CRA148" s="21"/>
      <c r="CRB148" s="21"/>
      <c r="CRC148" s="21"/>
      <c r="CRD148" s="21"/>
      <c r="CRE148" s="21"/>
      <c r="CRF148" s="21"/>
      <c r="CRG148" s="21"/>
      <c r="CRH148" s="21"/>
      <c r="CRI148" s="21"/>
      <c r="CRJ148" s="21"/>
      <c r="CRK148" s="21"/>
      <c r="CRL148" s="21"/>
      <c r="CRM148" s="21"/>
      <c r="CRN148" s="21"/>
      <c r="CRO148" s="21"/>
      <c r="CRP148" s="21"/>
      <c r="CRQ148" s="21"/>
      <c r="CRR148" s="21"/>
      <c r="CRS148" s="21"/>
      <c r="CRT148" s="21"/>
      <c r="CRU148" s="21"/>
      <c r="CRV148" s="21"/>
      <c r="CRW148" s="21"/>
      <c r="CRX148" s="21"/>
      <c r="CRY148" s="21"/>
      <c r="CRZ148" s="21"/>
      <c r="CSA148" s="21"/>
      <c r="CSB148" s="21"/>
      <c r="CSC148" s="21"/>
      <c r="CSD148" s="21"/>
      <c r="CSE148" s="21"/>
      <c r="CSF148" s="21"/>
      <c r="CSG148" s="21"/>
      <c r="CSH148" s="21"/>
      <c r="CSI148" s="21"/>
      <c r="CSJ148" s="21"/>
      <c r="CSK148" s="21"/>
      <c r="CSL148" s="21"/>
      <c r="CSM148" s="21"/>
      <c r="CSN148" s="21"/>
      <c r="CSO148" s="21"/>
      <c r="CSP148" s="21"/>
      <c r="CSQ148" s="21"/>
      <c r="CSR148" s="21"/>
      <c r="CSS148" s="21"/>
      <c r="CST148" s="21"/>
      <c r="CSU148" s="21"/>
      <c r="CSV148" s="21"/>
      <c r="CSW148" s="21"/>
      <c r="CSX148" s="21"/>
      <c r="CSY148" s="21"/>
      <c r="CSZ148" s="21"/>
      <c r="CTA148" s="21"/>
      <c r="CTB148" s="21"/>
      <c r="CTC148" s="21"/>
      <c r="CTD148" s="21"/>
      <c r="CTE148" s="21"/>
      <c r="CTF148" s="21"/>
      <c r="CTG148" s="21"/>
      <c r="CTH148" s="21"/>
      <c r="CTI148" s="21"/>
      <c r="CTJ148" s="21"/>
      <c r="CTK148" s="21"/>
      <c r="CTL148" s="21"/>
      <c r="CTM148" s="21"/>
      <c r="CTN148" s="21"/>
      <c r="CTO148" s="21"/>
      <c r="CTP148" s="21"/>
      <c r="CTQ148" s="21"/>
      <c r="CTR148" s="21"/>
      <c r="CTS148" s="21"/>
      <c r="CTT148" s="21"/>
      <c r="CTU148" s="21"/>
      <c r="CTV148" s="21"/>
      <c r="CTW148" s="21"/>
      <c r="CTX148" s="21"/>
      <c r="CTY148" s="21"/>
      <c r="CTZ148" s="21"/>
      <c r="CUA148" s="21"/>
      <c r="CUB148" s="21"/>
      <c r="CUC148" s="21"/>
      <c r="CUD148" s="21"/>
      <c r="CUE148" s="21"/>
      <c r="CUF148" s="21"/>
      <c r="CUG148" s="21"/>
      <c r="CUH148" s="21"/>
      <c r="CUI148" s="21"/>
      <c r="CUJ148" s="21"/>
      <c r="CUK148" s="21"/>
      <c r="CUL148" s="21"/>
      <c r="CUM148" s="21"/>
      <c r="CUN148" s="21"/>
      <c r="CUO148" s="21"/>
      <c r="CUP148" s="21"/>
      <c r="CUQ148" s="21"/>
      <c r="CUR148" s="21"/>
      <c r="CUS148" s="21"/>
      <c r="CUT148" s="21"/>
      <c r="CUU148" s="21"/>
      <c r="CUV148" s="21"/>
      <c r="CUW148" s="21"/>
      <c r="CUX148" s="21"/>
      <c r="CUY148" s="21"/>
      <c r="CUZ148" s="21"/>
      <c r="CVA148" s="21"/>
      <c r="CVB148" s="21"/>
      <c r="CVC148" s="21"/>
      <c r="CVD148" s="21"/>
      <c r="CVE148" s="21"/>
      <c r="CVF148" s="21"/>
      <c r="CVG148" s="21"/>
      <c r="CVH148" s="21"/>
      <c r="CVI148" s="21"/>
      <c r="CVJ148" s="21"/>
      <c r="CVK148" s="21"/>
      <c r="CVL148" s="21"/>
      <c r="CVM148" s="21"/>
      <c r="CVN148" s="21"/>
      <c r="CVO148" s="21"/>
      <c r="CVP148" s="21"/>
      <c r="CVQ148" s="21"/>
      <c r="CVR148" s="21"/>
      <c r="CVS148" s="21"/>
      <c r="CVT148" s="21"/>
      <c r="CVU148" s="21"/>
      <c r="CVV148" s="21"/>
      <c r="CVW148" s="21"/>
      <c r="CVX148" s="21"/>
      <c r="CVY148" s="21"/>
      <c r="CVZ148" s="21"/>
      <c r="CWA148" s="21"/>
      <c r="CWB148" s="21"/>
      <c r="CWC148" s="21"/>
      <c r="CWD148" s="21"/>
      <c r="CWE148" s="21"/>
      <c r="CWF148" s="21"/>
      <c r="CWG148" s="21"/>
      <c r="CWH148" s="21"/>
      <c r="CWI148" s="21"/>
      <c r="CWJ148" s="21"/>
      <c r="CWK148" s="21"/>
      <c r="CWL148" s="21"/>
      <c r="CWM148" s="21"/>
      <c r="CWN148" s="21"/>
      <c r="CWO148" s="21"/>
      <c r="CWP148" s="21"/>
      <c r="CWQ148" s="21"/>
      <c r="CWR148" s="21"/>
      <c r="CWS148" s="21"/>
      <c r="CWT148" s="21"/>
      <c r="CWU148" s="21"/>
      <c r="CWV148" s="21"/>
      <c r="CWW148" s="21"/>
      <c r="CWX148" s="21"/>
      <c r="CWY148" s="21"/>
      <c r="CWZ148" s="21"/>
      <c r="CXA148" s="21"/>
      <c r="CXB148" s="21"/>
      <c r="CXC148" s="21"/>
      <c r="CXD148" s="21"/>
      <c r="CXE148" s="21"/>
      <c r="CXF148" s="21"/>
      <c r="CXG148" s="21"/>
      <c r="CXH148" s="21"/>
      <c r="CXI148" s="21"/>
      <c r="CXJ148" s="21"/>
      <c r="CXK148" s="21"/>
      <c r="CXL148" s="21"/>
      <c r="CXM148" s="21"/>
      <c r="CXN148" s="21"/>
      <c r="CXO148" s="21"/>
      <c r="CXP148" s="21"/>
      <c r="CXQ148" s="21"/>
      <c r="CXR148" s="21"/>
      <c r="CXS148" s="21"/>
      <c r="CXT148" s="21"/>
      <c r="CXU148" s="21"/>
      <c r="CXV148" s="21"/>
      <c r="CXW148" s="21"/>
      <c r="CXX148" s="21"/>
      <c r="CXY148" s="21"/>
      <c r="CXZ148" s="21"/>
      <c r="CYA148" s="21"/>
      <c r="CYB148" s="21"/>
      <c r="CYC148" s="21"/>
      <c r="CYD148" s="21"/>
      <c r="CYE148" s="21"/>
      <c r="CYF148" s="21"/>
      <c r="CYG148" s="21"/>
      <c r="CYH148" s="21"/>
      <c r="CYI148" s="21"/>
      <c r="CYJ148" s="21"/>
      <c r="CYK148" s="21"/>
      <c r="CYL148" s="21"/>
      <c r="CYM148" s="21"/>
      <c r="CYN148" s="21"/>
      <c r="CYO148" s="21"/>
      <c r="CYP148" s="21"/>
      <c r="CYQ148" s="21"/>
      <c r="CYR148" s="21"/>
      <c r="CYS148" s="21"/>
      <c r="CYT148" s="21"/>
      <c r="CYU148" s="21"/>
      <c r="CYV148" s="21"/>
      <c r="CYW148" s="21"/>
      <c r="CYX148" s="21"/>
      <c r="CYY148" s="21"/>
      <c r="CYZ148" s="21"/>
      <c r="CZA148" s="21"/>
      <c r="CZB148" s="21"/>
      <c r="CZC148" s="21"/>
      <c r="CZD148" s="21"/>
      <c r="CZE148" s="21"/>
      <c r="CZF148" s="21"/>
      <c r="CZG148" s="21"/>
      <c r="CZH148" s="21"/>
      <c r="CZI148" s="21"/>
      <c r="CZJ148" s="21"/>
      <c r="CZK148" s="21"/>
      <c r="CZL148" s="21"/>
      <c r="CZM148" s="21"/>
      <c r="CZN148" s="21"/>
      <c r="CZO148" s="21"/>
      <c r="CZP148" s="21"/>
      <c r="CZQ148" s="21"/>
      <c r="CZR148" s="21"/>
      <c r="CZS148" s="21"/>
      <c r="CZT148" s="21"/>
      <c r="CZU148" s="21"/>
      <c r="CZV148" s="21"/>
      <c r="CZW148" s="21"/>
      <c r="CZX148" s="21"/>
      <c r="CZY148" s="21"/>
      <c r="CZZ148" s="21"/>
      <c r="DAA148" s="21"/>
      <c r="DAB148" s="21"/>
      <c r="DAC148" s="21"/>
      <c r="DAD148" s="21"/>
      <c r="DAE148" s="21"/>
      <c r="DAF148" s="21"/>
      <c r="DAG148" s="21"/>
      <c r="DAH148" s="21"/>
      <c r="DAI148" s="21"/>
      <c r="DAJ148" s="21"/>
      <c r="DAK148" s="21"/>
      <c r="DAL148" s="21"/>
      <c r="DAM148" s="21"/>
      <c r="DAN148" s="21"/>
      <c r="DAO148" s="21"/>
      <c r="DAP148" s="21"/>
      <c r="DAQ148" s="21"/>
      <c r="DAR148" s="21"/>
      <c r="DAS148" s="21"/>
      <c r="DAT148" s="21"/>
      <c r="DAU148" s="21"/>
      <c r="DAV148" s="21"/>
      <c r="DAW148" s="21"/>
      <c r="DAX148" s="21"/>
      <c r="DAY148" s="21"/>
      <c r="DAZ148" s="21"/>
      <c r="DBA148" s="21"/>
      <c r="DBB148" s="21"/>
      <c r="DBC148" s="21"/>
      <c r="DBD148" s="21"/>
      <c r="DBE148" s="21"/>
      <c r="DBF148" s="21"/>
      <c r="DBG148" s="21"/>
      <c r="DBH148" s="21"/>
      <c r="DBI148" s="21"/>
      <c r="DBJ148" s="21"/>
      <c r="DBK148" s="21"/>
      <c r="DBL148" s="21"/>
      <c r="DBM148" s="21"/>
      <c r="DBN148" s="21"/>
      <c r="DBO148" s="21"/>
      <c r="DBP148" s="21"/>
      <c r="DBQ148" s="21"/>
      <c r="DBR148" s="21"/>
      <c r="DBS148" s="21"/>
      <c r="DBT148" s="21"/>
      <c r="DBU148" s="21"/>
      <c r="DBV148" s="21"/>
      <c r="DBW148" s="21"/>
      <c r="DBX148" s="21"/>
      <c r="DBY148" s="21"/>
      <c r="DBZ148" s="21"/>
      <c r="DCA148" s="21"/>
      <c r="DCB148" s="21"/>
      <c r="DCC148" s="21"/>
      <c r="DCD148" s="21"/>
      <c r="DCE148" s="21"/>
      <c r="DCF148" s="21"/>
      <c r="DCG148" s="21"/>
      <c r="DCH148" s="21"/>
      <c r="DCI148" s="21"/>
      <c r="DCJ148" s="21"/>
      <c r="DCK148" s="21"/>
      <c r="DCL148" s="21"/>
      <c r="DCM148" s="21"/>
      <c r="DCN148" s="21"/>
      <c r="DCO148" s="21"/>
      <c r="DCP148" s="21"/>
      <c r="DCQ148" s="21"/>
      <c r="DCR148" s="21"/>
      <c r="DCS148" s="21"/>
      <c r="DCT148" s="21"/>
      <c r="DCU148" s="21"/>
      <c r="DCV148" s="21"/>
      <c r="DCW148" s="21"/>
      <c r="DCX148" s="21"/>
      <c r="DCY148" s="21"/>
      <c r="DCZ148" s="21"/>
      <c r="DDA148" s="21"/>
      <c r="DDB148" s="21"/>
      <c r="DDC148" s="21"/>
      <c r="DDD148" s="21"/>
      <c r="DDE148" s="21"/>
      <c r="DDF148" s="21"/>
      <c r="DDG148" s="21"/>
      <c r="DDH148" s="21"/>
      <c r="DDI148" s="21"/>
      <c r="DDJ148" s="21"/>
      <c r="DDK148" s="21"/>
      <c r="DDL148" s="21"/>
      <c r="DDM148" s="21"/>
      <c r="DDN148" s="21"/>
      <c r="DDO148" s="21"/>
      <c r="DDP148" s="21"/>
      <c r="DDQ148" s="21"/>
      <c r="DDR148" s="21"/>
      <c r="DDS148" s="21"/>
      <c r="DDT148" s="21"/>
      <c r="DDU148" s="21"/>
      <c r="DDV148" s="21"/>
      <c r="DDW148" s="21"/>
      <c r="DDX148" s="21"/>
      <c r="DDY148" s="21"/>
      <c r="DDZ148" s="21"/>
      <c r="DEA148" s="21"/>
      <c r="DEB148" s="21"/>
      <c r="DEC148" s="21"/>
      <c r="DED148" s="21"/>
      <c r="DEE148" s="21"/>
      <c r="DEF148" s="21"/>
      <c r="DEG148" s="21"/>
      <c r="DEH148" s="21"/>
      <c r="DEI148" s="21"/>
      <c r="DEJ148" s="21"/>
      <c r="DEK148" s="21"/>
      <c r="DEL148" s="21"/>
      <c r="DEM148" s="21"/>
      <c r="DEN148" s="21"/>
      <c r="DEO148" s="21"/>
      <c r="DEP148" s="21"/>
      <c r="DEQ148" s="21"/>
      <c r="DER148" s="21"/>
      <c r="DES148" s="21"/>
      <c r="DET148" s="21"/>
      <c r="DEU148" s="21"/>
      <c r="DEV148" s="21"/>
      <c r="DEW148" s="21"/>
      <c r="DEX148" s="21"/>
      <c r="DEY148" s="21"/>
      <c r="DEZ148" s="21"/>
      <c r="DFA148" s="21"/>
      <c r="DFB148" s="21"/>
      <c r="DFC148" s="21"/>
      <c r="DFD148" s="21"/>
      <c r="DFE148" s="21"/>
      <c r="DFF148" s="21"/>
      <c r="DFG148" s="21"/>
      <c r="DFH148" s="21"/>
      <c r="DFI148" s="21"/>
      <c r="DFJ148" s="21"/>
      <c r="DFK148" s="21"/>
      <c r="DFL148" s="21"/>
      <c r="DFM148" s="21"/>
      <c r="DFN148" s="21"/>
      <c r="DFO148" s="21"/>
      <c r="DFP148" s="21"/>
      <c r="DFQ148" s="21"/>
      <c r="DFR148" s="21"/>
      <c r="DFS148" s="21"/>
      <c r="DFT148" s="21"/>
      <c r="DFU148" s="21"/>
      <c r="DFV148" s="21"/>
      <c r="DFW148" s="21"/>
      <c r="DFX148" s="21"/>
      <c r="DFY148" s="21"/>
      <c r="DFZ148" s="21"/>
      <c r="DGA148" s="21"/>
      <c r="DGB148" s="21"/>
      <c r="DGC148" s="21"/>
      <c r="DGD148" s="21"/>
      <c r="DGE148" s="21"/>
      <c r="DGF148" s="21"/>
      <c r="DGG148" s="21"/>
      <c r="DGH148" s="21"/>
      <c r="DGI148" s="21"/>
      <c r="DGJ148" s="21"/>
      <c r="DGK148" s="21"/>
      <c r="DGL148" s="21"/>
      <c r="DGM148" s="21"/>
      <c r="DGN148" s="21"/>
      <c r="DGO148" s="21"/>
      <c r="DGP148" s="21"/>
      <c r="DGQ148" s="21"/>
      <c r="DGR148" s="21"/>
      <c r="DGS148" s="21"/>
      <c r="DGT148" s="21"/>
      <c r="DGU148" s="21"/>
      <c r="DGV148" s="21"/>
      <c r="DGW148" s="21"/>
      <c r="DGX148" s="21"/>
      <c r="DGY148" s="21"/>
      <c r="DGZ148" s="21"/>
      <c r="DHA148" s="21"/>
      <c r="DHB148" s="21"/>
      <c r="DHC148" s="21"/>
      <c r="DHD148" s="21"/>
      <c r="DHE148" s="21"/>
      <c r="DHF148" s="21"/>
      <c r="DHG148" s="21"/>
      <c r="DHH148" s="21"/>
      <c r="DHI148" s="21"/>
      <c r="DHJ148" s="21"/>
      <c r="DHK148" s="21"/>
      <c r="DHL148" s="21"/>
      <c r="DHM148" s="21"/>
      <c r="DHN148" s="21"/>
      <c r="DHO148" s="21"/>
      <c r="DHP148" s="21"/>
      <c r="DHQ148" s="21"/>
      <c r="DHR148" s="21"/>
      <c r="DHS148" s="21"/>
      <c r="DHT148" s="21"/>
      <c r="DHU148" s="21"/>
      <c r="DHV148" s="21"/>
      <c r="DHW148" s="21"/>
      <c r="DHX148" s="21"/>
      <c r="DHY148" s="21"/>
      <c r="DHZ148" s="21"/>
      <c r="DIA148" s="21"/>
      <c r="DIB148" s="21"/>
      <c r="DIC148" s="21"/>
      <c r="DID148" s="21"/>
      <c r="DIE148" s="21"/>
      <c r="DIF148" s="21"/>
      <c r="DIG148" s="21"/>
      <c r="DIH148" s="21"/>
      <c r="DII148" s="21"/>
      <c r="DIJ148" s="21"/>
      <c r="DIK148" s="21"/>
      <c r="DIL148" s="21"/>
      <c r="DIM148" s="21"/>
      <c r="DIN148" s="21"/>
      <c r="DIO148" s="21"/>
      <c r="DIP148" s="21"/>
      <c r="DIQ148" s="21"/>
      <c r="DIR148" s="21"/>
      <c r="DIS148" s="21"/>
      <c r="DIT148" s="21"/>
      <c r="DIU148" s="21"/>
      <c r="DIV148" s="21"/>
      <c r="DIW148" s="21"/>
      <c r="DIX148" s="21"/>
      <c r="DIY148" s="21"/>
      <c r="DIZ148" s="21"/>
      <c r="DJA148" s="21"/>
      <c r="DJB148" s="21"/>
      <c r="DJC148" s="21"/>
      <c r="DJD148" s="21"/>
      <c r="DJE148" s="21"/>
      <c r="DJF148" s="21"/>
      <c r="DJG148" s="21"/>
      <c r="DJH148" s="21"/>
      <c r="DJI148" s="21"/>
      <c r="DJJ148" s="21"/>
      <c r="DJK148" s="21"/>
      <c r="DJL148" s="21"/>
      <c r="DJM148" s="21"/>
      <c r="DJN148" s="21"/>
      <c r="DJO148" s="21"/>
      <c r="DJP148" s="21"/>
      <c r="DJQ148" s="21"/>
      <c r="DJR148" s="21"/>
      <c r="DJS148" s="21"/>
      <c r="DJT148" s="21"/>
      <c r="DJU148" s="21"/>
      <c r="DJV148" s="21"/>
      <c r="DJW148" s="21"/>
      <c r="DJX148" s="21"/>
      <c r="DJY148" s="21"/>
      <c r="DJZ148" s="21"/>
      <c r="DKA148" s="21"/>
      <c r="DKB148" s="21"/>
      <c r="DKC148" s="21"/>
      <c r="DKD148" s="21"/>
      <c r="DKE148" s="21"/>
      <c r="DKF148" s="21"/>
      <c r="DKG148" s="21"/>
      <c r="DKH148" s="21"/>
      <c r="DKI148" s="21"/>
      <c r="DKJ148" s="21"/>
      <c r="DKK148" s="21"/>
      <c r="DKL148" s="21"/>
      <c r="DKM148" s="21"/>
      <c r="DKN148" s="21"/>
      <c r="DKO148" s="21"/>
      <c r="DKP148" s="21"/>
      <c r="DKQ148" s="21"/>
      <c r="DKR148" s="21"/>
      <c r="DKS148" s="21"/>
      <c r="DKT148" s="21"/>
      <c r="DKU148" s="21"/>
      <c r="DKV148" s="21"/>
      <c r="DKW148" s="21"/>
      <c r="DKX148" s="21"/>
      <c r="DKY148" s="21"/>
      <c r="DKZ148" s="21"/>
      <c r="DLA148" s="21"/>
      <c r="DLB148" s="21"/>
      <c r="DLC148" s="21"/>
      <c r="DLD148" s="21"/>
      <c r="DLE148" s="21"/>
      <c r="DLF148" s="21"/>
      <c r="DLG148" s="21"/>
      <c r="DLH148" s="21"/>
      <c r="DLI148" s="21"/>
      <c r="DLJ148" s="21"/>
      <c r="DLK148" s="21"/>
      <c r="DLL148" s="21"/>
      <c r="DLM148" s="21"/>
      <c r="DLN148" s="21"/>
      <c r="DLO148" s="21"/>
      <c r="DLP148" s="21"/>
      <c r="DLQ148" s="21"/>
      <c r="DLR148" s="21"/>
      <c r="DLS148" s="21"/>
      <c r="DLT148" s="21"/>
      <c r="DLU148" s="21"/>
      <c r="DLV148" s="21"/>
      <c r="DLW148" s="21"/>
      <c r="DLX148" s="21"/>
      <c r="DLY148" s="21"/>
      <c r="DLZ148" s="21"/>
      <c r="DMA148" s="21"/>
      <c r="DMB148" s="21"/>
      <c r="DMC148" s="21"/>
      <c r="DMD148" s="21"/>
      <c r="DME148" s="21"/>
      <c r="DMF148" s="21"/>
      <c r="DMG148" s="21"/>
      <c r="DMH148" s="21"/>
      <c r="DMI148" s="21"/>
      <c r="DMJ148" s="21"/>
      <c r="DMK148" s="21"/>
      <c r="DML148" s="21"/>
      <c r="DMM148" s="21"/>
      <c r="DMN148" s="21"/>
      <c r="DMO148" s="21"/>
      <c r="DMP148" s="21"/>
      <c r="DMQ148" s="21"/>
      <c r="DMR148" s="21"/>
      <c r="DMS148" s="21"/>
      <c r="DMT148" s="21"/>
      <c r="DMU148" s="21"/>
      <c r="DMV148" s="21"/>
      <c r="DMW148" s="21"/>
      <c r="DMX148" s="21"/>
      <c r="DMY148" s="21"/>
      <c r="DMZ148" s="21"/>
      <c r="DNA148" s="21"/>
      <c r="DNB148" s="21"/>
      <c r="DNC148" s="21"/>
      <c r="DND148" s="21"/>
      <c r="DNE148" s="21"/>
      <c r="DNF148" s="21"/>
      <c r="DNG148" s="21"/>
      <c r="DNH148" s="21"/>
      <c r="DNI148" s="21"/>
      <c r="DNJ148" s="21"/>
      <c r="DNK148" s="21"/>
      <c r="DNL148" s="21"/>
      <c r="DNM148" s="21"/>
      <c r="DNN148" s="21"/>
      <c r="DNO148" s="21"/>
      <c r="DNP148" s="21"/>
      <c r="DNQ148" s="21"/>
      <c r="DNR148" s="21"/>
      <c r="DNS148" s="21"/>
      <c r="DNT148" s="21"/>
      <c r="DNU148" s="21"/>
      <c r="DNV148" s="21"/>
      <c r="DNW148" s="21"/>
      <c r="DNX148" s="21"/>
      <c r="DNY148" s="21"/>
      <c r="DNZ148" s="21"/>
      <c r="DOA148" s="21"/>
      <c r="DOB148" s="21"/>
      <c r="DOC148" s="21"/>
      <c r="DOD148" s="21"/>
      <c r="DOE148" s="21"/>
      <c r="DOF148" s="21"/>
      <c r="DOG148" s="21"/>
      <c r="DOH148" s="21"/>
      <c r="DOI148" s="21"/>
      <c r="DOJ148" s="21"/>
      <c r="DOK148" s="21"/>
      <c r="DOL148" s="21"/>
      <c r="DOM148" s="21"/>
      <c r="DON148" s="21"/>
      <c r="DOO148" s="21"/>
      <c r="DOP148" s="21"/>
      <c r="DOQ148" s="21"/>
      <c r="DOR148" s="21"/>
      <c r="DOS148" s="21"/>
      <c r="DOT148" s="21"/>
      <c r="DOU148" s="21"/>
      <c r="DOV148" s="21"/>
      <c r="DOW148" s="21"/>
      <c r="DOX148" s="21"/>
      <c r="DOY148" s="21"/>
      <c r="DOZ148" s="21"/>
      <c r="DPA148" s="21"/>
      <c r="DPB148" s="21"/>
      <c r="DPC148" s="21"/>
      <c r="DPD148" s="21"/>
      <c r="DPE148" s="21"/>
      <c r="DPF148" s="21"/>
      <c r="DPG148" s="21"/>
      <c r="DPH148" s="21"/>
      <c r="DPI148" s="21"/>
      <c r="DPJ148" s="21"/>
      <c r="DPK148" s="21"/>
      <c r="DPL148" s="21"/>
      <c r="DPM148" s="21"/>
      <c r="DPN148" s="21"/>
      <c r="DPO148" s="21"/>
      <c r="DPP148" s="21"/>
      <c r="DPQ148" s="21"/>
      <c r="DPR148" s="21"/>
      <c r="DPS148" s="21"/>
      <c r="DPT148" s="21"/>
      <c r="DPU148" s="21"/>
      <c r="DPV148" s="21"/>
      <c r="DPW148" s="21"/>
      <c r="DPX148" s="21"/>
      <c r="DPY148" s="21"/>
      <c r="DPZ148" s="21"/>
      <c r="DQA148" s="21"/>
      <c r="DQB148" s="21"/>
      <c r="DQC148" s="21"/>
      <c r="DQD148" s="21"/>
      <c r="DQE148" s="21"/>
      <c r="DQF148" s="21"/>
      <c r="DQG148" s="21"/>
      <c r="DQH148" s="21"/>
      <c r="DQI148" s="21"/>
      <c r="DQJ148" s="21"/>
      <c r="DQK148" s="21"/>
      <c r="DQL148" s="21"/>
      <c r="DQM148" s="21"/>
      <c r="DQN148" s="21"/>
      <c r="DQO148" s="21"/>
      <c r="DQP148" s="21"/>
      <c r="DQQ148" s="21"/>
      <c r="DQR148" s="21"/>
      <c r="DQS148" s="21"/>
      <c r="DQT148" s="21"/>
      <c r="DQU148" s="21"/>
      <c r="DQV148" s="21"/>
      <c r="DQW148" s="21"/>
      <c r="DQX148" s="21"/>
      <c r="DQY148" s="21"/>
      <c r="DQZ148" s="21"/>
      <c r="DRA148" s="21"/>
      <c r="DRB148" s="21"/>
      <c r="DRC148" s="21"/>
      <c r="DRD148" s="21"/>
      <c r="DRE148" s="21"/>
      <c r="DRF148" s="21"/>
      <c r="DRG148" s="21"/>
      <c r="DRH148" s="21"/>
      <c r="DRI148" s="21"/>
      <c r="DRJ148" s="21"/>
      <c r="DRK148" s="21"/>
      <c r="DRL148" s="21"/>
      <c r="DRM148" s="21"/>
      <c r="DRN148" s="21"/>
      <c r="DRO148" s="21"/>
      <c r="DRP148" s="21"/>
      <c r="DRQ148" s="21"/>
      <c r="DRR148" s="21"/>
      <c r="DRS148" s="21"/>
      <c r="DRT148" s="21"/>
      <c r="DRU148" s="21"/>
      <c r="DRV148" s="21"/>
      <c r="DRW148" s="21"/>
      <c r="DRX148" s="21"/>
      <c r="DRY148" s="21"/>
      <c r="DRZ148" s="21"/>
      <c r="DSA148" s="21"/>
      <c r="DSB148" s="21"/>
      <c r="DSC148" s="21"/>
      <c r="DSD148" s="21"/>
      <c r="DSE148" s="21"/>
      <c r="DSF148" s="21"/>
      <c r="DSG148" s="21"/>
      <c r="DSH148" s="21"/>
      <c r="DSI148" s="21"/>
      <c r="DSJ148" s="21"/>
      <c r="DSK148" s="21"/>
      <c r="DSL148" s="21"/>
      <c r="DSM148" s="21"/>
      <c r="DSN148" s="21"/>
      <c r="DSO148" s="21"/>
      <c r="DSP148" s="21"/>
      <c r="DSQ148" s="21"/>
      <c r="DSR148" s="21"/>
      <c r="DSS148" s="21"/>
      <c r="DST148" s="21"/>
      <c r="DSU148" s="21"/>
      <c r="DSV148" s="21"/>
      <c r="DSW148" s="21"/>
      <c r="DSX148" s="21"/>
      <c r="DSY148" s="21"/>
      <c r="DSZ148" s="21"/>
      <c r="DTA148" s="21"/>
      <c r="DTB148" s="21"/>
      <c r="DTC148" s="21"/>
      <c r="DTD148" s="21"/>
      <c r="DTE148" s="21"/>
      <c r="DTF148" s="21"/>
      <c r="DTG148" s="21"/>
      <c r="DTH148" s="21"/>
      <c r="DTI148" s="21"/>
      <c r="DTJ148" s="21"/>
      <c r="DTK148" s="21"/>
      <c r="DTL148" s="21"/>
      <c r="DTM148" s="21"/>
      <c r="DTN148" s="21"/>
      <c r="DTO148" s="21"/>
      <c r="DTP148" s="21"/>
      <c r="DTQ148" s="21"/>
      <c r="DTR148" s="21"/>
      <c r="DTS148" s="21"/>
      <c r="DTT148" s="21"/>
      <c r="DTU148" s="21"/>
      <c r="DTV148" s="21"/>
      <c r="DTW148" s="21"/>
      <c r="DTX148" s="21"/>
      <c r="DTY148" s="21"/>
      <c r="DTZ148" s="21"/>
      <c r="DUA148" s="21"/>
      <c r="DUB148" s="21"/>
      <c r="DUC148" s="21"/>
      <c r="DUD148" s="21"/>
      <c r="DUE148" s="21"/>
      <c r="DUF148" s="21"/>
      <c r="DUG148" s="21"/>
      <c r="DUH148" s="21"/>
      <c r="DUI148" s="21"/>
      <c r="DUJ148" s="21"/>
      <c r="DUK148" s="21"/>
      <c r="DUL148" s="21"/>
      <c r="DUM148" s="21"/>
      <c r="DUN148" s="21"/>
      <c r="DUO148" s="21"/>
      <c r="DUP148" s="21"/>
      <c r="DUQ148" s="21"/>
      <c r="DUR148" s="21"/>
      <c r="DUS148" s="21"/>
      <c r="DUT148" s="21"/>
      <c r="DUU148" s="21"/>
      <c r="DUV148" s="21"/>
      <c r="DUW148" s="21"/>
      <c r="DUX148" s="21"/>
      <c r="DUY148" s="21"/>
      <c r="DUZ148" s="21"/>
      <c r="DVA148" s="21"/>
      <c r="DVB148" s="21"/>
      <c r="DVC148" s="21"/>
      <c r="DVD148" s="21"/>
      <c r="DVE148" s="21"/>
      <c r="DVF148" s="21"/>
      <c r="DVG148" s="21"/>
      <c r="DVH148" s="21"/>
      <c r="DVI148" s="21"/>
      <c r="DVJ148" s="21"/>
      <c r="DVK148" s="21"/>
      <c r="DVL148" s="21"/>
      <c r="DVM148" s="21"/>
      <c r="DVN148" s="21"/>
      <c r="DVO148" s="21"/>
      <c r="DVP148" s="21"/>
      <c r="DVQ148" s="21"/>
      <c r="DVR148" s="21"/>
      <c r="DVS148" s="21"/>
      <c r="DVT148" s="21"/>
      <c r="DVU148" s="21"/>
      <c r="DVV148" s="21"/>
      <c r="DVW148" s="21"/>
      <c r="DVX148" s="21"/>
      <c r="DVY148" s="21"/>
      <c r="DVZ148" s="21"/>
      <c r="DWA148" s="21"/>
      <c r="DWB148" s="21"/>
      <c r="DWC148" s="21"/>
      <c r="DWD148" s="21"/>
      <c r="DWE148" s="21"/>
      <c r="DWF148" s="21"/>
      <c r="DWG148" s="21"/>
      <c r="DWH148" s="21"/>
      <c r="DWI148" s="21"/>
      <c r="DWJ148" s="21"/>
      <c r="DWK148" s="21"/>
      <c r="DWL148" s="21"/>
      <c r="DWM148" s="21"/>
      <c r="DWN148" s="21"/>
      <c r="DWO148" s="21"/>
      <c r="DWP148" s="21"/>
      <c r="DWQ148" s="21"/>
      <c r="DWR148" s="21"/>
      <c r="DWS148" s="21"/>
      <c r="DWT148" s="21"/>
      <c r="DWU148" s="21"/>
      <c r="DWV148" s="21"/>
      <c r="DWW148" s="21"/>
      <c r="DWX148" s="21"/>
      <c r="DWY148" s="21"/>
      <c r="DWZ148" s="21"/>
      <c r="DXA148" s="21"/>
      <c r="DXB148" s="21"/>
      <c r="DXC148" s="21"/>
      <c r="DXD148" s="21"/>
      <c r="DXE148" s="21"/>
      <c r="DXF148" s="21"/>
      <c r="DXG148" s="21"/>
      <c r="DXH148" s="21"/>
      <c r="DXI148" s="21"/>
      <c r="DXJ148" s="21"/>
      <c r="DXK148" s="21"/>
      <c r="DXL148" s="21"/>
      <c r="DXM148" s="21"/>
      <c r="DXN148" s="21"/>
      <c r="DXO148" s="21"/>
      <c r="DXP148" s="21"/>
      <c r="DXQ148" s="21"/>
      <c r="DXR148" s="21"/>
      <c r="DXS148" s="21"/>
      <c r="DXT148" s="21"/>
      <c r="DXU148" s="21"/>
      <c r="DXV148" s="21"/>
      <c r="DXW148" s="21"/>
      <c r="DXX148" s="21"/>
      <c r="DXY148" s="21"/>
      <c r="DXZ148" s="21"/>
      <c r="DYA148" s="21"/>
      <c r="DYB148" s="21"/>
      <c r="DYC148" s="21"/>
      <c r="DYD148" s="21"/>
      <c r="DYE148" s="21"/>
      <c r="DYF148" s="21"/>
      <c r="DYG148" s="21"/>
      <c r="DYH148" s="21"/>
      <c r="DYI148" s="21"/>
      <c r="DYJ148" s="21"/>
      <c r="DYK148" s="21"/>
      <c r="DYL148" s="21"/>
      <c r="DYM148" s="21"/>
      <c r="DYN148" s="21"/>
      <c r="DYO148" s="21"/>
      <c r="DYP148" s="21"/>
      <c r="DYQ148" s="21"/>
      <c r="DYR148" s="21"/>
      <c r="DYS148" s="21"/>
      <c r="DYT148" s="21"/>
      <c r="DYU148" s="21"/>
      <c r="DYV148" s="21"/>
      <c r="DYW148" s="21"/>
      <c r="DYX148" s="21"/>
      <c r="DYY148" s="21"/>
      <c r="DYZ148" s="21"/>
      <c r="DZA148" s="21"/>
      <c r="DZB148" s="21"/>
      <c r="DZC148" s="21"/>
      <c r="DZD148" s="21"/>
      <c r="DZE148" s="21"/>
      <c r="DZF148" s="21"/>
      <c r="DZG148" s="21"/>
      <c r="DZH148" s="21"/>
      <c r="DZI148" s="21"/>
      <c r="DZJ148" s="21"/>
      <c r="DZK148" s="21"/>
      <c r="DZL148" s="21"/>
      <c r="DZM148" s="21"/>
      <c r="DZN148" s="21"/>
      <c r="DZO148" s="21"/>
      <c r="DZP148" s="21"/>
      <c r="DZQ148" s="21"/>
      <c r="DZR148" s="21"/>
      <c r="DZS148" s="21"/>
      <c r="DZT148" s="21"/>
      <c r="DZU148" s="21"/>
      <c r="DZV148" s="21"/>
      <c r="DZW148" s="21"/>
      <c r="DZX148" s="21"/>
      <c r="DZY148" s="21"/>
      <c r="DZZ148" s="21"/>
      <c r="EAA148" s="21"/>
      <c r="EAB148" s="21"/>
      <c r="EAC148" s="21"/>
      <c r="EAD148" s="21"/>
      <c r="EAE148" s="21"/>
      <c r="EAF148" s="21"/>
      <c r="EAG148" s="21"/>
      <c r="EAH148" s="21"/>
      <c r="EAI148" s="21"/>
      <c r="EAJ148" s="21"/>
      <c r="EAK148" s="21"/>
      <c r="EAL148" s="21"/>
      <c r="EAM148" s="21"/>
      <c r="EAN148" s="21"/>
      <c r="EAO148" s="21"/>
      <c r="EAP148" s="21"/>
      <c r="EAQ148" s="21"/>
      <c r="EAR148" s="21"/>
      <c r="EAS148" s="21"/>
      <c r="EAT148" s="21"/>
      <c r="EAU148" s="21"/>
      <c r="EAV148" s="21"/>
      <c r="EAW148" s="21"/>
      <c r="EAX148" s="21"/>
      <c r="EAY148" s="21"/>
      <c r="EAZ148" s="21"/>
      <c r="EBA148" s="21"/>
      <c r="EBB148" s="21"/>
      <c r="EBC148" s="21"/>
      <c r="EBD148" s="21"/>
      <c r="EBE148" s="21"/>
      <c r="EBF148" s="21"/>
      <c r="EBG148" s="21"/>
      <c r="EBH148" s="21"/>
      <c r="EBI148" s="21"/>
      <c r="EBJ148" s="21"/>
      <c r="EBK148" s="21"/>
      <c r="EBL148" s="21"/>
      <c r="EBM148" s="21"/>
      <c r="EBN148" s="21"/>
      <c r="EBO148" s="21"/>
      <c r="EBP148" s="21"/>
      <c r="EBQ148" s="21"/>
      <c r="EBR148" s="21"/>
      <c r="EBS148" s="21"/>
      <c r="EBT148" s="21"/>
      <c r="EBU148" s="21"/>
      <c r="EBV148" s="21"/>
      <c r="EBW148" s="21"/>
      <c r="EBX148" s="21"/>
      <c r="EBY148" s="21"/>
      <c r="EBZ148" s="21"/>
      <c r="ECA148" s="21"/>
      <c r="ECB148" s="21"/>
      <c r="ECC148" s="21"/>
      <c r="ECD148" s="21"/>
      <c r="ECE148" s="21"/>
      <c r="ECF148" s="21"/>
      <c r="ECG148" s="21"/>
      <c r="ECH148" s="21"/>
      <c r="ECI148" s="21"/>
      <c r="ECJ148" s="21"/>
      <c r="ECK148" s="21"/>
      <c r="ECL148" s="21"/>
      <c r="ECM148" s="21"/>
      <c r="ECN148" s="21"/>
      <c r="ECO148" s="21"/>
      <c r="ECP148" s="21"/>
      <c r="ECQ148" s="21"/>
      <c r="ECR148" s="21"/>
      <c r="ECS148" s="21"/>
      <c r="ECT148" s="21"/>
      <c r="ECU148" s="21"/>
      <c r="ECV148" s="21"/>
      <c r="ECW148" s="21"/>
      <c r="ECX148" s="21"/>
      <c r="ECY148" s="21"/>
      <c r="ECZ148" s="21"/>
      <c r="EDA148" s="21"/>
      <c r="EDB148" s="21"/>
      <c r="EDC148" s="21"/>
      <c r="EDD148" s="21"/>
      <c r="EDE148" s="21"/>
      <c r="EDF148" s="21"/>
      <c r="EDG148" s="21"/>
      <c r="EDH148" s="21"/>
      <c r="EDI148" s="21"/>
      <c r="EDJ148" s="21"/>
      <c r="EDK148" s="21"/>
      <c r="EDL148" s="21"/>
      <c r="EDM148" s="21"/>
      <c r="EDN148" s="21"/>
      <c r="EDO148" s="21"/>
      <c r="EDP148" s="21"/>
      <c r="EDQ148" s="21"/>
      <c r="EDR148" s="21"/>
      <c r="EDS148" s="21"/>
      <c r="EDT148" s="21"/>
      <c r="EDU148" s="21"/>
      <c r="EDV148" s="21"/>
      <c r="EDW148" s="21"/>
      <c r="EDX148" s="21"/>
      <c r="EDY148" s="21"/>
      <c r="EDZ148" s="21"/>
      <c r="EEA148" s="21"/>
      <c r="EEB148" s="21"/>
      <c r="EEC148" s="21"/>
      <c r="EED148" s="21"/>
      <c r="EEE148" s="21"/>
      <c r="EEF148" s="21"/>
      <c r="EEG148" s="21"/>
      <c r="EEH148" s="21"/>
      <c r="EEI148" s="21"/>
      <c r="EEJ148" s="21"/>
      <c r="EEK148" s="21"/>
      <c r="EEL148" s="21"/>
      <c r="EEM148" s="21"/>
      <c r="EEN148" s="21"/>
      <c r="EEO148" s="21"/>
      <c r="EEP148" s="21"/>
      <c r="EEQ148" s="21"/>
      <c r="EER148" s="21"/>
      <c r="EES148" s="21"/>
      <c r="EET148" s="21"/>
      <c r="EEU148" s="21"/>
      <c r="EEV148" s="21"/>
      <c r="EEW148" s="21"/>
      <c r="EEX148" s="21"/>
      <c r="EEY148" s="21"/>
      <c r="EEZ148" s="21"/>
      <c r="EFA148" s="21"/>
      <c r="EFB148" s="21"/>
      <c r="EFC148" s="21"/>
      <c r="EFD148" s="21"/>
      <c r="EFE148" s="21"/>
      <c r="EFF148" s="21"/>
      <c r="EFG148" s="21"/>
      <c r="EFH148" s="21"/>
      <c r="EFI148" s="21"/>
      <c r="EFJ148" s="21"/>
      <c r="EFK148" s="21"/>
      <c r="EFL148" s="21"/>
      <c r="EFM148" s="21"/>
      <c r="EFN148" s="21"/>
      <c r="EFO148" s="21"/>
      <c r="EFP148" s="21"/>
      <c r="EFQ148" s="21"/>
      <c r="EFR148" s="21"/>
      <c r="EFS148" s="21"/>
      <c r="EFT148" s="21"/>
      <c r="EFU148" s="21"/>
      <c r="EFV148" s="21"/>
      <c r="EFW148" s="21"/>
      <c r="EFX148" s="21"/>
      <c r="EFY148" s="21"/>
      <c r="EFZ148" s="21"/>
      <c r="EGA148" s="21"/>
      <c r="EGB148" s="21"/>
      <c r="EGC148" s="21"/>
      <c r="EGD148" s="21"/>
      <c r="EGE148" s="21"/>
      <c r="EGF148" s="21"/>
      <c r="EGG148" s="21"/>
      <c r="EGH148" s="21"/>
      <c r="EGI148" s="21"/>
      <c r="EGJ148" s="21"/>
      <c r="EGK148" s="21"/>
      <c r="EGL148" s="21"/>
      <c r="EGM148" s="21"/>
      <c r="EGN148" s="21"/>
      <c r="EGO148" s="21"/>
      <c r="EGP148" s="21"/>
      <c r="EGQ148" s="21"/>
      <c r="EGR148" s="21"/>
      <c r="EGS148" s="21"/>
      <c r="EGT148" s="21"/>
      <c r="EGU148" s="21"/>
      <c r="EGV148" s="21"/>
      <c r="EGW148" s="21"/>
      <c r="EGX148" s="21"/>
      <c r="EGY148" s="21"/>
      <c r="EGZ148" s="21"/>
      <c r="EHA148" s="21"/>
      <c r="EHB148" s="21"/>
      <c r="EHC148" s="21"/>
      <c r="EHD148" s="21"/>
      <c r="EHE148" s="21"/>
      <c r="EHF148" s="21"/>
      <c r="EHG148" s="21"/>
      <c r="EHH148" s="21"/>
      <c r="EHI148" s="21"/>
      <c r="EHJ148" s="21"/>
      <c r="EHK148" s="21"/>
      <c r="EHL148" s="21"/>
      <c r="EHM148" s="21"/>
      <c r="EHN148" s="21"/>
      <c r="EHO148" s="21"/>
      <c r="EHP148" s="21"/>
      <c r="EHQ148" s="21"/>
      <c r="EHR148" s="21"/>
      <c r="EHS148" s="21"/>
      <c r="EHT148" s="21"/>
      <c r="EHU148" s="21"/>
      <c r="EHV148" s="21"/>
      <c r="EHW148" s="21"/>
      <c r="EHX148" s="21"/>
      <c r="EHY148" s="21"/>
      <c r="EHZ148" s="21"/>
      <c r="EIA148" s="21"/>
      <c r="EIB148" s="21"/>
      <c r="EIC148" s="21"/>
      <c r="EID148" s="21"/>
      <c r="EIE148" s="21"/>
      <c r="EIF148" s="21"/>
      <c r="EIG148" s="21"/>
      <c r="EIH148" s="21"/>
      <c r="EII148" s="21"/>
      <c r="EIJ148" s="21"/>
      <c r="EIK148" s="21"/>
      <c r="EIL148" s="21"/>
      <c r="EIM148" s="21"/>
      <c r="EIN148" s="21"/>
      <c r="EIO148" s="21"/>
      <c r="EIP148" s="21"/>
      <c r="EIQ148" s="21"/>
      <c r="EIR148" s="21"/>
      <c r="EIS148" s="21"/>
      <c r="EIT148" s="21"/>
      <c r="EIU148" s="21"/>
      <c r="EIV148" s="21"/>
      <c r="EIW148" s="21"/>
      <c r="EIX148" s="21"/>
      <c r="EIY148" s="21"/>
      <c r="EIZ148" s="21"/>
      <c r="EJA148" s="21"/>
      <c r="EJB148" s="21"/>
      <c r="EJC148" s="21"/>
      <c r="EJD148" s="21"/>
      <c r="EJE148" s="21"/>
      <c r="EJF148" s="21"/>
      <c r="EJG148" s="21"/>
      <c r="EJH148" s="21"/>
      <c r="EJI148" s="21"/>
      <c r="EJJ148" s="21"/>
      <c r="EJK148" s="21"/>
      <c r="EJL148" s="21"/>
      <c r="EJM148" s="21"/>
      <c r="EJN148" s="21"/>
      <c r="EJO148" s="21"/>
      <c r="EJP148" s="21"/>
      <c r="EJQ148" s="21"/>
      <c r="EJR148" s="21"/>
      <c r="EJS148" s="21"/>
      <c r="EJT148" s="21"/>
      <c r="EJU148" s="21"/>
      <c r="EJV148" s="21"/>
      <c r="EJW148" s="21"/>
      <c r="EJX148" s="21"/>
      <c r="EJY148" s="21"/>
      <c r="EJZ148" s="21"/>
      <c r="EKA148" s="21"/>
      <c r="EKB148" s="21"/>
      <c r="EKC148" s="21"/>
      <c r="EKD148" s="21"/>
      <c r="EKE148" s="21"/>
      <c r="EKF148" s="21"/>
      <c r="EKG148" s="21"/>
      <c r="EKH148" s="21"/>
      <c r="EKI148" s="21"/>
      <c r="EKJ148" s="21"/>
      <c r="EKK148" s="21"/>
      <c r="EKL148" s="21"/>
      <c r="EKM148" s="21"/>
      <c r="EKN148" s="21"/>
      <c r="EKO148" s="21"/>
      <c r="EKP148" s="21"/>
      <c r="EKQ148" s="21"/>
      <c r="EKR148" s="21"/>
      <c r="EKS148" s="21"/>
      <c r="EKT148" s="21"/>
      <c r="EKU148" s="21"/>
      <c r="EKV148" s="21"/>
      <c r="EKW148" s="21"/>
      <c r="EKX148" s="21"/>
      <c r="EKY148" s="21"/>
      <c r="EKZ148" s="21"/>
      <c r="ELA148" s="21"/>
      <c r="ELB148" s="21"/>
      <c r="ELC148" s="21"/>
      <c r="ELD148" s="21"/>
      <c r="ELE148" s="21"/>
      <c r="ELF148" s="21"/>
      <c r="ELG148" s="21"/>
      <c r="ELH148" s="21"/>
      <c r="ELI148" s="21"/>
      <c r="ELJ148" s="21"/>
      <c r="ELK148" s="21"/>
      <c r="ELL148" s="21"/>
      <c r="ELM148" s="21"/>
      <c r="ELN148" s="21"/>
      <c r="ELO148" s="21"/>
      <c r="ELP148" s="21"/>
      <c r="ELQ148" s="21"/>
      <c r="ELR148" s="21"/>
      <c r="ELS148" s="21"/>
      <c r="ELT148" s="21"/>
      <c r="ELU148" s="21"/>
      <c r="ELV148" s="21"/>
      <c r="ELW148" s="21"/>
      <c r="ELX148" s="21"/>
      <c r="ELY148" s="21"/>
      <c r="ELZ148" s="21"/>
      <c r="EMA148" s="21"/>
      <c r="EMB148" s="21"/>
      <c r="EMC148" s="21"/>
      <c r="EMD148" s="21"/>
      <c r="EME148" s="21"/>
      <c r="EMF148" s="21"/>
      <c r="EMG148" s="21"/>
      <c r="EMH148" s="21"/>
      <c r="EMI148" s="21"/>
      <c r="EMJ148" s="21"/>
      <c r="EMK148" s="21"/>
      <c r="EML148" s="21"/>
      <c r="EMM148" s="21"/>
      <c r="EMN148" s="21"/>
      <c r="EMO148" s="21"/>
      <c r="EMP148" s="21"/>
      <c r="EMQ148" s="21"/>
      <c r="EMR148" s="21"/>
      <c r="EMS148" s="21"/>
      <c r="EMT148" s="21"/>
      <c r="EMU148" s="21"/>
      <c r="EMV148" s="21"/>
      <c r="EMW148" s="21"/>
      <c r="EMX148" s="21"/>
      <c r="EMY148" s="21"/>
      <c r="EMZ148" s="21"/>
      <c r="ENA148" s="21"/>
      <c r="ENB148" s="21"/>
      <c r="ENC148" s="21"/>
      <c r="END148" s="21"/>
      <c r="ENE148" s="21"/>
      <c r="ENF148" s="21"/>
      <c r="ENG148" s="21"/>
      <c r="ENH148" s="21"/>
      <c r="ENI148" s="21"/>
      <c r="ENJ148" s="21"/>
      <c r="ENK148" s="21"/>
      <c r="ENL148" s="21"/>
      <c r="ENM148" s="21"/>
      <c r="ENN148" s="21"/>
      <c r="ENO148" s="21"/>
      <c r="ENP148" s="21"/>
      <c r="ENQ148" s="21"/>
      <c r="ENR148" s="21"/>
      <c r="ENS148" s="21"/>
      <c r="ENT148" s="21"/>
      <c r="ENU148" s="21"/>
      <c r="ENV148" s="21"/>
      <c r="ENW148" s="21"/>
      <c r="ENX148" s="21"/>
      <c r="ENY148" s="21"/>
      <c r="ENZ148" s="21"/>
      <c r="EOA148" s="21"/>
      <c r="EOB148" s="21"/>
      <c r="EOC148" s="21"/>
      <c r="EOD148" s="21"/>
      <c r="EOE148" s="21"/>
      <c r="EOF148" s="21"/>
      <c r="EOG148" s="21"/>
      <c r="EOH148" s="21"/>
      <c r="EOI148" s="21"/>
      <c r="EOJ148" s="21"/>
      <c r="EOK148" s="21"/>
      <c r="EOL148" s="21"/>
      <c r="EOM148" s="21"/>
      <c r="EON148" s="21"/>
      <c r="EOO148" s="21"/>
      <c r="EOP148" s="21"/>
      <c r="EOQ148" s="21"/>
      <c r="EOR148" s="21"/>
      <c r="EOS148" s="21"/>
      <c r="EOT148" s="21"/>
      <c r="EOU148" s="21"/>
      <c r="EOV148" s="21"/>
      <c r="EOW148" s="21"/>
      <c r="EOX148" s="21"/>
      <c r="EOY148" s="21"/>
      <c r="EOZ148" s="21"/>
      <c r="EPA148" s="21"/>
      <c r="EPB148" s="21"/>
      <c r="EPC148" s="21"/>
      <c r="EPD148" s="21"/>
      <c r="EPE148" s="21"/>
      <c r="EPF148" s="21"/>
      <c r="EPG148" s="21"/>
      <c r="EPH148" s="21"/>
      <c r="EPI148" s="21"/>
      <c r="EPJ148" s="21"/>
      <c r="EPK148" s="21"/>
      <c r="EPL148" s="21"/>
      <c r="EPM148" s="21"/>
      <c r="EPN148" s="21"/>
      <c r="EPO148" s="21"/>
      <c r="EPP148" s="21"/>
      <c r="EPQ148" s="21"/>
      <c r="EPR148" s="21"/>
      <c r="EPS148" s="21"/>
      <c r="EPT148" s="21"/>
      <c r="EPU148" s="21"/>
      <c r="EPV148" s="21"/>
      <c r="EPW148" s="21"/>
      <c r="EPX148" s="21"/>
      <c r="EPY148" s="21"/>
      <c r="EPZ148" s="21"/>
      <c r="EQA148" s="21"/>
      <c r="EQB148" s="21"/>
      <c r="EQC148" s="21"/>
      <c r="EQD148" s="21"/>
      <c r="EQE148" s="21"/>
      <c r="EQF148" s="21"/>
      <c r="EQG148" s="21"/>
      <c r="EQH148" s="21"/>
      <c r="EQI148" s="21"/>
      <c r="EQJ148" s="21"/>
      <c r="EQK148" s="21"/>
      <c r="EQL148" s="21"/>
      <c r="EQM148" s="21"/>
      <c r="EQN148" s="21"/>
      <c r="EQO148" s="21"/>
      <c r="EQP148" s="21"/>
      <c r="EQQ148" s="21"/>
      <c r="EQR148" s="21"/>
      <c r="EQS148" s="21"/>
      <c r="EQT148" s="21"/>
      <c r="EQU148" s="21"/>
      <c r="EQV148" s="21"/>
      <c r="EQW148" s="21"/>
      <c r="EQX148" s="21"/>
      <c r="EQY148" s="21"/>
      <c r="EQZ148" s="21"/>
      <c r="ERA148" s="21"/>
      <c r="ERB148" s="21"/>
      <c r="ERC148" s="21"/>
      <c r="ERD148" s="21"/>
      <c r="ERE148" s="21"/>
      <c r="ERF148" s="21"/>
      <c r="ERG148" s="21"/>
      <c r="ERH148" s="21"/>
      <c r="ERI148" s="21"/>
      <c r="ERJ148" s="21"/>
      <c r="ERK148" s="21"/>
      <c r="ERL148" s="21"/>
      <c r="ERM148" s="21"/>
      <c r="ERN148" s="21"/>
      <c r="ERO148" s="21"/>
      <c r="ERP148" s="21"/>
      <c r="ERQ148" s="21"/>
      <c r="ERR148" s="21"/>
      <c r="ERS148" s="21"/>
      <c r="ERT148" s="21"/>
      <c r="ERU148" s="21"/>
      <c r="ERV148" s="21"/>
      <c r="ERW148" s="21"/>
      <c r="ERX148" s="21"/>
      <c r="ERY148" s="21"/>
      <c r="ERZ148" s="21"/>
      <c r="ESA148" s="21"/>
      <c r="ESB148" s="21"/>
      <c r="ESC148" s="21"/>
      <c r="ESD148" s="21"/>
      <c r="ESE148" s="21"/>
      <c r="ESF148" s="21"/>
      <c r="ESG148" s="21"/>
      <c r="ESH148" s="21"/>
      <c r="ESI148" s="21"/>
      <c r="ESJ148" s="21"/>
      <c r="ESK148" s="21"/>
      <c r="ESL148" s="21"/>
      <c r="ESM148" s="21"/>
      <c r="ESN148" s="21"/>
      <c r="ESO148" s="21"/>
      <c r="ESP148" s="21"/>
      <c r="ESQ148" s="21"/>
      <c r="ESR148" s="21"/>
      <c r="ESS148" s="21"/>
      <c r="EST148" s="21"/>
      <c r="ESU148" s="21"/>
      <c r="ESV148" s="21"/>
      <c r="ESW148" s="21"/>
      <c r="ESX148" s="21"/>
      <c r="ESY148" s="21"/>
      <c r="ESZ148" s="21"/>
      <c r="ETA148" s="21"/>
      <c r="ETB148" s="21"/>
      <c r="ETC148" s="21"/>
      <c r="ETD148" s="21"/>
      <c r="ETE148" s="21"/>
      <c r="ETF148" s="21"/>
      <c r="ETG148" s="21"/>
      <c r="ETH148" s="21"/>
      <c r="ETI148" s="21"/>
      <c r="ETJ148" s="21"/>
      <c r="ETK148" s="21"/>
      <c r="ETL148" s="21"/>
      <c r="ETM148" s="21"/>
      <c r="ETN148" s="21"/>
      <c r="ETO148" s="21"/>
      <c r="ETP148" s="21"/>
      <c r="ETQ148" s="21"/>
      <c r="ETR148" s="21"/>
      <c r="ETS148" s="21"/>
      <c r="ETT148" s="21"/>
      <c r="ETU148" s="21"/>
      <c r="ETV148" s="21"/>
      <c r="ETW148" s="21"/>
      <c r="ETX148" s="21"/>
      <c r="ETY148" s="21"/>
      <c r="ETZ148" s="21"/>
      <c r="EUA148" s="21"/>
      <c r="EUB148" s="21"/>
      <c r="EUC148" s="21"/>
      <c r="EUD148" s="21"/>
      <c r="EUE148" s="21"/>
      <c r="EUF148" s="21"/>
      <c r="EUG148" s="21"/>
      <c r="EUH148" s="21"/>
      <c r="EUI148" s="21"/>
      <c r="EUJ148" s="21"/>
      <c r="EUK148" s="21"/>
      <c r="EUL148" s="21"/>
      <c r="EUM148" s="21"/>
      <c r="EUN148" s="21"/>
      <c r="EUO148" s="21"/>
      <c r="EUP148" s="21"/>
      <c r="EUQ148" s="21"/>
      <c r="EUR148" s="21"/>
      <c r="EUS148" s="21"/>
      <c r="EUT148" s="21"/>
      <c r="EUU148" s="21"/>
      <c r="EUV148" s="21"/>
      <c r="EUW148" s="21"/>
      <c r="EUX148" s="21"/>
      <c r="EUY148" s="21"/>
      <c r="EUZ148" s="21"/>
      <c r="EVA148" s="21"/>
      <c r="EVB148" s="21"/>
      <c r="EVC148" s="21"/>
      <c r="EVD148" s="21"/>
      <c r="EVE148" s="21"/>
      <c r="EVF148" s="21"/>
      <c r="EVG148" s="21"/>
      <c r="EVH148" s="21"/>
      <c r="EVI148" s="21"/>
      <c r="EVJ148" s="21"/>
      <c r="EVK148" s="21"/>
      <c r="EVL148" s="21"/>
      <c r="EVM148" s="21"/>
      <c r="EVN148" s="21"/>
      <c r="EVO148" s="21"/>
      <c r="EVP148" s="21"/>
      <c r="EVQ148" s="21"/>
      <c r="EVR148" s="21"/>
      <c r="EVS148" s="21"/>
      <c r="EVT148" s="21"/>
      <c r="EVU148" s="21"/>
      <c r="EVV148" s="21"/>
      <c r="EVW148" s="21"/>
      <c r="EVX148" s="21"/>
      <c r="EVY148" s="21"/>
      <c r="EVZ148" s="21"/>
      <c r="EWA148" s="21"/>
      <c r="EWB148" s="21"/>
      <c r="EWC148" s="21"/>
      <c r="EWD148" s="21"/>
      <c r="EWE148" s="21"/>
      <c r="EWF148" s="21"/>
      <c r="EWG148" s="21"/>
      <c r="EWH148" s="21"/>
      <c r="EWI148" s="21"/>
      <c r="EWJ148" s="21"/>
      <c r="EWK148" s="21"/>
      <c r="EWL148" s="21"/>
      <c r="EWM148" s="21"/>
      <c r="EWN148" s="21"/>
      <c r="EWO148" s="21"/>
      <c r="EWP148" s="21"/>
      <c r="EWQ148" s="21"/>
      <c r="EWR148" s="21"/>
      <c r="EWS148" s="21"/>
      <c r="EWT148" s="21"/>
      <c r="EWU148" s="21"/>
      <c r="EWV148" s="21"/>
      <c r="EWW148" s="21"/>
      <c r="EWX148" s="21"/>
      <c r="EWY148" s="21"/>
      <c r="EWZ148" s="21"/>
      <c r="EXA148" s="21"/>
      <c r="EXB148" s="21"/>
      <c r="EXC148" s="21"/>
      <c r="EXD148" s="21"/>
      <c r="EXE148" s="21"/>
      <c r="EXF148" s="21"/>
      <c r="EXG148" s="21"/>
      <c r="EXH148" s="21"/>
      <c r="EXI148" s="21"/>
      <c r="EXJ148" s="21"/>
      <c r="EXK148" s="21"/>
      <c r="EXL148" s="21"/>
      <c r="EXM148" s="21"/>
      <c r="EXN148" s="21"/>
      <c r="EXO148" s="21"/>
      <c r="EXP148" s="21"/>
      <c r="EXQ148" s="21"/>
      <c r="EXR148" s="21"/>
      <c r="EXS148" s="21"/>
      <c r="EXT148" s="21"/>
      <c r="EXU148" s="21"/>
      <c r="EXV148" s="21"/>
      <c r="EXW148" s="21"/>
      <c r="EXX148" s="21"/>
      <c r="EXY148" s="21"/>
      <c r="EXZ148" s="21"/>
      <c r="EYA148" s="21"/>
      <c r="EYB148" s="21"/>
      <c r="EYC148" s="21"/>
      <c r="EYD148" s="21"/>
      <c r="EYE148" s="21"/>
      <c r="EYF148" s="21"/>
      <c r="EYG148" s="21"/>
      <c r="EYH148" s="21"/>
      <c r="EYI148" s="21"/>
      <c r="EYJ148" s="21"/>
      <c r="EYK148" s="21"/>
      <c r="EYL148" s="21"/>
      <c r="EYM148" s="21"/>
      <c r="EYN148" s="21"/>
      <c r="EYO148" s="21"/>
      <c r="EYP148" s="21"/>
      <c r="EYQ148" s="21"/>
      <c r="EYR148" s="21"/>
      <c r="EYS148" s="21"/>
      <c r="EYT148" s="21"/>
      <c r="EYU148" s="21"/>
      <c r="EYV148" s="21"/>
      <c r="EYW148" s="21"/>
      <c r="EYX148" s="21"/>
      <c r="EYY148" s="21"/>
      <c r="EYZ148" s="21"/>
      <c r="EZA148" s="21"/>
      <c r="EZB148" s="21"/>
      <c r="EZC148" s="21"/>
      <c r="EZD148" s="21"/>
      <c r="EZE148" s="21"/>
      <c r="EZF148" s="21"/>
      <c r="EZG148" s="21"/>
      <c r="EZH148" s="21"/>
      <c r="EZI148" s="21"/>
      <c r="EZJ148" s="21"/>
      <c r="EZK148" s="21"/>
      <c r="EZL148" s="21"/>
      <c r="EZM148" s="21"/>
      <c r="EZN148" s="21"/>
      <c r="EZO148" s="21"/>
      <c r="EZP148" s="21"/>
      <c r="EZQ148" s="21"/>
      <c r="EZR148" s="21"/>
      <c r="EZS148" s="21"/>
      <c r="EZT148" s="21"/>
      <c r="EZU148" s="21"/>
      <c r="EZV148" s="21"/>
      <c r="EZW148" s="21"/>
      <c r="EZX148" s="21"/>
      <c r="EZY148" s="21"/>
      <c r="EZZ148" s="21"/>
      <c r="FAA148" s="21"/>
      <c r="FAB148" s="21"/>
      <c r="FAC148" s="21"/>
      <c r="FAD148" s="21"/>
      <c r="FAE148" s="21"/>
      <c r="FAF148" s="21"/>
      <c r="FAG148" s="21"/>
      <c r="FAH148" s="21"/>
      <c r="FAI148" s="21"/>
      <c r="FAJ148" s="21"/>
      <c r="FAK148" s="21"/>
      <c r="FAL148" s="21"/>
      <c r="FAM148" s="21"/>
      <c r="FAN148" s="21"/>
      <c r="FAO148" s="21"/>
      <c r="FAP148" s="21"/>
      <c r="FAQ148" s="21"/>
      <c r="FAR148" s="21"/>
      <c r="FAS148" s="21"/>
      <c r="FAT148" s="21"/>
      <c r="FAU148" s="21"/>
      <c r="FAV148" s="21"/>
      <c r="FAW148" s="21"/>
      <c r="FAX148" s="21"/>
      <c r="FAY148" s="21"/>
      <c r="FAZ148" s="21"/>
      <c r="FBA148" s="21"/>
      <c r="FBB148" s="21"/>
      <c r="FBC148" s="21"/>
      <c r="FBD148" s="21"/>
      <c r="FBE148" s="21"/>
      <c r="FBF148" s="21"/>
      <c r="FBG148" s="21"/>
      <c r="FBH148" s="21"/>
      <c r="FBI148" s="21"/>
      <c r="FBJ148" s="21"/>
      <c r="FBK148" s="21"/>
      <c r="FBL148" s="21"/>
      <c r="FBM148" s="21"/>
      <c r="FBN148" s="21"/>
      <c r="FBO148" s="21"/>
      <c r="FBP148" s="21"/>
      <c r="FBQ148" s="21"/>
      <c r="FBR148" s="21"/>
      <c r="FBS148" s="21"/>
      <c r="FBT148" s="21"/>
      <c r="FBU148" s="21"/>
      <c r="FBV148" s="21"/>
      <c r="FBW148" s="21"/>
      <c r="FBX148" s="21"/>
      <c r="FBY148" s="21"/>
      <c r="FBZ148" s="21"/>
      <c r="FCA148" s="21"/>
      <c r="FCB148" s="21"/>
      <c r="FCC148" s="21"/>
      <c r="FCD148" s="21"/>
      <c r="FCE148" s="21"/>
      <c r="FCF148" s="21"/>
      <c r="FCG148" s="21"/>
      <c r="FCH148" s="21"/>
      <c r="FCI148" s="21"/>
      <c r="FCJ148" s="21"/>
      <c r="FCK148" s="21"/>
      <c r="FCL148" s="21"/>
      <c r="FCM148" s="21"/>
      <c r="FCN148" s="21"/>
      <c r="FCO148" s="21"/>
      <c r="FCP148" s="21"/>
      <c r="FCQ148" s="21"/>
      <c r="FCR148" s="21"/>
      <c r="FCS148" s="21"/>
      <c r="FCT148" s="21"/>
      <c r="FCU148" s="21"/>
      <c r="FCV148" s="21"/>
      <c r="FCW148" s="21"/>
      <c r="FCX148" s="21"/>
      <c r="FCY148" s="21"/>
      <c r="FCZ148" s="21"/>
      <c r="FDA148" s="21"/>
      <c r="FDB148" s="21"/>
      <c r="FDC148" s="21"/>
      <c r="FDD148" s="21"/>
      <c r="FDE148" s="21"/>
      <c r="FDF148" s="21"/>
      <c r="FDG148" s="21"/>
      <c r="FDH148" s="21"/>
      <c r="FDI148" s="21"/>
      <c r="FDJ148" s="21"/>
      <c r="FDK148" s="21"/>
      <c r="FDL148" s="21"/>
      <c r="FDM148" s="21"/>
      <c r="FDN148" s="21"/>
      <c r="FDO148" s="21"/>
      <c r="FDP148" s="21"/>
      <c r="FDQ148" s="21"/>
      <c r="FDR148" s="21"/>
      <c r="FDS148" s="21"/>
      <c r="FDT148" s="21"/>
      <c r="FDU148" s="21"/>
      <c r="FDV148" s="21"/>
      <c r="FDW148" s="21"/>
      <c r="FDX148" s="21"/>
      <c r="FDY148" s="21"/>
      <c r="FDZ148" s="21"/>
      <c r="FEA148" s="21"/>
      <c r="FEB148" s="21"/>
      <c r="FEC148" s="21"/>
      <c r="FED148" s="21"/>
      <c r="FEE148" s="21"/>
      <c r="FEF148" s="21"/>
      <c r="FEG148" s="21"/>
      <c r="FEH148" s="21"/>
      <c r="FEI148" s="21"/>
      <c r="FEJ148" s="21"/>
      <c r="FEK148" s="21"/>
      <c r="FEL148" s="21"/>
      <c r="FEM148" s="21"/>
      <c r="FEN148" s="21"/>
      <c r="FEO148" s="21"/>
      <c r="FEP148" s="21"/>
      <c r="FEQ148" s="21"/>
      <c r="FER148" s="21"/>
      <c r="FES148" s="21"/>
      <c r="FET148" s="21"/>
      <c r="FEU148" s="21"/>
      <c r="FEV148" s="21"/>
      <c r="FEW148" s="21"/>
      <c r="FEX148" s="21"/>
      <c r="FEY148" s="21"/>
      <c r="FEZ148" s="21"/>
      <c r="FFA148" s="21"/>
      <c r="FFB148" s="21"/>
      <c r="FFC148" s="21"/>
      <c r="FFD148" s="21"/>
      <c r="FFE148" s="21"/>
      <c r="FFF148" s="21"/>
      <c r="FFG148" s="21"/>
      <c r="FFH148" s="21"/>
      <c r="FFI148" s="21"/>
      <c r="FFJ148" s="21"/>
      <c r="FFK148" s="21"/>
      <c r="FFL148" s="21"/>
      <c r="FFM148" s="21"/>
      <c r="FFN148" s="21"/>
      <c r="FFO148" s="21"/>
      <c r="FFP148" s="21"/>
      <c r="FFQ148" s="21"/>
      <c r="FFR148" s="21"/>
      <c r="FFS148" s="21"/>
      <c r="FFT148" s="21"/>
      <c r="FFU148" s="21"/>
      <c r="FFV148" s="21"/>
      <c r="FFW148" s="21"/>
      <c r="FFX148" s="21"/>
      <c r="FFY148" s="21"/>
      <c r="FFZ148" s="21"/>
      <c r="FGA148" s="21"/>
      <c r="FGB148" s="21"/>
      <c r="FGC148" s="21"/>
      <c r="FGD148" s="21"/>
      <c r="FGE148" s="21"/>
      <c r="FGF148" s="21"/>
      <c r="FGG148" s="21"/>
      <c r="FGH148" s="21"/>
      <c r="FGI148" s="21"/>
      <c r="FGJ148" s="21"/>
      <c r="FGK148" s="21"/>
      <c r="FGL148" s="21"/>
      <c r="FGM148" s="21"/>
      <c r="FGN148" s="21"/>
      <c r="FGO148" s="21"/>
      <c r="FGP148" s="21"/>
      <c r="FGQ148" s="21"/>
      <c r="FGR148" s="21"/>
      <c r="FGS148" s="21"/>
      <c r="FGT148" s="21"/>
      <c r="FGU148" s="21"/>
      <c r="FGV148" s="21"/>
      <c r="FGW148" s="21"/>
      <c r="FGX148" s="21"/>
      <c r="FGY148" s="21"/>
      <c r="FGZ148" s="21"/>
      <c r="FHA148" s="21"/>
      <c r="FHB148" s="21"/>
      <c r="FHC148" s="21"/>
      <c r="FHD148" s="21"/>
      <c r="FHE148" s="21"/>
      <c r="FHF148" s="21"/>
      <c r="FHG148" s="21"/>
      <c r="FHH148" s="21"/>
      <c r="FHI148" s="21"/>
      <c r="FHJ148" s="21"/>
      <c r="FHK148" s="21"/>
      <c r="FHL148" s="21"/>
      <c r="FHM148" s="21"/>
      <c r="FHN148" s="21"/>
      <c r="FHO148" s="21"/>
      <c r="FHP148" s="21"/>
      <c r="FHQ148" s="21"/>
      <c r="FHR148" s="21"/>
      <c r="FHS148" s="21"/>
      <c r="FHT148" s="21"/>
      <c r="FHU148" s="21"/>
      <c r="FHV148" s="21"/>
      <c r="FHW148" s="21"/>
      <c r="FHX148" s="21"/>
      <c r="FHY148" s="21"/>
      <c r="FHZ148" s="21"/>
      <c r="FIA148" s="21"/>
      <c r="FIB148" s="21"/>
      <c r="FIC148" s="21"/>
      <c r="FID148" s="21"/>
      <c r="FIE148" s="21"/>
      <c r="FIF148" s="21"/>
      <c r="FIG148" s="21"/>
      <c r="FIH148" s="21"/>
      <c r="FII148" s="21"/>
      <c r="FIJ148" s="21"/>
      <c r="FIK148" s="21"/>
      <c r="FIL148" s="21"/>
      <c r="FIM148" s="21"/>
      <c r="FIN148" s="21"/>
      <c r="FIO148" s="21"/>
      <c r="FIP148" s="21"/>
      <c r="FIQ148" s="21"/>
      <c r="FIR148" s="21"/>
      <c r="FIS148" s="21"/>
      <c r="FIT148" s="21"/>
      <c r="FIU148" s="21"/>
      <c r="FIV148" s="21"/>
      <c r="FIW148" s="21"/>
      <c r="FIX148" s="21"/>
      <c r="FIY148" s="21"/>
      <c r="FIZ148" s="21"/>
      <c r="FJA148" s="21"/>
      <c r="FJB148" s="21"/>
      <c r="FJC148" s="21"/>
      <c r="FJD148" s="21"/>
      <c r="FJE148" s="21"/>
      <c r="FJF148" s="21"/>
      <c r="FJG148" s="21"/>
      <c r="FJH148" s="21"/>
      <c r="FJI148" s="21"/>
      <c r="FJJ148" s="21"/>
      <c r="FJK148" s="21"/>
      <c r="FJL148" s="21"/>
      <c r="FJM148" s="21"/>
      <c r="FJN148" s="21"/>
      <c r="FJO148" s="21"/>
      <c r="FJP148" s="21"/>
      <c r="FJQ148" s="21"/>
      <c r="FJR148" s="21"/>
      <c r="FJS148" s="21"/>
      <c r="FJT148" s="21"/>
      <c r="FJU148" s="21"/>
      <c r="FJV148" s="21"/>
      <c r="FJW148" s="21"/>
      <c r="FJX148" s="21"/>
      <c r="FJY148" s="21"/>
      <c r="FJZ148" s="21"/>
      <c r="FKA148" s="21"/>
      <c r="FKB148" s="21"/>
      <c r="FKC148" s="21"/>
      <c r="FKD148" s="21"/>
      <c r="FKE148" s="21"/>
      <c r="FKF148" s="21"/>
      <c r="FKG148" s="21"/>
      <c r="FKH148" s="21"/>
      <c r="FKI148" s="21"/>
      <c r="FKJ148" s="21"/>
      <c r="FKK148" s="21"/>
      <c r="FKL148" s="21"/>
      <c r="FKM148" s="21"/>
      <c r="FKN148" s="21"/>
      <c r="FKO148" s="21"/>
      <c r="FKP148" s="21"/>
      <c r="FKQ148" s="21"/>
      <c r="FKR148" s="21"/>
      <c r="FKS148" s="21"/>
      <c r="FKT148" s="21"/>
      <c r="FKU148" s="21"/>
      <c r="FKV148" s="21"/>
      <c r="FKW148" s="21"/>
      <c r="FKX148" s="21"/>
      <c r="FKY148" s="21"/>
      <c r="FKZ148" s="21"/>
      <c r="FLA148" s="21"/>
      <c r="FLB148" s="21"/>
      <c r="FLC148" s="21"/>
      <c r="FLD148" s="21"/>
      <c r="FLE148" s="21"/>
      <c r="FLF148" s="21"/>
      <c r="FLG148" s="21"/>
      <c r="FLH148" s="21"/>
      <c r="FLI148" s="21"/>
      <c r="FLJ148" s="21"/>
      <c r="FLK148" s="21"/>
      <c r="FLL148" s="21"/>
      <c r="FLM148" s="21"/>
      <c r="FLN148" s="21"/>
      <c r="FLO148" s="21"/>
      <c r="FLP148" s="21"/>
      <c r="FLQ148" s="21"/>
      <c r="FLR148" s="21"/>
      <c r="FLS148" s="21"/>
      <c r="FLT148" s="21"/>
      <c r="FLU148" s="21"/>
      <c r="FLV148" s="21"/>
      <c r="FLW148" s="21"/>
      <c r="FLX148" s="21"/>
      <c r="FLY148" s="21"/>
      <c r="FLZ148" s="21"/>
      <c r="FMA148" s="21"/>
      <c r="FMB148" s="21"/>
      <c r="FMC148" s="21"/>
      <c r="FMD148" s="21"/>
      <c r="FME148" s="21"/>
      <c r="FMF148" s="21"/>
      <c r="FMG148" s="21"/>
      <c r="FMH148" s="21"/>
      <c r="FMI148" s="21"/>
      <c r="FMJ148" s="21"/>
      <c r="FMK148" s="21"/>
      <c r="FML148" s="21"/>
      <c r="FMM148" s="21"/>
      <c r="FMN148" s="21"/>
      <c r="FMO148" s="21"/>
      <c r="FMP148" s="21"/>
      <c r="FMQ148" s="21"/>
      <c r="FMR148" s="21"/>
      <c r="FMS148" s="21"/>
      <c r="FMT148" s="21"/>
      <c r="FMU148" s="21"/>
      <c r="FMV148" s="21"/>
      <c r="FMW148" s="21"/>
      <c r="FMX148" s="21"/>
      <c r="FMY148" s="21"/>
      <c r="FMZ148" s="21"/>
      <c r="FNA148" s="21"/>
      <c r="FNB148" s="21"/>
      <c r="FNC148" s="21"/>
      <c r="FND148" s="21"/>
      <c r="FNE148" s="21"/>
      <c r="FNF148" s="21"/>
      <c r="FNG148" s="21"/>
      <c r="FNH148" s="21"/>
      <c r="FNI148" s="21"/>
      <c r="FNJ148" s="21"/>
      <c r="FNK148" s="21"/>
      <c r="FNL148" s="21"/>
      <c r="FNM148" s="21"/>
      <c r="FNN148" s="21"/>
      <c r="FNO148" s="21"/>
      <c r="FNP148" s="21"/>
      <c r="FNQ148" s="21"/>
      <c r="FNR148" s="21"/>
      <c r="FNS148" s="21"/>
      <c r="FNT148" s="21"/>
      <c r="FNU148" s="21"/>
      <c r="FNV148" s="21"/>
      <c r="FNW148" s="21"/>
      <c r="FNX148" s="21"/>
      <c r="FNY148" s="21"/>
      <c r="FNZ148" s="21"/>
      <c r="FOA148" s="21"/>
      <c r="FOB148" s="21"/>
      <c r="FOC148" s="21"/>
      <c r="FOD148" s="21"/>
      <c r="FOE148" s="21"/>
      <c r="FOF148" s="21"/>
      <c r="FOG148" s="21"/>
      <c r="FOH148" s="21"/>
      <c r="FOI148" s="21"/>
      <c r="FOJ148" s="21"/>
      <c r="FOK148" s="21"/>
      <c r="FOL148" s="21"/>
      <c r="FOM148" s="21"/>
      <c r="FON148" s="21"/>
      <c r="FOO148" s="21"/>
      <c r="FOP148" s="21"/>
      <c r="FOQ148" s="21"/>
      <c r="FOR148" s="21"/>
      <c r="FOS148" s="21"/>
      <c r="FOT148" s="21"/>
      <c r="FOU148" s="21"/>
      <c r="FOV148" s="21"/>
      <c r="FOW148" s="21"/>
      <c r="FOX148" s="21"/>
      <c r="FOY148" s="21"/>
      <c r="FOZ148" s="21"/>
      <c r="FPA148" s="21"/>
      <c r="FPB148" s="21"/>
      <c r="FPC148" s="21"/>
      <c r="FPD148" s="21"/>
      <c r="FPE148" s="21"/>
      <c r="FPF148" s="21"/>
      <c r="FPG148" s="21"/>
      <c r="FPH148" s="21"/>
      <c r="FPI148" s="21"/>
      <c r="FPJ148" s="21"/>
      <c r="FPK148" s="21"/>
      <c r="FPL148" s="21"/>
      <c r="FPM148" s="21"/>
      <c r="FPN148" s="21"/>
      <c r="FPO148" s="21"/>
      <c r="FPP148" s="21"/>
      <c r="FPQ148" s="21"/>
      <c r="FPR148" s="21"/>
      <c r="FPS148" s="21"/>
      <c r="FPT148" s="21"/>
      <c r="FPU148" s="21"/>
      <c r="FPV148" s="21"/>
      <c r="FPW148" s="21"/>
      <c r="FPX148" s="21"/>
      <c r="FPY148" s="21"/>
      <c r="FPZ148" s="21"/>
      <c r="FQA148" s="21"/>
      <c r="FQB148" s="21"/>
      <c r="FQC148" s="21"/>
      <c r="FQD148" s="21"/>
      <c r="FQE148" s="21"/>
      <c r="FQF148" s="21"/>
      <c r="FQG148" s="21"/>
      <c r="FQH148" s="21"/>
      <c r="FQI148" s="21"/>
      <c r="FQJ148" s="21"/>
      <c r="FQK148" s="21"/>
      <c r="FQL148" s="21"/>
      <c r="FQM148" s="21"/>
      <c r="FQN148" s="21"/>
      <c r="FQO148" s="21"/>
      <c r="FQP148" s="21"/>
      <c r="FQQ148" s="21"/>
      <c r="FQR148" s="21"/>
      <c r="FQS148" s="21"/>
      <c r="FQT148" s="21"/>
      <c r="FQU148" s="21"/>
      <c r="FQV148" s="21"/>
      <c r="FQW148" s="21"/>
      <c r="FQX148" s="21"/>
      <c r="FQY148" s="21"/>
      <c r="FQZ148" s="21"/>
      <c r="FRA148" s="21"/>
      <c r="FRB148" s="21"/>
      <c r="FRC148" s="21"/>
      <c r="FRD148" s="21"/>
      <c r="FRE148" s="21"/>
      <c r="FRF148" s="21"/>
      <c r="FRG148" s="21"/>
      <c r="FRH148" s="21"/>
      <c r="FRI148" s="21"/>
      <c r="FRJ148" s="21"/>
      <c r="FRK148" s="21"/>
      <c r="FRL148" s="21"/>
      <c r="FRM148" s="21"/>
      <c r="FRN148" s="21"/>
      <c r="FRO148" s="21"/>
      <c r="FRP148" s="21"/>
      <c r="FRQ148" s="21"/>
      <c r="FRR148" s="21"/>
      <c r="FRS148" s="21"/>
      <c r="FRT148" s="21"/>
      <c r="FRU148" s="21"/>
      <c r="FRV148" s="21"/>
      <c r="FRW148" s="21"/>
      <c r="FRX148" s="21"/>
      <c r="FRY148" s="21"/>
      <c r="FRZ148" s="21"/>
      <c r="FSA148" s="21"/>
      <c r="FSB148" s="21"/>
      <c r="FSC148" s="21"/>
      <c r="FSD148" s="21"/>
      <c r="FSE148" s="21"/>
      <c r="FSF148" s="21"/>
      <c r="FSG148" s="21"/>
      <c r="FSH148" s="21"/>
      <c r="FSI148" s="21"/>
      <c r="FSJ148" s="21"/>
      <c r="FSK148" s="21"/>
      <c r="FSL148" s="21"/>
      <c r="FSM148" s="21"/>
      <c r="FSN148" s="21"/>
      <c r="FSO148" s="21"/>
      <c r="FSP148" s="21"/>
      <c r="FSQ148" s="21"/>
      <c r="FSR148" s="21"/>
      <c r="FSS148" s="21"/>
      <c r="FST148" s="21"/>
      <c r="FSU148" s="21"/>
      <c r="FSV148" s="21"/>
      <c r="FSW148" s="21"/>
      <c r="FSX148" s="21"/>
      <c r="FSY148" s="21"/>
      <c r="FSZ148" s="21"/>
      <c r="FTA148" s="21"/>
      <c r="FTB148" s="21"/>
      <c r="FTC148" s="21"/>
      <c r="FTD148" s="21"/>
      <c r="FTE148" s="21"/>
      <c r="FTF148" s="21"/>
      <c r="FTG148" s="21"/>
      <c r="FTH148" s="21"/>
      <c r="FTI148" s="21"/>
      <c r="FTJ148" s="21"/>
      <c r="FTK148" s="21"/>
      <c r="FTL148" s="21"/>
      <c r="FTM148" s="21"/>
      <c r="FTN148" s="21"/>
      <c r="FTO148" s="21"/>
      <c r="FTP148" s="21"/>
      <c r="FTQ148" s="21"/>
      <c r="FTR148" s="21"/>
      <c r="FTS148" s="21"/>
      <c r="FTT148" s="21"/>
      <c r="FTU148" s="21"/>
      <c r="FTV148" s="21"/>
      <c r="FTW148" s="21"/>
      <c r="FTX148" s="21"/>
      <c r="FTY148" s="21"/>
      <c r="FTZ148" s="21"/>
      <c r="FUA148" s="21"/>
      <c r="FUB148" s="21"/>
      <c r="FUC148" s="21"/>
      <c r="FUD148" s="21"/>
      <c r="FUE148" s="21"/>
      <c r="FUF148" s="21"/>
      <c r="FUG148" s="21"/>
      <c r="FUH148" s="21"/>
      <c r="FUI148" s="21"/>
      <c r="FUJ148" s="21"/>
      <c r="FUK148" s="21"/>
      <c r="FUL148" s="21"/>
      <c r="FUM148" s="21"/>
      <c r="FUN148" s="21"/>
      <c r="FUO148" s="21"/>
      <c r="FUP148" s="21"/>
      <c r="FUQ148" s="21"/>
      <c r="FUR148" s="21"/>
      <c r="FUS148" s="21"/>
      <c r="FUT148" s="21"/>
      <c r="FUU148" s="21"/>
      <c r="FUV148" s="21"/>
      <c r="FUW148" s="21"/>
      <c r="FUX148" s="21"/>
      <c r="FUY148" s="21"/>
      <c r="FUZ148" s="21"/>
      <c r="FVA148" s="21"/>
      <c r="FVB148" s="21"/>
      <c r="FVC148" s="21"/>
      <c r="FVD148" s="21"/>
      <c r="FVE148" s="21"/>
      <c r="FVF148" s="21"/>
      <c r="FVG148" s="21"/>
      <c r="FVH148" s="21"/>
      <c r="FVI148" s="21"/>
      <c r="FVJ148" s="21"/>
      <c r="FVK148" s="21"/>
      <c r="FVL148" s="21"/>
      <c r="FVM148" s="21"/>
      <c r="FVN148" s="21"/>
      <c r="FVO148" s="21"/>
      <c r="FVP148" s="21"/>
      <c r="FVQ148" s="21"/>
      <c r="FVR148" s="21"/>
      <c r="FVS148" s="21"/>
      <c r="FVT148" s="21"/>
      <c r="FVU148" s="21"/>
      <c r="FVV148" s="21"/>
      <c r="FVW148" s="21"/>
      <c r="FVX148" s="21"/>
      <c r="FVY148" s="21"/>
      <c r="FVZ148" s="21"/>
      <c r="FWA148" s="21"/>
      <c r="FWB148" s="21"/>
      <c r="FWC148" s="21"/>
      <c r="FWD148" s="21"/>
      <c r="FWE148" s="21"/>
      <c r="FWF148" s="21"/>
      <c r="FWG148" s="21"/>
      <c r="FWH148" s="21"/>
      <c r="FWI148" s="21"/>
      <c r="FWJ148" s="21"/>
      <c r="FWK148" s="21"/>
      <c r="FWL148" s="21"/>
      <c r="FWM148" s="21"/>
      <c r="FWN148" s="21"/>
      <c r="FWO148" s="21"/>
      <c r="FWP148" s="21"/>
      <c r="FWQ148" s="21"/>
      <c r="FWR148" s="21"/>
      <c r="FWS148" s="21"/>
      <c r="FWT148" s="21"/>
      <c r="FWU148" s="21"/>
      <c r="FWV148" s="21"/>
      <c r="FWW148" s="21"/>
      <c r="FWX148" s="21"/>
      <c r="FWY148" s="21"/>
      <c r="FWZ148" s="21"/>
      <c r="FXA148" s="21"/>
      <c r="FXB148" s="21"/>
      <c r="FXC148" s="21"/>
      <c r="FXD148" s="21"/>
      <c r="FXE148" s="21"/>
      <c r="FXF148" s="21"/>
      <c r="FXG148" s="21"/>
      <c r="FXH148" s="21"/>
      <c r="FXI148" s="21"/>
      <c r="FXJ148" s="21"/>
      <c r="FXK148" s="21"/>
      <c r="FXL148" s="21"/>
      <c r="FXM148" s="21"/>
      <c r="FXN148" s="21"/>
      <c r="FXO148" s="21"/>
      <c r="FXP148" s="21"/>
      <c r="FXQ148" s="21"/>
      <c r="FXR148" s="21"/>
      <c r="FXS148" s="21"/>
      <c r="FXT148" s="21"/>
      <c r="FXU148" s="21"/>
      <c r="FXV148" s="21"/>
      <c r="FXW148" s="21"/>
      <c r="FXX148" s="21"/>
      <c r="FXY148" s="21"/>
      <c r="FXZ148" s="21"/>
      <c r="FYA148" s="21"/>
      <c r="FYB148" s="21"/>
      <c r="FYC148" s="21"/>
      <c r="FYD148" s="21"/>
      <c r="FYE148" s="21"/>
      <c r="FYF148" s="21"/>
      <c r="FYG148" s="21"/>
      <c r="FYH148" s="21"/>
      <c r="FYI148" s="21"/>
      <c r="FYJ148" s="21"/>
      <c r="FYK148" s="21"/>
      <c r="FYL148" s="21"/>
      <c r="FYM148" s="21"/>
      <c r="FYN148" s="21"/>
      <c r="FYO148" s="21"/>
      <c r="FYP148" s="21"/>
      <c r="FYQ148" s="21"/>
      <c r="FYR148" s="21"/>
      <c r="FYS148" s="21"/>
      <c r="FYT148" s="21"/>
      <c r="FYU148" s="21"/>
      <c r="FYV148" s="21"/>
      <c r="FYW148" s="21"/>
      <c r="FYX148" s="21"/>
      <c r="FYY148" s="21"/>
      <c r="FYZ148" s="21"/>
      <c r="FZA148" s="21"/>
      <c r="FZB148" s="21"/>
      <c r="FZC148" s="21"/>
      <c r="FZD148" s="21"/>
      <c r="FZE148" s="21"/>
      <c r="FZF148" s="21"/>
      <c r="FZG148" s="21"/>
      <c r="FZH148" s="21"/>
      <c r="FZI148" s="21"/>
      <c r="FZJ148" s="21"/>
      <c r="FZK148" s="21"/>
      <c r="FZL148" s="21"/>
      <c r="FZM148" s="21"/>
      <c r="FZN148" s="21"/>
      <c r="FZO148" s="21"/>
      <c r="FZP148" s="21"/>
      <c r="FZQ148" s="21"/>
      <c r="FZR148" s="21"/>
      <c r="FZS148" s="21"/>
      <c r="FZT148" s="21"/>
      <c r="FZU148" s="21"/>
      <c r="FZV148" s="21"/>
      <c r="FZW148" s="21"/>
      <c r="FZX148" s="21"/>
      <c r="FZY148" s="21"/>
      <c r="FZZ148" s="21"/>
      <c r="GAA148" s="21"/>
      <c r="GAB148" s="21"/>
      <c r="GAC148" s="21"/>
      <c r="GAD148" s="21"/>
      <c r="GAE148" s="21"/>
      <c r="GAF148" s="21"/>
      <c r="GAG148" s="21"/>
      <c r="GAH148" s="21"/>
      <c r="GAI148" s="21"/>
      <c r="GAJ148" s="21"/>
      <c r="GAK148" s="21"/>
      <c r="GAL148" s="21"/>
      <c r="GAM148" s="21"/>
      <c r="GAN148" s="21"/>
      <c r="GAO148" s="21"/>
      <c r="GAP148" s="21"/>
      <c r="GAQ148" s="21"/>
      <c r="GAR148" s="21"/>
      <c r="GAS148" s="21"/>
      <c r="GAT148" s="21"/>
      <c r="GAU148" s="21"/>
      <c r="GAV148" s="21"/>
      <c r="GAW148" s="21"/>
      <c r="GAX148" s="21"/>
      <c r="GAY148" s="21"/>
      <c r="GAZ148" s="21"/>
      <c r="GBA148" s="21"/>
      <c r="GBB148" s="21"/>
      <c r="GBC148" s="21"/>
      <c r="GBD148" s="21"/>
      <c r="GBE148" s="21"/>
      <c r="GBF148" s="21"/>
      <c r="GBG148" s="21"/>
      <c r="GBH148" s="21"/>
      <c r="GBI148" s="21"/>
      <c r="GBJ148" s="21"/>
      <c r="GBK148" s="21"/>
      <c r="GBL148" s="21"/>
      <c r="GBM148" s="21"/>
      <c r="GBN148" s="21"/>
      <c r="GBO148" s="21"/>
      <c r="GBP148" s="21"/>
      <c r="GBQ148" s="21"/>
      <c r="GBR148" s="21"/>
      <c r="GBS148" s="21"/>
      <c r="GBT148" s="21"/>
      <c r="GBU148" s="21"/>
      <c r="GBV148" s="21"/>
      <c r="GBW148" s="21"/>
      <c r="GBX148" s="21"/>
      <c r="GBY148" s="21"/>
      <c r="GBZ148" s="21"/>
      <c r="GCA148" s="21"/>
      <c r="GCB148" s="21"/>
      <c r="GCC148" s="21"/>
      <c r="GCD148" s="21"/>
      <c r="GCE148" s="21"/>
      <c r="GCF148" s="21"/>
      <c r="GCG148" s="21"/>
      <c r="GCH148" s="21"/>
      <c r="GCI148" s="21"/>
      <c r="GCJ148" s="21"/>
      <c r="GCK148" s="21"/>
      <c r="GCL148" s="21"/>
      <c r="GCM148" s="21"/>
      <c r="GCN148" s="21"/>
      <c r="GCO148" s="21"/>
      <c r="GCP148" s="21"/>
      <c r="GCQ148" s="21"/>
      <c r="GCR148" s="21"/>
      <c r="GCS148" s="21"/>
      <c r="GCT148" s="21"/>
      <c r="GCU148" s="21"/>
      <c r="GCV148" s="21"/>
      <c r="GCW148" s="21"/>
      <c r="GCX148" s="21"/>
      <c r="GCY148" s="21"/>
      <c r="GCZ148" s="21"/>
      <c r="GDA148" s="21"/>
      <c r="GDB148" s="21"/>
      <c r="GDC148" s="21"/>
      <c r="GDD148" s="21"/>
      <c r="GDE148" s="21"/>
      <c r="GDF148" s="21"/>
      <c r="GDG148" s="21"/>
      <c r="GDH148" s="21"/>
      <c r="GDI148" s="21"/>
      <c r="GDJ148" s="21"/>
      <c r="GDK148" s="21"/>
      <c r="GDL148" s="21"/>
      <c r="GDM148" s="21"/>
      <c r="GDN148" s="21"/>
      <c r="GDO148" s="21"/>
      <c r="GDP148" s="21"/>
      <c r="GDQ148" s="21"/>
      <c r="GDR148" s="21"/>
      <c r="GDS148" s="21"/>
      <c r="GDT148" s="21"/>
      <c r="GDU148" s="21"/>
      <c r="GDV148" s="21"/>
      <c r="GDW148" s="21"/>
      <c r="GDX148" s="21"/>
      <c r="GDY148" s="21"/>
      <c r="GDZ148" s="21"/>
      <c r="GEA148" s="21"/>
      <c r="GEB148" s="21"/>
      <c r="GEC148" s="21"/>
      <c r="GED148" s="21"/>
      <c r="GEE148" s="21"/>
      <c r="GEF148" s="21"/>
      <c r="GEG148" s="21"/>
      <c r="GEH148" s="21"/>
      <c r="GEI148" s="21"/>
      <c r="GEJ148" s="21"/>
      <c r="GEK148" s="21"/>
      <c r="GEL148" s="21"/>
      <c r="GEM148" s="21"/>
      <c r="GEN148" s="21"/>
      <c r="GEO148" s="21"/>
      <c r="GEP148" s="21"/>
      <c r="GEQ148" s="21"/>
      <c r="GER148" s="21"/>
      <c r="GES148" s="21"/>
      <c r="GET148" s="21"/>
      <c r="GEU148" s="21"/>
      <c r="GEV148" s="21"/>
      <c r="GEW148" s="21"/>
      <c r="GEX148" s="21"/>
      <c r="GEY148" s="21"/>
      <c r="GEZ148" s="21"/>
      <c r="GFA148" s="21"/>
      <c r="GFB148" s="21"/>
      <c r="GFC148" s="21"/>
      <c r="GFD148" s="21"/>
      <c r="GFE148" s="21"/>
      <c r="GFF148" s="21"/>
      <c r="GFG148" s="21"/>
      <c r="GFH148" s="21"/>
      <c r="GFI148" s="21"/>
      <c r="GFJ148" s="21"/>
      <c r="GFK148" s="21"/>
      <c r="GFL148" s="21"/>
      <c r="GFM148" s="21"/>
      <c r="GFN148" s="21"/>
      <c r="GFO148" s="21"/>
      <c r="GFP148" s="21"/>
      <c r="GFQ148" s="21"/>
      <c r="GFR148" s="21"/>
      <c r="GFS148" s="21"/>
      <c r="GFT148" s="21"/>
      <c r="GFU148" s="21"/>
      <c r="GFV148" s="21"/>
      <c r="GFW148" s="21"/>
      <c r="GFX148" s="21"/>
      <c r="GFY148" s="21"/>
      <c r="GFZ148" s="21"/>
      <c r="GGA148" s="21"/>
      <c r="GGB148" s="21"/>
      <c r="GGC148" s="21"/>
      <c r="GGD148" s="21"/>
      <c r="GGE148" s="21"/>
      <c r="GGF148" s="21"/>
      <c r="GGG148" s="21"/>
      <c r="GGH148" s="21"/>
      <c r="GGI148" s="21"/>
      <c r="GGJ148" s="21"/>
      <c r="GGK148" s="21"/>
      <c r="GGL148" s="21"/>
      <c r="GGM148" s="21"/>
      <c r="GGN148" s="21"/>
      <c r="GGO148" s="21"/>
      <c r="GGP148" s="21"/>
      <c r="GGQ148" s="21"/>
      <c r="GGR148" s="21"/>
      <c r="GGS148" s="21"/>
      <c r="GGT148" s="21"/>
      <c r="GGU148" s="21"/>
      <c r="GGV148" s="21"/>
      <c r="GGW148" s="21"/>
      <c r="GGX148" s="21"/>
      <c r="GGY148" s="21"/>
      <c r="GGZ148" s="21"/>
      <c r="GHA148" s="21"/>
      <c r="GHB148" s="21"/>
      <c r="GHC148" s="21"/>
      <c r="GHD148" s="21"/>
      <c r="GHE148" s="21"/>
      <c r="GHF148" s="21"/>
      <c r="GHG148" s="21"/>
      <c r="GHH148" s="21"/>
      <c r="GHI148" s="21"/>
      <c r="GHJ148" s="21"/>
      <c r="GHK148" s="21"/>
      <c r="GHL148" s="21"/>
      <c r="GHM148" s="21"/>
      <c r="GHN148" s="21"/>
      <c r="GHO148" s="21"/>
      <c r="GHP148" s="21"/>
      <c r="GHQ148" s="21"/>
      <c r="GHR148" s="21"/>
      <c r="GHS148" s="21"/>
      <c r="GHT148" s="21"/>
      <c r="GHU148" s="21"/>
      <c r="GHV148" s="21"/>
      <c r="GHW148" s="21"/>
      <c r="GHX148" s="21"/>
      <c r="GHY148" s="21"/>
      <c r="GHZ148" s="21"/>
      <c r="GIA148" s="21"/>
      <c r="GIB148" s="21"/>
      <c r="GIC148" s="21"/>
      <c r="GID148" s="21"/>
      <c r="GIE148" s="21"/>
      <c r="GIF148" s="21"/>
      <c r="GIG148" s="21"/>
      <c r="GIH148" s="21"/>
      <c r="GII148" s="21"/>
      <c r="GIJ148" s="21"/>
      <c r="GIK148" s="21"/>
      <c r="GIL148" s="21"/>
      <c r="GIM148" s="21"/>
      <c r="GIN148" s="21"/>
      <c r="GIO148" s="21"/>
      <c r="GIP148" s="21"/>
      <c r="GIQ148" s="21"/>
      <c r="GIR148" s="21"/>
      <c r="GIS148" s="21"/>
      <c r="GIT148" s="21"/>
      <c r="GIU148" s="21"/>
      <c r="GIV148" s="21"/>
      <c r="GIW148" s="21"/>
      <c r="GIX148" s="21"/>
      <c r="GIY148" s="21"/>
      <c r="GIZ148" s="21"/>
      <c r="GJA148" s="21"/>
      <c r="GJB148" s="21"/>
      <c r="GJC148" s="21"/>
      <c r="GJD148" s="21"/>
      <c r="GJE148" s="21"/>
      <c r="GJF148" s="21"/>
      <c r="GJG148" s="21"/>
      <c r="GJH148" s="21"/>
      <c r="GJI148" s="21"/>
      <c r="GJJ148" s="21"/>
      <c r="GJK148" s="21"/>
      <c r="GJL148" s="21"/>
      <c r="GJM148" s="21"/>
      <c r="GJN148" s="21"/>
      <c r="GJO148" s="21"/>
      <c r="GJP148" s="21"/>
      <c r="GJQ148" s="21"/>
      <c r="GJR148" s="21"/>
      <c r="GJS148" s="21"/>
      <c r="GJT148" s="21"/>
      <c r="GJU148" s="21"/>
      <c r="GJV148" s="21"/>
      <c r="GJW148" s="21"/>
      <c r="GJX148" s="21"/>
      <c r="GJY148" s="21"/>
      <c r="GJZ148" s="21"/>
      <c r="GKA148" s="21"/>
      <c r="GKB148" s="21"/>
      <c r="GKC148" s="21"/>
      <c r="GKD148" s="21"/>
      <c r="GKE148" s="21"/>
      <c r="GKF148" s="21"/>
      <c r="GKG148" s="21"/>
      <c r="GKH148" s="21"/>
      <c r="GKI148" s="21"/>
      <c r="GKJ148" s="21"/>
      <c r="GKK148" s="21"/>
      <c r="GKL148" s="21"/>
      <c r="GKM148" s="21"/>
      <c r="GKN148" s="21"/>
      <c r="GKO148" s="21"/>
      <c r="GKP148" s="21"/>
      <c r="GKQ148" s="21"/>
      <c r="GKR148" s="21"/>
      <c r="GKS148" s="21"/>
      <c r="GKT148" s="21"/>
      <c r="GKU148" s="21"/>
      <c r="GKV148" s="21"/>
      <c r="GKW148" s="21"/>
      <c r="GKX148" s="21"/>
      <c r="GKY148" s="21"/>
      <c r="GKZ148" s="21"/>
      <c r="GLA148" s="21"/>
      <c r="GLB148" s="21"/>
      <c r="GLC148" s="21"/>
      <c r="GLD148" s="21"/>
      <c r="GLE148" s="21"/>
      <c r="GLF148" s="21"/>
      <c r="GLG148" s="21"/>
      <c r="GLH148" s="21"/>
      <c r="GLI148" s="21"/>
      <c r="GLJ148" s="21"/>
      <c r="GLK148" s="21"/>
      <c r="GLL148" s="21"/>
      <c r="GLM148" s="21"/>
      <c r="GLN148" s="21"/>
      <c r="GLO148" s="21"/>
      <c r="GLP148" s="21"/>
      <c r="GLQ148" s="21"/>
      <c r="GLR148" s="21"/>
      <c r="GLS148" s="21"/>
      <c r="GLT148" s="21"/>
      <c r="GLU148" s="21"/>
      <c r="GLV148" s="21"/>
      <c r="GLW148" s="21"/>
      <c r="GLX148" s="21"/>
      <c r="GLY148" s="21"/>
      <c r="GLZ148" s="21"/>
      <c r="GMA148" s="21"/>
      <c r="GMB148" s="21"/>
      <c r="GMC148" s="21"/>
      <c r="GMD148" s="21"/>
      <c r="GME148" s="21"/>
      <c r="GMF148" s="21"/>
      <c r="GMG148" s="21"/>
      <c r="GMH148" s="21"/>
      <c r="GMI148" s="21"/>
      <c r="GMJ148" s="21"/>
      <c r="GMK148" s="21"/>
      <c r="GML148" s="21"/>
      <c r="GMM148" s="21"/>
      <c r="GMN148" s="21"/>
      <c r="GMO148" s="21"/>
      <c r="GMP148" s="21"/>
      <c r="GMQ148" s="21"/>
      <c r="GMR148" s="21"/>
      <c r="GMS148" s="21"/>
      <c r="GMT148" s="21"/>
      <c r="GMU148" s="21"/>
      <c r="GMV148" s="21"/>
      <c r="GMW148" s="21"/>
      <c r="GMX148" s="21"/>
      <c r="GMY148" s="21"/>
      <c r="GMZ148" s="21"/>
      <c r="GNA148" s="21"/>
      <c r="GNB148" s="21"/>
      <c r="GNC148" s="21"/>
      <c r="GND148" s="21"/>
      <c r="GNE148" s="21"/>
      <c r="GNF148" s="21"/>
      <c r="GNG148" s="21"/>
      <c r="GNH148" s="21"/>
      <c r="GNI148" s="21"/>
      <c r="GNJ148" s="21"/>
      <c r="GNK148" s="21"/>
      <c r="GNL148" s="21"/>
      <c r="GNM148" s="21"/>
      <c r="GNN148" s="21"/>
      <c r="GNO148" s="21"/>
      <c r="GNP148" s="21"/>
      <c r="GNQ148" s="21"/>
      <c r="GNR148" s="21"/>
      <c r="GNS148" s="21"/>
      <c r="GNT148" s="21"/>
      <c r="GNU148" s="21"/>
      <c r="GNV148" s="21"/>
      <c r="GNW148" s="21"/>
      <c r="GNX148" s="21"/>
      <c r="GNY148" s="21"/>
      <c r="GNZ148" s="21"/>
      <c r="GOA148" s="21"/>
      <c r="GOB148" s="21"/>
      <c r="GOC148" s="21"/>
      <c r="GOD148" s="21"/>
      <c r="GOE148" s="21"/>
      <c r="GOF148" s="21"/>
      <c r="GOG148" s="21"/>
      <c r="GOH148" s="21"/>
      <c r="GOI148" s="21"/>
      <c r="GOJ148" s="21"/>
      <c r="GOK148" s="21"/>
      <c r="GOL148" s="21"/>
      <c r="GOM148" s="21"/>
      <c r="GON148" s="21"/>
      <c r="GOO148" s="21"/>
      <c r="GOP148" s="21"/>
      <c r="GOQ148" s="21"/>
      <c r="GOR148" s="21"/>
      <c r="GOS148" s="21"/>
      <c r="GOT148" s="21"/>
      <c r="GOU148" s="21"/>
      <c r="GOV148" s="21"/>
      <c r="GOW148" s="21"/>
      <c r="GOX148" s="21"/>
      <c r="GOY148" s="21"/>
      <c r="GOZ148" s="21"/>
      <c r="GPA148" s="21"/>
      <c r="GPB148" s="21"/>
      <c r="GPC148" s="21"/>
      <c r="GPD148" s="21"/>
      <c r="GPE148" s="21"/>
      <c r="GPF148" s="21"/>
      <c r="GPG148" s="21"/>
      <c r="GPH148" s="21"/>
      <c r="GPI148" s="21"/>
      <c r="GPJ148" s="21"/>
      <c r="GPK148" s="21"/>
      <c r="GPL148" s="21"/>
      <c r="GPM148" s="21"/>
      <c r="GPN148" s="21"/>
      <c r="GPO148" s="21"/>
      <c r="GPP148" s="21"/>
      <c r="GPQ148" s="21"/>
      <c r="GPR148" s="21"/>
      <c r="GPS148" s="21"/>
      <c r="GPT148" s="21"/>
      <c r="GPU148" s="21"/>
      <c r="GPV148" s="21"/>
      <c r="GPW148" s="21"/>
      <c r="GPX148" s="21"/>
      <c r="GPY148" s="21"/>
      <c r="GPZ148" s="21"/>
      <c r="GQA148" s="21"/>
      <c r="GQB148" s="21"/>
      <c r="GQC148" s="21"/>
      <c r="GQD148" s="21"/>
      <c r="GQE148" s="21"/>
      <c r="GQF148" s="21"/>
      <c r="GQG148" s="21"/>
      <c r="GQH148" s="21"/>
      <c r="GQI148" s="21"/>
      <c r="GQJ148" s="21"/>
      <c r="GQK148" s="21"/>
      <c r="GQL148" s="21"/>
      <c r="GQM148" s="21"/>
      <c r="GQN148" s="21"/>
      <c r="GQO148" s="21"/>
      <c r="GQP148" s="21"/>
      <c r="GQQ148" s="21"/>
      <c r="GQR148" s="21"/>
      <c r="GQS148" s="21"/>
      <c r="GQT148" s="21"/>
      <c r="GQU148" s="21"/>
      <c r="GQV148" s="21"/>
      <c r="GQW148" s="21"/>
      <c r="GQX148" s="21"/>
      <c r="GQY148" s="21"/>
      <c r="GQZ148" s="21"/>
      <c r="GRA148" s="21"/>
      <c r="GRB148" s="21"/>
      <c r="GRC148" s="21"/>
      <c r="GRD148" s="21"/>
      <c r="GRE148" s="21"/>
      <c r="GRF148" s="21"/>
      <c r="GRG148" s="21"/>
      <c r="GRH148" s="21"/>
      <c r="GRI148" s="21"/>
      <c r="GRJ148" s="21"/>
      <c r="GRK148" s="21"/>
      <c r="GRL148" s="21"/>
      <c r="GRM148" s="21"/>
      <c r="GRN148" s="21"/>
      <c r="GRO148" s="21"/>
      <c r="GRP148" s="21"/>
      <c r="GRQ148" s="21"/>
      <c r="GRR148" s="21"/>
      <c r="GRS148" s="21"/>
      <c r="GRT148" s="21"/>
      <c r="GRU148" s="21"/>
      <c r="GRV148" s="21"/>
      <c r="GRW148" s="21"/>
      <c r="GRX148" s="21"/>
      <c r="GRY148" s="21"/>
      <c r="GRZ148" s="21"/>
      <c r="GSA148" s="21"/>
      <c r="GSB148" s="21"/>
      <c r="GSC148" s="21"/>
      <c r="GSD148" s="21"/>
      <c r="GSE148" s="21"/>
      <c r="GSF148" s="21"/>
      <c r="GSG148" s="21"/>
      <c r="GSH148" s="21"/>
      <c r="GSI148" s="21"/>
      <c r="GSJ148" s="21"/>
      <c r="GSK148" s="21"/>
      <c r="GSL148" s="21"/>
      <c r="GSM148" s="21"/>
      <c r="GSN148" s="21"/>
      <c r="GSO148" s="21"/>
      <c r="GSP148" s="21"/>
      <c r="GSQ148" s="21"/>
      <c r="GSR148" s="21"/>
      <c r="GSS148" s="21"/>
      <c r="GST148" s="21"/>
      <c r="GSU148" s="21"/>
      <c r="GSV148" s="21"/>
      <c r="GSW148" s="21"/>
      <c r="GSX148" s="21"/>
      <c r="GSY148" s="21"/>
      <c r="GSZ148" s="21"/>
      <c r="GTA148" s="21"/>
      <c r="GTB148" s="21"/>
      <c r="GTC148" s="21"/>
      <c r="GTD148" s="21"/>
      <c r="GTE148" s="21"/>
      <c r="GTF148" s="21"/>
      <c r="GTG148" s="21"/>
      <c r="GTH148" s="21"/>
      <c r="GTI148" s="21"/>
      <c r="GTJ148" s="21"/>
      <c r="GTK148" s="21"/>
      <c r="GTL148" s="21"/>
      <c r="GTM148" s="21"/>
      <c r="GTN148" s="21"/>
      <c r="GTO148" s="21"/>
      <c r="GTP148" s="21"/>
      <c r="GTQ148" s="21"/>
      <c r="GTR148" s="21"/>
      <c r="GTS148" s="21"/>
      <c r="GTT148" s="21"/>
      <c r="GTU148" s="21"/>
      <c r="GTV148" s="21"/>
      <c r="GTW148" s="21"/>
      <c r="GTX148" s="21"/>
      <c r="GTY148" s="21"/>
      <c r="GTZ148" s="21"/>
      <c r="GUA148" s="21"/>
      <c r="GUB148" s="21"/>
      <c r="GUC148" s="21"/>
      <c r="GUD148" s="21"/>
      <c r="GUE148" s="21"/>
      <c r="GUF148" s="21"/>
      <c r="GUG148" s="21"/>
      <c r="GUH148" s="21"/>
      <c r="GUI148" s="21"/>
      <c r="GUJ148" s="21"/>
      <c r="GUK148" s="21"/>
      <c r="GUL148" s="21"/>
      <c r="GUM148" s="21"/>
      <c r="GUN148" s="21"/>
      <c r="GUO148" s="21"/>
      <c r="GUP148" s="21"/>
      <c r="GUQ148" s="21"/>
      <c r="GUR148" s="21"/>
      <c r="GUS148" s="21"/>
      <c r="GUT148" s="21"/>
      <c r="GUU148" s="21"/>
      <c r="GUV148" s="21"/>
      <c r="GUW148" s="21"/>
      <c r="GUX148" s="21"/>
      <c r="GUY148" s="21"/>
      <c r="GUZ148" s="21"/>
      <c r="GVA148" s="21"/>
      <c r="GVB148" s="21"/>
      <c r="GVC148" s="21"/>
      <c r="GVD148" s="21"/>
      <c r="GVE148" s="21"/>
      <c r="GVF148" s="21"/>
      <c r="GVG148" s="21"/>
      <c r="GVH148" s="21"/>
      <c r="GVI148" s="21"/>
      <c r="GVJ148" s="21"/>
      <c r="GVK148" s="21"/>
      <c r="GVL148" s="21"/>
      <c r="GVM148" s="21"/>
      <c r="GVN148" s="21"/>
      <c r="GVO148" s="21"/>
      <c r="GVP148" s="21"/>
      <c r="GVQ148" s="21"/>
      <c r="GVR148" s="21"/>
      <c r="GVS148" s="21"/>
      <c r="GVT148" s="21"/>
      <c r="GVU148" s="21"/>
      <c r="GVV148" s="21"/>
      <c r="GVW148" s="21"/>
      <c r="GVX148" s="21"/>
      <c r="GVY148" s="21"/>
      <c r="GVZ148" s="21"/>
      <c r="GWA148" s="21"/>
      <c r="GWB148" s="21"/>
      <c r="GWC148" s="21"/>
      <c r="GWD148" s="21"/>
      <c r="GWE148" s="21"/>
      <c r="GWF148" s="21"/>
      <c r="GWG148" s="21"/>
      <c r="GWH148" s="21"/>
      <c r="GWI148" s="21"/>
      <c r="GWJ148" s="21"/>
      <c r="GWK148" s="21"/>
      <c r="GWL148" s="21"/>
      <c r="GWM148" s="21"/>
      <c r="GWN148" s="21"/>
      <c r="GWO148" s="21"/>
      <c r="GWP148" s="21"/>
      <c r="GWQ148" s="21"/>
      <c r="GWR148" s="21"/>
      <c r="GWS148" s="21"/>
      <c r="GWT148" s="21"/>
      <c r="GWU148" s="21"/>
      <c r="GWV148" s="21"/>
      <c r="GWW148" s="21"/>
      <c r="GWX148" s="21"/>
      <c r="GWY148" s="21"/>
      <c r="GWZ148" s="21"/>
      <c r="GXA148" s="21"/>
      <c r="GXB148" s="21"/>
      <c r="GXC148" s="21"/>
      <c r="GXD148" s="21"/>
      <c r="GXE148" s="21"/>
      <c r="GXF148" s="21"/>
      <c r="GXG148" s="21"/>
      <c r="GXH148" s="21"/>
      <c r="GXI148" s="21"/>
      <c r="GXJ148" s="21"/>
      <c r="GXK148" s="21"/>
      <c r="GXL148" s="21"/>
      <c r="GXM148" s="21"/>
      <c r="GXN148" s="21"/>
      <c r="GXO148" s="21"/>
      <c r="GXP148" s="21"/>
      <c r="GXQ148" s="21"/>
      <c r="GXR148" s="21"/>
      <c r="GXS148" s="21"/>
      <c r="GXT148" s="21"/>
      <c r="GXU148" s="21"/>
      <c r="GXV148" s="21"/>
      <c r="GXW148" s="21"/>
      <c r="GXX148" s="21"/>
      <c r="GXY148" s="21"/>
      <c r="GXZ148" s="21"/>
      <c r="GYA148" s="21"/>
      <c r="GYB148" s="21"/>
      <c r="GYC148" s="21"/>
      <c r="GYD148" s="21"/>
      <c r="GYE148" s="21"/>
      <c r="GYF148" s="21"/>
      <c r="GYG148" s="21"/>
      <c r="GYH148" s="21"/>
      <c r="GYI148" s="21"/>
      <c r="GYJ148" s="21"/>
      <c r="GYK148" s="21"/>
      <c r="GYL148" s="21"/>
      <c r="GYM148" s="21"/>
      <c r="GYN148" s="21"/>
      <c r="GYO148" s="21"/>
      <c r="GYP148" s="21"/>
      <c r="GYQ148" s="21"/>
      <c r="GYR148" s="21"/>
      <c r="GYS148" s="21"/>
      <c r="GYT148" s="21"/>
      <c r="GYU148" s="21"/>
      <c r="GYV148" s="21"/>
      <c r="GYW148" s="21"/>
      <c r="GYX148" s="21"/>
      <c r="GYY148" s="21"/>
      <c r="GYZ148" s="21"/>
      <c r="GZA148" s="21"/>
      <c r="GZB148" s="21"/>
      <c r="GZC148" s="21"/>
      <c r="GZD148" s="21"/>
      <c r="GZE148" s="21"/>
      <c r="GZF148" s="21"/>
      <c r="GZG148" s="21"/>
      <c r="GZH148" s="21"/>
      <c r="GZI148" s="21"/>
      <c r="GZJ148" s="21"/>
      <c r="GZK148" s="21"/>
      <c r="GZL148" s="21"/>
      <c r="GZM148" s="21"/>
      <c r="GZN148" s="21"/>
      <c r="GZO148" s="21"/>
      <c r="GZP148" s="21"/>
      <c r="GZQ148" s="21"/>
      <c r="GZR148" s="21"/>
      <c r="GZS148" s="21"/>
      <c r="GZT148" s="21"/>
      <c r="GZU148" s="21"/>
      <c r="GZV148" s="21"/>
      <c r="GZW148" s="21"/>
      <c r="GZX148" s="21"/>
      <c r="GZY148" s="21"/>
      <c r="GZZ148" s="21"/>
      <c r="HAA148" s="21"/>
      <c r="HAB148" s="21"/>
      <c r="HAC148" s="21"/>
      <c r="HAD148" s="21"/>
      <c r="HAE148" s="21"/>
      <c r="HAF148" s="21"/>
      <c r="HAG148" s="21"/>
      <c r="HAH148" s="21"/>
      <c r="HAI148" s="21"/>
      <c r="HAJ148" s="21"/>
      <c r="HAK148" s="21"/>
      <c r="HAL148" s="21"/>
      <c r="HAM148" s="21"/>
      <c r="HAN148" s="21"/>
      <c r="HAO148" s="21"/>
      <c r="HAP148" s="21"/>
      <c r="HAQ148" s="21"/>
      <c r="HAR148" s="21"/>
      <c r="HAS148" s="21"/>
      <c r="HAT148" s="21"/>
      <c r="HAU148" s="21"/>
      <c r="HAV148" s="21"/>
      <c r="HAW148" s="21"/>
      <c r="HAX148" s="21"/>
      <c r="HAY148" s="21"/>
      <c r="HAZ148" s="21"/>
      <c r="HBA148" s="21"/>
      <c r="HBB148" s="21"/>
      <c r="HBC148" s="21"/>
      <c r="HBD148" s="21"/>
      <c r="HBE148" s="21"/>
      <c r="HBF148" s="21"/>
      <c r="HBG148" s="21"/>
      <c r="HBH148" s="21"/>
      <c r="HBI148" s="21"/>
      <c r="HBJ148" s="21"/>
      <c r="HBK148" s="21"/>
      <c r="HBL148" s="21"/>
      <c r="HBM148" s="21"/>
      <c r="HBN148" s="21"/>
      <c r="HBO148" s="21"/>
      <c r="HBP148" s="21"/>
      <c r="HBQ148" s="21"/>
      <c r="HBR148" s="21"/>
      <c r="HBS148" s="21"/>
      <c r="HBT148" s="21"/>
      <c r="HBU148" s="21"/>
      <c r="HBV148" s="21"/>
      <c r="HBW148" s="21"/>
      <c r="HBX148" s="21"/>
      <c r="HBY148" s="21"/>
      <c r="HBZ148" s="21"/>
      <c r="HCA148" s="21"/>
      <c r="HCB148" s="21"/>
      <c r="HCC148" s="21"/>
      <c r="HCD148" s="21"/>
      <c r="HCE148" s="21"/>
      <c r="HCF148" s="21"/>
      <c r="HCG148" s="21"/>
      <c r="HCH148" s="21"/>
      <c r="HCI148" s="21"/>
      <c r="HCJ148" s="21"/>
      <c r="HCK148" s="21"/>
      <c r="HCL148" s="21"/>
      <c r="HCM148" s="21"/>
      <c r="HCN148" s="21"/>
      <c r="HCO148" s="21"/>
      <c r="HCP148" s="21"/>
      <c r="HCQ148" s="21"/>
      <c r="HCR148" s="21"/>
      <c r="HCS148" s="21"/>
      <c r="HCT148" s="21"/>
      <c r="HCU148" s="21"/>
      <c r="HCV148" s="21"/>
      <c r="HCW148" s="21"/>
      <c r="HCX148" s="21"/>
      <c r="HCY148" s="21"/>
      <c r="HCZ148" s="21"/>
      <c r="HDA148" s="21"/>
      <c r="HDB148" s="21"/>
      <c r="HDC148" s="21"/>
      <c r="HDD148" s="21"/>
      <c r="HDE148" s="21"/>
      <c r="HDF148" s="21"/>
      <c r="HDG148" s="21"/>
      <c r="HDH148" s="21"/>
      <c r="HDI148" s="21"/>
      <c r="HDJ148" s="21"/>
      <c r="HDK148" s="21"/>
      <c r="HDL148" s="21"/>
      <c r="HDM148" s="21"/>
      <c r="HDN148" s="21"/>
      <c r="HDO148" s="21"/>
      <c r="HDP148" s="21"/>
      <c r="HDQ148" s="21"/>
      <c r="HDR148" s="21"/>
      <c r="HDS148" s="21"/>
      <c r="HDT148" s="21"/>
      <c r="HDU148" s="21"/>
      <c r="HDV148" s="21"/>
      <c r="HDW148" s="21"/>
      <c r="HDX148" s="21"/>
      <c r="HDY148" s="21"/>
      <c r="HDZ148" s="21"/>
      <c r="HEA148" s="21"/>
      <c r="HEB148" s="21"/>
      <c r="HEC148" s="21"/>
      <c r="HED148" s="21"/>
      <c r="HEE148" s="21"/>
      <c r="HEF148" s="21"/>
      <c r="HEG148" s="21"/>
      <c r="HEH148" s="21"/>
      <c r="HEI148" s="21"/>
      <c r="HEJ148" s="21"/>
      <c r="HEK148" s="21"/>
      <c r="HEL148" s="21"/>
      <c r="HEM148" s="21"/>
      <c r="HEN148" s="21"/>
      <c r="HEO148" s="21"/>
      <c r="HEP148" s="21"/>
      <c r="HEQ148" s="21"/>
      <c r="HER148" s="21"/>
      <c r="HES148" s="21"/>
      <c r="HET148" s="21"/>
      <c r="HEU148" s="21"/>
      <c r="HEV148" s="21"/>
      <c r="HEW148" s="21"/>
      <c r="HEX148" s="21"/>
      <c r="HEY148" s="21"/>
      <c r="HEZ148" s="21"/>
      <c r="HFA148" s="21"/>
      <c r="HFB148" s="21"/>
      <c r="HFC148" s="21"/>
      <c r="HFD148" s="21"/>
      <c r="HFE148" s="21"/>
      <c r="HFF148" s="21"/>
      <c r="HFG148" s="21"/>
      <c r="HFH148" s="21"/>
      <c r="HFI148" s="21"/>
      <c r="HFJ148" s="21"/>
      <c r="HFK148" s="21"/>
      <c r="HFL148" s="21"/>
      <c r="HFM148" s="21"/>
      <c r="HFN148" s="21"/>
      <c r="HFO148" s="21"/>
      <c r="HFP148" s="21"/>
      <c r="HFQ148" s="21"/>
      <c r="HFR148" s="21"/>
      <c r="HFS148" s="21"/>
      <c r="HFT148" s="21"/>
      <c r="HFU148" s="21"/>
      <c r="HFV148" s="21"/>
      <c r="HFW148" s="21"/>
      <c r="HFX148" s="21"/>
      <c r="HFY148" s="21"/>
      <c r="HFZ148" s="21"/>
      <c r="HGA148" s="21"/>
      <c r="HGB148" s="21"/>
      <c r="HGC148" s="21"/>
      <c r="HGD148" s="21"/>
      <c r="HGE148" s="21"/>
      <c r="HGF148" s="21"/>
      <c r="HGG148" s="21"/>
      <c r="HGH148" s="21"/>
      <c r="HGI148" s="21"/>
      <c r="HGJ148" s="21"/>
      <c r="HGK148" s="21"/>
      <c r="HGL148" s="21"/>
      <c r="HGM148" s="21"/>
      <c r="HGN148" s="21"/>
      <c r="HGO148" s="21"/>
      <c r="HGP148" s="21"/>
      <c r="HGQ148" s="21"/>
      <c r="HGR148" s="21"/>
      <c r="HGS148" s="21"/>
      <c r="HGT148" s="21"/>
      <c r="HGU148" s="21"/>
      <c r="HGV148" s="21"/>
      <c r="HGW148" s="21"/>
      <c r="HGX148" s="21"/>
      <c r="HGY148" s="21"/>
      <c r="HGZ148" s="21"/>
      <c r="HHA148" s="21"/>
      <c r="HHB148" s="21"/>
      <c r="HHC148" s="21"/>
      <c r="HHD148" s="21"/>
      <c r="HHE148" s="21"/>
      <c r="HHF148" s="21"/>
      <c r="HHG148" s="21"/>
      <c r="HHH148" s="21"/>
      <c r="HHI148" s="21"/>
      <c r="HHJ148" s="21"/>
      <c r="HHK148" s="21"/>
      <c r="HHL148" s="21"/>
      <c r="HHM148" s="21"/>
      <c r="HHN148" s="21"/>
      <c r="HHO148" s="21"/>
      <c r="HHP148" s="21"/>
      <c r="HHQ148" s="21"/>
      <c r="HHR148" s="21"/>
      <c r="HHS148" s="21"/>
      <c r="HHT148" s="21"/>
      <c r="HHU148" s="21"/>
      <c r="HHV148" s="21"/>
      <c r="HHW148" s="21"/>
      <c r="HHX148" s="21"/>
      <c r="HHY148" s="21"/>
      <c r="HHZ148" s="21"/>
      <c r="HIA148" s="21"/>
      <c r="HIB148" s="21"/>
      <c r="HIC148" s="21"/>
      <c r="HID148" s="21"/>
      <c r="HIE148" s="21"/>
      <c r="HIF148" s="21"/>
      <c r="HIG148" s="21"/>
      <c r="HIH148" s="21"/>
      <c r="HII148" s="21"/>
      <c r="HIJ148" s="21"/>
      <c r="HIK148" s="21"/>
      <c r="HIL148" s="21"/>
      <c r="HIM148" s="21"/>
      <c r="HIN148" s="21"/>
      <c r="HIO148" s="21"/>
      <c r="HIP148" s="21"/>
      <c r="HIQ148" s="21"/>
      <c r="HIR148" s="21"/>
      <c r="HIS148" s="21"/>
      <c r="HIT148" s="21"/>
      <c r="HIU148" s="21"/>
      <c r="HIV148" s="21"/>
      <c r="HIW148" s="21"/>
      <c r="HIX148" s="21"/>
      <c r="HIY148" s="21"/>
      <c r="HIZ148" s="21"/>
      <c r="HJA148" s="21"/>
      <c r="HJB148" s="21"/>
      <c r="HJC148" s="21"/>
      <c r="HJD148" s="21"/>
      <c r="HJE148" s="21"/>
      <c r="HJF148" s="21"/>
      <c r="HJG148" s="21"/>
      <c r="HJH148" s="21"/>
      <c r="HJI148" s="21"/>
      <c r="HJJ148" s="21"/>
      <c r="HJK148" s="21"/>
      <c r="HJL148" s="21"/>
      <c r="HJM148" s="21"/>
      <c r="HJN148" s="21"/>
      <c r="HJO148" s="21"/>
      <c r="HJP148" s="21"/>
      <c r="HJQ148" s="21"/>
      <c r="HJR148" s="21"/>
      <c r="HJS148" s="21"/>
      <c r="HJT148" s="21"/>
      <c r="HJU148" s="21"/>
      <c r="HJV148" s="21"/>
      <c r="HJW148" s="21"/>
      <c r="HJX148" s="21"/>
      <c r="HJY148" s="21"/>
      <c r="HJZ148" s="21"/>
      <c r="HKA148" s="21"/>
      <c r="HKB148" s="21"/>
      <c r="HKC148" s="21"/>
      <c r="HKD148" s="21"/>
      <c r="HKE148" s="21"/>
      <c r="HKF148" s="21"/>
      <c r="HKG148" s="21"/>
      <c r="HKH148" s="21"/>
      <c r="HKI148" s="21"/>
      <c r="HKJ148" s="21"/>
      <c r="HKK148" s="21"/>
      <c r="HKL148" s="21"/>
      <c r="HKM148" s="21"/>
      <c r="HKN148" s="21"/>
      <c r="HKO148" s="21"/>
      <c r="HKP148" s="21"/>
      <c r="HKQ148" s="21"/>
      <c r="HKR148" s="21"/>
      <c r="HKS148" s="21"/>
      <c r="HKT148" s="21"/>
      <c r="HKU148" s="21"/>
      <c r="HKV148" s="21"/>
      <c r="HKW148" s="21"/>
      <c r="HKX148" s="21"/>
      <c r="HKY148" s="21"/>
      <c r="HKZ148" s="21"/>
      <c r="HLA148" s="21"/>
      <c r="HLB148" s="21"/>
      <c r="HLC148" s="21"/>
      <c r="HLD148" s="21"/>
      <c r="HLE148" s="21"/>
      <c r="HLF148" s="21"/>
      <c r="HLG148" s="21"/>
      <c r="HLH148" s="21"/>
      <c r="HLI148" s="21"/>
      <c r="HLJ148" s="21"/>
      <c r="HLK148" s="21"/>
      <c r="HLL148" s="21"/>
      <c r="HLM148" s="21"/>
      <c r="HLN148" s="21"/>
      <c r="HLO148" s="21"/>
      <c r="HLP148" s="21"/>
      <c r="HLQ148" s="21"/>
      <c r="HLR148" s="21"/>
      <c r="HLS148" s="21"/>
      <c r="HLT148" s="21"/>
      <c r="HLU148" s="21"/>
      <c r="HLV148" s="21"/>
      <c r="HLW148" s="21"/>
      <c r="HLX148" s="21"/>
      <c r="HLY148" s="21"/>
      <c r="HLZ148" s="21"/>
      <c r="HMA148" s="21"/>
      <c r="HMB148" s="21"/>
      <c r="HMC148" s="21"/>
      <c r="HMD148" s="21"/>
      <c r="HME148" s="21"/>
      <c r="HMF148" s="21"/>
      <c r="HMG148" s="21"/>
      <c r="HMH148" s="21"/>
      <c r="HMI148" s="21"/>
      <c r="HMJ148" s="21"/>
      <c r="HMK148" s="21"/>
      <c r="HML148" s="21"/>
      <c r="HMM148" s="21"/>
      <c r="HMN148" s="21"/>
      <c r="HMO148" s="21"/>
      <c r="HMP148" s="21"/>
      <c r="HMQ148" s="21"/>
      <c r="HMR148" s="21"/>
      <c r="HMS148" s="21"/>
      <c r="HMT148" s="21"/>
      <c r="HMU148" s="21"/>
      <c r="HMV148" s="21"/>
      <c r="HMW148" s="21"/>
      <c r="HMX148" s="21"/>
      <c r="HMY148" s="21"/>
      <c r="HMZ148" s="21"/>
      <c r="HNA148" s="21"/>
      <c r="HNB148" s="21"/>
      <c r="HNC148" s="21"/>
      <c r="HND148" s="21"/>
      <c r="HNE148" s="21"/>
      <c r="HNF148" s="21"/>
      <c r="HNG148" s="21"/>
      <c r="HNH148" s="21"/>
      <c r="HNI148" s="21"/>
      <c r="HNJ148" s="21"/>
      <c r="HNK148" s="21"/>
      <c r="HNL148" s="21"/>
      <c r="HNM148" s="21"/>
      <c r="HNN148" s="21"/>
      <c r="HNO148" s="21"/>
      <c r="HNP148" s="21"/>
      <c r="HNQ148" s="21"/>
      <c r="HNR148" s="21"/>
      <c r="HNS148" s="21"/>
      <c r="HNT148" s="21"/>
      <c r="HNU148" s="21"/>
      <c r="HNV148" s="21"/>
      <c r="HNW148" s="21"/>
      <c r="HNX148" s="21"/>
      <c r="HNY148" s="21"/>
      <c r="HNZ148" s="21"/>
      <c r="HOA148" s="21"/>
      <c r="HOB148" s="21"/>
      <c r="HOC148" s="21"/>
      <c r="HOD148" s="21"/>
      <c r="HOE148" s="21"/>
      <c r="HOF148" s="21"/>
      <c r="HOG148" s="21"/>
      <c r="HOH148" s="21"/>
      <c r="HOI148" s="21"/>
      <c r="HOJ148" s="21"/>
      <c r="HOK148" s="21"/>
      <c r="HOL148" s="21"/>
      <c r="HOM148" s="21"/>
      <c r="HON148" s="21"/>
      <c r="HOO148" s="21"/>
      <c r="HOP148" s="21"/>
      <c r="HOQ148" s="21"/>
      <c r="HOR148" s="21"/>
      <c r="HOS148" s="21"/>
      <c r="HOT148" s="21"/>
      <c r="HOU148" s="21"/>
      <c r="HOV148" s="21"/>
      <c r="HOW148" s="21"/>
      <c r="HOX148" s="21"/>
      <c r="HOY148" s="21"/>
      <c r="HOZ148" s="21"/>
      <c r="HPA148" s="21"/>
      <c r="HPB148" s="21"/>
      <c r="HPC148" s="21"/>
      <c r="HPD148" s="21"/>
      <c r="HPE148" s="21"/>
      <c r="HPF148" s="21"/>
      <c r="HPG148" s="21"/>
      <c r="HPH148" s="21"/>
      <c r="HPI148" s="21"/>
      <c r="HPJ148" s="21"/>
      <c r="HPK148" s="21"/>
      <c r="HPL148" s="21"/>
      <c r="HPM148" s="21"/>
      <c r="HPN148" s="21"/>
      <c r="HPO148" s="21"/>
      <c r="HPP148" s="21"/>
      <c r="HPQ148" s="21"/>
      <c r="HPR148" s="21"/>
      <c r="HPS148" s="21"/>
      <c r="HPT148" s="21"/>
      <c r="HPU148" s="21"/>
      <c r="HPV148" s="21"/>
      <c r="HPW148" s="21"/>
      <c r="HPX148" s="21"/>
      <c r="HPY148" s="21"/>
      <c r="HPZ148" s="21"/>
      <c r="HQA148" s="21"/>
      <c r="HQB148" s="21"/>
      <c r="HQC148" s="21"/>
      <c r="HQD148" s="21"/>
      <c r="HQE148" s="21"/>
      <c r="HQF148" s="21"/>
      <c r="HQG148" s="21"/>
      <c r="HQH148" s="21"/>
      <c r="HQI148" s="21"/>
      <c r="HQJ148" s="21"/>
      <c r="HQK148" s="21"/>
      <c r="HQL148" s="21"/>
      <c r="HQM148" s="21"/>
      <c r="HQN148" s="21"/>
      <c r="HQO148" s="21"/>
      <c r="HQP148" s="21"/>
      <c r="HQQ148" s="21"/>
      <c r="HQR148" s="21"/>
      <c r="HQS148" s="21"/>
      <c r="HQT148" s="21"/>
      <c r="HQU148" s="21"/>
      <c r="HQV148" s="21"/>
      <c r="HQW148" s="21"/>
      <c r="HQX148" s="21"/>
      <c r="HQY148" s="21"/>
      <c r="HQZ148" s="21"/>
      <c r="HRA148" s="21"/>
      <c r="HRB148" s="21"/>
      <c r="HRC148" s="21"/>
      <c r="HRD148" s="21"/>
      <c r="HRE148" s="21"/>
      <c r="HRF148" s="21"/>
      <c r="HRG148" s="21"/>
      <c r="HRH148" s="21"/>
      <c r="HRI148" s="21"/>
      <c r="HRJ148" s="21"/>
      <c r="HRK148" s="21"/>
      <c r="HRL148" s="21"/>
      <c r="HRM148" s="21"/>
      <c r="HRN148" s="21"/>
      <c r="HRO148" s="21"/>
      <c r="HRP148" s="21"/>
      <c r="HRQ148" s="21"/>
      <c r="HRR148" s="21"/>
      <c r="HRS148" s="21"/>
      <c r="HRT148" s="21"/>
      <c r="HRU148" s="21"/>
      <c r="HRV148" s="21"/>
      <c r="HRW148" s="21"/>
      <c r="HRX148" s="21"/>
      <c r="HRY148" s="21"/>
      <c r="HRZ148" s="21"/>
      <c r="HSA148" s="21"/>
      <c r="HSB148" s="21"/>
      <c r="HSC148" s="21"/>
      <c r="HSD148" s="21"/>
      <c r="HSE148" s="21"/>
      <c r="HSF148" s="21"/>
      <c r="HSG148" s="21"/>
      <c r="HSH148" s="21"/>
      <c r="HSI148" s="21"/>
      <c r="HSJ148" s="21"/>
      <c r="HSK148" s="21"/>
      <c r="HSL148" s="21"/>
      <c r="HSM148" s="21"/>
      <c r="HSN148" s="21"/>
      <c r="HSO148" s="21"/>
      <c r="HSP148" s="21"/>
      <c r="HSQ148" s="21"/>
      <c r="HSR148" s="21"/>
      <c r="HSS148" s="21"/>
      <c r="HST148" s="21"/>
      <c r="HSU148" s="21"/>
      <c r="HSV148" s="21"/>
      <c r="HSW148" s="21"/>
      <c r="HSX148" s="21"/>
      <c r="HSY148" s="21"/>
      <c r="HSZ148" s="21"/>
      <c r="HTA148" s="21"/>
      <c r="HTB148" s="21"/>
      <c r="HTC148" s="21"/>
      <c r="HTD148" s="21"/>
      <c r="HTE148" s="21"/>
      <c r="HTF148" s="21"/>
      <c r="HTG148" s="21"/>
      <c r="HTH148" s="21"/>
      <c r="HTI148" s="21"/>
      <c r="HTJ148" s="21"/>
      <c r="HTK148" s="21"/>
      <c r="HTL148" s="21"/>
      <c r="HTM148" s="21"/>
      <c r="HTN148" s="21"/>
      <c r="HTO148" s="21"/>
      <c r="HTP148" s="21"/>
      <c r="HTQ148" s="21"/>
      <c r="HTR148" s="21"/>
      <c r="HTS148" s="21"/>
      <c r="HTT148" s="21"/>
      <c r="HTU148" s="21"/>
      <c r="HTV148" s="21"/>
      <c r="HTW148" s="21"/>
      <c r="HTX148" s="21"/>
      <c r="HTY148" s="21"/>
      <c r="HTZ148" s="21"/>
      <c r="HUA148" s="21"/>
      <c r="HUB148" s="21"/>
      <c r="HUC148" s="21"/>
      <c r="HUD148" s="21"/>
      <c r="HUE148" s="21"/>
      <c r="HUF148" s="21"/>
      <c r="HUG148" s="21"/>
      <c r="HUH148" s="21"/>
      <c r="HUI148" s="21"/>
      <c r="HUJ148" s="21"/>
      <c r="HUK148" s="21"/>
      <c r="HUL148" s="21"/>
      <c r="HUM148" s="21"/>
      <c r="HUN148" s="21"/>
      <c r="HUO148" s="21"/>
      <c r="HUP148" s="21"/>
      <c r="HUQ148" s="21"/>
      <c r="HUR148" s="21"/>
      <c r="HUS148" s="21"/>
      <c r="HUT148" s="21"/>
      <c r="HUU148" s="21"/>
      <c r="HUV148" s="21"/>
      <c r="HUW148" s="21"/>
      <c r="HUX148" s="21"/>
      <c r="HUY148" s="21"/>
      <c r="HUZ148" s="21"/>
      <c r="HVA148" s="21"/>
      <c r="HVB148" s="21"/>
      <c r="HVC148" s="21"/>
      <c r="HVD148" s="21"/>
      <c r="HVE148" s="21"/>
      <c r="HVF148" s="21"/>
      <c r="HVG148" s="21"/>
      <c r="HVH148" s="21"/>
      <c r="HVI148" s="21"/>
      <c r="HVJ148" s="21"/>
      <c r="HVK148" s="21"/>
      <c r="HVL148" s="21"/>
      <c r="HVM148" s="21"/>
      <c r="HVN148" s="21"/>
      <c r="HVO148" s="21"/>
      <c r="HVP148" s="21"/>
      <c r="HVQ148" s="21"/>
      <c r="HVR148" s="21"/>
      <c r="HVS148" s="21"/>
      <c r="HVT148" s="21"/>
      <c r="HVU148" s="21"/>
      <c r="HVV148" s="21"/>
      <c r="HVW148" s="21"/>
      <c r="HVX148" s="21"/>
      <c r="HVY148" s="21"/>
      <c r="HVZ148" s="21"/>
      <c r="HWA148" s="21"/>
      <c r="HWB148" s="21"/>
      <c r="HWC148" s="21"/>
      <c r="HWD148" s="21"/>
      <c r="HWE148" s="21"/>
      <c r="HWF148" s="21"/>
      <c r="HWG148" s="21"/>
      <c r="HWH148" s="21"/>
      <c r="HWI148" s="21"/>
      <c r="HWJ148" s="21"/>
      <c r="HWK148" s="21"/>
      <c r="HWL148" s="21"/>
      <c r="HWM148" s="21"/>
      <c r="HWN148" s="21"/>
      <c r="HWO148" s="21"/>
      <c r="HWP148" s="21"/>
      <c r="HWQ148" s="21"/>
      <c r="HWR148" s="21"/>
      <c r="HWS148" s="21"/>
      <c r="HWT148" s="21"/>
      <c r="HWU148" s="21"/>
      <c r="HWV148" s="21"/>
      <c r="HWW148" s="21"/>
      <c r="HWX148" s="21"/>
      <c r="HWY148" s="21"/>
      <c r="HWZ148" s="21"/>
      <c r="HXA148" s="21"/>
      <c r="HXB148" s="21"/>
      <c r="HXC148" s="21"/>
      <c r="HXD148" s="21"/>
      <c r="HXE148" s="21"/>
      <c r="HXF148" s="21"/>
      <c r="HXG148" s="21"/>
      <c r="HXH148" s="21"/>
      <c r="HXI148" s="21"/>
      <c r="HXJ148" s="21"/>
      <c r="HXK148" s="21"/>
      <c r="HXL148" s="21"/>
      <c r="HXM148" s="21"/>
      <c r="HXN148" s="21"/>
      <c r="HXO148" s="21"/>
      <c r="HXP148" s="21"/>
      <c r="HXQ148" s="21"/>
      <c r="HXR148" s="21"/>
      <c r="HXS148" s="21"/>
      <c r="HXT148" s="21"/>
      <c r="HXU148" s="21"/>
      <c r="HXV148" s="21"/>
      <c r="HXW148" s="21"/>
      <c r="HXX148" s="21"/>
      <c r="HXY148" s="21"/>
      <c r="HXZ148" s="21"/>
      <c r="HYA148" s="21"/>
      <c r="HYB148" s="21"/>
      <c r="HYC148" s="21"/>
      <c r="HYD148" s="21"/>
      <c r="HYE148" s="21"/>
      <c r="HYF148" s="21"/>
      <c r="HYG148" s="21"/>
      <c r="HYH148" s="21"/>
      <c r="HYI148" s="21"/>
      <c r="HYJ148" s="21"/>
      <c r="HYK148" s="21"/>
      <c r="HYL148" s="21"/>
      <c r="HYM148" s="21"/>
      <c r="HYN148" s="21"/>
      <c r="HYO148" s="21"/>
      <c r="HYP148" s="21"/>
      <c r="HYQ148" s="21"/>
      <c r="HYR148" s="21"/>
      <c r="HYS148" s="21"/>
      <c r="HYT148" s="21"/>
      <c r="HYU148" s="21"/>
      <c r="HYV148" s="21"/>
      <c r="HYW148" s="21"/>
      <c r="HYX148" s="21"/>
      <c r="HYY148" s="21"/>
      <c r="HYZ148" s="21"/>
      <c r="HZA148" s="21"/>
      <c r="HZB148" s="21"/>
      <c r="HZC148" s="21"/>
      <c r="HZD148" s="21"/>
      <c r="HZE148" s="21"/>
      <c r="HZF148" s="21"/>
      <c r="HZG148" s="21"/>
      <c r="HZH148" s="21"/>
      <c r="HZI148" s="21"/>
      <c r="HZJ148" s="21"/>
      <c r="HZK148" s="21"/>
      <c r="HZL148" s="21"/>
      <c r="HZM148" s="21"/>
      <c r="HZN148" s="21"/>
      <c r="HZO148" s="21"/>
      <c r="HZP148" s="21"/>
      <c r="HZQ148" s="21"/>
      <c r="HZR148" s="21"/>
      <c r="HZS148" s="21"/>
      <c r="HZT148" s="21"/>
      <c r="HZU148" s="21"/>
      <c r="HZV148" s="21"/>
      <c r="HZW148" s="21"/>
      <c r="HZX148" s="21"/>
      <c r="HZY148" s="21"/>
      <c r="HZZ148" s="21"/>
      <c r="IAA148" s="21"/>
      <c r="IAB148" s="21"/>
      <c r="IAC148" s="21"/>
      <c r="IAD148" s="21"/>
      <c r="IAE148" s="21"/>
      <c r="IAF148" s="21"/>
      <c r="IAG148" s="21"/>
      <c r="IAH148" s="21"/>
      <c r="IAI148" s="21"/>
      <c r="IAJ148" s="21"/>
      <c r="IAK148" s="21"/>
      <c r="IAL148" s="21"/>
      <c r="IAM148" s="21"/>
      <c r="IAN148" s="21"/>
      <c r="IAO148" s="21"/>
      <c r="IAP148" s="21"/>
      <c r="IAQ148" s="21"/>
      <c r="IAR148" s="21"/>
      <c r="IAS148" s="21"/>
      <c r="IAT148" s="21"/>
      <c r="IAU148" s="21"/>
      <c r="IAV148" s="21"/>
      <c r="IAW148" s="21"/>
      <c r="IAX148" s="21"/>
      <c r="IAY148" s="21"/>
      <c r="IAZ148" s="21"/>
      <c r="IBA148" s="21"/>
      <c r="IBB148" s="21"/>
      <c r="IBC148" s="21"/>
      <c r="IBD148" s="21"/>
      <c r="IBE148" s="21"/>
      <c r="IBF148" s="21"/>
      <c r="IBG148" s="21"/>
      <c r="IBH148" s="21"/>
      <c r="IBI148" s="21"/>
      <c r="IBJ148" s="21"/>
      <c r="IBK148" s="21"/>
      <c r="IBL148" s="21"/>
      <c r="IBM148" s="21"/>
      <c r="IBN148" s="21"/>
      <c r="IBO148" s="21"/>
      <c r="IBP148" s="21"/>
      <c r="IBQ148" s="21"/>
      <c r="IBR148" s="21"/>
      <c r="IBS148" s="21"/>
      <c r="IBT148" s="21"/>
      <c r="IBU148" s="21"/>
      <c r="IBV148" s="21"/>
      <c r="IBW148" s="21"/>
      <c r="IBX148" s="21"/>
      <c r="IBY148" s="21"/>
      <c r="IBZ148" s="21"/>
      <c r="ICA148" s="21"/>
      <c r="ICB148" s="21"/>
      <c r="ICC148" s="21"/>
      <c r="ICD148" s="21"/>
      <c r="ICE148" s="21"/>
      <c r="ICF148" s="21"/>
      <c r="ICG148" s="21"/>
      <c r="ICH148" s="21"/>
      <c r="ICI148" s="21"/>
      <c r="ICJ148" s="21"/>
      <c r="ICK148" s="21"/>
      <c r="ICL148" s="21"/>
      <c r="ICM148" s="21"/>
      <c r="ICN148" s="21"/>
      <c r="ICO148" s="21"/>
      <c r="ICP148" s="21"/>
      <c r="ICQ148" s="21"/>
      <c r="ICR148" s="21"/>
      <c r="ICS148" s="21"/>
      <c r="ICT148" s="21"/>
      <c r="ICU148" s="21"/>
      <c r="ICV148" s="21"/>
      <c r="ICW148" s="21"/>
      <c r="ICX148" s="21"/>
      <c r="ICY148" s="21"/>
      <c r="ICZ148" s="21"/>
      <c r="IDA148" s="21"/>
      <c r="IDB148" s="21"/>
      <c r="IDC148" s="21"/>
      <c r="IDD148" s="21"/>
      <c r="IDE148" s="21"/>
      <c r="IDF148" s="21"/>
      <c r="IDG148" s="21"/>
      <c r="IDH148" s="21"/>
      <c r="IDI148" s="21"/>
      <c r="IDJ148" s="21"/>
      <c r="IDK148" s="21"/>
      <c r="IDL148" s="21"/>
      <c r="IDM148" s="21"/>
      <c r="IDN148" s="21"/>
      <c r="IDO148" s="21"/>
      <c r="IDP148" s="21"/>
      <c r="IDQ148" s="21"/>
      <c r="IDR148" s="21"/>
      <c r="IDS148" s="21"/>
      <c r="IDT148" s="21"/>
      <c r="IDU148" s="21"/>
      <c r="IDV148" s="21"/>
      <c r="IDW148" s="21"/>
      <c r="IDX148" s="21"/>
      <c r="IDY148" s="21"/>
      <c r="IDZ148" s="21"/>
      <c r="IEA148" s="21"/>
      <c r="IEB148" s="21"/>
      <c r="IEC148" s="21"/>
      <c r="IED148" s="21"/>
      <c r="IEE148" s="21"/>
      <c r="IEF148" s="21"/>
      <c r="IEG148" s="21"/>
      <c r="IEH148" s="21"/>
      <c r="IEI148" s="21"/>
      <c r="IEJ148" s="21"/>
      <c r="IEK148" s="21"/>
      <c r="IEL148" s="21"/>
      <c r="IEM148" s="21"/>
      <c r="IEN148" s="21"/>
      <c r="IEO148" s="21"/>
      <c r="IEP148" s="21"/>
      <c r="IEQ148" s="21"/>
      <c r="IER148" s="21"/>
      <c r="IES148" s="21"/>
      <c r="IET148" s="21"/>
      <c r="IEU148" s="21"/>
      <c r="IEV148" s="21"/>
      <c r="IEW148" s="21"/>
      <c r="IEX148" s="21"/>
      <c r="IEY148" s="21"/>
      <c r="IEZ148" s="21"/>
      <c r="IFA148" s="21"/>
      <c r="IFB148" s="21"/>
      <c r="IFC148" s="21"/>
      <c r="IFD148" s="21"/>
      <c r="IFE148" s="21"/>
      <c r="IFF148" s="21"/>
      <c r="IFG148" s="21"/>
      <c r="IFH148" s="21"/>
      <c r="IFI148" s="21"/>
      <c r="IFJ148" s="21"/>
      <c r="IFK148" s="21"/>
      <c r="IFL148" s="21"/>
      <c r="IFM148" s="21"/>
      <c r="IFN148" s="21"/>
      <c r="IFO148" s="21"/>
      <c r="IFP148" s="21"/>
      <c r="IFQ148" s="21"/>
      <c r="IFR148" s="21"/>
      <c r="IFS148" s="21"/>
      <c r="IFT148" s="21"/>
      <c r="IFU148" s="21"/>
      <c r="IFV148" s="21"/>
      <c r="IFW148" s="21"/>
      <c r="IFX148" s="21"/>
      <c r="IFY148" s="21"/>
      <c r="IFZ148" s="21"/>
      <c r="IGA148" s="21"/>
      <c r="IGB148" s="21"/>
      <c r="IGC148" s="21"/>
      <c r="IGD148" s="21"/>
      <c r="IGE148" s="21"/>
      <c r="IGF148" s="21"/>
      <c r="IGG148" s="21"/>
      <c r="IGH148" s="21"/>
      <c r="IGI148" s="21"/>
      <c r="IGJ148" s="21"/>
      <c r="IGK148" s="21"/>
      <c r="IGL148" s="21"/>
      <c r="IGM148" s="21"/>
      <c r="IGN148" s="21"/>
      <c r="IGO148" s="21"/>
      <c r="IGP148" s="21"/>
      <c r="IGQ148" s="21"/>
      <c r="IGR148" s="21"/>
      <c r="IGS148" s="21"/>
      <c r="IGT148" s="21"/>
      <c r="IGU148" s="21"/>
      <c r="IGV148" s="21"/>
      <c r="IGW148" s="21"/>
      <c r="IGX148" s="21"/>
      <c r="IGY148" s="21"/>
      <c r="IGZ148" s="21"/>
      <c r="IHA148" s="21"/>
      <c r="IHB148" s="21"/>
      <c r="IHC148" s="21"/>
      <c r="IHD148" s="21"/>
      <c r="IHE148" s="21"/>
      <c r="IHF148" s="21"/>
      <c r="IHG148" s="21"/>
      <c r="IHH148" s="21"/>
      <c r="IHI148" s="21"/>
      <c r="IHJ148" s="21"/>
      <c r="IHK148" s="21"/>
      <c r="IHL148" s="21"/>
      <c r="IHM148" s="21"/>
      <c r="IHN148" s="21"/>
      <c r="IHO148" s="21"/>
      <c r="IHP148" s="21"/>
      <c r="IHQ148" s="21"/>
      <c r="IHR148" s="21"/>
      <c r="IHS148" s="21"/>
      <c r="IHT148" s="21"/>
      <c r="IHU148" s="21"/>
      <c r="IHV148" s="21"/>
      <c r="IHW148" s="21"/>
      <c r="IHX148" s="21"/>
      <c r="IHY148" s="21"/>
      <c r="IHZ148" s="21"/>
      <c r="IIA148" s="21"/>
      <c r="IIB148" s="21"/>
      <c r="IIC148" s="21"/>
      <c r="IID148" s="21"/>
      <c r="IIE148" s="21"/>
      <c r="IIF148" s="21"/>
      <c r="IIG148" s="21"/>
      <c r="IIH148" s="21"/>
      <c r="III148" s="21"/>
      <c r="IIJ148" s="21"/>
      <c r="IIK148" s="21"/>
      <c r="IIL148" s="21"/>
      <c r="IIM148" s="21"/>
      <c r="IIN148" s="21"/>
      <c r="IIO148" s="21"/>
      <c r="IIP148" s="21"/>
      <c r="IIQ148" s="21"/>
      <c r="IIR148" s="21"/>
      <c r="IIS148" s="21"/>
      <c r="IIT148" s="21"/>
      <c r="IIU148" s="21"/>
      <c r="IIV148" s="21"/>
      <c r="IIW148" s="21"/>
      <c r="IIX148" s="21"/>
      <c r="IIY148" s="21"/>
      <c r="IIZ148" s="21"/>
      <c r="IJA148" s="21"/>
      <c r="IJB148" s="21"/>
      <c r="IJC148" s="21"/>
      <c r="IJD148" s="21"/>
      <c r="IJE148" s="21"/>
      <c r="IJF148" s="21"/>
      <c r="IJG148" s="21"/>
      <c r="IJH148" s="21"/>
      <c r="IJI148" s="21"/>
      <c r="IJJ148" s="21"/>
      <c r="IJK148" s="21"/>
      <c r="IJL148" s="21"/>
      <c r="IJM148" s="21"/>
      <c r="IJN148" s="21"/>
      <c r="IJO148" s="21"/>
      <c r="IJP148" s="21"/>
      <c r="IJQ148" s="21"/>
      <c r="IJR148" s="21"/>
      <c r="IJS148" s="21"/>
      <c r="IJT148" s="21"/>
      <c r="IJU148" s="21"/>
      <c r="IJV148" s="21"/>
      <c r="IJW148" s="21"/>
      <c r="IJX148" s="21"/>
      <c r="IJY148" s="21"/>
      <c r="IJZ148" s="21"/>
      <c r="IKA148" s="21"/>
      <c r="IKB148" s="21"/>
      <c r="IKC148" s="21"/>
      <c r="IKD148" s="21"/>
      <c r="IKE148" s="21"/>
      <c r="IKF148" s="21"/>
      <c r="IKG148" s="21"/>
      <c r="IKH148" s="21"/>
      <c r="IKI148" s="21"/>
      <c r="IKJ148" s="21"/>
      <c r="IKK148" s="21"/>
      <c r="IKL148" s="21"/>
      <c r="IKM148" s="21"/>
      <c r="IKN148" s="21"/>
      <c r="IKO148" s="21"/>
      <c r="IKP148" s="21"/>
      <c r="IKQ148" s="21"/>
      <c r="IKR148" s="21"/>
      <c r="IKS148" s="21"/>
      <c r="IKT148" s="21"/>
      <c r="IKU148" s="21"/>
      <c r="IKV148" s="21"/>
      <c r="IKW148" s="21"/>
      <c r="IKX148" s="21"/>
      <c r="IKY148" s="21"/>
      <c r="IKZ148" s="21"/>
      <c r="ILA148" s="21"/>
      <c r="ILB148" s="21"/>
      <c r="ILC148" s="21"/>
      <c r="ILD148" s="21"/>
      <c r="ILE148" s="21"/>
      <c r="ILF148" s="21"/>
      <c r="ILG148" s="21"/>
      <c r="ILH148" s="21"/>
      <c r="ILI148" s="21"/>
      <c r="ILJ148" s="21"/>
      <c r="ILK148" s="21"/>
      <c r="ILL148" s="21"/>
      <c r="ILM148" s="21"/>
      <c r="ILN148" s="21"/>
      <c r="ILO148" s="21"/>
      <c r="ILP148" s="21"/>
      <c r="ILQ148" s="21"/>
      <c r="ILR148" s="21"/>
      <c r="ILS148" s="21"/>
      <c r="ILT148" s="21"/>
      <c r="ILU148" s="21"/>
      <c r="ILV148" s="21"/>
      <c r="ILW148" s="21"/>
      <c r="ILX148" s="21"/>
      <c r="ILY148" s="21"/>
      <c r="ILZ148" s="21"/>
      <c r="IMA148" s="21"/>
      <c r="IMB148" s="21"/>
      <c r="IMC148" s="21"/>
      <c r="IMD148" s="21"/>
      <c r="IME148" s="21"/>
      <c r="IMF148" s="21"/>
      <c r="IMG148" s="21"/>
      <c r="IMH148" s="21"/>
      <c r="IMI148" s="21"/>
      <c r="IMJ148" s="21"/>
      <c r="IMK148" s="21"/>
      <c r="IML148" s="21"/>
      <c r="IMM148" s="21"/>
      <c r="IMN148" s="21"/>
      <c r="IMO148" s="21"/>
      <c r="IMP148" s="21"/>
      <c r="IMQ148" s="21"/>
      <c r="IMR148" s="21"/>
      <c r="IMS148" s="21"/>
      <c r="IMT148" s="21"/>
      <c r="IMU148" s="21"/>
      <c r="IMV148" s="21"/>
      <c r="IMW148" s="21"/>
      <c r="IMX148" s="21"/>
      <c r="IMY148" s="21"/>
      <c r="IMZ148" s="21"/>
      <c r="INA148" s="21"/>
      <c r="INB148" s="21"/>
      <c r="INC148" s="21"/>
      <c r="IND148" s="21"/>
      <c r="INE148" s="21"/>
      <c r="INF148" s="21"/>
      <c r="ING148" s="21"/>
      <c r="INH148" s="21"/>
      <c r="INI148" s="21"/>
      <c r="INJ148" s="21"/>
      <c r="INK148" s="21"/>
      <c r="INL148" s="21"/>
      <c r="INM148" s="21"/>
      <c r="INN148" s="21"/>
      <c r="INO148" s="21"/>
      <c r="INP148" s="21"/>
      <c r="INQ148" s="21"/>
      <c r="INR148" s="21"/>
      <c r="INS148" s="21"/>
      <c r="INT148" s="21"/>
      <c r="INU148" s="21"/>
      <c r="INV148" s="21"/>
      <c r="INW148" s="21"/>
      <c r="INX148" s="21"/>
      <c r="INY148" s="21"/>
      <c r="INZ148" s="21"/>
      <c r="IOA148" s="21"/>
      <c r="IOB148" s="21"/>
      <c r="IOC148" s="21"/>
      <c r="IOD148" s="21"/>
      <c r="IOE148" s="21"/>
      <c r="IOF148" s="21"/>
      <c r="IOG148" s="21"/>
      <c r="IOH148" s="21"/>
      <c r="IOI148" s="21"/>
      <c r="IOJ148" s="21"/>
      <c r="IOK148" s="21"/>
      <c r="IOL148" s="21"/>
      <c r="IOM148" s="21"/>
      <c r="ION148" s="21"/>
      <c r="IOO148" s="21"/>
      <c r="IOP148" s="21"/>
      <c r="IOQ148" s="21"/>
      <c r="IOR148" s="21"/>
      <c r="IOS148" s="21"/>
      <c r="IOT148" s="21"/>
      <c r="IOU148" s="21"/>
      <c r="IOV148" s="21"/>
      <c r="IOW148" s="21"/>
      <c r="IOX148" s="21"/>
      <c r="IOY148" s="21"/>
      <c r="IOZ148" s="21"/>
      <c r="IPA148" s="21"/>
      <c r="IPB148" s="21"/>
      <c r="IPC148" s="21"/>
      <c r="IPD148" s="21"/>
      <c r="IPE148" s="21"/>
      <c r="IPF148" s="21"/>
      <c r="IPG148" s="21"/>
      <c r="IPH148" s="21"/>
      <c r="IPI148" s="21"/>
      <c r="IPJ148" s="21"/>
      <c r="IPK148" s="21"/>
      <c r="IPL148" s="21"/>
      <c r="IPM148" s="21"/>
      <c r="IPN148" s="21"/>
      <c r="IPO148" s="21"/>
      <c r="IPP148" s="21"/>
      <c r="IPQ148" s="21"/>
      <c r="IPR148" s="21"/>
      <c r="IPS148" s="21"/>
      <c r="IPT148" s="21"/>
      <c r="IPU148" s="21"/>
      <c r="IPV148" s="21"/>
      <c r="IPW148" s="21"/>
      <c r="IPX148" s="21"/>
      <c r="IPY148" s="21"/>
      <c r="IPZ148" s="21"/>
      <c r="IQA148" s="21"/>
      <c r="IQB148" s="21"/>
      <c r="IQC148" s="21"/>
      <c r="IQD148" s="21"/>
      <c r="IQE148" s="21"/>
      <c r="IQF148" s="21"/>
      <c r="IQG148" s="21"/>
      <c r="IQH148" s="21"/>
      <c r="IQI148" s="21"/>
      <c r="IQJ148" s="21"/>
      <c r="IQK148" s="21"/>
      <c r="IQL148" s="21"/>
      <c r="IQM148" s="21"/>
      <c r="IQN148" s="21"/>
      <c r="IQO148" s="21"/>
      <c r="IQP148" s="21"/>
      <c r="IQQ148" s="21"/>
      <c r="IQR148" s="21"/>
      <c r="IQS148" s="21"/>
      <c r="IQT148" s="21"/>
      <c r="IQU148" s="21"/>
      <c r="IQV148" s="21"/>
      <c r="IQW148" s="21"/>
      <c r="IQX148" s="21"/>
      <c r="IQY148" s="21"/>
      <c r="IQZ148" s="21"/>
      <c r="IRA148" s="21"/>
      <c r="IRB148" s="21"/>
      <c r="IRC148" s="21"/>
      <c r="IRD148" s="21"/>
      <c r="IRE148" s="21"/>
      <c r="IRF148" s="21"/>
      <c r="IRG148" s="21"/>
      <c r="IRH148" s="21"/>
      <c r="IRI148" s="21"/>
      <c r="IRJ148" s="21"/>
      <c r="IRK148" s="21"/>
      <c r="IRL148" s="21"/>
      <c r="IRM148" s="21"/>
      <c r="IRN148" s="21"/>
      <c r="IRO148" s="21"/>
      <c r="IRP148" s="21"/>
      <c r="IRQ148" s="21"/>
      <c r="IRR148" s="21"/>
      <c r="IRS148" s="21"/>
      <c r="IRT148" s="21"/>
      <c r="IRU148" s="21"/>
      <c r="IRV148" s="21"/>
      <c r="IRW148" s="21"/>
      <c r="IRX148" s="21"/>
      <c r="IRY148" s="21"/>
      <c r="IRZ148" s="21"/>
      <c r="ISA148" s="21"/>
      <c r="ISB148" s="21"/>
      <c r="ISC148" s="21"/>
      <c r="ISD148" s="21"/>
      <c r="ISE148" s="21"/>
      <c r="ISF148" s="21"/>
      <c r="ISG148" s="21"/>
      <c r="ISH148" s="21"/>
      <c r="ISI148" s="21"/>
      <c r="ISJ148" s="21"/>
      <c r="ISK148" s="21"/>
      <c r="ISL148" s="21"/>
      <c r="ISM148" s="21"/>
      <c r="ISN148" s="21"/>
      <c r="ISO148" s="21"/>
      <c r="ISP148" s="21"/>
      <c r="ISQ148" s="21"/>
      <c r="ISR148" s="21"/>
      <c r="ISS148" s="21"/>
      <c r="IST148" s="21"/>
      <c r="ISU148" s="21"/>
      <c r="ISV148" s="21"/>
      <c r="ISW148" s="21"/>
      <c r="ISX148" s="21"/>
      <c r="ISY148" s="21"/>
      <c r="ISZ148" s="21"/>
      <c r="ITA148" s="21"/>
      <c r="ITB148" s="21"/>
      <c r="ITC148" s="21"/>
      <c r="ITD148" s="21"/>
      <c r="ITE148" s="21"/>
      <c r="ITF148" s="21"/>
      <c r="ITG148" s="21"/>
      <c r="ITH148" s="21"/>
      <c r="ITI148" s="21"/>
      <c r="ITJ148" s="21"/>
      <c r="ITK148" s="21"/>
      <c r="ITL148" s="21"/>
      <c r="ITM148" s="21"/>
      <c r="ITN148" s="21"/>
      <c r="ITO148" s="21"/>
      <c r="ITP148" s="21"/>
      <c r="ITQ148" s="21"/>
      <c r="ITR148" s="21"/>
      <c r="ITS148" s="21"/>
      <c r="ITT148" s="21"/>
      <c r="ITU148" s="21"/>
      <c r="ITV148" s="21"/>
      <c r="ITW148" s="21"/>
      <c r="ITX148" s="21"/>
      <c r="ITY148" s="21"/>
      <c r="ITZ148" s="21"/>
      <c r="IUA148" s="21"/>
      <c r="IUB148" s="21"/>
      <c r="IUC148" s="21"/>
      <c r="IUD148" s="21"/>
      <c r="IUE148" s="21"/>
      <c r="IUF148" s="21"/>
      <c r="IUG148" s="21"/>
      <c r="IUH148" s="21"/>
      <c r="IUI148" s="21"/>
      <c r="IUJ148" s="21"/>
      <c r="IUK148" s="21"/>
      <c r="IUL148" s="21"/>
      <c r="IUM148" s="21"/>
      <c r="IUN148" s="21"/>
      <c r="IUO148" s="21"/>
      <c r="IUP148" s="21"/>
      <c r="IUQ148" s="21"/>
      <c r="IUR148" s="21"/>
      <c r="IUS148" s="21"/>
      <c r="IUT148" s="21"/>
      <c r="IUU148" s="21"/>
      <c r="IUV148" s="21"/>
      <c r="IUW148" s="21"/>
      <c r="IUX148" s="21"/>
      <c r="IUY148" s="21"/>
      <c r="IUZ148" s="21"/>
      <c r="IVA148" s="21"/>
      <c r="IVB148" s="21"/>
      <c r="IVC148" s="21"/>
      <c r="IVD148" s="21"/>
      <c r="IVE148" s="21"/>
      <c r="IVF148" s="21"/>
      <c r="IVG148" s="21"/>
      <c r="IVH148" s="21"/>
      <c r="IVI148" s="21"/>
      <c r="IVJ148" s="21"/>
      <c r="IVK148" s="21"/>
      <c r="IVL148" s="21"/>
      <c r="IVM148" s="21"/>
      <c r="IVN148" s="21"/>
      <c r="IVO148" s="21"/>
      <c r="IVP148" s="21"/>
      <c r="IVQ148" s="21"/>
      <c r="IVR148" s="21"/>
      <c r="IVS148" s="21"/>
      <c r="IVT148" s="21"/>
      <c r="IVU148" s="21"/>
      <c r="IVV148" s="21"/>
      <c r="IVW148" s="21"/>
      <c r="IVX148" s="21"/>
      <c r="IVY148" s="21"/>
      <c r="IVZ148" s="21"/>
      <c r="IWA148" s="21"/>
      <c r="IWB148" s="21"/>
      <c r="IWC148" s="21"/>
      <c r="IWD148" s="21"/>
      <c r="IWE148" s="21"/>
      <c r="IWF148" s="21"/>
      <c r="IWG148" s="21"/>
      <c r="IWH148" s="21"/>
      <c r="IWI148" s="21"/>
      <c r="IWJ148" s="21"/>
      <c r="IWK148" s="21"/>
      <c r="IWL148" s="21"/>
      <c r="IWM148" s="21"/>
      <c r="IWN148" s="21"/>
      <c r="IWO148" s="21"/>
      <c r="IWP148" s="21"/>
      <c r="IWQ148" s="21"/>
      <c r="IWR148" s="21"/>
      <c r="IWS148" s="21"/>
      <c r="IWT148" s="21"/>
      <c r="IWU148" s="21"/>
      <c r="IWV148" s="21"/>
      <c r="IWW148" s="21"/>
      <c r="IWX148" s="21"/>
      <c r="IWY148" s="21"/>
      <c r="IWZ148" s="21"/>
      <c r="IXA148" s="21"/>
      <c r="IXB148" s="21"/>
      <c r="IXC148" s="21"/>
      <c r="IXD148" s="21"/>
      <c r="IXE148" s="21"/>
      <c r="IXF148" s="21"/>
      <c r="IXG148" s="21"/>
      <c r="IXH148" s="21"/>
      <c r="IXI148" s="21"/>
      <c r="IXJ148" s="21"/>
      <c r="IXK148" s="21"/>
      <c r="IXL148" s="21"/>
      <c r="IXM148" s="21"/>
      <c r="IXN148" s="21"/>
      <c r="IXO148" s="21"/>
      <c r="IXP148" s="21"/>
      <c r="IXQ148" s="21"/>
      <c r="IXR148" s="21"/>
      <c r="IXS148" s="21"/>
      <c r="IXT148" s="21"/>
      <c r="IXU148" s="21"/>
      <c r="IXV148" s="21"/>
      <c r="IXW148" s="21"/>
      <c r="IXX148" s="21"/>
      <c r="IXY148" s="21"/>
      <c r="IXZ148" s="21"/>
      <c r="IYA148" s="21"/>
      <c r="IYB148" s="21"/>
      <c r="IYC148" s="21"/>
      <c r="IYD148" s="21"/>
      <c r="IYE148" s="21"/>
      <c r="IYF148" s="21"/>
      <c r="IYG148" s="21"/>
      <c r="IYH148" s="21"/>
      <c r="IYI148" s="21"/>
      <c r="IYJ148" s="21"/>
      <c r="IYK148" s="21"/>
      <c r="IYL148" s="21"/>
      <c r="IYM148" s="21"/>
      <c r="IYN148" s="21"/>
      <c r="IYO148" s="21"/>
      <c r="IYP148" s="21"/>
      <c r="IYQ148" s="21"/>
      <c r="IYR148" s="21"/>
      <c r="IYS148" s="21"/>
      <c r="IYT148" s="21"/>
      <c r="IYU148" s="21"/>
      <c r="IYV148" s="21"/>
      <c r="IYW148" s="21"/>
      <c r="IYX148" s="21"/>
      <c r="IYY148" s="21"/>
      <c r="IYZ148" s="21"/>
      <c r="IZA148" s="21"/>
      <c r="IZB148" s="21"/>
      <c r="IZC148" s="21"/>
      <c r="IZD148" s="21"/>
      <c r="IZE148" s="21"/>
      <c r="IZF148" s="21"/>
      <c r="IZG148" s="21"/>
      <c r="IZH148" s="21"/>
      <c r="IZI148" s="21"/>
      <c r="IZJ148" s="21"/>
      <c r="IZK148" s="21"/>
      <c r="IZL148" s="21"/>
      <c r="IZM148" s="21"/>
      <c r="IZN148" s="21"/>
      <c r="IZO148" s="21"/>
      <c r="IZP148" s="21"/>
      <c r="IZQ148" s="21"/>
      <c r="IZR148" s="21"/>
      <c r="IZS148" s="21"/>
      <c r="IZT148" s="21"/>
      <c r="IZU148" s="21"/>
      <c r="IZV148" s="21"/>
      <c r="IZW148" s="21"/>
      <c r="IZX148" s="21"/>
      <c r="IZY148" s="21"/>
      <c r="IZZ148" s="21"/>
      <c r="JAA148" s="21"/>
      <c r="JAB148" s="21"/>
      <c r="JAC148" s="21"/>
      <c r="JAD148" s="21"/>
      <c r="JAE148" s="21"/>
      <c r="JAF148" s="21"/>
      <c r="JAG148" s="21"/>
      <c r="JAH148" s="21"/>
      <c r="JAI148" s="21"/>
      <c r="JAJ148" s="21"/>
      <c r="JAK148" s="21"/>
      <c r="JAL148" s="21"/>
      <c r="JAM148" s="21"/>
      <c r="JAN148" s="21"/>
      <c r="JAO148" s="21"/>
      <c r="JAP148" s="21"/>
      <c r="JAQ148" s="21"/>
      <c r="JAR148" s="21"/>
      <c r="JAS148" s="21"/>
      <c r="JAT148" s="21"/>
      <c r="JAU148" s="21"/>
      <c r="JAV148" s="21"/>
      <c r="JAW148" s="21"/>
      <c r="JAX148" s="21"/>
      <c r="JAY148" s="21"/>
      <c r="JAZ148" s="21"/>
      <c r="JBA148" s="21"/>
      <c r="JBB148" s="21"/>
      <c r="JBC148" s="21"/>
      <c r="JBD148" s="21"/>
      <c r="JBE148" s="21"/>
      <c r="JBF148" s="21"/>
      <c r="JBG148" s="21"/>
      <c r="JBH148" s="21"/>
      <c r="JBI148" s="21"/>
      <c r="JBJ148" s="21"/>
      <c r="JBK148" s="21"/>
      <c r="JBL148" s="21"/>
      <c r="JBM148" s="21"/>
      <c r="JBN148" s="21"/>
      <c r="JBO148" s="21"/>
      <c r="JBP148" s="21"/>
      <c r="JBQ148" s="21"/>
      <c r="JBR148" s="21"/>
      <c r="JBS148" s="21"/>
      <c r="JBT148" s="21"/>
      <c r="JBU148" s="21"/>
      <c r="JBV148" s="21"/>
      <c r="JBW148" s="21"/>
      <c r="JBX148" s="21"/>
      <c r="JBY148" s="21"/>
      <c r="JBZ148" s="21"/>
      <c r="JCA148" s="21"/>
      <c r="JCB148" s="21"/>
      <c r="JCC148" s="21"/>
      <c r="JCD148" s="21"/>
      <c r="JCE148" s="21"/>
      <c r="JCF148" s="21"/>
      <c r="JCG148" s="21"/>
      <c r="JCH148" s="21"/>
      <c r="JCI148" s="21"/>
      <c r="JCJ148" s="21"/>
      <c r="JCK148" s="21"/>
      <c r="JCL148" s="21"/>
      <c r="JCM148" s="21"/>
      <c r="JCN148" s="21"/>
      <c r="JCO148" s="21"/>
      <c r="JCP148" s="21"/>
      <c r="JCQ148" s="21"/>
      <c r="JCR148" s="21"/>
      <c r="JCS148" s="21"/>
      <c r="JCT148" s="21"/>
      <c r="JCU148" s="21"/>
      <c r="JCV148" s="21"/>
      <c r="JCW148" s="21"/>
      <c r="JCX148" s="21"/>
      <c r="JCY148" s="21"/>
      <c r="JCZ148" s="21"/>
      <c r="JDA148" s="21"/>
      <c r="JDB148" s="21"/>
      <c r="JDC148" s="21"/>
      <c r="JDD148" s="21"/>
      <c r="JDE148" s="21"/>
      <c r="JDF148" s="21"/>
      <c r="JDG148" s="21"/>
      <c r="JDH148" s="21"/>
      <c r="JDI148" s="21"/>
      <c r="JDJ148" s="21"/>
      <c r="JDK148" s="21"/>
      <c r="JDL148" s="21"/>
      <c r="JDM148" s="21"/>
      <c r="JDN148" s="21"/>
      <c r="JDO148" s="21"/>
      <c r="JDP148" s="21"/>
      <c r="JDQ148" s="21"/>
      <c r="JDR148" s="21"/>
      <c r="JDS148" s="21"/>
      <c r="JDT148" s="21"/>
      <c r="JDU148" s="21"/>
      <c r="JDV148" s="21"/>
      <c r="JDW148" s="21"/>
      <c r="JDX148" s="21"/>
      <c r="JDY148" s="21"/>
      <c r="JDZ148" s="21"/>
      <c r="JEA148" s="21"/>
      <c r="JEB148" s="21"/>
      <c r="JEC148" s="21"/>
      <c r="JED148" s="21"/>
      <c r="JEE148" s="21"/>
      <c r="JEF148" s="21"/>
      <c r="JEG148" s="21"/>
      <c r="JEH148" s="21"/>
      <c r="JEI148" s="21"/>
      <c r="JEJ148" s="21"/>
      <c r="JEK148" s="21"/>
      <c r="JEL148" s="21"/>
      <c r="JEM148" s="21"/>
      <c r="JEN148" s="21"/>
      <c r="JEO148" s="21"/>
      <c r="JEP148" s="21"/>
      <c r="JEQ148" s="21"/>
      <c r="JER148" s="21"/>
      <c r="JES148" s="21"/>
      <c r="JET148" s="21"/>
      <c r="JEU148" s="21"/>
      <c r="JEV148" s="21"/>
      <c r="JEW148" s="21"/>
      <c r="JEX148" s="21"/>
      <c r="JEY148" s="21"/>
      <c r="JEZ148" s="21"/>
      <c r="JFA148" s="21"/>
      <c r="JFB148" s="21"/>
      <c r="JFC148" s="21"/>
      <c r="JFD148" s="21"/>
      <c r="JFE148" s="21"/>
      <c r="JFF148" s="21"/>
      <c r="JFG148" s="21"/>
      <c r="JFH148" s="21"/>
      <c r="JFI148" s="21"/>
      <c r="JFJ148" s="21"/>
      <c r="JFK148" s="21"/>
      <c r="JFL148" s="21"/>
      <c r="JFM148" s="21"/>
      <c r="JFN148" s="21"/>
      <c r="JFO148" s="21"/>
      <c r="JFP148" s="21"/>
      <c r="JFQ148" s="21"/>
      <c r="JFR148" s="21"/>
      <c r="JFS148" s="21"/>
      <c r="JFT148" s="21"/>
      <c r="JFU148" s="21"/>
      <c r="JFV148" s="21"/>
      <c r="JFW148" s="21"/>
      <c r="JFX148" s="21"/>
      <c r="JFY148" s="21"/>
      <c r="JFZ148" s="21"/>
      <c r="JGA148" s="21"/>
      <c r="JGB148" s="21"/>
      <c r="JGC148" s="21"/>
      <c r="JGD148" s="21"/>
      <c r="JGE148" s="21"/>
      <c r="JGF148" s="21"/>
      <c r="JGG148" s="21"/>
      <c r="JGH148" s="21"/>
      <c r="JGI148" s="21"/>
      <c r="JGJ148" s="21"/>
      <c r="JGK148" s="21"/>
      <c r="JGL148" s="21"/>
      <c r="JGM148" s="21"/>
      <c r="JGN148" s="21"/>
      <c r="JGO148" s="21"/>
      <c r="JGP148" s="21"/>
      <c r="JGQ148" s="21"/>
      <c r="JGR148" s="21"/>
      <c r="JGS148" s="21"/>
      <c r="JGT148" s="21"/>
      <c r="JGU148" s="21"/>
      <c r="JGV148" s="21"/>
      <c r="JGW148" s="21"/>
      <c r="JGX148" s="21"/>
      <c r="JGY148" s="21"/>
      <c r="JGZ148" s="21"/>
      <c r="JHA148" s="21"/>
      <c r="JHB148" s="21"/>
      <c r="JHC148" s="21"/>
      <c r="JHD148" s="21"/>
      <c r="JHE148" s="21"/>
      <c r="JHF148" s="21"/>
      <c r="JHG148" s="21"/>
      <c r="JHH148" s="21"/>
      <c r="JHI148" s="21"/>
      <c r="JHJ148" s="21"/>
      <c r="JHK148" s="21"/>
      <c r="JHL148" s="21"/>
      <c r="JHM148" s="21"/>
      <c r="JHN148" s="21"/>
      <c r="JHO148" s="21"/>
      <c r="JHP148" s="21"/>
      <c r="JHQ148" s="21"/>
      <c r="JHR148" s="21"/>
      <c r="JHS148" s="21"/>
      <c r="JHT148" s="21"/>
      <c r="JHU148" s="21"/>
      <c r="JHV148" s="21"/>
      <c r="JHW148" s="21"/>
      <c r="JHX148" s="21"/>
      <c r="JHY148" s="21"/>
      <c r="JHZ148" s="21"/>
      <c r="JIA148" s="21"/>
      <c r="JIB148" s="21"/>
      <c r="JIC148" s="21"/>
      <c r="JID148" s="21"/>
      <c r="JIE148" s="21"/>
      <c r="JIF148" s="21"/>
      <c r="JIG148" s="21"/>
      <c r="JIH148" s="21"/>
      <c r="JII148" s="21"/>
      <c r="JIJ148" s="21"/>
      <c r="JIK148" s="21"/>
      <c r="JIL148" s="21"/>
      <c r="JIM148" s="21"/>
      <c r="JIN148" s="21"/>
      <c r="JIO148" s="21"/>
      <c r="JIP148" s="21"/>
      <c r="JIQ148" s="21"/>
      <c r="JIR148" s="21"/>
      <c r="JIS148" s="21"/>
      <c r="JIT148" s="21"/>
      <c r="JIU148" s="21"/>
      <c r="JIV148" s="21"/>
      <c r="JIW148" s="21"/>
      <c r="JIX148" s="21"/>
      <c r="JIY148" s="21"/>
      <c r="JIZ148" s="21"/>
      <c r="JJA148" s="21"/>
      <c r="JJB148" s="21"/>
      <c r="JJC148" s="21"/>
      <c r="JJD148" s="21"/>
      <c r="JJE148" s="21"/>
      <c r="JJF148" s="21"/>
      <c r="JJG148" s="21"/>
      <c r="JJH148" s="21"/>
      <c r="JJI148" s="21"/>
      <c r="JJJ148" s="21"/>
      <c r="JJK148" s="21"/>
      <c r="JJL148" s="21"/>
      <c r="JJM148" s="21"/>
      <c r="JJN148" s="21"/>
      <c r="JJO148" s="21"/>
      <c r="JJP148" s="21"/>
      <c r="JJQ148" s="21"/>
      <c r="JJR148" s="21"/>
      <c r="JJS148" s="21"/>
      <c r="JJT148" s="21"/>
      <c r="JJU148" s="21"/>
      <c r="JJV148" s="21"/>
      <c r="JJW148" s="21"/>
      <c r="JJX148" s="21"/>
      <c r="JJY148" s="21"/>
      <c r="JJZ148" s="21"/>
      <c r="JKA148" s="21"/>
      <c r="JKB148" s="21"/>
      <c r="JKC148" s="21"/>
      <c r="JKD148" s="21"/>
      <c r="JKE148" s="21"/>
      <c r="JKF148" s="21"/>
      <c r="JKG148" s="21"/>
      <c r="JKH148" s="21"/>
      <c r="JKI148" s="21"/>
      <c r="JKJ148" s="21"/>
      <c r="JKK148" s="21"/>
      <c r="JKL148" s="21"/>
      <c r="JKM148" s="21"/>
      <c r="JKN148" s="21"/>
      <c r="JKO148" s="21"/>
      <c r="JKP148" s="21"/>
      <c r="JKQ148" s="21"/>
      <c r="JKR148" s="21"/>
      <c r="JKS148" s="21"/>
      <c r="JKT148" s="21"/>
      <c r="JKU148" s="21"/>
      <c r="JKV148" s="21"/>
      <c r="JKW148" s="21"/>
      <c r="JKX148" s="21"/>
      <c r="JKY148" s="21"/>
      <c r="JKZ148" s="21"/>
      <c r="JLA148" s="21"/>
      <c r="JLB148" s="21"/>
      <c r="JLC148" s="21"/>
      <c r="JLD148" s="21"/>
      <c r="JLE148" s="21"/>
      <c r="JLF148" s="21"/>
      <c r="JLG148" s="21"/>
      <c r="JLH148" s="21"/>
      <c r="JLI148" s="21"/>
      <c r="JLJ148" s="21"/>
      <c r="JLK148" s="21"/>
      <c r="JLL148" s="21"/>
      <c r="JLM148" s="21"/>
      <c r="JLN148" s="21"/>
      <c r="JLO148" s="21"/>
      <c r="JLP148" s="21"/>
      <c r="JLQ148" s="21"/>
      <c r="JLR148" s="21"/>
      <c r="JLS148" s="21"/>
      <c r="JLT148" s="21"/>
      <c r="JLU148" s="21"/>
      <c r="JLV148" s="21"/>
      <c r="JLW148" s="21"/>
      <c r="JLX148" s="21"/>
      <c r="JLY148" s="21"/>
      <c r="JLZ148" s="21"/>
      <c r="JMA148" s="21"/>
      <c r="JMB148" s="21"/>
      <c r="JMC148" s="21"/>
      <c r="JMD148" s="21"/>
      <c r="JME148" s="21"/>
      <c r="JMF148" s="21"/>
      <c r="JMG148" s="21"/>
      <c r="JMH148" s="21"/>
      <c r="JMI148" s="21"/>
      <c r="JMJ148" s="21"/>
      <c r="JMK148" s="21"/>
      <c r="JML148" s="21"/>
      <c r="JMM148" s="21"/>
      <c r="JMN148" s="21"/>
      <c r="JMO148" s="21"/>
      <c r="JMP148" s="21"/>
      <c r="JMQ148" s="21"/>
      <c r="JMR148" s="21"/>
      <c r="JMS148" s="21"/>
      <c r="JMT148" s="21"/>
      <c r="JMU148" s="21"/>
      <c r="JMV148" s="21"/>
      <c r="JMW148" s="21"/>
      <c r="JMX148" s="21"/>
      <c r="JMY148" s="21"/>
      <c r="JMZ148" s="21"/>
      <c r="JNA148" s="21"/>
      <c r="JNB148" s="21"/>
      <c r="JNC148" s="21"/>
      <c r="JND148" s="21"/>
      <c r="JNE148" s="21"/>
      <c r="JNF148" s="21"/>
      <c r="JNG148" s="21"/>
      <c r="JNH148" s="21"/>
      <c r="JNI148" s="21"/>
      <c r="JNJ148" s="21"/>
      <c r="JNK148" s="21"/>
      <c r="JNL148" s="21"/>
      <c r="JNM148" s="21"/>
      <c r="JNN148" s="21"/>
      <c r="JNO148" s="21"/>
      <c r="JNP148" s="21"/>
      <c r="JNQ148" s="21"/>
      <c r="JNR148" s="21"/>
      <c r="JNS148" s="21"/>
      <c r="JNT148" s="21"/>
      <c r="JNU148" s="21"/>
      <c r="JNV148" s="21"/>
      <c r="JNW148" s="21"/>
      <c r="JNX148" s="21"/>
      <c r="JNY148" s="21"/>
      <c r="JNZ148" s="21"/>
      <c r="JOA148" s="21"/>
      <c r="JOB148" s="21"/>
      <c r="JOC148" s="21"/>
      <c r="JOD148" s="21"/>
      <c r="JOE148" s="21"/>
      <c r="JOF148" s="21"/>
      <c r="JOG148" s="21"/>
      <c r="JOH148" s="21"/>
      <c r="JOI148" s="21"/>
      <c r="JOJ148" s="21"/>
      <c r="JOK148" s="21"/>
      <c r="JOL148" s="21"/>
      <c r="JOM148" s="21"/>
      <c r="JON148" s="21"/>
      <c r="JOO148" s="21"/>
      <c r="JOP148" s="21"/>
      <c r="JOQ148" s="21"/>
      <c r="JOR148" s="21"/>
      <c r="JOS148" s="21"/>
      <c r="JOT148" s="21"/>
      <c r="JOU148" s="21"/>
      <c r="JOV148" s="21"/>
      <c r="JOW148" s="21"/>
      <c r="JOX148" s="21"/>
      <c r="JOY148" s="21"/>
      <c r="JOZ148" s="21"/>
      <c r="JPA148" s="21"/>
      <c r="JPB148" s="21"/>
      <c r="JPC148" s="21"/>
      <c r="JPD148" s="21"/>
      <c r="JPE148" s="21"/>
      <c r="JPF148" s="21"/>
      <c r="JPG148" s="21"/>
      <c r="JPH148" s="21"/>
      <c r="JPI148" s="21"/>
      <c r="JPJ148" s="21"/>
      <c r="JPK148" s="21"/>
      <c r="JPL148" s="21"/>
      <c r="JPM148" s="21"/>
      <c r="JPN148" s="21"/>
      <c r="JPO148" s="21"/>
      <c r="JPP148" s="21"/>
      <c r="JPQ148" s="21"/>
      <c r="JPR148" s="21"/>
      <c r="JPS148" s="21"/>
      <c r="JPT148" s="21"/>
      <c r="JPU148" s="21"/>
      <c r="JPV148" s="21"/>
      <c r="JPW148" s="21"/>
      <c r="JPX148" s="21"/>
      <c r="JPY148" s="21"/>
      <c r="JPZ148" s="21"/>
      <c r="JQA148" s="21"/>
      <c r="JQB148" s="21"/>
      <c r="JQC148" s="21"/>
      <c r="JQD148" s="21"/>
      <c r="JQE148" s="21"/>
      <c r="JQF148" s="21"/>
      <c r="JQG148" s="21"/>
      <c r="JQH148" s="21"/>
      <c r="JQI148" s="21"/>
      <c r="JQJ148" s="21"/>
      <c r="JQK148" s="21"/>
      <c r="JQL148" s="21"/>
      <c r="JQM148" s="21"/>
      <c r="JQN148" s="21"/>
      <c r="JQO148" s="21"/>
      <c r="JQP148" s="21"/>
      <c r="JQQ148" s="21"/>
      <c r="JQR148" s="21"/>
      <c r="JQS148" s="21"/>
      <c r="JQT148" s="21"/>
      <c r="JQU148" s="21"/>
      <c r="JQV148" s="21"/>
      <c r="JQW148" s="21"/>
      <c r="JQX148" s="21"/>
      <c r="JQY148" s="21"/>
      <c r="JQZ148" s="21"/>
      <c r="JRA148" s="21"/>
      <c r="JRB148" s="21"/>
      <c r="JRC148" s="21"/>
      <c r="JRD148" s="21"/>
      <c r="JRE148" s="21"/>
      <c r="JRF148" s="21"/>
      <c r="JRG148" s="21"/>
      <c r="JRH148" s="21"/>
      <c r="JRI148" s="21"/>
      <c r="JRJ148" s="21"/>
      <c r="JRK148" s="21"/>
      <c r="JRL148" s="21"/>
      <c r="JRM148" s="21"/>
      <c r="JRN148" s="21"/>
      <c r="JRO148" s="21"/>
      <c r="JRP148" s="21"/>
      <c r="JRQ148" s="21"/>
      <c r="JRR148" s="21"/>
      <c r="JRS148" s="21"/>
      <c r="JRT148" s="21"/>
      <c r="JRU148" s="21"/>
      <c r="JRV148" s="21"/>
      <c r="JRW148" s="21"/>
      <c r="JRX148" s="21"/>
      <c r="JRY148" s="21"/>
      <c r="JRZ148" s="21"/>
      <c r="JSA148" s="21"/>
      <c r="JSB148" s="21"/>
      <c r="JSC148" s="21"/>
      <c r="JSD148" s="21"/>
      <c r="JSE148" s="21"/>
      <c r="JSF148" s="21"/>
      <c r="JSG148" s="21"/>
      <c r="JSH148" s="21"/>
      <c r="JSI148" s="21"/>
      <c r="JSJ148" s="21"/>
      <c r="JSK148" s="21"/>
      <c r="JSL148" s="21"/>
      <c r="JSM148" s="21"/>
      <c r="JSN148" s="21"/>
      <c r="JSO148" s="21"/>
      <c r="JSP148" s="21"/>
      <c r="JSQ148" s="21"/>
      <c r="JSR148" s="21"/>
      <c r="JSS148" s="21"/>
      <c r="JST148" s="21"/>
      <c r="JSU148" s="21"/>
      <c r="JSV148" s="21"/>
      <c r="JSW148" s="21"/>
      <c r="JSX148" s="21"/>
      <c r="JSY148" s="21"/>
      <c r="JSZ148" s="21"/>
      <c r="JTA148" s="21"/>
      <c r="JTB148" s="21"/>
      <c r="JTC148" s="21"/>
      <c r="JTD148" s="21"/>
      <c r="JTE148" s="21"/>
      <c r="JTF148" s="21"/>
      <c r="JTG148" s="21"/>
      <c r="JTH148" s="21"/>
      <c r="JTI148" s="21"/>
      <c r="JTJ148" s="21"/>
      <c r="JTK148" s="21"/>
      <c r="JTL148" s="21"/>
      <c r="JTM148" s="21"/>
      <c r="JTN148" s="21"/>
      <c r="JTO148" s="21"/>
      <c r="JTP148" s="21"/>
      <c r="JTQ148" s="21"/>
      <c r="JTR148" s="21"/>
      <c r="JTS148" s="21"/>
      <c r="JTT148" s="21"/>
      <c r="JTU148" s="21"/>
      <c r="JTV148" s="21"/>
      <c r="JTW148" s="21"/>
      <c r="JTX148" s="21"/>
      <c r="JTY148" s="21"/>
      <c r="JTZ148" s="21"/>
      <c r="JUA148" s="21"/>
      <c r="JUB148" s="21"/>
      <c r="JUC148" s="21"/>
      <c r="JUD148" s="21"/>
      <c r="JUE148" s="21"/>
      <c r="JUF148" s="21"/>
      <c r="JUG148" s="21"/>
      <c r="JUH148" s="21"/>
      <c r="JUI148" s="21"/>
      <c r="JUJ148" s="21"/>
      <c r="JUK148" s="21"/>
      <c r="JUL148" s="21"/>
      <c r="JUM148" s="21"/>
      <c r="JUN148" s="21"/>
      <c r="JUO148" s="21"/>
      <c r="JUP148" s="21"/>
      <c r="JUQ148" s="21"/>
      <c r="JUR148" s="21"/>
      <c r="JUS148" s="21"/>
      <c r="JUT148" s="21"/>
      <c r="JUU148" s="21"/>
      <c r="JUV148" s="21"/>
      <c r="JUW148" s="21"/>
      <c r="JUX148" s="21"/>
      <c r="JUY148" s="21"/>
      <c r="JUZ148" s="21"/>
      <c r="JVA148" s="21"/>
      <c r="JVB148" s="21"/>
      <c r="JVC148" s="21"/>
      <c r="JVD148" s="21"/>
      <c r="JVE148" s="21"/>
      <c r="JVF148" s="21"/>
      <c r="JVG148" s="21"/>
      <c r="JVH148" s="21"/>
      <c r="JVI148" s="21"/>
      <c r="JVJ148" s="21"/>
      <c r="JVK148" s="21"/>
      <c r="JVL148" s="21"/>
      <c r="JVM148" s="21"/>
      <c r="JVN148" s="21"/>
      <c r="JVO148" s="21"/>
      <c r="JVP148" s="21"/>
      <c r="JVQ148" s="21"/>
      <c r="JVR148" s="21"/>
      <c r="JVS148" s="21"/>
      <c r="JVT148" s="21"/>
      <c r="JVU148" s="21"/>
      <c r="JVV148" s="21"/>
      <c r="JVW148" s="21"/>
      <c r="JVX148" s="21"/>
      <c r="JVY148" s="21"/>
      <c r="JVZ148" s="21"/>
      <c r="JWA148" s="21"/>
      <c r="JWB148" s="21"/>
      <c r="JWC148" s="21"/>
      <c r="JWD148" s="21"/>
      <c r="JWE148" s="21"/>
      <c r="JWF148" s="21"/>
      <c r="JWG148" s="21"/>
      <c r="JWH148" s="21"/>
      <c r="JWI148" s="21"/>
      <c r="JWJ148" s="21"/>
      <c r="JWK148" s="21"/>
      <c r="JWL148" s="21"/>
      <c r="JWM148" s="21"/>
      <c r="JWN148" s="21"/>
      <c r="JWO148" s="21"/>
      <c r="JWP148" s="21"/>
      <c r="JWQ148" s="21"/>
      <c r="JWR148" s="21"/>
      <c r="JWS148" s="21"/>
      <c r="JWT148" s="21"/>
      <c r="JWU148" s="21"/>
      <c r="JWV148" s="21"/>
      <c r="JWW148" s="21"/>
      <c r="JWX148" s="21"/>
      <c r="JWY148" s="21"/>
      <c r="JWZ148" s="21"/>
      <c r="JXA148" s="21"/>
      <c r="JXB148" s="21"/>
      <c r="JXC148" s="21"/>
      <c r="JXD148" s="21"/>
      <c r="JXE148" s="21"/>
      <c r="JXF148" s="21"/>
      <c r="JXG148" s="21"/>
      <c r="JXH148" s="21"/>
      <c r="JXI148" s="21"/>
      <c r="JXJ148" s="21"/>
      <c r="JXK148" s="21"/>
      <c r="JXL148" s="21"/>
      <c r="JXM148" s="21"/>
      <c r="JXN148" s="21"/>
      <c r="JXO148" s="21"/>
      <c r="JXP148" s="21"/>
      <c r="JXQ148" s="21"/>
      <c r="JXR148" s="21"/>
      <c r="JXS148" s="21"/>
      <c r="JXT148" s="21"/>
      <c r="JXU148" s="21"/>
      <c r="JXV148" s="21"/>
      <c r="JXW148" s="21"/>
      <c r="JXX148" s="21"/>
      <c r="JXY148" s="21"/>
      <c r="JXZ148" s="21"/>
      <c r="JYA148" s="21"/>
      <c r="JYB148" s="21"/>
      <c r="JYC148" s="21"/>
      <c r="JYD148" s="21"/>
      <c r="JYE148" s="21"/>
      <c r="JYF148" s="21"/>
      <c r="JYG148" s="21"/>
      <c r="JYH148" s="21"/>
      <c r="JYI148" s="21"/>
      <c r="JYJ148" s="21"/>
      <c r="JYK148" s="21"/>
      <c r="JYL148" s="21"/>
      <c r="JYM148" s="21"/>
      <c r="JYN148" s="21"/>
      <c r="JYO148" s="21"/>
      <c r="JYP148" s="21"/>
      <c r="JYQ148" s="21"/>
      <c r="JYR148" s="21"/>
      <c r="JYS148" s="21"/>
      <c r="JYT148" s="21"/>
      <c r="JYU148" s="21"/>
      <c r="JYV148" s="21"/>
      <c r="JYW148" s="21"/>
      <c r="JYX148" s="21"/>
      <c r="JYY148" s="21"/>
      <c r="JYZ148" s="21"/>
      <c r="JZA148" s="21"/>
      <c r="JZB148" s="21"/>
      <c r="JZC148" s="21"/>
      <c r="JZD148" s="21"/>
      <c r="JZE148" s="21"/>
      <c r="JZF148" s="21"/>
      <c r="JZG148" s="21"/>
      <c r="JZH148" s="21"/>
      <c r="JZI148" s="21"/>
      <c r="JZJ148" s="21"/>
      <c r="JZK148" s="21"/>
      <c r="JZL148" s="21"/>
      <c r="JZM148" s="21"/>
      <c r="JZN148" s="21"/>
      <c r="JZO148" s="21"/>
      <c r="JZP148" s="21"/>
      <c r="JZQ148" s="21"/>
      <c r="JZR148" s="21"/>
      <c r="JZS148" s="21"/>
      <c r="JZT148" s="21"/>
      <c r="JZU148" s="21"/>
      <c r="JZV148" s="21"/>
      <c r="JZW148" s="21"/>
      <c r="JZX148" s="21"/>
      <c r="JZY148" s="21"/>
      <c r="JZZ148" s="21"/>
      <c r="KAA148" s="21"/>
      <c r="KAB148" s="21"/>
      <c r="KAC148" s="21"/>
      <c r="KAD148" s="21"/>
      <c r="KAE148" s="21"/>
      <c r="KAF148" s="21"/>
      <c r="KAG148" s="21"/>
      <c r="KAH148" s="21"/>
      <c r="KAI148" s="21"/>
      <c r="KAJ148" s="21"/>
      <c r="KAK148" s="21"/>
      <c r="KAL148" s="21"/>
      <c r="KAM148" s="21"/>
      <c r="KAN148" s="21"/>
      <c r="KAO148" s="21"/>
      <c r="KAP148" s="21"/>
      <c r="KAQ148" s="21"/>
      <c r="KAR148" s="21"/>
      <c r="KAS148" s="21"/>
      <c r="KAT148" s="21"/>
      <c r="KAU148" s="21"/>
      <c r="KAV148" s="21"/>
      <c r="KAW148" s="21"/>
      <c r="KAX148" s="21"/>
      <c r="KAY148" s="21"/>
      <c r="KAZ148" s="21"/>
      <c r="KBA148" s="21"/>
      <c r="KBB148" s="21"/>
      <c r="KBC148" s="21"/>
      <c r="KBD148" s="21"/>
      <c r="KBE148" s="21"/>
      <c r="KBF148" s="21"/>
      <c r="KBG148" s="21"/>
      <c r="KBH148" s="21"/>
      <c r="KBI148" s="21"/>
      <c r="KBJ148" s="21"/>
      <c r="KBK148" s="21"/>
      <c r="KBL148" s="21"/>
      <c r="KBM148" s="21"/>
      <c r="KBN148" s="21"/>
      <c r="KBO148" s="21"/>
      <c r="KBP148" s="21"/>
      <c r="KBQ148" s="21"/>
      <c r="KBR148" s="21"/>
      <c r="KBS148" s="21"/>
      <c r="KBT148" s="21"/>
      <c r="KBU148" s="21"/>
      <c r="KBV148" s="21"/>
      <c r="KBW148" s="21"/>
      <c r="KBX148" s="21"/>
      <c r="KBY148" s="21"/>
      <c r="KBZ148" s="21"/>
      <c r="KCA148" s="21"/>
      <c r="KCB148" s="21"/>
      <c r="KCC148" s="21"/>
      <c r="KCD148" s="21"/>
      <c r="KCE148" s="21"/>
      <c r="KCF148" s="21"/>
      <c r="KCG148" s="21"/>
      <c r="KCH148" s="21"/>
      <c r="KCI148" s="21"/>
      <c r="KCJ148" s="21"/>
      <c r="KCK148" s="21"/>
      <c r="KCL148" s="21"/>
      <c r="KCM148" s="21"/>
      <c r="KCN148" s="21"/>
      <c r="KCO148" s="21"/>
      <c r="KCP148" s="21"/>
      <c r="KCQ148" s="21"/>
      <c r="KCR148" s="21"/>
      <c r="KCS148" s="21"/>
      <c r="KCT148" s="21"/>
      <c r="KCU148" s="21"/>
      <c r="KCV148" s="21"/>
      <c r="KCW148" s="21"/>
      <c r="KCX148" s="21"/>
      <c r="KCY148" s="21"/>
      <c r="KCZ148" s="21"/>
      <c r="KDA148" s="21"/>
      <c r="KDB148" s="21"/>
      <c r="KDC148" s="21"/>
      <c r="KDD148" s="21"/>
      <c r="KDE148" s="21"/>
      <c r="KDF148" s="21"/>
      <c r="KDG148" s="21"/>
      <c r="KDH148" s="21"/>
      <c r="KDI148" s="21"/>
      <c r="KDJ148" s="21"/>
      <c r="KDK148" s="21"/>
      <c r="KDL148" s="21"/>
      <c r="KDM148" s="21"/>
      <c r="KDN148" s="21"/>
      <c r="KDO148" s="21"/>
      <c r="KDP148" s="21"/>
      <c r="KDQ148" s="21"/>
      <c r="KDR148" s="21"/>
      <c r="KDS148" s="21"/>
      <c r="KDT148" s="21"/>
      <c r="KDU148" s="21"/>
      <c r="KDV148" s="21"/>
      <c r="KDW148" s="21"/>
      <c r="KDX148" s="21"/>
      <c r="KDY148" s="21"/>
      <c r="KDZ148" s="21"/>
      <c r="KEA148" s="21"/>
      <c r="KEB148" s="21"/>
      <c r="KEC148" s="21"/>
      <c r="KED148" s="21"/>
      <c r="KEE148" s="21"/>
      <c r="KEF148" s="21"/>
      <c r="KEG148" s="21"/>
      <c r="KEH148" s="21"/>
      <c r="KEI148" s="21"/>
      <c r="KEJ148" s="21"/>
      <c r="KEK148" s="21"/>
      <c r="KEL148" s="21"/>
      <c r="KEM148" s="21"/>
      <c r="KEN148" s="21"/>
      <c r="KEO148" s="21"/>
      <c r="KEP148" s="21"/>
      <c r="KEQ148" s="21"/>
      <c r="KER148" s="21"/>
      <c r="KES148" s="21"/>
      <c r="KET148" s="21"/>
      <c r="KEU148" s="21"/>
      <c r="KEV148" s="21"/>
      <c r="KEW148" s="21"/>
      <c r="KEX148" s="21"/>
      <c r="KEY148" s="21"/>
      <c r="KEZ148" s="21"/>
      <c r="KFA148" s="21"/>
      <c r="KFB148" s="21"/>
      <c r="KFC148" s="21"/>
      <c r="KFD148" s="21"/>
      <c r="KFE148" s="21"/>
      <c r="KFF148" s="21"/>
      <c r="KFG148" s="21"/>
      <c r="KFH148" s="21"/>
      <c r="KFI148" s="21"/>
      <c r="KFJ148" s="21"/>
      <c r="KFK148" s="21"/>
      <c r="KFL148" s="21"/>
      <c r="KFM148" s="21"/>
      <c r="KFN148" s="21"/>
      <c r="KFO148" s="21"/>
      <c r="KFP148" s="21"/>
      <c r="KFQ148" s="21"/>
      <c r="KFR148" s="21"/>
      <c r="KFS148" s="21"/>
      <c r="KFT148" s="21"/>
      <c r="KFU148" s="21"/>
      <c r="KFV148" s="21"/>
      <c r="KFW148" s="21"/>
      <c r="KFX148" s="21"/>
      <c r="KFY148" s="21"/>
      <c r="KFZ148" s="21"/>
      <c r="KGA148" s="21"/>
      <c r="KGB148" s="21"/>
      <c r="KGC148" s="21"/>
      <c r="KGD148" s="21"/>
      <c r="KGE148" s="21"/>
      <c r="KGF148" s="21"/>
      <c r="KGG148" s="21"/>
      <c r="KGH148" s="21"/>
      <c r="KGI148" s="21"/>
      <c r="KGJ148" s="21"/>
      <c r="KGK148" s="21"/>
      <c r="KGL148" s="21"/>
      <c r="KGM148" s="21"/>
      <c r="KGN148" s="21"/>
      <c r="KGO148" s="21"/>
      <c r="KGP148" s="21"/>
      <c r="KGQ148" s="21"/>
      <c r="KGR148" s="21"/>
      <c r="KGS148" s="21"/>
      <c r="KGT148" s="21"/>
      <c r="KGU148" s="21"/>
      <c r="KGV148" s="21"/>
      <c r="KGW148" s="21"/>
      <c r="KGX148" s="21"/>
      <c r="KGY148" s="21"/>
      <c r="KGZ148" s="21"/>
      <c r="KHA148" s="21"/>
      <c r="KHB148" s="21"/>
      <c r="KHC148" s="21"/>
      <c r="KHD148" s="21"/>
      <c r="KHE148" s="21"/>
      <c r="KHF148" s="21"/>
      <c r="KHG148" s="21"/>
      <c r="KHH148" s="21"/>
      <c r="KHI148" s="21"/>
      <c r="KHJ148" s="21"/>
      <c r="KHK148" s="21"/>
      <c r="KHL148" s="21"/>
      <c r="KHM148" s="21"/>
      <c r="KHN148" s="21"/>
      <c r="KHO148" s="21"/>
      <c r="KHP148" s="21"/>
      <c r="KHQ148" s="21"/>
      <c r="KHR148" s="21"/>
      <c r="KHS148" s="21"/>
      <c r="KHT148" s="21"/>
      <c r="KHU148" s="21"/>
      <c r="KHV148" s="21"/>
      <c r="KHW148" s="21"/>
      <c r="KHX148" s="21"/>
      <c r="KHY148" s="21"/>
      <c r="KHZ148" s="21"/>
      <c r="KIA148" s="21"/>
      <c r="KIB148" s="21"/>
      <c r="KIC148" s="21"/>
      <c r="KID148" s="21"/>
      <c r="KIE148" s="21"/>
      <c r="KIF148" s="21"/>
      <c r="KIG148" s="21"/>
      <c r="KIH148" s="21"/>
      <c r="KII148" s="21"/>
      <c r="KIJ148" s="21"/>
      <c r="KIK148" s="21"/>
      <c r="KIL148" s="21"/>
      <c r="KIM148" s="21"/>
      <c r="KIN148" s="21"/>
      <c r="KIO148" s="21"/>
      <c r="KIP148" s="21"/>
      <c r="KIQ148" s="21"/>
      <c r="KIR148" s="21"/>
      <c r="KIS148" s="21"/>
      <c r="KIT148" s="21"/>
      <c r="KIU148" s="21"/>
      <c r="KIV148" s="21"/>
      <c r="KIW148" s="21"/>
      <c r="KIX148" s="21"/>
      <c r="KIY148" s="21"/>
      <c r="KIZ148" s="21"/>
      <c r="KJA148" s="21"/>
      <c r="KJB148" s="21"/>
      <c r="KJC148" s="21"/>
      <c r="KJD148" s="21"/>
      <c r="KJE148" s="21"/>
      <c r="KJF148" s="21"/>
      <c r="KJG148" s="21"/>
      <c r="KJH148" s="21"/>
      <c r="KJI148" s="21"/>
      <c r="KJJ148" s="21"/>
      <c r="KJK148" s="21"/>
      <c r="KJL148" s="21"/>
      <c r="KJM148" s="21"/>
      <c r="KJN148" s="21"/>
      <c r="KJO148" s="21"/>
      <c r="KJP148" s="21"/>
      <c r="KJQ148" s="21"/>
      <c r="KJR148" s="21"/>
      <c r="KJS148" s="21"/>
      <c r="KJT148" s="21"/>
      <c r="KJU148" s="21"/>
      <c r="KJV148" s="21"/>
      <c r="KJW148" s="21"/>
      <c r="KJX148" s="21"/>
      <c r="KJY148" s="21"/>
      <c r="KJZ148" s="21"/>
      <c r="KKA148" s="21"/>
      <c r="KKB148" s="21"/>
      <c r="KKC148" s="21"/>
      <c r="KKD148" s="21"/>
      <c r="KKE148" s="21"/>
      <c r="KKF148" s="21"/>
      <c r="KKG148" s="21"/>
      <c r="KKH148" s="21"/>
      <c r="KKI148" s="21"/>
      <c r="KKJ148" s="21"/>
      <c r="KKK148" s="21"/>
      <c r="KKL148" s="21"/>
      <c r="KKM148" s="21"/>
      <c r="KKN148" s="21"/>
      <c r="KKO148" s="21"/>
      <c r="KKP148" s="21"/>
      <c r="KKQ148" s="21"/>
      <c r="KKR148" s="21"/>
      <c r="KKS148" s="21"/>
      <c r="KKT148" s="21"/>
      <c r="KKU148" s="21"/>
      <c r="KKV148" s="21"/>
      <c r="KKW148" s="21"/>
      <c r="KKX148" s="21"/>
      <c r="KKY148" s="21"/>
      <c r="KKZ148" s="21"/>
      <c r="KLA148" s="21"/>
      <c r="KLB148" s="21"/>
      <c r="KLC148" s="21"/>
      <c r="KLD148" s="21"/>
      <c r="KLE148" s="21"/>
      <c r="KLF148" s="21"/>
      <c r="KLG148" s="21"/>
      <c r="KLH148" s="21"/>
      <c r="KLI148" s="21"/>
      <c r="KLJ148" s="21"/>
      <c r="KLK148" s="21"/>
      <c r="KLL148" s="21"/>
      <c r="KLM148" s="21"/>
      <c r="KLN148" s="21"/>
      <c r="KLO148" s="21"/>
      <c r="KLP148" s="21"/>
      <c r="KLQ148" s="21"/>
      <c r="KLR148" s="21"/>
      <c r="KLS148" s="21"/>
      <c r="KLT148" s="21"/>
      <c r="KLU148" s="21"/>
      <c r="KLV148" s="21"/>
      <c r="KLW148" s="21"/>
      <c r="KLX148" s="21"/>
      <c r="KLY148" s="21"/>
      <c r="KLZ148" s="21"/>
      <c r="KMA148" s="21"/>
      <c r="KMB148" s="21"/>
      <c r="KMC148" s="21"/>
      <c r="KMD148" s="21"/>
      <c r="KME148" s="21"/>
      <c r="KMF148" s="21"/>
      <c r="KMG148" s="21"/>
      <c r="KMH148" s="21"/>
      <c r="KMI148" s="21"/>
      <c r="KMJ148" s="21"/>
      <c r="KMK148" s="21"/>
      <c r="KML148" s="21"/>
      <c r="KMM148" s="21"/>
      <c r="KMN148" s="21"/>
      <c r="KMO148" s="21"/>
      <c r="KMP148" s="21"/>
      <c r="KMQ148" s="21"/>
      <c r="KMR148" s="21"/>
      <c r="KMS148" s="21"/>
      <c r="KMT148" s="21"/>
      <c r="KMU148" s="21"/>
      <c r="KMV148" s="21"/>
      <c r="KMW148" s="21"/>
      <c r="KMX148" s="21"/>
      <c r="KMY148" s="21"/>
      <c r="KMZ148" s="21"/>
      <c r="KNA148" s="21"/>
      <c r="KNB148" s="21"/>
      <c r="KNC148" s="21"/>
      <c r="KND148" s="21"/>
      <c r="KNE148" s="21"/>
      <c r="KNF148" s="21"/>
      <c r="KNG148" s="21"/>
      <c r="KNH148" s="21"/>
      <c r="KNI148" s="21"/>
      <c r="KNJ148" s="21"/>
      <c r="KNK148" s="21"/>
      <c r="KNL148" s="21"/>
      <c r="KNM148" s="21"/>
      <c r="KNN148" s="21"/>
      <c r="KNO148" s="21"/>
      <c r="KNP148" s="21"/>
      <c r="KNQ148" s="21"/>
      <c r="KNR148" s="21"/>
      <c r="KNS148" s="21"/>
      <c r="KNT148" s="21"/>
      <c r="KNU148" s="21"/>
      <c r="KNV148" s="21"/>
      <c r="KNW148" s="21"/>
      <c r="KNX148" s="21"/>
      <c r="KNY148" s="21"/>
      <c r="KNZ148" s="21"/>
      <c r="KOA148" s="21"/>
      <c r="KOB148" s="21"/>
      <c r="KOC148" s="21"/>
      <c r="KOD148" s="21"/>
      <c r="KOE148" s="21"/>
      <c r="KOF148" s="21"/>
      <c r="KOG148" s="21"/>
      <c r="KOH148" s="21"/>
      <c r="KOI148" s="21"/>
      <c r="KOJ148" s="21"/>
      <c r="KOK148" s="21"/>
      <c r="KOL148" s="21"/>
      <c r="KOM148" s="21"/>
      <c r="KON148" s="21"/>
      <c r="KOO148" s="21"/>
      <c r="KOP148" s="21"/>
      <c r="KOQ148" s="21"/>
      <c r="KOR148" s="21"/>
      <c r="KOS148" s="21"/>
      <c r="KOT148" s="21"/>
      <c r="KOU148" s="21"/>
      <c r="KOV148" s="21"/>
      <c r="KOW148" s="21"/>
      <c r="KOX148" s="21"/>
      <c r="KOY148" s="21"/>
      <c r="KOZ148" s="21"/>
      <c r="KPA148" s="21"/>
      <c r="KPB148" s="21"/>
      <c r="KPC148" s="21"/>
      <c r="KPD148" s="21"/>
      <c r="KPE148" s="21"/>
      <c r="KPF148" s="21"/>
      <c r="KPG148" s="21"/>
      <c r="KPH148" s="21"/>
      <c r="KPI148" s="21"/>
      <c r="KPJ148" s="21"/>
      <c r="KPK148" s="21"/>
      <c r="KPL148" s="21"/>
      <c r="KPM148" s="21"/>
      <c r="KPN148" s="21"/>
      <c r="KPO148" s="21"/>
      <c r="KPP148" s="21"/>
      <c r="KPQ148" s="21"/>
      <c r="KPR148" s="21"/>
      <c r="KPS148" s="21"/>
      <c r="KPT148" s="21"/>
      <c r="KPU148" s="21"/>
      <c r="KPV148" s="21"/>
      <c r="KPW148" s="21"/>
      <c r="KPX148" s="21"/>
      <c r="KPY148" s="21"/>
      <c r="KPZ148" s="21"/>
      <c r="KQA148" s="21"/>
      <c r="KQB148" s="21"/>
      <c r="KQC148" s="21"/>
      <c r="KQD148" s="21"/>
      <c r="KQE148" s="21"/>
      <c r="KQF148" s="21"/>
      <c r="KQG148" s="21"/>
      <c r="KQH148" s="21"/>
      <c r="KQI148" s="21"/>
      <c r="KQJ148" s="21"/>
      <c r="KQK148" s="21"/>
      <c r="KQL148" s="21"/>
      <c r="KQM148" s="21"/>
      <c r="KQN148" s="21"/>
      <c r="KQO148" s="21"/>
      <c r="KQP148" s="21"/>
      <c r="KQQ148" s="21"/>
      <c r="KQR148" s="21"/>
      <c r="KQS148" s="21"/>
      <c r="KQT148" s="21"/>
      <c r="KQU148" s="21"/>
      <c r="KQV148" s="21"/>
      <c r="KQW148" s="21"/>
      <c r="KQX148" s="21"/>
      <c r="KQY148" s="21"/>
      <c r="KQZ148" s="21"/>
      <c r="KRA148" s="21"/>
      <c r="KRB148" s="21"/>
      <c r="KRC148" s="21"/>
      <c r="KRD148" s="21"/>
      <c r="KRE148" s="21"/>
      <c r="KRF148" s="21"/>
      <c r="KRG148" s="21"/>
      <c r="KRH148" s="21"/>
      <c r="KRI148" s="21"/>
      <c r="KRJ148" s="21"/>
      <c r="KRK148" s="21"/>
      <c r="KRL148" s="21"/>
      <c r="KRM148" s="21"/>
      <c r="KRN148" s="21"/>
      <c r="KRO148" s="21"/>
      <c r="KRP148" s="21"/>
      <c r="KRQ148" s="21"/>
      <c r="KRR148" s="21"/>
      <c r="KRS148" s="21"/>
      <c r="KRT148" s="21"/>
      <c r="KRU148" s="21"/>
      <c r="KRV148" s="21"/>
      <c r="KRW148" s="21"/>
      <c r="KRX148" s="21"/>
      <c r="KRY148" s="21"/>
      <c r="KRZ148" s="21"/>
      <c r="KSA148" s="21"/>
      <c r="KSB148" s="21"/>
      <c r="KSC148" s="21"/>
      <c r="KSD148" s="21"/>
      <c r="KSE148" s="21"/>
      <c r="KSF148" s="21"/>
      <c r="KSG148" s="21"/>
      <c r="KSH148" s="21"/>
      <c r="KSI148" s="21"/>
      <c r="KSJ148" s="21"/>
      <c r="KSK148" s="21"/>
      <c r="KSL148" s="21"/>
      <c r="KSM148" s="21"/>
      <c r="KSN148" s="21"/>
      <c r="KSO148" s="21"/>
      <c r="KSP148" s="21"/>
      <c r="KSQ148" s="21"/>
      <c r="KSR148" s="21"/>
      <c r="KSS148" s="21"/>
      <c r="KST148" s="21"/>
      <c r="KSU148" s="21"/>
      <c r="KSV148" s="21"/>
      <c r="KSW148" s="21"/>
      <c r="KSX148" s="21"/>
      <c r="KSY148" s="21"/>
      <c r="KSZ148" s="21"/>
      <c r="KTA148" s="21"/>
      <c r="KTB148" s="21"/>
      <c r="KTC148" s="21"/>
      <c r="KTD148" s="21"/>
      <c r="KTE148" s="21"/>
      <c r="KTF148" s="21"/>
      <c r="KTG148" s="21"/>
      <c r="KTH148" s="21"/>
      <c r="KTI148" s="21"/>
      <c r="KTJ148" s="21"/>
      <c r="KTK148" s="21"/>
      <c r="KTL148" s="21"/>
      <c r="KTM148" s="21"/>
      <c r="KTN148" s="21"/>
      <c r="KTO148" s="21"/>
      <c r="KTP148" s="21"/>
      <c r="KTQ148" s="21"/>
      <c r="KTR148" s="21"/>
      <c r="KTS148" s="21"/>
      <c r="KTT148" s="21"/>
      <c r="KTU148" s="21"/>
      <c r="KTV148" s="21"/>
      <c r="KTW148" s="21"/>
      <c r="KTX148" s="21"/>
      <c r="KTY148" s="21"/>
      <c r="KTZ148" s="21"/>
      <c r="KUA148" s="21"/>
      <c r="KUB148" s="21"/>
      <c r="KUC148" s="21"/>
      <c r="KUD148" s="21"/>
      <c r="KUE148" s="21"/>
      <c r="KUF148" s="21"/>
      <c r="KUG148" s="21"/>
      <c r="KUH148" s="21"/>
      <c r="KUI148" s="21"/>
      <c r="KUJ148" s="21"/>
      <c r="KUK148" s="21"/>
      <c r="KUL148" s="21"/>
      <c r="KUM148" s="21"/>
      <c r="KUN148" s="21"/>
      <c r="KUO148" s="21"/>
      <c r="KUP148" s="21"/>
      <c r="KUQ148" s="21"/>
      <c r="KUR148" s="21"/>
      <c r="KUS148" s="21"/>
      <c r="KUT148" s="21"/>
      <c r="KUU148" s="21"/>
      <c r="KUV148" s="21"/>
      <c r="KUW148" s="21"/>
      <c r="KUX148" s="21"/>
      <c r="KUY148" s="21"/>
      <c r="KUZ148" s="21"/>
      <c r="KVA148" s="21"/>
      <c r="KVB148" s="21"/>
      <c r="KVC148" s="21"/>
      <c r="KVD148" s="21"/>
      <c r="KVE148" s="21"/>
      <c r="KVF148" s="21"/>
      <c r="KVG148" s="21"/>
      <c r="KVH148" s="21"/>
      <c r="KVI148" s="21"/>
      <c r="KVJ148" s="21"/>
      <c r="KVK148" s="21"/>
      <c r="KVL148" s="21"/>
      <c r="KVM148" s="21"/>
      <c r="KVN148" s="21"/>
      <c r="KVO148" s="21"/>
      <c r="KVP148" s="21"/>
      <c r="KVQ148" s="21"/>
      <c r="KVR148" s="21"/>
      <c r="KVS148" s="21"/>
      <c r="KVT148" s="21"/>
      <c r="KVU148" s="21"/>
      <c r="KVV148" s="21"/>
      <c r="KVW148" s="21"/>
      <c r="KVX148" s="21"/>
      <c r="KVY148" s="21"/>
      <c r="KVZ148" s="21"/>
      <c r="KWA148" s="21"/>
      <c r="KWB148" s="21"/>
      <c r="KWC148" s="21"/>
      <c r="KWD148" s="21"/>
      <c r="KWE148" s="21"/>
      <c r="KWF148" s="21"/>
      <c r="KWG148" s="21"/>
      <c r="KWH148" s="21"/>
      <c r="KWI148" s="21"/>
      <c r="KWJ148" s="21"/>
      <c r="KWK148" s="21"/>
      <c r="KWL148" s="21"/>
      <c r="KWM148" s="21"/>
      <c r="KWN148" s="21"/>
      <c r="KWO148" s="21"/>
      <c r="KWP148" s="21"/>
      <c r="KWQ148" s="21"/>
      <c r="KWR148" s="21"/>
      <c r="KWS148" s="21"/>
      <c r="KWT148" s="21"/>
      <c r="KWU148" s="21"/>
      <c r="KWV148" s="21"/>
      <c r="KWW148" s="21"/>
      <c r="KWX148" s="21"/>
      <c r="KWY148" s="21"/>
      <c r="KWZ148" s="21"/>
      <c r="KXA148" s="21"/>
      <c r="KXB148" s="21"/>
      <c r="KXC148" s="21"/>
      <c r="KXD148" s="21"/>
      <c r="KXE148" s="21"/>
      <c r="KXF148" s="21"/>
      <c r="KXG148" s="21"/>
      <c r="KXH148" s="21"/>
      <c r="KXI148" s="21"/>
      <c r="KXJ148" s="21"/>
      <c r="KXK148" s="21"/>
      <c r="KXL148" s="21"/>
      <c r="KXM148" s="21"/>
      <c r="KXN148" s="21"/>
      <c r="KXO148" s="21"/>
      <c r="KXP148" s="21"/>
      <c r="KXQ148" s="21"/>
      <c r="KXR148" s="21"/>
      <c r="KXS148" s="21"/>
      <c r="KXT148" s="21"/>
      <c r="KXU148" s="21"/>
      <c r="KXV148" s="21"/>
      <c r="KXW148" s="21"/>
      <c r="KXX148" s="21"/>
      <c r="KXY148" s="21"/>
      <c r="KXZ148" s="21"/>
      <c r="KYA148" s="21"/>
      <c r="KYB148" s="21"/>
      <c r="KYC148" s="21"/>
      <c r="KYD148" s="21"/>
      <c r="KYE148" s="21"/>
      <c r="KYF148" s="21"/>
      <c r="KYG148" s="21"/>
      <c r="KYH148" s="21"/>
      <c r="KYI148" s="21"/>
      <c r="KYJ148" s="21"/>
      <c r="KYK148" s="21"/>
      <c r="KYL148" s="21"/>
      <c r="KYM148" s="21"/>
      <c r="KYN148" s="21"/>
      <c r="KYO148" s="21"/>
      <c r="KYP148" s="21"/>
      <c r="KYQ148" s="21"/>
      <c r="KYR148" s="21"/>
      <c r="KYS148" s="21"/>
      <c r="KYT148" s="21"/>
      <c r="KYU148" s="21"/>
      <c r="KYV148" s="21"/>
      <c r="KYW148" s="21"/>
      <c r="KYX148" s="21"/>
      <c r="KYY148" s="21"/>
      <c r="KYZ148" s="21"/>
      <c r="KZA148" s="21"/>
      <c r="KZB148" s="21"/>
      <c r="KZC148" s="21"/>
      <c r="KZD148" s="21"/>
      <c r="KZE148" s="21"/>
      <c r="KZF148" s="21"/>
      <c r="KZG148" s="21"/>
      <c r="KZH148" s="21"/>
      <c r="KZI148" s="21"/>
      <c r="KZJ148" s="21"/>
      <c r="KZK148" s="21"/>
      <c r="KZL148" s="21"/>
      <c r="KZM148" s="21"/>
      <c r="KZN148" s="21"/>
      <c r="KZO148" s="21"/>
      <c r="KZP148" s="21"/>
      <c r="KZQ148" s="21"/>
      <c r="KZR148" s="21"/>
      <c r="KZS148" s="21"/>
      <c r="KZT148" s="21"/>
      <c r="KZU148" s="21"/>
      <c r="KZV148" s="21"/>
      <c r="KZW148" s="21"/>
      <c r="KZX148" s="21"/>
      <c r="KZY148" s="21"/>
      <c r="KZZ148" s="21"/>
      <c r="LAA148" s="21"/>
      <c r="LAB148" s="21"/>
      <c r="LAC148" s="21"/>
      <c r="LAD148" s="21"/>
      <c r="LAE148" s="21"/>
      <c r="LAF148" s="21"/>
      <c r="LAG148" s="21"/>
      <c r="LAH148" s="21"/>
      <c r="LAI148" s="21"/>
      <c r="LAJ148" s="21"/>
      <c r="LAK148" s="21"/>
      <c r="LAL148" s="21"/>
      <c r="LAM148" s="21"/>
      <c r="LAN148" s="21"/>
      <c r="LAO148" s="21"/>
      <c r="LAP148" s="21"/>
      <c r="LAQ148" s="21"/>
      <c r="LAR148" s="21"/>
      <c r="LAS148" s="21"/>
      <c r="LAT148" s="21"/>
      <c r="LAU148" s="21"/>
      <c r="LAV148" s="21"/>
      <c r="LAW148" s="21"/>
      <c r="LAX148" s="21"/>
      <c r="LAY148" s="21"/>
      <c r="LAZ148" s="21"/>
      <c r="LBA148" s="21"/>
      <c r="LBB148" s="21"/>
      <c r="LBC148" s="21"/>
      <c r="LBD148" s="21"/>
      <c r="LBE148" s="21"/>
      <c r="LBF148" s="21"/>
      <c r="LBG148" s="21"/>
      <c r="LBH148" s="21"/>
      <c r="LBI148" s="21"/>
      <c r="LBJ148" s="21"/>
      <c r="LBK148" s="21"/>
      <c r="LBL148" s="21"/>
      <c r="LBM148" s="21"/>
      <c r="LBN148" s="21"/>
      <c r="LBO148" s="21"/>
      <c r="LBP148" s="21"/>
      <c r="LBQ148" s="21"/>
      <c r="LBR148" s="21"/>
      <c r="LBS148" s="21"/>
      <c r="LBT148" s="21"/>
      <c r="LBU148" s="21"/>
      <c r="LBV148" s="21"/>
      <c r="LBW148" s="21"/>
      <c r="LBX148" s="21"/>
      <c r="LBY148" s="21"/>
      <c r="LBZ148" s="21"/>
      <c r="LCA148" s="21"/>
      <c r="LCB148" s="21"/>
      <c r="LCC148" s="21"/>
      <c r="LCD148" s="21"/>
      <c r="LCE148" s="21"/>
      <c r="LCF148" s="21"/>
      <c r="LCG148" s="21"/>
      <c r="LCH148" s="21"/>
      <c r="LCI148" s="21"/>
      <c r="LCJ148" s="21"/>
      <c r="LCK148" s="21"/>
      <c r="LCL148" s="21"/>
      <c r="LCM148" s="21"/>
      <c r="LCN148" s="21"/>
      <c r="LCO148" s="21"/>
      <c r="LCP148" s="21"/>
      <c r="LCQ148" s="21"/>
      <c r="LCR148" s="21"/>
      <c r="LCS148" s="21"/>
      <c r="LCT148" s="21"/>
      <c r="LCU148" s="21"/>
      <c r="LCV148" s="21"/>
      <c r="LCW148" s="21"/>
      <c r="LCX148" s="21"/>
      <c r="LCY148" s="21"/>
      <c r="LCZ148" s="21"/>
      <c r="LDA148" s="21"/>
      <c r="LDB148" s="21"/>
      <c r="LDC148" s="21"/>
      <c r="LDD148" s="21"/>
      <c r="LDE148" s="21"/>
      <c r="LDF148" s="21"/>
      <c r="LDG148" s="21"/>
      <c r="LDH148" s="21"/>
      <c r="LDI148" s="21"/>
      <c r="LDJ148" s="21"/>
      <c r="LDK148" s="21"/>
      <c r="LDL148" s="21"/>
      <c r="LDM148" s="21"/>
      <c r="LDN148" s="21"/>
      <c r="LDO148" s="21"/>
      <c r="LDP148" s="21"/>
      <c r="LDQ148" s="21"/>
      <c r="LDR148" s="21"/>
      <c r="LDS148" s="21"/>
      <c r="LDT148" s="21"/>
      <c r="LDU148" s="21"/>
      <c r="LDV148" s="21"/>
      <c r="LDW148" s="21"/>
      <c r="LDX148" s="21"/>
      <c r="LDY148" s="21"/>
      <c r="LDZ148" s="21"/>
      <c r="LEA148" s="21"/>
      <c r="LEB148" s="21"/>
      <c r="LEC148" s="21"/>
      <c r="LED148" s="21"/>
      <c r="LEE148" s="21"/>
      <c r="LEF148" s="21"/>
      <c r="LEG148" s="21"/>
      <c r="LEH148" s="21"/>
      <c r="LEI148" s="21"/>
      <c r="LEJ148" s="21"/>
      <c r="LEK148" s="21"/>
      <c r="LEL148" s="21"/>
      <c r="LEM148" s="21"/>
      <c r="LEN148" s="21"/>
      <c r="LEO148" s="21"/>
      <c r="LEP148" s="21"/>
      <c r="LEQ148" s="21"/>
      <c r="LER148" s="21"/>
      <c r="LES148" s="21"/>
      <c r="LET148" s="21"/>
      <c r="LEU148" s="21"/>
      <c r="LEV148" s="21"/>
      <c r="LEW148" s="21"/>
      <c r="LEX148" s="21"/>
      <c r="LEY148" s="21"/>
      <c r="LEZ148" s="21"/>
      <c r="LFA148" s="21"/>
      <c r="LFB148" s="21"/>
      <c r="LFC148" s="21"/>
      <c r="LFD148" s="21"/>
      <c r="LFE148" s="21"/>
      <c r="LFF148" s="21"/>
      <c r="LFG148" s="21"/>
      <c r="LFH148" s="21"/>
      <c r="LFI148" s="21"/>
      <c r="LFJ148" s="21"/>
      <c r="LFK148" s="21"/>
      <c r="LFL148" s="21"/>
      <c r="LFM148" s="21"/>
      <c r="LFN148" s="21"/>
      <c r="LFO148" s="21"/>
      <c r="LFP148" s="21"/>
      <c r="LFQ148" s="21"/>
      <c r="LFR148" s="21"/>
      <c r="LFS148" s="21"/>
      <c r="LFT148" s="21"/>
      <c r="LFU148" s="21"/>
      <c r="LFV148" s="21"/>
      <c r="LFW148" s="21"/>
      <c r="LFX148" s="21"/>
      <c r="LFY148" s="21"/>
      <c r="LFZ148" s="21"/>
      <c r="LGA148" s="21"/>
      <c r="LGB148" s="21"/>
      <c r="LGC148" s="21"/>
      <c r="LGD148" s="21"/>
      <c r="LGE148" s="21"/>
      <c r="LGF148" s="21"/>
      <c r="LGG148" s="21"/>
      <c r="LGH148" s="21"/>
      <c r="LGI148" s="21"/>
      <c r="LGJ148" s="21"/>
      <c r="LGK148" s="21"/>
      <c r="LGL148" s="21"/>
      <c r="LGM148" s="21"/>
      <c r="LGN148" s="21"/>
      <c r="LGO148" s="21"/>
      <c r="LGP148" s="21"/>
      <c r="LGQ148" s="21"/>
      <c r="LGR148" s="21"/>
      <c r="LGS148" s="21"/>
      <c r="LGT148" s="21"/>
      <c r="LGU148" s="21"/>
      <c r="LGV148" s="21"/>
      <c r="LGW148" s="21"/>
      <c r="LGX148" s="21"/>
      <c r="LGY148" s="21"/>
      <c r="LGZ148" s="21"/>
      <c r="LHA148" s="21"/>
      <c r="LHB148" s="21"/>
      <c r="LHC148" s="21"/>
      <c r="LHD148" s="21"/>
      <c r="LHE148" s="21"/>
      <c r="LHF148" s="21"/>
      <c r="LHG148" s="21"/>
      <c r="LHH148" s="21"/>
      <c r="LHI148" s="21"/>
      <c r="LHJ148" s="21"/>
      <c r="LHK148" s="21"/>
      <c r="LHL148" s="21"/>
      <c r="LHM148" s="21"/>
      <c r="LHN148" s="21"/>
      <c r="LHO148" s="21"/>
      <c r="LHP148" s="21"/>
      <c r="LHQ148" s="21"/>
      <c r="LHR148" s="21"/>
      <c r="LHS148" s="21"/>
      <c r="LHT148" s="21"/>
      <c r="LHU148" s="21"/>
      <c r="LHV148" s="21"/>
      <c r="LHW148" s="21"/>
      <c r="LHX148" s="21"/>
      <c r="LHY148" s="21"/>
      <c r="LHZ148" s="21"/>
      <c r="LIA148" s="21"/>
      <c r="LIB148" s="21"/>
      <c r="LIC148" s="21"/>
      <c r="LID148" s="21"/>
      <c r="LIE148" s="21"/>
      <c r="LIF148" s="21"/>
      <c r="LIG148" s="21"/>
      <c r="LIH148" s="21"/>
      <c r="LII148" s="21"/>
      <c r="LIJ148" s="21"/>
      <c r="LIK148" s="21"/>
      <c r="LIL148" s="21"/>
      <c r="LIM148" s="21"/>
      <c r="LIN148" s="21"/>
      <c r="LIO148" s="21"/>
      <c r="LIP148" s="21"/>
      <c r="LIQ148" s="21"/>
      <c r="LIR148" s="21"/>
      <c r="LIS148" s="21"/>
      <c r="LIT148" s="21"/>
      <c r="LIU148" s="21"/>
      <c r="LIV148" s="21"/>
      <c r="LIW148" s="21"/>
      <c r="LIX148" s="21"/>
      <c r="LIY148" s="21"/>
      <c r="LIZ148" s="21"/>
      <c r="LJA148" s="21"/>
      <c r="LJB148" s="21"/>
      <c r="LJC148" s="21"/>
      <c r="LJD148" s="21"/>
      <c r="LJE148" s="21"/>
      <c r="LJF148" s="21"/>
      <c r="LJG148" s="21"/>
      <c r="LJH148" s="21"/>
      <c r="LJI148" s="21"/>
      <c r="LJJ148" s="21"/>
      <c r="LJK148" s="21"/>
      <c r="LJL148" s="21"/>
      <c r="LJM148" s="21"/>
      <c r="LJN148" s="21"/>
      <c r="LJO148" s="21"/>
      <c r="LJP148" s="21"/>
      <c r="LJQ148" s="21"/>
      <c r="LJR148" s="21"/>
      <c r="LJS148" s="21"/>
      <c r="LJT148" s="21"/>
      <c r="LJU148" s="21"/>
      <c r="LJV148" s="21"/>
      <c r="LJW148" s="21"/>
      <c r="LJX148" s="21"/>
      <c r="LJY148" s="21"/>
      <c r="LJZ148" s="21"/>
      <c r="LKA148" s="21"/>
      <c r="LKB148" s="21"/>
      <c r="LKC148" s="21"/>
      <c r="LKD148" s="21"/>
      <c r="LKE148" s="21"/>
      <c r="LKF148" s="21"/>
      <c r="LKG148" s="21"/>
      <c r="LKH148" s="21"/>
      <c r="LKI148" s="21"/>
      <c r="LKJ148" s="21"/>
      <c r="LKK148" s="21"/>
      <c r="LKL148" s="21"/>
      <c r="LKM148" s="21"/>
      <c r="LKN148" s="21"/>
      <c r="LKO148" s="21"/>
      <c r="LKP148" s="21"/>
      <c r="LKQ148" s="21"/>
      <c r="LKR148" s="21"/>
      <c r="LKS148" s="21"/>
      <c r="LKT148" s="21"/>
      <c r="LKU148" s="21"/>
      <c r="LKV148" s="21"/>
      <c r="LKW148" s="21"/>
      <c r="LKX148" s="21"/>
      <c r="LKY148" s="21"/>
      <c r="LKZ148" s="21"/>
      <c r="LLA148" s="21"/>
      <c r="LLB148" s="21"/>
      <c r="LLC148" s="21"/>
      <c r="LLD148" s="21"/>
      <c r="LLE148" s="21"/>
      <c r="LLF148" s="21"/>
      <c r="LLG148" s="21"/>
      <c r="LLH148" s="21"/>
      <c r="LLI148" s="21"/>
      <c r="LLJ148" s="21"/>
      <c r="LLK148" s="21"/>
      <c r="LLL148" s="21"/>
      <c r="LLM148" s="21"/>
      <c r="LLN148" s="21"/>
      <c r="LLO148" s="21"/>
      <c r="LLP148" s="21"/>
      <c r="LLQ148" s="21"/>
      <c r="LLR148" s="21"/>
      <c r="LLS148" s="21"/>
      <c r="LLT148" s="21"/>
      <c r="LLU148" s="21"/>
      <c r="LLV148" s="21"/>
      <c r="LLW148" s="21"/>
      <c r="LLX148" s="21"/>
      <c r="LLY148" s="21"/>
      <c r="LLZ148" s="21"/>
      <c r="LMA148" s="21"/>
      <c r="LMB148" s="21"/>
      <c r="LMC148" s="21"/>
      <c r="LMD148" s="21"/>
      <c r="LME148" s="21"/>
      <c r="LMF148" s="21"/>
      <c r="LMG148" s="21"/>
      <c r="LMH148" s="21"/>
      <c r="LMI148" s="21"/>
      <c r="LMJ148" s="21"/>
      <c r="LMK148" s="21"/>
      <c r="LML148" s="21"/>
      <c r="LMM148" s="21"/>
      <c r="LMN148" s="21"/>
      <c r="LMO148" s="21"/>
      <c r="LMP148" s="21"/>
      <c r="LMQ148" s="21"/>
      <c r="LMR148" s="21"/>
      <c r="LMS148" s="21"/>
      <c r="LMT148" s="21"/>
      <c r="LMU148" s="21"/>
      <c r="LMV148" s="21"/>
      <c r="LMW148" s="21"/>
      <c r="LMX148" s="21"/>
      <c r="LMY148" s="21"/>
      <c r="LMZ148" s="21"/>
      <c r="LNA148" s="21"/>
      <c r="LNB148" s="21"/>
      <c r="LNC148" s="21"/>
      <c r="LND148" s="21"/>
      <c r="LNE148" s="21"/>
      <c r="LNF148" s="21"/>
      <c r="LNG148" s="21"/>
      <c r="LNH148" s="21"/>
      <c r="LNI148" s="21"/>
      <c r="LNJ148" s="21"/>
      <c r="LNK148" s="21"/>
      <c r="LNL148" s="21"/>
      <c r="LNM148" s="21"/>
      <c r="LNN148" s="21"/>
      <c r="LNO148" s="21"/>
      <c r="LNP148" s="21"/>
      <c r="LNQ148" s="21"/>
      <c r="LNR148" s="21"/>
      <c r="LNS148" s="21"/>
      <c r="LNT148" s="21"/>
      <c r="LNU148" s="21"/>
      <c r="LNV148" s="21"/>
      <c r="LNW148" s="21"/>
      <c r="LNX148" s="21"/>
      <c r="LNY148" s="21"/>
      <c r="LNZ148" s="21"/>
      <c r="LOA148" s="21"/>
      <c r="LOB148" s="21"/>
      <c r="LOC148" s="21"/>
      <c r="LOD148" s="21"/>
      <c r="LOE148" s="21"/>
      <c r="LOF148" s="21"/>
      <c r="LOG148" s="21"/>
      <c r="LOH148" s="21"/>
      <c r="LOI148" s="21"/>
      <c r="LOJ148" s="21"/>
      <c r="LOK148" s="21"/>
      <c r="LOL148" s="21"/>
      <c r="LOM148" s="21"/>
      <c r="LON148" s="21"/>
      <c r="LOO148" s="21"/>
      <c r="LOP148" s="21"/>
      <c r="LOQ148" s="21"/>
      <c r="LOR148" s="21"/>
      <c r="LOS148" s="21"/>
      <c r="LOT148" s="21"/>
      <c r="LOU148" s="21"/>
      <c r="LOV148" s="21"/>
      <c r="LOW148" s="21"/>
      <c r="LOX148" s="21"/>
      <c r="LOY148" s="21"/>
      <c r="LOZ148" s="21"/>
      <c r="LPA148" s="21"/>
      <c r="LPB148" s="21"/>
      <c r="LPC148" s="21"/>
      <c r="LPD148" s="21"/>
      <c r="LPE148" s="21"/>
      <c r="LPF148" s="21"/>
      <c r="LPG148" s="21"/>
      <c r="LPH148" s="21"/>
      <c r="LPI148" s="21"/>
      <c r="LPJ148" s="21"/>
      <c r="LPK148" s="21"/>
      <c r="LPL148" s="21"/>
      <c r="LPM148" s="21"/>
      <c r="LPN148" s="21"/>
      <c r="LPO148" s="21"/>
      <c r="LPP148" s="21"/>
      <c r="LPQ148" s="21"/>
      <c r="LPR148" s="21"/>
      <c r="LPS148" s="21"/>
      <c r="LPT148" s="21"/>
      <c r="LPU148" s="21"/>
      <c r="LPV148" s="21"/>
      <c r="LPW148" s="21"/>
      <c r="LPX148" s="21"/>
      <c r="LPY148" s="21"/>
      <c r="LPZ148" s="21"/>
      <c r="LQA148" s="21"/>
      <c r="LQB148" s="21"/>
      <c r="LQC148" s="21"/>
      <c r="LQD148" s="21"/>
      <c r="LQE148" s="21"/>
      <c r="LQF148" s="21"/>
      <c r="LQG148" s="21"/>
      <c r="LQH148" s="21"/>
      <c r="LQI148" s="21"/>
      <c r="LQJ148" s="21"/>
      <c r="LQK148" s="21"/>
      <c r="LQL148" s="21"/>
      <c r="LQM148" s="21"/>
      <c r="LQN148" s="21"/>
      <c r="LQO148" s="21"/>
      <c r="LQP148" s="21"/>
      <c r="LQQ148" s="21"/>
      <c r="LQR148" s="21"/>
      <c r="LQS148" s="21"/>
      <c r="LQT148" s="21"/>
      <c r="LQU148" s="21"/>
      <c r="LQV148" s="21"/>
      <c r="LQW148" s="21"/>
      <c r="LQX148" s="21"/>
      <c r="LQY148" s="21"/>
      <c r="LQZ148" s="21"/>
      <c r="LRA148" s="21"/>
      <c r="LRB148" s="21"/>
      <c r="LRC148" s="21"/>
      <c r="LRD148" s="21"/>
      <c r="LRE148" s="21"/>
      <c r="LRF148" s="21"/>
      <c r="LRG148" s="21"/>
      <c r="LRH148" s="21"/>
      <c r="LRI148" s="21"/>
      <c r="LRJ148" s="21"/>
      <c r="LRK148" s="21"/>
      <c r="LRL148" s="21"/>
      <c r="LRM148" s="21"/>
      <c r="LRN148" s="21"/>
      <c r="LRO148" s="21"/>
      <c r="LRP148" s="21"/>
      <c r="LRQ148" s="21"/>
      <c r="LRR148" s="21"/>
      <c r="LRS148" s="21"/>
      <c r="LRT148" s="21"/>
      <c r="LRU148" s="21"/>
      <c r="LRV148" s="21"/>
      <c r="LRW148" s="21"/>
      <c r="LRX148" s="21"/>
      <c r="LRY148" s="21"/>
      <c r="LRZ148" s="21"/>
      <c r="LSA148" s="21"/>
      <c r="LSB148" s="21"/>
      <c r="LSC148" s="21"/>
      <c r="LSD148" s="21"/>
      <c r="LSE148" s="21"/>
      <c r="LSF148" s="21"/>
      <c r="LSG148" s="21"/>
      <c r="LSH148" s="21"/>
      <c r="LSI148" s="21"/>
      <c r="LSJ148" s="21"/>
      <c r="LSK148" s="21"/>
      <c r="LSL148" s="21"/>
      <c r="LSM148" s="21"/>
      <c r="LSN148" s="21"/>
      <c r="LSO148" s="21"/>
      <c r="LSP148" s="21"/>
      <c r="LSQ148" s="21"/>
      <c r="LSR148" s="21"/>
      <c r="LSS148" s="21"/>
      <c r="LST148" s="21"/>
      <c r="LSU148" s="21"/>
      <c r="LSV148" s="21"/>
      <c r="LSW148" s="21"/>
      <c r="LSX148" s="21"/>
      <c r="LSY148" s="21"/>
      <c r="LSZ148" s="21"/>
      <c r="LTA148" s="21"/>
      <c r="LTB148" s="21"/>
      <c r="LTC148" s="21"/>
      <c r="LTD148" s="21"/>
      <c r="LTE148" s="21"/>
      <c r="LTF148" s="21"/>
      <c r="LTG148" s="21"/>
      <c r="LTH148" s="21"/>
      <c r="LTI148" s="21"/>
      <c r="LTJ148" s="21"/>
      <c r="LTK148" s="21"/>
      <c r="LTL148" s="21"/>
      <c r="LTM148" s="21"/>
      <c r="LTN148" s="21"/>
      <c r="LTO148" s="21"/>
      <c r="LTP148" s="21"/>
      <c r="LTQ148" s="21"/>
      <c r="LTR148" s="21"/>
      <c r="LTS148" s="21"/>
      <c r="LTT148" s="21"/>
      <c r="LTU148" s="21"/>
      <c r="LTV148" s="21"/>
      <c r="LTW148" s="21"/>
      <c r="LTX148" s="21"/>
      <c r="LTY148" s="21"/>
      <c r="LTZ148" s="21"/>
      <c r="LUA148" s="21"/>
      <c r="LUB148" s="21"/>
      <c r="LUC148" s="21"/>
      <c r="LUD148" s="21"/>
      <c r="LUE148" s="21"/>
      <c r="LUF148" s="21"/>
      <c r="LUG148" s="21"/>
      <c r="LUH148" s="21"/>
      <c r="LUI148" s="21"/>
      <c r="LUJ148" s="21"/>
      <c r="LUK148" s="21"/>
      <c r="LUL148" s="21"/>
      <c r="LUM148" s="21"/>
      <c r="LUN148" s="21"/>
      <c r="LUO148" s="21"/>
      <c r="LUP148" s="21"/>
      <c r="LUQ148" s="21"/>
      <c r="LUR148" s="21"/>
      <c r="LUS148" s="21"/>
      <c r="LUT148" s="21"/>
      <c r="LUU148" s="21"/>
      <c r="LUV148" s="21"/>
      <c r="LUW148" s="21"/>
      <c r="LUX148" s="21"/>
      <c r="LUY148" s="21"/>
      <c r="LUZ148" s="21"/>
      <c r="LVA148" s="21"/>
      <c r="LVB148" s="21"/>
      <c r="LVC148" s="21"/>
      <c r="LVD148" s="21"/>
      <c r="LVE148" s="21"/>
      <c r="LVF148" s="21"/>
      <c r="LVG148" s="21"/>
      <c r="LVH148" s="21"/>
      <c r="LVI148" s="21"/>
      <c r="LVJ148" s="21"/>
      <c r="LVK148" s="21"/>
      <c r="LVL148" s="21"/>
      <c r="LVM148" s="21"/>
      <c r="LVN148" s="21"/>
      <c r="LVO148" s="21"/>
      <c r="LVP148" s="21"/>
      <c r="LVQ148" s="21"/>
      <c r="LVR148" s="21"/>
      <c r="LVS148" s="21"/>
      <c r="LVT148" s="21"/>
      <c r="LVU148" s="21"/>
      <c r="LVV148" s="21"/>
      <c r="LVW148" s="21"/>
      <c r="LVX148" s="21"/>
      <c r="LVY148" s="21"/>
      <c r="LVZ148" s="21"/>
      <c r="LWA148" s="21"/>
      <c r="LWB148" s="21"/>
      <c r="LWC148" s="21"/>
      <c r="LWD148" s="21"/>
      <c r="LWE148" s="21"/>
      <c r="LWF148" s="21"/>
      <c r="LWG148" s="21"/>
      <c r="LWH148" s="21"/>
      <c r="LWI148" s="21"/>
      <c r="LWJ148" s="21"/>
      <c r="LWK148" s="21"/>
      <c r="LWL148" s="21"/>
      <c r="LWM148" s="21"/>
      <c r="LWN148" s="21"/>
      <c r="LWO148" s="21"/>
      <c r="LWP148" s="21"/>
      <c r="LWQ148" s="21"/>
      <c r="LWR148" s="21"/>
      <c r="LWS148" s="21"/>
      <c r="LWT148" s="21"/>
      <c r="LWU148" s="21"/>
      <c r="LWV148" s="21"/>
      <c r="LWW148" s="21"/>
      <c r="LWX148" s="21"/>
      <c r="LWY148" s="21"/>
      <c r="LWZ148" s="21"/>
      <c r="LXA148" s="21"/>
      <c r="LXB148" s="21"/>
      <c r="LXC148" s="21"/>
      <c r="LXD148" s="21"/>
      <c r="LXE148" s="21"/>
      <c r="LXF148" s="21"/>
      <c r="LXG148" s="21"/>
      <c r="LXH148" s="21"/>
      <c r="LXI148" s="21"/>
      <c r="LXJ148" s="21"/>
      <c r="LXK148" s="21"/>
      <c r="LXL148" s="21"/>
      <c r="LXM148" s="21"/>
      <c r="LXN148" s="21"/>
      <c r="LXO148" s="21"/>
      <c r="LXP148" s="21"/>
      <c r="LXQ148" s="21"/>
      <c r="LXR148" s="21"/>
      <c r="LXS148" s="21"/>
      <c r="LXT148" s="21"/>
      <c r="LXU148" s="21"/>
      <c r="LXV148" s="21"/>
      <c r="LXW148" s="21"/>
      <c r="LXX148" s="21"/>
      <c r="LXY148" s="21"/>
      <c r="LXZ148" s="21"/>
      <c r="LYA148" s="21"/>
      <c r="LYB148" s="21"/>
      <c r="LYC148" s="21"/>
      <c r="LYD148" s="21"/>
      <c r="LYE148" s="21"/>
      <c r="LYF148" s="21"/>
      <c r="LYG148" s="21"/>
      <c r="LYH148" s="21"/>
      <c r="LYI148" s="21"/>
      <c r="LYJ148" s="21"/>
      <c r="LYK148" s="21"/>
      <c r="LYL148" s="21"/>
      <c r="LYM148" s="21"/>
      <c r="LYN148" s="21"/>
      <c r="LYO148" s="21"/>
      <c r="LYP148" s="21"/>
      <c r="LYQ148" s="21"/>
      <c r="LYR148" s="21"/>
      <c r="LYS148" s="21"/>
      <c r="LYT148" s="21"/>
      <c r="LYU148" s="21"/>
      <c r="LYV148" s="21"/>
      <c r="LYW148" s="21"/>
      <c r="LYX148" s="21"/>
      <c r="LYY148" s="21"/>
      <c r="LYZ148" s="21"/>
      <c r="LZA148" s="21"/>
      <c r="LZB148" s="21"/>
      <c r="LZC148" s="21"/>
      <c r="LZD148" s="21"/>
      <c r="LZE148" s="21"/>
      <c r="LZF148" s="21"/>
      <c r="LZG148" s="21"/>
      <c r="LZH148" s="21"/>
      <c r="LZI148" s="21"/>
      <c r="LZJ148" s="21"/>
      <c r="LZK148" s="21"/>
      <c r="LZL148" s="21"/>
      <c r="LZM148" s="21"/>
      <c r="LZN148" s="21"/>
      <c r="LZO148" s="21"/>
      <c r="LZP148" s="21"/>
      <c r="LZQ148" s="21"/>
      <c r="LZR148" s="21"/>
      <c r="LZS148" s="21"/>
      <c r="LZT148" s="21"/>
      <c r="LZU148" s="21"/>
      <c r="LZV148" s="21"/>
      <c r="LZW148" s="21"/>
      <c r="LZX148" s="21"/>
      <c r="LZY148" s="21"/>
      <c r="LZZ148" s="21"/>
      <c r="MAA148" s="21"/>
      <c r="MAB148" s="21"/>
      <c r="MAC148" s="21"/>
      <c r="MAD148" s="21"/>
      <c r="MAE148" s="21"/>
      <c r="MAF148" s="21"/>
      <c r="MAG148" s="21"/>
      <c r="MAH148" s="21"/>
      <c r="MAI148" s="21"/>
      <c r="MAJ148" s="21"/>
      <c r="MAK148" s="21"/>
      <c r="MAL148" s="21"/>
      <c r="MAM148" s="21"/>
      <c r="MAN148" s="21"/>
      <c r="MAO148" s="21"/>
      <c r="MAP148" s="21"/>
      <c r="MAQ148" s="21"/>
      <c r="MAR148" s="21"/>
      <c r="MAS148" s="21"/>
      <c r="MAT148" s="21"/>
      <c r="MAU148" s="21"/>
      <c r="MAV148" s="21"/>
      <c r="MAW148" s="21"/>
      <c r="MAX148" s="21"/>
      <c r="MAY148" s="21"/>
      <c r="MAZ148" s="21"/>
      <c r="MBA148" s="21"/>
      <c r="MBB148" s="21"/>
      <c r="MBC148" s="21"/>
      <c r="MBD148" s="21"/>
      <c r="MBE148" s="21"/>
      <c r="MBF148" s="21"/>
      <c r="MBG148" s="21"/>
      <c r="MBH148" s="21"/>
      <c r="MBI148" s="21"/>
      <c r="MBJ148" s="21"/>
      <c r="MBK148" s="21"/>
      <c r="MBL148" s="21"/>
      <c r="MBM148" s="21"/>
      <c r="MBN148" s="21"/>
      <c r="MBO148" s="21"/>
      <c r="MBP148" s="21"/>
      <c r="MBQ148" s="21"/>
      <c r="MBR148" s="21"/>
      <c r="MBS148" s="21"/>
      <c r="MBT148" s="21"/>
      <c r="MBU148" s="21"/>
      <c r="MBV148" s="21"/>
      <c r="MBW148" s="21"/>
      <c r="MBX148" s="21"/>
      <c r="MBY148" s="21"/>
      <c r="MBZ148" s="21"/>
      <c r="MCA148" s="21"/>
      <c r="MCB148" s="21"/>
      <c r="MCC148" s="21"/>
      <c r="MCD148" s="21"/>
      <c r="MCE148" s="21"/>
      <c r="MCF148" s="21"/>
      <c r="MCG148" s="21"/>
      <c r="MCH148" s="21"/>
      <c r="MCI148" s="21"/>
      <c r="MCJ148" s="21"/>
      <c r="MCK148" s="21"/>
      <c r="MCL148" s="21"/>
      <c r="MCM148" s="21"/>
      <c r="MCN148" s="21"/>
      <c r="MCO148" s="21"/>
      <c r="MCP148" s="21"/>
      <c r="MCQ148" s="21"/>
      <c r="MCR148" s="21"/>
      <c r="MCS148" s="21"/>
      <c r="MCT148" s="21"/>
      <c r="MCU148" s="21"/>
      <c r="MCV148" s="21"/>
      <c r="MCW148" s="21"/>
      <c r="MCX148" s="21"/>
      <c r="MCY148" s="21"/>
      <c r="MCZ148" s="21"/>
      <c r="MDA148" s="21"/>
      <c r="MDB148" s="21"/>
      <c r="MDC148" s="21"/>
      <c r="MDD148" s="21"/>
      <c r="MDE148" s="21"/>
      <c r="MDF148" s="21"/>
      <c r="MDG148" s="21"/>
      <c r="MDH148" s="21"/>
      <c r="MDI148" s="21"/>
      <c r="MDJ148" s="21"/>
      <c r="MDK148" s="21"/>
      <c r="MDL148" s="21"/>
      <c r="MDM148" s="21"/>
      <c r="MDN148" s="21"/>
      <c r="MDO148" s="21"/>
      <c r="MDP148" s="21"/>
      <c r="MDQ148" s="21"/>
      <c r="MDR148" s="21"/>
      <c r="MDS148" s="21"/>
      <c r="MDT148" s="21"/>
      <c r="MDU148" s="21"/>
      <c r="MDV148" s="21"/>
      <c r="MDW148" s="21"/>
      <c r="MDX148" s="21"/>
      <c r="MDY148" s="21"/>
      <c r="MDZ148" s="21"/>
      <c r="MEA148" s="21"/>
      <c r="MEB148" s="21"/>
      <c r="MEC148" s="21"/>
      <c r="MED148" s="21"/>
      <c r="MEE148" s="21"/>
      <c r="MEF148" s="21"/>
      <c r="MEG148" s="21"/>
      <c r="MEH148" s="21"/>
      <c r="MEI148" s="21"/>
      <c r="MEJ148" s="21"/>
      <c r="MEK148" s="21"/>
      <c r="MEL148" s="21"/>
      <c r="MEM148" s="21"/>
      <c r="MEN148" s="21"/>
      <c r="MEO148" s="21"/>
      <c r="MEP148" s="21"/>
      <c r="MEQ148" s="21"/>
      <c r="MER148" s="21"/>
      <c r="MES148" s="21"/>
      <c r="MET148" s="21"/>
      <c r="MEU148" s="21"/>
      <c r="MEV148" s="21"/>
      <c r="MEW148" s="21"/>
      <c r="MEX148" s="21"/>
      <c r="MEY148" s="21"/>
      <c r="MEZ148" s="21"/>
      <c r="MFA148" s="21"/>
      <c r="MFB148" s="21"/>
      <c r="MFC148" s="21"/>
      <c r="MFD148" s="21"/>
      <c r="MFE148" s="21"/>
      <c r="MFF148" s="21"/>
      <c r="MFG148" s="21"/>
      <c r="MFH148" s="21"/>
      <c r="MFI148" s="21"/>
      <c r="MFJ148" s="21"/>
      <c r="MFK148" s="21"/>
      <c r="MFL148" s="21"/>
      <c r="MFM148" s="21"/>
      <c r="MFN148" s="21"/>
      <c r="MFO148" s="21"/>
      <c r="MFP148" s="21"/>
      <c r="MFQ148" s="21"/>
      <c r="MFR148" s="21"/>
      <c r="MFS148" s="21"/>
      <c r="MFT148" s="21"/>
      <c r="MFU148" s="21"/>
      <c r="MFV148" s="21"/>
      <c r="MFW148" s="21"/>
      <c r="MFX148" s="21"/>
      <c r="MFY148" s="21"/>
      <c r="MFZ148" s="21"/>
      <c r="MGA148" s="21"/>
      <c r="MGB148" s="21"/>
      <c r="MGC148" s="21"/>
      <c r="MGD148" s="21"/>
      <c r="MGE148" s="21"/>
      <c r="MGF148" s="21"/>
      <c r="MGG148" s="21"/>
      <c r="MGH148" s="21"/>
      <c r="MGI148" s="21"/>
      <c r="MGJ148" s="21"/>
      <c r="MGK148" s="21"/>
      <c r="MGL148" s="21"/>
      <c r="MGM148" s="21"/>
      <c r="MGN148" s="21"/>
      <c r="MGO148" s="21"/>
      <c r="MGP148" s="21"/>
      <c r="MGQ148" s="21"/>
      <c r="MGR148" s="21"/>
      <c r="MGS148" s="21"/>
      <c r="MGT148" s="21"/>
      <c r="MGU148" s="21"/>
      <c r="MGV148" s="21"/>
      <c r="MGW148" s="21"/>
      <c r="MGX148" s="21"/>
      <c r="MGY148" s="21"/>
      <c r="MGZ148" s="21"/>
      <c r="MHA148" s="21"/>
      <c r="MHB148" s="21"/>
      <c r="MHC148" s="21"/>
      <c r="MHD148" s="21"/>
      <c r="MHE148" s="21"/>
      <c r="MHF148" s="21"/>
      <c r="MHG148" s="21"/>
      <c r="MHH148" s="21"/>
      <c r="MHI148" s="21"/>
      <c r="MHJ148" s="21"/>
      <c r="MHK148" s="21"/>
      <c r="MHL148" s="21"/>
      <c r="MHM148" s="21"/>
      <c r="MHN148" s="21"/>
      <c r="MHO148" s="21"/>
      <c r="MHP148" s="21"/>
      <c r="MHQ148" s="21"/>
      <c r="MHR148" s="21"/>
      <c r="MHS148" s="21"/>
      <c r="MHT148" s="21"/>
      <c r="MHU148" s="21"/>
      <c r="MHV148" s="21"/>
      <c r="MHW148" s="21"/>
      <c r="MHX148" s="21"/>
      <c r="MHY148" s="21"/>
      <c r="MHZ148" s="21"/>
      <c r="MIA148" s="21"/>
      <c r="MIB148" s="21"/>
      <c r="MIC148" s="21"/>
      <c r="MID148" s="21"/>
      <c r="MIE148" s="21"/>
      <c r="MIF148" s="21"/>
      <c r="MIG148" s="21"/>
      <c r="MIH148" s="21"/>
      <c r="MII148" s="21"/>
      <c r="MIJ148" s="21"/>
      <c r="MIK148" s="21"/>
      <c r="MIL148" s="21"/>
      <c r="MIM148" s="21"/>
      <c r="MIN148" s="21"/>
      <c r="MIO148" s="21"/>
      <c r="MIP148" s="21"/>
      <c r="MIQ148" s="21"/>
      <c r="MIR148" s="21"/>
      <c r="MIS148" s="21"/>
      <c r="MIT148" s="21"/>
      <c r="MIU148" s="21"/>
      <c r="MIV148" s="21"/>
      <c r="MIW148" s="21"/>
      <c r="MIX148" s="21"/>
      <c r="MIY148" s="21"/>
      <c r="MIZ148" s="21"/>
      <c r="MJA148" s="21"/>
      <c r="MJB148" s="21"/>
      <c r="MJC148" s="21"/>
      <c r="MJD148" s="21"/>
      <c r="MJE148" s="21"/>
      <c r="MJF148" s="21"/>
      <c r="MJG148" s="21"/>
      <c r="MJH148" s="21"/>
      <c r="MJI148" s="21"/>
      <c r="MJJ148" s="21"/>
      <c r="MJK148" s="21"/>
      <c r="MJL148" s="21"/>
      <c r="MJM148" s="21"/>
      <c r="MJN148" s="21"/>
      <c r="MJO148" s="21"/>
      <c r="MJP148" s="21"/>
      <c r="MJQ148" s="21"/>
      <c r="MJR148" s="21"/>
      <c r="MJS148" s="21"/>
      <c r="MJT148" s="21"/>
      <c r="MJU148" s="21"/>
      <c r="MJV148" s="21"/>
      <c r="MJW148" s="21"/>
      <c r="MJX148" s="21"/>
      <c r="MJY148" s="21"/>
      <c r="MJZ148" s="21"/>
      <c r="MKA148" s="21"/>
      <c r="MKB148" s="21"/>
      <c r="MKC148" s="21"/>
      <c r="MKD148" s="21"/>
      <c r="MKE148" s="21"/>
      <c r="MKF148" s="21"/>
      <c r="MKG148" s="21"/>
      <c r="MKH148" s="21"/>
      <c r="MKI148" s="21"/>
      <c r="MKJ148" s="21"/>
      <c r="MKK148" s="21"/>
      <c r="MKL148" s="21"/>
      <c r="MKM148" s="21"/>
      <c r="MKN148" s="21"/>
      <c r="MKO148" s="21"/>
      <c r="MKP148" s="21"/>
      <c r="MKQ148" s="21"/>
      <c r="MKR148" s="21"/>
      <c r="MKS148" s="21"/>
      <c r="MKT148" s="21"/>
      <c r="MKU148" s="21"/>
      <c r="MKV148" s="21"/>
      <c r="MKW148" s="21"/>
      <c r="MKX148" s="21"/>
      <c r="MKY148" s="21"/>
      <c r="MKZ148" s="21"/>
      <c r="MLA148" s="21"/>
      <c r="MLB148" s="21"/>
      <c r="MLC148" s="21"/>
      <c r="MLD148" s="21"/>
      <c r="MLE148" s="21"/>
      <c r="MLF148" s="21"/>
      <c r="MLG148" s="21"/>
      <c r="MLH148" s="21"/>
      <c r="MLI148" s="21"/>
      <c r="MLJ148" s="21"/>
      <c r="MLK148" s="21"/>
      <c r="MLL148" s="21"/>
      <c r="MLM148" s="21"/>
      <c r="MLN148" s="21"/>
      <c r="MLO148" s="21"/>
      <c r="MLP148" s="21"/>
      <c r="MLQ148" s="21"/>
      <c r="MLR148" s="21"/>
      <c r="MLS148" s="21"/>
      <c r="MLT148" s="21"/>
      <c r="MLU148" s="21"/>
      <c r="MLV148" s="21"/>
      <c r="MLW148" s="21"/>
      <c r="MLX148" s="21"/>
      <c r="MLY148" s="21"/>
      <c r="MLZ148" s="21"/>
      <c r="MMA148" s="21"/>
      <c r="MMB148" s="21"/>
      <c r="MMC148" s="21"/>
      <c r="MMD148" s="21"/>
      <c r="MME148" s="21"/>
      <c r="MMF148" s="21"/>
      <c r="MMG148" s="21"/>
      <c r="MMH148" s="21"/>
      <c r="MMI148" s="21"/>
      <c r="MMJ148" s="21"/>
      <c r="MMK148" s="21"/>
      <c r="MML148" s="21"/>
      <c r="MMM148" s="21"/>
      <c r="MMN148" s="21"/>
      <c r="MMO148" s="21"/>
      <c r="MMP148" s="21"/>
      <c r="MMQ148" s="21"/>
      <c r="MMR148" s="21"/>
      <c r="MMS148" s="21"/>
      <c r="MMT148" s="21"/>
      <c r="MMU148" s="21"/>
      <c r="MMV148" s="21"/>
      <c r="MMW148" s="21"/>
      <c r="MMX148" s="21"/>
      <c r="MMY148" s="21"/>
      <c r="MMZ148" s="21"/>
      <c r="MNA148" s="21"/>
      <c r="MNB148" s="21"/>
      <c r="MNC148" s="21"/>
      <c r="MND148" s="21"/>
      <c r="MNE148" s="21"/>
      <c r="MNF148" s="21"/>
      <c r="MNG148" s="21"/>
      <c r="MNH148" s="21"/>
      <c r="MNI148" s="21"/>
      <c r="MNJ148" s="21"/>
      <c r="MNK148" s="21"/>
      <c r="MNL148" s="21"/>
      <c r="MNM148" s="21"/>
      <c r="MNN148" s="21"/>
      <c r="MNO148" s="21"/>
      <c r="MNP148" s="21"/>
      <c r="MNQ148" s="21"/>
      <c r="MNR148" s="21"/>
      <c r="MNS148" s="21"/>
      <c r="MNT148" s="21"/>
      <c r="MNU148" s="21"/>
      <c r="MNV148" s="21"/>
      <c r="MNW148" s="21"/>
      <c r="MNX148" s="21"/>
      <c r="MNY148" s="21"/>
      <c r="MNZ148" s="21"/>
      <c r="MOA148" s="21"/>
      <c r="MOB148" s="21"/>
      <c r="MOC148" s="21"/>
      <c r="MOD148" s="21"/>
      <c r="MOE148" s="21"/>
      <c r="MOF148" s="21"/>
      <c r="MOG148" s="21"/>
      <c r="MOH148" s="21"/>
      <c r="MOI148" s="21"/>
      <c r="MOJ148" s="21"/>
      <c r="MOK148" s="21"/>
      <c r="MOL148" s="21"/>
      <c r="MOM148" s="21"/>
      <c r="MON148" s="21"/>
      <c r="MOO148" s="21"/>
      <c r="MOP148" s="21"/>
      <c r="MOQ148" s="21"/>
      <c r="MOR148" s="21"/>
      <c r="MOS148" s="21"/>
      <c r="MOT148" s="21"/>
      <c r="MOU148" s="21"/>
      <c r="MOV148" s="21"/>
      <c r="MOW148" s="21"/>
      <c r="MOX148" s="21"/>
      <c r="MOY148" s="21"/>
      <c r="MOZ148" s="21"/>
      <c r="MPA148" s="21"/>
      <c r="MPB148" s="21"/>
      <c r="MPC148" s="21"/>
      <c r="MPD148" s="21"/>
      <c r="MPE148" s="21"/>
      <c r="MPF148" s="21"/>
      <c r="MPG148" s="21"/>
      <c r="MPH148" s="21"/>
      <c r="MPI148" s="21"/>
      <c r="MPJ148" s="21"/>
      <c r="MPK148" s="21"/>
      <c r="MPL148" s="21"/>
      <c r="MPM148" s="21"/>
      <c r="MPN148" s="21"/>
      <c r="MPO148" s="21"/>
      <c r="MPP148" s="21"/>
      <c r="MPQ148" s="21"/>
      <c r="MPR148" s="21"/>
      <c r="MPS148" s="21"/>
      <c r="MPT148" s="21"/>
      <c r="MPU148" s="21"/>
      <c r="MPV148" s="21"/>
      <c r="MPW148" s="21"/>
      <c r="MPX148" s="21"/>
      <c r="MPY148" s="21"/>
      <c r="MPZ148" s="21"/>
      <c r="MQA148" s="21"/>
      <c r="MQB148" s="21"/>
      <c r="MQC148" s="21"/>
      <c r="MQD148" s="21"/>
      <c r="MQE148" s="21"/>
      <c r="MQF148" s="21"/>
      <c r="MQG148" s="21"/>
      <c r="MQH148" s="21"/>
      <c r="MQI148" s="21"/>
      <c r="MQJ148" s="21"/>
      <c r="MQK148" s="21"/>
      <c r="MQL148" s="21"/>
      <c r="MQM148" s="21"/>
      <c r="MQN148" s="21"/>
      <c r="MQO148" s="21"/>
      <c r="MQP148" s="21"/>
      <c r="MQQ148" s="21"/>
      <c r="MQR148" s="21"/>
      <c r="MQS148" s="21"/>
      <c r="MQT148" s="21"/>
      <c r="MQU148" s="21"/>
      <c r="MQV148" s="21"/>
      <c r="MQW148" s="21"/>
      <c r="MQX148" s="21"/>
      <c r="MQY148" s="21"/>
      <c r="MQZ148" s="21"/>
      <c r="MRA148" s="21"/>
      <c r="MRB148" s="21"/>
      <c r="MRC148" s="21"/>
      <c r="MRD148" s="21"/>
      <c r="MRE148" s="21"/>
      <c r="MRF148" s="21"/>
      <c r="MRG148" s="21"/>
      <c r="MRH148" s="21"/>
      <c r="MRI148" s="21"/>
      <c r="MRJ148" s="21"/>
      <c r="MRK148" s="21"/>
      <c r="MRL148" s="21"/>
      <c r="MRM148" s="21"/>
      <c r="MRN148" s="21"/>
      <c r="MRO148" s="21"/>
      <c r="MRP148" s="21"/>
      <c r="MRQ148" s="21"/>
      <c r="MRR148" s="21"/>
      <c r="MRS148" s="21"/>
      <c r="MRT148" s="21"/>
      <c r="MRU148" s="21"/>
      <c r="MRV148" s="21"/>
      <c r="MRW148" s="21"/>
      <c r="MRX148" s="21"/>
      <c r="MRY148" s="21"/>
      <c r="MRZ148" s="21"/>
      <c r="MSA148" s="21"/>
      <c r="MSB148" s="21"/>
      <c r="MSC148" s="21"/>
      <c r="MSD148" s="21"/>
      <c r="MSE148" s="21"/>
      <c r="MSF148" s="21"/>
      <c r="MSG148" s="21"/>
      <c r="MSH148" s="21"/>
      <c r="MSI148" s="21"/>
      <c r="MSJ148" s="21"/>
      <c r="MSK148" s="21"/>
      <c r="MSL148" s="21"/>
      <c r="MSM148" s="21"/>
      <c r="MSN148" s="21"/>
      <c r="MSO148" s="21"/>
      <c r="MSP148" s="21"/>
      <c r="MSQ148" s="21"/>
      <c r="MSR148" s="21"/>
      <c r="MSS148" s="21"/>
      <c r="MST148" s="21"/>
      <c r="MSU148" s="21"/>
      <c r="MSV148" s="21"/>
      <c r="MSW148" s="21"/>
      <c r="MSX148" s="21"/>
      <c r="MSY148" s="21"/>
      <c r="MSZ148" s="21"/>
      <c r="MTA148" s="21"/>
      <c r="MTB148" s="21"/>
      <c r="MTC148" s="21"/>
      <c r="MTD148" s="21"/>
      <c r="MTE148" s="21"/>
      <c r="MTF148" s="21"/>
      <c r="MTG148" s="21"/>
      <c r="MTH148" s="21"/>
      <c r="MTI148" s="21"/>
      <c r="MTJ148" s="21"/>
      <c r="MTK148" s="21"/>
      <c r="MTL148" s="21"/>
      <c r="MTM148" s="21"/>
      <c r="MTN148" s="21"/>
      <c r="MTO148" s="21"/>
      <c r="MTP148" s="21"/>
      <c r="MTQ148" s="21"/>
      <c r="MTR148" s="21"/>
      <c r="MTS148" s="21"/>
      <c r="MTT148" s="21"/>
      <c r="MTU148" s="21"/>
      <c r="MTV148" s="21"/>
      <c r="MTW148" s="21"/>
      <c r="MTX148" s="21"/>
      <c r="MTY148" s="21"/>
      <c r="MTZ148" s="21"/>
      <c r="MUA148" s="21"/>
      <c r="MUB148" s="21"/>
      <c r="MUC148" s="21"/>
      <c r="MUD148" s="21"/>
      <c r="MUE148" s="21"/>
      <c r="MUF148" s="21"/>
      <c r="MUG148" s="21"/>
      <c r="MUH148" s="21"/>
      <c r="MUI148" s="21"/>
      <c r="MUJ148" s="21"/>
      <c r="MUK148" s="21"/>
      <c r="MUL148" s="21"/>
      <c r="MUM148" s="21"/>
      <c r="MUN148" s="21"/>
      <c r="MUO148" s="21"/>
      <c r="MUP148" s="21"/>
      <c r="MUQ148" s="21"/>
      <c r="MUR148" s="21"/>
      <c r="MUS148" s="21"/>
      <c r="MUT148" s="21"/>
      <c r="MUU148" s="21"/>
      <c r="MUV148" s="21"/>
      <c r="MUW148" s="21"/>
      <c r="MUX148" s="21"/>
      <c r="MUY148" s="21"/>
      <c r="MUZ148" s="21"/>
      <c r="MVA148" s="21"/>
      <c r="MVB148" s="21"/>
      <c r="MVC148" s="21"/>
      <c r="MVD148" s="21"/>
      <c r="MVE148" s="21"/>
      <c r="MVF148" s="21"/>
      <c r="MVG148" s="21"/>
      <c r="MVH148" s="21"/>
      <c r="MVI148" s="21"/>
      <c r="MVJ148" s="21"/>
      <c r="MVK148" s="21"/>
      <c r="MVL148" s="21"/>
      <c r="MVM148" s="21"/>
      <c r="MVN148" s="21"/>
      <c r="MVO148" s="21"/>
      <c r="MVP148" s="21"/>
      <c r="MVQ148" s="21"/>
      <c r="MVR148" s="21"/>
      <c r="MVS148" s="21"/>
      <c r="MVT148" s="21"/>
      <c r="MVU148" s="21"/>
      <c r="MVV148" s="21"/>
      <c r="MVW148" s="21"/>
      <c r="MVX148" s="21"/>
      <c r="MVY148" s="21"/>
      <c r="MVZ148" s="21"/>
      <c r="MWA148" s="21"/>
      <c r="MWB148" s="21"/>
      <c r="MWC148" s="21"/>
      <c r="MWD148" s="21"/>
      <c r="MWE148" s="21"/>
      <c r="MWF148" s="21"/>
      <c r="MWG148" s="21"/>
      <c r="MWH148" s="21"/>
      <c r="MWI148" s="21"/>
      <c r="MWJ148" s="21"/>
      <c r="MWK148" s="21"/>
      <c r="MWL148" s="21"/>
      <c r="MWM148" s="21"/>
      <c r="MWN148" s="21"/>
      <c r="MWO148" s="21"/>
      <c r="MWP148" s="21"/>
      <c r="MWQ148" s="21"/>
      <c r="MWR148" s="21"/>
      <c r="MWS148" s="21"/>
      <c r="MWT148" s="21"/>
      <c r="MWU148" s="21"/>
      <c r="MWV148" s="21"/>
      <c r="MWW148" s="21"/>
      <c r="MWX148" s="21"/>
      <c r="MWY148" s="21"/>
      <c r="MWZ148" s="21"/>
      <c r="MXA148" s="21"/>
      <c r="MXB148" s="21"/>
      <c r="MXC148" s="21"/>
      <c r="MXD148" s="21"/>
      <c r="MXE148" s="21"/>
      <c r="MXF148" s="21"/>
      <c r="MXG148" s="21"/>
      <c r="MXH148" s="21"/>
      <c r="MXI148" s="21"/>
      <c r="MXJ148" s="21"/>
      <c r="MXK148" s="21"/>
      <c r="MXL148" s="21"/>
      <c r="MXM148" s="21"/>
      <c r="MXN148" s="21"/>
      <c r="MXO148" s="21"/>
      <c r="MXP148" s="21"/>
      <c r="MXQ148" s="21"/>
      <c r="MXR148" s="21"/>
      <c r="MXS148" s="21"/>
      <c r="MXT148" s="21"/>
      <c r="MXU148" s="21"/>
      <c r="MXV148" s="21"/>
      <c r="MXW148" s="21"/>
      <c r="MXX148" s="21"/>
      <c r="MXY148" s="21"/>
      <c r="MXZ148" s="21"/>
      <c r="MYA148" s="21"/>
      <c r="MYB148" s="21"/>
      <c r="MYC148" s="21"/>
      <c r="MYD148" s="21"/>
      <c r="MYE148" s="21"/>
      <c r="MYF148" s="21"/>
      <c r="MYG148" s="21"/>
      <c r="MYH148" s="21"/>
      <c r="MYI148" s="21"/>
      <c r="MYJ148" s="21"/>
      <c r="MYK148" s="21"/>
      <c r="MYL148" s="21"/>
      <c r="MYM148" s="21"/>
      <c r="MYN148" s="21"/>
      <c r="MYO148" s="21"/>
      <c r="MYP148" s="21"/>
      <c r="MYQ148" s="21"/>
      <c r="MYR148" s="21"/>
      <c r="MYS148" s="21"/>
      <c r="MYT148" s="21"/>
      <c r="MYU148" s="21"/>
      <c r="MYV148" s="21"/>
      <c r="MYW148" s="21"/>
      <c r="MYX148" s="21"/>
      <c r="MYY148" s="21"/>
      <c r="MYZ148" s="21"/>
      <c r="MZA148" s="21"/>
      <c r="MZB148" s="21"/>
      <c r="MZC148" s="21"/>
      <c r="MZD148" s="21"/>
      <c r="MZE148" s="21"/>
      <c r="MZF148" s="21"/>
      <c r="MZG148" s="21"/>
      <c r="MZH148" s="21"/>
      <c r="MZI148" s="21"/>
      <c r="MZJ148" s="21"/>
      <c r="MZK148" s="21"/>
      <c r="MZL148" s="21"/>
      <c r="MZM148" s="21"/>
      <c r="MZN148" s="21"/>
      <c r="MZO148" s="21"/>
      <c r="MZP148" s="21"/>
      <c r="MZQ148" s="21"/>
      <c r="MZR148" s="21"/>
      <c r="MZS148" s="21"/>
      <c r="MZT148" s="21"/>
      <c r="MZU148" s="21"/>
      <c r="MZV148" s="21"/>
      <c r="MZW148" s="21"/>
      <c r="MZX148" s="21"/>
      <c r="MZY148" s="21"/>
      <c r="MZZ148" s="21"/>
      <c r="NAA148" s="21"/>
      <c r="NAB148" s="21"/>
      <c r="NAC148" s="21"/>
      <c r="NAD148" s="21"/>
      <c r="NAE148" s="21"/>
      <c r="NAF148" s="21"/>
      <c r="NAG148" s="21"/>
      <c r="NAH148" s="21"/>
      <c r="NAI148" s="21"/>
      <c r="NAJ148" s="21"/>
      <c r="NAK148" s="21"/>
      <c r="NAL148" s="21"/>
      <c r="NAM148" s="21"/>
      <c r="NAN148" s="21"/>
      <c r="NAO148" s="21"/>
      <c r="NAP148" s="21"/>
      <c r="NAQ148" s="21"/>
      <c r="NAR148" s="21"/>
      <c r="NAS148" s="21"/>
      <c r="NAT148" s="21"/>
      <c r="NAU148" s="21"/>
      <c r="NAV148" s="21"/>
      <c r="NAW148" s="21"/>
      <c r="NAX148" s="21"/>
      <c r="NAY148" s="21"/>
      <c r="NAZ148" s="21"/>
      <c r="NBA148" s="21"/>
      <c r="NBB148" s="21"/>
      <c r="NBC148" s="21"/>
      <c r="NBD148" s="21"/>
      <c r="NBE148" s="21"/>
      <c r="NBF148" s="21"/>
      <c r="NBG148" s="21"/>
      <c r="NBH148" s="21"/>
      <c r="NBI148" s="21"/>
      <c r="NBJ148" s="21"/>
      <c r="NBK148" s="21"/>
      <c r="NBL148" s="21"/>
      <c r="NBM148" s="21"/>
      <c r="NBN148" s="21"/>
      <c r="NBO148" s="21"/>
      <c r="NBP148" s="21"/>
      <c r="NBQ148" s="21"/>
      <c r="NBR148" s="21"/>
      <c r="NBS148" s="21"/>
      <c r="NBT148" s="21"/>
      <c r="NBU148" s="21"/>
      <c r="NBV148" s="21"/>
      <c r="NBW148" s="21"/>
      <c r="NBX148" s="21"/>
      <c r="NBY148" s="21"/>
      <c r="NBZ148" s="21"/>
      <c r="NCA148" s="21"/>
      <c r="NCB148" s="21"/>
      <c r="NCC148" s="21"/>
      <c r="NCD148" s="21"/>
      <c r="NCE148" s="21"/>
      <c r="NCF148" s="21"/>
      <c r="NCG148" s="21"/>
      <c r="NCH148" s="21"/>
      <c r="NCI148" s="21"/>
      <c r="NCJ148" s="21"/>
      <c r="NCK148" s="21"/>
      <c r="NCL148" s="21"/>
      <c r="NCM148" s="21"/>
      <c r="NCN148" s="21"/>
      <c r="NCO148" s="21"/>
      <c r="NCP148" s="21"/>
      <c r="NCQ148" s="21"/>
      <c r="NCR148" s="21"/>
      <c r="NCS148" s="21"/>
      <c r="NCT148" s="21"/>
      <c r="NCU148" s="21"/>
      <c r="NCV148" s="21"/>
      <c r="NCW148" s="21"/>
      <c r="NCX148" s="21"/>
      <c r="NCY148" s="21"/>
      <c r="NCZ148" s="21"/>
      <c r="NDA148" s="21"/>
      <c r="NDB148" s="21"/>
      <c r="NDC148" s="21"/>
      <c r="NDD148" s="21"/>
      <c r="NDE148" s="21"/>
      <c r="NDF148" s="21"/>
      <c r="NDG148" s="21"/>
      <c r="NDH148" s="21"/>
      <c r="NDI148" s="21"/>
      <c r="NDJ148" s="21"/>
      <c r="NDK148" s="21"/>
      <c r="NDL148" s="21"/>
      <c r="NDM148" s="21"/>
      <c r="NDN148" s="21"/>
      <c r="NDO148" s="21"/>
      <c r="NDP148" s="21"/>
      <c r="NDQ148" s="21"/>
      <c r="NDR148" s="21"/>
      <c r="NDS148" s="21"/>
      <c r="NDT148" s="21"/>
      <c r="NDU148" s="21"/>
      <c r="NDV148" s="21"/>
      <c r="NDW148" s="21"/>
      <c r="NDX148" s="21"/>
      <c r="NDY148" s="21"/>
      <c r="NDZ148" s="21"/>
      <c r="NEA148" s="21"/>
      <c r="NEB148" s="21"/>
      <c r="NEC148" s="21"/>
      <c r="NED148" s="21"/>
      <c r="NEE148" s="21"/>
      <c r="NEF148" s="21"/>
      <c r="NEG148" s="21"/>
      <c r="NEH148" s="21"/>
      <c r="NEI148" s="21"/>
      <c r="NEJ148" s="21"/>
      <c r="NEK148" s="21"/>
      <c r="NEL148" s="21"/>
      <c r="NEM148" s="21"/>
      <c r="NEN148" s="21"/>
      <c r="NEO148" s="21"/>
      <c r="NEP148" s="21"/>
      <c r="NEQ148" s="21"/>
      <c r="NER148" s="21"/>
      <c r="NES148" s="21"/>
      <c r="NET148" s="21"/>
      <c r="NEU148" s="21"/>
      <c r="NEV148" s="21"/>
      <c r="NEW148" s="21"/>
      <c r="NEX148" s="21"/>
      <c r="NEY148" s="21"/>
      <c r="NEZ148" s="21"/>
      <c r="NFA148" s="21"/>
      <c r="NFB148" s="21"/>
      <c r="NFC148" s="21"/>
      <c r="NFD148" s="21"/>
      <c r="NFE148" s="21"/>
      <c r="NFF148" s="21"/>
      <c r="NFG148" s="21"/>
      <c r="NFH148" s="21"/>
      <c r="NFI148" s="21"/>
      <c r="NFJ148" s="21"/>
      <c r="NFK148" s="21"/>
      <c r="NFL148" s="21"/>
      <c r="NFM148" s="21"/>
      <c r="NFN148" s="21"/>
      <c r="NFO148" s="21"/>
      <c r="NFP148" s="21"/>
      <c r="NFQ148" s="21"/>
      <c r="NFR148" s="21"/>
      <c r="NFS148" s="21"/>
      <c r="NFT148" s="21"/>
      <c r="NFU148" s="21"/>
      <c r="NFV148" s="21"/>
      <c r="NFW148" s="21"/>
      <c r="NFX148" s="21"/>
      <c r="NFY148" s="21"/>
      <c r="NFZ148" s="21"/>
      <c r="NGA148" s="21"/>
      <c r="NGB148" s="21"/>
      <c r="NGC148" s="21"/>
      <c r="NGD148" s="21"/>
      <c r="NGE148" s="21"/>
      <c r="NGF148" s="21"/>
      <c r="NGG148" s="21"/>
      <c r="NGH148" s="21"/>
      <c r="NGI148" s="21"/>
      <c r="NGJ148" s="21"/>
      <c r="NGK148" s="21"/>
      <c r="NGL148" s="21"/>
      <c r="NGM148" s="21"/>
      <c r="NGN148" s="21"/>
      <c r="NGO148" s="21"/>
      <c r="NGP148" s="21"/>
      <c r="NGQ148" s="21"/>
      <c r="NGR148" s="21"/>
      <c r="NGS148" s="21"/>
      <c r="NGT148" s="21"/>
      <c r="NGU148" s="21"/>
      <c r="NGV148" s="21"/>
      <c r="NGW148" s="21"/>
      <c r="NGX148" s="21"/>
      <c r="NGY148" s="21"/>
      <c r="NGZ148" s="21"/>
      <c r="NHA148" s="21"/>
      <c r="NHB148" s="21"/>
      <c r="NHC148" s="21"/>
      <c r="NHD148" s="21"/>
      <c r="NHE148" s="21"/>
      <c r="NHF148" s="21"/>
      <c r="NHG148" s="21"/>
      <c r="NHH148" s="21"/>
      <c r="NHI148" s="21"/>
      <c r="NHJ148" s="21"/>
      <c r="NHK148" s="21"/>
      <c r="NHL148" s="21"/>
      <c r="NHM148" s="21"/>
      <c r="NHN148" s="21"/>
      <c r="NHO148" s="21"/>
      <c r="NHP148" s="21"/>
      <c r="NHQ148" s="21"/>
      <c r="NHR148" s="21"/>
      <c r="NHS148" s="21"/>
      <c r="NHT148" s="21"/>
      <c r="NHU148" s="21"/>
      <c r="NHV148" s="21"/>
      <c r="NHW148" s="21"/>
      <c r="NHX148" s="21"/>
      <c r="NHY148" s="21"/>
      <c r="NHZ148" s="21"/>
      <c r="NIA148" s="21"/>
      <c r="NIB148" s="21"/>
      <c r="NIC148" s="21"/>
      <c r="NID148" s="21"/>
      <c r="NIE148" s="21"/>
      <c r="NIF148" s="21"/>
      <c r="NIG148" s="21"/>
      <c r="NIH148" s="21"/>
      <c r="NII148" s="21"/>
      <c r="NIJ148" s="21"/>
      <c r="NIK148" s="21"/>
      <c r="NIL148" s="21"/>
      <c r="NIM148" s="21"/>
      <c r="NIN148" s="21"/>
      <c r="NIO148" s="21"/>
      <c r="NIP148" s="21"/>
      <c r="NIQ148" s="21"/>
      <c r="NIR148" s="21"/>
      <c r="NIS148" s="21"/>
      <c r="NIT148" s="21"/>
      <c r="NIU148" s="21"/>
      <c r="NIV148" s="21"/>
      <c r="NIW148" s="21"/>
      <c r="NIX148" s="21"/>
      <c r="NIY148" s="21"/>
      <c r="NIZ148" s="21"/>
      <c r="NJA148" s="21"/>
      <c r="NJB148" s="21"/>
      <c r="NJC148" s="21"/>
      <c r="NJD148" s="21"/>
      <c r="NJE148" s="21"/>
      <c r="NJF148" s="21"/>
      <c r="NJG148" s="21"/>
      <c r="NJH148" s="21"/>
      <c r="NJI148" s="21"/>
      <c r="NJJ148" s="21"/>
      <c r="NJK148" s="21"/>
      <c r="NJL148" s="21"/>
      <c r="NJM148" s="21"/>
      <c r="NJN148" s="21"/>
      <c r="NJO148" s="21"/>
      <c r="NJP148" s="21"/>
      <c r="NJQ148" s="21"/>
      <c r="NJR148" s="21"/>
      <c r="NJS148" s="21"/>
      <c r="NJT148" s="21"/>
      <c r="NJU148" s="21"/>
      <c r="NJV148" s="21"/>
      <c r="NJW148" s="21"/>
      <c r="NJX148" s="21"/>
      <c r="NJY148" s="21"/>
      <c r="NJZ148" s="21"/>
      <c r="NKA148" s="21"/>
      <c r="NKB148" s="21"/>
      <c r="NKC148" s="21"/>
      <c r="NKD148" s="21"/>
      <c r="NKE148" s="21"/>
      <c r="NKF148" s="21"/>
      <c r="NKG148" s="21"/>
      <c r="NKH148" s="21"/>
      <c r="NKI148" s="21"/>
      <c r="NKJ148" s="21"/>
      <c r="NKK148" s="21"/>
      <c r="NKL148" s="21"/>
      <c r="NKM148" s="21"/>
      <c r="NKN148" s="21"/>
      <c r="NKO148" s="21"/>
      <c r="NKP148" s="21"/>
      <c r="NKQ148" s="21"/>
      <c r="NKR148" s="21"/>
      <c r="NKS148" s="21"/>
      <c r="NKT148" s="21"/>
      <c r="NKU148" s="21"/>
      <c r="NKV148" s="21"/>
      <c r="NKW148" s="21"/>
      <c r="NKX148" s="21"/>
      <c r="NKY148" s="21"/>
      <c r="NKZ148" s="21"/>
      <c r="NLA148" s="21"/>
      <c r="NLB148" s="21"/>
      <c r="NLC148" s="21"/>
      <c r="NLD148" s="21"/>
      <c r="NLE148" s="21"/>
      <c r="NLF148" s="21"/>
      <c r="NLG148" s="21"/>
      <c r="NLH148" s="21"/>
      <c r="NLI148" s="21"/>
      <c r="NLJ148" s="21"/>
      <c r="NLK148" s="21"/>
      <c r="NLL148" s="21"/>
      <c r="NLM148" s="21"/>
      <c r="NLN148" s="21"/>
      <c r="NLO148" s="21"/>
      <c r="NLP148" s="21"/>
      <c r="NLQ148" s="21"/>
      <c r="NLR148" s="21"/>
      <c r="NLS148" s="21"/>
      <c r="NLT148" s="21"/>
      <c r="NLU148" s="21"/>
      <c r="NLV148" s="21"/>
      <c r="NLW148" s="21"/>
      <c r="NLX148" s="21"/>
      <c r="NLY148" s="21"/>
      <c r="NLZ148" s="21"/>
      <c r="NMA148" s="21"/>
      <c r="NMB148" s="21"/>
      <c r="NMC148" s="21"/>
      <c r="NMD148" s="21"/>
      <c r="NME148" s="21"/>
      <c r="NMF148" s="21"/>
      <c r="NMG148" s="21"/>
      <c r="NMH148" s="21"/>
      <c r="NMI148" s="21"/>
      <c r="NMJ148" s="21"/>
      <c r="NMK148" s="21"/>
      <c r="NML148" s="21"/>
      <c r="NMM148" s="21"/>
      <c r="NMN148" s="21"/>
      <c r="NMO148" s="21"/>
      <c r="NMP148" s="21"/>
      <c r="NMQ148" s="21"/>
      <c r="NMR148" s="21"/>
      <c r="NMS148" s="21"/>
      <c r="NMT148" s="21"/>
      <c r="NMU148" s="21"/>
      <c r="NMV148" s="21"/>
      <c r="NMW148" s="21"/>
      <c r="NMX148" s="21"/>
      <c r="NMY148" s="21"/>
      <c r="NMZ148" s="21"/>
      <c r="NNA148" s="21"/>
      <c r="NNB148" s="21"/>
      <c r="NNC148" s="21"/>
      <c r="NND148" s="21"/>
      <c r="NNE148" s="21"/>
      <c r="NNF148" s="21"/>
      <c r="NNG148" s="21"/>
      <c r="NNH148" s="21"/>
      <c r="NNI148" s="21"/>
      <c r="NNJ148" s="21"/>
      <c r="NNK148" s="21"/>
      <c r="NNL148" s="21"/>
      <c r="NNM148" s="21"/>
      <c r="NNN148" s="21"/>
      <c r="NNO148" s="21"/>
      <c r="NNP148" s="21"/>
      <c r="NNQ148" s="21"/>
      <c r="NNR148" s="21"/>
      <c r="NNS148" s="21"/>
      <c r="NNT148" s="21"/>
      <c r="NNU148" s="21"/>
      <c r="NNV148" s="21"/>
      <c r="NNW148" s="21"/>
      <c r="NNX148" s="21"/>
      <c r="NNY148" s="21"/>
      <c r="NNZ148" s="21"/>
      <c r="NOA148" s="21"/>
      <c r="NOB148" s="21"/>
      <c r="NOC148" s="21"/>
      <c r="NOD148" s="21"/>
      <c r="NOE148" s="21"/>
      <c r="NOF148" s="21"/>
      <c r="NOG148" s="21"/>
      <c r="NOH148" s="21"/>
      <c r="NOI148" s="21"/>
      <c r="NOJ148" s="21"/>
      <c r="NOK148" s="21"/>
      <c r="NOL148" s="21"/>
      <c r="NOM148" s="21"/>
      <c r="NON148" s="21"/>
      <c r="NOO148" s="21"/>
      <c r="NOP148" s="21"/>
      <c r="NOQ148" s="21"/>
      <c r="NOR148" s="21"/>
      <c r="NOS148" s="21"/>
      <c r="NOT148" s="21"/>
      <c r="NOU148" s="21"/>
      <c r="NOV148" s="21"/>
      <c r="NOW148" s="21"/>
      <c r="NOX148" s="21"/>
      <c r="NOY148" s="21"/>
      <c r="NOZ148" s="21"/>
      <c r="NPA148" s="21"/>
      <c r="NPB148" s="21"/>
      <c r="NPC148" s="21"/>
      <c r="NPD148" s="21"/>
      <c r="NPE148" s="21"/>
      <c r="NPF148" s="21"/>
      <c r="NPG148" s="21"/>
      <c r="NPH148" s="21"/>
      <c r="NPI148" s="21"/>
      <c r="NPJ148" s="21"/>
      <c r="NPK148" s="21"/>
      <c r="NPL148" s="21"/>
      <c r="NPM148" s="21"/>
      <c r="NPN148" s="21"/>
      <c r="NPO148" s="21"/>
      <c r="NPP148" s="21"/>
      <c r="NPQ148" s="21"/>
      <c r="NPR148" s="21"/>
      <c r="NPS148" s="21"/>
      <c r="NPT148" s="21"/>
      <c r="NPU148" s="21"/>
      <c r="NPV148" s="21"/>
      <c r="NPW148" s="21"/>
      <c r="NPX148" s="21"/>
      <c r="NPY148" s="21"/>
      <c r="NPZ148" s="21"/>
      <c r="NQA148" s="21"/>
      <c r="NQB148" s="21"/>
      <c r="NQC148" s="21"/>
      <c r="NQD148" s="21"/>
      <c r="NQE148" s="21"/>
      <c r="NQF148" s="21"/>
      <c r="NQG148" s="21"/>
      <c r="NQH148" s="21"/>
      <c r="NQI148" s="21"/>
      <c r="NQJ148" s="21"/>
      <c r="NQK148" s="21"/>
      <c r="NQL148" s="21"/>
      <c r="NQM148" s="21"/>
      <c r="NQN148" s="21"/>
      <c r="NQO148" s="21"/>
      <c r="NQP148" s="21"/>
      <c r="NQQ148" s="21"/>
      <c r="NQR148" s="21"/>
      <c r="NQS148" s="21"/>
      <c r="NQT148" s="21"/>
      <c r="NQU148" s="21"/>
      <c r="NQV148" s="21"/>
      <c r="NQW148" s="21"/>
      <c r="NQX148" s="21"/>
      <c r="NQY148" s="21"/>
      <c r="NQZ148" s="21"/>
      <c r="NRA148" s="21"/>
      <c r="NRB148" s="21"/>
      <c r="NRC148" s="21"/>
      <c r="NRD148" s="21"/>
      <c r="NRE148" s="21"/>
      <c r="NRF148" s="21"/>
      <c r="NRG148" s="21"/>
      <c r="NRH148" s="21"/>
      <c r="NRI148" s="21"/>
      <c r="NRJ148" s="21"/>
      <c r="NRK148" s="21"/>
      <c r="NRL148" s="21"/>
      <c r="NRM148" s="21"/>
      <c r="NRN148" s="21"/>
      <c r="NRO148" s="21"/>
      <c r="NRP148" s="21"/>
      <c r="NRQ148" s="21"/>
      <c r="NRR148" s="21"/>
      <c r="NRS148" s="21"/>
      <c r="NRT148" s="21"/>
      <c r="NRU148" s="21"/>
      <c r="NRV148" s="21"/>
      <c r="NRW148" s="21"/>
      <c r="NRX148" s="21"/>
      <c r="NRY148" s="21"/>
      <c r="NRZ148" s="21"/>
      <c r="NSA148" s="21"/>
      <c r="NSB148" s="21"/>
      <c r="NSC148" s="21"/>
      <c r="NSD148" s="21"/>
      <c r="NSE148" s="21"/>
      <c r="NSF148" s="21"/>
      <c r="NSG148" s="21"/>
      <c r="NSH148" s="21"/>
      <c r="NSI148" s="21"/>
      <c r="NSJ148" s="21"/>
      <c r="NSK148" s="21"/>
      <c r="NSL148" s="21"/>
      <c r="NSM148" s="21"/>
      <c r="NSN148" s="21"/>
      <c r="NSO148" s="21"/>
      <c r="NSP148" s="21"/>
      <c r="NSQ148" s="21"/>
      <c r="NSR148" s="21"/>
      <c r="NSS148" s="21"/>
      <c r="NST148" s="21"/>
      <c r="NSU148" s="21"/>
      <c r="NSV148" s="21"/>
      <c r="NSW148" s="21"/>
      <c r="NSX148" s="21"/>
      <c r="NSY148" s="21"/>
      <c r="NSZ148" s="21"/>
      <c r="NTA148" s="21"/>
      <c r="NTB148" s="21"/>
      <c r="NTC148" s="21"/>
      <c r="NTD148" s="21"/>
      <c r="NTE148" s="21"/>
      <c r="NTF148" s="21"/>
      <c r="NTG148" s="21"/>
      <c r="NTH148" s="21"/>
      <c r="NTI148" s="21"/>
      <c r="NTJ148" s="21"/>
      <c r="NTK148" s="21"/>
      <c r="NTL148" s="21"/>
      <c r="NTM148" s="21"/>
      <c r="NTN148" s="21"/>
      <c r="NTO148" s="21"/>
      <c r="NTP148" s="21"/>
      <c r="NTQ148" s="21"/>
      <c r="NTR148" s="21"/>
      <c r="NTS148" s="21"/>
      <c r="NTT148" s="21"/>
      <c r="NTU148" s="21"/>
      <c r="NTV148" s="21"/>
      <c r="NTW148" s="21"/>
      <c r="NTX148" s="21"/>
      <c r="NTY148" s="21"/>
      <c r="NTZ148" s="21"/>
      <c r="NUA148" s="21"/>
      <c r="NUB148" s="21"/>
      <c r="NUC148" s="21"/>
      <c r="NUD148" s="21"/>
      <c r="NUE148" s="21"/>
      <c r="NUF148" s="21"/>
      <c r="NUG148" s="21"/>
      <c r="NUH148" s="21"/>
      <c r="NUI148" s="21"/>
      <c r="NUJ148" s="21"/>
      <c r="NUK148" s="21"/>
      <c r="NUL148" s="21"/>
      <c r="NUM148" s="21"/>
      <c r="NUN148" s="21"/>
      <c r="NUO148" s="21"/>
      <c r="NUP148" s="21"/>
      <c r="NUQ148" s="21"/>
      <c r="NUR148" s="21"/>
      <c r="NUS148" s="21"/>
      <c r="NUT148" s="21"/>
      <c r="NUU148" s="21"/>
      <c r="NUV148" s="21"/>
      <c r="NUW148" s="21"/>
      <c r="NUX148" s="21"/>
      <c r="NUY148" s="21"/>
      <c r="NUZ148" s="21"/>
      <c r="NVA148" s="21"/>
      <c r="NVB148" s="21"/>
      <c r="NVC148" s="21"/>
      <c r="NVD148" s="21"/>
      <c r="NVE148" s="21"/>
      <c r="NVF148" s="21"/>
      <c r="NVG148" s="21"/>
      <c r="NVH148" s="21"/>
      <c r="NVI148" s="21"/>
      <c r="NVJ148" s="21"/>
      <c r="NVK148" s="21"/>
      <c r="NVL148" s="21"/>
      <c r="NVM148" s="21"/>
      <c r="NVN148" s="21"/>
      <c r="NVO148" s="21"/>
      <c r="NVP148" s="21"/>
      <c r="NVQ148" s="21"/>
      <c r="NVR148" s="21"/>
      <c r="NVS148" s="21"/>
      <c r="NVT148" s="21"/>
      <c r="NVU148" s="21"/>
      <c r="NVV148" s="21"/>
      <c r="NVW148" s="21"/>
      <c r="NVX148" s="21"/>
      <c r="NVY148" s="21"/>
      <c r="NVZ148" s="21"/>
      <c r="NWA148" s="21"/>
      <c r="NWB148" s="21"/>
      <c r="NWC148" s="21"/>
      <c r="NWD148" s="21"/>
      <c r="NWE148" s="21"/>
      <c r="NWF148" s="21"/>
      <c r="NWG148" s="21"/>
      <c r="NWH148" s="21"/>
      <c r="NWI148" s="21"/>
      <c r="NWJ148" s="21"/>
      <c r="NWK148" s="21"/>
      <c r="NWL148" s="21"/>
      <c r="NWM148" s="21"/>
      <c r="NWN148" s="21"/>
      <c r="NWO148" s="21"/>
      <c r="NWP148" s="21"/>
      <c r="NWQ148" s="21"/>
      <c r="NWR148" s="21"/>
      <c r="NWS148" s="21"/>
      <c r="NWT148" s="21"/>
      <c r="NWU148" s="21"/>
      <c r="NWV148" s="21"/>
      <c r="NWW148" s="21"/>
      <c r="NWX148" s="21"/>
      <c r="NWY148" s="21"/>
      <c r="NWZ148" s="21"/>
      <c r="NXA148" s="21"/>
      <c r="NXB148" s="21"/>
      <c r="NXC148" s="21"/>
      <c r="NXD148" s="21"/>
      <c r="NXE148" s="21"/>
      <c r="NXF148" s="21"/>
      <c r="NXG148" s="21"/>
      <c r="NXH148" s="21"/>
      <c r="NXI148" s="21"/>
      <c r="NXJ148" s="21"/>
      <c r="NXK148" s="21"/>
      <c r="NXL148" s="21"/>
      <c r="NXM148" s="21"/>
      <c r="NXN148" s="21"/>
      <c r="NXO148" s="21"/>
      <c r="NXP148" s="21"/>
      <c r="NXQ148" s="21"/>
      <c r="NXR148" s="21"/>
      <c r="NXS148" s="21"/>
      <c r="NXT148" s="21"/>
      <c r="NXU148" s="21"/>
      <c r="NXV148" s="21"/>
      <c r="NXW148" s="21"/>
      <c r="NXX148" s="21"/>
      <c r="NXY148" s="21"/>
      <c r="NXZ148" s="21"/>
      <c r="NYA148" s="21"/>
      <c r="NYB148" s="21"/>
      <c r="NYC148" s="21"/>
      <c r="NYD148" s="21"/>
      <c r="NYE148" s="21"/>
      <c r="NYF148" s="21"/>
      <c r="NYG148" s="21"/>
      <c r="NYH148" s="21"/>
      <c r="NYI148" s="21"/>
      <c r="NYJ148" s="21"/>
      <c r="NYK148" s="21"/>
      <c r="NYL148" s="21"/>
      <c r="NYM148" s="21"/>
      <c r="NYN148" s="21"/>
      <c r="NYO148" s="21"/>
      <c r="NYP148" s="21"/>
      <c r="NYQ148" s="21"/>
      <c r="NYR148" s="21"/>
      <c r="NYS148" s="21"/>
      <c r="NYT148" s="21"/>
      <c r="NYU148" s="21"/>
      <c r="NYV148" s="21"/>
      <c r="NYW148" s="21"/>
      <c r="NYX148" s="21"/>
      <c r="NYY148" s="21"/>
      <c r="NYZ148" s="21"/>
      <c r="NZA148" s="21"/>
      <c r="NZB148" s="21"/>
      <c r="NZC148" s="21"/>
      <c r="NZD148" s="21"/>
      <c r="NZE148" s="21"/>
      <c r="NZF148" s="21"/>
      <c r="NZG148" s="21"/>
      <c r="NZH148" s="21"/>
      <c r="NZI148" s="21"/>
      <c r="NZJ148" s="21"/>
      <c r="NZK148" s="21"/>
      <c r="NZL148" s="21"/>
      <c r="NZM148" s="21"/>
      <c r="NZN148" s="21"/>
      <c r="NZO148" s="21"/>
      <c r="NZP148" s="21"/>
      <c r="NZQ148" s="21"/>
      <c r="NZR148" s="21"/>
      <c r="NZS148" s="21"/>
      <c r="NZT148" s="21"/>
      <c r="NZU148" s="21"/>
      <c r="NZV148" s="21"/>
      <c r="NZW148" s="21"/>
      <c r="NZX148" s="21"/>
      <c r="NZY148" s="21"/>
      <c r="NZZ148" s="21"/>
      <c r="OAA148" s="21"/>
      <c r="OAB148" s="21"/>
      <c r="OAC148" s="21"/>
      <c r="OAD148" s="21"/>
      <c r="OAE148" s="21"/>
      <c r="OAF148" s="21"/>
      <c r="OAG148" s="21"/>
      <c r="OAH148" s="21"/>
      <c r="OAI148" s="21"/>
      <c r="OAJ148" s="21"/>
      <c r="OAK148" s="21"/>
      <c r="OAL148" s="21"/>
      <c r="OAM148" s="21"/>
      <c r="OAN148" s="21"/>
      <c r="OAO148" s="21"/>
      <c r="OAP148" s="21"/>
      <c r="OAQ148" s="21"/>
      <c r="OAR148" s="21"/>
      <c r="OAS148" s="21"/>
      <c r="OAT148" s="21"/>
      <c r="OAU148" s="21"/>
      <c r="OAV148" s="21"/>
      <c r="OAW148" s="21"/>
      <c r="OAX148" s="21"/>
      <c r="OAY148" s="21"/>
      <c r="OAZ148" s="21"/>
      <c r="OBA148" s="21"/>
      <c r="OBB148" s="21"/>
      <c r="OBC148" s="21"/>
      <c r="OBD148" s="21"/>
      <c r="OBE148" s="21"/>
      <c r="OBF148" s="21"/>
      <c r="OBG148" s="21"/>
      <c r="OBH148" s="21"/>
      <c r="OBI148" s="21"/>
      <c r="OBJ148" s="21"/>
      <c r="OBK148" s="21"/>
      <c r="OBL148" s="21"/>
      <c r="OBM148" s="21"/>
      <c r="OBN148" s="21"/>
      <c r="OBO148" s="21"/>
      <c r="OBP148" s="21"/>
      <c r="OBQ148" s="21"/>
      <c r="OBR148" s="21"/>
      <c r="OBS148" s="21"/>
      <c r="OBT148" s="21"/>
      <c r="OBU148" s="21"/>
      <c r="OBV148" s="21"/>
      <c r="OBW148" s="21"/>
      <c r="OBX148" s="21"/>
      <c r="OBY148" s="21"/>
      <c r="OBZ148" s="21"/>
      <c r="OCA148" s="21"/>
      <c r="OCB148" s="21"/>
      <c r="OCC148" s="21"/>
      <c r="OCD148" s="21"/>
      <c r="OCE148" s="21"/>
      <c r="OCF148" s="21"/>
      <c r="OCG148" s="21"/>
      <c r="OCH148" s="21"/>
      <c r="OCI148" s="21"/>
      <c r="OCJ148" s="21"/>
      <c r="OCK148" s="21"/>
      <c r="OCL148" s="21"/>
      <c r="OCM148" s="21"/>
      <c r="OCN148" s="21"/>
      <c r="OCO148" s="21"/>
      <c r="OCP148" s="21"/>
      <c r="OCQ148" s="21"/>
      <c r="OCR148" s="21"/>
      <c r="OCS148" s="21"/>
      <c r="OCT148" s="21"/>
      <c r="OCU148" s="21"/>
      <c r="OCV148" s="21"/>
      <c r="OCW148" s="21"/>
      <c r="OCX148" s="21"/>
      <c r="OCY148" s="21"/>
      <c r="OCZ148" s="21"/>
      <c r="ODA148" s="21"/>
      <c r="ODB148" s="21"/>
      <c r="ODC148" s="21"/>
      <c r="ODD148" s="21"/>
      <c r="ODE148" s="21"/>
      <c r="ODF148" s="21"/>
      <c r="ODG148" s="21"/>
      <c r="ODH148" s="21"/>
      <c r="ODI148" s="21"/>
      <c r="ODJ148" s="21"/>
      <c r="ODK148" s="21"/>
      <c r="ODL148" s="21"/>
      <c r="ODM148" s="21"/>
      <c r="ODN148" s="21"/>
      <c r="ODO148" s="21"/>
      <c r="ODP148" s="21"/>
      <c r="ODQ148" s="21"/>
      <c r="ODR148" s="21"/>
      <c r="ODS148" s="21"/>
      <c r="ODT148" s="21"/>
      <c r="ODU148" s="21"/>
      <c r="ODV148" s="21"/>
      <c r="ODW148" s="21"/>
      <c r="ODX148" s="21"/>
      <c r="ODY148" s="21"/>
      <c r="ODZ148" s="21"/>
      <c r="OEA148" s="21"/>
      <c r="OEB148" s="21"/>
      <c r="OEC148" s="21"/>
      <c r="OED148" s="21"/>
      <c r="OEE148" s="21"/>
      <c r="OEF148" s="21"/>
      <c r="OEG148" s="21"/>
      <c r="OEH148" s="21"/>
      <c r="OEI148" s="21"/>
      <c r="OEJ148" s="21"/>
      <c r="OEK148" s="21"/>
      <c r="OEL148" s="21"/>
      <c r="OEM148" s="21"/>
      <c r="OEN148" s="21"/>
      <c r="OEO148" s="21"/>
      <c r="OEP148" s="21"/>
      <c r="OEQ148" s="21"/>
      <c r="OER148" s="21"/>
      <c r="OES148" s="21"/>
      <c r="OET148" s="21"/>
      <c r="OEU148" s="21"/>
      <c r="OEV148" s="21"/>
      <c r="OEW148" s="21"/>
      <c r="OEX148" s="21"/>
      <c r="OEY148" s="21"/>
      <c r="OEZ148" s="21"/>
      <c r="OFA148" s="21"/>
      <c r="OFB148" s="21"/>
      <c r="OFC148" s="21"/>
      <c r="OFD148" s="21"/>
      <c r="OFE148" s="21"/>
      <c r="OFF148" s="21"/>
      <c r="OFG148" s="21"/>
      <c r="OFH148" s="21"/>
      <c r="OFI148" s="21"/>
      <c r="OFJ148" s="21"/>
      <c r="OFK148" s="21"/>
      <c r="OFL148" s="21"/>
      <c r="OFM148" s="21"/>
      <c r="OFN148" s="21"/>
      <c r="OFO148" s="21"/>
      <c r="OFP148" s="21"/>
      <c r="OFQ148" s="21"/>
      <c r="OFR148" s="21"/>
      <c r="OFS148" s="21"/>
      <c r="OFT148" s="21"/>
      <c r="OFU148" s="21"/>
      <c r="OFV148" s="21"/>
      <c r="OFW148" s="21"/>
      <c r="OFX148" s="21"/>
      <c r="OFY148" s="21"/>
      <c r="OFZ148" s="21"/>
      <c r="OGA148" s="21"/>
      <c r="OGB148" s="21"/>
      <c r="OGC148" s="21"/>
      <c r="OGD148" s="21"/>
      <c r="OGE148" s="21"/>
      <c r="OGF148" s="21"/>
      <c r="OGG148" s="21"/>
      <c r="OGH148" s="21"/>
      <c r="OGI148" s="21"/>
      <c r="OGJ148" s="21"/>
      <c r="OGK148" s="21"/>
      <c r="OGL148" s="21"/>
      <c r="OGM148" s="21"/>
      <c r="OGN148" s="21"/>
      <c r="OGO148" s="21"/>
      <c r="OGP148" s="21"/>
      <c r="OGQ148" s="21"/>
      <c r="OGR148" s="21"/>
      <c r="OGS148" s="21"/>
      <c r="OGT148" s="21"/>
      <c r="OGU148" s="21"/>
      <c r="OGV148" s="21"/>
      <c r="OGW148" s="21"/>
      <c r="OGX148" s="21"/>
      <c r="OGY148" s="21"/>
      <c r="OGZ148" s="21"/>
      <c r="OHA148" s="21"/>
      <c r="OHB148" s="21"/>
      <c r="OHC148" s="21"/>
      <c r="OHD148" s="21"/>
      <c r="OHE148" s="21"/>
      <c r="OHF148" s="21"/>
      <c r="OHG148" s="21"/>
      <c r="OHH148" s="21"/>
      <c r="OHI148" s="21"/>
      <c r="OHJ148" s="21"/>
      <c r="OHK148" s="21"/>
      <c r="OHL148" s="21"/>
      <c r="OHM148" s="21"/>
      <c r="OHN148" s="21"/>
      <c r="OHO148" s="21"/>
      <c r="OHP148" s="21"/>
      <c r="OHQ148" s="21"/>
      <c r="OHR148" s="21"/>
      <c r="OHS148" s="21"/>
      <c r="OHT148" s="21"/>
      <c r="OHU148" s="21"/>
      <c r="OHV148" s="21"/>
      <c r="OHW148" s="21"/>
      <c r="OHX148" s="21"/>
      <c r="OHY148" s="21"/>
      <c r="OHZ148" s="21"/>
      <c r="OIA148" s="21"/>
      <c r="OIB148" s="21"/>
      <c r="OIC148" s="21"/>
      <c r="OID148" s="21"/>
      <c r="OIE148" s="21"/>
      <c r="OIF148" s="21"/>
      <c r="OIG148" s="21"/>
      <c r="OIH148" s="21"/>
      <c r="OII148" s="21"/>
      <c r="OIJ148" s="21"/>
      <c r="OIK148" s="21"/>
      <c r="OIL148" s="21"/>
      <c r="OIM148" s="21"/>
      <c r="OIN148" s="21"/>
      <c r="OIO148" s="21"/>
      <c r="OIP148" s="21"/>
      <c r="OIQ148" s="21"/>
      <c r="OIR148" s="21"/>
      <c r="OIS148" s="21"/>
      <c r="OIT148" s="21"/>
      <c r="OIU148" s="21"/>
      <c r="OIV148" s="21"/>
      <c r="OIW148" s="21"/>
      <c r="OIX148" s="21"/>
      <c r="OIY148" s="21"/>
      <c r="OIZ148" s="21"/>
      <c r="OJA148" s="21"/>
      <c r="OJB148" s="21"/>
      <c r="OJC148" s="21"/>
      <c r="OJD148" s="21"/>
      <c r="OJE148" s="21"/>
      <c r="OJF148" s="21"/>
      <c r="OJG148" s="21"/>
      <c r="OJH148" s="21"/>
      <c r="OJI148" s="21"/>
      <c r="OJJ148" s="21"/>
      <c r="OJK148" s="21"/>
      <c r="OJL148" s="21"/>
      <c r="OJM148" s="21"/>
      <c r="OJN148" s="21"/>
      <c r="OJO148" s="21"/>
      <c r="OJP148" s="21"/>
      <c r="OJQ148" s="21"/>
      <c r="OJR148" s="21"/>
      <c r="OJS148" s="21"/>
      <c r="OJT148" s="21"/>
      <c r="OJU148" s="21"/>
      <c r="OJV148" s="21"/>
      <c r="OJW148" s="21"/>
      <c r="OJX148" s="21"/>
      <c r="OJY148" s="21"/>
      <c r="OJZ148" s="21"/>
      <c r="OKA148" s="21"/>
      <c r="OKB148" s="21"/>
      <c r="OKC148" s="21"/>
      <c r="OKD148" s="21"/>
      <c r="OKE148" s="21"/>
      <c r="OKF148" s="21"/>
      <c r="OKG148" s="21"/>
      <c r="OKH148" s="21"/>
      <c r="OKI148" s="21"/>
      <c r="OKJ148" s="21"/>
      <c r="OKK148" s="21"/>
      <c r="OKL148" s="21"/>
      <c r="OKM148" s="21"/>
      <c r="OKN148" s="21"/>
      <c r="OKO148" s="21"/>
      <c r="OKP148" s="21"/>
      <c r="OKQ148" s="21"/>
      <c r="OKR148" s="21"/>
      <c r="OKS148" s="21"/>
      <c r="OKT148" s="21"/>
      <c r="OKU148" s="21"/>
      <c r="OKV148" s="21"/>
      <c r="OKW148" s="21"/>
      <c r="OKX148" s="21"/>
      <c r="OKY148" s="21"/>
      <c r="OKZ148" s="21"/>
      <c r="OLA148" s="21"/>
      <c r="OLB148" s="21"/>
      <c r="OLC148" s="21"/>
      <c r="OLD148" s="21"/>
      <c r="OLE148" s="21"/>
      <c r="OLF148" s="21"/>
      <c r="OLG148" s="21"/>
      <c r="OLH148" s="21"/>
      <c r="OLI148" s="21"/>
      <c r="OLJ148" s="21"/>
      <c r="OLK148" s="21"/>
      <c r="OLL148" s="21"/>
      <c r="OLM148" s="21"/>
      <c r="OLN148" s="21"/>
      <c r="OLO148" s="21"/>
      <c r="OLP148" s="21"/>
      <c r="OLQ148" s="21"/>
      <c r="OLR148" s="21"/>
      <c r="OLS148" s="21"/>
      <c r="OLT148" s="21"/>
      <c r="OLU148" s="21"/>
      <c r="OLV148" s="21"/>
      <c r="OLW148" s="21"/>
      <c r="OLX148" s="21"/>
      <c r="OLY148" s="21"/>
      <c r="OLZ148" s="21"/>
      <c r="OMA148" s="21"/>
      <c r="OMB148" s="21"/>
      <c r="OMC148" s="21"/>
      <c r="OMD148" s="21"/>
      <c r="OME148" s="21"/>
      <c r="OMF148" s="21"/>
      <c r="OMG148" s="21"/>
      <c r="OMH148" s="21"/>
      <c r="OMI148" s="21"/>
      <c r="OMJ148" s="21"/>
      <c r="OMK148" s="21"/>
      <c r="OML148" s="21"/>
      <c r="OMM148" s="21"/>
      <c r="OMN148" s="21"/>
      <c r="OMO148" s="21"/>
      <c r="OMP148" s="21"/>
      <c r="OMQ148" s="21"/>
      <c r="OMR148" s="21"/>
      <c r="OMS148" s="21"/>
      <c r="OMT148" s="21"/>
      <c r="OMU148" s="21"/>
      <c r="OMV148" s="21"/>
      <c r="OMW148" s="21"/>
      <c r="OMX148" s="21"/>
      <c r="OMY148" s="21"/>
      <c r="OMZ148" s="21"/>
      <c r="ONA148" s="21"/>
      <c r="ONB148" s="21"/>
      <c r="ONC148" s="21"/>
      <c r="OND148" s="21"/>
      <c r="ONE148" s="21"/>
      <c r="ONF148" s="21"/>
      <c r="ONG148" s="21"/>
      <c r="ONH148" s="21"/>
      <c r="ONI148" s="21"/>
      <c r="ONJ148" s="21"/>
      <c r="ONK148" s="21"/>
      <c r="ONL148" s="21"/>
      <c r="ONM148" s="21"/>
      <c r="ONN148" s="21"/>
      <c r="ONO148" s="21"/>
      <c r="ONP148" s="21"/>
      <c r="ONQ148" s="21"/>
      <c r="ONR148" s="21"/>
      <c r="ONS148" s="21"/>
      <c r="ONT148" s="21"/>
      <c r="ONU148" s="21"/>
      <c r="ONV148" s="21"/>
      <c r="ONW148" s="21"/>
      <c r="ONX148" s="21"/>
      <c r="ONY148" s="21"/>
      <c r="ONZ148" s="21"/>
      <c r="OOA148" s="21"/>
      <c r="OOB148" s="21"/>
      <c r="OOC148" s="21"/>
      <c r="OOD148" s="21"/>
      <c r="OOE148" s="21"/>
      <c r="OOF148" s="21"/>
      <c r="OOG148" s="21"/>
      <c r="OOH148" s="21"/>
      <c r="OOI148" s="21"/>
      <c r="OOJ148" s="21"/>
      <c r="OOK148" s="21"/>
      <c r="OOL148" s="21"/>
      <c r="OOM148" s="21"/>
      <c r="OON148" s="21"/>
      <c r="OOO148" s="21"/>
      <c r="OOP148" s="21"/>
      <c r="OOQ148" s="21"/>
      <c r="OOR148" s="21"/>
      <c r="OOS148" s="21"/>
      <c r="OOT148" s="21"/>
      <c r="OOU148" s="21"/>
      <c r="OOV148" s="21"/>
      <c r="OOW148" s="21"/>
      <c r="OOX148" s="21"/>
      <c r="OOY148" s="21"/>
      <c r="OOZ148" s="21"/>
      <c r="OPA148" s="21"/>
      <c r="OPB148" s="21"/>
      <c r="OPC148" s="21"/>
      <c r="OPD148" s="21"/>
      <c r="OPE148" s="21"/>
      <c r="OPF148" s="21"/>
      <c r="OPG148" s="21"/>
      <c r="OPH148" s="21"/>
      <c r="OPI148" s="21"/>
      <c r="OPJ148" s="21"/>
      <c r="OPK148" s="21"/>
      <c r="OPL148" s="21"/>
      <c r="OPM148" s="21"/>
      <c r="OPN148" s="21"/>
      <c r="OPO148" s="21"/>
      <c r="OPP148" s="21"/>
      <c r="OPQ148" s="21"/>
      <c r="OPR148" s="21"/>
      <c r="OPS148" s="21"/>
      <c r="OPT148" s="21"/>
      <c r="OPU148" s="21"/>
      <c r="OPV148" s="21"/>
      <c r="OPW148" s="21"/>
      <c r="OPX148" s="21"/>
      <c r="OPY148" s="21"/>
      <c r="OPZ148" s="21"/>
      <c r="OQA148" s="21"/>
      <c r="OQB148" s="21"/>
      <c r="OQC148" s="21"/>
      <c r="OQD148" s="21"/>
      <c r="OQE148" s="21"/>
      <c r="OQF148" s="21"/>
      <c r="OQG148" s="21"/>
      <c r="OQH148" s="21"/>
      <c r="OQI148" s="21"/>
      <c r="OQJ148" s="21"/>
      <c r="OQK148" s="21"/>
      <c r="OQL148" s="21"/>
      <c r="OQM148" s="21"/>
      <c r="OQN148" s="21"/>
      <c r="OQO148" s="21"/>
      <c r="OQP148" s="21"/>
      <c r="OQQ148" s="21"/>
      <c r="OQR148" s="21"/>
      <c r="OQS148" s="21"/>
      <c r="OQT148" s="21"/>
      <c r="OQU148" s="21"/>
      <c r="OQV148" s="21"/>
      <c r="OQW148" s="21"/>
      <c r="OQX148" s="21"/>
      <c r="OQY148" s="21"/>
      <c r="OQZ148" s="21"/>
      <c r="ORA148" s="21"/>
      <c r="ORB148" s="21"/>
      <c r="ORC148" s="21"/>
      <c r="ORD148" s="21"/>
      <c r="ORE148" s="21"/>
      <c r="ORF148" s="21"/>
      <c r="ORG148" s="21"/>
      <c r="ORH148" s="21"/>
      <c r="ORI148" s="21"/>
      <c r="ORJ148" s="21"/>
      <c r="ORK148" s="21"/>
      <c r="ORL148" s="21"/>
      <c r="ORM148" s="21"/>
      <c r="ORN148" s="21"/>
      <c r="ORO148" s="21"/>
      <c r="ORP148" s="21"/>
      <c r="ORQ148" s="21"/>
      <c r="ORR148" s="21"/>
      <c r="ORS148" s="21"/>
      <c r="ORT148" s="21"/>
      <c r="ORU148" s="21"/>
      <c r="ORV148" s="21"/>
      <c r="ORW148" s="21"/>
      <c r="ORX148" s="21"/>
      <c r="ORY148" s="21"/>
      <c r="ORZ148" s="21"/>
      <c r="OSA148" s="21"/>
      <c r="OSB148" s="21"/>
      <c r="OSC148" s="21"/>
      <c r="OSD148" s="21"/>
      <c r="OSE148" s="21"/>
      <c r="OSF148" s="21"/>
      <c r="OSG148" s="21"/>
      <c r="OSH148" s="21"/>
      <c r="OSI148" s="21"/>
      <c r="OSJ148" s="21"/>
      <c r="OSK148" s="21"/>
      <c r="OSL148" s="21"/>
      <c r="OSM148" s="21"/>
      <c r="OSN148" s="21"/>
      <c r="OSO148" s="21"/>
      <c r="OSP148" s="21"/>
      <c r="OSQ148" s="21"/>
      <c r="OSR148" s="21"/>
      <c r="OSS148" s="21"/>
      <c r="OST148" s="21"/>
      <c r="OSU148" s="21"/>
      <c r="OSV148" s="21"/>
      <c r="OSW148" s="21"/>
      <c r="OSX148" s="21"/>
      <c r="OSY148" s="21"/>
      <c r="OSZ148" s="21"/>
      <c r="OTA148" s="21"/>
      <c r="OTB148" s="21"/>
      <c r="OTC148" s="21"/>
      <c r="OTD148" s="21"/>
      <c r="OTE148" s="21"/>
      <c r="OTF148" s="21"/>
      <c r="OTG148" s="21"/>
      <c r="OTH148" s="21"/>
      <c r="OTI148" s="21"/>
      <c r="OTJ148" s="21"/>
      <c r="OTK148" s="21"/>
      <c r="OTL148" s="21"/>
      <c r="OTM148" s="21"/>
      <c r="OTN148" s="21"/>
      <c r="OTO148" s="21"/>
      <c r="OTP148" s="21"/>
      <c r="OTQ148" s="21"/>
      <c r="OTR148" s="21"/>
      <c r="OTS148" s="21"/>
      <c r="OTT148" s="21"/>
      <c r="OTU148" s="21"/>
      <c r="OTV148" s="21"/>
      <c r="OTW148" s="21"/>
      <c r="OTX148" s="21"/>
      <c r="OTY148" s="21"/>
      <c r="OTZ148" s="21"/>
      <c r="OUA148" s="21"/>
      <c r="OUB148" s="21"/>
      <c r="OUC148" s="21"/>
      <c r="OUD148" s="21"/>
      <c r="OUE148" s="21"/>
      <c r="OUF148" s="21"/>
      <c r="OUG148" s="21"/>
      <c r="OUH148" s="21"/>
      <c r="OUI148" s="21"/>
      <c r="OUJ148" s="21"/>
      <c r="OUK148" s="21"/>
      <c r="OUL148" s="21"/>
      <c r="OUM148" s="21"/>
      <c r="OUN148" s="21"/>
      <c r="OUO148" s="21"/>
      <c r="OUP148" s="21"/>
      <c r="OUQ148" s="21"/>
      <c r="OUR148" s="21"/>
      <c r="OUS148" s="21"/>
      <c r="OUT148" s="21"/>
      <c r="OUU148" s="21"/>
      <c r="OUV148" s="21"/>
      <c r="OUW148" s="21"/>
      <c r="OUX148" s="21"/>
      <c r="OUY148" s="21"/>
      <c r="OUZ148" s="21"/>
      <c r="OVA148" s="21"/>
      <c r="OVB148" s="21"/>
      <c r="OVC148" s="21"/>
      <c r="OVD148" s="21"/>
      <c r="OVE148" s="21"/>
      <c r="OVF148" s="21"/>
      <c r="OVG148" s="21"/>
      <c r="OVH148" s="21"/>
      <c r="OVI148" s="21"/>
      <c r="OVJ148" s="21"/>
      <c r="OVK148" s="21"/>
      <c r="OVL148" s="21"/>
      <c r="OVM148" s="21"/>
      <c r="OVN148" s="21"/>
      <c r="OVO148" s="21"/>
      <c r="OVP148" s="21"/>
      <c r="OVQ148" s="21"/>
      <c r="OVR148" s="21"/>
      <c r="OVS148" s="21"/>
      <c r="OVT148" s="21"/>
      <c r="OVU148" s="21"/>
      <c r="OVV148" s="21"/>
      <c r="OVW148" s="21"/>
      <c r="OVX148" s="21"/>
      <c r="OVY148" s="21"/>
      <c r="OVZ148" s="21"/>
      <c r="OWA148" s="21"/>
      <c r="OWB148" s="21"/>
      <c r="OWC148" s="21"/>
      <c r="OWD148" s="21"/>
      <c r="OWE148" s="21"/>
      <c r="OWF148" s="21"/>
      <c r="OWG148" s="21"/>
      <c r="OWH148" s="21"/>
      <c r="OWI148" s="21"/>
      <c r="OWJ148" s="21"/>
      <c r="OWK148" s="21"/>
      <c r="OWL148" s="21"/>
      <c r="OWM148" s="21"/>
      <c r="OWN148" s="21"/>
      <c r="OWO148" s="21"/>
      <c r="OWP148" s="21"/>
      <c r="OWQ148" s="21"/>
      <c r="OWR148" s="21"/>
      <c r="OWS148" s="21"/>
      <c r="OWT148" s="21"/>
      <c r="OWU148" s="21"/>
      <c r="OWV148" s="21"/>
      <c r="OWW148" s="21"/>
      <c r="OWX148" s="21"/>
      <c r="OWY148" s="21"/>
      <c r="OWZ148" s="21"/>
      <c r="OXA148" s="21"/>
      <c r="OXB148" s="21"/>
      <c r="OXC148" s="21"/>
      <c r="OXD148" s="21"/>
      <c r="OXE148" s="21"/>
      <c r="OXF148" s="21"/>
      <c r="OXG148" s="21"/>
      <c r="OXH148" s="21"/>
      <c r="OXI148" s="21"/>
      <c r="OXJ148" s="21"/>
      <c r="OXK148" s="21"/>
      <c r="OXL148" s="21"/>
      <c r="OXM148" s="21"/>
      <c r="OXN148" s="21"/>
      <c r="OXO148" s="21"/>
      <c r="OXP148" s="21"/>
      <c r="OXQ148" s="21"/>
      <c r="OXR148" s="21"/>
      <c r="OXS148" s="21"/>
      <c r="OXT148" s="21"/>
      <c r="OXU148" s="21"/>
      <c r="OXV148" s="21"/>
      <c r="OXW148" s="21"/>
      <c r="OXX148" s="21"/>
      <c r="OXY148" s="21"/>
      <c r="OXZ148" s="21"/>
      <c r="OYA148" s="21"/>
      <c r="OYB148" s="21"/>
      <c r="OYC148" s="21"/>
      <c r="OYD148" s="21"/>
      <c r="OYE148" s="21"/>
      <c r="OYF148" s="21"/>
      <c r="OYG148" s="21"/>
      <c r="OYH148" s="21"/>
      <c r="OYI148" s="21"/>
      <c r="OYJ148" s="21"/>
      <c r="OYK148" s="21"/>
      <c r="OYL148" s="21"/>
      <c r="OYM148" s="21"/>
      <c r="OYN148" s="21"/>
      <c r="OYO148" s="21"/>
      <c r="OYP148" s="21"/>
      <c r="OYQ148" s="21"/>
      <c r="OYR148" s="21"/>
      <c r="OYS148" s="21"/>
      <c r="OYT148" s="21"/>
      <c r="OYU148" s="21"/>
      <c r="OYV148" s="21"/>
      <c r="OYW148" s="21"/>
      <c r="OYX148" s="21"/>
      <c r="OYY148" s="21"/>
      <c r="OYZ148" s="21"/>
      <c r="OZA148" s="21"/>
      <c r="OZB148" s="21"/>
      <c r="OZC148" s="21"/>
      <c r="OZD148" s="21"/>
      <c r="OZE148" s="21"/>
      <c r="OZF148" s="21"/>
      <c r="OZG148" s="21"/>
      <c r="OZH148" s="21"/>
      <c r="OZI148" s="21"/>
      <c r="OZJ148" s="21"/>
      <c r="OZK148" s="21"/>
      <c r="OZL148" s="21"/>
      <c r="OZM148" s="21"/>
      <c r="OZN148" s="21"/>
      <c r="OZO148" s="21"/>
      <c r="OZP148" s="21"/>
      <c r="OZQ148" s="21"/>
      <c r="OZR148" s="21"/>
      <c r="OZS148" s="21"/>
      <c r="OZT148" s="21"/>
      <c r="OZU148" s="21"/>
      <c r="OZV148" s="21"/>
      <c r="OZW148" s="21"/>
      <c r="OZX148" s="21"/>
      <c r="OZY148" s="21"/>
      <c r="OZZ148" s="21"/>
      <c r="PAA148" s="21"/>
      <c r="PAB148" s="21"/>
      <c r="PAC148" s="21"/>
      <c r="PAD148" s="21"/>
      <c r="PAE148" s="21"/>
      <c r="PAF148" s="21"/>
      <c r="PAG148" s="21"/>
      <c r="PAH148" s="21"/>
      <c r="PAI148" s="21"/>
      <c r="PAJ148" s="21"/>
      <c r="PAK148" s="21"/>
      <c r="PAL148" s="21"/>
      <c r="PAM148" s="21"/>
      <c r="PAN148" s="21"/>
      <c r="PAO148" s="21"/>
      <c r="PAP148" s="21"/>
      <c r="PAQ148" s="21"/>
      <c r="PAR148" s="21"/>
      <c r="PAS148" s="21"/>
      <c r="PAT148" s="21"/>
      <c r="PAU148" s="21"/>
      <c r="PAV148" s="21"/>
      <c r="PAW148" s="21"/>
      <c r="PAX148" s="21"/>
      <c r="PAY148" s="21"/>
      <c r="PAZ148" s="21"/>
      <c r="PBA148" s="21"/>
      <c r="PBB148" s="21"/>
      <c r="PBC148" s="21"/>
      <c r="PBD148" s="21"/>
      <c r="PBE148" s="21"/>
      <c r="PBF148" s="21"/>
      <c r="PBG148" s="21"/>
      <c r="PBH148" s="21"/>
      <c r="PBI148" s="21"/>
      <c r="PBJ148" s="21"/>
      <c r="PBK148" s="21"/>
      <c r="PBL148" s="21"/>
      <c r="PBM148" s="21"/>
      <c r="PBN148" s="21"/>
      <c r="PBO148" s="21"/>
      <c r="PBP148" s="21"/>
      <c r="PBQ148" s="21"/>
      <c r="PBR148" s="21"/>
      <c r="PBS148" s="21"/>
      <c r="PBT148" s="21"/>
      <c r="PBU148" s="21"/>
      <c r="PBV148" s="21"/>
      <c r="PBW148" s="21"/>
      <c r="PBX148" s="21"/>
      <c r="PBY148" s="21"/>
      <c r="PBZ148" s="21"/>
      <c r="PCA148" s="21"/>
      <c r="PCB148" s="21"/>
      <c r="PCC148" s="21"/>
      <c r="PCD148" s="21"/>
      <c r="PCE148" s="21"/>
      <c r="PCF148" s="21"/>
      <c r="PCG148" s="21"/>
      <c r="PCH148" s="21"/>
      <c r="PCI148" s="21"/>
      <c r="PCJ148" s="21"/>
      <c r="PCK148" s="21"/>
      <c r="PCL148" s="21"/>
      <c r="PCM148" s="21"/>
      <c r="PCN148" s="21"/>
      <c r="PCO148" s="21"/>
      <c r="PCP148" s="21"/>
      <c r="PCQ148" s="21"/>
      <c r="PCR148" s="21"/>
      <c r="PCS148" s="21"/>
      <c r="PCT148" s="21"/>
      <c r="PCU148" s="21"/>
      <c r="PCV148" s="21"/>
      <c r="PCW148" s="21"/>
      <c r="PCX148" s="21"/>
      <c r="PCY148" s="21"/>
      <c r="PCZ148" s="21"/>
      <c r="PDA148" s="21"/>
      <c r="PDB148" s="21"/>
      <c r="PDC148" s="21"/>
      <c r="PDD148" s="21"/>
      <c r="PDE148" s="21"/>
      <c r="PDF148" s="21"/>
      <c r="PDG148" s="21"/>
      <c r="PDH148" s="21"/>
      <c r="PDI148" s="21"/>
      <c r="PDJ148" s="21"/>
      <c r="PDK148" s="21"/>
      <c r="PDL148" s="21"/>
      <c r="PDM148" s="21"/>
      <c r="PDN148" s="21"/>
      <c r="PDO148" s="21"/>
      <c r="PDP148" s="21"/>
      <c r="PDQ148" s="21"/>
      <c r="PDR148" s="21"/>
      <c r="PDS148" s="21"/>
      <c r="PDT148" s="21"/>
      <c r="PDU148" s="21"/>
      <c r="PDV148" s="21"/>
      <c r="PDW148" s="21"/>
      <c r="PDX148" s="21"/>
      <c r="PDY148" s="21"/>
      <c r="PDZ148" s="21"/>
      <c r="PEA148" s="21"/>
      <c r="PEB148" s="21"/>
      <c r="PEC148" s="21"/>
      <c r="PED148" s="21"/>
      <c r="PEE148" s="21"/>
      <c r="PEF148" s="21"/>
      <c r="PEG148" s="21"/>
      <c r="PEH148" s="21"/>
      <c r="PEI148" s="21"/>
      <c r="PEJ148" s="21"/>
      <c r="PEK148" s="21"/>
      <c r="PEL148" s="21"/>
      <c r="PEM148" s="21"/>
      <c r="PEN148" s="21"/>
      <c r="PEO148" s="21"/>
      <c r="PEP148" s="21"/>
      <c r="PEQ148" s="21"/>
      <c r="PER148" s="21"/>
      <c r="PES148" s="21"/>
      <c r="PET148" s="21"/>
      <c r="PEU148" s="21"/>
      <c r="PEV148" s="21"/>
      <c r="PEW148" s="21"/>
      <c r="PEX148" s="21"/>
      <c r="PEY148" s="21"/>
      <c r="PEZ148" s="21"/>
      <c r="PFA148" s="21"/>
      <c r="PFB148" s="21"/>
      <c r="PFC148" s="21"/>
      <c r="PFD148" s="21"/>
      <c r="PFE148" s="21"/>
      <c r="PFF148" s="21"/>
      <c r="PFG148" s="21"/>
      <c r="PFH148" s="21"/>
      <c r="PFI148" s="21"/>
      <c r="PFJ148" s="21"/>
      <c r="PFK148" s="21"/>
      <c r="PFL148" s="21"/>
      <c r="PFM148" s="21"/>
      <c r="PFN148" s="21"/>
      <c r="PFO148" s="21"/>
      <c r="PFP148" s="21"/>
      <c r="PFQ148" s="21"/>
      <c r="PFR148" s="21"/>
      <c r="PFS148" s="21"/>
      <c r="PFT148" s="21"/>
      <c r="PFU148" s="21"/>
      <c r="PFV148" s="21"/>
      <c r="PFW148" s="21"/>
      <c r="PFX148" s="21"/>
      <c r="PFY148" s="21"/>
      <c r="PFZ148" s="21"/>
      <c r="PGA148" s="21"/>
      <c r="PGB148" s="21"/>
      <c r="PGC148" s="21"/>
      <c r="PGD148" s="21"/>
      <c r="PGE148" s="21"/>
      <c r="PGF148" s="21"/>
      <c r="PGG148" s="21"/>
      <c r="PGH148" s="21"/>
      <c r="PGI148" s="21"/>
      <c r="PGJ148" s="21"/>
      <c r="PGK148" s="21"/>
      <c r="PGL148" s="21"/>
      <c r="PGM148" s="21"/>
      <c r="PGN148" s="21"/>
      <c r="PGO148" s="21"/>
      <c r="PGP148" s="21"/>
      <c r="PGQ148" s="21"/>
      <c r="PGR148" s="21"/>
      <c r="PGS148" s="21"/>
      <c r="PGT148" s="21"/>
      <c r="PGU148" s="21"/>
      <c r="PGV148" s="21"/>
      <c r="PGW148" s="21"/>
      <c r="PGX148" s="21"/>
      <c r="PGY148" s="21"/>
      <c r="PGZ148" s="21"/>
      <c r="PHA148" s="21"/>
      <c r="PHB148" s="21"/>
      <c r="PHC148" s="21"/>
      <c r="PHD148" s="21"/>
      <c r="PHE148" s="21"/>
      <c r="PHF148" s="21"/>
      <c r="PHG148" s="21"/>
      <c r="PHH148" s="21"/>
      <c r="PHI148" s="21"/>
      <c r="PHJ148" s="21"/>
      <c r="PHK148" s="21"/>
      <c r="PHL148" s="21"/>
      <c r="PHM148" s="21"/>
      <c r="PHN148" s="21"/>
      <c r="PHO148" s="21"/>
      <c r="PHP148" s="21"/>
      <c r="PHQ148" s="21"/>
      <c r="PHR148" s="21"/>
      <c r="PHS148" s="21"/>
      <c r="PHT148" s="21"/>
      <c r="PHU148" s="21"/>
      <c r="PHV148" s="21"/>
      <c r="PHW148" s="21"/>
      <c r="PHX148" s="21"/>
      <c r="PHY148" s="21"/>
      <c r="PHZ148" s="21"/>
      <c r="PIA148" s="21"/>
      <c r="PIB148" s="21"/>
      <c r="PIC148" s="21"/>
      <c r="PID148" s="21"/>
      <c r="PIE148" s="21"/>
      <c r="PIF148" s="21"/>
      <c r="PIG148" s="21"/>
      <c r="PIH148" s="21"/>
      <c r="PII148" s="21"/>
      <c r="PIJ148" s="21"/>
      <c r="PIK148" s="21"/>
      <c r="PIL148" s="21"/>
      <c r="PIM148" s="21"/>
      <c r="PIN148" s="21"/>
      <c r="PIO148" s="21"/>
      <c r="PIP148" s="21"/>
      <c r="PIQ148" s="21"/>
      <c r="PIR148" s="21"/>
      <c r="PIS148" s="21"/>
      <c r="PIT148" s="21"/>
      <c r="PIU148" s="21"/>
      <c r="PIV148" s="21"/>
      <c r="PIW148" s="21"/>
      <c r="PIX148" s="21"/>
      <c r="PIY148" s="21"/>
      <c r="PIZ148" s="21"/>
      <c r="PJA148" s="21"/>
      <c r="PJB148" s="21"/>
      <c r="PJC148" s="21"/>
      <c r="PJD148" s="21"/>
      <c r="PJE148" s="21"/>
      <c r="PJF148" s="21"/>
      <c r="PJG148" s="21"/>
      <c r="PJH148" s="21"/>
      <c r="PJI148" s="21"/>
      <c r="PJJ148" s="21"/>
      <c r="PJK148" s="21"/>
      <c r="PJL148" s="21"/>
      <c r="PJM148" s="21"/>
      <c r="PJN148" s="21"/>
      <c r="PJO148" s="21"/>
      <c r="PJP148" s="21"/>
      <c r="PJQ148" s="21"/>
      <c r="PJR148" s="21"/>
      <c r="PJS148" s="21"/>
      <c r="PJT148" s="21"/>
      <c r="PJU148" s="21"/>
      <c r="PJV148" s="21"/>
      <c r="PJW148" s="21"/>
      <c r="PJX148" s="21"/>
      <c r="PJY148" s="21"/>
      <c r="PJZ148" s="21"/>
      <c r="PKA148" s="21"/>
      <c r="PKB148" s="21"/>
      <c r="PKC148" s="21"/>
      <c r="PKD148" s="21"/>
      <c r="PKE148" s="21"/>
      <c r="PKF148" s="21"/>
      <c r="PKG148" s="21"/>
      <c r="PKH148" s="21"/>
      <c r="PKI148" s="21"/>
      <c r="PKJ148" s="21"/>
      <c r="PKK148" s="21"/>
      <c r="PKL148" s="21"/>
      <c r="PKM148" s="21"/>
      <c r="PKN148" s="21"/>
      <c r="PKO148" s="21"/>
      <c r="PKP148" s="21"/>
      <c r="PKQ148" s="21"/>
      <c r="PKR148" s="21"/>
      <c r="PKS148" s="21"/>
      <c r="PKT148" s="21"/>
      <c r="PKU148" s="21"/>
      <c r="PKV148" s="21"/>
      <c r="PKW148" s="21"/>
      <c r="PKX148" s="21"/>
      <c r="PKY148" s="21"/>
      <c r="PKZ148" s="21"/>
      <c r="PLA148" s="21"/>
      <c r="PLB148" s="21"/>
      <c r="PLC148" s="21"/>
      <c r="PLD148" s="21"/>
      <c r="PLE148" s="21"/>
      <c r="PLF148" s="21"/>
      <c r="PLG148" s="21"/>
      <c r="PLH148" s="21"/>
      <c r="PLI148" s="21"/>
      <c r="PLJ148" s="21"/>
      <c r="PLK148" s="21"/>
      <c r="PLL148" s="21"/>
      <c r="PLM148" s="21"/>
      <c r="PLN148" s="21"/>
      <c r="PLO148" s="21"/>
      <c r="PLP148" s="21"/>
      <c r="PLQ148" s="21"/>
      <c r="PLR148" s="21"/>
      <c r="PLS148" s="21"/>
      <c r="PLT148" s="21"/>
      <c r="PLU148" s="21"/>
      <c r="PLV148" s="21"/>
      <c r="PLW148" s="21"/>
      <c r="PLX148" s="21"/>
      <c r="PLY148" s="21"/>
      <c r="PLZ148" s="21"/>
      <c r="PMA148" s="21"/>
      <c r="PMB148" s="21"/>
      <c r="PMC148" s="21"/>
      <c r="PMD148" s="21"/>
      <c r="PME148" s="21"/>
      <c r="PMF148" s="21"/>
      <c r="PMG148" s="21"/>
      <c r="PMH148" s="21"/>
      <c r="PMI148" s="21"/>
      <c r="PMJ148" s="21"/>
      <c r="PMK148" s="21"/>
      <c r="PML148" s="21"/>
      <c r="PMM148" s="21"/>
      <c r="PMN148" s="21"/>
      <c r="PMO148" s="21"/>
      <c r="PMP148" s="21"/>
      <c r="PMQ148" s="21"/>
      <c r="PMR148" s="21"/>
      <c r="PMS148" s="21"/>
      <c r="PMT148" s="21"/>
      <c r="PMU148" s="21"/>
      <c r="PMV148" s="21"/>
      <c r="PMW148" s="21"/>
      <c r="PMX148" s="21"/>
      <c r="PMY148" s="21"/>
      <c r="PMZ148" s="21"/>
      <c r="PNA148" s="21"/>
      <c r="PNB148" s="21"/>
      <c r="PNC148" s="21"/>
      <c r="PND148" s="21"/>
      <c r="PNE148" s="21"/>
      <c r="PNF148" s="21"/>
      <c r="PNG148" s="21"/>
      <c r="PNH148" s="21"/>
      <c r="PNI148" s="21"/>
      <c r="PNJ148" s="21"/>
      <c r="PNK148" s="21"/>
      <c r="PNL148" s="21"/>
      <c r="PNM148" s="21"/>
      <c r="PNN148" s="21"/>
      <c r="PNO148" s="21"/>
      <c r="PNP148" s="21"/>
      <c r="PNQ148" s="21"/>
      <c r="PNR148" s="21"/>
      <c r="PNS148" s="21"/>
      <c r="PNT148" s="21"/>
      <c r="PNU148" s="21"/>
      <c r="PNV148" s="21"/>
      <c r="PNW148" s="21"/>
      <c r="PNX148" s="21"/>
      <c r="PNY148" s="21"/>
      <c r="PNZ148" s="21"/>
      <c r="POA148" s="21"/>
      <c r="POB148" s="21"/>
      <c r="POC148" s="21"/>
      <c r="POD148" s="21"/>
      <c r="POE148" s="21"/>
      <c r="POF148" s="21"/>
      <c r="POG148" s="21"/>
      <c r="POH148" s="21"/>
      <c r="POI148" s="21"/>
      <c r="POJ148" s="21"/>
      <c r="POK148" s="21"/>
      <c r="POL148" s="21"/>
      <c r="POM148" s="21"/>
      <c r="PON148" s="21"/>
      <c r="POO148" s="21"/>
      <c r="POP148" s="21"/>
      <c r="POQ148" s="21"/>
      <c r="POR148" s="21"/>
      <c r="POS148" s="21"/>
      <c r="POT148" s="21"/>
      <c r="POU148" s="21"/>
      <c r="POV148" s="21"/>
      <c r="POW148" s="21"/>
      <c r="POX148" s="21"/>
      <c r="POY148" s="21"/>
      <c r="POZ148" s="21"/>
      <c r="PPA148" s="21"/>
      <c r="PPB148" s="21"/>
      <c r="PPC148" s="21"/>
      <c r="PPD148" s="21"/>
      <c r="PPE148" s="21"/>
      <c r="PPF148" s="21"/>
      <c r="PPG148" s="21"/>
      <c r="PPH148" s="21"/>
      <c r="PPI148" s="21"/>
      <c r="PPJ148" s="21"/>
      <c r="PPK148" s="21"/>
      <c r="PPL148" s="21"/>
      <c r="PPM148" s="21"/>
      <c r="PPN148" s="21"/>
      <c r="PPO148" s="21"/>
      <c r="PPP148" s="21"/>
      <c r="PPQ148" s="21"/>
      <c r="PPR148" s="21"/>
      <c r="PPS148" s="21"/>
      <c r="PPT148" s="21"/>
      <c r="PPU148" s="21"/>
      <c r="PPV148" s="21"/>
      <c r="PPW148" s="21"/>
      <c r="PPX148" s="21"/>
      <c r="PPY148" s="21"/>
      <c r="PPZ148" s="21"/>
      <c r="PQA148" s="21"/>
      <c r="PQB148" s="21"/>
      <c r="PQC148" s="21"/>
      <c r="PQD148" s="21"/>
      <c r="PQE148" s="21"/>
      <c r="PQF148" s="21"/>
      <c r="PQG148" s="21"/>
      <c r="PQH148" s="21"/>
      <c r="PQI148" s="21"/>
      <c r="PQJ148" s="21"/>
      <c r="PQK148" s="21"/>
      <c r="PQL148" s="21"/>
      <c r="PQM148" s="21"/>
      <c r="PQN148" s="21"/>
      <c r="PQO148" s="21"/>
      <c r="PQP148" s="21"/>
      <c r="PQQ148" s="21"/>
      <c r="PQR148" s="21"/>
      <c r="PQS148" s="21"/>
      <c r="PQT148" s="21"/>
      <c r="PQU148" s="21"/>
      <c r="PQV148" s="21"/>
      <c r="PQW148" s="21"/>
      <c r="PQX148" s="21"/>
      <c r="PQY148" s="21"/>
      <c r="PQZ148" s="21"/>
      <c r="PRA148" s="21"/>
      <c r="PRB148" s="21"/>
      <c r="PRC148" s="21"/>
      <c r="PRD148" s="21"/>
      <c r="PRE148" s="21"/>
      <c r="PRF148" s="21"/>
      <c r="PRG148" s="21"/>
      <c r="PRH148" s="21"/>
      <c r="PRI148" s="21"/>
      <c r="PRJ148" s="21"/>
      <c r="PRK148" s="21"/>
      <c r="PRL148" s="21"/>
      <c r="PRM148" s="21"/>
      <c r="PRN148" s="21"/>
      <c r="PRO148" s="21"/>
      <c r="PRP148" s="21"/>
      <c r="PRQ148" s="21"/>
      <c r="PRR148" s="21"/>
      <c r="PRS148" s="21"/>
      <c r="PRT148" s="21"/>
      <c r="PRU148" s="21"/>
      <c r="PRV148" s="21"/>
      <c r="PRW148" s="21"/>
      <c r="PRX148" s="21"/>
      <c r="PRY148" s="21"/>
      <c r="PRZ148" s="21"/>
      <c r="PSA148" s="21"/>
      <c r="PSB148" s="21"/>
      <c r="PSC148" s="21"/>
      <c r="PSD148" s="21"/>
      <c r="PSE148" s="21"/>
      <c r="PSF148" s="21"/>
      <c r="PSG148" s="21"/>
      <c r="PSH148" s="21"/>
      <c r="PSI148" s="21"/>
      <c r="PSJ148" s="21"/>
      <c r="PSK148" s="21"/>
      <c r="PSL148" s="21"/>
      <c r="PSM148" s="21"/>
      <c r="PSN148" s="21"/>
      <c r="PSO148" s="21"/>
      <c r="PSP148" s="21"/>
      <c r="PSQ148" s="21"/>
      <c r="PSR148" s="21"/>
      <c r="PSS148" s="21"/>
      <c r="PST148" s="21"/>
      <c r="PSU148" s="21"/>
      <c r="PSV148" s="21"/>
      <c r="PSW148" s="21"/>
      <c r="PSX148" s="21"/>
      <c r="PSY148" s="21"/>
      <c r="PSZ148" s="21"/>
      <c r="PTA148" s="21"/>
      <c r="PTB148" s="21"/>
      <c r="PTC148" s="21"/>
      <c r="PTD148" s="21"/>
      <c r="PTE148" s="21"/>
      <c r="PTF148" s="21"/>
      <c r="PTG148" s="21"/>
      <c r="PTH148" s="21"/>
      <c r="PTI148" s="21"/>
      <c r="PTJ148" s="21"/>
      <c r="PTK148" s="21"/>
      <c r="PTL148" s="21"/>
      <c r="PTM148" s="21"/>
      <c r="PTN148" s="21"/>
      <c r="PTO148" s="21"/>
      <c r="PTP148" s="21"/>
      <c r="PTQ148" s="21"/>
      <c r="PTR148" s="21"/>
      <c r="PTS148" s="21"/>
      <c r="PTT148" s="21"/>
      <c r="PTU148" s="21"/>
      <c r="PTV148" s="21"/>
      <c r="PTW148" s="21"/>
      <c r="PTX148" s="21"/>
      <c r="PTY148" s="21"/>
      <c r="PTZ148" s="21"/>
      <c r="PUA148" s="21"/>
      <c r="PUB148" s="21"/>
      <c r="PUC148" s="21"/>
      <c r="PUD148" s="21"/>
      <c r="PUE148" s="21"/>
      <c r="PUF148" s="21"/>
      <c r="PUG148" s="21"/>
      <c r="PUH148" s="21"/>
      <c r="PUI148" s="21"/>
      <c r="PUJ148" s="21"/>
      <c r="PUK148" s="21"/>
      <c r="PUL148" s="21"/>
      <c r="PUM148" s="21"/>
      <c r="PUN148" s="21"/>
      <c r="PUO148" s="21"/>
      <c r="PUP148" s="21"/>
      <c r="PUQ148" s="21"/>
      <c r="PUR148" s="21"/>
      <c r="PUS148" s="21"/>
      <c r="PUT148" s="21"/>
      <c r="PUU148" s="21"/>
      <c r="PUV148" s="21"/>
      <c r="PUW148" s="21"/>
      <c r="PUX148" s="21"/>
      <c r="PUY148" s="21"/>
      <c r="PUZ148" s="21"/>
      <c r="PVA148" s="21"/>
      <c r="PVB148" s="21"/>
      <c r="PVC148" s="21"/>
      <c r="PVD148" s="21"/>
      <c r="PVE148" s="21"/>
      <c r="PVF148" s="21"/>
      <c r="PVG148" s="21"/>
      <c r="PVH148" s="21"/>
      <c r="PVI148" s="21"/>
      <c r="PVJ148" s="21"/>
      <c r="PVK148" s="21"/>
      <c r="PVL148" s="21"/>
      <c r="PVM148" s="21"/>
      <c r="PVN148" s="21"/>
      <c r="PVO148" s="21"/>
      <c r="PVP148" s="21"/>
      <c r="PVQ148" s="21"/>
      <c r="PVR148" s="21"/>
      <c r="PVS148" s="21"/>
      <c r="PVT148" s="21"/>
      <c r="PVU148" s="21"/>
      <c r="PVV148" s="21"/>
      <c r="PVW148" s="21"/>
      <c r="PVX148" s="21"/>
      <c r="PVY148" s="21"/>
      <c r="PVZ148" s="21"/>
      <c r="PWA148" s="21"/>
      <c r="PWB148" s="21"/>
      <c r="PWC148" s="21"/>
      <c r="PWD148" s="21"/>
      <c r="PWE148" s="21"/>
      <c r="PWF148" s="21"/>
      <c r="PWG148" s="21"/>
      <c r="PWH148" s="21"/>
      <c r="PWI148" s="21"/>
      <c r="PWJ148" s="21"/>
      <c r="PWK148" s="21"/>
      <c r="PWL148" s="21"/>
      <c r="PWM148" s="21"/>
      <c r="PWN148" s="21"/>
      <c r="PWO148" s="21"/>
      <c r="PWP148" s="21"/>
      <c r="PWQ148" s="21"/>
      <c r="PWR148" s="21"/>
      <c r="PWS148" s="21"/>
      <c r="PWT148" s="21"/>
      <c r="PWU148" s="21"/>
      <c r="PWV148" s="21"/>
      <c r="PWW148" s="21"/>
      <c r="PWX148" s="21"/>
      <c r="PWY148" s="21"/>
      <c r="PWZ148" s="21"/>
      <c r="PXA148" s="21"/>
      <c r="PXB148" s="21"/>
      <c r="PXC148" s="21"/>
      <c r="PXD148" s="21"/>
      <c r="PXE148" s="21"/>
      <c r="PXF148" s="21"/>
      <c r="PXG148" s="21"/>
      <c r="PXH148" s="21"/>
      <c r="PXI148" s="21"/>
      <c r="PXJ148" s="21"/>
      <c r="PXK148" s="21"/>
      <c r="PXL148" s="21"/>
      <c r="PXM148" s="21"/>
      <c r="PXN148" s="21"/>
      <c r="PXO148" s="21"/>
      <c r="PXP148" s="21"/>
      <c r="PXQ148" s="21"/>
      <c r="PXR148" s="21"/>
      <c r="PXS148" s="21"/>
      <c r="PXT148" s="21"/>
      <c r="PXU148" s="21"/>
      <c r="PXV148" s="21"/>
      <c r="PXW148" s="21"/>
      <c r="PXX148" s="21"/>
      <c r="PXY148" s="21"/>
      <c r="PXZ148" s="21"/>
      <c r="PYA148" s="21"/>
      <c r="PYB148" s="21"/>
      <c r="PYC148" s="21"/>
      <c r="PYD148" s="21"/>
      <c r="PYE148" s="21"/>
      <c r="PYF148" s="21"/>
      <c r="PYG148" s="21"/>
      <c r="PYH148" s="21"/>
      <c r="PYI148" s="21"/>
      <c r="PYJ148" s="21"/>
      <c r="PYK148" s="21"/>
      <c r="PYL148" s="21"/>
      <c r="PYM148" s="21"/>
      <c r="PYN148" s="21"/>
      <c r="PYO148" s="21"/>
      <c r="PYP148" s="21"/>
      <c r="PYQ148" s="21"/>
      <c r="PYR148" s="21"/>
      <c r="PYS148" s="21"/>
      <c r="PYT148" s="21"/>
      <c r="PYU148" s="21"/>
      <c r="PYV148" s="21"/>
      <c r="PYW148" s="21"/>
      <c r="PYX148" s="21"/>
      <c r="PYY148" s="21"/>
      <c r="PYZ148" s="21"/>
      <c r="PZA148" s="21"/>
      <c r="PZB148" s="21"/>
      <c r="PZC148" s="21"/>
      <c r="PZD148" s="21"/>
      <c r="PZE148" s="21"/>
      <c r="PZF148" s="21"/>
      <c r="PZG148" s="21"/>
      <c r="PZH148" s="21"/>
      <c r="PZI148" s="21"/>
      <c r="PZJ148" s="21"/>
      <c r="PZK148" s="21"/>
      <c r="PZL148" s="21"/>
      <c r="PZM148" s="21"/>
      <c r="PZN148" s="21"/>
      <c r="PZO148" s="21"/>
      <c r="PZP148" s="21"/>
      <c r="PZQ148" s="21"/>
      <c r="PZR148" s="21"/>
      <c r="PZS148" s="21"/>
      <c r="PZT148" s="21"/>
      <c r="PZU148" s="21"/>
      <c r="PZV148" s="21"/>
      <c r="PZW148" s="21"/>
      <c r="PZX148" s="21"/>
      <c r="PZY148" s="21"/>
      <c r="PZZ148" s="21"/>
      <c r="QAA148" s="21"/>
      <c r="QAB148" s="21"/>
      <c r="QAC148" s="21"/>
      <c r="QAD148" s="21"/>
      <c r="QAE148" s="21"/>
      <c r="QAF148" s="21"/>
      <c r="QAG148" s="21"/>
      <c r="QAH148" s="21"/>
      <c r="QAI148" s="21"/>
      <c r="QAJ148" s="21"/>
      <c r="QAK148" s="21"/>
      <c r="QAL148" s="21"/>
      <c r="QAM148" s="21"/>
      <c r="QAN148" s="21"/>
      <c r="QAO148" s="21"/>
      <c r="QAP148" s="21"/>
      <c r="QAQ148" s="21"/>
      <c r="QAR148" s="21"/>
      <c r="QAS148" s="21"/>
      <c r="QAT148" s="21"/>
      <c r="QAU148" s="21"/>
      <c r="QAV148" s="21"/>
      <c r="QAW148" s="21"/>
      <c r="QAX148" s="21"/>
      <c r="QAY148" s="21"/>
      <c r="QAZ148" s="21"/>
      <c r="QBA148" s="21"/>
      <c r="QBB148" s="21"/>
      <c r="QBC148" s="21"/>
      <c r="QBD148" s="21"/>
      <c r="QBE148" s="21"/>
      <c r="QBF148" s="21"/>
      <c r="QBG148" s="21"/>
      <c r="QBH148" s="21"/>
      <c r="QBI148" s="21"/>
      <c r="QBJ148" s="21"/>
      <c r="QBK148" s="21"/>
      <c r="QBL148" s="21"/>
      <c r="QBM148" s="21"/>
      <c r="QBN148" s="21"/>
      <c r="QBO148" s="21"/>
      <c r="QBP148" s="21"/>
      <c r="QBQ148" s="21"/>
      <c r="QBR148" s="21"/>
      <c r="QBS148" s="21"/>
      <c r="QBT148" s="21"/>
      <c r="QBU148" s="21"/>
      <c r="QBV148" s="21"/>
      <c r="QBW148" s="21"/>
      <c r="QBX148" s="21"/>
      <c r="QBY148" s="21"/>
      <c r="QBZ148" s="21"/>
      <c r="QCA148" s="21"/>
      <c r="QCB148" s="21"/>
      <c r="QCC148" s="21"/>
      <c r="QCD148" s="21"/>
      <c r="QCE148" s="21"/>
      <c r="QCF148" s="21"/>
      <c r="QCG148" s="21"/>
      <c r="QCH148" s="21"/>
      <c r="QCI148" s="21"/>
      <c r="QCJ148" s="21"/>
      <c r="QCK148" s="21"/>
      <c r="QCL148" s="21"/>
      <c r="QCM148" s="21"/>
      <c r="QCN148" s="21"/>
      <c r="QCO148" s="21"/>
      <c r="QCP148" s="21"/>
      <c r="QCQ148" s="21"/>
      <c r="QCR148" s="21"/>
      <c r="QCS148" s="21"/>
      <c r="QCT148" s="21"/>
      <c r="QCU148" s="21"/>
      <c r="QCV148" s="21"/>
      <c r="QCW148" s="21"/>
      <c r="QCX148" s="21"/>
      <c r="QCY148" s="21"/>
      <c r="QCZ148" s="21"/>
      <c r="QDA148" s="21"/>
      <c r="QDB148" s="21"/>
      <c r="QDC148" s="21"/>
      <c r="QDD148" s="21"/>
      <c r="QDE148" s="21"/>
      <c r="QDF148" s="21"/>
      <c r="QDG148" s="21"/>
      <c r="QDH148" s="21"/>
      <c r="QDI148" s="21"/>
      <c r="QDJ148" s="21"/>
      <c r="QDK148" s="21"/>
      <c r="QDL148" s="21"/>
      <c r="QDM148" s="21"/>
      <c r="QDN148" s="21"/>
      <c r="QDO148" s="21"/>
      <c r="QDP148" s="21"/>
      <c r="QDQ148" s="21"/>
      <c r="QDR148" s="21"/>
      <c r="QDS148" s="21"/>
      <c r="QDT148" s="21"/>
      <c r="QDU148" s="21"/>
      <c r="QDV148" s="21"/>
      <c r="QDW148" s="21"/>
      <c r="QDX148" s="21"/>
      <c r="QDY148" s="21"/>
      <c r="QDZ148" s="21"/>
      <c r="QEA148" s="21"/>
      <c r="QEB148" s="21"/>
      <c r="QEC148" s="21"/>
      <c r="QED148" s="21"/>
      <c r="QEE148" s="21"/>
      <c r="QEF148" s="21"/>
      <c r="QEG148" s="21"/>
      <c r="QEH148" s="21"/>
      <c r="QEI148" s="21"/>
      <c r="QEJ148" s="21"/>
      <c r="QEK148" s="21"/>
      <c r="QEL148" s="21"/>
      <c r="QEM148" s="21"/>
      <c r="QEN148" s="21"/>
      <c r="QEO148" s="21"/>
      <c r="QEP148" s="21"/>
      <c r="QEQ148" s="21"/>
      <c r="QER148" s="21"/>
      <c r="QES148" s="21"/>
      <c r="QET148" s="21"/>
      <c r="QEU148" s="21"/>
      <c r="QEV148" s="21"/>
      <c r="QEW148" s="21"/>
      <c r="QEX148" s="21"/>
      <c r="QEY148" s="21"/>
      <c r="QEZ148" s="21"/>
      <c r="QFA148" s="21"/>
      <c r="QFB148" s="21"/>
      <c r="QFC148" s="21"/>
      <c r="QFD148" s="21"/>
      <c r="QFE148" s="21"/>
      <c r="QFF148" s="21"/>
      <c r="QFG148" s="21"/>
      <c r="QFH148" s="21"/>
      <c r="QFI148" s="21"/>
      <c r="QFJ148" s="21"/>
      <c r="QFK148" s="21"/>
      <c r="QFL148" s="21"/>
      <c r="QFM148" s="21"/>
      <c r="QFN148" s="21"/>
      <c r="QFO148" s="21"/>
      <c r="QFP148" s="21"/>
      <c r="QFQ148" s="21"/>
      <c r="QFR148" s="21"/>
      <c r="QFS148" s="21"/>
      <c r="QFT148" s="21"/>
      <c r="QFU148" s="21"/>
      <c r="QFV148" s="21"/>
      <c r="QFW148" s="21"/>
      <c r="QFX148" s="21"/>
      <c r="QFY148" s="21"/>
      <c r="QFZ148" s="21"/>
      <c r="QGA148" s="21"/>
      <c r="QGB148" s="21"/>
      <c r="QGC148" s="21"/>
      <c r="QGD148" s="21"/>
      <c r="QGE148" s="21"/>
      <c r="QGF148" s="21"/>
      <c r="QGG148" s="21"/>
      <c r="QGH148" s="21"/>
      <c r="QGI148" s="21"/>
      <c r="QGJ148" s="21"/>
      <c r="QGK148" s="21"/>
      <c r="QGL148" s="21"/>
      <c r="QGM148" s="21"/>
      <c r="QGN148" s="21"/>
      <c r="QGO148" s="21"/>
      <c r="QGP148" s="21"/>
      <c r="QGQ148" s="21"/>
      <c r="QGR148" s="21"/>
      <c r="QGS148" s="21"/>
      <c r="QGT148" s="21"/>
      <c r="QGU148" s="21"/>
      <c r="QGV148" s="21"/>
      <c r="QGW148" s="21"/>
      <c r="QGX148" s="21"/>
      <c r="QGY148" s="21"/>
      <c r="QGZ148" s="21"/>
      <c r="QHA148" s="21"/>
      <c r="QHB148" s="21"/>
      <c r="QHC148" s="21"/>
      <c r="QHD148" s="21"/>
      <c r="QHE148" s="21"/>
      <c r="QHF148" s="21"/>
      <c r="QHG148" s="21"/>
      <c r="QHH148" s="21"/>
      <c r="QHI148" s="21"/>
      <c r="QHJ148" s="21"/>
      <c r="QHK148" s="21"/>
      <c r="QHL148" s="21"/>
      <c r="QHM148" s="21"/>
      <c r="QHN148" s="21"/>
      <c r="QHO148" s="21"/>
      <c r="QHP148" s="21"/>
      <c r="QHQ148" s="21"/>
      <c r="QHR148" s="21"/>
      <c r="QHS148" s="21"/>
      <c r="QHT148" s="21"/>
      <c r="QHU148" s="21"/>
      <c r="QHV148" s="21"/>
      <c r="QHW148" s="21"/>
      <c r="QHX148" s="21"/>
      <c r="QHY148" s="21"/>
      <c r="QHZ148" s="21"/>
      <c r="QIA148" s="21"/>
      <c r="QIB148" s="21"/>
      <c r="QIC148" s="21"/>
      <c r="QID148" s="21"/>
      <c r="QIE148" s="21"/>
      <c r="QIF148" s="21"/>
      <c r="QIG148" s="21"/>
      <c r="QIH148" s="21"/>
      <c r="QII148" s="21"/>
      <c r="QIJ148" s="21"/>
      <c r="QIK148" s="21"/>
      <c r="QIL148" s="21"/>
      <c r="QIM148" s="21"/>
      <c r="QIN148" s="21"/>
      <c r="QIO148" s="21"/>
      <c r="QIP148" s="21"/>
      <c r="QIQ148" s="21"/>
      <c r="QIR148" s="21"/>
      <c r="QIS148" s="21"/>
      <c r="QIT148" s="21"/>
      <c r="QIU148" s="21"/>
      <c r="QIV148" s="21"/>
      <c r="QIW148" s="21"/>
      <c r="QIX148" s="21"/>
      <c r="QIY148" s="21"/>
      <c r="QIZ148" s="21"/>
      <c r="QJA148" s="21"/>
      <c r="QJB148" s="21"/>
      <c r="QJC148" s="21"/>
      <c r="QJD148" s="21"/>
      <c r="QJE148" s="21"/>
      <c r="QJF148" s="21"/>
      <c r="QJG148" s="21"/>
      <c r="QJH148" s="21"/>
      <c r="QJI148" s="21"/>
      <c r="QJJ148" s="21"/>
      <c r="QJK148" s="21"/>
      <c r="QJL148" s="21"/>
      <c r="QJM148" s="21"/>
      <c r="QJN148" s="21"/>
      <c r="QJO148" s="21"/>
      <c r="QJP148" s="21"/>
      <c r="QJQ148" s="21"/>
      <c r="QJR148" s="21"/>
      <c r="QJS148" s="21"/>
      <c r="QJT148" s="21"/>
      <c r="QJU148" s="21"/>
      <c r="QJV148" s="21"/>
      <c r="QJW148" s="21"/>
      <c r="QJX148" s="21"/>
      <c r="QJY148" s="21"/>
      <c r="QJZ148" s="21"/>
      <c r="QKA148" s="21"/>
      <c r="QKB148" s="21"/>
      <c r="QKC148" s="21"/>
      <c r="QKD148" s="21"/>
      <c r="QKE148" s="21"/>
      <c r="QKF148" s="21"/>
      <c r="QKG148" s="21"/>
      <c r="QKH148" s="21"/>
      <c r="QKI148" s="21"/>
      <c r="QKJ148" s="21"/>
      <c r="QKK148" s="21"/>
      <c r="QKL148" s="21"/>
      <c r="QKM148" s="21"/>
      <c r="QKN148" s="21"/>
      <c r="QKO148" s="21"/>
      <c r="QKP148" s="21"/>
      <c r="QKQ148" s="21"/>
      <c r="QKR148" s="21"/>
      <c r="QKS148" s="21"/>
      <c r="QKT148" s="21"/>
      <c r="QKU148" s="21"/>
      <c r="QKV148" s="21"/>
      <c r="QKW148" s="21"/>
      <c r="QKX148" s="21"/>
      <c r="QKY148" s="21"/>
      <c r="QKZ148" s="21"/>
      <c r="QLA148" s="21"/>
      <c r="QLB148" s="21"/>
      <c r="QLC148" s="21"/>
      <c r="QLD148" s="21"/>
      <c r="QLE148" s="21"/>
      <c r="QLF148" s="21"/>
      <c r="QLG148" s="21"/>
      <c r="QLH148" s="21"/>
      <c r="QLI148" s="21"/>
      <c r="QLJ148" s="21"/>
      <c r="QLK148" s="21"/>
      <c r="QLL148" s="21"/>
      <c r="QLM148" s="21"/>
      <c r="QLN148" s="21"/>
      <c r="QLO148" s="21"/>
      <c r="QLP148" s="21"/>
      <c r="QLQ148" s="21"/>
      <c r="QLR148" s="21"/>
      <c r="QLS148" s="21"/>
      <c r="QLT148" s="21"/>
      <c r="QLU148" s="21"/>
      <c r="QLV148" s="21"/>
      <c r="QLW148" s="21"/>
      <c r="QLX148" s="21"/>
      <c r="QLY148" s="21"/>
      <c r="QLZ148" s="21"/>
      <c r="QMA148" s="21"/>
      <c r="QMB148" s="21"/>
      <c r="QMC148" s="21"/>
      <c r="QMD148" s="21"/>
      <c r="QME148" s="21"/>
      <c r="QMF148" s="21"/>
      <c r="QMG148" s="21"/>
      <c r="QMH148" s="21"/>
      <c r="QMI148" s="21"/>
      <c r="QMJ148" s="21"/>
      <c r="QMK148" s="21"/>
      <c r="QML148" s="21"/>
      <c r="QMM148" s="21"/>
      <c r="QMN148" s="21"/>
      <c r="QMO148" s="21"/>
      <c r="QMP148" s="21"/>
      <c r="QMQ148" s="21"/>
      <c r="QMR148" s="21"/>
      <c r="QMS148" s="21"/>
      <c r="QMT148" s="21"/>
      <c r="QMU148" s="21"/>
      <c r="QMV148" s="21"/>
      <c r="QMW148" s="21"/>
      <c r="QMX148" s="21"/>
      <c r="QMY148" s="21"/>
      <c r="QMZ148" s="21"/>
      <c r="QNA148" s="21"/>
      <c r="QNB148" s="21"/>
      <c r="QNC148" s="21"/>
      <c r="QND148" s="21"/>
      <c r="QNE148" s="21"/>
      <c r="QNF148" s="21"/>
      <c r="QNG148" s="21"/>
      <c r="QNH148" s="21"/>
      <c r="QNI148" s="21"/>
      <c r="QNJ148" s="21"/>
      <c r="QNK148" s="21"/>
      <c r="QNL148" s="21"/>
      <c r="QNM148" s="21"/>
      <c r="QNN148" s="21"/>
      <c r="QNO148" s="21"/>
      <c r="QNP148" s="21"/>
      <c r="QNQ148" s="21"/>
      <c r="QNR148" s="21"/>
      <c r="QNS148" s="21"/>
      <c r="QNT148" s="21"/>
      <c r="QNU148" s="21"/>
      <c r="QNV148" s="21"/>
      <c r="QNW148" s="21"/>
      <c r="QNX148" s="21"/>
      <c r="QNY148" s="21"/>
      <c r="QNZ148" s="21"/>
      <c r="QOA148" s="21"/>
      <c r="QOB148" s="21"/>
      <c r="QOC148" s="21"/>
      <c r="QOD148" s="21"/>
      <c r="QOE148" s="21"/>
      <c r="QOF148" s="21"/>
      <c r="QOG148" s="21"/>
      <c r="QOH148" s="21"/>
      <c r="QOI148" s="21"/>
      <c r="QOJ148" s="21"/>
      <c r="QOK148" s="21"/>
      <c r="QOL148" s="21"/>
      <c r="QOM148" s="21"/>
      <c r="QON148" s="21"/>
      <c r="QOO148" s="21"/>
      <c r="QOP148" s="21"/>
      <c r="QOQ148" s="21"/>
      <c r="QOR148" s="21"/>
      <c r="QOS148" s="21"/>
      <c r="QOT148" s="21"/>
      <c r="QOU148" s="21"/>
      <c r="QOV148" s="21"/>
      <c r="QOW148" s="21"/>
      <c r="QOX148" s="21"/>
      <c r="QOY148" s="21"/>
      <c r="QOZ148" s="21"/>
      <c r="QPA148" s="21"/>
      <c r="QPB148" s="21"/>
      <c r="QPC148" s="21"/>
      <c r="QPD148" s="21"/>
      <c r="QPE148" s="21"/>
      <c r="QPF148" s="21"/>
      <c r="QPG148" s="21"/>
      <c r="QPH148" s="21"/>
      <c r="QPI148" s="21"/>
      <c r="QPJ148" s="21"/>
      <c r="QPK148" s="21"/>
      <c r="QPL148" s="21"/>
      <c r="QPM148" s="21"/>
      <c r="QPN148" s="21"/>
      <c r="QPO148" s="21"/>
      <c r="QPP148" s="21"/>
      <c r="QPQ148" s="21"/>
      <c r="QPR148" s="21"/>
      <c r="QPS148" s="21"/>
      <c r="QPT148" s="21"/>
      <c r="QPU148" s="21"/>
      <c r="QPV148" s="21"/>
      <c r="QPW148" s="21"/>
      <c r="QPX148" s="21"/>
      <c r="QPY148" s="21"/>
      <c r="QPZ148" s="21"/>
      <c r="QQA148" s="21"/>
      <c r="QQB148" s="21"/>
      <c r="QQC148" s="21"/>
      <c r="QQD148" s="21"/>
      <c r="QQE148" s="21"/>
      <c r="QQF148" s="21"/>
      <c r="QQG148" s="21"/>
      <c r="QQH148" s="21"/>
      <c r="QQI148" s="21"/>
      <c r="QQJ148" s="21"/>
      <c r="QQK148" s="21"/>
      <c r="QQL148" s="21"/>
      <c r="QQM148" s="21"/>
      <c r="QQN148" s="21"/>
      <c r="QQO148" s="21"/>
      <c r="QQP148" s="21"/>
      <c r="QQQ148" s="21"/>
      <c r="QQR148" s="21"/>
      <c r="QQS148" s="21"/>
      <c r="QQT148" s="21"/>
      <c r="QQU148" s="21"/>
      <c r="QQV148" s="21"/>
      <c r="QQW148" s="21"/>
      <c r="QQX148" s="21"/>
      <c r="QQY148" s="21"/>
      <c r="QQZ148" s="21"/>
      <c r="QRA148" s="21"/>
      <c r="QRB148" s="21"/>
      <c r="QRC148" s="21"/>
      <c r="QRD148" s="21"/>
      <c r="QRE148" s="21"/>
      <c r="QRF148" s="21"/>
      <c r="QRG148" s="21"/>
      <c r="QRH148" s="21"/>
      <c r="QRI148" s="21"/>
      <c r="QRJ148" s="21"/>
      <c r="QRK148" s="21"/>
      <c r="QRL148" s="21"/>
      <c r="QRM148" s="21"/>
      <c r="QRN148" s="21"/>
      <c r="QRO148" s="21"/>
      <c r="QRP148" s="21"/>
      <c r="QRQ148" s="21"/>
      <c r="QRR148" s="21"/>
      <c r="QRS148" s="21"/>
      <c r="QRT148" s="21"/>
      <c r="QRU148" s="21"/>
      <c r="QRV148" s="21"/>
      <c r="QRW148" s="21"/>
      <c r="QRX148" s="21"/>
      <c r="QRY148" s="21"/>
      <c r="QRZ148" s="21"/>
      <c r="QSA148" s="21"/>
      <c r="QSB148" s="21"/>
      <c r="QSC148" s="21"/>
      <c r="QSD148" s="21"/>
      <c r="QSE148" s="21"/>
      <c r="QSF148" s="21"/>
      <c r="QSG148" s="21"/>
      <c r="QSH148" s="21"/>
      <c r="QSI148" s="21"/>
      <c r="QSJ148" s="21"/>
      <c r="QSK148" s="21"/>
      <c r="QSL148" s="21"/>
      <c r="QSM148" s="21"/>
      <c r="QSN148" s="21"/>
      <c r="QSO148" s="21"/>
      <c r="QSP148" s="21"/>
      <c r="QSQ148" s="21"/>
      <c r="QSR148" s="21"/>
      <c r="QSS148" s="21"/>
      <c r="QST148" s="21"/>
      <c r="QSU148" s="21"/>
      <c r="QSV148" s="21"/>
      <c r="QSW148" s="21"/>
      <c r="QSX148" s="21"/>
      <c r="QSY148" s="21"/>
      <c r="QSZ148" s="21"/>
      <c r="QTA148" s="21"/>
      <c r="QTB148" s="21"/>
      <c r="QTC148" s="21"/>
      <c r="QTD148" s="21"/>
      <c r="QTE148" s="21"/>
      <c r="QTF148" s="21"/>
      <c r="QTG148" s="21"/>
      <c r="QTH148" s="21"/>
      <c r="QTI148" s="21"/>
      <c r="QTJ148" s="21"/>
      <c r="QTK148" s="21"/>
      <c r="QTL148" s="21"/>
      <c r="QTM148" s="21"/>
      <c r="QTN148" s="21"/>
      <c r="QTO148" s="21"/>
      <c r="QTP148" s="21"/>
      <c r="QTQ148" s="21"/>
      <c r="QTR148" s="21"/>
      <c r="QTS148" s="21"/>
      <c r="QTT148" s="21"/>
      <c r="QTU148" s="21"/>
      <c r="QTV148" s="21"/>
      <c r="QTW148" s="21"/>
      <c r="QTX148" s="21"/>
      <c r="QTY148" s="21"/>
      <c r="QTZ148" s="21"/>
      <c r="QUA148" s="21"/>
      <c r="QUB148" s="21"/>
      <c r="QUC148" s="21"/>
      <c r="QUD148" s="21"/>
      <c r="QUE148" s="21"/>
      <c r="QUF148" s="21"/>
      <c r="QUG148" s="21"/>
      <c r="QUH148" s="21"/>
      <c r="QUI148" s="21"/>
      <c r="QUJ148" s="21"/>
      <c r="QUK148" s="21"/>
      <c r="QUL148" s="21"/>
      <c r="QUM148" s="21"/>
      <c r="QUN148" s="21"/>
      <c r="QUO148" s="21"/>
      <c r="QUP148" s="21"/>
      <c r="QUQ148" s="21"/>
      <c r="QUR148" s="21"/>
      <c r="QUS148" s="21"/>
      <c r="QUT148" s="21"/>
      <c r="QUU148" s="21"/>
      <c r="QUV148" s="21"/>
      <c r="QUW148" s="21"/>
      <c r="QUX148" s="21"/>
      <c r="QUY148" s="21"/>
      <c r="QUZ148" s="21"/>
      <c r="QVA148" s="21"/>
      <c r="QVB148" s="21"/>
      <c r="QVC148" s="21"/>
      <c r="QVD148" s="21"/>
      <c r="QVE148" s="21"/>
      <c r="QVF148" s="21"/>
      <c r="QVG148" s="21"/>
      <c r="QVH148" s="21"/>
      <c r="QVI148" s="21"/>
      <c r="QVJ148" s="21"/>
      <c r="QVK148" s="21"/>
      <c r="QVL148" s="21"/>
      <c r="QVM148" s="21"/>
      <c r="QVN148" s="21"/>
      <c r="QVO148" s="21"/>
      <c r="QVP148" s="21"/>
      <c r="QVQ148" s="21"/>
      <c r="QVR148" s="21"/>
      <c r="QVS148" s="21"/>
      <c r="QVT148" s="21"/>
      <c r="QVU148" s="21"/>
      <c r="QVV148" s="21"/>
      <c r="QVW148" s="21"/>
      <c r="QVX148" s="21"/>
      <c r="QVY148" s="21"/>
      <c r="QVZ148" s="21"/>
      <c r="QWA148" s="21"/>
      <c r="QWB148" s="21"/>
      <c r="QWC148" s="21"/>
      <c r="QWD148" s="21"/>
      <c r="QWE148" s="21"/>
      <c r="QWF148" s="21"/>
      <c r="QWG148" s="21"/>
      <c r="QWH148" s="21"/>
      <c r="QWI148" s="21"/>
      <c r="QWJ148" s="21"/>
      <c r="QWK148" s="21"/>
      <c r="QWL148" s="21"/>
      <c r="QWM148" s="21"/>
      <c r="QWN148" s="21"/>
      <c r="QWO148" s="21"/>
      <c r="QWP148" s="21"/>
      <c r="QWQ148" s="21"/>
      <c r="QWR148" s="21"/>
      <c r="QWS148" s="21"/>
      <c r="QWT148" s="21"/>
      <c r="QWU148" s="21"/>
      <c r="QWV148" s="21"/>
      <c r="QWW148" s="21"/>
      <c r="QWX148" s="21"/>
      <c r="QWY148" s="21"/>
      <c r="QWZ148" s="21"/>
      <c r="QXA148" s="21"/>
      <c r="QXB148" s="21"/>
      <c r="QXC148" s="21"/>
      <c r="QXD148" s="21"/>
      <c r="QXE148" s="21"/>
      <c r="QXF148" s="21"/>
      <c r="QXG148" s="21"/>
      <c r="QXH148" s="21"/>
      <c r="QXI148" s="21"/>
      <c r="QXJ148" s="21"/>
      <c r="QXK148" s="21"/>
      <c r="QXL148" s="21"/>
      <c r="QXM148" s="21"/>
      <c r="QXN148" s="21"/>
      <c r="QXO148" s="21"/>
      <c r="QXP148" s="21"/>
      <c r="QXQ148" s="21"/>
      <c r="QXR148" s="21"/>
      <c r="QXS148" s="21"/>
      <c r="QXT148" s="21"/>
      <c r="QXU148" s="21"/>
      <c r="QXV148" s="21"/>
      <c r="QXW148" s="21"/>
      <c r="QXX148" s="21"/>
      <c r="QXY148" s="21"/>
      <c r="QXZ148" s="21"/>
      <c r="QYA148" s="21"/>
      <c r="QYB148" s="21"/>
      <c r="QYC148" s="21"/>
      <c r="QYD148" s="21"/>
      <c r="QYE148" s="21"/>
      <c r="QYF148" s="21"/>
      <c r="QYG148" s="21"/>
      <c r="QYH148" s="21"/>
      <c r="QYI148" s="21"/>
      <c r="QYJ148" s="21"/>
      <c r="QYK148" s="21"/>
      <c r="QYL148" s="21"/>
      <c r="QYM148" s="21"/>
      <c r="QYN148" s="21"/>
      <c r="QYO148" s="21"/>
      <c r="QYP148" s="21"/>
      <c r="QYQ148" s="21"/>
      <c r="QYR148" s="21"/>
      <c r="QYS148" s="21"/>
      <c r="QYT148" s="21"/>
      <c r="QYU148" s="21"/>
      <c r="QYV148" s="21"/>
      <c r="QYW148" s="21"/>
      <c r="QYX148" s="21"/>
      <c r="QYY148" s="21"/>
      <c r="QYZ148" s="21"/>
      <c r="QZA148" s="21"/>
      <c r="QZB148" s="21"/>
      <c r="QZC148" s="21"/>
      <c r="QZD148" s="21"/>
      <c r="QZE148" s="21"/>
      <c r="QZF148" s="21"/>
      <c r="QZG148" s="21"/>
      <c r="QZH148" s="21"/>
      <c r="QZI148" s="21"/>
      <c r="QZJ148" s="21"/>
      <c r="QZK148" s="21"/>
      <c r="QZL148" s="21"/>
      <c r="QZM148" s="21"/>
      <c r="QZN148" s="21"/>
      <c r="QZO148" s="21"/>
      <c r="QZP148" s="21"/>
      <c r="QZQ148" s="21"/>
      <c r="QZR148" s="21"/>
      <c r="QZS148" s="21"/>
      <c r="QZT148" s="21"/>
      <c r="QZU148" s="21"/>
      <c r="QZV148" s="21"/>
      <c r="QZW148" s="21"/>
      <c r="QZX148" s="21"/>
      <c r="QZY148" s="21"/>
      <c r="QZZ148" s="21"/>
      <c r="RAA148" s="21"/>
      <c r="RAB148" s="21"/>
      <c r="RAC148" s="21"/>
      <c r="RAD148" s="21"/>
      <c r="RAE148" s="21"/>
      <c r="RAF148" s="21"/>
      <c r="RAG148" s="21"/>
      <c r="RAH148" s="21"/>
      <c r="RAI148" s="21"/>
      <c r="RAJ148" s="21"/>
      <c r="RAK148" s="21"/>
      <c r="RAL148" s="21"/>
      <c r="RAM148" s="21"/>
      <c r="RAN148" s="21"/>
      <c r="RAO148" s="21"/>
      <c r="RAP148" s="21"/>
      <c r="RAQ148" s="21"/>
      <c r="RAR148" s="21"/>
      <c r="RAS148" s="21"/>
      <c r="RAT148" s="21"/>
      <c r="RAU148" s="21"/>
      <c r="RAV148" s="21"/>
      <c r="RAW148" s="21"/>
      <c r="RAX148" s="21"/>
      <c r="RAY148" s="21"/>
      <c r="RAZ148" s="21"/>
      <c r="RBA148" s="21"/>
      <c r="RBB148" s="21"/>
      <c r="RBC148" s="21"/>
      <c r="RBD148" s="21"/>
      <c r="RBE148" s="21"/>
      <c r="RBF148" s="21"/>
      <c r="RBG148" s="21"/>
      <c r="RBH148" s="21"/>
      <c r="RBI148" s="21"/>
      <c r="RBJ148" s="21"/>
      <c r="RBK148" s="21"/>
      <c r="RBL148" s="21"/>
      <c r="RBM148" s="21"/>
      <c r="RBN148" s="21"/>
      <c r="RBO148" s="21"/>
      <c r="RBP148" s="21"/>
      <c r="RBQ148" s="21"/>
      <c r="RBR148" s="21"/>
      <c r="RBS148" s="21"/>
      <c r="RBT148" s="21"/>
      <c r="RBU148" s="21"/>
      <c r="RBV148" s="21"/>
      <c r="RBW148" s="21"/>
      <c r="RBX148" s="21"/>
      <c r="RBY148" s="21"/>
      <c r="RBZ148" s="21"/>
      <c r="RCA148" s="21"/>
      <c r="RCB148" s="21"/>
      <c r="RCC148" s="21"/>
      <c r="RCD148" s="21"/>
      <c r="RCE148" s="21"/>
      <c r="RCF148" s="21"/>
      <c r="RCG148" s="21"/>
      <c r="RCH148" s="21"/>
      <c r="RCI148" s="21"/>
      <c r="RCJ148" s="21"/>
      <c r="RCK148" s="21"/>
      <c r="RCL148" s="21"/>
      <c r="RCM148" s="21"/>
      <c r="RCN148" s="21"/>
      <c r="RCO148" s="21"/>
      <c r="RCP148" s="21"/>
      <c r="RCQ148" s="21"/>
      <c r="RCR148" s="21"/>
      <c r="RCS148" s="21"/>
      <c r="RCT148" s="21"/>
      <c r="RCU148" s="21"/>
      <c r="RCV148" s="21"/>
      <c r="RCW148" s="21"/>
      <c r="RCX148" s="21"/>
      <c r="RCY148" s="21"/>
      <c r="RCZ148" s="21"/>
      <c r="RDA148" s="21"/>
      <c r="RDB148" s="21"/>
      <c r="RDC148" s="21"/>
      <c r="RDD148" s="21"/>
      <c r="RDE148" s="21"/>
      <c r="RDF148" s="21"/>
      <c r="RDG148" s="21"/>
      <c r="RDH148" s="21"/>
      <c r="RDI148" s="21"/>
      <c r="RDJ148" s="21"/>
      <c r="RDK148" s="21"/>
      <c r="RDL148" s="21"/>
      <c r="RDM148" s="21"/>
      <c r="RDN148" s="21"/>
      <c r="RDO148" s="21"/>
      <c r="RDP148" s="21"/>
      <c r="RDQ148" s="21"/>
      <c r="RDR148" s="21"/>
      <c r="RDS148" s="21"/>
      <c r="RDT148" s="21"/>
      <c r="RDU148" s="21"/>
      <c r="RDV148" s="21"/>
      <c r="RDW148" s="21"/>
      <c r="RDX148" s="21"/>
      <c r="RDY148" s="21"/>
      <c r="RDZ148" s="21"/>
      <c r="REA148" s="21"/>
      <c r="REB148" s="21"/>
      <c r="REC148" s="21"/>
      <c r="RED148" s="21"/>
      <c r="REE148" s="21"/>
      <c r="REF148" s="21"/>
      <c r="REG148" s="21"/>
      <c r="REH148" s="21"/>
      <c r="REI148" s="21"/>
      <c r="REJ148" s="21"/>
      <c r="REK148" s="21"/>
      <c r="REL148" s="21"/>
      <c r="REM148" s="21"/>
      <c r="REN148" s="21"/>
      <c r="REO148" s="21"/>
      <c r="REP148" s="21"/>
      <c r="REQ148" s="21"/>
      <c r="RER148" s="21"/>
      <c r="RES148" s="21"/>
      <c r="RET148" s="21"/>
      <c r="REU148" s="21"/>
      <c r="REV148" s="21"/>
      <c r="REW148" s="21"/>
      <c r="REX148" s="21"/>
      <c r="REY148" s="21"/>
      <c r="REZ148" s="21"/>
      <c r="RFA148" s="21"/>
      <c r="RFB148" s="21"/>
      <c r="RFC148" s="21"/>
      <c r="RFD148" s="21"/>
      <c r="RFE148" s="21"/>
      <c r="RFF148" s="21"/>
      <c r="RFG148" s="21"/>
      <c r="RFH148" s="21"/>
      <c r="RFI148" s="21"/>
      <c r="RFJ148" s="21"/>
      <c r="RFK148" s="21"/>
      <c r="RFL148" s="21"/>
      <c r="RFM148" s="21"/>
      <c r="RFN148" s="21"/>
      <c r="RFO148" s="21"/>
      <c r="RFP148" s="21"/>
      <c r="RFQ148" s="21"/>
      <c r="RFR148" s="21"/>
      <c r="RFS148" s="21"/>
      <c r="RFT148" s="21"/>
      <c r="RFU148" s="21"/>
      <c r="RFV148" s="21"/>
      <c r="RFW148" s="21"/>
      <c r="RFX148" s="21"/>
      <c r="RFY148" s="21"/>
      <c r="RFZ148" s="21"/>
      <c r="RGA148" s="21"/>
      <c r="RGB148" s="21"/>
      <c r="RGC148" s="21"/>
      <c r="RGD148" s="21"/>
      <c r="RGE148" s="21"/>
      <c r="RGF148" s="21"/>
      <c r="RGG148" s="21"/>
      <c r="RGH148" s="21"/>
      <c r="RGI148" s="21"/>
      <c r="RGJ148" s="21"/>
      <c r="RGK148" s="21"/>
      <c r="RGL148" s="21"/>
      <c r="RGM148" s="21"/>
      <c r="RGN148" s="21"/>
      <c r="RGO148" s="21"/>
      <c r="RGP148" s="21"/>
      <c r="RGQ148" s="21"/>
      <c r="RGR148" s="21"/>
      <c r="RGS148" s="21"/>
      <c r="RGT148" s="21"/>
      <c r="RGU148" s="21"/>
      <c r="RGV148" s="21"/>
      <c r="RGW148" s="21"/>
      <c r="RGX148" s="21"/>
      <c r="RGY148" s="21"/>
      <c r="RGZ148" s="21"/>
      <c r="RHA148" s="21"/>
      <c r="RHB148" s="21"/>
      <c r="RHC148" s="21"/>
      <c r="RHD148" s="21"/>
      <c r="RHE148" s="21"/>
      <c r="RHF148" s="21"/>
      <c r="RHG148" s="21"/>
      <c r="RHH148" s="21"/>
      <c r="RHI148" s="21"/>
      <c r="RHJ148" s="21"/>
      <c r="RHK148" s="21"/>
      <c r="RHL148" s="21"/>
      <c r="RHM148" s="21"/>
      <c r="RHN148" s="21"/>
      <c r="RHO148" s="21"/>
      <c r="RHP148" s="21"/>
      <c r="RHQ148" s="21"/>
      <c r="RHR148" s="21"/>
      <c r="RHS148" s="21"/>
      <c r="RHT148" s="21"/>
      <c r="RHU148" s="21"/>
      <c r="RHV148" s="21"/>
      <c r="RHW148" s="21"/>
      <c r="RHX148" s="21"/>
      <c r="RHY148" s="21"/>
      <c r="RHZ148" s="21"/>
      <c r="RIA148" s="21"/>
      <c r="RIB148" s="21"/>
      <c r="RIC148" s="21"/>
      <c r="RID148" s="21"/>
      <c r="RIE148" s="21"/>
      <c r="RIF148" s="21"/>
      <c r="RIG148" s="21"/>
      <c r="RIH148" s="21"/>
      <c r="RII148" s="21"/>
      <c r="RIJ148" s="21"/>
      <c r="RIK148" s="21"/>
      <c r="RIL148" s="21"/>
      <c r="RIM148" s="21"/>
      <c r="RIN148" s="21"/>
      <c r="RIO148" s="21"/>
      <c r="RIP148" s="21"/>
      <c r="RIQ148" s="21"/>
      <c r="RIR148" s="21"/>
      <c r="RIS148" s="21"/>
      <c r="RIT148" s="21"/>
      <c r="RIU148" s="21"/>
      <c r="RIV148" s="21"/>
      <c r="RIW148" s="21"/>
      <c r="RIX148" s="21"/>
      <c r="RIY148" s="21"/>
      <c r="RIZ148" s="21"/>
      <c r="RJA148" s="21"/>
      <c r="RJB148" s="21"/>
      <c r="RJC148" s="21"/>
      <c r="RJD148" s="21"/>
      <c r="RJE148" s="21"/>
      <c r="RJF148" s="21"/>
      <c r="RJG148" s="21"/>
      <c r="RJH148" s="21"/>
      <c r="RJI148" s="21"/>
      <c r="RJJ148" s="21"/>
      <c r="RJK148" s="21"/>
      <c r="RJL148" s="21"/>
      <c r="RJM148" s="21"/>
      <c r="RJN148" s="21"/>
      <c r="RJO148" s="21"/>
      <c r="RJP148" s="21"/>
      <c r="RJQ148" s="21"/>
      <c r="RJR148" s="21"/>
      <c r="RJS148" s="21"/>
      <c r="RJT148" s="21"/>
      <c r="RJU148" s="21"/>
      <c r="RJV148" s="21"/>
      <c r="RJW148" s="21"/>
      <c r="RJX148" s="21"/>
      <c r="RJY148" s="21"/>
      <c r="RJZ148" s="21"/>
      <c r="RKA148" s="21"/>
      <c r="RKB148" s="21"/>
      <c r="RKC148" s="21"/>
      <c r="RKD148" s="21"/>
      <c r="RKE148" s="21"/>
      <c r="RKF148" s="21"/>
      <c r="RKG148" s="21"/>
      <c r="RKH148" s="21"/>
      <c r="RKI148" s="21"/>
      <c r="RKJ148" s="21"/>
      <c r="RKK148" s="21"/>
      <c r="RKL148" s="21"/>
      <c r="RKM148" s="21"/>
      <c r="RKN148" s="21"/>
      <c r="RKO148" s="21"/>
      <c r="RKP148" s="21"/>
      <c r="RKQ148" s="21"/>
      <c r="RKR148" s="21"/>
      <c r="RKS148" s="21"/>
      <c r="RKT148" s="21"/>
      <c r="RKU148" s="21"/>
      <c r="RKV148" s="21"/>
      <c r="RKW148" s="21"/>
      <c r="RKX148" s="21"/>
      <c r="RKY148" s="21"/>
      <c r="RKZ148" s="21"/>
      <c r="RLA148" s="21"/>
      <c r="RLB148" s="21"/>
      <c r="RLC148" s="21"/>
      <c r="RLD148" s="21"/>
      <c r="RLE148" s="21"/>
      <c r="RLF148" s="21"/>
      <c r="RLG148" s="21"/>
      <c r="RLH148" s="21"/>
      <c r="RLI148" s="21"/>
      <c r="RLJ148" s="21"/>
      <c r="RLK148" s="21"/>
      <c r="RLL148" s="21"/>
      <c r="RLM148" s="21"/>
      <c r="RLN148" s="21"/>
      <c r="RLO148" s="21"/>
      <c r="RLP148" s="21"/>
      <c r="RLQ148" s="21"/>
      <c r="RLR148" s="21"/>
      <c r="RLS148" s="21"/>
      <c r="RLT148" s="21"/>
      <c r="RLU148" s="21"/>
      <c r="RLV148" s="21"/>
      <c r="RLW148" s="21"/>
      <c r="RLX148" s="21"/>
      <c r="RLY148" s="21"/>
      <c r="RLZ148" s="21"/>
      <c r="RMA148" s="21"/>
      <c r="RMB148" s="21"/>
      <c r="RMC148" s="21"/>
      <c r="RMD148" s="21"/>
      <c r="RME148" s="21"/>
      <c r="RMF148" s="21"/>
      <c r="RMG148" s="21"/>
      <c r="RMH148" s="21"/>
      <c r="RMI148" s="21"/>
      <c r="RMJ148" s="21"/>
      <c r="RMK148" s="21"/>
      <c r="RML148" s="21"/>
      <c r="RMM148" s="21"/>
      <c r="RMN148" s="21"/>
      <c r="RMO148" s="21"/>
      <c r="RMP148" s="21"/>
      <c r="RMQ148" s="21"/>
      <c r="RMR148" s="21"/>
      <c r="RMS148" s="21"/>
      <c r="RMT148" s="21"/>
      <c r="RMU148" s="21"/>
      <c r="RMV148" s="21"/>
      <c r="RMW148" s="21"/>
      <c r="RMX148" s="21"/>
      <c r="RMY148" s="21"/>
      <c r="RMZ148" s="21"/>
      <c r="RNA148" s="21"/>
      <c r="RNB148" s="21"/>
      <c r="RNC148" s="21"/>
      <c r="RND148" s="21"/>
      <c r="RNE148" s="21"/>
      <c r="RNF148" s="21"/>
      <c r="RNG148" s="21"/>
      <c r="RNH148" s="21"/>
      <c r="RNI148" s="21"/>
      <c r="RNJ148" s="21"/>
      <c r="RNK148" s="21"/>
      <c r="RNL148" s="21"/>
      <c r="RNM148" s="21"/>
      <c r="RNN148" s="21"/>
      <c r="RNO148" s="21"/>
      <c r="RNP148" s="21"/>
      <c r="RNQ148" s="21"/>
      <c r="RNR148" s="21"/>
      <c r="RNS148" s="21"/>
      <c r="RNT148" s="21"/>
      <c r="RNU148" s="21"/>
      <c r="RNV148" s="21"/>
      <c r="RNW148" s="21"/>
      <c r="RNX148" s="21"/>
      <c r="RNY148" s="21"/>
      <c r="RNZ148" s="21"/>
      <c r="ROA148" s="21"/>
      <c r="ROB148" s="21"/>
      <c r="ROC148" s="21"/>
      <c r="ROD148" s="21"/>
      <c r="ROE148" s="21"/>
      <c r="ROF148" s="21"/>
      <c r="ROG148" s="21"/>
      <c r="ROH148" s="21"/>
      <c r="ROI148" s="21"/>
      <c r="ROJ148" s="21"/>
      <c r="ROK148" s="21"/>
      <c r="ROL148" s="21"/>
      <c r="ROM148" s="21"/>
      <c r="RON148" s="21"/>
      <c r="ROO148" s="21"/>
      <c r="ROP148" s="21"/>
      <c r="ROQ148" s="21"/>
      <c r="ROR148" s="21"/>
      <c r="ROS148" s="21"/>
      <c r="ROT148" s="21"/>
      <c r="ROU148" s="21"/>
      <c r="ROV148" s="21"/>
      <c r="ROW148" s="21"/>
      <c r="ROX148" s="21"/>
      <c r="ROY148" s="21"/>
      <c r="ROZ148" s="21"/>
      <c r="RPA148" s="21"/>
      <c r="RPB148" s="21"/>
      <c r="RPC148" s="21"/>
      <c r="RPD148" s="21"/>
      <c r="RPE148" s="21"/>
      <c r="RPF148" s="21"/>
      <c r="RPG148" s="21"/>
      <c r="RPH148" s="21"/>
      <c r="RPI148" s="21"/>
      <c r="RPJ148" s="21"/>
      <c r="RPK148" s="21"/>
      <c r="RPL148" s="21"/>
      <c r="RPM148" s="21"/>
      <c r="RPN148" s="21"/>
      <c r="RPO148" s="21"/>
      <c r="RPP148" s="21"/>
      <c r="RPQ148" s="21"/>
      <c r="RPR148" s="21"/>
      <c r="RPS148" s="21"/>
      <c r="RPT148" s="21"/>
      <c r="RPU148" s="21"/>
      <c r="RPV148" s="21"/>
      <c r="RPW148" s="21"/>
      <c r="RPX148" s="21"/>
      <c r="RPY148" s="21"/>
      <c r="RPZ148" s="21"/>
      <c r="RQA148" s="21"/>
      <c r="RQB148" s="21"/>
      <c r="RQC148" s="21"/>
      <c r="RQD148" s="21"/>
      <c r="RQE148" s="21"/>
      <c r="RQF148" s="21"/>
      <c r="RQG148" s="21"/>
      <c r="RQH148" s="21"/>
      <c r="RQI148" s="21"/>
      <c r="RQJ148" s="21"/>
      <c r="RQK148" s="21"/>
      <c r="RQL148" s="21"/>
      <c r="RQM148" s="21"/>
      <c r="RQN148" s="21"/>
      <c r="RQO148" s="21"/>
      <c r="RQP148" s="21"/>
      <c r="RQQ148" s="21"/>
      <c r="RQR148" s="21"/>
      <c r="RQS148" s="21"/>
      <c r="RQT148" s="21"/>
      <c r="RQU148" s="21"/>
      <c r="RQV148" s="21"/>
      <c r="RQW148" s="21"/>
      <c r="RQX148" s="21"/>
      <c r="RQY148" s="21"/>
      <c r="RQZ148" s="21"/>
      <c r="RRA148" s="21"/>
      <c r="RRB148" s="21"/>
      <c r="RRC148" s="21"/>
      <c r="RRD148" s="21"/>
      <c r="RRE148" s="21"/>
      <c r="RRF148" s="21"/>
      <c r="RRG148" s="21"/>
      <c r="RRH148" s="21"/>
      <c r="RRI148" s="21"/>
      <c r="RRJ148" s="21"/>
      <c r="RRK148" s="21"/>
      <c r="RRL148" s="21"/>
      <c r="RRM148" s="21"/>
      <c r="RRN148" s="21"/>
      <c r="RRO148" s="21"/>
      <c r="RRP148" s="21"/>
      <c r="RRQ148" s="21"/>
      <c r="RRR148" s="21"/>
      <c r="RRS148" s="21"/>
      <c r="RRT148" s="21"/>
      <c r="RRU148" s="21"/>
      <c r="RRV148" s="21"/>
      <c r="RRW148" s="21"/>
      <c r="RRX148" s="21"/>
      <c r="RRY148" s="21"/>
      <c r="RRZ148" s="21"/>
      <c r="RSA148" s="21"/>
      <c r="RSB148" s="21"/>
      <c r="RSC148" s="21"/>
      <c r="RSD148" s="21"/>
      <c r="RSE148" s="21"/>
      <c r="RSF148" s="21"/>
      <c r="RSG148" s="21"/>
      <c r="RSH148" s="21"/>
      <c r="RSI148" s="21"/>
      <c r="RSJ148" s="21"/>
      <c r="RSK148" s="21"/>
      <c r="RSL148" s="21"/>
      <c r="RSM148" s="21"/>
      <c r="RSN148" s="21"/>
      <c r="RSO148" s="21"/>
      <c r="RSP148" s="21"/>
      <c r="RSQ148" s="21"/>
      <c r="RSR148" s="21"/>
      <c r="RSS148" s="21"/>
      <c r="RST148" s="21"/>
      <c r="RSU148" s="21"/>
      <c r="RSV148" s="21"/>
      <c r="RSW148" s="21"/>
      <c r="RSX148" s="21"/>
      <c r="RSY148" s="21"/>
      <c r="RSZ148" s="21"/>
      <c r="RTA148" s="21"/>
      <c r="RTB148" s="21"/>
      <c r="RTC148" s="21"/>
      <c r="RTD148" s="21"/>
      <c r="RTE148" s="21"/>
      <c r="RTF148" s="21"/>
      <c r="RTG148" s="21"/>
      <c r="RTH148" s="21"/>
      <c r="RTI148" s="21"/>
      <c r="RTJ148" s="21"/>
      <c r="RTK148" s="21"/>
      <c r="RTL148" s="21"/>
      <c r="RTM148" s="21"/>
      <c r="RTN148" s="21"/>
      <c r="RTO148" s="21"/>
      <c r="RTP148" s="21"/>
      <c r="RTQ148" s="21"/>
      <c r="RTR148" s="21"/>
      <c r="RTS148" s="21"/>
      <c r="RTT148" s="21"/>
      <c r="RTU148" s="21"/>
      <c r="RTV148" s="21"/>
      <c r="RTW148" s="21"/>
      <c r="RTX148" s="21"/>
      <c r="RTY148" s="21"/>
      <c r="RTZ148" s="21"/>
      <c r="RUA148" s="21"/>
      <c r="RUB148" s="21"/>
      <c r="RUC148" s="21"/>
      <c r="RUD148" s="21"/>
      <c r="RUE148" s="21"/>
      <c r="RUF148" s="21"/>
      <c r="RUG148" s="21"/>
      <c r="RUH148" s="21"/>
      <c r="RUI148" s="21"/>
      <c r="RUJ148" s="21"/>
      <c r="RUK148" s="21"/>
      <c r="RUL148" s="21"/>
      <c r="RUM148" s="21"/>
      <c r="RUN148" s="21"/>
      <c r="RUO148" s="21"/>
      <c r="RUP148" s="21"/>
      <c r="RUQ148" s="21"/>
      <c r="RUR148" s="21"/>
      <c r="RUS148" s="21"/>
      <c r="RUT148" s="21"/>
      <c r="RUU148" s="21"/>
      <c r="RUV148" s="21"/>
      <c r="RUW148" s="21"/>
      <c r="RUX148" s="21"/>
      <c r="RUY148" s="21"/>
      <c r="RUZ148" s="21"/>
      <c r="RVA148" s="21"/>
      <c r="RVB148" s="21"/>
      <c r="RVC148" s="21"/>
      <c r="RVD148" s="21"/>
      <c r="RVE148" s="21"/>
      <c r="RVF148" s="21"/>
      <c r="RVG148" s="21"/>
      <c r="RVH148" s="21"/>
      <c r="RVI148" s="21"/>
      <c r="RVJ148" s="21"/>
      <c r="RVK148" s="21"/>
      <c r="RVL148" s="21"/>
      <c r="RVM148" s="21"/>
      <c r="RVN148" s="21"/>
      <c r="RVO148" s="21"/>
      <c r="RVP148" s="21"/>
      <c r="RVQ148" s="21"/>
      <c r="RVR148" s="21"/>
      <c r="RVS148" s="21"/>
      <c r="RVT148" s="21"/>
      <c r="RVU148" s="21"/>
      <c r="RVV148" s="21"/>
      <c r="RVW148" s="21"/>
      <c r="RVX148" s="21"/>
      <c r="RVY148" s="21"/>
      <c r="RVZ148" s="21"/>
      <c r="RWA148" s="21"/>
      <c r="RWB148" s="21"/>
      <c r="RWC148" s="21"/>
      <c r="RWD148" s="21"/>
      <c r="RWE148" s="21"/>
      <c r="RWF148" s="21"/>
      <c r="RWG148" s="21"/>
      <c r="RWH148" s="21"/>
      <c r="RWI148" s="21"/>
      <c r="RWJ148" s="21"/>
      <c r="RWK148" s="21"/>
      <c r="RWL148" s="21"/>
      <c r="RWM148" s="21"/>
      <c r="RWN148" s="21"/>
      <c r="RWO148" s="21"/>
      <c r="RWP148" s="21"/>
      <c r="RWQ148" s="21"/>
      <c r="RWR148" s="21"/>
      <c r="RWS148" s="21"/>
      <c r="RWT148" s="21"/>
      <c r="RWU148" s="21"/>
      <c r="RWV148" s="21"/>
      <c r="RWW148" s="21"/>
      <c r="RWX148" s="21"/>
      <c r="RWY148" s="21"/>
      <c r="RWZ148" s="21"/>
      <c r="RXA148" s="21"/>
      <c r="RXB148" s="21"/>
      <c r="RXC148" s="21"/>
      <c r="RXD148" s="21"/>
      <c r="RXE148" s="21"/>
      <c r="RXF148" s="21"/>
      <c r="RXG148" s="21"/>
      <c r="RXH148" s="21"/>
      <c r="RXI148" s="21"/>
      <c r="RXJ148" s="21"/>
      <c r="RXK148" s="21"/>
      <c r="RXL148" s="21"/>
      <c r="RXM148" s="21"/>
      <c r="RXN148" s="21"/>
      <c r="RXO148" s="21"/>
      <c r="RXP148" s="21"/>
      <c r="RXQ148" s="21"/>
      <c r="RXR148" s="21"/>
      <c r="RXS148" s="21"/>
      <c r="RXT148" s="21"/>
      <c r="RXU148" s="21"/>
      <c r="RXV148" s="21"/>
      <c r="RXW148" s="21"/>
      <c r="RXX148" s="21"/>
      <c r="RXY148" s="21"/>
      <c r="RXZ148" s="21"/>
      <c r="RYA148" s="21"/>
      <c r="RYB148" s="21"/>
      <c r="RYC148" s="21"/>
      <c r="RYD148" s="21"/>
      <c r="RYE148" s="21"/>
      <c r="RYF148" s="21"/>
      <c r="RYG148" s="21"/>
      <c r="RYH148" s="21"/>
      <c r="RYI148" s="21"/>
      <c r="RYJ148" s="21"/>
      <c r="RYK148" s="21"/>
      <c r="RYL148" s="21"/>
      <c r="RYM148" s="21"/>
      <c r="RYN148" s="21"/>
      <c r="RYO148" s="21"/>
      <c r="RYP148" s="21"/>
      <c r="RYQ148" s="21"/>
      <c r="RYR148" s="21"/>
      <c r="RYS148" s="21"/>
      <c r="RYT148" s="21"/>
      <c r="RYU148" s="21"/>
      <c r="RYV148" s="21"/>
      <c r="RYW148" s="21"/>
      <c r="RYX148" s="21"/>
      <c r="RYY148" s="21"/>
      <c r="RYZ148" s="21"/>
      <c r="RZA148" s="21"/>
      <c r="RZB148" s="21"/>
      <c r="RZC148" s="21"/>
      <c r="RZD148" s="21"/>
      <c r="RZE148" s="21"/>
      <c r="RZF148" s="21"/>
      <c r="RZG148" s="21"/>
      <c r="RZH148" s="21"/>
      <c r="RZI148" s="21"/>
      <c r="RZJ148" s="21"/>
      <c r="RZK148" s="21"/>
      <c r="RZL148" s="21"/>
      <c r="RZM148" s="21"/>
      <c r="RZN148" s="21"/>
      <c r="RZO148" s="21"/>
      <c r="RZP148" s="21"/>
      <c r="RZQ148" s="21"/>
      <c r="RZR148" s="21"/>
      <c r="RZS148" s="21"/>
      <c r="RZT148" s="21"/>
      <c r="RZU148" s="21"/>
      <c r="RZV148" s="21"/>
      <c r="RZW148" s="21"/>
      <c r="RZX148" s="21"/>
      <c r="RZY148" s="21"/>
      <c r="RZZ148" s="21"/>
      <c r="SAA148" s="21"/>
      <c r="SAB148" s="21"/>
      <c r="SAC148" s="21"/>
      <c r="SAD148" s="21"/>
      <c r="SAE148" s="21"/>
      <c r="SAF148" s="21"/>
      <c r="SAG148" s="21"/>
      <c r="SAH148" s="21"/>
      <c r="SAI148" s="21"/>
      <c r="SAJ148" s="21"/>
      <c r="SAK148" s="21"/>
      <c r="SAL148" s="21"/>
      <c r="SAM148" s="21"/>
      <c r="SAN148" s="21"/>
      <c r="SAO148" s="21"/>
      <c r="SAP148" s="21"/>
      <c r="SAQ148" s="21"/>
      <c r="SAR148" s="21"/>
      <c r="SAS148" s="21"/>
      <c r="SAT148" s="21"/>
      <c r="SAU148" s="21"/>
      <c r="SAV148" s="21"/>
      <c r="SAW148" s="21"/>
      <c r="SAX148" s="21"/>
      <c r="SAY148" s="21"/>
      <c r="SAZ148" s="21"/>
      <c r="SBA148" s="21"/>
      <c r="SBB148" s="21"/>
      <c r="SBC148" s="21"/>
      <c r="SBD148" s="21"/>
      <c r="SBE148" s="21"/>
      <c r="SBF148" s="21"/>
      <c r="SBG148" s="21"/>
      <c r="SBH148" s="21"/>
      <c r="SBI148" s="21"/>
      <c r="SBJ148" s="21"/>
      <c r="SBK148" s="21"/>
      <c r="SBL148" s="21"/>
      <c r="SBM148" s="21"/>
      <c r="SBN148" s="21"/>
      <c r="SBO148" s="21"/>
      <c r="SBP148" s="21"/>
      <c r="SBQ148" s="21"/>
      <c r="SBR148" s="21"/>
      <c r="SBS148" s="21"/>
      <c r="SBT148" s="21"/>
      <c r="SBU148" s="21"/>
      <c r="SBV148" s="21"/>
      <c r="SBW148" s="21"/>
      <c r="SBX148" s="21"/>
      <c r="SBY148" s="21"/>
      <c r="SBZ148" s="21"/>
      <c r="SCA148" s="21"/>
      <c r="SCB148" s="21"/>
      <c r="SCC148" s="21"/>
      <c r="SCD148" s="21"/>
      <c r="SCE148" s="21"/>
      <c r="SCF148" s="21"/>
      <c r="SCG148" s="21"/>
      <c r="SCH148" s="21"/>
      <c r="SCI148" s="21"/>
      <c r="SCJ148" s="21"/>
      <c r="SCK148" s="21"/>
      <c r="SCL148" s="21"/>
      <c r="SCM148" s="21"/>
      <c r="SCN148" s="21"/>
      <c r="SCO148" s="21"/>
      <c r="SCP148" s="21"/>
      <c r="SCQ148" s="21"/>
      <c r="SCR148" s="21"/>
      <c r="SCS148" s="21"/>
      <c r="SCT148" s="21"/>
      <c r="SCU148" s="21"/>
      <c r="SCV148" s="21"/>
      <c r="SCW148" s="21"/>
      <c r="SCX148" s="21"/>
      <c r="SCY148" s="21"/>
      <c r="SCZ148" s="21"/>
      <c r="SDA148" s="21"/>
      <c r="SDB148" s="21"/>
      <c r="SDC148" s="21"/>
      <c r="SDD148" s="21"/>
      <c r="SDE148" s="21"/>
      <c r="SDF148" s="21"/>
      <c r="SDG148" s="21"/>
      <c r="SDH148" s="21"/>
      <c r="SDI148" s="21"/>
      <c r="SDJ148" s="21"/>
      <c r="SDK148" s="21"/>
      <c r="SDL148" s="21"/>
      <c r="SDM148" s="21"/>
      <c r="SDN148" s="21"/>
      <c r="SDO148" s="21"/>
      <c r="SDP148" s="21"/>
      <c r="SDQ148" s="21"/>
      <c r="SDR148" s="21"/>
      <c r="SDS148" s="21"/>
      <c r="SDT148" s="21"/>
      <c r="SDU148" s="21"/>
      <c r="SDV148" s="21"/>
      <c r="SDW148" s="21"/>
      <c r="SDX148" s="21"/>
      <c r="SDY148" s="21"/>
      <c r="SDZ148" s="21"/>
      <c r="SEA148" s="21"/>
      <c r="SEB148" s="21"/>
      <c r="SEC148" s="21"/>
      <c r="SED148" s="21"/>
      <c r="SEE148" s="21"/>
      <c r="SEF148" s="21"/>
      <c r="SEG148" s="21"/>
      <c r="SEH148" s="21"/>
      <c r="SEI148" s="21"/>
      <c r="SEJ148" s="21"/>
      <c r="SEK148" s="21"/>
      <c r="SEL148" s="21"/>
      <c r="SEM148" s="21"/>
      <c r="SEN148" s="21"/>
      <c r="SEO148" s="21"/>
      <c r="SEP148" s="21"/>
      <c r="SEQ148" s="21"/>
      <c r="SER148" s="21"/>
      <c r="SES148" s="21"/>
      <c r="SET148" s="21"/>
      <c r="SEU148" s="21"/>
      <c r="SEV148" s="21"/>
      <c r="SEW148" s="21"/>
      <c r="SEX148" s="21"/>
      <c r="SEY148" s="21"/>
      <c r="SEZ148" s="21"/>
      <c r="SFA148" s="21"/>
      <c r="SFB148" s="21"/>
      <c r="SFC148" s="21"/>
      <c r="SFD148" s="21"/>
      <c r="SFE148" s="21"/>
      <c r="SFF148" s="21"/>
      <c r="SFG148" s="21"/>
      <c r="SFH148" s="21"/>
      <c r="SFI148" s="21"/>
      <c r="SFJ148" s="21"/>
      <c r="SFK148" s="21"/>
      <c r="SFL148" s="21"/>
      <c r="SFM148" s="21"/>
      <c r="SFN148" s="21"/>
      <c r="SFO148" s="21"/>
      <c r="SFP148" s="21"/>
      <c r="SFQ148" s="21"/>
      <c r="SFR148" s="21"/>
      <c r="SFS148" s="21"/>
      <c r="SFT148" s="21"/>
      <c r="SFU148" s="21"/>
      <c r="SFV148" s="21"/>
      <c r="SFW148" s="21"/>
      <c r="SFX148" s="21"/>
      <c r="SFY148" s="21"/>
      <c r="SFZ148" s="21"/>
      <c r="SGA148" s="21"/>
      <c r="SGB148" s="21"/>
      <c r="SGC148" s="21"/>
      <c r="SGD148" s="21"/>
      <c r="SGE148" s="21"/>
      <c r="SGF148" s="21"/>
      <c r="SGG148" s="21"/>
      <c r="SGH148" s="21"/>
      <c r="SGI148" s="21"/>
      <c r="SGJ148" s="21"/>
      <c r="SGK148" s="21"/>
      <c r="SGL148" s="21"/>
      <c r="SGM148" s="21"/>
      <c r="SGN148" s="21"/>
      <c r="SGO148" s="21"/>
      <c r="SGP148" s="21"/>
      <c r="SGQ148" s="21"/>
      <c r="SGR148" s="21"/>
      <c r="SGS148" s="21"/>
      <c r="SGT148" s="21"/>
      <c r="SGU148" s="21"/>
      <c r="SGV148" s="21"/>
      <c r="SGW148" s="21"/>
      <c r="SGX148" s="21"/>
      <c r="SGY148" s="21"/>
      <c r="SGZ148" s="21"/>
      <c r="SHA148" s="21"/>
      <c r="SHB148" s="21"/>
      <c r="SHC148" s="21"/>
      <c r="SHD148" s="21"/>
      <c r="SHE148" s="21"/>
      <c r="SHF148" s="21"/>
      <c r="SHG148" s="21"/>
      <c r="SHH148" s="21"/>
      <c r="SHI148" s="21"/>
      <c r="SHJ148" s="21"/>
      <c r="SHK148" s="21"/>
      <c r="SHL148" s="21"/>
      <c r="SHM148" s="21"/>
      <c r="SHN148" s="21"/>
      <c r="SHO148" s="21"/>
      <c r="SHP148" s="21"/>
      <c r="SHQ148" s="21"/>
      <c r="SHR148" s="21"/>
      <c r="SHS148" s="21"/>
      <c r="SHT148" s="21"/>
      <c r="SHU148" s="21"/>
      <c r="SHV148" s="21"/>
      <c r="SHW148" s="21"/>
      <c r="SHX148" s="21"/>
      <c r="SHY148" s="21"/>
      <c r="SHZ148" s="21"/>
      <c r="SIA148" s="21"/>
      <c r="SIB148" s="21"/>
      <c r="SIC148" s="21"/>
      <c r="SID148" s="21"/>
      <c r="SIE148" s="21"/>
      <c r="SIF148" s="21"/>
      <c r="SIG148" s="21"/>
      <c r="SIH148" s="21"/>
      <c r="SII148" s="21"/>
      <c r="SIJ148" s="21"/>
      <c r="SIK148" s="21"/>
      <c r="SIL148" s="21"/>
      <c r="SIM148" s="21"/>
      <c r="SIN148" s="21"/>
      <c r="SIO148" s="21"/>
      <c r="SIP148" s="21"/>
      <c r="SIQ148" s="21"/>
      <c r="SIR148" s="21"/>
      <c r="SIS148" s="21"/>
      <c r="SIT148" s="21"/>
      <c r="SIU148" s="21"/>
      <c r="SIV148" s="21"/>
      <c r="SIW148" s="21"/>
      <c r="SIX148" s="21"/>
      <c r="SIY148" s="21"/>
      <c r="SIZ148" s="21"/>
      <c r="SJA148" s="21"/>
      <c r="SJB148" s="21"/>
      <c r="SJC148" s="21"/>
      <c r="SJD148" s="21"/>
      <c r="SJE148" s="21"/>
      <c r="SJF148" s="21"/>
      <c r="SJG148" s="21"/>
      <c r="SJH148" s="21"/>
      <c r="SJI148" s="21"/>
      <c r="SJJ148" s="21"/>
      <c r="SJK148" s="21"/>
      <c r="SJL148" s="21"/>
      <c r="SJM148" s="21"/>
      <c r="SJN148" s="21"/>
      <c r="SJO148" s="21"/>
      <c r="SJP148" s="21"/>
      <c r="SJQ148" s="21"/>
      <c r="SJR148" s="21"/>
      <c r="SJS148" s="21"/>
      <c r="SJT148" s="21"/>
      <c r="SJU148" s="21"/>
      <c r="SJV148" s="21"/>
      <c r="SJW148" s="21"/>
      <c r="SJX148" s="21"/>
      <c r="SJY148" s="21"/>
      <c r="SJZ148" s="21"/>
      <c r="SKA148" s="21"/>
      <c r="SKB148" s="21"/>
      <c r="SKC148" s="21"/>
      <c r="SKD148" s="21"/>
      <c r="SKE148" s="21"/>
      <c r="SKF148" s="21"/>
      <c r="SKG148" s="21"/>
      <c r="SKH148" s="21"/>
      <c r="SKI148" s="21"/>
      <c r="SKJ148" s="21"/>
      <c r="SKK148" s="21"/>
      <c r="SKL148" s="21"/>
      <c r="SKM148" s="21"/>
      <c r="SKN148" s="21"/>
      <c r="SKO148" s="21"/>
      <c r="SKP148" s="21"/>
      <c r="SKQ148" s="21"/>
      <c r="SKR148" s="21"/>
      <c r="SKS148" s="21"/>
      <c r="SKT148" s="21"/>
      <c r="SKU148" s="21"/>
      <c r="SKV148" s="21"/>
      <c r="SKW148" s="21"/>
      <c r="SKX148" s="21"/>
      <c r="SKY148" s="21"/>
      <c r="SKZ148" s="21"/>
      <c r="SLA148" s="21"/>
      <c r="SLB148" s="21"/>
      <c r="SLC148" s="21"/>
      <c r="SLD148" s="21"/>
      <c r="SLE148" s="21"/>
      <c r="SLF148" s="21"/>
      <c r="SLG148" s="21"/>
      <c r="SLH148" s="21"/>
      <c r="SLI148" s="21"/>
      <c r="SLJ148" s="21"/>
      <c r="SLK148" s="21"/>
      <c r="SLL148" s="21"/>
      <c r="SLM148" s="21"/>
      <c r="SLN148" s="21"/>
      <c r="SLO148" s="21"/>
      <c r="SLP148" s="21"/>
      <c r="SLQ148" s="21"/>
      <c r="SLR148" s="21"/>
      <c r="SLS148" s="21"/>
      <c r="SLT148" s="21"/>
      <c r="SLU148" s="21"/>
      <c r="SLV148" s="21"/>
      <c r="SLW148" s="21"/>
      <c r="SLX148" s="21"/>
      <c r="SLY148" s="21"/>
      <c r="SLZ148" s="21"/>
      <c r="SMA148" s="21"/>
      <c r="SMB148" s="21"/>
      <c r="SMC148" s="21"/>
      <c r="SMD148" s="21"/>
      <c r="SME148" s="21"/>
      <c r="SMF148" s="21"/>
      <c r="SMG148" s="21"/>
      <c r="SMH148" s="21"/>
      <c r="SMI148" s="21"/>
      <c r="SMJ148" s="21"/>
      <c r="SMK148" s="21"/>
      <c r="SML148" s="21"/>
      <c r="SMM148" s="21"/>
      <c r="SMN148" s="21"/>
      <c r="SMO148" s="21"/>
      <c r="SMP148" s="21"/>
      <c r="SMQ148" s="21"/>
      <c r="SMR148" s="21"/>
      <c r="SMS148" s="21"/>
      <c r="SMT148" s="21"/>
      <c r="SMU148" s="21"/>
      <c r="SMV148" s="21"/>
      <c r="SMW148" s="21"/>
      <c r="SMX148" s="21"/>
      <c r="SMY148" s="21"/>
      <c r="SMZ148" s="21"/>
      <c r="SNA148" s="21"/>
      <c r="SNB148" s="21"/>
      <c r="SNC148" s="21"/>
      <c r="SND148" s="21"/>
      <c r="SNE148" s="21"/>
      <c r="SNF148" s="21"/>
      <c r="SNG148" s="21"/>
      <c r="SNH148" s="21"/>
      <c r="SNI148" s="21"/>
      <c r="SNJ148" s="21"/>
      <c r="SNK148" s="21"/>
      <c r="SNL148" s="21"/>
      <c r="SNM148" s="21"/>
      <c r="SNN148" s="21"/>
      <c r="SNO148" s="21"/>
      <c r="SNP148" s="21"/>
      <c r="SNQ148" s="21"/>
      <c r="SNR148" s="21"/>
      <c r="SNS148" s="21"/>
      <c r="SNT148" s="21"/>
      <c r="SNU148" s="21"/>
      <c r="SNV148" s="21"/>
      <c r="SNW148" s="21"/>
      <c r="SNX148" s="21"/>
      <c r="SNY148" s="21"/>
      <c r="SNZ148" s="21"/>
      <c r="SOA148" s="21"/>
      <c r="SOB148" s="21"/>
      <c r="SOC148" s="21"/>
      <c r="SOD148" s="21"/>
      <c r="SOE148" s="21"/>
      <c r="SOF148" s="21"/>
      <c r="SOG148" s="21"/>
      <c r="SOH148" s="21"/>
      <c r="SOI148" s="21"/>
      <c r="SOJ148" s="21"/>
      <c r="SOK148" s="21"/>
      <c r="SOL148" s="21"/>
      <c r="SOM148" s="21"/>
      <c r="SON148" s="21"/>
      <c r="SOO148" s="21"/>
      <c r="SOP148" s="21"/>
      <c r="SOQ148" s="21"/>
      <c r="SOR148" s="21"/>
      <c r="SOS148" s="21"/>
      <c r="SOT148" s="21"/>
      <c r="SOU148" s="21"/>
      <c r="SOV148" s="21"/>
      <c r="SOW148" s="21"/>
      <c r="SOX148" s="21"/>
      <c r="SOY148" s="21"/>
      <c r="SOZ148" s="21"/>
      <c r="SPA148" s="21"/>
      <c r="SPB148" s="21"/>
      <c r="SPC148" s="21"/>
      <c r="SPD148" s="21"/>
      <c r="SPE148" s="21"/>
      <c r="SPF148" s="21"/>
      <c r="SPG148" s="21"/>
      <c r="SPH148" s="21"/>
      <c r="SPI148" s="21"/>
      <c r="SPJ148" s="21"/>
      <c r="SPK148" s="21"/>
      <c r="SPL148" s="21"/>
      <c r="SPM148" s="21"/>
      <c r="SPN148" s="21"/>
      <c r="SPO148" s="21"/>
      <c r="SPP148" s="21"/>
      <c r="SPQ148" s="21"/>
      <c r="SPR148" s="21"/>
      <c r="SPS148" s="21"/>
      <c r="SPT148" s="21"/>
      <c r="SPU148" s="21"/>
      <c r="SPV148" s="21"/>
      <c r="SPW148" s="21"/>
      <c r="SPX148" s="21"/>
      <c r="SPY148" s="21"/>
      <c r="SPZ148" s="21"/>
      <c r="SQA148" s="21"/>
      <c r="SQB148" s="21"/>
      <c r="SQC148" s="21"/>
      <c r="SQD148" s="21"/>
      <c r="SQE148" s="21"/>
      <c r="SQF148" s="21"/>
      <c r="SQG148" s="21"/>
      <c r="SQH148" s="21"/>
      <c r="SQI148" s="21"/>
      <c r="SQJ148" s="21"/>
      <c r="SQK148" s="21"/>
      <c r="SQL148" s="21"/>
      <c r="SQM148" s="21"/>
      <c r="SQN148" s="21"/>
      <c r="SQO148" s="21"/>
      <c r="SQP148" s="21"/>
      <c r="SQQ148" s="21"/>
      <c r="SQR148" s="21"/>
      <c r="SQS148" s="21"/>
      <c r="SQT148" s="21"/>
      <c r="SQU148" s="21"/>
      <c r="SQV148" s="21"/>
      <c r="SQW148" s="21"/>
      <c r="SQX148" s="21"/>
      <c r="SQY148" s="21"/>
      <c r="SQZ148" s="21"/>
      <c r="SRA148" s="21"/>
      <c r="SRB148" s="21"/>
      <c r="SRC148" s="21"/>
      <c r="SRD148" s="21"/>
      <c r="SRE148" s="21"/>
      <c r="SRF148" s="21"/>
      <c r="SRG148" s="21"/>
      <c r="SRH148" s="21"/>
      <c r="SRI148" s="21"/>
      <c r="SRJ148" s="21"/>
      <c r="SRK148" s="21"/>
      <c r="SRL148" s="21"/>
      <c r="SRM148" s="21"/>
      <c r="SRN148" s="21"/>
      <c r="SRO148" s="21"/>
      <c r="SRP148" s="21"/>
      <c r="SRQ148" s="21"/>
      <c r="SRR148" s="21"/>
      <c r="SRS148" s="21"/>
      <c r="SRT148" s="21"/>
      <c r="SRU148" s="21"/>
      <c r="SRV148" s="21"/>
      <c r="SRW148" s="21"/>
      <c r="SRX148" s="21"/>
      <c r="SRY148" s="21"/>
      <c r="SRZ148" s="21"/>
      <c r="SSA148" s="21"/>
      <c r="SSB148" s="21"/>
      <c r="SSC148" s="21"/>
      <c r="SSD148" s="21"/>
      <c r="SSE148" s="21"/>
      <c r="SSF148" s="21"/>
      <c r="SSG148" s="21"/>
      <c r="SSH148" s="21"/>
      <c r="SSI148" s="21"/>
      <c r="SSJ148" s="21"/>
      <c r="SSK148" s="21"/>
      <c r="SSL148" s="21"/>
      <c r="SSM148" s="21"/>
      <c r="SSN148" s="21"/>
      <c r="SSO148" s="21"/>
      <c r="SSP148" s="21"/>
      <c r="SSQ148" s="21"/>
      <c r="SSR148" s="21"/>
      <c r="SSS148" s="21"/>
      <c r="SST148" s="21"/>
      <c r="SSU148" s="21"/>
      <c r="SSV148" s="21"/>
      <c r="SSW148" s="21"/>
      <c r="SSX148" s="21"/>
      <c r="SSY148" s="21"/>
      <c r="SSZ148" s="21"/>
      <c r="STA148" s="21"/>
      <c r="STB148" s="21"/>
      <c r="STC148" s="21"/>
      <c r="STD148" s="21"/>
      <c r="STE148" s="21"/>
      <c r="STF148" s="21"/>
      <c r="STG148" s="21"/>
      <c r="STH148" s="21"/>
      <c r="STI148" s="21"/>
      <c r="STJ148" s="21"/>
      <c r="STK148" s="21"/>
      <c r="STL148" s="21"/>
      <c r="STM148" s="21"/>
      <c r="STN148" s="21"/>
      <c r="STO148" s="21"/>
      <c r="STP148" s="21"/>
      <c r="STQ148" s="21"/>
      <c r="STR148" s="21"/>
      <c r="STS148" s="21"/>
      <c r="STT148" s="21"/>
      <c r="STU148" s="21"/>
      <c r="STV148" s="21"/>
      <c r="STW148" s="21"/>
      <c r="STX148" s="21"/>
      <c r="STY148" s="21"/>
      <c r="STZ148" s="21"/>
      <c r="SUA148" s="21"/>
      <c r="SUB148" s="21"/>
      <c r="SUC148" s="21"/>
      <c r="SUD148" s="21"/>
      <c r="SUE148" s="21"/>
      <c r="SUF148" s="21"/>
      <c r="SUG148" s="21"/>
      <c r="SUH148" s="21"/>
      <c r="SUI148" s="21"/>
      <c r="SUJ148" s="21"/>
      <c r="SUK148" s="21"/>
      <c r="SUL148" s="21"/>
      <c r="SUM148" s="21"/>
      <c r="SUN148" s="21"/>
      <c r="SUO148" s="21"/>
      <c r="SUP148" s="21"/>
      <c r="SUQ148" s="21"/>
      <c r="SUR148" s="21"/>
      <c r="SUS148" s="21"/>
      <c r="SUT148" s="21"/>
      <c r="SUU148" s="21"/>
      <c r="SUV148" s="21"/>
      <c r="SUW148" s="21"/>
      <c r="SUX148" s="21"/>
      <c r="SUY148" s="21"/>
      <c r="SUZ148" s="21"/>
      <c r="SVA148" s="21"/>
      <c r="SVB148" s="21"/>
      <c r="SVC148" s="21"/>
      <c r="SVD148" s="21"/>
      <c r="SVE148" s="21"/>
      <c r="SVF148" s="21"/>
      <c r="SVG148" s="21"/>
      <c r="SVH148" s="21"/>
      <c r="SVI148" s="21"/>
      <c r="SVJ148" s="21"/>
      <c r="SVK148" s="21"/>
      <c r="SVL148" s="21"/>
      <c r="SVM148" s="21"/>
      <c r="SVN148" s="21"/>
      <c r="SVO148" s="21"/>
      <c r="SVP148" s="21"/>
      <c r="SVQ148" s="21"/>
      <c r="SVR148" s="21"/>
      <c r="SVS148" s="21"/>
      <c r="SVT148" s="21"/>
      <c r="SVU148" s="21"/>
      <c r="SVV148" s="21"/>
      <c r="SVW148" s="21"/>
      <c r="SVX148" s="21"/>
      <c r="SVY148" s="21"/>
      <c r="SVZ148" s="21"/>
      <c r="SWA148" s="21"/>
      <c r="SWB148" s="21"/>
      <c r="SWC148" s="21"/>
      <c r="SWD148" s="21"/>
      <c r="SWE148" s="21"/>
      <c r="SWF148" s="21"/>
      <c r="SWG148" s="21"/>
      <c r="SWH148" s="21"/>
      <c r="SWI148" s="21"/>
      <c r="SWJ148" s="21"/>
      <c r="SWK148" s="21"/>
      <c r="SWL148" s="21"/>
      <c r="SWM148" s="21"/>
      <c r="SWN148" s="21"/>
      <c r="SWO148" s="21"/>
      <c r="SWP148" s="21"/>
      <c r="SWQ148" s="21"/>
      <c r="SWR148" s="21"/>
      <c r="SWS148" s="21"/>
      <c r="SWT148" s="21"/>
      <c r="SWU148" s="21"/>
      <c r="SWV148" s="21"/>
      <c r="SWW148" s="21"/>
      <c r="SWX148" s="21"/>
      <c r="SWY148" s="21"/>
      <c r="SWZ148" s="21"/>
      <c r="SXA148" s="21"/>
      <c r="SXB148" s="21"/>
      <c r="SXC148" s="21"/>
      <c r="SXD148" s="21"/>
      <c r="SXE148" s="21"/>
      <c r="SXF148" s="21"/>
      <c r="SXG148" s="21"/>
      <c r="SXH148" s="21"/>
      <c r="SXI148" s="21"/>
      <c r="SXJ148" s="21"/>
      <c r="SXK148" s="21"/>
      <c r="SXL148" s="21"/>
      <c r="SXM148" s="21"/>
      <c r="SXN148" s="21"/>
      <c r="SXO148" s="21"/>
      <c r="SXP148" s="21"/>
      <c r="SXQ148" s="21"/>
      <c r="SXR148" s="21"/>
      <c r="SXS148" s="21"/>
      <c r="SXT148" s="21"/>
      <c r="SXU148" s="21"/>
      <c r="SXV148" s="21"/>
      <c r="SXW148" s="21"/>
      <c r="SXX148" s="21"/>
      <c r="SXY148" s="21"/>
      <c r="SXZ148" s="21"/>
      <c r="SYA148" s="21"/>
      <c r="SYB148" s="21"/>
      <c r="SYC148" s="21"/>
      <c r="SYD148" s="21"/>
      <c r="SYE148" s="21"/>
      <c r="SYF148" s="21"/>
      <c r="SYG148" s="21"/>
      <c r="SYH148" s="21"/>
      <c r="SYI148" s="21"/>
      <c r="SYJ148" s="21"/>
      <c r="SYK148" s="21"/>
      <c r="SYL148" s="21"/>
      <c r="SYM148" s="21"/>
      <c r="SYN148" s="21"/>
      <c r="SYO148" s="21"/>
      <c r="SYP148" s="21"/>
      <c r="SYQ148" s="21"/>
      <c r="SYR148" s="21"/>
      <c r="SYS148" s="21"/>
      <c r="SYT148" s="21"/>
      <c r="SYU148" s="21"/>
      <c r="SYV148" s="21"/>
      <c r="SYW148" s="21"/>
      <c r="SYX148" s="21"/>
      <c r="SYY148" s="21"/>
      <c r="SYZ148" s="21"/>
      <c r="SZA148" s="21"/>
      <c r="SZB148" s="21"/>
      <c r="SZC148" s="21"/>
      <c r="SZD148" s="21"/>
      <c r="SZE148" s="21"/>
      <c r="SZF148" s="21"/>
      <c r="SZG148" s="21"/>
      <c r="SZH148" s="21"/>
      <c r="SZI148" s="21"/>
      <c r="SZJ148" s="21"/>
      <c r="SZK148" s="21"/>
      <c r="SZL148" s="21"/>
      <c r="SZM148" s="21"/>
      <c r="SZN148" s="21"/>
      <c r="SZO148" s="21"/>
      <c r="SZP148" s="21"/>
      <c r="SZQ148" s="21"/>
      <c r="SZR148" s="21"/>
      <c r="SZS148" s="21"/>
      <c r="SZT148" s="21"/>
      <c r="SZU148" s="21"/>
      <c r="SZV148" s="21"/>
      <c r="SZW148" s="21"/>
      <c r="SZX148" s="21"/>
      <c r="SZY148" s="21"/>
      <c r="SZZ148" s="21"/>
      <c r="TAA148" s="21"/>
      <c r="TAB148" s="21"/>
      <c r="TAC148" s="21"/>
      <c r="TAD148" s="21"/>
      <c r="TAE148" s="21"/>
      <c r="TAF148" s="21"/>
      <c r="TAG148" s="21"/>
      <c r="TAH148" s="21"/>
      <c r="TAI148" s="21"/>
      <c r="TAJ148" s="21"/>
      <c r="TAK148" s="21"/>
      <c r="TAL148" s="21"/>
      <c r="TAM148" s="21"/>
      <c r="TAN148" s="21"/>
      <c r="TAO148" s="21"/>
      <c r="TAP148" s="21"/>
      <c r="TAQ148" s="21"/>
      <c r="TAR148" s="21"/>
      <c r="TAS148" s="21"/>
      <c r="TAT148" s="21"/>
      <c r="TAU148" s="21"/>
      <c r="TAV148" s="21"/>
      <c r="TAW148" s="21"/>
      <c r="TAX148" s="21"/>
      <c r="TAY148" s="21"/>
      <c r="TAZ148" s="21"/>
      <c r="TBA148" s="21"/>
      <c r="TBB148" s="21"/>
      <c r="TBC148" s="21"/>
      <c r="TBD148" s="21"/>
      <c r="TBE148" s="21"/>
      <c r="TBF148" s="21"/>
      <c r="TBG148" s="21"/>
      <c r="TBH148" s="21"/>
      <c r="TBI148" s="21"/>
      <c r="TBJ148" s="21"/>
      <c r="TBK148" s="21"/>
      <c r="TBL148" s="21"/>
      <c r="TBM148" s="21"/>
      <c r="TBN148" s="21"/>
      <c r="TBO148" s="21"/>
      <c r="TBP148" s="21"/>
      <c r="TBQ148" s="21"/>
      <c r="TBR148" s="21"/>
      <c r="TBS148" s="21"/>
      <c r="TBT148" s="21"/>
      <c r="TBU148" s="21"/>
      <c r="TBV148" s="21"/>
      <c r="TBW148" s="21"/>
      <c r="TBX148" s="21"/>
      <c r="TBY148" s="21"/>
      <c r="TBZ148" s="21"/>
      <c r="TCA148" s="21"/>
      <c r="TCB148" s="21"/>
      <c r="TCC148" s="21"/>
      <c r="TCD148" s="21"/>
      <c r="TCE148" s="21"/>
      <c r="TCF148" s="21"/>
      <c r="TCG148" s="21"/>
      <c r="TCH148" s="21"/>
      <c r="TCI148" s="21"/>
      <c r="TCJ148" s="21"/>
      <c r="TCK148" s="21"/>
      <c r="TCL148" s="21"/>
      <c r="TCM148" s="21"/>
      <c r="TCN148" s="21"/>
      <c r="TCO148" s="21"/>
      <c r="TCP148" s="21"/>
      <c r="TCQ148" s="21"/>
      <c r="TCR148" s="21"/>
      <c r="TCS148" s="21"/>
      <c r="TCT148" s="21"/>
      <c r="TCU148" s="21"/>
      <c r="TCV148" s="21"/>
      <c r="TCW148" s="21"/>
      <c r="TCX148" s="21"/>
      <c r="TCY148" s="21"/>
      <c r="TCZ148" s="21"/>
      <c r="TDA148" s="21"/>
      <c r="TDB148" s="21"/>
      <c r="TDC148" s="21"/>
      <c r="TDD148" s="21"/>
      <c r="TDE148" s="21"/>
      <c r="TDF148" s="21"/>
      <c r="TDG148" s="21"/>
      <c r="TDH148" s="21"/>
      <c r="TDI148" s="21"/>
      <c r="TDJ148" s="21"/>
      <c r="TDK148" s="21"/>
      <c r="TDL148" s="21"/>
      <c r="TDM148" s="21"/>
      <c r="TDN148" s="21"/>
      <c r="TDO148" s="21"/>
      <c r="TDP148" s="21"/>
      <c r="TDQ148" s="21"/>
      <c r="TDR148" s="21"/>
      <c r="TDS148" s="21"/>
      <c r="TDT148" s="21"/>
      <c r="TDU148" s="21"/>
      <c r="TDV148" s="21"/>
      <c r="TDW148" s="21"/>
      <c r="TDX148" s="21"/>
      <c r="TDY148" s="21"/>
      <c r="TDZ148" s="21"/>
      <c r="TEA148" s="21"/>
      <c r="TEB148" s="21"/>
      <c r="TEC148" s="21"/>
      <c r="TED148" s="21"/>
      <c r="TEE148" s="21"/>
      <c r="TEF148" s="21"/>
      <c r="TEG148" s="21"/>
      <c r="TEH148" s="21"/>
      <c r="TEI148" s="21"/>
      <c r="TEJ148" s="21"/>
      <c r="TEK148" s="21"/>
      <c r="TEL148" s="21"/>
      <c r="TEM148" s="21"/>
      <c r="TEN148" s="21"/>
      <c r="TEO148" s="21"/>
      <c r="TEP148" s="21"/>
      <c r="TEQ148" s="21"/>
      <c r="TER148" s="21"/>
      <c r="TES148" s="21"/>
      <c r="TET148" s="21"/>
      <c r="TEU148" s="21"/>
      <c r="TEV148" s="21"/>
      <c r="TEW148" s="21"/>
      <c r="TEX148" s="21"/>
      <c r="TEY148" s="21"/>
      <c r="TEZ148" s="21"/>
      <c r="TFA148" s="21"/>
      <c r="TFB148" s="21"/>
      <c r="TFC148" s="21"/>
      <c r="TFD148" s="21"/>
      <c r="TFE148" s="21"/>
      <c r="TFF148" s="21"/>
      <c r="TFG148" s="21"/>
      <c r="TFH148" s="21"/>
      <c r="TFI148" s="21"/>
      <c r="TFJ148" s="21"/>
      <c r="TFK148" s="21"/>
      <c r="TFL148" s="21"/>
      <c r="TFM148" s="21"/>
      <c r="TFN148" s="21"/>
      <c r="TFO148" s="21"/>
      <c r="TFP148" s="21"/>
      <c r="TFQ148" s="21"/>
      <c r="TFR148" s="21"/>
      <c r="TFS148" s="21"/>
      <c r="TFT148" s="21"/>
      <c r="TFU148" s="21"/>
      <c r="TFV148" s="21"/>
      <c r="TFW148" s="21"/>
      <c r="TFX148" s="21"/>
      <c r="TFY148" s="21"/>
      <c r="TFZ148" s="21"/>
      <c r="TGA148" s="21"/>
      <c r="TGB148" s="21"/>
      <c r="TGC148" s="21"/>
      <c r="TGD148" s="21"/>
      <c r="TGE148" s="21"/>
      <c r="TGF148" s="21"/>
      <c r="TGG148" s="21"/>
      <c r="TGH148" s="21"/>
      <c r="TGI148" s="21"/>
      <c r="TGJ148" s="21"/>
      <c r="TGK148" s="21"/>
      <c r="TGL148" s="21"/>
      <c r="TGM148" s="21"/>
      <c r="TGN148" s="21"/>
      <c r="TGO148" s="21"/>
      <c r="TGP148" s="21"/>
      <c r="TGQ148" s="21"/>
      <c r="TGR148" s="21"/>
      <c r="TGS148" s="21"/>
      <c r="TGT148" s="21"/>
      <c r="TGU148" s="21"/>
      <c r="TGV148" s="21"/>
      <c r="TGW148" s="21"/>
      <c r="TGX148" s="21"/>
      <c r="TGY148" s="21"/>
      <c r="TGZ148" s="21"/>
      <c r="THA148" s="21"/>
      <c r="THB148" s="21"/>
      <c r="THC148" s="21"/>
      <c r="THD148" s="21"/>
      <c r="THE148" s="21"/>
      <c r="THF148" s="21"/>
      <c r="THG148" s="21"/>
      <c r="THH148" s="21"/>
      <c r="THI148" s="21"/>
      <c r="THJ148" s="21"/>
      <c r="THK148" s="21"/>
      <c r="THL148" s="21"/>
      <c r="THM148" s="21"/>
      <c r="THN148" s="21"/>
      <c r="THO148" s="21"/>
      <c r="THP148" s="21"/>
      <c r="THQ148" s="21"/>
      <c r="THR148" s="21"/>
      <c r="THS148" s="21"/>
      <c r="THT148" s="21"/>
      <c r="THU148" s="21"/>
      <c r="THV148" s="21"/>
      <c r="THW148" s="21"/>
      <c r="THX148" s="21"/>
      <c r="THY148" s="21"/>
      <c r="THZ148" s="21"/>
      <c r="TIA148" s="21"/>
      <c r="TIB148" s="21"/>
      <c r="TIC148" s="21"/>
      <c r="TID148" s="21"/>
      <c r="TIE148" s="21"/>
      <c r="TIF148" s="21"/>
      <c r="TIG148" s="21"/>
      <c r="TIH148" s="21"/>
      <c r="TII148" s="21"/>
      <c r="TIJ148" s="21"/>
      <c r="TIK148" s="21"/>
      <c r="TIL148" s="21"/>
      <c r="TIM148" s="21"/>
      <c r="TIN148" s="21"/>
      <c r="TIO148" s="21"/>
      <c r="TIP148" s="21"/>
      <c r="TIQ148" s="21"/>
      <c r="TIR148" s="21"/>
      <c r="TIS148" s="21"/>
      <c r="TIT148" s="21"/>
      <c r="TIU148" s="21"/>
      <c r="TIV148" s="21"/>
      <c r="TIW148" s="21"/>
      <c r="TIX148" s="21"/>
      <c r="TIY148" s="21"/>
      <c r="TIZ148" s="21"/>
      <c r="TJA148" s="21"/>
      <c r="TJB148" s="21"/>
      <c r="TJC148" s="21"/>
      <c r="TJD148" s="21"/>
      <c r="TJE148" s="21"/>
      <c r="TJF148" s="21"/>
      <c r="TJG148" s="21"/>
      <c r="TJH148" s="21"/>
      <c r="TJI148" s="21"/>
      <c r="TJJ148" s="21"/>
      <c r="TJK148" s="21"/>
      <c r="TJL148" s="21"/>
      <c r="TJM148" s="21"/>
      <c r="TJN148" s="21"/>
      <c r="TJO148" s="21"/>
      <c r="TJP148" s="21"/>
      <c r="TJQ148" s="21"/>
      <c r="TJR148" s="21"/>
      <c r="TJS148" s="21"/>
      <c r="TJT148" s="21"/>
      <c r="TJU148" s="21"/>
      <c r="TJV148" s="21"/>
      <c r="TJW148" s="21"/>
      <c r="TJX148" s="21"/>
      <c r="TJY148" s="21"/>
      <c r="TJZ148" s="21"/>
      <c r="TKA148" s="21"/>
      <c r="TKB148" s="21"/>
      <c r="TKC148" s="21"/>
      <c r="TKD148" s="21"/>
      <c r="TKE148" s="21"/>
      <c r="TKF148" s="21"/>
      <c r="TKG148" s="21"/>
      <c r="TKH148" s="21"/>
      <c r="TKI148" s="21"/>
      <c r="TKJ148" s="21"/>
      <c r="TKK148" s="21"/>
      <c r="TKL148" s="21"/>
      <c r="TKM148" s="21"/>
      <c r="TKN148" s="21"/>
      <c r="TKO148" s="21"/>
      <c r="TKP148" s="21"/>
      <c r="TKQ148" s="21"/>
      <c r="TKR148" s="21"/>
      <c r="TKS148" s="21"/>
      <c r="TKT148" s="21"/>
      <c r="TKU148" s="21"/>
      <c r="TKV148" s="21"/>
      <c r="TKW148" s="21"/>
      <c r="TKX148" s="21"/>
      <c r="TKY148" s="21"/>
      <c r="TKZ148" s="21"/>
      <c r="TLA148" s="21"/>
      <c r="TLB148" s="21"/>
      <c r="TLC148" s="21"/>
      <c r="TLD148" s="21"/>
      <c r="TLE148" s="21"/>
      <c r="TLF148" s="21"/>
      <c r="TLG148" s="21"/>
      <c r="TLH148" s="21"/>
      <c r="TLI148" s="21"/>
      <c r="TLJ148" s="21"/>
      <c r="TLK148" s="21"/>
      <c r="TLL148" s="21"/>
      <c r="TLM148" s="21"/>
      <c r="TLN148" s="21"/>
      <c r="TLO148" s="21"/>
      <c r="TLP148" s="21"/>
      <c r="TLQ148" s="21"/>
      <c r="TLR148" s="21"/>
      <c r="TLS148" s="21"/>
      <c r="TLT148" s="21"/>
      <c r="TLU148" s="21"/>
      <c r="TLV148" s="21"/>
      <c r="TLW148" s="21"/>
      <c r="TLX148" s="21"/>
      <c r="TLY148" s="21"/>
      <c r="TLZ148" s="21"/>
      <c r="TMA148" s="21"/>
      <c r="TMB148" s="21"/>
      <c r="TMC148" s="21"/>
      <c r="TMD148" s="21"/>
      <c r="TME148" s="21"/>
      <c r="TMF148" s="21"/>
      <c r="TMG148" s="21"/>
      <c r="TMH148" s="21"/>
      <c r="TMI148" s="21"/>
      <c r="TMJ148" s="21"/>
      <c r="TMK148" s="21"/>
      <c r="TML148" s="21"/>
      <c r="TMM148" s="21"/>
      <c r="TMN148" s="21"/>
      <c r="TMO148" s="21"/>
      <c r="TMP148" s="21"/>
      <c r="TMQ148" s="21"/>
      <c r="TMR148" s="21"/>
      <c r="TMS148" s="21"/>
      <c r="TMT148" s="21"/>
      <c r="TMU148" s="21"/>
      <c r="TMV148" s="21"/>
      <c r="TMW148" s="21"/>
      <c r="TMX148" s="21"/>
      <c r="TMY148" s="21"/>
      <c r="TMZ148" s="21"/>
      <c r="TNA148" s="21"/>
      <c r="TNB148" s="21"/>
      <c r="TNC148" s="21"/>
      <c r="TND148" s="21"/>
      <c r="TNE148" s="21"/>
      <c r="TNF148" s="21"/>
      <c r="TNG148" s="21"/>
      <c r="TNH148" s="21"/>
      <c r="TNI148" s="21"/>
      <c r="TNJ148" s="21"/>
      <c r="TNK148" s="21"/>
      <c r="TNL148" s="21"/>
      <c r="TNM148" s="21"/>
      <c r="TNN148" s="21"/>
      <c r="TNO148" s="21"/>
      <c r="TNP148" s="21"/>
      <c r="TNQ148" s="21"/>
      <c r="TNR148" s="21"/>
      <c r="TNS148" s="21"/>
      <c r="TNT148" s="21"/>
      <c r="TNU148" s="21"/>
      <c r="TNV148" s="21"/>
      <c r="TNW148" s="21"/>
      <c r="TNX148" s="21"/>
      <c r="TNY148" s="21"/>
      <c r="TNZ148" s="21"/>
      <c r="TOA148" s="21"/>
      <c r="TOB148" s="21"/>
      <c r="TOC148" s="21"/>
      <c r="TOD148" s="21"/>
      <c r="TOE148" s="21"/>
      <c r="TOF148" s="21"/>
      <c r="TOG148" s="21"/>
      <c r="TOH148" s="21"/>
      <c r="TOI148" s="21"/>
      <c r="TOJ148" s="21"/>
      <c r="TOK148" s="21"/>
      <c r="TOL148" s="21"/>
      <c r="TOM148" s="21"/>
      <c r="TON148" s="21"/>
      <c r="TOO148" s="21"/>
      <c r="TOP148" s="21"/>
      <c r="TOQ148" s="21"/>
      <c r="TOR148" s="21"/>
      <c r="TOS148" s="21"/>
      <c r="TOT148" s="21"/>
      <c r="TOU148" s="21"/>
      <c r="TOV148" s="21"/>
      <c r="TOW148" s="21"/>
      <c r="TOX148" s="21"/>
      <c r="TOY148" s="21"/>
      <c r="TOZ148" s="21"/>
      <c r="TPA148" s="21"/>
      <c r="TPB148" s="21"/>
      <c r="TPC148" s="21"/>
      <c r="TPD148" s="21"/>
      <c r="TPE148" s="21"/>
      <c r="TPF148" s="21"/>
      <c r="TPG148" s="21"/>
      <c r="TPH148" s="21"/>
      <c r="TPI148" s="21"/>
      <c r="TPJ148" s="21"/>
      <c r="TPK148" s="21"/>
      <c r="TPL148" s="21"/>
      <c r="TPM148" s="21"/>
      <c r="TPN148" s="21"/>
      <c r="TPO148" s="21"/>
      <c r="TPP148" s="21"/>
      <c r="TPQ148" s="21"/>
      <c r="TPR148" s="21"/>
      <c r="TPS148" s="21"/>
      <c r="TPT148" s="21"/>
      <c r="TPU148" s="21"/>
      <c r="TPV148" s="21"/>
      <c r="TPW148" s="21"/>
      <c r="TPX148" s="21"/>
      <c r="TPY148" s="21"/>
      <c r="TPZ148" s="21"/>
      <c r="TQA148" s="21"/>
      <c r="TQB148" s="21"/>
      <c r="TQC148" s="21"/>
      <c r="TQD148" s="21"/>
      <c r="TQE148" s="21"/>
      <c r="TQF148" s="21"/>
      <c r="TQG148" s="21"/>
      <c r="TQH148" s="21"/>
      <c r="TQI148" s="21"/>
      <c r="TQJ148" s="21"/>
      <c r="TQK148" s="21"/>
      <c r="TQL148" s="21"/>
      <c r="TQM148" s="21"/>
      <c r="TQN148" s="21"/>
      <c r="TQO148" s="21"/>
      <c r="TQP148" s="21"/>
      <c r="TQQ148" s="21"/>
      <c r="TQR148" s="21"/>
      <c r="TQS148" s="21"/>
      <c r="TQT148" s="21"/>
      <c r="TQU148" s="21"/>
      <c r="TQV148" s="21"/>
      <c r="TQW148" s="21"/>
      <c r="TQX148" s="21"/>
      <c r="TQY148" s="21"/>
      <c r="TQZ148" s="21"/>
      <c r="TRA148" s="21"/>
      <c r="TRB148" s="21"/>
      <c r="TRC148" s="21"/>
      <c r="TRD148" s="21"/>
      <c r="TRE148" s="21"/>
      <c r="TRF148" s="21"/>
      <c r="TRG148" s="21"/>
      <c r="TRH148" s="21"/>
      <c r="TRI148" s="21"/>
      <c r="TRJ148" s="21"/>
      <c r="TRK148" s="21"/>
      <c r="TRL148" s="21"/>
      <c r="TRM148" s="21"/>
      <c r="TRN148" s="21"/>
      <c r="TRO148" s="21"/>
      <c r="TRP148" s="21"/>
      <c r="TRQ148" s="21"/>
      <c r="TRR148" s="21"/>
      <c r="TRS148" s="21"/>
      <c r="TRT148" s="21"/>
      <c r="TRU148" s="21"/>
      <c r="TRV148" s="21"/>
      <c r="TRW148" s="21"/>
      <c r="TRX148" s="21"/>
      <c r="TRY148" s="21"/>
      <c r="TRZ148" s="21"/>
      <c r="TSA148" s="21"/>
      <c r="TSB148" s="21"/>
      <c r="TSC148" s="21"/>
      <c r="TSD148" s="21"/>
      <c r="TSE148" s="21"/>
      <c r="TSF148" s="21"/>
      <c r="TSG148" s="21"/>
      <c r="TSH148" s="21"/>
      <c r="TSI148" s="21"/>
      <c r="TSJ148" s="21"/>
      <c r="TSK148" s="21"/>
      <c r="TSL148" s="21"/>
      <c r="TSM148" s="21"/>
      <c r="TSN148" s="21"/>
      <c r="TSO148" s="21"/>
      <c r="TSP148" s="21"/>
      <c r="TSQ148" s="21"/>
      <c r="TSR148" s="21"/>
      <c r="TSS148" s="21"/>
      <c r="TST148" s="21"/>
      <c r="TSU148" s="21"/>
      <c r="TSV148" s="21"/>
      <c r="TSW148" s="21"/>
      <c r="TSX148" s="21"/>
      <c r="TSY148" s="21"/>
      <c r="TSZ148" s="21"/>
      <c r="TTA148" s="21"/>
      <c r="TTB148" s="21"/>
      <c r="TTC148" s="21"/>
      <c r="TTD148" s="21"/>
      <c r="TTE148" s="21"/>
      <c r="TTF148" s="21"/>
      <c r="TTG148" s="21"/>
      <c r="TTH148" s="21"/>
      <c r="TTI148" s="21"/>
      <c r="TTJ148" s="21"/>
      <c r="TTK148" s="21"/>
      <c r="TTL148" s="21"/>
      <c r="TTM148" s="21"/>
      <c r="TTN148" s="21"/>
      <c r="TTO148" s="21"/>
      <c r="TTP148" s="21"/>
      <c r="TTQ148" s="21"/>
      <c r="TTR148" s="21"/>
      <c r="TTS148" s="21"/>
      <c r="TTT148" s="21"/>
      <c r="TTU148" s="21"/>
      <c r="TTV148" s="21"/>
      <c r="TTW148" s="21"/>
      <c r="TTX148" s="21"/>
      <c r="TTY148" s="21"/>
      <c r="TTZ148" s="21"/>
      <c r="TUA148" s="21"/>
      <c r="TUB148" s="21"/>
      <c r="TUC148" s="21"/>
      <c r="TUD148" s="21"/>
      <c r="TUE148" s="21"/>
      <c r="TUF148" s="21"/>
      <c r="TUG148" s="21"/>
      <c r="TUH148" s="21"/>
      <c r="TUI148" s="21"/>
      <c r="TUJ148" s="21"/>
      <c r="TUK148" s="21"/>
      <c r="TUL148" s="21"/>
      <c r="TUM148" s="21"/>
      <c r="TUN148" s="21"/>
      <c r="TUO148" s="21"/>
      <c r="TUP148" s="21"/>
      <c r="TUQ148" s="21"/>
      <c r="TUR148" s="21"/>
      <c r="TUS148" s="21"/>
      <c r="TUT148" s="21"/>
      <c r="TUU148" s="21"/>
      <c r="TUV148" s="21"/>
      <c r="TUW148" s="21"/>
      <c r="TUX148" s="21"/>
      <c r="TUY148" s="21"/>
      <c r="TUZ148" s="21"/>
      <c r="TVA148" s="21"/>
      <c r="TVB148" s="21"/>
      <c r="TVC148" s="21"/>
      <c r="TVD148" s="21"/>
      <c r="TVE148" s="21"/>
      <c r="TVF148" s="21"/>
      <c r="TVG148" s="21"/>
      <c r="TVH148" s="21"/>
      <c r="TVI148" s="21"/>
      <c r="TVJ148" s="21"/>
      <c r="TVK148" s="21"/>
      <c r="TVL148" s="21"/>
      <c r="TVM148" s="21"/>
      <c r="TVN148" s="21"/>
      <c r="TVO148" s="21"/>
      <c r="TVP148" s="21"/>
      <c r="TVQ148" s="21"/>
      <c r="TVR148" s="21"/>
      <c r="TVS148" s="21"/>
      <c r="TVT148" s="21"/>
      <c r="TVU148" s="21"/>
      <c r="TVV148" s="21"/>
      <c r="TVW148" s="21"/>
      <c r="TVX148" s="21"/>
      <c r="TVY148" s="21"/>
      <c r="TVZ148" s="21"/>
      <c r="TWA148" s="21"/>
      <c r="TWB148" s="21"/>
      <c r="TWC148" s="21"/>
      <c r="TWD148" s="21"/>
      <c r="TWE148" s="21"/>
      <c r="TWF148" s="21"/>
      <c r="TWG148" s="21"/>
      <c r="TWH148" s="21"/>
      <c r="TWI148" s="21"/>
      <c r="TWJ148" s="21"/>
      <c r="TWK148" s="21"/>
      <c r="TWL148" s="21"/>
      <c r="TWM148" s="21"/>
      <c r="TWN148" s="21"/>
      <c r="TWO148" s="21"/>
      <c r="TWP148" s="21"/>
      <c r="TWQ148" s="21"/>
      <c r="TWR148" s="21"/>
      <c r="TWS148" s="21"/>
      <c r="TWT148" s="21"/>
      <c r="TWU148" s="21"/>
      <c r="TWV148" s="21"/>
      <c r="TWW148" s="21"/>
      <c r="TWX148" s="21"/>
      <c r="TWY148" s="21"/>
      <c r="TWZ148" s="21"/>
      <c r="TXA148" s="21"/>
      <c r="TXB148" s="21"/>
      <c r="TXC148" s="21"/>
      <c r="TXD148" s="21"/>
      <c r="TXE148" s="21"/>
      <c r="TXF148" s="21"/>
      <c r="TXG148" s="21"/>
      <c r="TXH148" s="21"/>
      <c r="TXI148" s="21"/>
      <c r="TXJ148" s="21"/>
      <c r="TXK148" s="21"/>
      <c r="TXL148" s="21"/>
      <c r="TXM148" s="21"/>
      <c r="TXN148" s="21"/>
      <c r="TXO148" s="21"/>
      <c r="TXP148" s="21"/>
      <c r="TXQ148" s="21"/>
      <c r="TXR148" s="21"/>
      <c r="TXS148" s="21"/>
      <c r="TXT148" s="21"/>
      <c r="TXU148" s="21"/>
      <c r="TXV148" s="21"/>
      <c r="TXW148" s="21"/>
      <c r="TXX148" s="21"/>
      <c r="TXY148" s="21"/>
      <c r="TXZ148" s="21"/>
      <c r="TYA148" s="21"/>
      <c r="TYB148" s="21"/>
      <c r="TYC148" s="21"/>
      <c r="TYD148" s="21"/>
      <c r="TYE148" s="21"/>
      <c r="TYF148" s="21"/>
      <c r="TYG148" s="21"/>
      <c r="TYH148" s="21"/>
      <c r="TYI148" s="21"/>
      <c r="TYJ148" s="21"/>
      <c r="TYK148" s="21"/>
      <c r="TYL148" s="21"/>
      <c r="TYM148" s="21"/>
      <c r="TYN148" s="21"/>
      <c r="TYO148" s="21"/>
      <c r="TYP148" s="21"/>
      <c r="TYQ148" s="21"/>
      <c r="TYR148" s="21"/>
      <c r="TYS148" s="21"/>
      <c r="TYT148" s="21"/>
      <c r="TYU148" s="21"/>
      <c r="TYV148" s="21"/>
      <c r="TYW148" s="21"/>
      <c r="TYX148" s="21"/>
      <c r="TYY148" s="21"/>
      <c r="TYZ148" s="21"/>
      <c r="TZA148" s="21"/>
      <c r="TZB148" s="21"/>
      <c r="TZC148" s="21"/>
      <c r="TZD148" s="21"/>
      <c r="TZE148" s="21"/>
      <c r="TZF148" s="21"/>
      <c r="TZG148" s="21"/>
      <c r="TZH148" s="21"/>
      <c r="TZI148" s="21"/>
      <c r="TZJ148" s="21"/>
      <c r="TZK148" s="21"/>
      <c r="TZL148" s="21"/>
      <c r="TZM148" s="21"/>
      <c r="TZN148" s="21"/>
      <c r="TZO148" s="21"/>
      <c r="TZP148" s="21"/>
      <c r="TZQ148" s="21"/>
      <c r="TZR148" s="21"/>
      <c r="TZS148" s="21"/>
      <c r="TZT148" s="21"/>
      <c r="TZU148" s="21"/>
      <c r="TZV148" s="21"/>
      <c r="TZW148" s="21"/>
      <c r="TZX148" s="21"/>
      <c r="TZY148" s="21"/>
      <c r="TZZ148" s="21"/>
      <c r="UAA148" s="21"/>
      <c r="UAB148" s="21"/>
      <c r="UAC148" s="21"/>
      <c r="UAD148" s="21"/>
      <c r="UAE148" s="21"/>
      <c r="UAF148" s="21"/>
      <c r="UAG148" s="21"/>
      <c r="UAH148" s="21"/>
      <c r="UAI148" s="21"/>
      <c r="UAJ148" s="21"/>
      <c r="UAK148" s="21"/>
      <c r="UAL148" s="21"/>
      <c r="UAM148" s="21"/>
      <c r="UAN148" s="21"/>
      <c r="UAO148" s="21"/>
      <c r="UAP148" s="21"/>
      <c r="UAQ148" s="21"/>
      <c r="UAR148" s="21"/>
      <c r="UAS148" s="21"/>
      <c r="UAT148" s="21"/>
      <c r="UAU148" s="21"/>
      <c r="UAV148" s="21"/>
      <c r="UAW148" s="21"/>
      <c r="UAX148" s="21"/>
      <c r="UAY148" s="21"/>
      <c r="UAZ148" s="21"/>
      <c r="UBA148" s="21"/>
      <c r="UBB148" s="21"/>
      <c r="UBC148" s="21"/>
      <c r="UBD148" s="21"/>
      <c r="UBE148" s="21"/>
      <c r="UBF148" s="21"/>
      <c r="UBG148" s="21"/>
      <c r="UBH148" s="21"/>
      <c r="UBI148" s="21"/>
      <c r="UBJ148" s="21"/>
      <c r="UBK148" s="21"/>
      <c r="UBL148" s="21"/>
      <c r="UBM148" s="21"/>
      <c r="UBN148" s="21"/>
      <c r="UBO148" s="21"/>
      <c r="UBP148" s="21"/>
      <c r="UBQ148" s="21"/>
      <c r="UBR148" s="21"/>
      <c r="UBS148" s="21"/>
      <c r="UBT148" s="21"/>
      <c r="UBU148" s="21"/>
      <c r="UBV148" s="21"/>
      <c r="UBW148" s="21"/>
      <c r="UBX148" s="21"/>
      <c r="UBY148" s="21"/>
      <c r="UBZ148" s="21"/>
      <c r="UCA148" s="21"/>
      <c r="UCB148" s="21"/>
      <c r="UCC148" s="21"/>
      <c r="UCD148" s="21"/>
      <c r="UCE148" s="21"/>
      <c r="UCF148" s="21"/>
      <c r="UCG148" s="21"/>
      <c r="UCH148" s="21"/>
      <c r="UCI148" s="21"/>
      <c r="UCJ148" s="21"/>
      <c r="UCK148" s="21"/>
      <c r="UCL148" s="21"/>
      <c r="UCM148" s="21"/>
      <c r="UCN148" s="21"/>
      <c r="UCO148" s="21"/>
      <c r="UCP148" s="21"/>
      <c r="UCQ148" s="21"/>
      <c r="UCR148" s="21"/>
      <c r="UCS148" s="21"/>
      <c r="UCT148" s="21"/>
      <c r="UCU148" s="21"/>
      <c r="UCV148" s="21"/>
      <c r="UCW148" s="21"/>
      <c r="UCX148" s="21"/>
      <c r="UCY148" s="21"/>
      <c r="UCZ148" s="21"/>
      <c r="UDA148" s="21"/>
      <c r="UDB148" s="21"/>
      <c r="UDC148" s="21"/>
      <c r="UDD148" s="21"/>
      <c r="UDE148" s="21"/>
      <c r="UDF148" s="21"/>
      <c r="UDG148" s="21"/>
      <c r="UDH148" s="21"/>
      <c r="UDI148" s="21"/>
      <c r="UDJ148" s="21"/>
      <c r="UDK148" s="21"/>
      <c r="UDL148" s="21"/>
      <c r="UDM148" s="21"/>
      <c r="UDN148" s="21"/>
      <c r="UDO148" s="21"/>
      <c r="UDP148" s="21"/>
      <c r="UDQ148" s="21"/>
      <c r="UDR148" s="21"/>
      <c r="UDS148" s="21"/>
      <c r="UDT148" s="21"/>
      <c r="UDU148" s="21"/>
      <c r="UDV148" s="21"/>
      <c r="UDW148" s="21"/>
      <c r="UDX148" s="21"/>
      <c r="UDY148" s="21"/>
      <c r="UDZ148" s="21"/>
      <c r="UEA148" s="21"/>
      <c r="UEB148" s="21"/>
      <c r="UEC148" s="21"/>
      <c r="UED148" s="21"/>
      <c r="UEE148" s="21"/>
      <c r="UEF148" s="21"/>
      <c r="UEG148" s="21"/>
      <c r="UEH148" s="21"/>
      <c r="UEI148" s="21"/>
      <c r="UEJ148" s="21"/>
      <c r="UEK148" s="21"/>
      <c r="UEL148" s="21"/>
      <c r="UEM148" s="21"/>
      <c r="UEN148" s="21"/>
      <c r="UEO148" s="21"/>
      <c r="UEP148" s="21"/>
      <c r="UEQ148" s="21"/>
      <c r="UER148" s="21"/>
      <c r="UES148" s="21"/>
      <c r="UET148" s="21"/>
      <c r="UEU148" s="21"/>
      <c r="UEV148" s="21"/>
      <c r="UEW148" s="21"/>
      <c r="UEX148" s="21"/>
      <c r="UEY148" s="21"/>
      <c r="UEZ148" s="21"/>
      <c r="UFA148" s="21"/>
      <c r="UFB148" s="21"/>
      <c r="UFC148" s="21"/>
      <c r="UFD148" s="21"/>
      <c r="UFE148" s="21"/>
      <c r="UFF148" s="21"/>
      <c r="UFG148" s="21"/>
      <c r="UFH148" s="21"/>
      <c r="UFI148" s="21"/>
      <c r="UFJ148" s="21"/>
      <c r="UFK148" s="21"/>
      <c r="UFL148" s="21"/>
      <c r="UFM148" s="21"/>
      <c r="UFN148" s="21"/>
      <c r="UFO148" s="21"/>
      <c r="UFP148" s="21"/>
      <c r="UFQ148" s="21"/>
      <c r="UFR148" s="21"/>
      <c r="UFS148" s="21"/>
      <c r="UFT148" s="21"/>
      <c r="UFU148" s="21"/>
      <c r="UFV148" s="21"/>
      <c r="UFW148" s="21"/>
      <c r="UFX148" s="21"/>
      <c r="UFY148" s="21"/>
      <c r="UFZ148" s="21"/>
      <c r="UGA148" s="21"/>
      <c r="UGB148" s="21"/>
      <c r="UGC148" s="21"/>
      <c r="UGD148" s="21"/>
      <c r="UGE148" s="21"/>
      <c r="UGF148" s="21"/>
      <c r="UGG148" s="21"/>
      <c r="UGH148" s="21"/>
      <c r="UGI148" s="21"/>
      <c r="UGJ148" s="21"/>
      <c r="UGK148" s="21"/>
      <c r="UGL148" s="21"/>
      <c r="UGM148" s="21"/>
      <c r="UGN148" s="21"/>
      <c r="UGO148" s="21"/>
      <c r="UGP148" s="21"/>
      <c r="UGQ148" s="21"/>
      <c r="UGR148" s="21"/>
      <c r="UGS148" s="21"/>
      <c r="UGT148" s="21"/>
      <c r="UGU148" s="21"/>
      <c r="UGV148" s="21"/>
      <c r="UGW148" s="21"/>
      <c r="UGX148" s="21"/>
      <c r="UGY148" s="21"/>
      <c r="UGZ148" s="21"/>
      <c r="UHA148" s="21"/>
      <c r="UHB148" s="21"/>
      <c r="UHC148" s="21"/>
      <c r="UHD148" s="21"/>
      <c r="UHE148" s="21"/>
      <c r="UHF148" s="21"/>
      <c r="UHG148" s="21"/>
      <c r="UHH148" s="21"/>
      <c r="UHI148" s="21"/>
      <c r="UHJ148" s="21"/>
      <c r="UHK148" s="21"/>
      <c r="UHL148" s="21"/>
      <c r="UHM148" s="21"/>
      <c r="UHN148" s="21"/>
      <c r="UHO148" s="21"/>
      <c r="UHP148" s="21"/>
      <c r="UHQ148" s="21"/>
      <c r="UHR148" s="21"/>
      <c r="UHS148" s="21"/>
      <c r="UHT148" s="21"/>
      <c r="UHU148" s="21"/>
      <c r="UHV148" s="21"/>
      <c r="UHW148" s="21"/>
      <c r="UHX148" s="21"/>
      <c r="UHY148" s="21"/>
      <c r="UHZ148" s="21"/>
      <c r="UIA148" s="21"/>
      <c r="UIB148" s="21"/>
      <c r="UIC148" s="21"/>
      <c r="UID148" s="21"/>
      <c r="UIE148" s="21"/>
      <c r="UIF148" s="21"/>
      <c r="UIG148" s="21"/>
      <c r="UIH148" s="21"/>
      <c r="UII148" s="21"/>
      <c r="UIJ148" s="21"/>
      <c r="UIK148" s="21"/>
      <c r="UIL148" s="21"/>
      <c r="UIM148" s="21"/>
      <c r="UIN148" s="21"/>
      <c r="UIO148" s="21"/>
      <c r="UIP148" s="21"/>
      <c r="UIQ148" s="21"/>
      <c r="UIR148" s="21"/>
      <c r="UIS148" s="21"/>
      <c r="UIT148" s="21"/>
      <c r="UIU148" s="21"/>
      <c r="UIV148" s="21"/>
      <c r="UIW148" s="21"/>
      <c r="UIX148" s="21"/>
      <c r="UIY148" s="21"/>
      <c r="UIZ148" s="21"/>
      <c r="UJA148" s="21"/>
      <c r="UJB148" s="21"/>
      <c r="UJC148" s="21"/>
      <c r="UJD148" s="21"/>
      <c r="UJE148" s="21"/>
      <c r="UJF148" s="21"/>
      <c r="UJG148" s="21"/>
      <c r="UJH148" s="21"/>
      <c r="UJI148" s="21"/>
      <c r="UJJ148" s="21"/>
      <c r="UJK148" s="21"/>
      <c r="UJL148" s="21"/>
      <c r="UJM148" s="21"/>
      <c r="UJN148" s="21"/>
      <c r="UJO148" s="21"/>
      <c r="UJP148" s="21"/>
      <c r="UJQ148" s="21"/>
      <c r="UJR148" s="21"/>
      <c r="UJS148" s="21"/>
      <c r="UJT148" s="21"/>
      <c r="UJU148" s="21"/>
      <c r="UJV148" s="21"/>
      <c r="UJW148" s="21"/>
      <c r="UJX148" s="21"/>
      <c r="UJY148" s="21"/>
      <c r="UJZ148" s="21"/>
      <c r="UKA148" s="21"/>
      <c r="UKB148" s="21"/>
      <c r="UKC148" s="21"/>
      <c r="UKD148" s="21"/>
      <c r="UKE148" s="21"/>
      <c r="UKF148" s="21"/>
      <c r="UKG148" s="21"/>
      <c r="UKH148" s="21"/>
      <c r="UKI148" s="21"/>
      <c r="UKJ148" s="21"/>
      <c r="UKK148" s="21"/>
      <c r="UKL148" s="21"/>
      <c r="UKM148" s="21"/>
      <c r="UKN148" s="21"/>
      <c r="UKO148" s="21"/>
      <c r="UKP148" s="21"/>
      <c r="UKQ148" s="21"/>
      <c r="UKR148" s="21"/>
      <c r="UKS148" s="21"/>
      <c r="UKT148" s="21"/>
      <c r="UKU148" s="21"/>
      <c r="UKV148" s="21"/>
      <c r="UKW148" s="21"/>
      <c r="UKX148" s="21"/>
      <c r="UKY148" s="21"/>
      <c r="UKZ148" s="21"/>
      <c r="ULA148" s="21"/>
      <c r="ULB148" s="21"/>
      <c r="ULC148" s="21"/>
      <c r="ULD148" s="21"/>
      <c r="ULE148" s="21"/>
      <c r="ULF148" s="21"/>
      <c r="ULG148" s="21"/>
      <c r="ULH148" s="21"/>
      <c r="ULI148" s="21"/>
      <c r="ULJ148" s="21"/>
      <c r="ULK148" s="21"/>
      <c r="ULL148" s="21"/>
      <c r="ULM148" s="21"/>
      <c r="ULN148" s="21"/>
      <c r="ULO148" s="21"/>
      <c r="ULP148" s="21"/>
      <c r="ULQ148" s="21"/>
      <c r="ULR148" s="21"/>
      <c r="ULS148" s="21"/>
      <c r="ULT148" s="21"/>
      <c r="ULU148" s="21"/>
      <c r="ULV148" s="21"/>
      <c r="ULW148" s="21"/>
      <c r="ULX148" s="21"/>
      <c r="ULY148" s="21"/>
      <c r="ULZ148" s="21"/>
      <c r="UMA148" s="21"/>
      <c r="UMB148" s="21"/>
      <c r="UMC148" s="21"/>
      <c r="UMD148" s="21"/>
      <c r="UME148" s="21"/>
      <c r="UMF148" s="21"/>
      <c r="UMG148" s="21"/>
      <c r="UMH148" s="21"/>
      <c r="UMI148" s="21"/>
      <c r="UMJ148" s="21"/>
      <c r="UMK148" s="21"/>
      <c r="UML148" s="21"/>
      <c r="UMM148" s="21"/>
      <c r="UMN148" s="21"/>
      <c r="UMO148" s="21"/>
      <c r="UMP148" s="21"/>
      <c r="UMQ148" s="21"/>
      <c r="UMR148" s="21"/>
      <c r="UMS148" s="21"/>
      <c r="UMT148" s="21"/>
      <c r="UMU148" s="21"/>
      <c r="UMV148" s="21"/>
      <c r="UMW148" s="21"/>
      <c r="UMX148" s="21"/>
      <c r="UMY148" s="21"/>
      <c r="UMZ148" s="21"/>
      <c r="UNA148" s="21"/>
      <c r="UNB148" s="21"/>
      <c r="UNC148" s="21"/>
      <c r="UND148" s="21"/>
      <c r="UNE148" s="21"/>
      <c r="UNF148" s="21"/>
      <c r="UNG148" s="21"/>
      <c r="UNH148" s="21"/>
      <c r="UNI148" s="21"/>
      <c r="UNJ148" s="21"/>
      <c r="UNK148" s="21"/>
      <c r="UNL148" s="21"/>
      <c r="UNM148" s="21"/>
      <c r="UNN148" s="21"/>
      <c r="UNO148" s="21"/>
      <c r="UNP148" s="21"/>
      <c r="UNQ148" s="21"/>
      <c r="UNR148" s="21"/>
      <c r="UNS148" s="21"/>
      <c r="UNT148" s="21"/>
      <c r="UNU148" s="21"/>
      <c r="UNV148" s="21"/>
      <c r="UNW148" s="21"/>
      <c r="UNX148" s="21"/>
      <c r="UNY148" s="21"/>
      <c r="UNZ148" s="21"/>
      <c r="UOA148" s="21"/>
      <c r="UOB148" s="21"/>
      <c r="UOC148" s="21"/>
      <c r="UOD148" s="21"/>
      <c r="UOE148" s="21"/>
      <c r="UOF148" s="21"/>
      <c r="UOG148" s="21"/>
      <c r="UOH148" s="21"/>
      <c r="UOI148" s="21"/>
      <c r="UOJ148" s="21"/>
      <c r="UOK148" s="21"/>
      <c r="UOL148" s="21"/>
      <c r="UOM148" s="21"/>
      <c r="UON148" s="21"/>
      <c r="UOO148" s="21"/>
      <c r="UOP148" s="21"/>
      <c r="UOQ148" s="21"/>
      <c r="UOR148" s="21"/>
      <c r="UOS148" s="21"/>
      <c r="UOT148" s="21"/>
      <c r="UOU148" s="21"/>
      <c r="UOV148" s="21"/>
      <c r="UOW148" s="21"/>
      <c r="UOX148" s="21"/>
      <c r="UOY148" s="21"/>
      <c r="UOZ148" s="21"/>
      <c r="UPA148" s="21"/>
      <c r="UPB148" s="21"/>
      <c r="UPC148" s="21"/>
      <c r="UPD148" s="21"/>
      <c r="UPE148" s="21"/>
      <c r="UPF148" s="21"/>
      <c r="UPG148" s="21"/>
      <c r="UPH148" s="21"/>
      <c r="UPI148" s="21"/>
      <c r="UPJ148" s="21"/>
      <c r="UPK148" s="21"/>
      <c r="UPL148" s="21"/>
      <c r="UPM148" s="21"/>
      <c r="UPN148" s="21"/>
      <c r="UPO148" s="21"/>
      <c r="UPP148" s="21"/>
      <c r="UPQ148" s="21"/>
      <c r="UPR148" s="21"/>
      <c r="UPS148" s="21"/>
      <c r="UPT148" s="21"/>
      <c r="UPU148" s="21"/>
      <c r="UPV148" s="21"/>
      <c r="UPW148" s="21"/>
      <c r="UPX148" s="21"/>
      <c r="UPY148" s="21"/>
      <c r="UPZ148" s="21"/>
      <c r="UQA148" s="21"/>
      <c r="UQB148" s="21"/>
      <c r="UQC148" s="21"/>
      <c r="UQD148" s="21"/>
      <c r="UQE148" s="21"/>
      <c r="UQF148" s="21"/>
      <c r="UQG148" s="21"/>
      <c r="UQH148" s="21"/>
      <c r="UQI148" s="21"/>
      <c r="UQJ148" s="21"/>
      <c r="UQK148" s="21"/>
      <c r="UQL148" s="21"/>
      <c r="UQM148" s="21"/>
      <c r="UQN148" s="21"/>
      <c r="UQO148" s="21"/>
      <c r="UQP148" s="21"/>
      <c r="UQQ148" s="21"/>
      <c r="UQR148" s="21"/>
      <c r="UQS148" s="21"/>
      <c r="UQT148" s="21"/>
      <c r="UQU148" s="21"/>
      <c r="UQV148" s="21"/>
      <c r="UQW148" s="21"/>
      <c r="UQX148" s="21"/>
      <c r="UQY148" s="21"/>
      <c r="UQZ148" s="21"/>
      <c r="URA148" s="21"/>
      <c r="URB148" s="21"/>
      <c r="URC148" s="21"/>
      <c r="URD148" s="21"/>
      <c r="URE148" s="21"/>
      <c r="URF148" s="21"/>
      <c r="URG148" s="21"/>
      <c r="URH148" s="21"/>
      <c r="URI148" s="21"/>
      <c r="URJ148" s="21"/>
      <c r="URK148" s="21"/>
      <c r="URL148" s="21"/>
      <c r="URM148" s="21"/>
      <c r="URN148" s="21"/>
      <c r="URO148" s="21"/>
      <c r="URP148" s="21"/>
      <c r="URQ148" s="21"/>
      <c r="URR148" s="21"/>
      <c r="URS148" s="21"/>
      <c r="URT148" s="21"/>
      <c r="URU148" s="21"/>
      <c r="URV148" s="21"/>
      <c r="URW148" s="21"/>
      <c r="URX148" s="21"/>
      <c r="URY148" s="21"/>
      <c r="URZ148" s="21"/>
      <c r="USA148" s="21"/>
      <c r="USB148" s="21"/>
      <c r="USC148" s="21"/>
      <c r="USD148" s="21"/>
      <c r="USE148" s="21"/>
      <c r="USF148" s="21"/>
      <c r="USG148" s="21"/>
      <c r="USH148" s="21"/>
      <c r="USI148" s="21"/>
      <c r="USJ148" s="21"/>
      <c r="USK148" s="21"/>
      <c r="USL148" s="21"/>
      <c r="USM148" s="21"/>
      <c r="USN148" s="21"/>
      <c r="USO148" s="21"/>
      <c r="USP148" s="21"/>
      <c r="USQ148" s="21"/>
      <c r="USR148" s="21"/>
      <c r="USS148" s="21"/>
      <c r="UST148" s="21"/>
      <c r="USU148" s="21"/>
      <c r="USV148" s="21"/>
      <c r="USW148" s="21"/>
      <c r="USX148" s="21"/>
      <c r="USY148" s="21"/>
      <c r="USZ148" s="21"/>
      <c r="UTA148" s="21"/>
      <c r="UTB148" s="21"/>
      <c r="UTC148" s="21"/>
      <c r="UTD148" s="21"/>
      <c r="UTE148" s="21"/>
      <c r="UTF148" s="21"/>
      <c r="UTG148" s="21"/>
      <c r="UTH148" s="21"/>
      <c r="UTI148" s="21"/>
      <c r="UTJ148" s="21"/>
      <c r="UTK148" s="21"/>
      <c r="UTL148" s="21"/>
      <c r="UTM148" s="21"/>
      <c r="UTN148" s="21"/>
      <c r="UTO148" s="21"/>
      <c r="UTP148" s="21"/>
      <c r="UTQ148" s="21"/>
      <c r="UTR148" s="21"/>
      <c r="UTS148" s="21"/>
      <c r="UTT148" s="21"/>
      <c r="UTU148" s="21"/>
      <c r="UTV148" s="21"/>
      <c r="UTW148" s="21"/>
      <c r="UTX148" s="21"/>
      <c r="UTY148" s="21"/>
      <c r="UTZ148" s="21"/>
      <c r="UUA148" s="21"/>
      <c r="UUB148" s="21"/>
      <c r="UUC148" s="21"/>
      <c r="UUD148" s="21"/>
      <c r="UUE148" s="21"/>
      <c r="UUF148" s="21"/>
      <c r="UUG148" s="21"/>
      <c r="UUH148" s="21"/>
      <c r="UUI148" s="21"/>
      <c r="UUJ148" s="21"/>
      <c r="UUK148" s="21"/>
      <c r="UUL148" s="21"/>
      <c r="UUM148" s="21"/>
      <c r="UUN148" s="21"/>
      <c r="UUO148" s="21"/>
      <c r="UUP148" s="21"/>
      <c r="UUQ148" s="21"/>
      <c r="UUR148" s="21"/>
      <c r="UUS148" s="21"/>
      <c r="UUT148" s="21"/>
      <c r="UUU148" s="21"/>
      <c r="UUV148" s="21"/>
      <c r="UUW148" s="21"/>
      <c r="UUX148" s="21"/>
      <c r="UUY148" s="21"/>
      <c r="UUZ148" s="21"/>
      <c r="UVA148" s="21"/>
      <c r="UVB148" s="21"/>
      <c r="UVC148" s="21"/>
      <c r="UVD148" s="21"/>
      <c r="UVE148" s="21"/>
      <c r="UVF148" s="21"/>
      <c r="UVG148" s="21"/>
      <c r="UVH148" s="21"/>
      <c r="UVI148" s="21"/>
      <c r="UVJ148" s="21"/>
      <c r="UVK148" s="21"/>
      <c r="UVL148" s="21"/>
      <c r="UVM148" s="21"/>
      <c r="UVN148" s="21"/>
      <c r="UVO148" s="21"/>
      <c r="UVP148" s="21"/>
      <c r="UVQ148" s="21"/>
      <c r="UVR148" s="21"/>
      <c r="UVS148" s="21"/>
      <c r="UVT148" s="21"/>
      <c r="UVU148" s="21"/>
      <c r="UVV148" s="21"/>
      <c r="UVW148" s="21"/>
      <c r="UVX148" s="21"/>
      <c r="UVY148" s="21"/>
      <c r="UVZ148" s="21"/>
      <c r="UWA148" s="21"/>
      <c r="UWB148" s="21"/>
      <c r="UWC148" s="21"/>
      <c r="UWD148" s="21"/>
      <c r="UWE148" s="21"/>
      <c r="UWF148" s="21"/>
      <c r="UWG148" s="21"/>
      <c r="UWH148" s="21"/>
      <c r="UWI148" s="21"/>
      <c r="UWJ148" s="21"/>
      <c r="UWK148" s="21"/>
      <c r="UWL148" s="21"/>
      <c r="UWM148" s="21"/>
      <c r="UWN148" s="21"/>
      <c r="UWO148" s="21"/>
      <c r="UWP148" s="21"/>
      <c r="UWQ148" s="21"/>
      <c r="UWR148" s="21"/>
      <c r="UWS148" s="21"/>
      <c r="UWT148" s="21"/>
      <c r="UWU148" s="21"/>
      <c r="UWV148" s="21"/>
      <c r="UWW148" s="21"/>
      <c r="UWX148" s="21"/>
      <c r="UWY148" s="21"/>
      <c r="UWZ148" s="21"/>
      <c r="UXA148" s="21"/>
      <c r="UXB148" s="21"/>
      <c r="UXC148" s="21"/>
      <c r="UXD148" s="21"/>
      <c r="UXE148" s="21"/>
      <c r="UXF148" s="21"/>
      <c r="UXG148" s="21"/>
      <c r="UXH148" s="21"/>
      <c r="UXI148" s="21"/>
      <c r="UXJ148" s="21"/>
      <c r="UXK148" s="21"/>
      <c r="UXL148" s="21"/>
      <c r="UXM148" s="21"/>
      <c r="UXN148" s="21"/>
      <c r="UXO148" s="21"/>
      <c r="UXP148" s="21"/>
      <c r="UXQ148" s="21"/>
      <c r="UXR148" s="21"/>
      <c r="UXS148" s="21"/>
      <c r="UXT148" s="21"/>
      <c r="UXU148" s="21"/>
      <c r="UXV148" s="21"/>
      <c r="UXW148" s="21"/>
      <c r="UXX148" s="21"/>
      <c r="UXY148" s="21"/>
      <c r="UXZ148" s="21"/>
      <c r="UYA148" s="21"/>
      <c r="UYB148" s="21"/>
      <c r="UYC148" s="21"/>
      <c r="UYD148" s="21"/>
      <c r="UYE148" s="21"/>
      <c r="UYF148" s="21"/>
      <c r="UYG148" s="21"/>
      <c r="UYH148" s="21"/>
      <c r="UYI148" s="21"/>
      <c r="UYJ148" s="21"/>
      <c r="UYK148" s="21"/>
      <c r="UYL148" s="21"/>
      <c r="UYM148" s="21"/>
      <c r="UYN148" s="21"/>
      <c r="UYO148" s="21"/>
      <c r="UYP148" s="21"/>
      <c r="UYQ148" s="21"/>
      <c r="UYR148" s="21"/>
      <c r="UYS148" s="21"/>
      <c r="UYT148" s="21"/>
      <c r="UYU148" s="21"/>
      <c r="UYV148" s="21"/>
      <c r="UYW148" s="21"/>
      <c r="UYX148" s="21"/>
      <c r="UYY148" s="21"/>
      <c r="UYZ148" s="21"/>
      <c r="UZA148" s="21"/>
      <c r="UZB148" s="21"/>
      <c r="UZC148" s="21"/>
      <c r="UZD148" s="21"/>
      <c r="UZE148" s="21"/>
      <c r="UZF148" s="21"/>
      <c r="UZG148" s="21"/>
      <c r="UZH148" s="21"/>
      <c r="UZI148" s="21"/>
      <c r="UZJ148" s="21"/>
      <c r="UZK148" s="21"/>
      <c r="UZL148" s="21"/>
      <c r="UZM148" s="21"/>
      <c r="UZN148" s="21"/>
      <c r="UZO148" s="21"/>
      <c r="UZP148" s="21"/>
      <c r="UZQ148" s="21"/>
      <c r="UZR148" s="21"/>
      <c r="UZS148" s="21"/>
      <c r="UZT148" s="21"/>
      <c r="UZU148" s="21"/>
      <c r="UZV148" s="21"/>
      <c r="UZW148" s="21"/>
      <c r="UZX148" s="21"/>
      <c r="UZY148" s="21"/>
      <c r="UZZ148" s="21"/>
      <c r="VAA148" s="21"/>
      <c r="VAB148" s="21"/>
      <c r="VAC148" s="21"/>
      <c r="VAD148" s="21"/>
      <c r="VAE148" s="21"/>
      <c r="VAF148" s="21"/>
      <c r="VAG148" s="21"/>
      <c r="VAH148" s="21"/>
      <c r="VAI148" s="21"/>
      <c r="VAJ148" s="21"/>
      <c r="VAK148" s="21"/>
      <c r="VAL148" s="21"/>
      <c r="VAM148" s="21"/>
      <c r="VAN148" s="21"/>
      <c r="VAO148" s="21"/>
      <c r="VAP148" s="21"/>
      <c r="VAQ148" s="21"/>
      <c r="VAR148" s="21"/>
      <c r="VAS148" s="21"/>
      <c r="VAT148" s="21"/>
      <c r="VAU148" s="21"/>
      <c r="VAV148" s="21"/>
      <c r="VAW148" s="21"/>
      <c r="VAX148" s="21"/>
      <c r="VAY148" s="21"/>
      <c r="VAZ148" s="21"/>
      <c r="VBA148" s="21"/>
      <c r="VBB148" s="21"/>
      <c r="VBC148" s="21"/>
      <c r="VBD148" s="21"/>
      <c r="VBE148" s="21"/>
      <c r="VBF148" s="21"/>
      <c r="VBG148" s="21"/>
      <c r="VBH148" s="21"/>
      <c r="VBI148" s="21"/>
      <c r="VBJ148" s="21"/>
      <c r="VBK148" s="21"/>
      <c r="VBL148" s="21"/>
      <c r="VBM148" s="21"/>
      <c r="VBN148" s="21"/>
      <c r="VBO148" s="21"/>
      <c r="VBP148" s="21"/>
      <c r="VBQ148" s="21"/>
      <c r="VBR148" s="21"/>
      <c r="VBS148" s="21"/>
      <c r="VBT148" s="21"/>
      <c r="VBU148" s="21"/>
      <c r="VBV148" s="21"/>
      <c r="VBW148" s="21"/>
      <c r="VBX148" s="21"/>
      <c r="VBY148" s="21"/>
      <c r="VBZ148" s="21"/>
      <c r="VCA148" s="21"/>
      <c r="VCB148" s="21"/>
      <c r="VCC148" s="21"/>
      <c r="VCD148" s="21"/>
      <c r="VCE148" s="21"/>
      <c r="VCF148" s="21"/>
      <c r="VCG148" s="21"/>
      <c r="VCH148" s="21"/>
      <c r="VCI148" s="21"/>
      <c r="VCJ148" s="21"/>
      <c r="VCK148" s="21"/>
      <c r="VCL148" s="21"/>
      <c r="VCM148" s="21"/>
      <c r="VCN148" s="21"/>
      <c r="VCO148" s="21"/>
      <c r="VCP148" s="21"/>
      <c r="VCQ148" s="21"/>
      <c r="VCR148" s="21"/>
      <c r="VCS148" s="21"/>
      <c r="VCT148" s="21"/>
      <c r="VCU148" s="21"/>
      <c r="VCV148" s="21"/>
      <c r="VCW148" s="21"/>
      <c r="VCX148" s="21"/>
      <c r="VCY148" s="21"/>
      <c r="VCZ148" s="21"/>
      <c r="VDA148" s="21"/>
      <c r="VDB148" s="21"/>
      <c r="VDC148" s="21"/>
      <c r="VDD148" s="21"/>
      <c r="VDE148" s="21"/>
      <c r="VDF148" s="21"/>
      <c r="VDG148" s="21"/>
      <c r="VDH148" s="21"/>
      <c r="VDI148" s="21"/>
      <c r="VDJ148" s="21"/>
      <c r="VDK148" s="21"/>
      <c r="VDL148" s="21"/>
      <c r="VDM148" s="21"/>
      <c r="VDN148" s="21"/>
      <c r="VDO148" s="21"/>
      <c r="VDP148" s="21"/>
      <c r="VDQ148" s="21"/>
      <c r="VDR148" s="21"/>
      <c r="VDS148" s="21"/>
      <c r="VDT148" s="21"/>
      <c r="VDU148" s="21"/>
      <c r="VDV148" s="21"/>
      <c r="VDW148" s="21"/>
      <c r="VDX148" s="21"/>
      <c r="VDY148" s="21"/>
      <c r="VDZ148" s="21"/>
      <c r="VEA148" s="21"/>
      <c r="VEB148" s="21"/>
      <c r="VEC148" s="21"/>
      <c r="VED148" s="21"/>
      <c r="VEE148" s="21"/>
      <c r="VEF148" s="21"/>
      <c r="VEG148" s="21"/>
      <c r="VEH148" s="21"/>
      <c r="VEI148" s="21"/>
      <c r="VEJ148" s="21"/>
      <c r="VEK148" s="21"/>
      <c r="VEL148" s="21"/>
      <c r="VEM148" s="21"/>
      <c r="VEN148" s="21"/>
      <c r="VEO148" s="21"/>
      <c r="VEP148" s="21"/>
      <c r="VEQ148" s="21"/>
      <c r="VER148" s="21"/>
      <c r="VES148" s="21"/>
      <c r="VET148" s="21"/>
      <c r="VEU148" s="21"/>
      <c r="VEV148" s="21"/>
      <c r="VEW148" s="21"/>
      <c r="VEX148" s="21"/>
      <c r="VEY148" s="21"/>
      <c r="VEZ148" s="21"/>
      <c r="VFA148" s="21"/>
      <c r="VFB148" s="21"/>
      <c r="VFC148" s="21"/>
      <c r="VFD148" s="21"/>
      <c r="VFE148" s="21"/>
      <c r="VFF148" s="21"/>
      <c r="VFG148" s="21"/>
      <c r="VFH148" s="21"/>
      <c r="VFI148" s="21"/>
      <c r="VFJ148" s="21"/>
      <c r="VFK148" s="21"/>
      <c r="VFL148" s="21"/>
      <c r="VFM148" s="21"/>
      <c r="VFN148" s="21"/>
      <c r="VFO148" s="21"/>
      <c r="VFP148" s="21"/>
      <c r="VFQ148" s="21"/>
      <c r="VFR148" s="21"/>
      <c r="VFS148" s="21"/>
      <c r="VFT148" s="21"/>
      <c r="VFU148" s="21"/>
      <c r="VFV148" s="21"/>
      <c r="VFW148" s="21"/>
      <c r="VFX148" s="21"/>
      <c r="VFY148" s="21"/>
      <c r="VFZ148" s="21"/>
      <c r="VGA148" s="21"/>
      <c r="VGB148" s="21"/>
      <c r="VGC148" s="21"/>
      <c r="VGD148" s="21"/>
      <c r="VGE148" s="21"/>
      <c r="VGF148" s="21"/>
      <c r="VGG148" s="21"/>
      <c r="VGH148" s="21"/>
      <c r="VGI148" s="21"/>
      <c r="VGJ148" s="21"/>
      <c r="VGK148" s="21"/>
      <c r="VGL148" s="21"/>
      <c r="VGM148" s="21"/>
      <c r="VGN148" s="21"/>
      <c r="VGO148" s="21"/>
      <c r="VGP148" s="21"/>
      <c r="VGQ148" s="21"/>
      <c r="VGR148" s="21"/>
      <c r="VGS148" s="21"/>
      <c r="VGT148" s="21"/>
      <c r="VGU148" s="21"/>
      <c r="VGV148" s="21"/>
      <c r="VGW148" s="21"/>
      <c r="VGX148" s="21"/>
      <c r="VGY148" s="21"/>
      <c r="VGZ148" s="21"/>
      <c r="VHA148" s="21"/>
      <c r="VHB148" s="21"/>
      <c r="VHC148" s="21"/>
      <c r="VHD148" s="21"/>
      <c r="VHE148" s="21"/>
      <c r="VHF148" s="21"/>
      <c r="VHG148" s="21"/>
      <c r="VHH148" s="21"/>
      <c r="VHI148" s="21"/>
      <c r="VHJ148" s="21"/>
      <c r="VHK148" s="21"/>
      <c r="VHL148" s="21"/>
      <c r="VHM148" s="21"/>
      <c r="VHN148" s="21"/>
      <c r="VHO148" s="21"/>
      <c r="VHP148" s="21"/>
      <c r="VHQ148" s="21"/>
      <c r="VHR148" s="21"/>
      <c r="VHS148" s="21"/>
      <c r="VHT148" s="21"/>
      <c r="VHU148" s="21"/>
      <c r="VHV148" s="21"/>
      <c r="VHW148" s="21"/>
      <c r="VHX148" s="21"/>
      <c r="VHY148" s="21"/>
      <c r="VHZ148" s="21"/>
      <c r="VIA148" s="21"/>
      <c r="VIB148" s="21"/>
      <c r="VIC148" s="21"/>
      <c r="VID148" s="21"/>
      <c r="VIE148" s="21"/>
      <c r="VIF148" s="21"/>
      <c r="VIG148" s="21"/>
      <c r="VIH148" s="21"/>
      <c r="VII148" s="21"/>
      <c r="VIJ148" s="21"/>
      <c r="VIK148" s="21"/>
      <c r="VIL148" s="21"/>
      <c r="VIM148" s="21"/>
      <c r="VIN148" s="21"/>
      <c r="VIO148" s="21"/>
      <c r="VIP148" s="21"/>
      <c r="VIQ148" s="21"/>
      <c r="VIR148" s="21"/>
      <c r="VIS148" s="21"/>
      <c r="VIT148" s="21"/>
      <c r="VIU148" s="21"/>
      <c r="VIV148" s="21"/>
      <c r="VIW148" s="21"/>
      <c r="VIX148" s="21"/>
      <c r="VIY148" s="21"/>
      <c r="VIZ148" s="21"/>
      <c r="VJA148" s="21"/>
      <c r="VJB148" s="21"/>
      <c r="VJC148" s="21"/>
      <c r="VJD148" s="21"/>
      <c r="VJE148" s="21"/>
      <c r="VJF148" s="21"/>
      <c r="VJG148" s="21"/>
      <c r="VJH148" s="21"/>
      <c r="VJI148" s="21"/>
      <c r="VJJ148" s="21"/>
      <c r="VJK148" s="21"/>
      <c r="VJL148" s="21"/>
      <c r="VJM148" s="21"/>
      <c r="VJN148" s="21"/>
      <c r="VJO148" s="21"/>
      <c r="VJP148" s="21"/>
      <c r="VJQ148" s="21"/>
      <c r="VJR148" s="21"/>
      <c r="VJS148" s="21"/>
      <c r="VJT148" s="21"/>
      <c r="VJU148" s="21"/>
      <c r="VJV148" s="21"/>
      <c r="VJW148" s="21"/>
      <c r="VJX148" s="21"/>
      <c r="VJY148" s="21"/>
      <c r="VJZ148" s="21"/>
      <c r="VKA148" s="21"/>
      <c r="VKB148" s="21"/>
      <c r="VKC148" s="21"/>
      <c r="VKD148" s="21"/>
      <c r="VKE148" s="21"/>
      <c r="VKF148" s="21"/>
      <c r="VKG148" s="21"/>
      <c r="VKH148" s="21"/>
      <c r="VKI148" s="21"/>
      <c r="VKJ148" s="21"/>
      <c r="VKK148" s="21"/>
      <c r="VKL148" s="21"/>
      <c r="VKM148" s="21"/>
      <c r="VKN148" s="21"/>
      <c r="VKO148" s="21"/>
      <c r="VKP148" s="21"/>
      <c r="VKQ148" s="21"/>
      <c r="VKR148" s="21"/>
      <c r="VKS148" s="21"/>
      <c r="VKT148" s="21"/>
      <c r="VKU148" s="21"/>
      <c r="VKV148" s="21"/>
      <c r="VKW148" s="21"/>
      <c r="VKX148" s="21"/>
      <c r="VKY148" s="21"/>
      <c r="VKZ148" s="21"/>
      <c r="VLA148" s="21"/>
      <c r="VLB148" s="21"/>
      <c r="VLC148" s="21"/>
      <c r="VLD148" s="21"/>
      <c r="VLE148" s="21"/>
      <c r="VLF148" s="21"/>
      <c r="VLG148" s="21"/>
      <c r="VLH148" s="21"/>
      <c r="VLI148" s="21"/>
      <c r="VLJ148" s="21"/>
      <c r="VLK148" s="21"/>
      <c r="VLL148" s="21"/>
      <c r="VLM148" s="21"/>
      <c r="VLN148" s="21"/>
      <c r="VLO148" s="21"/>
      <c r="VLP148" s="21"/>
      <c r="VLQ148" s="21"/>
      <c r="VLR148" s="21"/>
      <c r="VLS148" s="21"/>
      <c r="VLT148" s="21"/>
      <c r="VLU148" s="21"/>
      <c r="VLV148" s="21"/>
      <c r="VLW148" s="21"/>
      <c r="VLX148" s="21"/>
      <c r="VLY148" s="21"/>
      <c r="VLZ148" s="21"/>
      <c r="VMA148" s="21"/>
      <c r="VMB148" s="21"/>
      <c r="VMC148" s="21"/>
      <c r="VMD148" s="21"/>
      <c r="VME148" s="21"/>
      <c r="VMF148" s="21"/>
      <c r="VMG148" s="21"/>
      <c r="VMH148" s="21"/>
      <c r="VMI148" s="21"/>
      <c r="VMJ148" s="21"/>
      <c r="VMK148" s="21"/>
      <c r="VML148" s="21"/>
      <c r="VMM148" s="21"/>
      <c r="VMN148" s="21"/>
      <c r="VMO148" s="21"/>
      <c r="VMP148" s="21"/>
      <c r="VMQ148" s="21"/>
      <c r="VMR148" s="21"/>
      <c r="VMS148" s="21"/>
      <c r="VMT148" s="21"/>
      <c r="VMU148" s="21"/>
      <c r="VMV148" s="21"/>
      <c r="VMW148" s="21"/>
      <c r="VMX148" s="21"/>
      <c r="VMY148" s="21"/>
      <c r="VMZ148" s="21"/>
      <c r="VNA148" s="21"/>
      <c r="VNB148" s="21"/>
      <c r="VNC148" s="21"/>
      <c r="VND148" s="21"/>
      <c r="VNE148" s="21"/>
      <c r="VNF148" s="21"/>
      <c r="VNG148" s="21"/>
      <c r="VNH148" s="21"/>
      <c r="VNI148" s="21"/>
      <c r="VNJ148" s="21"/>
      <c r="VNK148" s="21"/>
      <c r="VNL148" s="21"/>
      <c r="VNM148" s="21"/>
      <c r="VNN148" s="21"/>
      <c r="VNO148" s="21"/>
      <c r="VNP148" s="21"/>
      <c r="VNQ148" s="21"/>
      <c r="VNR148" s="21"/>
      <c r="VNS148" s="21"/>
      <c r="VNT148" s="21"/>
      <c r="VNU148" s="21"/>
      <c r="VNV148" s="21"/>
      <c r="VNW148" s="21"/>
      <c r="VNX148" s="21"/>
      <c r="VNY148" s="21"/>
      <c r="VNZ148" s="21"/>
      <c r="VOA148" s="21"/>
      <c r="VOB148" s="21"/>
      <c r="VOC148" s="21"/>
      <c r="VOD148" s="21"/>
      <c r="VOE148" s="21"/>
      <c r="VOF148" s="21"/>
      <c r="VOG148" s="21"/>
      <c r="VOH148" s="21"/>
      <c r="VOI148" s="21"/>
      <c r="VOJ148" s="21"/>
      <c r="VOK148" s="21"/>
      <c r="VOL148" s="21"/>
      <c r="VOM148" s="21"/>
      <c r="VON148" s="21"/>
      <c r="VOO148" s="21"/>
      <c r="VOP148" s="21"/>
      <c r="VOQ148" s="21"/>
      <c r="VOR148" s="21"/>
      <c r="VOS148" s="21"/>
      <c r="VOT148" s="21"/>
      <c r="VOU148" s="21"/>
      <c r="VOV148" s="21"/>
      <c r="VOW148" s="21"/>
      <c r="VOX148" s="21"/>
      <c r="VOY148" s="21"/>
      <c r="VOZ148" s="21"/>
      <c r="VPA148" s="21"/>
      <c r="VPB148" s="21"/>
      <c r="VPC148" s="21"/>
      <c r="VPD148" s="21"/>
      <c r="VPE148" s="21"/>
      <c r="VPF148" s="21"/>
      <c r="VPG148" s="21"/>
      <c r="VPH148" s="21"/>
      <c r="VPI148" s="21"/>
      <c r="VPJ148" s="21"/>
      <c r="VPK148" s="21"/>
      <c r="VPL148" s="21"/>
      <c r="VPM148" s="21"/>
      <c r="VPN148" s="21"/>
      <c r="VPO148" s="21"/>
      <c r="VPP148" s="21"/>
      <c r="VPQ148" s="21"/>
      <c r="VPR148" s="21"/>
      <c r="VPS148" s="21"/>
      <c r="VPT148" s="21"/>
      <c r="VPU148" s="21"/>
      <c r="VPV148" s="21"/>
      <c r="VPW148" s="21"/>
      <c r="VPX148" s="21"/>
      <c r="VPY148" s="21"/>
      <c r="VPZ148" s="21"/>
      <c r="VQA148" s="21"/>
      <c r="VQB148" s="21"/>
      <c r="VQC148" s="21"/>
      <c r="VQD148" s="21"/>
      <c r="VQE148" s="21"/>
      <c r="VQF148" s="21"/>
      <c r="VQG148" s="21"/>
      <c r="VQH148" s="21"/>
      <c r="VQI148" s="21"/>
      <c r="VQJ148" s="21"/>
      <c r="VQK148" s="21"/>
      <c r="VQL148" s="21"/>
      <c r="VQM148" s="21"/>
      <c r="VQN148" s="21"/>
      <c r="VQO148" s="21"/>
      <c r="VQP148" s="21"/>
      <c r="VQQ148" s="21"/>
      <c r="VQR148" s="21"/>
      <c r="VQS148" s="21"/>
      <c r="VQT148" s="21"/>
      <c r="VQU148" s="21"/>
      <c r="VQV148" s="21"/>
      <c r="VQW148" s="21"/>
      <c r="VQX148" s="21"/>
      <c r="VQY148" s="21"/>
      <c r="VQZ148" s="21"/>
      <c r="VRA148" s="21"/>
      <c r="VRB148" s="21"/>
      <c r="VRC148" s="21"/>
      <c r="VRD148" s="21"/>
      <c r="VRE148" s="21"/>
      <c r="VRF148" s="21"/>
      <c r="VRG148" s="21"/>
      <c r="VRH148" s="21"/>
      <c r="VRI148" s="21"/>
      <c r="VRJ148" s="21"/>
      <c r="VRK148" s="21"/>
      <c r="VRL148" s="21"/>
      <c r="VRM148" s="21"/>
      <c r="VRN148" s="21"/>
      <c r="VRO148" s="21"/>
      <c r="VRP148" s="21"/>
      <c r="VRQ148" s="21"/>
      <c r="VRR148" s="21"/>
      <c r="VRS148" s="21"/>
      <c r="VRT148" s="21"/>
      <c r="VRU148" s="21"/>
      <c r="VRV148" s="21"/>
      <c r="VRW148" s="21"/>
      <c r="VRX148" s="21"/>
      <c r="VRY148" s="21"/>
      <c r="VRZ148" s="21"/>
      <c r="VSA148" s="21"/>
      <c r="VSB148" s="21"/>
      <c r="VSC148" s="21"/>
      <c r="VSD148" s="21"/>
      <c r="VSE148" s="21"/>
      <c r="VSF148" s="21"/>
      <c r="VSG148" s="21"/>
      <c r="VSH148" s="21"/>
      <c r="VSI148" s="21"/>
      <c r="VSJ148" s="21"/>
      <c r="VSK148" s="21"/>
      <c r="VSL148" s="21"/>
      <c r="VSM148" s="21"/>
      <c r="VSN148" s="21"/>
      <c r="VSO148" s="21"/>
      <c r="VSP148" s="21"/>
      <c r="VSQ148" s="21"/>
      <c r="VSR148" s="21"/>
      <c r="VSS148" s="21"/>
      <c r="VST148" s="21"/>
      <c r="VSU148" s="21"/>
      <c r="VSV148" s="21"/>
      <c r="VSW148" s="21"/>
      <c r="VSX148" s="21"/>
      <c r="VSY148" s="21"/>
      <c r="VSZ148" s="21"/>
      <c r="VTA148" s="21"/>
      <c r="VTB148" s="21"/>
      <c r="VTC148" s="21"/>
      <c r="VTD148" s="21"/>
      <c r="VTE148" s="21"/>
      <c r="VTF148" s="21"/>
      <c r="VTG148" s="21"/>
      <c r="VTH148" s="21"/>
      <c r="VTI148" s="21"/>
      <c r="VTJ148" s="21"/>
      <c r="VTK148" s="21"/>
      <c r="VTL148" s="21"/>
      <c r="VTM148" s="21"/>
      <c r="VTN148" s="21"/>
      <c r="VTO148" s="21"/>
      <c r="VTP148" s="21"/>
      <c r="VTQ148" s="21"/>
      <c r="VTR148" s="21"/>
      <c r="VTS148" s="21"/>
      <c r="VTT148" s="21"/>
      <c r="VTU148" s="21"/>
      <c r="VTV148" s="21"/>
      <c r="VTW148" s="21"/>
      <c r="VTX148" s="21"/>
      <c r="VTY148" s="21"/>
      <c r="VTZ148" s="21"/>
      <c r="VUA148" s="21"/>
      <c r="VUB148" s="21"/>
      <c r="VUC148" s="21"/>
      <c r="VUD148" s="21"/>
      <c r="VUE148" s="21"/>
      <c r="VUF148" s="21"/>
      <c r="VUG148" s="21"/>
      <c r="VUH148" s="21"/>
      <c r="VUI148" s="21"/>
      <c r="VUJ148" s="21"/>
      <c r="VUK148" s="21"/>
      <c r="VUL148" s="21"/>
      <c r="VUM148" s="21"/>
      <c r="VUN148" s="21"/>
      <c r="VUO148" s="21"/>
      <c r="VUP148" s="21"/>
      <c r="VUQ148" s="21"/>
      <c r="VUR148" s="21"/>
      <c r="VUS148" s="21"/>
      <c r="VUT148" s="21"/>
      <c r="VUU148" s="21"/>
      <c r="VUV148" s="21"/>
      <c r="VUW148" s="21"/>
      <c r="VUX148" s="21"/>
      <c r="VUY148" s="21"/>
      <c r="VUZ148" s="21"/>
      <c r="VVA148" s="21"/>
      <c r="VVB148" s="21"/>
      <c r="VVC148" s="21"/>
      <c r="VVD148" s="21"/>
      <c r="VVE148" s="21"/>
      <c r="VVF148" s="21"/>
      <c r="VVG148" s="21"/>
      <c r="VVH148" s="21"/>
      <c r="VVI148" s="21"/>
      <c r="VVJ148" s="21"/>
      <c r="VVK148" s="21"/>
      <c r="VVL148" s="21"/>
      <c r="VVM148" s="21"/>
      <c r="VVN148" s="21"/>
      <c r="VVO148" s="21"/>
      <c r="VVP148" s="21"/>
      <c r="VVQ148" s="21"/>
      <c r="VVR148" s="21"/>
      <c r="VVS148" s="21"/>
      <c r="VVT148" s="21"/>
      <c r="VVU148" s="21"/>
      <c r="VVV148" s="21"/>
      <c r="VVW148" s="21"/>
      <c r="VVX148" s="21"/>
      <c r="VVY148" s="21"/>
      <c r="VVZ148" s="21"/>
      <c r="VWA148" s="21"/>
      <c r="VWB148" s="21"/>
      <c r="VWC148" s="21"/>
      <c r="VWD148" s="21"/>
      <c r="VWE148" s="21"/>
      <c r="VWF148" s="21"/>
      <c r="VWG148" s="21"/>
      <c r="VWH148" s="21"/>
      <c r="VWI148" s="21"/>
      <c r="VWJ148" s="21"/>
      <c r="VWK148" s="21"/>
      <c r="VWL148" s="21"/>
      <c r="VWM148" s="21"/>
      <c r="VWN148" s="21"/>
      <c r="VWO148" s="21"/>
      <c r="VWP148" s="21"/>
      <c r="VWQ148" s="21"/>
      <c r="VWR148" s="21"/>
      <c r="VWS148" s="21"/>
      <c r="VWT148" s="21"/>
      <c r="VWU148" s="21"/>
      <c r="VWV148" s="21"/>
      <c r="VWW148" s="21"/>
      <c r="VWX148" s="21"/>
      <c r="VWY148" s="21"/>
      <c r="VWZ148" s="21"/>
      <c r="VXA148" s="21"/>
      <c r="VXB148" s="21"/>
      <c r="VXC148" s="21"/>
      <c r="VXD148" s="21"/>
      <c r="VXE148" s="21"/>
      <c r="VXF148" s="21"/>
      <c r="VXG148" s="21"/>
      <c r="VXH148" s="21"/>
      <c r="VXI148" s="21"/>
      <c r="VXJ148" s="21"/>
      <c r="VXK148" s="21"/>
      <c r="VXL148" s="21"/>
      <c r="VXM148" s="21"/>
      <c r="VXN148" s="21"/>
      <c r="VXO148" s="21"/>
      <c r="VXP148" s="21"/>
      <c r="VXQ148" s="21"/>
      <c r="VXR148" s="21"/>
      <c r="VXS148" s="21"/>
      <c r="VXT148" s="21"/>
      <c r="VXU148" s="21"/>
      <c r="VXV148" s="21"/>
      <c r="VXW148" s="21"/>
      <c r="VXX148" s="21"/>
      <c r="VXY148" s="21"/>
      <c r="VXZ148" s="21"/>
      <c r="VYA148" s="21"/>
      <c r="VYB148" s="21"/>
      <c r="VYC148" s="21"/>
      <c r="VYD148" s="21"/>
      <c r="VYE148" s="21"/>
      <c r="VYF148" s="21"/>
      <c r="VYG148" s="21"/>
      <c r="VYH148" s="21"/>
      <c r="VYI148" s="21"/>
      <c r="VYJ148" s="21"/>
      <c r="VYK148" s="21"/>
      <c r="VYL148" s="21"/>
      <c r="VYM148" s="21"/>
      <c r="VYN148" s="21"/>
      <c r="VYO148" s="21"/>
      <c r="VYP148" s="21"/>
      <c r="VYQ148" s="21"/>
      <c r="VYR148" s="21"/>
      <c r="VYS148" s="21"/>
      <c r="VYT148" s="21"/>
      <c r="VYU148" s="21"/>
      <c r="VYV148" s="21"/>
      <c r="VYW148" s="21"/>
      <c r="VYX148" s="21"/>
      <c r="VYY148" s="21"/>
      <c r="VYZ148" s="21"/>
      <c r="VZA148" s="21"/>
      <c r="VZB148" s="21"/>
      <c r="VZC148" s="21"/>
      <c r="VZD148" s="21"/>
      <c r="VZE148" s="21"/>
      <c r="VZF148" s="21"/>
      <c r="VZG148" s="21"/>
      <c r="VZH148" s="21"/>
      <c r="VZI148" s="21"/>
      <c r="VZJ148" s="21"/>
      <c r="VZK148" s="21"/>
      <c r="VZL148" s="21"/>
      <c r="VZM148" s="21"/>
      <c r="VZN148" s="21"/>
      <c r="VZO148" s="21"/>
      <c r="VZP148" s="21"/>
      <c r="VZQ148" s="21"/>
      <c r="VZR148" s="21"/>
      <c r="VZS148" s="21"/>
      <c r="VZT148" s="21"/>
      <c r="VZU148" s="21"/>
      <c r="VZV148" s="21"/>
      <c r="VZW148" s="21"/>
      <c r="VZX148" s="21"/>
      <c r="VZY148" s="21"/>
      <c r="VZZ148" s="21"/>
      <c r="WAA148" s="21"/>
      <c r="WAB148" s="21"/>
      <c r="WAC148" s="21"/>
      <c r="WAD148" s="21"/>
      <c r="WAE148" s="21"/>
      <c r="WAF148" s="21"/>
      <c r="WAG148" s="21"/>
      <c r="WAH148" s="21"/>
      <c r="WAI148" s="21"/>
      <c r="WAJ148" s="21"/>
      <c r="WAK148" s="21"/>
      <c r="WAL148" s="21"/>
      <c r="WAM148" s="21"/>
      <c r="WAN148" s="21"/>
      <c r="WAO148" s="21"/>
      <c r="WAP148" s="21"/>
      <c r="WAQ148" s="21"/>
      <c r="WAR148" s="21"/>
      <c r="WAS148" s="21"/>
      <c r="WAT148" s="21"/>
      <c r="WAU148" s="21"/>
      <c r="WAV148" s="21"/>
      <c r="WAW148" s="21"/>
      <c r="WAX148" s="21"/>
      <c r="WAY148" s="21"/>
      <c r="WAZ148" s="21"/>
      <c r="WBA148" s="21"/>
      <c r="WBB148" s="21"/>
      <c r="WBC148" s="21"/>
      <c r="WBD148" s="21"/>
      <c r="WBE148" s="21"/>
      <c r="WBF148" s="21"/>
      <c r="WBG148" s="21"/>
      <c r="WBH148" s="21"/>
      <c r="WBI148" s="21"/>
      <c r="WBJ148" s="21"/>
      <c r="WBK148" s="21"/>
      <c r="WBL148" s="21"/>
      <c r="WBM148" s="21"/>
      <c r="WBN148" s="21"/>
      <c r="WBO148" s="21"/>
      <c r="WBP148" s="21"/>
      <c r="WBQ148" s="21"/>
      <c r="WBR148" s="21"/>
      <c r="WBS148" s="21"/>
      <c r="WBT148" s="21"/>
      <c r="WBU148" s="21"/>
      <c r="WBV148" s="21"/>
      <c r="WBW148" s="21"/>
      <c r="WBX148" s="21"/>
      <c r="WBY148" s="21"/>
      <c r="WBZ148" s="21"/>
      <c r="WCA148" s="21"/>
      <c r="WCB148" s="21"/>
      <c r="WCC148" s="21"/>
      <c r="WCD148" s="21"/>
      <c r="WCE148" s="21"/>
      <c r="WCF148" s="21"/>
      <c r="WCG148" s="21"/>
      <c r="WCH148" s="21"/>
      <c r="WCI148" s="21"/>
      <c r="WCJ148" s="21"/>
      <c r="WCK148" s="21"/>
      <c r="WCL148" s="21"/>
      <c r="WCM148" s="21"/>
      <c r="WCN148" s="21"/>
      <c r="WCO148" s="21"/>
      <c r="WCP148" s="21"/>
      <c r="WCQ148" s="21"/>
      <c r="WCR148" s="21"/>
      <c r="WCS148" s="21"/>
      <c r="WCT148" s="21"/>
      <c r="WCU148" s="21"/>
      <c r="WCV148" s="21"/>
      <c r="WCW148" s="21"/>
      <c r="WCX148" s="21"/>
      <c r="WCY148" s="21"/>
      <c r="WCZ148" s="21"/>
      <c r="WDA148" s="21"/>
      <c r="WDB148" s="21"/>
      <c r="WDC148" s="21"/>
      <c r="WDD148" s="21"/>
      <c r="WDE148" s="21"/>
      <c r="WDF148" s="21"/>
      <c r="WDG148" s="21"/>
      <c r="WDH148" s="21"/>
      <c r="WDI148" s="21"/>
      <c r="WDJ148" s="21"/>
      <c r="WDK148" s="21"/>
      <c r="WDL148" s="21"/>
      <c r="WDM148" s="21"/>
      <c r="WDN148" s="21"/>
      <c r="WDO148" s="21"/>
      <c r="WDP148" s="21"/>
      <c r="WDQ148" s="21"/>
      <c r="WDR148" s="21"/>
      <c r="WDS148" s="21"/>
      <c r="WDT148" s="21"/>
      <c r="WDU148" s="21"/>
      <c r="WDV148" s="21"/>
      <c r="WDW148" s="21"/>
      <c r="WDX148" s="21"/>
      <c r="WDY148" s="21"/>
      <c r="WDZ148" s="21"/>
      <c r="WEA148" s="21"/>
      <c r="WEB148" s="21"/>
      <c r="WEC148" s="21"/>
      <c r="WED148" s="21"/>
      <c r="WEE148" s="21"/>
      <c r="WEF148" s="21"/>
      <c r="WEG148" s="21"/>
      <c r="WEH148" s="21"/>
      <c r="WEI148" s="21"/>
      <c r="WEJ148" s="21"/>
      <c r="WEK148" s="21"/>
      <c r="WEL148" s="21"/>
      <c r="WEM148" s="21"/>
      <c r="WEN148" s="21"/>
      <c r="WEO148" s="21"/>
      <c r="WEP148" s="21"/>
      <c r="WEQ148" s="21"/>
      <c r="WER148" s="21"/>
      <c r="WES148" s="21"/>
      <c r="WET148" s="21"/>
      <c r="WEU148" s="21"/>
      <c r="WEV148" s="21"/>
      <c r="WEW148" s="21"/>
      <c r="WEX148" s="21"/>
      <c r="WEY148" s="21"/>
      <c r="WEZ148" s="21"/>
      <c r="WFA148" s="21"/>
      <c r="WFB148" s="21"/>
      <c r="WFC148" s="21"/>
      <c r="WFD148" s="21"/>
      <c r="WFE148" s="21"/>
      <c r="WFF148" s="21"/>
      <c r="WFG148" s="21"/>
      <c r="WFH148" s="21"/>
      <c r="WFI148" s="21"/>
      <c r="WFJ148" s="21"/>
      <c r="WFK148" s="21"/>
      <c r="WFL148" s="21"/>
      <c r="WFM148" s="21"/>
      <c r="WFN148" s="21"/>
      <c r="WFO148" s="21"/>
      <c r="WFP148" s="21"/>
      <c r="WFQ148" s="21"/>
      <c r="WFR148" s="21"/>
      <c r="WFS148" s="21"/>
      <c r="WFT148" s="21"/>
      <c r="WFU148" s="21"/>
      <c r="WFV148" s="21"/>
      <c r="WFW148" s="21"/>
      <c r="WFX148" s="21"/>
      <c r="WFY148" s="21"/>
      <c r="WFZ148" s="21"/>
      <c r="WGA148" s="21"/>
      <c r="WGB148" s="21"/>
      <c r="WGC148" s="21"/>
      <c r="WGD148" s="21"/>
      <c r="WGE148" s="21"/>
      <c r="WGF148" s="21"/>
      <c r="WGG148" s="21"/>
      <c r="WGH148" s="21"/>
      <c r="WGI148" s="21"/>
      <c r="WGJ148" s="21"/>
      <c r="WGK148" s="21"/>
      <c r="WGL148" s="21"/>
      <c r="WGM148" s="21"/>
      <c r="WGN148" s="21"/>
      <c r="WGO148" s="21"/>
      <c r="WGP148" s="21"/>
      <c r="WGQ148" s="21"/>
      <c r="WGR148" s="21"/>
      <c r="WGS148" s="21"/>
      <c r="WGT148" s="21"/>
      <c r="WGU148" s="21"/>
      <c r="WGV148" s="21"/>
      <c r="WGW148" s="21"/>
      <c r="WGX148" s="21"/>
      <c r="WGY148" s="21"/>
      <c r="WGZ148" s="21"/>
      <c r="WHA148" s="21"/>
      <c r="WHB148" s="21"/>
      <c r="WHC148" s="21"/>
      <c r="WHD148" s="21"/>
      <c r="WHE148" s="21"/>
      <c r="WHF148" s="21"/>
      <c r="WHG148" s="21"/>
      <c r="WHH148" s="21"/>
      <c r="WHI148" s="21"/>
      <c r="WHJ148" s="21"/>
      <c r="WHK148" s="21"/>
      <c r="WHL148" s="21"/>
      <c r="WHM148" s="21"/>
      <c r="WHN148" s="21"/>
      <c r="WHO148" s="21"/>
      <c r="WHP148" s="21"/>
      <c r="WHQ148" s="21"/>
      <c r="WHR148" s="21"/>
      <c r="WHS148" s="21"/>
      <c r="WHT148" s="21"/>
      <c r="WHU148" s="21"/>
      <c r="WHV148" s="21"/>
      <c r="WHW148" s="21"/>
      <c r="WHX148" s="21"/>
      <c r="WHY148" s="21"/>
      <c r="WHZ148" s="21"/>
      <c r="WIA148" s="21"/>
      <c r="WIB148" s="21"/>
      <c r="WIC148" s="21"/>
      <c r="WID148" s="21"/>
      <c r="WIE148" s="21"/>
      <c r="WIF148" s="21"/>
      <c r="WIG148" s="21"/>
      <c r="WIH148" s="21"/>
      <c r="WII148" s="21"/>
      <c r="WIJ148" s="21"/>
      <c r="WIK148" s="21"/>
      <c r="WIL148" s="21"/>
      <c r="WIM148" s="21"/>
      <c r="WIN148" s="21"/>
      <c r="WIO148" s="21"/>
      <c r="WIP148" s="21"/>
      <c r="WIQ148" s="21"/>
      <c r="WIR148" s="21"/>
      <c r="WIS148" s="21"/>
      <c r="WIT148" s="21"/>
      <c r="WIU148" s="21"/>
      <c r="WIV148" s="21"/>
      <c r="WIW148" s="21"/>
      <c r="WIX148" s="21"/>
      <c r="WIY148" s="21"/>
      <c r="WIZ148" s="21"/>
      <c r="WJA148" s="21"/>
      <c r="WJB148" s="21"/>
      <c r="WJC148" s="21"/>
      <c r="WJD148" s="21"/>
      <c r="WJE148" s="21"/>
      <c r="WJF148" s="21"/>
      <c r="WJG148" s="21"/>
      <c r="WJH148" s="21"/>
      <c r="WJI148" s="21"/>
      <c r="WJJ148" s="21"/>
      <c r="WJK148" s="21"/>
      <c r="WJL148" s="21"/>
      <c r="WJM148" s="21"/>
      <c r="WJN148" s="21"/>
      <c r="WJO148" s="21"/>
      <c r="WJP148" s="21"/>
      <c r="WJQ148" s="21"/>
      <c r="WJR148" s="21"/>
      <c r="WJS148" s="21"/>
      <c r="WJT148" s="21"/>
      <c r="WJU148" s="21"/>
      <c r="WJV148" s="21"/>
      <c r="WJW148" s="21"/>
      <c r="WJX148" s="21"/>
      <c r="WJY148" s="21"/>
      <c r="WJZ148" s="21"/>
      <c r="WKA148" s="21"/>
      <c r="WKB148" s="21"/>
      <c r="WKC148" s="21"/>
      <c r="WKD148" s="21"/>
      <c r="WKE148" s="21"/>
      <c r="WKF148" s="21"/>
      <c r="WKG148" s="21"/>
      <c r="WKH148" s="21"/>
      <c r="WKI148" s="21"/>
      <c r="WKJ148" s="21"/>
      <c r="WKK148" s="21"/>
      <c r="WKL148" s="21"/>
      <c r="WKM148" s="21"/>
      <c r="WKN148" s="21"/>
      <c r="WKO148" s="21"/>
      <c r="WKP148" s="21"/>
      <c r="WKQ148" s="21"/>
      <c r="WKR148" s="21"/>
      <c r="WKS148" s="21"/>
      <c r="WKT148" s="21"/>
      <c r="WKU148" s="21"/>
      <c r="WKV148" s="21"/>
      <c r="WKW148" s="21"/>
      <c r="WKX148" s="21"/>
      <c r="WKY148" s="21"/>
      <c r="WKZ148" s="21"/>
      <c r="WLA148" s="21"/>
      <c r="WLB148" s="21"/>
      <c r="WLC148" s="21"/>
      <c r="WLD148" s="21"/>
      <c r="WLE148" s="21"/>
      <c r="WLF148" s="21"/>
      <c r="WLG148" s="21"/>
      <c r="WLH148" s="21"/>
      <c r="WLI148" s="21"/>
      <c r="WLJ148" s="21"/>
      <c r="WLK148" s="21"/>
      <c r="WLL148" s="21"/>
      <c r="WLM148" s="21"/>
      <c r="WLN148" s="21"/>
      <c r="WLO148" s="21"/>
      <c r="WLP148" s="21"/>
      <c r="WLQ148" s="21"/>
      <c r="WLR148" s="21"/>
      <c r="WLS148" s="21"/>
      <c r="WLT148" s="21"/>
      <c r="WLU148" s="21"/>
      <c r="WLV148" s="21"/>
      <c r="WLW148" s="21"/>
      <c r="WLX148" s="21"/>
      <c r="WLY148" s="21"/>
      <c r="WLZ148" s="21"/>
      <c r="WMA148" s="21"/>
      <c r="WMB148" s="21"/>
      <c r="WMC148" s="21"/>
      <c r="WMD148" s="21"/>
      <c r="WME148" s="21"/>
      <c r="WMF148" s="21"/>
      <c r="WMG148" s="21"/>
      <c r="WMH148" s="21"/>
      <c r="WMI148" s="21"/>
      <c r="WMJ148" s="21"/>
      <c r="WMK148" s="21"/>
      <c r="WML148" s="21"/>
      <c r="WMM148" s="21"/>
      <c r="WMN148" s="21"/>
      <c r="WMO148" s="21"/>
      <c r="WMP148" s="21"/>
      <c r="WMQ148" s="21"/>
      <c r="WMR148" s="21"/>
      <c r="WMS148" s="21"/>
      <c r="WMT148" s="21"/>
      <c r="WMU148" s="21"/>
      <c r="WMV148" s="21"/>
      <c r="WMW148" s="21"/>
      <c r="WMX148" s="21"/>
      <c r="WMY148" s="21"/>
      <c r="WMZ148" s="21"/>
      <c r="WNA148" s="21"/>
      <c r="WNB148" s="21"/>
      <c r="WNC148" s="21"/>
      <c r="WND148" s="21"/>
      <c r="WNE148" s="21"/>
      <c r="WNF148" s="21"/>
      <c r="WNG148" s="21"/>
      <c r="WNH148" s="21"/>
      <c r="WNI148" s="21"/>
      <c r="WNJ148" s="21"/>
      <c r="WNK148" s="21"/>
      <c r="WNL148" s="21"/>
      <c r="WNM148" s="21"/>
      <c r="WNN148" s="21"/>
      <c r="WNO148" s="21"/>
      <c r="WNP148" s="21"/>
      <c r="WNQ148" s="21"/>
      <c r="WNR148" s="21"/>
      <c r="WNS148" s="21"/>
      <c r="WNT148" s="21"/>
      <c r="WNU148" s="21"/>
      <c r="WNV148" s="21"/>
      <c r="WNW148" s="21"/>
      <c r="WNX148" s="21"/>
      <c r="WNY148" s="21"/>
      <c r="WNZ148" s="21"/>
      <c r="WOA148" s="21"/>
      <c r="WOB148" s="21"/>
      <c r="WOC148" s="21"/>
      <c r="WOD148" s="21"/>
      <c r="WOE148" s="21"/>
      <c r="WOF148" s="21"/>
      <c r="WOG148" s="21"/>
      <c r="WOH148" s="21"/>
      <c r="WOI148" s="21"/>
      <c r="WOJ148" s="21"/>
      <c r="WOK148" s="21"/>
      <c r="WOL148" s="21"/>
      <c r="WOM148" s="21"/>
      <c r="WON148" s="21"/>
      <c r="WOO148" s="21"/>
      <c r="WOP148" s="21"/>
      <c r="WOQ148" s="21"/>
      <c r="WOR148" s="21"/>
      <c r="WOS148" s="21"/>
      <c r="WOT148" s="21"/>
      <c r="WOU148" s="21"/>
      <c r="WOV148" s="21"/>
      <c r="WOW148" s="21"/>
      <c r="WOX148" s="21"/>
      <c r="WOY148" s="21"/>
      <c r="WOZ148" s="21"/>
      <c r="WPA148" s="21"/>
      <c r="WPB148" s="21"/>
      <c r="WPC148" s="21"/>
      <c r="WPD148" s="21"/>
      <c r="WPE148" s="21"/>
      <c r="WPF148" s="21"/>
      <c r="WPG148" s="21"/>
      <c r="WPH148" s="21"/>
      <c r="WPI148" s="21"/>
      <c r="WPJ148" s="21"/>
      <c r="WPK148" s="21"/>
      <c r="WPL148" s="21"/>
      <c r="WPM148" s="21"/>
      <c r="WPN148" s="21"/>
      <c r="WPO148" s="21"/>
      <c r="WPP148" s="21"/>
      <c r="WPQ148" s="21"/>
      <c r="WPR148" s="21"/>
      <c r="WPS148" s="21"/>
      <c r="WPT148" s="21"/>
      <c r="WPU148" s="21"/>
      <c r="WPV148" s="21"/>
      <c r="WPW148" s="21"/>
      <c r="WPX148" s="21"/>
      <c r="WPY148" s="21"/>
      <c r="WPZ148" s="21"/>
      <c r="WQA148" s="21"/>
      <c r="WQB148" s="21"/>
      <c r="WQC148" s="21"/>
      <c r="WQD148" s="21"/>
      <c r="WQE148" s="21"/>
      <c r="WQF148" s="21"/>
      <c r="WQG148" s="21"/>
      <c r="WQH148" s="21"/>
      <c r="WQI148" s="21"/>
      <c r="WQJ148" s="21"/>
      <c r="WQK148" s="21"/>
      <c r="WQL148" s="21"/>
      <c r="WQM148" s="21"/>
      <c r="WQN148" s="21"/>
      <c r="WQO148" s="21"/>
      <c r="WQP148" s="21"/>
      <c r="WQQ148" s="21"/>
      <c r="WQR148" s="21"/>
      <c r="WQS148" s="21"/>
      <c r="WQT148" s="21"/>
      <c r="WQU148" s="21"/>
      <c r="WQV148" s="21"/>
      <c r="WQW148" s="21"/>
      <c r="WQX148" s="21"/>
      <c r="WQY148" s="21"/>
      <c r="WQZ148" s="21"/>
      <c r="WRA148" s="21"/>
      <c r="WRB148" s="21"/>
      <c r="WRC148" s="21"/>
      <c r="WRD148" s="21"/>
      <c r="WRE148" s="21"/>
      <c r="WRF148" s="21"/>
      <c r="WRG148" s="21"/>
      <c r="WRH148" s="21"/>
      <c r="WRI148" s="21"/>
      <c r="WRJ148" s="21"/>
      <c r="WRK148" s="21"/>
      <c r="WRL148" s="21"/>
      <c r="WRM148" s="21"/>
      <c r="WRN148" s="21"/>
      <c r="WRO148" s="21"/>
      <c r="WRP148" s="21"/>
      <c r="WRQ148" s="21"/>
      <c r="WRR148" s="21"/>
      <c r="WRS148" s="21"/>
      <c r="WRT148" s="21"/>
      <c r="WRU148" s="21"/>
      <c r="WRV148" s="21"/>
      <c r="WRW148" s="21"/>
      <c r="WRX148" s="21"/>
      <c r="WRY148" s="21"/>
      <c r="WRZ148" s="21"/>
      <c r="WSA148" s="21"/>
      <c r="WSB148" s="21"/>
      <c r="WSC148" s="21"/>
      <c r="WSD148" s="21"/>
      <c r="WSE148" s="21"/>
      <c r="WSF148" s="21"/>
      <c r="WSG148" s="21"/>
      <c r="WSH148" s="21"/>
      <c r="WSI148" s="21"/>
      <c r="WSJ148" s="21"/>
      <c r="WSK148" s="21"/>
      <c r="WSL148" s="21"/>
      <c r="WSM148" s="21"/>
      <c r="WSN148" s="21"/>
      <c r="WSO148" s="21"/>
      <c r="WSP148" s="21"/>
      <c r="WSQ148" s="21"/>
      <c r="WSR148" s="21"/>
      <c r="WSS148" s="21"/>
      <c r="WST148" s="21"/>
      <c r="WSU148" s="21"/>
      <c r="WSV148" s="21"/>
      <c r="WSW148" s="21"/>
      <c r="WSX148" s="21"/>
      <c r="WSY148" s="21"/>
      <c r="WSZ148" s="21"/>
      <c r="WTA148" s="21"/>
      <c r="WTB148" s="21"/>
      <c r="WTC148" s="21"/>
      <c r="WTD148" s="21"/>
      <c r="WTE148" s="21"/>
      <c r="WTF148" s="21"/>
      <c r="WTG148" s="21"/>
      <c r="WTH148" s="21"/>
      <c r="WTI148" s="21"/>
      <c r="WTJ148" s="21"/>
      <c r="WTK148" s="21"/>
      <c r="WTL148" s="21"/>
      <c r="WTM148" s="21"/>
      <c r="WTN148" s="21"/>
      <c r="WTO148" s="21"/>
      <c r="WTP148" s="21"/>
      <c r="WTQ148" s="21"/>
      <c r="WTR148" s="21"/>
      <c r="WTS148" s="21"/>
      <c r="WTT148" s="21"/>
      <c r="WTU148" s="21"/>
      <c r="WTV148" s="21"/>
      <c r="WTW148" s="21"/>
      <c r="WTX148" s="21"/>
      <c r="WTY148" s="21"/>
      <c r="WTZ148" s="21"/>
      <c r="WUA148" s="21"/>
      <c r="WUB148" s="21"/>
      <c r="WUC148" s="21"/>
      <c r="WUD148" s="21"/>
      <c r="WUE148" s="21"/>
      <c r="WUF148" s="21"/>
      <c r="WUG148" s="21"/>
      <c r="WUH148" s="21"/>
      <c r="WUI148" s="21"/>
      <c r="WUJ148" s="21"/>
      <c r="WUK148" s="21"/>
      <c r="WUL148" s="21"/>
      <c r="WUM148" s="21"/>
      <c r="WUN148" s="21"/>
      <c r="WUO148" s="21"/>
      <c r="WUP148" s="21"/>
      <c r="WUQ148" s="21"/>
      <c r="WUR148" s="21"/>
      <c r="WUS148" s="21"/>
      <c r="WUT148" s="21"/>
      <c r="WUU148" s="21"/>
      <c r="WUV148" s="21"/>
      <c r="WUW148" s="21"/>
      <c r="WUX148" s="21"/>
      <c r="WUY148" s="21"/>
      <c r="WUZ148" s="21"/>
      <c r="WVA148" s="21"/>
      <c r="WVB148" s="21"/>
      <c r="WVC148" s="21"/>
      <c r="WVD148" s="21"/>
      <c r="WVE148" s="21"/>
      <c r="WVF148" s="21"/>
      <c r="WVG148" s="21"/>
      <c r="WVH148" s="21"/>
      <c r="WVI148" s="21"/>
      <c r="WVJ148" s="21"/>
      <c r="WVK148" s="21"/>
      <c r="WVL148" s="21"/>
      <c r="WVM148" s="21"/>
      <c r="WVN148" s="21"/>
      <c r="WVO148" s="21"/>
      <c r="WVP148" s="21"/>
      <c r="WVQ148" s="21"/>
      <c r="WVR148" s="21"/>
      <c r="WVS148" s="21"/>
      <c r="WVT148" s="21"/>
      <c r="WVU148" s="21"/>
      <c r="WVV148" s="21"/>
      <c r="WVW148" s="21"/>
      <c r="WVX148" s="21"/>
      <c r="WVY148" s="21"/>
      <c r="WVZ148" s="21"/>
      <c r="WWA148" s="21"/>
      <c r="WWB148" s="21"/>
      <c r="WWC148" s="21"/>
      <c r="WWD148" s="21"/>
      <c r="WWE148" s="21"/>
      <c r="WWF148" s="21"/>
      <c r="WWG148" s="21"/>
      <c r="WWH148" s="21"/>
      <c r="WWI148" s="21"/>
      <c r="WWJ148" s="21"/>
      <c r="WWK148" s="21"/>
      <c r="WWL148" s="21"/>
      <c r="WWM148" s="21"/>
      <c r="WWN148" s="21"/>
      <c r="WWO148" s="21"/>
      <c r="WWP148" s="21"/>
      <c r="WWQ148" s="21"/>
      <c r="WWR148" s="21"/>
      <c r="WWS148" s="21"/>
      <c r="WWT148" s="21"/>
      <c r="WWU148" s="21"/>
      <c r="WWV148" s="21"/>
      <c r="WWW148" s="21"/>
      <c r="WWX148" s="21"/>
      <c r="WWY148" s="21"/>
      <c r="WWZ148" s="21"/>
      <c r="WXA148" s="21"/>
      <c r="WXB148" s="21"/>
      <c r="WXC148" s="21"/>
      <c r="WXD148" s="21"/>
      <c r="WXE148" s="21"/>
      <c r="WXF148" s="21"/>
      <c r="WXG148" s="21"/>
      <c r="WXH148" s="21"/>
      <c r="WXI148" s="21"/>
      <c r="WXJ148" s="21"/>
      <c r="WXK148" s="21"/>
      <c r="WXL148" s="21"/>
      <c r="WXM148" s="21"/>
      <c r="WXN148" s="21"/>
      <c r="WXO148" s="21"/>
      <c r="WXP148" s="21"/>
      <c r="WXQ148" s="21"/>
      <c r="WXR148" s="21"/>
      <c r="WXS148" s="21"/>
      <c r="WXT148" s="21"/>
      <c r="WXU148" s="21"/>
      <c r="WXV148" s="21"/>
      <c r="WXW148" s="21"/>
      <c r="WXX148" s="21"/>
      <c r="WXY148" s="21"/>
      <c r="WXZ148" s="21"/>
      <c r="WYA148" s="21"/>
      <c r="WYB148" s="21"/>
      <c r="WYC148" s="21"/>
      <c r="WYD148" s="21"/>
      <c r="WYE148" s="21"/>
      <c r="WYF148" s="21"/>
      <c r="WYG148" s="21"/>
      <c r="WYH148" s="21"/>
      <c r="WYI148" s="21"/>
      <c r="WYJ148" s="21"/>
      <c r="WYK148" s="21"/>
      <c r="WYL148" s="21"/>
      <c r="WYM148" s="21"/>
      <c r="WYN148" s="21"/>
      <c r="WYO148" s="21"/>
      <c r="WYP148" s="21"/>
      <c r="WYQ148" s="21"/>
      <c r="WYR148" s="21"/>
      <c r="WYS148" s="21"/>
      <c r="WYT148" s="21"/>
      <c r="WYU148" s="21"/>
      <c r="WYV148" s="21"/>
      <c r="WYW148" s="21"/>
      <c r="WYX148" s="21"/>
      <c r="WYY148" s="21"/>
      <c r="WYZ148" s="21"/>
      <c r="WZA148" s="21"/>
      <c r="WZB148" s="21"/>
      <c r="WZC148" s="21"/>
      <c r="WZD148" s="21"/>
      <c r="WZE148" s="21"/>
      <c r="WZF148" s="21"/>
      <c r="WZG148" s="21"/>
      <c r="WZH148" s="21"/>
      <c r="WZI148" s="21"/>
      <c r="WZJ148" s="21"/>
      <c r="WZK148" s="21"/>
      <c r="WZL148" s="21"/>
      <c r="WZM148" s="21"/>
      <c r="WZN148" s="21"/>
      <c r="WZO148" s="21"/>
      <c r="WZP148" s="21"/>
      <c r="WZQ148" s="21"/>
      <c r="WZR148" s="21"/>
      <c r="WZS148" s="21"/>
      <c r="WZT148" s="21"/>
      <c r="WZU148" s="21"/>
      <c r="WZV148" s="21"/>
      <c r="WZW148" s="21"/>
      <c r="WZX148" s="21"/>
      <c r="WZY148" s="21"/>
      <c r="WZZ148" s="21"/>
      <c r="XAA148" s="21"/>
      <c r="XAB148" s="21"/>
      <c r="XAC148" s="21"/>
      <c r="XAD148" s="21"/>
      <c r="XAE148" s="21"/>
      <c r="XAF148" s="21"/>
      <c r="XAG148" s="21"/>
      <c r="XAH148" s="21"/>
      <c r="XAI148" s="21"/>
      <c r="XAJ148" s="21"/>
      <c r="XAK148" s="21"/>
      <c r="XAL148" s="21"/>
      <c r="XAM148" s="21"/>
      <c r="XAN148" s="21"/>
      <c r="XAO148" s="21"/>
      <c r="XAP148" s="21"/>
      <c r="XAQ148" s="21"/>
      <c r="XAR148" s="21"/>
      <c r="XAS148" s="21"/>
      <c r="XAT148" s="21"/>
      <c r="XAU148" s="21"/>
      <c r="XAV148" s="21"/>
      <c r="XAW148" s="21"/>
      <c r="XAX148" s="21"/>
      <c r="XAY148" s="21"/>
      <c r="XAZ148" s="21"/>
      <c r="XBA148" s="21"/>
      <c r="XBB148" s="21"/>
      <c r="XBC148" s="21"/>
      <c r="XBD148" s="21"/>
      <c r="XBE148" s="21"/>
      <c r="XBF148" s="21"/>
      <c r="XBG148" s="21"/>
      <c r="XBH148" s="21"/>
      <c r="XBI148" s="21"/>
      <c r="XBJ148" s="21"/>
      <c r="XBK148" s="21"/>
      <c r="XBL148" s="21"/>
      <c r="XBM148" s="21"/>
      <c r="XBN148" s="21"/>
      <c r="XBO148" s="21"/>
      <c r="XBP148" s="21"/>
      <c r="XBQ148" s="21"/>
      <c r="XBR148" s="21"/>
      <c r="XBS148" s="21"/>
      <c r="XBT148" s="21"/>
      <c r="XBU148" s="21"/>
      <c r="XBV148" s="21"/>
      <c r="XBW148" s="21"/>
      <c r="XBX148" s="21"/>
      <c r="XBY148" s="21"/>
      <c r="XBZ148" s="21"/>
      <c r="XCA148" s="21"/>
      <c r="XCB148" s="21"/>
      <c r="XCC148" s="21"/>
      <c r="XCD148" s="21"/>
      <c r="XCE148" s="21"/>
      <c r="XCF148" s="21"/>
      <c r="XCG148" s="21"/>
      <c r="XCH148" s="21"/>
      <c r="XCI148" s="21"/>
      <c r="XCJ148" s="21"/>
      <c r="XCK148" s="21"/>
      <c r="XCL148" s="21"/>
      <c r="XCM148" s="21"/>
      <c r="XCN148" s="21"/>
      <c r="XCO148" s="21"/>
      <c r="XCP148" s="21"/>
      <c r="XCQ148" s="21"/>
      <c r="XCR148" s="21"/>
      <c r="XCS148" s="21"/>
      <c r="XCT148" s="21"/>
      <c r="XCU148" s="21"/>
      <c r="XCV148" s="21"/>
      <c r="XCW148" s="21"/>
      <c r="XCX148" s="21"/>
      <c r="XCY148" s="21"/>
      <c r="XCZ148" s="21"/>
      <c r="XDA148" s="21"/>
      <c r="XDB148" s="21"/>
      <c r="XDC148" s="21"/>
      <c r="XDD148" s="21"/>
      <c r="XDE148" s="21"/>
      <c r="XDF148" s="21"/>
      <c r="XDG148" s="21"/>
      <c r="XDH148" s="21"/>
      <c r="XDI148" s="21"/>
      <c r="XDJ148" s="21"/>
      <c r="XDK148" s="21"/>
      <c r="XDL148" s="21"/>
      <c r="XDM148" s="21"/>
      <c r="XDN148" s="21"/>
      <c r="XDO148" s="21"/>
      <c r="XDP148" s="21"/>
      <c r="XDQ148" s="21"/>
      <c r="XDR148" s="21"/>
      <c r="XDS148" s="21"/>
      <c r="XDT148" s="21"/>
      <c r="XDU148" s="21"/>
      <c r="XDV148" s="21"/>
      <c r="XDW148" s="21"/>
      <c r="XDX148" s="21"/>
      <c r="XDY148" s="21"/>
      <c r="XDZ148" s="21"/>
      <c r="XEA148" s="21"/>
      <c r="XEB148" s="21"/>
      <c r="XEC148" s="21"/>
      <c r="XED148" s="21"/>
      <c r="XEE148" s="21"/>
      <c r="XEF148" s="21"/>
      <c r="XEG148" s="21"/>
      <c r="XEH148" s="21"/>
      <c r="XEI148" s="21"/>
      <c r="XEJ148" s="21"/>
      <c r="XEK148" s="21"/>
      <c r="XEL148" s="21"/>
      <c r="XEM148" s="21"/>
      <c r="XEN148" s="21"/>
      <c r="XEO148" s="21"/>
      <c r="XEP148" s="21"/>
      <c r="XEQ148" s="21"/>
      <c r="XER148" s="21"/>
      <c r="XES148" s="21"/>
      <c r="XET148" s="21"/>
      <c r="XEU148" s="21"/>
      <c r="XEV148" s="21"/>
      <c r="XEW148" s="21"/>
      <c r="XEX148" s="21"/>
      <c r="XEY148" s="21"/>
      <c r="XEZ148" s="21"/>
      <c r="XFA148" s="21"/>
      <c r="XFB148" s="21"/>
      <c r="XFC148" s="21"/>
      <c r="XFD148" s="21"/>
    </row>
    <row r="149" spans="1:16384">
      <c r="C149" s="167" t="s">
        <v>953</v>
      </c>
      <c r="D149" s="21" t="s">
        <v>200</v>
      </c>
      <c r="E149" s="19"/>
      <c r="F149" s="224">
        <f t="shared" ref="F149:BQ149" si="90">IFERROR(F148/$E$148,"")</f>
        <v>5.5433570751887241E-2</v>
      </c>
      <c r="G149" s="224">
        <f t="shared" si="90"/>
        <v>0.41977604623197862</v>
      </c>
      <c r="H149" s="224">
        <f t="shared" si="90"/>
        <v>7.2482992781891875E-3</v>
      </c>
      <c r="I149" s="224">
        <f t="shared" si="90"/>
        <v>3.7502263893760261E-2</v>
      </c>
      <c r="J149" s="224">
        <f t="shared" si="90"/>
        <v>1.7562613772150501E-3</v>
      </c>
      <c r="K149" s="224">
        <f t="shared" si="90"/>
        <v>2.7941768816006968E-4</v>
      </c>
      <c r="L149" s="224">
        <f t="shared" si="90"/>
        <v>1.0727678459842811E-2</v>
      </c>
      <c r="M149" s="224">
        <f t="shared" si="90"/>
        <v>2.6605383547880026E-2</v>
      </c>
      <c r="N149" s="224">
        <f t="shared" si="90"/>
        <v>1.5652617386754667E-2</v>
      </c>
      <c r="O149" s="224">
        <f t="shared" si="90"/>
        <v>7.0213055706655507E-3</v>
      </c>
      <c r="P149" s="224">
        <f t="shared" si="90"/>
        <v>7.2052010938079315E-3</v>
      </c>
      <c r="Q149" s="224">
        <f t="shared" si="90"/>
        <v>5.9227555367745511E-3</v>
      </c>
      <c r="R149" s="224">
        <f t="shared" si="90"/>
        <v>1.3376640233365134E-3</v>
      </c>
      <c r="S149" s="224">
        <f t="shared" si="90"/>
        <v>1.4157372511338826E-3</v>
      </c>
      <c r="T149" s="224">
        <f t="shared" si="90"/>
        <v>0.21060411873680465</v>
      </c>
      <c r="U149" s="224">
        <f t="shared" si="90"/>
        <v>0.19151167917180892</v>
      </c>
      <c r="V149" s="224" t="str">
        <f t="shared" si="90"/>
        <v/>
      </c>
      <c r="W149" s="224" t="str">
        <f t="shared" si="90"/>
        <v/>
      </c>
      <c r="X149" s="224" t="str">
        <f t="shared" si="90"/>
        <v/>
      </c>
      <c r="Y149" s="224" t="str">
        <f t="shared" si="90"/>
        <v/>
      </c>
      <c r="Z149" s="224" t="str">
        <f t="shared" si="90"/>
        <v/>
      </c>
      <c r="AA149" s="224" t="str">
        <f t="shared" si="90"/>
        <v/>
      </c>
      <c r="AB149" s="224" t="str">
        <f t="shared" si="90"/>
        <v/>
      </c>
      <c r="AC149" s="224" t="str">
        <f t="shared" si="90"/>
        <v/>
      </c>
      <c r="AD149" s="224" t="str">
        <f t="shared" si="90"/>
        <v/>
      </c>
      <c r="AE149" s="224" t="str">
        <f t="shared" si="90"/>
        <v/>
      </c>
      <c r="AF149" s="224" t="str">
        <f t="shared" si="90"/>
        <v/>
      </c>
      <c r="AG149" s="224" t="str">
        <f t="shared" si="90"/>
        <v/>
      </c>
      <c r="AH149" s="224" t="str">
        <f t="shared" si="90"/>
        <v/>
      </c>
      <c r="AI149" s="224" t="str">
        <f t="shared" si="90"/>
        <v/>
      </c>
      <c r="AJ149" s="224" t="str">
        <f t="shared" si="90"/>
        <v/>
      </c>
      <c r="AK149" s="224" t="str">
        <f t="shared" si="90"/>
        <v/>
      </c>
      <c r="AL149" s="224" t="str">
        <f t="shared" si="90"/>
        <v/>
      </c>
      <c r="AM149" s="224" t="str">
        <f t="shared" si="90"/>
        <v/>
      </c>
      <c r="AN149" s="224" t="str">
        <f t="shared" si="90"/>
        <v/>
      </c>
      <c r="AO149" s="224" t="str">
        <f t="shared" si="90"/>
        <v/>
      </c>
      <c r="AP149" s="224" t="str">
        <f t="shared" si="90"/>
        <v/>
      </c>
      <c r="AQ149" s="224" t="str">
        <f t="shared" si="90"/>
        <v/>
      </c>
      <c r="AR149" s="224" t="str">
        <f t="shared" si="90"/>
        <v/>
      </c>
      <c r="AS149" s="224" t="str">
        <f t="shared" si="90"/>
        <v/>
      </c>
      <c r="AT149" s="224" t="str">
        <f t="shared" si="90"/>
        <v/>
      </c>
      <c r="AU149" s="224" t="str">
        <f t="shared" si="90"/>
        <v/>
      </c>
      <c r="AV149" s="224" t="str">
        <f t="shared" si="90"/>
        <v/>
      </c>
      <c r="AW149" s="224" t="str">
        <f t="shared" si="90"/>
        <v/>
      </c>
      <c r="AX149" s="224" t="str">
        <f t="shared" si="90"/>
        <v/>
      </c>
      <c r="AY149" s="224" t="str">
        <f t="shared" si="90"/>
        <v/>
      </c>
      <c r="AZ149" s="224" t="str">
        <f t="shared" si="90"/>
        <v/>
      </c>
      <c r="BA149" s="224" t="str">
        <f t="shared" si="90"/>
        <v/>
      </c>
      <c r="BB149" s="224" t="str">
        <f t="shared" si="90"/>
        <v/>
      </c>
      <c r="BC149" s="224" t="str">
        <f t="shared" si="90"/>
        <v/>
      </c>
      <c r="BD149" s="224" t="str">
        <f t="shared" si="90"/>
        <v/>
      </c>
      <c r="BE149" s="224" t="str">
        <f t="shared" si="90"/>
        <v/>
      </c>
      <c r="BF149" s="224" t="str">
        <f t="shared" si="90"/>
        <v/>
      </c>
      <c r="BG149" s="224" t="str">
        <f t="shared" si="90"/>
        <v/>
      </c>
      <c r="BH149" s="224" t="str">
        <f t="shared" si="90"/>
        <v/>
      </c>
      <c r="BI149" s="224" t="str">
        <f t="shared" si="90"/>
        <v/>
      </c>
      <c r="BJ149" s="224" t="str">
        <f t="shared" si="90"/>
        <v/>
      </c>
      <c r="BK149" s="224" t="str">
        <f t="shared" si="90"/>
        <v/>
      </c>
      <c r="BL149" s="224" t="str">
        <f t="shared" si="90"/>
        <v/>
      </c>
      <c r="BM149" s="224" t="str">
        <f t="shared" si="90"/>
        <v/>
      </c>
      <c r="BN149" s="224" t="str">
        <f t="shared" si="90"/>
        <v/>
      </c>
      <c r="BO149" s="224" t="str">
        <f t="shared" si="90"/>
        <v/>
      </c>
      <c r="BP149" s="224" t="str">
        <f t="shared" si="90"/>
        <v/>
      </c>
      <c r="BQ149" s="224" t="str">
        <f t="shared" si="90"/>
        <v/>
      </c>
      <c r="BR149" s="224" t="str">
        <f t="shared" ref="BR149:EC149" si="91">IFERROR(BR148/$E$148,"")</f>
        <v/>
      </c>
      <c r="BS149" s="224" t="str">
        <f t="shared" si="91"/>
        <v/>
      </c>
      <c r="BT149" s="224" t="str">
        <f t="shared" si="91"/>
        <v/>
      </c>
      <c r="BU149" s="224" t="str">
        <f t="shared" si="91"/>
        <v/>
      </c>
      <c r="BV149" s="224" t="str">
        <f t="shared" si="91"/>
        <v/>
      </c>
      <c r="BW149" s="224" t="str">
        <f t="shared" si="91"/>
        <v/>
      </c>
      <c r="BX149" s="224" t="str">
        <f t="shared" si="91"/>
        <v/>
      </c>
      <c r="BY149" s="224" t="str">
        <f t="shared" si="91"/>
        <v/>
      </c>
      <c r="BZ149" s="224" t="str">
        <f t="shared" si="91"/>
        <v/>
      </c>
      <c r="CA149" s="224" t="str">
        <f t="shared" si="91"/>
        <v/>
      </c>
      <c r="CB149" s="224" t="str">
        <f t="shared" si="91"/>
        <v/>
      </c>
      <c r="CC149" s="224" t="str">
        <f t="shared" si="91"/>
        <v/>
      </c>
      <c r="CD149" s="224" t="str">
        <f t="shared" si="91"/>
        <v/>
      </c>
      <c r="CE149" s="224" t="str">
        <f t="shared" si="91"/>
        <v/>
      </c>
      <c r="CF149" s="224" t="str">
        <f t="shared" si="91"/>
        <v/>
      </c>
      <c r="CG149" s="224" t="str">
        <f t="shared" si="91"/>
        <v/>
      </c>
      <c r="CH149" s="224" t="str">
        <f t="shared" si="91"/>
        <v/>
      </c>
      <c r="CI149" s="224" t="str">
        <f t="shared" si="91"/>
        <v/>
      </c>
      <c r="CJ149" s="224" t="str">
        <f t="shared" si="91"/>
        <v/>
      </c>
      <c r="CK149" s="224" t="str">
        <f t="shared" si="91"/>
        <v/>
      </c>
      <c r="CL149" s="224" t="str">
        <f t="shared" si="91"/>
        <v/>
      </c>
      <c r="CM149" s="224" t="str">
        <f t="shared" si="91"/>
        <v/>
      </c>
      <c r="CN149" s="224" t="str">
        <f t="shared" si="91"/>
        <v/>
      </c>
      <c r="CO149" s="224" t="str">
        <f t="shared" si="91"/>
        <v/>
      </c>
      <c r="CP149" s="224" t="str">
        <f t="shared" si="91"/>
        <v/>
      </c>
      <c r="CQ149" s="224" t="str">
        <f t="shared" si="91"/>
        <v/>
      </c>
      <c r="CR149" s="224" t="str">
        <f t="shared" si="91"/>
        <v/>
      </c>
      <c r="CS149" s="224" t="str">
        <f t="shared" si="91"/>
        <v/>
      </c>
      <c r="CT149" s="224" t="str">
        <f t="shared" si="91"/>
        <v/>
      </c>
      <c r="CU149" s="224" t="str">
        <f t="shared" si="91"/>
        <v/>
      </c>
      <c r="CV149" s="224" t="str">
        <f t="shared" si="91"/>
        <v/>
      </c>
      <c r="CW149" s="224" t="str">
        <f t="shared" si="91"/>
        <v/>
      </c>
      <c r="CX149" s="224" t="str">
        <f t="shared" si="91"/>
        <v/>
      </c>
      <c r="CY149" s="224" t="str">
        <f t="shared" si="91"/>
        <v/>
      </c>
      <c r="CZ149" s="224" t="str">
        <f t="shared" si="91"/>
        <v/>
      </c>
      <c r="DA149" s="224" t="str">
        <f t="shared" si="91"/>
        <v/>
      </c>
      <c r="DB149" s="224" t="str">
        <f t="shared" si="91"/>
        <v/>
      </c>
      <c r="DC149" s="224" t="str">
        <f t="shared" si="91"/>
        <v/>
      </c>
      <c r="DD149" s="224" t="str">
        <f t="shared" si="91"/>
        <v/>
      </c>
      <c r="DE149" s="224" t="str">
        <f t="shared" si="91"/>
        <v/>
      </c>
      <c r="DF149" s="224" t="str">
        <f t="shared" si="91"/>
        <v/>
      </c>
      <c r="DG149" s="224" t="str">
        <f t="shared" si="91"/>
        <v/>
      </c>
      <c r="DH149" s="224" t="str">
        <f t="shared" si="91"/>
        <v/>
      </c>
      <c r="DI149" s="224" t="str">
        <f t="shared" si="91"/>
        <v/>
      </c>
      <c r="DJ149" s="224" t="str">
        <f t="shared" si="91"/>
        <v/>
      </c>
      <c r="DK149" s="224" t="str">
        <f t="shared" si="91"/>
        <v/>
      </c>
      <c r="DL149" s="224" t="str">
        <f t="shared" si="91"/>
        <v/>
      </c>
      <c r="DM149" s="224" t="str">
        <f t="shared" si="91"/>
        <v/>
      </c>
      <c r="DN149" s="224" t="str">
        <f t="shared" si="91"/>
        <v/>
      </c>
      <c r="DO149" s="224" t="str">
        <f t="shared" si="91"/>
        <v/>
      </c>
      <c r="DP149" s="224" t="str">
        <f t="shared" si="91"/>
        <v/>
      </c>
      <c r="DQ149" s="224" t="str">
        <f t="shared" si="91"/>
        <v/>
      </c>
      <c r="DR149" s="224" t="str">
        <f t="shared" si="91"/>
        <v/>
      </c>
      <c r="DS149" s="224" t="str">
        <f t="shared" si="91"/>
        <v/>
      </c>
      <c r="DT149" s="224" t="str">
        <f t="shared" si="91"/>
        <v/>
      </c>
      <c r="DU149" s="224" t="str">
        <f t="shared" si="91"/>
        <v/>
      </c>
      <c r="DV149" s="224" t="str">
        <f t="shared" si="91"/>
        <v/>
      </c>
      <c r="DW149" s="224" t="str">
        <f t="shared" si="91"/>
        <v/>
      </c>
      <c r="DX149" s="224" t="str">
        <f t="shared" si="91"/>
        <v/>
      </c>
      <c r="DY149" s="224" t="str">
        <f t="shared" si="91"/>
        <v/>
      </c>
      <c r="DZ149" s="224" t="str">
        <f t="shared" si="91"/>
        <v/>
      </c>
      <c r="EA149" s="224" t="str">
        <f t="shared" si="91"/>
        <v/>
      </c>
      <c r="EB149" s="224" t="str">
        <f t="shared" si="91"/>
        <v/>
      </c>
      <c r="EC149" s="224" t="str">
        <f t="shared" si="91"/>
        <v/>
      </c>
      <c r="ED149" s="224" t="str">
        <f t="shared" ref="ED149:GO149" si="92">IFERROR(ED148/$E$148,"")</f>
        <v/>
      </c>
      <c r="EE149" s="224" t="str">
        <f t="shared" si="92"/>
        <v/>
      </c>
      <c r="EF149" s="224" t="str">
        <f t="shared" si="92"/>
        <v/>
      </c>
      <c r="EG149" s="224" t="str">
        <f t="shared" si="92"/>
        <v/>
      </c>
      <c r="EH149" s="224" t="str">
        <f t="shared" si="92"/>
        <v/>
      </c>
      <c r="EI149" s="224" t="str">
        <f t="shared" si="92"/>
        <v/>
      </c>
      <c r="EJ149" s="224" t="str">
        <f t="shared" si="92"/>
        <v/>
      </c>
      <c r="EK149" s="224" t="str">
        <f t="shared" si="92"/>
        <v/>
      </c>
      <c r="EL149" s="224" t="str">
        <f t="shared" si="92"/>
        <v/>
      </c>
      <c r="EM149" s="224" t="str">
        <f t="shared" si="92"/>
        <v/>
      </c>
      <c r="EN149" s="224" t="str">
        <f t="shared" si="92"/>
        <v/>
      </c>
      <c r="EO149" s="224" t="str">
        <f t="shared" si="92"/>
        <v/>
      </c>
      <c r="EP149" s="224" t="str">
        <f t="shared" si="92"/>
        <v/>
      </c>
      <c r="EQ149" s="224" t="str">
        <f t="shared" si="92"/>
        <v/>
      </c>
      <c r="ER149" s="224" t="str">
        <f t="shared" si="92"/>
        <v/>
      </c>
      <c r="ES149" s="224" t="str">
        <f t="shared" si="92"/>
        <v/>
      </c>
      <c r="ET149" s="224" t="str">
        <f t="shared" si="92"/>
        <v/>
      </c>
      <c r="EU149" s="224" t="str">
        <f t="shared" si="92"/>
        <v/>
      </c>
      <c r="EV149" s="224" t="str">
        <f t="shared" si="92"/>
        <v/>
      </c>
      <c r="EW149" s="224" t="str">
        <f t="shared" si="92"/>
        <v/>
      </c>
      <c r="EX149" s="224" t="str">
        <f t="shared" si="92"/>
        <v/>
      </c>
      <c r="EY149" s="224" t="str">
        <f t="shared" si="92"/>
        <v/>
      </c>
      <c r="EZ149" s="224" t="str">
        <f t="shared" si="92"/>
        <v/>
      </c>
      <c r="FA149" s="224" t="str">
        <f t="shared" si="92"/>
        <v/>
      </c>
      <c r="FB149" s="224" t="str">
        <f t="shared" si="92"/>
        <v/>
      </c>
      <c r="FC149" s="224" t="str">
        <f t="shared" si="92"/>
        <v/>
      </c>
      <c r="FD149" s="224" t="str">
        <f t="shared" si="92"/>
        <v/>
      </c>
      <c r="FE149" s="224" t="str">
        <f t="shared" si="92"/>
        <v/>
      </c>
      <c r="FF149" s="224" t="str">
        <f t="shared" si="92"/>
        <v/>
      </c>
      <c r="FG149" s="224" t="str">
        <f t="shared" si="92"/>
        <v/>
      </c>
      <c r="FH149" s="224" t="str">
        <f t="shared" si="92"/>
        <v/>
      </c>
      <c r="FI149" s="224" t="str">
        <f t="shared" si="92"/>
        <v/>
      </c>
      <c r="FJ149" s="224" t="str">
        <f t="shared" si="92"/>
        <v/>
      </c>
      <c r="FK149" s="224" t="str">
        <f t="shared" si="92"/>
        <v/>
      </c>
      <c r="FL149" s="224" t="str">
        <f t="shared" si="92"/>
        <v/>
      </c>
      <c r="FM149" s="224" t="str">
        <f t="shared" si="92"/>
        <v/>
      </c>
      <c r="FN149" s="224" t="str">
        <f t="shared" si="92"/>
        <v/>
      </c>
      <c r="FO149" s="224" t="str">
        <f t="shared" si="92"/>
        <v/>
      </c>
      <c r="FP149" s="224" t="str">
        <f t="shared" si="92"/>
        <v/>
      </c>
      <c r="FQ149" s="224" t="str">
        <f t="shared" si="92"/>
        <v/>
      </c>
      <c r="FR149" s="224" t="str">
        <f t="shared" si="92"/>
        <v/>
      </c>
      <c r="FS149" s="224" t="str">
        <f t="shared" si="92"/>
        <v/>
      </c>
      <c r="FT149" s="224" t="str">
        <f t="shared" si="92"/>
        <v/>
      </c>
      <c r="FU149" s="224" t="str">
        <f t="shared" si="92"/>
        <v/>
      </c>
      <c r="FV149" s="224" t="str">
        <f t="shared" si="92"/>
        <v/>
      </c>
      <c r="FW149" s="224" t="str">
        <f t="shared" si="92"/>
        <v/>
      </c>
      <c r="FX149" s="224" t="str">
        <f t="shared" si="92"/>
        <v/>
      </c>
      <c r="FY149" s="224" t="str">
        <f t="shared" si="92"/>
        <v/>
      </c>
      <c r="FZ149" s="224" t="str">
        <f t="shared" si="92"/>
        <v/>
      </c>
      <c r="GA149" s="224" t="str">
        <f t="shared" si="92"/>
        <v/>
      </c>
      <c r="GB149" s="224" t="str">
        <f t="shared" si="92"/>
        <v/>
      </c>
      <c r="GC149" s="224" t="str">
        <f t="shared" si="92"/>
        <v/>
      </c>
      <c r="GD149" s="224" t="str">
        <f t="shared" si="92"/>
        <v/>
      </c>
      <c r="GE149" s="224" t="str">
        <f t="shared" si="92"/>
        <v/>
      </c>
      <c r="GF149" s="224" t="str">
        <f t="shared" si="92"/>
        <v/>
      </c>
      <c r="GG149" s="224" t="str">
        <f t="shared" si="92"/>
        <v/>
      </c>
      <c r="GH149" s="224" t="str">
        <f t="shared" si="92"/>
        <v/>
      </c>
      <c r="GI149" s="224" t="str">
        <f t="shared" si="92"/>
        <v/>
      </c>
      <c r="GJ149" s="224" t="str">
        <f t="shared" si="92"/>
        <v/>
      </c>
      <c r="GK149" s="224" t="str">
        <f t="shared" si="92"/>
        <v/>
      </c>
      <c r="GL149" s="224" t="str">
        <f t="shared" si="92"/>
        <v/>
      </c>
      <c r="GM149" s="224" t="str">
        <f t="shared" si="92"/>
        <v/>
      </c>
      <c r="GN149" s="224" t="str">
        <f t="shared" si="92"/>
        <v/>
      </c>
      <c r="GO149" s="224" t="str">
        <f t="shared" si="92"/>
        <v/>
      </c>
      <c r="GP149" s="224" t="str">
        <f t="shared" ref="GP149:JA149" si="93">IFERROR(GP148/$E$148,"")</f>
        <v/>
      </c>
      <c r="GQ149" s="224" t="str">
        <f t="shared" si="93"/>
        <v/>
      </c>
      <c r="GR149" s="224" t="str">
        <f t="shared" si="93"/>
        <v/>
      </c>
      <c r="GS149" s="224" t="str">
        <f t="shared" si="93"/>
        <v/>
      </c>
      <c r="GT149" s="224" t="str">
        <f t="shared" si="93"/>
        <v/>
      </c>
      <c r="GU149" s="224" t="str">
        <f t="shared" si="93"/>
        <v/>
      </c>
      <c r="GV149" s="224" t="str">
        <f t="shared" si="93"/>
        <v/>
      </c>
      <c r="GW149" s="224" t="str">
        <f t="shared" si="93"/>
        <v/>
      </c>
      <c r="GX149" s="224" t="str">
        <f t="shared" si="93"/>
        <v/>
      </c>
      <c r="GY149" s="224" t="str">
        <f t="shared" si="93"/>
        <v/>
      </c>
      <c r="GZ149" s="224" t="str">
        <f t="shared" si="93"/>
        <v/>
      </c>
      <c r="HA149" s="224" t="str">
        <f t="shared" si="93"/>
        <v/>
      </c>
      <c r="HB149" s="224" t="str">
        <f t="shared" si="93"/>
        <v/>
      </c>
      <c r="HC149" s="224" t="str">
        <f t="shared" si="93"/>
        <v/>
      </c>
      <c r="HD149" s="224" t="str">
        <f t="shared" si="93"/>
        <v/>
      </c>
      <c r="HE149" s="224" t="str">
        <f t="shared" si="93"/>
        <v/>
      </c>
      <c r="HF149" s="224" t="str">
        <f t="shared" si="93"/>
        <v/>
      </c>
      <c r="HG149" s="224" t="str">
        <f t="shared" si="93"/>
        <v/>
      </c>
      <c r="HH149" s="224" t="str">
        <f t="shared" si="93"/>
        <v/>
      </c>
      <c r="HI149" s="224" t="str">
        <f t="shared" si="93"/>
        <v/>
      </c>
      <c r="HJ149" s="224" t="str">
        <f t="shared" si="93"/>
        <v/>
      </c>
      <c r="HK149" s="224" t="str">
        <f t="shared" si="93"/>
        <v/>
      </c>
      <c r="HL149" s="224" t="str">
        <f t="shared" si="93"/>
        <v/>
      </c>
      <c r="HM149" s="224" t="str">
        <f t="shared" si="93"/>
        <v/>
      </c>
      <c r="HN149" s="224" t="str">
        <f t="shared" si="93"/>
        <v/>
      </c>
      <c r="HO149" s="224" t="str">
        <f t="shared" si="93"/>
        <v/>
      </c>
      <c r="HP149" s="224" t="str">
        <f t="shared" si="93"/>
        <v/>
      </c>
      <c r="HQ149" s="224" t="str">
        <f t="shared" si="93"/>
        <v/>
      </c>
      <c r="HR149" s="224" t="str">
        <f t="shared" si="93"/>
        <v/>
      </c>
      <c r="HS149" s="224" t="str">
        <f t="shared" si="93"/>
        <v/>
      </c>
      <c r="HT149" s="224" t="str">
        <f t="shared" si="93"/>
        <v/>
      </c>
      <c r="HU149" s="224" t="str">
        <f t="shared" si="93"/>
        <v/>
      </c>
      <c r="HV149" s="224" t="str">
        <f t="shared" si="93"/>
        <v/>
      </c>
      <c r="HW149" s="224" t="str">
        <f t="shared" si="93"/>
        <v/>
      </c>
      <c r="HX149" s="224" t="str">
        <f t="shared" si="93"/>
        <v/>
      </c>
      <c r="HY149" s="224" t="str">
        <f t="shared" si="93"/>
        <v/>
      </c>
      <c r="HZ149" s="224" t="str">
        <f t="shared" si="93"/>
        <v/>
      </c>
      <c r="IA149" s="224" t="str">
        <f t="shared" si="93"/>
        <v/>
      </c>
      <c r="IB149" s="224" t="str">
        <f t="shared" si="93"/>
        <v/>
      </c>
      <c r="IC149" s="224" t="str">
        <f t="shared" si="93"/>
        <v/>
      </c>
      <c r="ID149" s="224" t="str">
        <f t="shared" si="93"/>
        <v/>
      </c>
      <c r="IE149" s="224" t="str">
        <f t="shared" si="93"/>
        <v/>
      </c>
      <c r="IF149" s="224" t="str">
        <f t="shared" si="93"/>
        <v/>
      </c>
      <c r="IG149" s="224" t="str">
        <f t="shared" si="93"/>
        <v/>
      </c>
      <c r="IH149" s="224" t="str">
        <f t="shared" si="93"/>
        <v/>
      </c>
      <c r="II149" s="224" t="str">
        <f t="shared" si="93"/>
        <v/>
      </c>
      <c r="IJ149" s="224" t="str">
        <f t="shared" si="93"/>
        <v/>
      </c>
      <c r="IK149" s="224" t="str">
        <f t="shared" si="93"/>
        <v/>
      </c>
      <c r="IL149" s="224" t="str">
        <f t="shared" si="93"/>
        <v/>
      </c>
      <c r="IM149" s="224" t="str">
        <f t="shared" si="93"/>
        <v/>
      </c>
      <c r="IN149" s="224" t="str">
        <f t="shared" si="93"/>
        <v/>
      </c>
      <c r="IO149" s="224" t="str">
        <f t="shared" si="93"/>
        <v/>
      </c>
      <c r="IP149" s="224" t="str">
        <f t="shared" si="93"/>
        <v/>
      </c>
      <c r="IQ149" s="224" t="str">
        <f t="shared" si="93"/>
        <v/>
      </c>
      <c r="IR149" s="224" t="str">
        <f t="shared" si="93"/>
        <v/>
      </c>
      <c r="IS149" s="224" t="str">
        <f t="shared" si="93"/>
        <v/>
      </c>
      <c r="IT149" s="224" t="str">
        <f t="shared" si="93"/>
        <v/>
      </c>
      <c r="IU149" s="224" t="str">
        <f t="shared" si="93"/>
        <v/>
      </c>
      <c r="IV149" s="224" t="str">
        <f t="shared" si="93"/>
        <v/>
      </c>
      <c r="IW149" s="224" t="str">
        <f t="shared" si="93"/>
        <v/>
      </c>
      <c r="IX149" s="224" t="str">
        <f t="shared" si="93"/>
        <v/>
      </c>
      <c r="IY149" s="224" t="str">
        <f t="shared" si="93"/>
        <v/>
      </c>
      <c r="IZ149" s="224" t="str">
        <f t="shared" si="93"/>
        <v/>
      </c>
      <c r="JA149" s="224" t="str">
        <f t="shared" si="93"/>
        <v/>
      </c>
      <c r="JB149" s="224" t="str">
        <f t="shared" ref="JB149:LM149" si="94">IFERROR(JB148/$E$148,"")</f>
        <v/>
      </c>
      <c r="JC149" s="224" t="str">
        <f t="shared" si="94"/>
        <v/>
      </c>
      <c r="JD149" s="224" t="str">
        <f t="shared" si="94"/>
        <v/>
      </c>
      <c r="JE149" s="224" t="str">
        <f t="shared" si="94"/>
        <v/>
      </c>
      <c r="JF149" s="224" t="str">
        <f t="shared" si="94"/>
        <v/>
      </c>
      <c r="JG149" s="224" t="str">
        <f t="shared" si="94"/>
        <v/>
      </c>
      <c r="JH149" s="224" t="str">
        <f t="shared" si="94"/>
        <v/>
      </c>
      <c r="JI149" s="224" t="str">
        <f t="shared" si="94"/>
        <v/>
      </c>
      <c r="JJ149" s="224" t="str">
        <f t="shared" si="94"/>
        <v/>
      </c>
      <c r="JK149" s="224" t="str">
        <f t="shared" si="94"/>
        <v/>
      </c>
      <c r="JL149" s="224" t="str">
        <f t="shared" si="94"/>
        <v/>
      </c>
      <c r="JM149" s="224" t="str">
        <f t="shared" si="94"/>
        <v/>
      </c>
      <c r="JN149" s="224" t="str">
        <f t="shared" si="94"/>
        <v/>
      </c>
      <c r="JO149" s="224" t="str">
        <f t="shared" si="94"/>
        <v/>
      </c>
      <c r="JP149" s="224" t="str">
        <f t="shared" si="94"/>
        <v/>
      </c>
      <c r="JQ149" s="224" t="str">
        <f t="shared" si="94"/>
        <v/>
      </c>
      <c r="JR149" s="224" t="str">
        <f t="shared" si="94"/>
        <v/>
      </c>
      <c r="JS149" s="224" t="str">
        <f t="shared" si="94"/>
        <v/>
      </c>
      <c r="JT149" s="224" t="str">
        <f t="shared" si="94"/>
        <v/>
      </c>
      <c r="JU149" s="224" t="str">
        <f t="shared" si="94"/>
        <v/>
      </c>
      <c r="JV149" s="224" t="str">
        <f t="shared" si="94"/>
        <v/>
      </c>
      <c r="JW149" s="224" t="str">
        <f t="shared" si="94"/>
        <v/>
      </c>
      <c r="JX149" s="224" t="str">
        <f t="shared" si="94"/>
        <v/>
      </c>
      <c r="JY149" s="224" t="str">
        <f t="shared" si="94"/>
        <v/>
      </c>
      <c r="JZ149" s="224" t="str">
        <f t="shared" si="94"/>
        <v/>
      </c>
      <c r="KA149" s="224" t="str">
        <f t="shared" si="94"/>
        <v/>
      </c>
      <c r="KB149" s="224" t="str">
        <f t="shared" si="94"/>
        <v/>
      </c>
      <c r="KC149" s="224" t="str">
        <f t="shared" si="94"/>
        <v/>
      </c>
      <c r="KD149" s="224" t="str">
        <f t="shared" si="94"/>
        <v/>
      </c>
      <c r="KE149" s="224" t="str">
        <f t="shared" si="94"/>
        <v/>
      </c>
      <c r="KF149" s="224" t="str">
        <f t="shared" si="94"/>
        <v/>
      </c>
      <c r="KG149" s="224" t="str">
        <f t="shared" si="94"/>
        <v/>
      </c>
      <c r="KH149" s="224" t="str">
        <f t="shared" si="94"/>
        <v/>
      </c>
      <c r="KI149" s="224" t="str">
        <f t="shared" si="94"/>
        <v/>
      </c>
      <c r="KJ149" s="224" t="str">
        <f t="shared" si="94"/>
        <v/>
      </c>
      <c r="KK149" s="224" t="str">
        <f t="shared" si="94"/>
        <v/>
      </c>
      <c r="KL149" s="224" t="str">
        <f t="shared" si="94"/>
        <v/>
      </c>
      <c r="KM149" s="224" t="str">
        <f t="shared" si="94"/>
        <v/>
      </c>
      <c r="KN149" s="224" t="str">
        <f t="shared" si="94"/>
        <v/>
      </c>
      <c r="KO149" s="224" t="str">
        <f t="shared" si="94"/>
        <v/>
      </c>
      <c r="KP149" s="224" t="str">
        <f t="shared" si="94"/>
        <v/>
      </c>
      <c r="KQ149" s="224" t="str">
        <f t="shared" si="94"/>
        <v/>
      </c>
      <c r="KR149" s="224" t="str">
        <f t="shared" si="94"/>
        <v/>
      </c>
      <c r="KS149" s="224" t="str">
        <f t="shared" si="94"/>
        <v/>
      </c>
      <c r="KT149" s="224" t="str">
        <f t="shared" si="94"/>
        <v/>
      </c>
      <c r="KU149" s="224" t="str">
        <f t="shared" si="94"/>
        <v/>
      </c>
      <c r="KV149" s="224" t="str">
        <f t="shared" si="94"/>
        <v/>
      </c>
      <c r="KW149" s="224" t="str">
        <f t="shared" si="94"/>
        <v/>
      </c>
      <c r="KX149" s="224" t="str">
        <f t="shared" si="94"/>
        <v/>
      </c>
      <c r="KY149" s="224" t="str">
        <f t="shared" si="94"/>
        <v/>
      </c>
      <c r="KZ149" s="224" t="str">
        <f t="shared" si="94"/>
        <v/>
      </c>
      <c r="LA149" s="224" t="str">
        <f t="shared" si="94"/>
        <v/>
      </c>
      <c r="LB149" s="224" t="str">
        <f t="shared" si="94"/>
        <v/>
      </c>
      <c r="LC149" s="224" t="str">
        <f t="shared" si="94"/>
        <v/>
      </c>
      <c r="LD149" s="224" t="str">
        <f t="shared" si="94"/>
        <v/>
      </c>
      <c r="LE149" s="224" t="str">
        <f t="shared" si="94"/>
        <v/>
      </c>
      <c r="LF149" s="224" t="str">
        <f t="shared" si="94"/>
        <v/>
      </c>
      <c r="LG149" s="224" t="str">
        <f t="shared" si="94"/>
        <v/>
      </c>
      <c r="LH149" s="224" t="str">
        <f t="shared" si="94"/>
        <v/>
      </c>
      <c r="LI149" s="224" t="str">
        <f t="shared" si="94"/>
        <v/>
      </c>
      <c r="LJ149" s="224" t="str">
        <f t="shared" si="94"/>
        <v/>
      </c>
      <c r="LK149" s="224" t="str">
        <f t="shared" si="94"/>
        <v/>
      </c>
      <c r="LL149" s="224" t="str">
        <f t="shared" si="94"/>
        <v/>
      </c>
      <c r="LM149" s="224" t="str">
        <f t="shared" si="94"/>
        <v/>
      </c>
      <c r="LN149" s="224" t="str">
        <f t="shared" ref="LN149:NY149" si="95">IFERROR(LN148/$E$148,"")</f>
        <v/>
      </c>
      <c r="LO149" s="224" t="str">
        <f t="shared" si="95"/>
        <v/>
      </c>
      <c r="LP149" s="224" t="str">
        <f t="shared" si="95"/>
        <v/>
      </c>
      <c r="LQ149" s="224" t="str">
        <f t="shared" si="95"/>
        <v/>
      </c>
      <c r="LR149" s="224" t="str">
        <f t="shared" si="95"/>
        <v/>
      </c>
      <c r="LS149" s="224" t="str">
        <f t="shared" si="95"/>
        <v/>
      </c>
      <c r="LT149" s="224" t="str">
        <f t="shared" si="95"/>
        <v/>
      </c>
      <c r="LU149" s="224" t="str">
        <f t="shared" si="95"/>
        <v/>
      </c>
      <c r="LV149" s="224" t="str">
        <f t="shared" si="95"/>
        <v/>
      </c>
      <c r="LW149" s="224" t="str">
        <f t="shared" si="95"/>
        <v/>
      </c>
      <c r="LX149" s="224" t="str">
        <f t="shared" si="95"/>
        <v/>
      </c>
      <c r="LY149" s="224" t="str">
        <f t="shared" si="95"/>
        <v/>
      </c>
      <c r="LZ149" s="224" t="str">
        <f t="shared" si="95"/>
        <v/>
      </c>
      <c r="MA149" s="224" t="str">
        <f t="shared" si="95"/>
        <v/>
      </c>
      <c r="MB149" s="224" t="str">
        <f t="shared" si="95"/>
        <v/>
      </c>
      <c r="MC149" s="224" t="str">
        <f t="shared" si="95"/>
        <v/>
      </c>
      <c r="MD149" s="224" t="str">
        <f t="shared" si="95"/>
        <v/>
      </c>
      <c r="ME149" s="224" t="str">
        <f t="shared" si="95"/>
        <v/>
      </c>
      <c r="MF149" s="224" t="str">
        <f t="shared" si="95"/>
        <v/>
      </c>
      <c r="MG149" s="224" t="str">
        <f t="shared" si="95"/>
        <v/>
      </c>
      <c r="MH149" s="224" t="str">
        <f t="shared" si="95"/>
        <v/>
      </c>
      <c r="MI149" s="224" t="str">
        <f t="shared" si="95"/>
        <v/>
      </c>
      <c r="MJ149" s="224" t="str">
        <f t="shared" si="95"/>
        <v/>
      </c>
      <c r="MK149" s="224" t="str">
        <f t="shared" si="95"/>
        <v/>
      </c>
      <c r="ML149" s="224" t="str">
        <f t="shared" si="95"/>
        <v/>
      </c>
      <c r="MM149" s="224" t="str">
        <f t="shared" si="95"/>
        <v/>
      </c>
      <c r="MN149" s="224" t="str">
        <f t="shared" si="95"/>
        <v/>
      </c>
      <c r="MO149" s="224" t="str">
        <f t="shared" si="95"/>
        <v/>
      </c>
      <c r="MP149" s="224" t="str">
        <f t="shared" si="95"/>
        <v/>
      </c>
      <c r="MQ149" s="224" t="str">
        <f t="shared" si="95"/>
        <v/>
      </c>
      <c r="MR149" s="224" t="str">
        <f t="shared" si="95"/>
        <v/>
      </c>
      <c r="MS149" s="224" t="str">
        <f t="shared" si="95"/>
        <v/>
      </c>
      <c r="MT149" s="224" t="str">
        <f t="shared" si="95"/>
        <v/>
      </c>
      <c r="MU149" s="224" t="str">
        <f t="shared" si="95"/>
        <v/>
      </c>
      <c r="MV149" s="224" t="str">
        <f t="shared" si="95"/>
        <v/>
      </c>
      <c r="MW149" s="224" t="str">
        <f t="shared" si="95"/>
        <v/>
      </c>
      <c r="MX149" s="224" t="str">
        <f t="shared" si="95"/>
        <v/>
      </c>
      <c r="MY149" s="224" t="str">
        <f t="shared" si="95"/>
        <v/>
      </c>
      <c r="MZ149" s="224" t="str">
        <f t="shared" si="95"/>
        <v/>
      </c>
      <c r="NA149" s="224" t="str">
        <f t="shared" si="95"/>
        <v/>
      </c>
      <c r="NB149" s="224" t="str">
        <f t="shared" si="95"/>
        <v/>
      </c>
      <c r="NC149" s="224" t="str">
        <f t="shared" si="95"/>
        <v/>
      </c>
      <c r="ND149" s="224" t="str">
        <f t="shared" si="95"/>
        <v/>
      </c>
      <c r="NE149" s="224" t="str">
        <f t="shared" si="95"/>
        <v/>
      </c>
      <c r="NF149" s="224" t="str">
        <f t="shared" si="95"/>
        <v/>
      </c>
      <c r="NG149" s="224" t="str">
        <f t="shared" si="95"/>
        <v/>
      </c>
      <c r="NH149" s="224" t="str">
        <f t="shared" si="95"/>
        <v/>
      </c>
      <c r="NI149" s="224" t="str">
        <f t="shared" si="95"/>
        <v/>
      </c>
      <c r="NJ149" s="224" t="str">
        <f t="shared" si="95"/>
        <v/>
      </c>
      <c r="NK149" s="224" t="str">
        <f t="shared" si="95"/>
        <v/>
      </c>
      <c r="NL149" s="224" t="str">
        <f t="shared" si="95"/>
        <v/>
      </c>
      <c r="NM149" s="224" t="str">
        <f t="shared" si="95"/>
        <v/>
      </c>
      <c r="NN149" s="224" t="str">
        <f t="shared" si="95"/>
        <v/>
      </c>
      <c r="NO149" s="224" t="str">
        <f t="shared" si="95"/>
        <v/>
      </c>
      <c r="NP149" s="224" t="str">
        <f t="shared" si="95"/>
        <v/>
      </c>
      <c r="NQ149" s="224" t="str">
        <f t="shared" si="95"/>
        <v/>
      </c>
      <c r="NR149" s="224" t="str">
        <f t="shared" si="95"/>
        <v/>
      </c>
      <c r="NS149" s="224" t="str">
        <f t="shared" si="95"/>
        <v/>
      </c>
      <c r="NT149" s="224" t="str">
        <f t="shared" si="95"/>
        <v/>
      </c>
      <c r="NU149" s="224" t="str">
        <f t="shared" si="95"/>
        <v/>
      </c>
      <c r="NV149" s="224" t="str">
        <f t="shared" si="95"/>
        <v/>
      </c>
      <c r="NW149" s="224" t="str">
        <f t="shared" si="95"/>
        <v/>
      </c>
      <c r="NX149" s="224" t="str">
        <f t="shared" si="95"/>
        <v/>
      </c>
      <c r="NY149" s="224" t="str">
        <f t="shared" si="95"/>
        <v/>
      </c>
      <c r="NZ149" s="224" t="str">
        <f t="shared" ref="NZ149:QK149" si="96">IFERROR(NZ148/$E$148,"")</f>
        <v/>
      </c>
      <c r="OA149" s="224" t="str">
        <f t="shared" si="96"/>
        <v/>
      </c>
      <c r="OB149" s="224" t="str">
        <f t="shared" si="96"/>
        <v/>
      </c>
      <c r="OC149" s="224" t="str">
        <f t="shared" si="96"/>
        <v/>
      </c>
      <c r="OD149" s="224" t="str">
        <f t="shared" si="96"/>
        <v/>
      </c>
      <c r="OE149" s="224" t="str">
        <f t="shared" si="96"/>
        <v/>
      </c>
      <c r="OF149" s="224" t="str">
        <f t="shared" si="96"/>
        <v/>
      </c>
      <c r="OG149" s="224" t="str">
        <f t="shared" si="96"/>
        <v/>
      </c>
      <c r="OH149" s="224" t="str">
        <f t="shared" si="96"/>
        <v/>
      </c>
      <c r="OI149" s="224" t="str">
        <f t="shared" si="96"/>
        <v/>
      </c>
      <c r="OJ149" s="224" t="str">
        <f t="shared" si="96"/>
        <v/>
      </c>
      <c r="OK149" s="224" t="str">
        <f t="shared" si="96"/>
        <v/>
      </c>
      <c r="OL149" s="224" t="str">
        <f t="shared" si="96"/>
        <v/>
      </c>
      <c r="OM149" s="224" t="str">
        <f t="shared" si="96"/>
        <v/>
      </c>
      <c r="ON149" s="224" t="str">
        <f t="shared" si="96"/>
        <v/>
      </c>
      <c r="OO149" s="224" t="str">
        <f t="shared" si="96"/>
        <v/>
      </c>
      <c r="OP149" s="224" t="str">
        <f t="shared" si="96"/>
        <v/>
      </c>
      <c r="OQ149" s="224" t="str">
        <f t="shared" si="96"/>
        <v/>
      </c>
      <c r="OR149" s="224" t="str">
        <f t="shared" si="96"/>
        <v/>
      </c>
      <c r="OS149" s="224" t="str">
        <f t="shared" si="96"/>
        <v/>
      </c>
      <c r="OT149" s="224" t="str">
        <f t="shared" si="96"/>
        <v/>
      </c>
      <c r="OU149" s="224" t="str">
        <f t="shared" si="96"/>
        <v/>
      </c>
      <c r="OV149" s="224" t="str">
        <f t="shared" si="96"/>
        <v/>
      </c>
      <c r="OW149" s="224" t="str">
        <f t="shared" si="96"/>
        <v/>
      </c>
      <c r="OX149" s="224" t="str">
        <f t="shared" si="96"/>
        <v/>
      </c>
      <c r="OY149" s="224" t="str">
        <f t="shared" si="96"/>
        <v/>
      </c>
      <c r="OZ149" s="224" t="str">
        <f t="shared" si="96"/>
        <v/>
      </c>
      <c r="PA149" s="224" t="str">
        <f t="shared" si="96"/>
        <v/>
      </c>
      <c r="PB149" s="224" t="str">
        <f t="shared" si="96"/>
        <v/>
      </c>
      <c r="PC149" s="224" t="str">
        <f t="shared" si="96"/>
        <v/>
      </c>
      <c r="PD149" s="224" t="str">
        <f t="shared" si="96"/>
        <v/>
      </c>
      <c r="PE149" s="224" t="str">
        <f t="shared" si="96"/>
        <v/>
      </c>
      <c r="PF149" s="224" t="str">
        <f t="shared" si="96"/>
        <v/>
      </c>
      <c r="PG149" s="224" t="str">
        <f t="shared" si="96"/>
        <v/>
      </c>
      <c r="PH149" s="224" t="str">
        <f t="shared" si="96"/>
        <v/>
      </c>
      <c r="PI149" s="224" t="str">
        <f t="shared" si="96"/>
        <v/>
      </c>
      <c r="PJ149" s="224" t="str">
        <f t="shared" si="96"/>
        <v/>
      </c>
      <c r="PK149" s="224" t="str">
        <f t="shared" si="96"/>
        <v/>
      </c>
      <c r="PL149" s="224" t="str">
        <f t="shared" si="96"/>
        <v/>
      </c>
      <c r="PM149" s="224" t="str">
        <f t="shared" si="96"/>
        <v/>
      </c>
      <c r="PN149" s="224" t="str">
        <f t="shared" si="96"/>
        <v/>
      </c>
      <c r="PO149" s="224" t="str">
        <f t="shared" si="96"/>
        <v/>
      </c>
      <c r="PP149" s="224" t="str">
        <f t="shared" si="96"/>
        <v/>
      </c>
      <c r="PQ149" s="224" t="str">
        <f t="shared" si="96"/>
        <v/>
      </c>
      <c r="PR149" s="224" t="str">
        <f t="shared" si="96"/>
        <v/>
      </c>
      <c r="PS149" s="224" t="str">
        <f t="shared" si="96"/>
        <v/>
      </c>
      <c r="PT149" s="224" t="str">
        <f t="shared" si="96"/>
        <v/>
      </c>
      <c r="PU149" s="224" t="str">
        <f t="shared" si="96"/>
        <v/>
      </c>
      <c r="PV149" s="224" t="str">
        <f t="shared" si="96"/>
        <v/>
      </c>
      <c r="PW149" s="224" t="str">
        <f t="shared" si="96"/>
        <v/>
      </c>
      <c r="PX149" s="224" t="str">
        <f t="shared" si="96"/>
        <v/>
      </c>
      <c r="PY149" s="224" t="str">
        <f t="shared" si="96"/>
        <v/>
      </c>
      <c r="PZ149" s="224" t="str">
        <f t="shared" si="96"/>
        <v/>
      </c>
      <c r="QA149" s="224" t="str">
        <f t="shared" si="96"/>
        <v/>
      </c>
      <c r="QB149" s="224" t="str">
        <f t="shared" si="96"/>
        <v/>
      </c>
      <c r="QC149" s="224" t="str">
        <f t="shared" si="96"/>
        <v/>
      </c>
      <c r="QD149" s="224" t="str">
        <f t="shared" si="96"/>
        <v/>
      </c>
      <c r="QE149" s="224" t="str">
        <f t="shared" si="96"/>
        <v/>
      </c>
      <c r="QF149" s="224" t="str">
        <f t="shared" si="96"/>
        <v/>
      </c>
      <c r="QG149" s="224" t="str">
        <f t="shared" si="96"/>
        <v/>
      </c>
      <c r="QH149" s="224" t="str">
        <f t="shared" si="96"/>
        <v/>
      </c>
      <c r="QI149" s="224" t="str">
        <f t="shared" si="96"/>
        <v/>
      </c>
      <c r="QJ149" s="224" t="str">
        <f t="shared" si="96"/>
        <v/>
      </c>
      <c r="QK149" s="224" t="str">
        <f t="shared" si="96"/>
        <v/>
      </c>
      <c r="QL149" s="224" t="str">
        <f t="shared" ref="QL149:SK149" si="97">IFERROR(QL148/$E$148,"")</f>
        <v/>
      </c>
      <c r="QM149" s="224" t="str">
        <f t="shared" si="97"/>
        <v/>
      </c>
      <c r="QN149" s="224" t="str">
        <f t="shared" si="97"/>
        <v/>
      </c>
      <c r="QO149" s="224" t="str">
        <f t="shared" si="97"/>
        <v/>
      </c>
      <c r="QP149" s="224" t="str">
        <f t="shared" si="97"/>
        <v/>
      </c>
      <c r="QQ149" s="224" t="str">
        <f t="shared" si="97"/>
        <v/>
      </c>
      <c r="QR149" s="224" t="str">
        <f t="shared" si="97"/>
        <v/>
      </c>
      <c r="QS149" s="224" t="str">
        <f t="shared" si="97"/>
        <v/>
      </c>
      <c r="QT149" s="224" t="str">
        <f t="shared" si="97"/>
        <v/>
      </c>
      <c r="QU149" s="224" t="str">
        <f t="shared" si="97"/>
        <v/>
      </c>
      <c r="QV149" s="224" t="str">
        <f t="shared" si="97"/>
        <v/>
      </c>
      <c r="QW149" s="224" t="str">
        <f t="shared" si="97"/>
        <v/>
      </c>
      <c r="QX149" s="224" t="str">
        <f t="shared" si="97"/>
        <v/>
      </c>
      <c r="QY149" s="224" t="str">
        <f t="shared" si="97"/>
        <v/>
      </c>
      <c r="QZ149" s="224" t="str">
        <f t="shared" si="97"/>
        <v/>
      </c>
      <c r="RA149" s="224" t="str">
        <f t="shared" si="97"/>
        <v/>
      </c>
      <c r="RB149" s="224" t="str">
        <f t="shared" si="97"/>
        <v/>
      </c>
      <c r="RC149" s="224" t="str">
        <f t="shared" si="97"/>
        <v/>
      </c>
      <c r="RD149" s="224" t="str">
        <f t="shared" si="97"/>
        <v/>
      </c>
      <c r="RE149" s="224" t="str">
        <f t="shared" si="97"/>
        <v/>
      </c>
      <c r="RF149" s="224" t="str">
        <f t="shared" si="97"/>
        <v/>
      </c>
      <c r="RG149" s="224" t="str">
        <f t="shared" si="97"/>
        <v/>
      </c>
      <c r="RH149" s="224" t="str">
        <f t="shared" si="97"/>
        <v/>
      </c>
      <c r="RI149" s="224" t="str">
        <f t="shared" si="97"/>
        <v/>
      </c>
      <c r="RJ149" s="224" t="str">
        <f t="shared" si="97"/>
        <v/>
      </c>
      <c r="RK149" s="224" t="str">
        <f t="shared" si="97"/>
        <v/>
      </c>
      <c r="RL149" s="224" t="str">
        <f t="shared" si="97"/>
        <v/>
      </c>
      <c r="RM149" s="224" t="str">
        <f t="shared" si="97"/>
        <v/>
      </c>
      <c r="RN149" s="224" t="str">
        <f t="shared" si="97"/>
        <v/>
      </c>
      <c r="RO149" s="224" t="str">
        <f t="shared" si="97"/>
        <v/>
      </c>
      <c r="RP149" s="224" t="str">
        <f t="shared" si="97"/>
        <v/>
      </c>
      <c r="RQ149" s="224" t="str">
        <f t="shared" si="97"/>
        <v/>
      </c>
      <c r="RR149" s="224" t="str">
        <f t="shared" si="97"/>
        <v/>
      </c>
      <c r="RS149" s="224" t="str">
        <f t="shared" si="97"/>
        <v/>
      </c>
      <c r="RT149" s="224" t="str">
        <f t="shared" si="97"/>
        <v/>
      </c>
      <c r="RU149" s="224" t="str">
        <f t="shared" si="97"/>
        <v/>
      </c>
      <c r="RV149" s="224" t="str">
        <f t="shared" si="97"/>
        <v/>
      </c>
      <c r="RW149" s="224" t="str">
        <f t="shared" si="97"/>
        <v/>
      </c>
      <c r="RX149" s="224" t="str">
        <f t="shared" si="97"/>
        <v/>
      </c>
      <c r="RY149" s="224" t="str">
        <f t="shared" si="97"/>
        <v/>
      </c>
      <c r="RZ149" s="224" t="str">
        <f t="shared" si="97"/>
        <v/>
      </c>
      <c r="SA149" s="224" t="str">
        <f t="shared" si="97"/>
        <v/>
      </c>
      <c r="SB149" s="224" t="str">
        <f t="shared" si="97"/>
        <v/>
      </c>
      <c r="SC149" s="224" t="str">
        <f t="shared" si="97"/>
        <v/>
      </c>
      <c r="SD149" s="224" t="str">
        <f t="shared" si="97"/>
        <v/>
      </c>
      <c r="SE149" s="224" t="str">
        <f t="shared" si="97"/>
        <v/>
      </c>
      <c r="SF149" s="224" t="str">
        <f t="shared" si="97"/>
        <v/>
      </c>
      <c r="SG149" s="224" t="str">
        <f t="shared" si="97"/>
        <v/>
      </c>
      <c r="SH149" s="224" t="str">
        <f t="shared" si="97"/>
        <v/>
      </c>
      <c r="SI149" s="224" t="str">
        <f t="shared" si="97"/>
        <v/>
      </c>
      <c r="SJ149" s="224" t="str">
        <f t="shared" si="97"/>
        <v/>
      </c>
      <c r="SK149" s="224" t="str">
        <f t="shared" si="97"/>
        <v/>
      </c>
      <c r="SM149" s="21"/>
      <c r="SN149" s="21"/>
      <c r="SO149" s="21"/>
      <c r="SP149" s="21"/>
      <c r="SQ149" s="21"/>
      <c r="SR149" s="21"/>
      <c r="SS149" s="21"/>
      <c r="ST149" s="21"/>
      <c r="SU149" s="21"/>
      <c r="SV149" s="21"/>
      <c r="SW149" s="21"/>
      <c r="SX149" s="21"/>
      <c r="SY149" s="21"/>
      <c r="SZ149" s="21"/>
      <c r="TA149" s="21"/>
      <c r="TB149" s="21"/>
      <c r="TC149" s="21"/>
      <c r="TD149" s="21"/>
      <c r="TE149" s="21"/>
      <c r="TF149" s="21"/>
      <c r="TG149" s="21"/>
      <c r="TH149" s="21"/>
      <c r="TI149" s="21"/>
      <c r="TJ149" s="21"/>
      <c r="TK149" s="21"/>
      <c r="TL149" s="21"/>
      <c r="TM149" s="21"/>
      <c r="TN149" s="21"/>
      <c r="TO149" s="21"/>
      <c r="TP149" s="21"/>
      <c r="TQ149" s="21"/>
      <c r="TR149" s="21"/>
      <c r="TS149" s="21"/>
      <c r="TT149" s="21"/>
      <c r="TU149" s="21"/>
      <c r="TV149" s="21"/>
      <c r="TW149" s="21"/>
      <c r="TX149" s="21"/>
      <c r="TY149" s="21"/>
      <c r="TZ149" s="21"/>
      <c r="UA149" s="21"/>
      <c r="UB149" s="21"/>
      <c r="UC149" s="21"/>
      <c r="UD149" s="21"/>
      <c r="UE149" s="21"/>
      <c r="UF149" s="21"/>
      <c r="UG149" s="21"/>
      <c r="UH149" s="21"/>
      <c r="UI149" s="21"/>
      <c r="UJ149" s="21"/>
      <c r="UK149" s="21"/>
      <c r="UL149" s="21"/>
      <c r="UM149" s="21"/>
      <c r="UN149" s="21"/>
      <c r="UO149" s="21"/>
      <c r="UP149" s="21"/>
      <c r="UQ149" s="21"/>
      <c r="UR149" s="21"/>
      <c r="US149" s="21"/>
      <c r="UT149" s="21"/>
      <c r="UU149" s="21"/>
      <c r="UV149" s="21"/>
      <c r="UW149" s="21"/>
      <c r="UX149" s="21"/>
      <c r="UY149" s="21"/>
      <c r="UZ149" s="21"/>
      <c r="VA149" s="21"/>
      <c r="VB149" s="21"/>
      <c r="VC149" s="21"/>
      <c r="VD149" s="21"/>
      <c r="VE149" s="21"/>
      <c r="VF149" s="21"/>
      <c r="VG149" s="21"/>
      <c r="VH149" s="21"/>
      <c r="VI149" s="21"/>
      <c r="VJ149" s="21"/>
      <c r="VK149" s="21"/>
      <c r="VL149" s="21"/>
      <c r="VM149" s="21"/>
      <c r="VN149" s="21"/>
      <c r="VO149" s="21"/>
      <c r="VP149" s="21"/>
      <c r="VQ149" s="21"/>
      <c r="VR149" s="21"/>
      <c r="VS149" s="21"/>
      <c r="VT149" s="21"/>
      <c r="VU149" s="21"/>
      <c r="VV149" s="21"/>
      <c r="VW149" s="21"/>
      <c r="VX149" s="21"/>
      <c r="VY149" s="21"/>
      <c r="VZ149" s="21"/>
      <c r="WA149" s="21"/>
      <c r="WB149" s="21"/>
      <c r="WC149" s="21"/>
      <c r="WD149" s="21"/>
      <c r="WE149" s="21"/>
      <c r="WF149" s="21"/>
      <c r="WG149" s="21"/>
      <c r="WH149" s="21"/>
      <c r="WI149" s="21"/>
      <c r="WJ149" s="21"/>
      <c r="WK149" s="21"/>
      <c r="WL149" s="21"/>
      <c r="WM149" s="21"/>
      <c r="WN149" s="21"/>
      <c r="WO149" s="21"/>
      <c r="WP149" s="21"/>
      <c r="WQ149" s="21"/>
      <c r="WR149" s="21"/>
      <c r="WS149" s="21"/>
      <c r="WT149" s="21"/>
      <c r="WU149" s="21"/>
      <c r="WV149" s="21"/>
      <c r="WW149" s="21"/>
      <c r="WX149" s="21"/>
      <c r="WY149" s="21"/>
      <c r="WZ149" s="21"/>
      <c r="XA149" s="21"/>
      <c r="XB149" s="21"/>
      <c r="XC149" s="21"/>
      <c r="XD149" s="21"/>
      <c r="XE149" s="21"/>
      <c r="XF149" s="21"/>
      <c r="XG149" s="21"/>
      <c r="XH149" s="21"/>
      <c r="XI149" s="21"/>
      <c r="XJ149" s="21"/>
      <c r="XK149" s="21"/>
      <c r="XL149" s="21"/>
      <c r="XM149" s="21"/>
      <c r="XN149" s="21"/>
      <c r="XO149" s="21"/>
      <c r="XP149" s="21"/>
      <c r="XQ149" s="21"/>
      <c r="XR149" s="21"/>
      <c r="XS149" s="21"/>
      <c r="XT149" s="21"/>
      <c r="XU149" s="21"/>
      <c r="XV149" s="21"/>
      <c r="XW149" s="21"/>
      <c r="XX149" s="21"/>
      <c r="XY149" s="21"/>
      <c r="XZ149" s="21"/>
      <c r="YA149" s="21"/>
      <c r="YB149" s="21"/>
      <c r="YC149" s="21"/>
      <c r="YD149" s="21"/>
      <c r="YE149" s="21"/>
      <c r="YF149" s="21"/>
      <c r="YG149" s="21"/>
      <c r="YH149" s="21"/>
      <c r="YI149" s="21"/>
      <c r="YJ149" s="21"/>
      <c r="YK149" s="21"/>
      <c r="YL149" s="21"/>
      <c r="YM149" s="21"/>
      <c r="YN149" s="21"/>
      <c r="YO149" s="21"/>
      <c r="YP149" s="21"/>
      <c r="YQ149" s="21"/>
      <c r="YR149" s="21"/>
      <c r="YS149" s="21"/>
      <c r="YT149" s="21"/>
      <c r="YU149" s="21"/>
      <c r="YV149" s="21"/>
      <c r="YW149" s="21"/>
      <c r="YX149" s="21"/>
      <c r="YY149" s="21"/>
      <c r="YZ149" s="21"/>
      <c r="ZA149" s="21"/>
      <c r="ZB149" s="21"/>
      <c r="ZC149" s="21"/>
      <c r="ZD149" s="21"/>
      <c r="ZE149" s="21"/>
      <c r="ZF149" s="21"/>
      <c r="ZG149" s="21"/>
      <c r="ZH149" s="21"/>
      <c r="ZI149" s="21"/>
      <c r="ZJ149" s="21"/>
      <c r="ZK149" s="21"/>
      <c r="ZL149" s="21"/>
      <c r="ZM149" s="21"/>
      <c r="ZN149" s="21"/>
      <c r="ZO149" s="21"/>
      <c r="ZP149" s="21"/>
      <c r="ZQ149" s="21"/>
      <c r="ZR149" s="21"/>
      <c r="ZS149" s="21"/>
      <c r="ZT149" s="21"/>
      <c r="ZU149" s="21"/>
      <c r="ZV149" s="21"/>
      <c r="ZW149" s="21"/>
      <c r="ZX149" s="21"/>
      <c r="ZY149" s="21"/>
      <c r="ZZ149" s="21"/>
      <c r="AAA149" s="21"/>
      <c r="AAB149" s="21"/>
      <c r="AAC149" s="21"/>
      <c r="AAD149" s="21"/>
      <c r="AAE149" s="21"/>
      <c r="AAF149" s="21"/>
      <c r="AAG149" s="21"/>
      <c r="AAH149" s="21"/>
      <c r="AAI149" s="21"/>
      <c r="AAJ149" s="21"/>
      <c r="AAK149" s="21"/>
      <c r="AAL149" s="21"/>
      <c r="AAM149" s="21"/>
      <c r="AAN149" s="21"/>
      <c r="AAO149" s="21"/>
      <c r="AAP149" s="21"/>
      <c r="AAQ149" s="21"/>
      <c r="AAR149" s="21"/>
      <c r="AAS149" s="21"/>
      <c r="AAT149" s="21"/>
      <c r="AAU149" s="21"/>
      <c r="AAV149" s="21"/>
      <c r="AAW149" s="21"/>
      <c r="AAX149" s="21"/>
      <c r="AAY149" s="21"/>
      <c r="AAZ149" s="21"/>
      <c r="ABA149" s="21"/>
      <c r="ABB149" s="21"/>
      <c r="ABC149" s="21"/>
      <c r="ABD149" s="21"/>
      <c r="ABE149" s="21"/>
      <c r="ABF149" s="21"/>
      <c r="ABG149" s="21"/>
      <c r="ABH149" s="21"/>
      <c r="ABI149" s="21"/>
      <c r="ABJ149" s="21"/>
      <c r="ABK149" s="21"/>
      <c r="ABL149" s="21"/>
      <c r="ABM149" s="21"/>
      <c r="ABN149" s="21"/>
      <c r="ABO149" s="21"/>
      <c r="ABP149" s="21"/>
      <c r="ABQ149" s="21"/>
      <c r="ABR149" s="21"/>
      <c r="ABS149" s="21"/>
      <c r="ABT149" s="21"/>
      <c r="ABU149" s="21"/>
      <c r="ABV149" s="21"/>
      <c r="ABW149" s="21"/>
      <c r="ABX149" s="21"/>
      <c r="ABY149" s="21"/>
      <c r="ABZ149" s="21"/>
      <c r="ACA149" s="21"/>
      <c r="ACB149" s="21"/>
      <c r="ACC149" s="21"/>
      <c r="ACD149" s="21"/>
      <c r="ACE149" s="21"/>
      <c r="ACF149" s="21"/>
      <c r="ACG149" s="21"/>
      <c r="ACH149" s="21"/>
      <c r="ACI149" s="21"/>
      <c r="ACJ149" s="21"/>
      <c r="ACK149" s="21"/>
      <c r="ACL149" s="21"/>
      <c r="ACM149" s="21"/>
      <c r="ACN149" s="21"/>
      <c r="ACO149" s="21"/>
      <c r="ACP149" s="21"/>
      <c r="ACQ149" s="21"/>
      <c r="ACR149" s="21"/>
      <c r="ACS149" s="21"/>
      <c r="ACT149" s="21"/>
      <c r="ACU149" s="21"/>
      <c r="ACV149" s="21"/>
      <c r="ACW149" s="21"/>
      <c r="ACX149" s="21"/>
      <c r="ACY149" s="21"/>
      <c r="ACZ149" s="21"/>
      <c r="ADA149" s="21"/>
      <c r="ADB149" s="21"/>
      <c r="ADC149" s="21"/>
      <c r="ADD149" s="21"/>
      <c r="ADE149" s="21"/>
      <c r="ADF149" s="21"/>
      <c r="ADG149" s="21"/>
      <c r="ADH149" s="21"/>
      <c r="ADI149" s="21"/>
      <c r="ADJ149" s="21"/>
      <c r="ADK149" s="21"/>
      <c r="ADL149" s="21"/>
      <c r="ADM149" s="21"/>
      <c r="ADN149" s="21"/>
      <c r="ADO149" s="21"/>
      <c r="ADP149" s="21"/>
      <c r="ADQ149" s="21"/>
      <c r="ADR149" s="21"/>
      <c r="ADS149" s="21"/>
      <c r="ADT149" s="21"/>
      <c r="ADU149" s="21"/>
      <c r="ADV149" s="21"/>
      <c r="ADW149" s="21"/>
      <c r="ADX149" s="21"/>
      <c r="ADY149" s="21"/>
      <c r="ADZ149" s="21"/>
      <c r="AEA149" s="21"/>
      <c r="AEB149" s="21"/>
      <c r="AEC149" s="21"/>
      <c r="AED149" s="21"/>
      <c r="AEE149" s="21"/>
      <c r="AEF149" s="21"/>
      <c r="AEG149" s="21"/>
      <c r="AEH149" s="21"/>
      <c r="AEI149" s="21"/>
      <c r="AEJ149" s="21"/>
      <c r="AEK149" s="21"/>
      <c r="AEL149" s="21"/>
      <c r="AEM149" s="21"/>
      <c r="AEN149" s="21"/>
      <c r="AEO149" s="21"/>
      <c r="AEP149" s="21"/>
      <c r="AEQ149" s="21"/>
      <c r="AER149" s="21"/>
      <c r="AES149" s="21"/>
      <c r="AET149" s="21"/>
      <c r="AEU149" s="21"/>
      <c r="AEV149" s="21"/>
      <c r="AEW149" s="21"/>
      <c r="AEX149" s="21"/>
      <c r="AEY149" s="21"/>
      <c r="AEZ149" s="21"/>
      <c r="AFA149" s="21"/>
      <c r="AFB149" s="21"/>
      <c r="AFC149" s="21"/>
      <c r="AFD149" s="21"/>
      <c r="AFE149" s="21"/>
      <c r="AFF149" s="21"/>
      <c r="AFG149" s="21"/>
      <c r="AFH149" s="21"/>
      <c r="AFI149" s="21"/>
      <c r="AFJ149" s="21"/>
      <c r="AFK149" s="21"/>
      <c r="AFL149" s="21"/>
      <c r="AFM149" s="21"/>
      <c r="AFN149" s="21"/>
      <c r="AFO149" s="21"/>
      <c r="AFP149" s="21"/>
      <c r="AFQ149" s="21"/>
      <c r="AFR149" s="21"/>
      <c r="AFS149" s="21"/>
      <c r="AFT149" s="21"/>
      <c r="AFU149" s="21"/>
      <c r="AFV149" s="21"/>
      <c r="AFW149" s="21"/>
      <c r="AFX149" s="21"/>
      <c r="AFY149" s="21"/>
      <c r="AFZ149" s="21"/>
      <c r="AGA149" s="21"/>
      <c r="AGB149" s="21"/>
      <c r="AGC149" s="21"/>
      <c r="AGD149" s="21"/>
      <c r="AGE149" s="21"/>
      <c r="AGF149" s="21"/>
      <c r="AGG149" s="21"/>
      <c r="AGH149" s="21"/>
      <c r="AGI149" s="21"/>
      <c r="AGJ149" s="21"/>
      <c r="AGK149" s="21"/>
      <c r="AGL149" s="21"/>
      <c r="AGM149" s="21"/>
      <c r="AGN149" s="21"/>
      <c r="AGO149" s="21"/>
      <c r="AGP149" s="21"/>
      <c r="AGQ149" s="21"/>
      <c r="AGR149" s="21"/>
      <c r="AGS149" s="21"/>
      <c r="AGT149" s="21"/>
      <c r="AGU149" s="21"/>
      <c r="AGV149" s="21"/>
      <c r="AGW149" s="21"/>
      <c r="AGX149" s="21"/>
      <c r="AGY149" s="21"/>
      <c r="AGZ149" s="21"/>
      <c r="AHA149" s="21"/>
      <c r="AHB149" s="21"/>
      <c r="AHC149" s="21"/>
      <c r="AHD149" s="21"/>
      <c r="AHE149" s="21"/>
      <c r="AHF149" s="21"/>
      <c r="AHG149" s="21"/>
      <c r="AHH149" s="21"/>
      <c r="AHI149" s="21"/>
      <c r="AHJ149" s="21"/>
      <c r="AHK149" s="21"/>
      <c r="AHL149" s="21"/>
      <c r="AHM149" s="21"/>
      <c r="AHN149" s="21"/>
      <c r="AHO149" s="21"/>
      <c r="AHP149" s="21"/>
      <c r="AHQ149" s="21"/>
      <c r="AHR149" s="21"/>
      <c r="AHS149" s="21"/>
      <c r="AHT149" s="21"/>
      <c r="AHU149" s="21"/>
      <c r="AHV149" s="21"/>
      <c r="AHW149" s="21"/>
      <c r="AHX149" s="21"/>
      <c r="AHY149" s="21"/>
      <c r="AHZ149" s="21"/>
      <c r="AIA149" s="21"/>
      <c r="AIB149" s="21"/>
      <c r="AIC149" s="21"/>
      <c r="AID149" s="21"/>
      <c r="AIE149" s="21"/>
      <c r="AIF149" s="21"/>
      <c r="AIG149" s="21"/>
      <c r="AIH149" s="21"/>
      <c r="AII149" s="21"/>
      <c r="AIJ149" s="21"/>
      <c r="AIK149" s="21"/>
      <c r="AIL149" s="21"/>
      <c r="AIM149" s="21"/>
      <c r="AIN149" s="21"/>
      <c r="AIO149" s="21"/>
      <c r="AIP149" s="21"/>
      <c r="AIQ149" s="21"/>
      <c r="AIR149" s="21"/>
      <c r="AIS149" s="21"/>
      <c r="AIT149" s="21"/>
      <c r="AIU149" s="21"/>
      <c r="AIV149" s="21"/>
      <c r="AIW149" s="21"/>
      <c r="AIX149" s="21"/>
      <c r="AIY149" s="21"/>
      <c r="AIZ149" s="21"/>
      <c r="AJA149" s="21"/>
      <c r="AJB149" s="21"/>
      <c r="AJC149" s="21"/>
      <c r="AJD149" s="21"/>
      <c r="AJE149" s="21"/>
      <c r="AJF149" s="21"/>
      <c r="AJG149" s="21"/>
      <c r="AJH149" s="21"/>
      <c r="AJI149" s="21"/>
      <c r="AJJ149" s="21"/>
      <c r="AJK149" s="21"/>
      <c r="AJL149" s="21"/>
      <c r="AJM149" s="21"/>
      <c r="AJN149" s="21"/>
      <c r="AJO149" s="21"/>
      <c r="AJP149" s="21"/>
      <c r="AJQ149" s="21"/>
      <c r="AJR149" s="21"/>
      <c r="AJS149" s="21"/>
      <c r="AJT149" s="21"/>
      <c r="AJU149" s="21"/>
      <c r="AJV149" s="21"/>
      <c r="AJW149" s="21"/>
      <c r="AJX149" s="21"/>
      <c r="AJY149" s="21"/>
      <c r="AJZ149" s="21"/>
      <c r="AKA149" s="21"/>
      <c r="AKB149" s="21"/>
      <c r="AKC149" s="21"/>
      <c r="AKD149" s="21"/>
      <c r="AKE149" s="21"/>
      <c r="AKF149" s="21"/>
      <c r="AKG149" s="21"/>
      <c r="AKH149" s="21"/>
      <c r="AKI149" s="21"/>
      <c r="AKJ149" s="21"/>
      <c r="AKK149" s="21"/>
      <c r="AKL149" s="21"/>
      <c r="AKM149" s="21"/>
      <c r="AKN149" s="21"/>
      <c r="AKO149" s="21"/>
      <c r="AKP149" s="21"/>
      <c r="AKQ149" s="21"/>
      <c r="AKR149" s="21"/>
      <c r="AKS149" s="21"/>
      <c r="AKT149" s="21"/>
      <c r="AKU149" s="21"/>
      <c r="AKV149" s="21"/>
      <c r="AKW149" s="21"/>
      <c r="AKX149" s="21"/>
      <c r="AKY149" s="21"/>
      <c r="AKZ149" s="21"/>
      <c r="ALA149" s="21"/>
      <c r="ALB149" s="21"/>
      <c r="ALC149" s="21"/>
      <c r="ALD149" s="21"/>
      <c r="ALE149" s="21"/>
      <c r="ALF149" s="21"/>
      <c r="ALG149" s="21"/>
      <c r="ALH149" s="21"/>
      <c r="ALI149" s="21"/>
      <c r="ALJ149" s="21"/>
      <c r="ALK149" s="21"/>
      <c r="ALL149" s="21"/>
      <c r="ALM149" s="21"/>
      <c r="ALN149" s="21"/>
      <c r="ALO149" s="21"/>
      <c r="ALP149" s="21"/>
      <c r="ALQ149" s="21"/>
      <c r="ALR149" s="21"/>
      <c r="ALS149" s="21"/>
      <c r="ALT149" s="21"/>
      <c r="ALU149" s="21"/>
      <c r="ALV149" s="21"/>
      <c r="ALW149" s="21"/>
      <c r="ALX149" s="21"/>
      <c r="ALY149" s="21"/>
      <c r="ALZ149" s="21"/>
      <c r="AMA149" s="21"/>
      <c r="AMB149" s="21"/>
      <c r="AMC149" s="21"/>
      <c r="AMD149" s="21"/>
      <c r="AME149" s="21"/>
      <c r="AMF149" s="21"/>
      <c r="AMG149" s="21"/>
      <c r="AMH149" s="21"/>
      <c r="AMI149" s="21"/>
      <c r="AMJ149" s="21"/>
      <c r="AMK149" s="21"/>
      <c r="AML149" s="21"/>
      <c r="AMM149" s="21"/>
      <c r="AMN149" s="21"/>
      <c r="AMO149" s="21"/>
      <c r="AMP149" s="21"/>
      <c r="AMQ149" s="21"/>
      <c r="AMR149" s="21"/>
      <c r="AMS149" s="21"/>
      <c r="AMT149" s="21"/>
      <c r="AMU149" s="21"/>
      <c r="AMV149" s="21"/>
      <c r="AMW149" s="21"/>
      <c r="AMX149" s="21"/>
      <c r="AMY149" s="21"/>
      <c r="AMZ149" s="21"/>
      <c r="ANA149" s="21"/>
      <c r="ANB149" s="21"/>
      <c r="ANC149" s="21"/>
      <c r="AND149" s="21"/>
      <c r="ANE149" s="21"/>
      <c r="ANF149" s="21"/>
      <c r="ANG149" s="21"/>
      <c r="ANH149" s="21"/>
      <c r="ANI149" s="21"/>
      <c r="ANJ149" s="21"/>
      <c r="ANK149" s="21"/>
      <c r="ANL149" s="21"/>
      <c r="ANM149" s="21"/>
      <c r="ANN149" s="21"/>
      <c r="ANO149" s="21"/>
      <c r="ANP149" s="21"/>
      <c r="ANQ149" s="21"/>
      <c r="ANR149" s="21"/>
      <c r="ANS149" s="21"/>
      <c r="ANT149" s="21"/>
      <c r="ANU149" s="21"/>
      <c r="ANV149" s="21"/>
      <c r="ANW149" s="21"/>
      <c r="ANX149" s="21"/>
      <c r="ANY149" s="21"/>
      <c r="ANZ149" s="21"/>
      <c r="AOA149" s="21"/>
      <c r="AOB149" s="21"/>
      <c r="AOC149" s="21"/>
      <c r="AOD149" s="21"/>
      <c r="AOE149" s="21"/>
      <c r="AOF149" s="21"/>
      <c r="AOG149" s="21"/>
      <c r="AOH149" s="21"/>
      <c r="AOI149" s="21"/>
      <c r="AOJ149" s="21"/>
      <c r="AOK149" s="21"/>
      <c r="AOL149" s="21"/>
      <c r="AOM149" s="21"/>
      <c r="AON149" s="21"/>
      <c r="AOO149" s="21"/>
      <c r="AOP149" s="21"/>
      <c r="AOQ149" s="21"/>
      <c r="AOR149" s="21"/>
      <c r="AOS149" s="21"/>
      <c r="AOT149" s="21"/>
      <c r="AOU149" s="21"/>
      <c r="AOV149" s="21"/>
      <c r="AOW149" s="21"/>
      <c r="AOX149" s="21"/>
      <c r="AOY149" s="21"/>
      <c r="AOZ149" s="21"/>
      <c r="APA149" s="21"/>
      <c r="APB149" s="21"/>
      <c r="APC149" s="21"/>
      <c r="APD149" s="21"/>
      <c r="APE149" s="21"/>
      <c r="APF149" s="21"/>
      <c r="APG149" s="21"/>
      <c r="APH149" s="21"/>
      <c r="API149" s="21"/>
      <c r="APJ149" s="21"/>
      <c r="APK149" s="21"/>
      <c r="APL149" s="21"/>
      <c r="APM149" s="21"/>
      <c r="APN149" s="21"/>
      <c r="APO149" s="21"/>
      <c r="APP149" s="21"/>
      <c r="APQ149" s="21"/>
      <c r="APR149" s="21"/>
      <c r="APS149" s="21"/>
      <c r="APT149" s="21"/>
      <c r="APU149" s="21"/>
      <c r="APV149" s="21"/>
      <c r="APW149" s="21"/>
      <c r="APX149" s="21"/>
      <c r="APY149" s="21"/>
      <c r="APZ149" s="21"/>
      <c r="AQA149" s="21"/>
      <c r="AQB149" s="21"/>
      <c r="AQC149" s="21"/>
      <c r="AQD149" s="21"/>
      <c r="AQE149" s="21"/>
      <c r="AQF149" s="21"/>
      <c r="AQG149" s="21"/>
      <c r="AQH149" s="21"/>
      <c r="AQI149" s="21"/>
      <c r="AQJ149" s="21"/>
      <c r="AQK149" s="21"/>
      <c r="AQL149" s="21"/>
      <c r="AQM149" s="21"/>
      <c r="AQN149" s="21"/>
      <c r="AQO149" s="21"/>
      <c r="AQP149" s="21"/>
      <c r="AQQ149" s="21"/>
      <c r="AQR149" s="21"/>
      <c r="AQS149" s="21"/>
      <c r="AQT149" s="21"/>
      <c r="AQU149" s="21"/>
      <c r="AQV149" s="21"/>
      <c r="AQW149" s="21"/>
      <c r="AQX149" s="21"/>
      <c r="AQY149" s="21"/>
      <c r="AQZ149" s="21"/>
      <c r="ARA149" s="21"/>
      <c r="ARB149" s="21"/>
      <c r="ARC149" s="21"/>
      <c r="ARD149" s="21"/>
      <c r="ARE149" s="21"/>
      <c r="ARF149" s="21"/>
      <c r="ARG149" s="21"/>
      <c r="ARH149" s="21"/>
      <c r="ARI149" s="21"/>
      <c r="ARJ149" s="21"/>
      <c r="ARK149" s="21"/>
      <c r="ARL149" s="21"/>
      <c r="ARM149" s="21"/>
      <c r="ARN149" s="21"/>
      <c r="ARO149" s="21"/>
      <c r="ARP149" s="21"/>
      <c r="ARQ149" s="21"/>
      <c r="ARR149" s="21"/>
      <c r="ARS149" s="21"/>
      <c r="ART149" s="21"/>
      <c r="ARU149" s="21"/>
      <c r="ARV149" s="21"/>
      <c r="ARW149" s="21"/>
      <c r="ARX149" s="21"/>
      <c r="ARY149" s="21"/>
      <c r="ARZ149" s="21"/>
      <c r="ASA149" s="21"/>
      <c r="ASB149" s="21"/>
      <c r="ASC149" s="21"/>
      <c r="ASD149" s="21"/>
      <c r="ASE149" s="21"/>
      <c r="ASF149" s="21"/>
      <c r="ASG149" s="21"/>
      <c r="ASH149" s="21"/>
      <c r="ASI149" s="21"/>
      <c r="ASJ149" s="21"/>
      <c r="ASK149" s="21"/>
      <c r="ASL149" s="21"/>
      <c r="ASM149" s="21"/>
      <c r="ASN149" s="21"/>
      <c r="ASO149" s="21"/>
      <c r="ASP149" s="21"/>
      <c r="ASQ149" s="21"/>
      <c r="ASR149" s="21"/>
      <c r="ASS149" s="21"/>
      <c r="AST149" s="21"/>
      <c r="ASU149" s="21"/>
      <c r="ASV149" s="21"/>
      <c r="ASW149" s="21"/>
      <c r="ASX149" s="21"/>
      <c r="ASY149" s="21"/>
      <c r="ASZ149" s="21"/>
      <c r="ATA149" s="21"/>
      <c r="ATB149" s="21"/>
      <c r="ATC149" s="21"/>
      <c r="ATD149" s="21"/>
      <c r="ATE149" s="21"/>
      <c r="ATF149" s="21"/>
      <c r="ATG149" s="21"/>
      <c r="ATH149" s="21"/>
      <c r="ATI149" s="21"/>
      <c r="ATJ149" s="21"/>
      <c r="ATK149" s="21"/>
      <c r="ATL149" s="21"/>
      <c r="ATM149" s="21"/>
      <c r="ATN149" s="21"/>
      <c r="ATO149" s="21"/>
      <c r="ATP149" s="21"/>
      <c r="ATQ149" s="21"/>
      <c r="ATR149" s="21"/>
      <c r="ATS149" s="21"/>
      <c r="ATT149" s="21"/>
      <c r="ATU149" s="21"/>
      <c r="ATV149" s="21"/>
      <c r="ATW149" s="21"/>
      <c r="ATX149" s="21"/>
      <c r="ATY149" s="21"/>
      <c r="ATZ149" s="21"/>
      <c r="AUA149" s="21"/>
      <c r="AUB149" s="21"/>
      <c r="AUC149" s="21"/>
      <c r="AUD149" s="21"/>
      <c r="AUE149" s="21"/>
      <c r="AUF149" s="21"/>
      <c r="AUG149" s="21"/>
      <c r="AUH149" s="21"/>
      <c r="AUI149" s="21"/>
      <c r="AUJ149" s="21"/>
      <c r="AUK149" s="21"/>
      <c r="AUL149" s="21"/>
      <c r="AUM149" s="21"/>
      <c r="AUN149" s="21"/>
      <c r="AUO149" s="21"/>
      <c r="AUP149" s="21"/>
      <c r="AUQ149" s="21"/>
      <c r="AUR149" s="21"/>
      <c r="AUS149" s="21"/>
      <c r="AUT149" s="21"/>
      <c r="AUU149" s="21"/>
      <c r="AUV149" s="21"/>
      <c r="AUW149" s="21"/>
      <c r="AUX149" s="21"/>
      <c r="AUY149" s="21"/>
      <c r="AUZ149" s="21"/>
      <c r="AVA149" s="21"/>
      <c r="AVB149" s="21"/>
      <c r="AVC149" s="21"/>
      <c r="AVD149" s="21"/>
      <c r="AVE149" s="21"/>
      <c r="AVF149" s="21"/>
      <c r="AVG149" s="21"/>
      <c r="AVH149" s="21"/>
      <c r="AVI149" s="21"/>
      <c r="AVJ149" s="21"/>
      <c r="AVK149" s="21"/>
      <c r="AVL149" s="21"/>
      <c r="AVM149" s="21"/>
      <c r="AVN149" s="21"/>
      <c r="AVO149" s="21"/>
      <c r="AVP149" s="21"/>
      <c r="AVQ149" s="21"/>
      <c r="AVR149" s="21"/>
      <c r="AVS149" s="21"/>
      <c r="AVT149" s="21"/>
      <c r="AVU149" s="21"/>
      <c r="AVV149" s="21"/>
      <c r="AVW149" s="21"/>
      <c r="AVX149" s="21"/>
      <c r="AVY149" s="21"/>
      <c r="AVZ149" s="21"/>
      <c r="AWA149" s="21"/>
      <c r="AWB149" s="21"/>
      <c r="AWC149" s="21"/>
      <c r="AWD149" s="21"/>
      <c r="AWE149" s="21"/>
      <c r="AWF149" s="21"/>
      <c r="AWG149" s="21"/>
      <c r="AWH149" s="21"/>
      <c r="AWI149" s="21"/>
      <c r="AWJ149" s="21"/>
      <c r="AWK149" s="21"/>
      <c r="AWL149" s="21"/>
      <c r="AWM149" s="21"/>
      <c r="AWN149" s="21"/>
      <c r="AWO149" s="21"/>
      <c r="AWP149" s="21"/>
      <c r="AWQ149" s="21"/>
      <c r="AWR149" s="21"/>
      <c r="AWS149" s="21"/>
      <c r="AWT149" s="21"/>
      <c r="AWU149" s="21"/>
      <c r="AWV149" s="21"/>
      <c r="AWW149" s="21"/>
      <c r="AWX149" s="21"/>
      <c r="AWY149" s="21"/>
      <c r="AWZ149" s="21"/>
      <c r="AXA149" s="21"/>
      <c r="AXB149" s="21"/>
      <c r="AXC149" s="21"/>
      <c r="AXD149" s="21"/>
      <c r="AXE149" s="21"/>
      <c r="AXF149" s="21"/>
      <c r="AXG149" s="21"/>
      <c r="AXH149" s="21"/>
      <c r="AXI149" s="21"/>
      <c r="AXJ149" s="21"/>
      <c r="AXK149" s="21"/>
      <c r="AXL149" s="21"/>
      <c r="AXM149" s="21"/>
      <c r="AXN149" s="21"/>
      <c r="AXO149" s="21"/>
      <c r="AXP149" s="21"/>
      <c r="AXQ149" s="21"/>
      <c r="AXR149" s="21"/>
      <c r="AXS149" s="21"/>
      <c r="AXT149" s="21"/>
      <c r="AXU149" s="21"/>
      <c r="AXV149" s="21"/>
      <c r="AXW149" s="21"/>
      <c r="AXX149" s="21"/>
      <c r="AXY149" s="21"/>
      <c r="AXZ149" s="21"/>
      <c r="AYA149" s="21"/>
      <c r="AYB149" s="21"/>
      <c r="AYC149" s="21"/>
      <c r="AYD149" s="21"/>
      <c r="AYE149" s="21"/>
      <c r="AYF149" s="21"/>
      <c r="AYG149" s="21"/>
      <c r="AYH149" s="21"/>
      <c r="AYI149" s="21"/>
      <c r="AYJ149" s="21"/>
      <c r="AYK149" s="21"/>
      <c r="AYL149" s="21"/>
      <c r="AYM149" s="21"/>
      <c r="AYN149" s="21"/>
      <c r="AYO149" s="21"/>
      <c r="AYP149" s="21"/>
      <c r="AYQ149" s="21"/>
      <c r="AYR149" s="21"/>
      <c r="AYS149" s="21"/>
      <c r="AYT149" s="21"/>
      <c r="AYU149" s="21"/>
      <c r="AYV149" s="21"/>
      <c r="AYW149" s="21"/>
      <c r="AYX149" s="21"/>
      <c r="AYY149" s="21"/>
      <c r="AYZ149" s="21"/>
      <c r="AZA149" s="21"/>
      <c r="AZB149" s="21"/>
      <c r="AZC149" s="21"/>
      <c r="AZD149" s="21"/>
      <c r="AZE149" s="21"/>
      <c r="AZF149" s="21"/>
      <c r="AZG149" s="21"/>
      <c r="AZH149" s="21"/>
      <c r="AZI149" s="21"/>
      <c r="AZJ149" s="21"/>
      <c r="AZK149" s="21"/>
      <c r="AZL149" s="21"/>
      <c r="AZM149" s="21"/>
      <c r="AZN149" s="21"/>
      <c r="AZO149" s="21"/>
      <c r="AZP149" s="21"/>
      <c r="AZQ149" s="21"/>
      <c r="AZR149" s="21"/>
      <c r="AZS149" s="21"/>
      <c r="AZT149" s="21"/>
      <c r="AZU149" s="21"/>
      <c r="AZV149" s="21"/>
      <c r="AZW149" s="21"/>
      <c r="AZX149" s="21"/>
      <c r="AZY149" s="21"/>
      <c r="AZZ149" s="21"/>
      <c r="BAA149" s="21"/>
      <c r="BAB149" s="21"/>
      <c r="BAC149" s="21"/>
      <c r="BAD149" s="21"/>
      <c r="BAE149" s="21"/>
      <c r="BAF149" s="21"/>
      <c r="BAG149" s="21"/>
      <c r="BAH149" s="21"/>
      <c r="BAI149" s="21"/>
      <c r="BAJ149" s="21"/>
      <c r="BAK149" s="21"/>
      <c r="BAL149" s="21"/>
      <c r="BAM149" s="21"/>
      <c r="BAN149" s="21"/>
      <c r="BAO149" s="21"/>
      <c r="BAP149" s="21"/>
      <c r="BAQ149" s="21"/>
      <c r="BAR149" s="21"/>
      <c r="BAS149" s="21"/>
      <c r="BAT149" s="21"/>
      <c r="BAU149" s="21"/>
      <c r="BAV149" s="21"/>
      <c r="BAW149" s="21"/>
      <c r="BAX149" s="21"/>
      <c r="BAY149" s="21"/>
      <c r="BAZ149" s="21"/>
      <c r="BBA149" s="21"/>
      <c r="BBB149" s="21"/>
      <c r="BBC149" s="21"/>
      <c r="BBD149" s="21"/>
      <c r="BBE149" s="21"/>
      <c r="BBF149" s="21"/>
      <c r="BBG149" s="21"/>
      <c r="BBH149" s="21"/>
      <c r="BBI149" s="21"/>
      <c r="BBJ149" s="21"/>
      <c r="BBK149" s="21"/>
      <c r="BBL149" s="21"/>
      <c r="BBM149" s="21"/>
      <c r="BBN149" s="21"/>
      <c r="BBO149" s="21"/>
      <c r="BBP149" s="21"/>
      <c r="BBQ149" s="21"/>
      <c r="BBR149" s="21"/>
      <c r="BBS149" s="21"/>
      <c r="BBT149" s="21"/>
      <c r="BBU149" s="21"/>
      <c r="BBV149" s="21"/>
      <c r="BBW149" s="21"/>
      <c r="BBX149" s="21"/>
      <c r="BBY149" s="21"/>
      <c r="BBZ149" s="21"/>
      <c r="BCA149" s="21"/>
      <c r="BCB149" s="21"/>
      <c r="BCC149" s="21"/>
      <c r="BCD149" s="21"/>
      <c r="BCE149" s="21"/>
      <c r="BCF149" s="21"/>
      <c r="BCG149" s="21"/>
      <c r="BCH149" s="21"/>
      <c r="BCI149" s="21"/>
      <c r="BCJ149" s="21"/>
      <c r="BCK149" s="21"/>
      <c r="BCL149" s="21"/>
      <c r="BCM149" s="21"/>
      <c r="BCN149" s="21"/>
      <c r="BCO149" s="21"/>
      <c r="BCP149" s="21"/>
      <c r="BCQ149" s="21"/>
      <c r="BCR149" s="21"/>
      <c r="BCS149" s="21"/>
      <c r="BCT149" s="21"/>
      <c r="BCU149" s="21"/>
      <c r="BCV149" s="21"/>
      <c r="BCW149" s="21"/>
      <c r="BCX149" s="21"/>
      <c r="BCY149" s="21"/>
      <c r="BCZ149" s="21"/>
      <c r="BDA149" s="21"/>
      <c r="BDB149" s="21"/>
      <c r="BDC149" s="21"/>
      <c r="BDD149" s="21"/>
      <c r="BDE149" s="21"/>
      <c r="BDF149" s="21"/>
      <c r="BDG149" s="21"/>
      <c r="BDH149" s="21"/>
      <c r="BDI149" s="21"/>
      <c r="BDJ149" s="21"/>
      <c r="BDK149" s="21"/>
      <c r="BDL149" s="21"/>
      <c r="BDM149" s="21"/>
      <c r="BDN149" s="21"/>
      <c r="BDO149" s="21"/>
      <c r="BDP149" s="21"/>
      <c r="BDQ149" s="21"/>
      <c r="BDR149" s="21"/>
      <c r="BDS149" s="21"/>
      <c r="BDT149" s="21"/>
      <c r="BDU149" s="21"/>
      <c r="BDV149" s="21"/>
      <c r="BDW149" s="21"/>
      <c r="BDX149" s="21"/>
      <c r="BDY149" s="21"/>
      <c r="BDZ149" s="21"/>
      <c r="BEA149" s="21"/>
      <c r="BEB149" s="21"/>
      <c r="BEC149" s="21"/>
      <c r="BED149" s="21"/>
      <c r="BEE149" s="21"/>
      <c r="BEF149" s="21"/>
      <c r="BEG149" s="21"/>
      <c r="BEH149" s="21"/>
      <c r="BEI149" s="21"/>
      <c r="BEJ149" s="21"/>
      <c r="BEK149" s="21"/>
      <c r="BEL149" s="21"/>
      <c r="BEM149" s="21"/>
      <c r="BEN149" s="21"/>
      <c r="BEO149" s="21"/>
      <c r="BEP149" s="21"/>
      <c r="BEQ149" s="21"/>
      <c r="BER149" s="21"/>
      <c r="BES149" s="21"/>
      <c r="BET149" s="21"/>
      <c r="BEU149" s="21"/>
      <c r="BEV149" s="21"/>
      <c r="BEW149" s="21"/>
      <c r="BEX149" s="21"/>
      <c r="BEY149" s="21"/>
      <c r="BEZ149" s="21"/>
      <c r="BFA149" s="21"/>
      <c r="BFB149" s="21"/>
      <c r="BFC149" s="21"/>
      <c r="BFD149" s="21"/>
      <c r="BFE149" s="21"/>
      <c r="BFF149" s="21"/>
      <c r="BFG149" s="21"/>
      <c r="BFH149" s="21"/>
      <c r="BFI149" s="21"/>
      <c r="BFJ149" s="21"/>
      <c r="BFK149" s="21"/>
      <c r="BFL149" s="21"/>
      <c r="BFM149" s="21"/>
      <c r="BFN149" s="21"/>
      <c r="BFO149" s="21"/>
      <c r="BFP149" s="21"/>
      <c r="BFQ149" s="21"/>
      <c r="BFR149" s="21"/>
      <c r="BFS149" s="21"/>
      <c r="BFT149" s="21"/>
      <c r="BFU149" s="21"/>
      <c r="BFV149" s="21"/>
      <c r="BFW149" s="21"/>
      <c r="BFX149" s="21"/>
      <c r="BFY149" s="21"/>
      <c r="BFZ149" s="21"/>
      <c r="BGA149" s="21"/>
      <c r="BGB149" s="21"/>
      <c r="BGC149" s="21"/>
      <c r="BGD149" s="21"/>
      <c r="BGE149" s="21"/>
      <c r="BGF149" s="21"/>
      <c r="BGG149" s="21"/>
      <c r="BGH149" s="21"/>
      <c r="BGI149" s="21"/>
      <c r="BGJ149" s="21"/>
      <c r="BGK149" s="21"/>
      <c r="BGL149" s="21"/>
      <c r="BGM149" s="21"/>
      <c r="BGN149" s="21"/>
      <c r="BGO149" s="21"/>
      <c r="BGP149" s="21"/>
      <c r="BGQ149" s="21"/>
      <c r="BGR149" s="21"/>
      <c r="BGS149" s="21"/>
      <c r="BGT149" s="21"/>
      <c r="BGU149" s="21"/>
      <c r="BGV149" s="21"/>
      <c r="BGW149" s="21"/>
      <c r="BGX149" s="21"/>
      <c r="BGY149" s="21"/>
      <c r="BGZ149" s="21"/>
      <c r="BHA149" s="21"/>
      <c r="BHB149" s="21"/>
      <c r="BHC149" s="21"/>
      <c r="BHD149" s="21"/>
      <c r="BHE149" s="21"/>
      <c r="BHF149" s="21"/>
      <c r="BHG149" s="21"/>
      <c r="BHH149" s="21"/>
      <c r="BHI149" s="21"/>
      <c r="BHJ149" s="21"/>
      <c r="BHK149" s="21"/>
      <c r="BHL149" s="21"/>
      <c r="BHM149" s="21"/>
      <c r="BHN149" s="21"/>
      <c r="BHO149" s="21"/>
      <c r="BHP149" s="21"/>
      <c r="BHQ149" s="21"/>
      <c r="BHR149" s="21"/>
      <c r="BHS149" s="21"/>
      <c r="BHT149" s="21"/>
      <c r="BHU149" s="21"/>
      <c r="BHV149" s="21"/>
      <c r="BHW149" s="21"/>
      <c r="BHX149" s="21"/>
      <c r="BHY149" s="21"/>
      <c r="BHZ149" s="21"/>
      <c r="BIA149" s="21"/>
      <c r="BIB149" s="21"/>
      <c r="BIC149" s="21"/>
      <c r="BID149" s="21"/>
      <c r="BIE149" s="21"/>
      <c r="BIF149" s="21"/>
      <c r="BIG149" s="21"/>
      <c r="BIH149" s="21"/>
      <c r="BII149" s="21"/>
      <c r="BIJ149" s="21"/>
      <c r="BIK149" s="21"/>
      <c r="BIL149" s="21"/>
      <c r="BIM149" s="21"/>
      <c r="BIN149" s="21"/>
      <c r="BIO149" s="21"/>
      <c r="BIP149" s="21"/>
      <c r="BIQ149" s="21"/>
      <c r="BIR149" s="21"/>
      <c r="BIS149" s="21"/>
      <c r="BIT149" s="21"/>
      <c r="BIU149" s="21"/>
      <c r="BIV149" s="21"/>
      <c r="BIW149" s="21"/>
      <c r="BIX149" s="21"/>
      <c r="BIY149" s="21"/>
      <c r="BIZ149" s="21"/>
      <c r="BJA149" s="21"/>
      <c r="BJB149" s="21"/>
      <c r="BJC149" s="21"/>
      <c r="BJD149" s="21"/>
      <c r="BJE149" s="21"/>
      <c r="BJF149" s="21"/>
      <c r="BJG149" s="21"/>
      <c r="BJH149" s="21"/>
      <c r="BJI149" s="21"/>
      <c r="BJJ149" s="21"/>
      <c r="BJK149" s="21"/>
      <c r="BJL149" s="21"/>
      <c r="BJM149" s="21"/>
      <c r="BJN149" s="21"/>
      <c r="BJO149" s="21"/>
      <c r="BJP149" s="21"/>
      <c r="BJQ149" s="21"/>
      <c r="BJR149" s="21"/>
      <c r="BJS149" s="21"/>
      <c r="BJT149" s="21"/>
      <c r="BJU149" s="21"/>
      <c r="BJV149" s="21"/>
      <c r="BJW149" s="21"/>
      <c r="BJX149" s="21"/>
      <c r="BJY149" s="21"/>
      <c r="BJZ149" s="21"/>
      <c r="BKA149" s="21"/>
      <c r="BKB149" s="21"/>
      <c r="BKC149" s="21"/>
      <c r="BKD149" s="21"/>
      <c r="BKE149" s="21"/>
      <c r="BKF149" s="21"/>
      <c r="BKG149" s="21"/>
      <c r="BKH149" s="21"/>
      <c r="BKI149" s="21"/>
      <c r="BKJ149" s="21"/>
      <c r="BKK149" s="21"/>
      <c r="BKL149" s="21"/>
      <c r="BKM149" s="21"/>
      <c r="BKN149" s="21"/>
      <c r="BKO149" s="21"/>
      <c r="BKP149" s="21"/>
      <c r="BKQ149" s="21"/>
      <c r="BKR149" s="21"/>
      <c r="BKS149" s="21"/>
      <c r="BKT149" s="21"/>
      <c r="BKU149" s="21"/>
      <c r="BKV149" s="21"/>
      <c r="BKW149" s="21"/>
      <c r="BKX149" s="21"/>
      <c r="BKY149" s="21"/>
      <c r="BKZ149" s="21"/>
      <c r="BLA149" s="21"/>
      <c r="BLB149" s="21"/>
      <c r="BLC149" s="21"/>
      <c r="BLD149" s="21"/>
      <c r="BLE149" s="21"/>
      <c r="BLF149" s="21"/>
      <c r="BLG149" s="21"/>
      <c r="BLH149" s="21"/>
      <c r="BLI149" s="21"/>
      <c r="BLJ149" s="21"/>
      <c r="BLK149" s="21"/>
      <c r="BLL149" s="21"/>
      <c r="BLM149" s="21"/>
      <c r="BLN149" s="21"/>
      <c r="BLO149" s="21"/>
      <c r="BLP149" s="21"/>
      <c r="BLQ149" s="21"/>
      <c r="BLR149" s="21"/>
      <c r="BLS149" s="21"/>
      <c r="BLT149" s="21"/>
      <c r="BLU149" s="21"/>
      <c r="BLV149" s="21"/>
      <c r="BLW149" s="21"/>
      <c r="BLX149" s="21"/>
      <c r="BLY149" s="21"/>
      <c r="BLZ149" s="21"/>
      <c r="BMA149" s="21"/>
      <c r="BMB149" s="21"/>
      <c r="BMC149" s="21"/>
      <c r="BMD149" s="21"/>
      <c r="BME149" s="21"/>
      <c r="BMF149" s="21"/>
      <c r="BMG149" s="21"/>
      <c r="BMH149" s="21"/>
      <c r="BMI149" s="21"/>
      <c r="BMJ149" s="21"/>
      <c r="BMK149" s="21"/>
      <c r="BML149" s="21"/>
      <c r="BMM149" s="21"/>
      <c r="BMN149" s="21"/>
      <c r="BMO149" s="21"/>
      <c r="BMP149" s="21"/>
      <c r="BMQ149" s="21"/>
      <c r="BMR149" s="21"/>
      <c r="BMS149" s="21"/>
      <c r="BMT149" s="21"/>
      <c r="BMU149" s="21"/>
      <c r="BMV149" s="21"/>
      <c r="BMW149" s="21"/>
      <c r="BMX149" s="21"/>
      <c r="BMY149" s="21"/>
      <c r="BMZ149" s="21"/>
      <c r="BNA149" s="21"/>
      <c r="BNB149" s="21"/>
      <c r="BNC149" s="21"/>
      <c r="BND149" s="21"/>
      <c r="BNE149" s="21"/>
      <c r="BNF149" s="21"/>
      <c r="BNG149" s="21"/>
      <c r="BNH149" s="21"/>
      <c r="BNI149" s="21"/>
      <c r="BNJ149" s="21"/>
      <c r="BNK149" s="21"/>
      <c r="BNL149" s="21"/>
      <c r="BNM149" s="21"/>
      <c r="BNN149" s="21"/>
      <c r="BNO149" s="21"/>
      <c r="BNP149" s="21"/>
      <c r="BNQ149" s="21"/>
      <c r="BNR149" s="21"/>
      <c r="BNS149" s="21"/>
      <c r="BNT149" s="21"/>
      <c r="BNU149" s="21"/>
      <c r="BNV149" s="21"/>
      <c r="BNW149" s="21"/>
      <c r="BNX149" s="21"/>
      <c r="BNY149" s="21"/>
      <c r="BNZ149" s="21"/>
      <c r="BOA149" s="21"/>
      <c r="BOB149" s="21"/>
      <c r="BOC149" s="21"/>
      <c r="BOD149" s="21"/>
      <c r="BOE149" s="21"/>
      <c r="BOF149" s="21"/>
      <c r="BOG149" s="21"/>
      <c r="BOH149" s="21"/>
      <c r="BOI149" s="21"/>
      <c r="BOJ149" s="21"/>
      <c r="BOK149" s="21"/>
      <c r="BOL149" s="21"/>
      <c r="BOM149" s="21"/>
      <c r="BON149" s="21"/>
      <c r="BOO149" s="21"/>
      <c r="BOP149" s="21"/>
      <c r="BOQ149" s="21"/>
      <c r="BOR149" s="21"/>
      <c r="BOS149" s="21"/>
      <c r="BOT149" s="21"/>
      <c r="BOU149" s="21"/>
      <c r="BOV149" s="21"/>
      <c r="BOW149" s="21"/>
      <c r="BOX149" s="21"/>
      <c r="BOY149" s="21"/>
      <c r="BOZ149" s="21"/>
      <c r="BPA149" s="21"/>
      <c r="BPB149" s="21"/>
      <c r="BPC149" s="21"/>
      <c r="BPD149" s="21"/>
      <c r="BPE149" s="21"/>
      <c r="BPF149" s="21"/>
      <c r="BPG149" s="21"/>
      <c r="BPH149" s="21"/>
      <c r="BPI149" s="21"/>
      <c r="BPJ149" s="21"/>
      <c r="BPK149" s="21"/>
      <c r="BPL149" s="21"/>
      <c r="BPM149" s="21"/>
      <c r="BPN149" s="21"/>
      <c r="BPO149" s="21"/>
      <c r="BPP149" s="21"/>
      <c r="BPQ149" s="21"/>
      <c r="BPR149" s="21"/>
      <c r="BPS149" s="21"/>
      <c r="BPT149" s="21"/>
      <c r="BPU149" s="21"/>
      <c r="BPV149" s="21"/>
      <c r="BPW149" s="21"/>
      <c r="BPX149" s="21"/>
      <c r="BPY149" s="21"/>
      <c r="BPZ149" s="21"/>
      <c r="BQA149" s="21"/>
      <c r="BQB149" s="21"/>
      <c r="BQC149" s="21"/>
      <c r="BQD149" s="21"/>
      <c r="BQE149" s="21"/>
      <c r="BQF149" s="21"/>
      <c r="BQG149" s="21"/>
      <c r="BQH149" s="21"/>
      <c r="BQI149" s="21"/>
      <c r="BQJ149" s="21"/>
      <c r="BQK149" s="21"/>
      <c r="BQL149" s="21"/>
      <c r="BQM149" s="21"/>
      <c r="BQN149" s="21"/>
      <c r="BQO149" s="21"/>
      <c r="BQP149" s="21"/>
      <c r="BQQ149" s="21"/>
      <c r="BQR149" s="21"/>
      <c r="BQS149" s="21"/>
      <c r="BQT149" s="21"/>
      <c r="BQU149" s="21"/>
      <c r="BQV149" s="21"/>
      <c r="BQW149" s="21"/>
      <c r="BQX149" s="21"/>
      <c r="BQY149" s="21"/>
      <c r="BQZ149" s="21"/>
      <c r="BRA149" s="21"/>
      <c r="BRB149" s="21"/>
      <c r="BRC149" s="21"/>
      <c r="BRD149" s="21"/>
      <c r="BRE149" s="21"/>
      <c r="BRF149" s="21"/>
      <c r="BRG149" s="21"/>
      <c r="BRH149" s="21"/>
      <c r="BRI149" s="21"/>
      <c r="BRJ149" s="21"/>
      <c r="BRK149" s="21"/>
      <c r="BRL149" s="21"/>
      <c r="BRM149" s="21"/>
      <c r="BRN149" s="21"/>
      <c r="BRO149" s="21"/>
      <c r="BRP149" s="21"/>
      <c r="BRQ149" s="21"/>
      <c r="BRR149" s="21"/>
      <c r="BRS149" s="21"/>
      <c r="BRT149" s="21"/>
      <c r="BRU149" s="21"/>
      <c r="BRV149" s="21"/>
      <c r="BRW149" s="21"/>
      <c r="BRX149" s="21"/>
      <c r="BRY149" s="21"/>
      <c r="BRZ149" s="21"/>
      <c r="BSA149" s="21"/>
      <c r="BSB149" s="21"/>
      <c r="BSC149" s="21"/>
      <c r="BSD149" s="21"/>
      <c r="BSE149" s="21"/>
      <c r="BSF149" s="21"/>
      <c r="BSG149" s="21"/>
      <c r="BSH149" s="21"/>
      <c r="BSI149" s="21"/>
      <c r="BSJ149" s="21"/>
      <c r="BSK149" s="21"/>
      <c r="BSL149" s="21"/>
      <c r="BSM149" s="21"/>
      <c r="BSN149" s="21"/>
      <c r="BSO149" s="21"/>
      <c r="BSP149" s="21"/>
      <c r="BSQ149" s="21"/>
      <c r="BSR149" s="21"/>
      <c r="BSS149" s="21"/>
      <c r="BST149" s="21"/>
      <c r="BSU149" s="21"/>
      <c r="BSV149" s="21"/>
      <c r="BSW149" s="21"/>
      <c r="BSX149" s="21"/>
      <c r="BSY149" s="21"/>
      <c r="BSZ149" s="21"/>
      <c r="BTA149" s="21"/>
      <c r="BTB149" s="21"/>
      <c r="BTC149" s="21"/>
      <c r="BTD149" s="21"/>
      <c r="BTE149" s="21"/>
      <c r="BTF149" s="21"/>
      <c r="BTG149" s="21"/>
      <c r="BTH149" s="21"/>
      <c r="BTI149" s="21"/>
      <c r="BTJ149" s="21"/>
      <c r="BTK149" s="21"/>
      <c r="BTL149" s="21"/>
      <c r="BTM149" s="21"/>
      <c r="BTN149" s="21"/>
      <c r="BTO149" s="21"/>
      <c r="BTP149" s="21"/>
      <c r="BTQ149" s="21"/>
      <c r="BTR149" s="21"/>
      <c r="BTS149" s="21"/>
      <c r="BTT149" s="21"/>
      <c r="BTU149" s="21"/>
      <c r="BTV149" s="21"/>
      <c r="BTW149" s="21"/>
      <c r="BTX149" s="21"/>
      <c r="BTY149" s="21"/>
      <c r="BTZ149" s="21"/>
      <c r="BUA149" s="21"/>
      <c r="BUB149" s="21"/>
      <c r="BUC149" s="21"/>
      <c r="BUD149" s="21"/>
      <c r="BUE149" s="21"/>
      <c r="BUF149" s="21"/>
      <c r="BUG149" s="21"/>
      <c r="BUH149" s="21"/>
      <c r="BUI149" s="21"/>
      <c r="BUJ149" s="21"/>
      <c r="BUK149" s="21"/>
      <c r="BUL149" s="21"/>
      <c r="BUM149" s="21"/>
      <c r="BUN149" s="21"/>
      <c r="BUO149" s="21"/>
      <c r="BUP149" s="21"/>
      <c r="BUQ149" s="21"/>
      <c r="BUR149" s="21"/>
      <c r="BUS149" s="21"/>
      <c r="BUT149" s="21"/>
      <c r="BUU149" s="21"/>
      <c r="BUV149" s="21"/>
      <c r="BUW149" s="21"/>
      <c r="BUX149" s="21"/>
      <c r="BUY149" s="21"/>
      <c r="BUZ149" s="21"/>
      <c r="BVA149" s="21"/>
      <c r="BVB149" s="21"/>
      <c r="BVC149" s="21"/>
      <c r="BVD149" s="21"/>
      <c r="BVE149" s="21"/>
      <c r="BVF149" s="21"/>
      <c r="BVG149" s="21"/>
      <c r="BVH149" s="21"/>
      <c r="BVI149" s="21"/>
      <c r="BVJ149" s="21"/>
      <c r="BVK149" s="21"/>
      <c r="BVL149" s="21"/>
      <c r="BVM149" s="21"/>
      <c r="BVN149" s="21"/>
      <c r="BVO149" s="21"/>
      <c r="BVP149" s="21"/>
      <c r="BVQ149" s="21"/>
      <c r="BVR149" s="21"/>
      <c r="BVS149" s="21"/>
      <c r="BVT149" s="21"/>
      <c r="BVU149" s="21"/>
      <c r="BVV149" s="21"/>
      <c r="BVW149" s="21"/>
      <c r="BVX149" s="21"/>
      <c r="BVY149" s="21"/>
      <c r="BVZ149" s="21"/>
      <c r="BWA149" s="21"/>
      <c r="BWB149" s="21"/>
      <c r="BWC149" s="21"/>
      <c r="BWD149" s="21"/>
      <c r="BWE149" s="21"/>
      <c r="BWF149" s="21"/>
      <c r="BWG149" s="21"/>
      <c r="BWH149" s="21"/>
      <c r="BWI149" s="21"/>
      <c r="BWJ149" s="21"/>
      <c r="BWK149" s="21"/>
      <c r="BWL149" s="21"/>
      <c r="BWM149" s="21"/>
      <c r="BWN149" s="21"/>
      <c r="BWO149" s="21"/>
      <c r="BWP149" s="21"/>
      <c r="BWQ149" s="21"/>
      <c r="BWR149" s="21"/>
      <c r="BWS149" s="21"/>
      <c r="BWT149" s="21"/>
      <c r="BWU149" s="21"/>
      <c r="BWV149" s="21"/>
      <c r="BWW149" s="21"/>
      <c r="BWX149" s="21"/>
      <c r="BWY149" s="21"/>
      <c r="BWZ149" s="21"/>
      <c r="BXA149" s="21"/>
      <c r="BXB149" s="21"/>
      <c r="BXC149" s="21"/>
      <c r="BXD149" s="21"/>
      <c r="BXE149" s="21"/>
      <c r="BXF149" s="21"/>
      <c r="BXG149" s="21"/>
      <c r="BXH149" s="21"/>
      <c r="BXI149" s="21"/>
      <c r="BXJ149" s="21"/>
      <c r="BXK149" s="21"/>
      <c r="BXL149" s="21"/>
      <c r="BXM149" s="21"/>
      <c r="BXN149" s="21"/>
      <c r="BXO149" s="21"/>
      <c r="BXP149" s="21"/>
      <c r="BXQ149" s="21"/>
      <c r="BXR149" s="21"/>
      <c r="BXS149" s="21"/>
      <c r="BXT149" s="21"/>
      <c r="BXU149" s="21"/>
      <c r="BXV149" s="21"/>
      <c r="BXW149" s="21"/>
      <c r="BXX149" s="21"/>
      <c r="BXY149" s="21"/>
      <c r="BXZ149" s="21"/>
      <c r="BYA149" s="21"/>
      <c r="BYB149" s="21"/>
      <c r="BYC149" s="21"/>
      <c r="BYD149" s="21"/>
      <c r="BYE149" s="21"/>
      <c r="BYF149" s="21"/>
      <c r="BYG149" s="21"/>
      <c r="BYH149" s="21"/>
      <c r="BYI149" s="21"/>
      <c r="BYJ149" s="21"/>
      <c r="BYK149" s="21"/>
      <c r="BYL149" s="21"/>
      <c r="BYM149" s="21"/>
      <c r="BYN149" s="21"/>
      <c r="BYO149" s="21"/>
      <c r="BYP149" s="21"/>
      <c r="BYQ149" s="21"/>
      <c r="BYR149" s="21"/>
      <c r="BYS149" s="21"/>
      <c r="BYT149" s="21"/>
      <c r="BYU149" s="21"/>
      <c r="BYV149" s="21"/>
      <c r="BYW149" s="21"/>
      <c r="BYX149" s="21"/>
      <c r="BYY149" s="21"/>
      <c r="BYZ149" s="21"/>
      <c r="BZA149" s="21"/>
      <c r="BZB149" s="21"/>
      <c r="BZC149" s="21"/>
      <c r="BZD149" s="21"/>
      <c r="BZE149" s="21"/>
      <c r="BZF149" s="21"/>
      <c r="BZG149" s="21"/>
      <c r="BZH149" s="21"/>
      <c r="BZI149" s="21"/>
      <c r="BZJ149" s="21"/>
      <c r="BZK149" s="21"/>
      <c r="BZL149" s="21"/>
      <c r="BZM149" s="21"/>
      <c r="BZN149" s="21"/>
      <c r="BZO149" s="21"/>
      <c r="BZP149" s="21"/>
      <c r="BZQ149" s="21"/>
      <c r="BZR149" s="21"/>
      <c r="BZS149" s="21"/>
      <c r="BZT149" s="21"/>
      <c r="BZU149" s="21"/>
      <c r="BZV149" s="21"/>
      <c r="BZW149" s="21"/>
      <c r="BZX149" s="21"/>
      <c r="BZY149" s="21"/>
      <c r="BZZ149" s="21"/>
      <c r="CAA149" s="21"/>
      <c r="CAB149" s="21"/>
      <c r="CAC149" s="21"/>
      <c r="CAD149" s="21"/>
      <c r="CAE149" s="21"/>
      <c r="CAF149" s="21"/>
      <c r="CAG149" s="21"/>
      <c r="CAH149" s="21"/>
      <c r="CAI149" s="21"/>
      <c r="CAJ149" s="21"/>
      <c r="CAK149" s="21"/>
      <c r="CAL149" s="21"/>
      <c r="CAM149" s="21"/>
      <c r="CAN149" s="21"/>
      <c r="CAO149" s="21"/>
      <c r="CAP149" s="21"/>
      <c r="CAQ149" s="21"/>
      <c r="CAR149" s="21"/>
      <c r="CAS149" s="21"/>
      <c r="CAT149" s="21"/>
      <c r="CAU149" s="21"/>
      <c r="CAV149" s="21"/>
      <c r="CAW149" s="21"/>
      <c r="CAX149" s="21"/>
      <c r="CAY149" s="21"/>
      <c r="CAZ149" s="21"/>
      <c r="CBA149" s="21"/>
      <c r="CBB149" s="21"/>
      <c r="CBC149" s="21"/>
      <c r="CBD149" s="21"/>
      <c r="CBE149" s="21"/>
      <c r="CBF149" s="21"/>
      <c r="CBG149" s="21"/>
      <c r="CBH149" s="21"/>
      <c r="CBI149" s="21"/>
      <c r="CBJ149" s="21"/>
      <c r="CBK149" s="21"/>
      <c r="CBL149" s="21"/>
      <c r="CBM149" s="21"/>
      <c r="CBN149" s="21"/>
      <c r="CBO149" s="21"/>
      <c r="CBP149" s="21"/>
      <c r="CBQ149" s="21"/>
      <c r="CBR149" s="21"/>
      <c r="CBS149" s="21"/>
      <c r="CBT149" s="21"/>
      <c r="CBU149" s="21"/>
      <c r="CBV149" s="21"/>
      <c r="CBW149" s="21"/>
      <c r="CBX149" s="21"/>
      <c r="CBY149" s="21"/>
      <c r="CBZ149" s="21"/>
      <c r="CCA149" s="21"/>
      <c r="CCB149" s="21"/>
      <c r="CCC149" s="21"/>
      <c r="CCD149" s="21"/>
      <c r="CCE149" s="21"/>
      <c r="CCF149" s="21"/>
      <c r="CCG149" s="21"/>
      <c r="CCH149" s="21"/>
      <c r="CCI149" s="21"/>
      <c r="CCJ149" s="21"/>
      <c r="CCK149" s="21"/>
      <c r="CCL149" s="21"/>
      <c r="CCM149" s="21"/>
      <c r="CCN149" s="21"/>
      <c r="CCO149" s="21"/>
      <c r="CCP149" s="21"/>
      <c r="CCQ149" s="21"/>
      <c r="CCR149" s="21"/>
      <c r="CCS149" s="21"/>
      <c r="CCT149" s="21"/>
      <c r="CCU149" s="21"/>
      <c r="CCV149" s="21"/>
      <c r="CCW149" s="21"/>
      <c r="CCX149" s="21"/>
      <c r="CCY149" s="21"/>
      <c r="CCZ149" s="21"/>
      <c r="CDA149" s="21"/>
      <c r="CDB149" s="21"/>
      <c r="CDC149" s="21"/>
      <c r="CDD149" s="21"/>
      <c r="CDE149" s="21"/>
      <c r="CDF149" s="21"/>
      <c r="CDG149" s="21"/>
      <c r="CDH149" s="21"/>
      <c r="CDI149" s="21"/>
      <c r="CDJ149" s="21"/>
      <c r="CDK149" s="21"/>
      <c r="CDL149" s="21"/>
      <c r="CDM149" s="21"/>
      <c r="CDN149" s="21"/>
      <c r="CDO149" s="21"/>
      <c r="CDP149" s="21"/>
      <c r="CDQ149" s="21"/>
      <c r="CDR149" s="21"/>
      <c r="CDS149" s="21"/>
      <c r="CDT149" s="21"/>
      <c r="CDU149" s="21"/>
      <c r="CDV149" s="21"/>
      <c r="CDW149" s="21"/>
      <c r="CDX149" s="21"/>
      <c r="CDY149" s="21"/>
      <c r="CDZ149" s="21"/>
      <c r="CEA149" s="21"/>
      <c r="CEB149" s="21"/>
      <c r="CEC149" s="21"/>
      <c r="CED149" s="21"/>
      <c r="CEE149" s="21"/>
      <c r="CEF149" s="21"/>
      <c r="CEG149" s="21"/>
      <c r="CEH149" s="21"/>
      <c r="CEI149" s="21"/>
      <c r="CEJ149" s="21"/>
      <c r="CEK149" s="21"/>
      <c r="CEL149" s="21"/>
      <c r="CEM149" s="21"/>
      <c r="CEN149" s="21"/>
      <c r="CEO149" s="21"/>
      <c r="CEP149" s="21"/>
      <c r="CEQ149" s="21"/>
      <c r="CER149" s="21"/>
      <c r="CES149" s="21"/>
      <c r="CET149" s="21"/>
      <c r="CEU149" s="21"/>
      <c r="CEV149" s="21"/>
      <c r="CEW149" s="21"/>
      <c r="CEX149" s="21"/>
      <c r="CEY149" s="21"/>
      <c r="CEZ149" s="21"/>
      <c r="CFA149" s="21"/>
      <c r="CFB149" s="21"/>
      <c r="CFC149" s="21"/>
      <c r="CFD149" s="21"/>
      <c r="CFE149" s="21"/>
      <c r="CFF149" s="21"/>
      <c r="CFG149" s="21"/>
      <c r="CFH149" s="21"/>
      <c r="CFI149" s="21"/>
      <c r="CFJ149" s="21"/>
      <c r="CFK149" s="21"/>
      <c r="CFL149" s="21"/>
      <c r="CFM149" s="21"/>
      <c r="CFN149" s="21"/>
      <c r="CFO149" s="21"/>
      <c r="CFP149" s="21"/>
      <c r="CFQ149" s="21"/>
      <c r="CFR149" s="21"/>
      <c r="CFS149" s="21"/>
      <c r="CFT149" s="21"/>
      <c r="CFU149" s="21"/>
      <c r="CFV149" s="21"/>
      <c r="CFW149" s="21"/>
      <c r="CFX149" s="21"/>
      <c r="CFY149" s="21"/>
      <c r="CFZ149" s="21"/>
      <c r="CGA149" s="21"/>
      <c r="CGB149" s="21"/>
      <c r="CGC149" s="21"/>
      <c r="CGD149" s="21"/>
      <c r="CGE149" s="21"/>
      <c r="CGF149" s="21"/>
      <c r="CGG149" s="21"/>
      <c r="CGH149" s="21"/>
      <c r="CGI149" s="21"/>
      <c r="CGJ149" s="21"/>
      <c r="CGK149" s="21"/>
      <c r="CGL149" s="21"/>
      <c r="CGM149" s="21"/>
      <c r="CGN149" s="21"/>
      <c r="CGO149" s="21"/>
      <c r="CGP149" s="21"/>
      <c r="CGQ149" s="21"/>
      <c r="CGR149" s="21"/>
      <c r="CGS149" s="21"/>
      <c r="CGT149" s="21"/>
      <c r="CGU149" s="21"/>
      <c r="CGV149" s="21"/>
      <c r="CGW149" s="21"/>
      <c r="CGX149" s="21"/>
      <c r="CGY149" s="21"/>
      <c r="CGZ149" s="21"/>
      <c r="CHA149" s="21"/>
      <c r="CHB149" s="21"/>
      <c r="CHC149" s="21"/>
      <c r="CHD149" s="21"/>
      <c r="CHE149" s="21"/>
      <c r="CHF149" s="21"/>
      <c r="CHG149" s="21"/>
      <c r="CHH149" s="21"/>
      <c r="CHI149" s="21"/>
      <c r="CHJ149" s="21"/>
      <c r="CHK149" s="21"/>
      <c r="CHL149" s="21"/>
      <c r="CHM149" s="21"/>
      <c r="CHN149" s="21"/>
      <c r="CHO149" s="21"/>
      <c r="CHP149" s="21"/>
      <c r="CHQ149" s="21"/>
      <c r="CHR149" s="21"/>
      <c r="CHS149" s="21"/>
      <c r="CHT149" s="21"/>
      <c r="CHU149" s="21"/>
      <c r="CHV149" s="21"/>
      <c r="CHW149" s="21"/>
      <c r="CHX149" s="21"/>
      <c r="CHY149" s="21"/>
      <c r="CHZ149" s="21"/>
      <c r="CIA149" s="21"/>
      <c r="CIB149" s="21"/>
      <c r="CIC149" s="21"/>
      <c r="CID149" s="21"/>
      <c r="CIE149" s="21"/>
      <c r="CIF149" s="21"/>
      <c r="CIG149" s="21"/>
      <c r="CIH149" s="21"/>
      <c r="CII149" s="21"/>
      <c r="CIJ149" s="21"/>
      <c r="CIK149" s="21"/>
      <c r="CIL149" s="21"/>
      <c r="CIM149" s="21"/>
      <c r="CIN149" s="21"/>
      <c r="CIO149" s="21"/>
      <c r="CIP149" s="21"/>
      <c r="CIQ149" s="21"/>
      <c r="CIR149" s="21"/>
      <c r="CIS149" s="21"/>
      <c r="CIT149" s="21"/>
      <c r="CIU149" s="21"/>
      <c r="CIV149" s="21"/>
      <c r="CIW149" s="21"/>
      <c r="CIX149" s="21"/>
      <c r="CIY149" s="21"/>
      <c r="CIZ149" s="21"/>
      <c r="CJA149" s="21"/>
      <c r="CJB149" s="21"/>
      <c r="CJC149" s="21"/>
      <c r="CJD149" s="21"/>
      <c r="CJE149" s="21"/>
      <c r="CJF149" s="21"/>
      <c r="CJG149" s="21"/>
      <c r="CJH149" s="21"/>
      <c r="CJI149" s="21"/>
      <c r="CJJ149" s="21"/>
      <c r="CJK149" s="21"/>
      <c r="CJL149" s="21"/>
      <c r="CJM149" s="21"/>
      <c r="CJN149" s="21"/>
      <c r="CJO149" s="21"/>
      <c r="CJP149" s="21"/>
      <c r="CJQ149" s="21"/>
      <c r="CJR149" s="21"/>
      <c r="CJS149" s="21"/>
      <c r="CJT149" s="21"/>
      <c r="CJU149" s="21"/>
      <c r="CJV149" s="21"/>
      <c r="CJW149" s="21"/>
      <c r="CJX149" s="21"/>
      <c r="CJY149" s="21"/>
      <c r="CJZ149" s="21"/>
      <c r="CKA149" s="21"/>
      <c r="CKB149" s="21"/>
      <c r="CKC149" s="21"/>
      <c r="CKD149" s="21"/>
      <c r="CKE149" s="21"/>
      <c r="CKF149" s="21"/>
      <c r="CKG149" s="21"/>
      <c r="CKH149" s="21"/>
      <c r="CKI149" s="21"/>
      <c r="CKJ149" s="21"/>
      <c r="CKK149" s="21"/>
      <c r="CKL149" s="21"/>
      <c r="CKM149" s="21"/>
      <c r="CKN149" s="21"/>
      <c r="CKO149" s="21"/>
      <c r="CKP149" s="21"/>
      <c r="CKQ149" s="21"/>
      <c r="CKR149" s="21"/>
      <c r="CKS149" s="21"/>
      <c r="CKT149" s="21"/>
      <c r="CKU149" s="21"/>
      <c r="CKV149" s="21"/>
      <c r="CKW149" s="21"/>
      <c r="CKX149" s="21"/>
      <c r="CKY149" s="21"/>
      <c r="CKZ149" s="21"/>
      <c r="CLA149" s="21"/>
      <c r="CLB149" s="21"/>
      <c r="CLC149" s="21"/>
      <c r="CLD149" s="21"/>
      <c r="CLE149" s="21"/>
      <c r="CLF149" s="21"/>
      <c r="CLG149" s="21"/>
      <c r="CLH149" s="21"/>
      <c r="CLI149" s="21"/>
      <c r="CLJ149" s="21"/>
      <c r="CLK149" s="21"/>
      <c r="CLL149" s="21"/>
      <c r="CLM149" s="21"/>
      <c r="CLN149" s="21"/>
      <c r="CLO149" s="21"/>
      <c r="CLP149" s="21"/>
      <c r="CLQ149" s="21"/>
      <c r="CLR149" s="21"/>
      <c r="CLS149" s="21"/>
      <c r="CLT149" s="21"/>
      <c r="CLU149" s="21"/>
      <c r="CLV149" s="21"/>
      <c r="CLW149" s="21"/>
      <c r="CLX149" s="21"/>
      <c r="CLY149" s="21"/>
      <c r="CLZ149" s="21"/>
      <c r="CMA149" s="21"/>
      <c r="CMB149" s="21"/>
      <c r="CMC149" s="21"/>
      <c r="CMD149" s="21"/>
      <c r="CME149" s="21"/>
      <c r="CMF149" s="21"/>
      <c r="CMG149" s="21"/>
      <c r="CMH149" s="21"/>
      <c r="CMI149" s="21"/>
      <c r="CMJ149" s="21"/>
      <c r="CMK149" s="21"/>
      <c r="CML149" s="21"/>
      <c r="CMM149" s="21"/>
      <c r="CMN149" s="21"/>
      <c r="CMO149" s="21"/>
      <c r="CMP149" s="21"/>
      <c r="CMQ149" s="21"/>
      <c r="CMR149" s="21"/>
      <c r="CMS149" s="21"/>
      <c r="CMT149" s="21"/>
      <c r="CMU149" s="21"/>
      <c r="CMV149" s="21"/>
      <c r="CMW149" s="21"/>
      <c r="CMX149" s="21"/>
      <c r="CMY149" s="21"/>
      <c r="CMZ149" s="21"/>
      <c r="CNA149" s="21"/>
      <c r="CNB149" s="21"/>
      <c r="CNC149" s="21"/>
      <c r="CND149" s="21"/>
      <c r="CNE149" s="21"/>
      <c r="CNF149" s="21"/>
      <c r="CNG149" s="21"/>
      <c r="CNH149" s="21"/>
      <c r="CNI149" s="21"/>
      <c r="CNJ149" s="21"/>
      <c r="CNK149" s="21"/>
      <c r="CNL149" s="21"/>
      <c r="CNM149" s="21"/>
      <c r="CNN149" s="21"/>
      <c r="CNO149" s="21"/>
      <c r="CNP149" s="21"/>
      <c r="CNQ149" s="21"/>
      <c r="CNR149" s="21"/>
      <c r="CNS149" s="21"/>
      <c r="CNT149" s="21"/>
      <c r="CNU149" s="21"/>
      <c r="CNV149" s="21"/>
      <c r="CNW149" s="21"/>
      <c r="CNX149" s="21"/>
      <c r="CNY149" s="21"/>
      <c r="CNZ149" s="21"/>
      <c r="COA149" s="21"/>
      <c r="COB149" s="21"/>
      <c r="COC149" s="21"/>
      <c r="COD149" s="21"/>
      <c r="COE149" s="21"/>
      <c r="COF149" s="21"/>
      <c r="COG149" s="21"/>
      <c r="COH149" s="21"/>
      <c r="COI149" s="21"/>
      <c r="COJ149" s="21"/>
      <c r="COK149" s="21"/>
      <c r="COL149" s="21"/>
      <c r="COM149" s="21"/>
      <c r="CON149" s="21"/>
      <c r="COO149" s="21"/>
      <c r="COP149" s="21"/>
      <c r="COQ149" s="21"/>
      <c r="COR149" s="21"/>
      <c r="COS149" s="21"/>
      <c r="COT149" s="21"/>
      <c r="COU149" s="21"/>
      <c r="COV149" s="21"/>
      <c r="COW149" s="21"/>
      <c r="COX149" s="21"/>
      <c r="COY149" s="21"/>
      <c r="COZ149" s="21"/>
      <c r="CPA149" s="21"/>
      <c r="CPB149" s="21"/>
      <c r="CPC149" s="21"/>
      <c r="CPD149" s="21"/>
      <c r="CPE149" s="21"/>
      <c r="CPF149" s="21"/>
      <c r="CPG149" s="21"/>
      <c r="CPH149" s="21"/>
      <c r="CPI149" s="21"/>
      <c r="CPJ149" s="21"/>
      <c r="CPK149" s="21"/>
      <c r="CPL149" s="21"/>
      <c r="CPM149" s="21"/>
      <c r="CPN149" s="21"/>
      <c r="CPO149" s="21"/>
      <c r="CPP149" s="21"/>
      <c r="CPQ149" s="21"/>
      <c r="CPR149" s="21"/>
      <c r="CPS149" s="21"/>
      <c r="CPT149" s="21"/>
      <c r="CPU149" s="21"/>
      <c r="CPV149" s="21"/>
      <c r="CPW149" s="21"/>
      <c r="CPX149" s="21"/>
      <c r="CPY149" s="21"/>
      <c r="CPZ149" s="21"/>
      <c r="CQA149" s="21"/>
      <c r="CQB149" s="21"/>
      <c r="CQC149" s="21"/>
      <c r="CQD149" s="21"/>
      <c r="CQE149" s="21"/>
      <c r="CQF149" s="21"/>
      <c r="CQG149" s="21"/>
      <c r="CQH149" s="21"/>
      <c r="CQI149" s="21"/>
      <c r="CQJ149" s="21"/>
      <c r="CQK149" s="21"/>
      <c r="CQL149" s="21"/>
      <c r="CQM149" s="21"/>
      <c r="CQN149" s="21"/>
      <c r="CQO149" s="21"/>
      <c r="CQP149" s="21"/>
      <c r="CQQ149" s="21"/>
      <c r="CQR149" s="21"/>
      <c r="CQS149" s="21"/>
      <c r="CQT149" s="21"/>
      <c r="CQU149" s="21"/>
      <c r="CQV149" s="21"/>
      <c r="CQW149" s="21"/>
      <c r="CQX149" s="21"/>
      <c r="CQY149" s="21"/>
      <c r="CQZ149" s="21"/>
      <c r="CRA149" s="21"/>
      <c r="CRB149" s="21"/>
      <c r="CRC149" s="21"/>
      <c r="CRD149" s="21"/>
      <c r="CRE149" s="21"/>
      <c r="CRF149" s="21"/>
      <c r="CRG149" s="21"/>
      <c r="CRH149" s="21"/>
      <c r="CRI149" s="21"/>
      <c r="CRJ149" s="21"/>
      <c r="CRK149" s="21"/>
      <c r="CRL149" s="21"/>
      <c r="CRM149" s="21"/>
      <c r="CRN149" s="21"/>
      <c r="CRO149" s="21"/>
      <c r="CRP149" s="21"/>
      <c r="CRQ149" s="21"/>
      <c r="CRR149" s="21"/>
      <c r="CRS149" s="21"/>
      <c r="CRT149" s="21"/>
      <c r="CRU149" s="21"/>
      <c r="CRV149" s="21"/>
      <c r="CRW149" s="21"/>
      <c r="CRX149" s="21"/>
      <c r="CRY149" s="21"/>
      <c r="CRZ149" s="21"/>
      <c r="CSA149" s="21"/>
      <c r="CSB149" s="21"/>
      <c r="CSC149" s="21"/>
      <c r="CSD149" s="21"/>
      <c r="CSE149" s="21"/>
      <c r="CSF149" s="21"/>
      <c r="CSG149" s="21"/>
      <c r="CSH149" s="21"/>
      <c r="CSI149" s="21"/>
      <c r="CSJ149" s="21"/>
      <c r="CSK149" s="21"/>
      <c r="CSL149" s="21"/>
      <c r="CSM149" s="21"/>
      <c r="CSN149" s="21"/>
      <c r="CSO149" s="21"/>
      <c r="CSP149" s="21"/>
      <c r="CSQ149" s="21"/>
      <c r="CSR149" s="21"/>
      <c r="CSS149" s="21"/>
      <c r="CST149" s="21"/>
      <c r="CSU149" s="21"/>
      <c r="CSV149" s="21"/>
      <c r="CSW149" s="21"/>
      <c r="CSX149" s="21"/>
      <c r="CSY149" s="21"/>
      <c r="CSZ149" s="21"/>
      <c r="CTA149" s="21"/>
      <c r="CTB149" s="21"/>
      <c r="CTC149" s="21"/>
      <c r="CTD149" s="21"/>
      <c r="CTE149" s="21"/>
      <c r="CTF149" s="21"/>
      <c r="CTG149" s="21"/>
      <c r="CTH149" s="21"/>
      <c r="CTI149" s="21"/>
      <c r="CTJ149" s="21"/>
      <c r="CTK149" s="21"/>
      <c r="CTL149" s="21"/>
      <c r="CTM149" s="21"/>
      <c r="CTN149" s="21"/>
      <c r="CTO149" s="21"/>
      <c r="CTP149" s="21"/>
      <c r="CTQ149" s="21"/>
      <c r="CTR149" s="21"/>
      <c r="CTS149" s="21"/>
      <c r="CTT149" s="21"/>
      <c r="CTU149" s="21"/>
      <c r="CTV149" s="21"/>
      <c r="CTW149" s="21"/>
      <c r="CTX149" s="21"/>
      <c r="CTY149" s="21"/>
      <c r="CTZ149" s="21"/>
      <c r="CUA149" s="21"/>
      <c r="CUB149" s="21"/>
      <c r="CUC149" s="21"/>
      <c r="CUD149" s="21"/>
      <c r="CUE149" s="21"/>
      <c r="CUF149" s="21"/>
      <c r="CUG149" s="21"/>
      <c r="CUH149" s="21"/>
      <c r="CUI149" s="21"/>
      <c r="CUJ149" s="21"/>
      <c r="CUK149" s="21"/>
      <c r="CUL149" s="21"/>
      <c r="CUM149" s="21"/>
      <c r="CUN149" s="21"/>
      <c r="CUO149" s="21"/>
      <c r="CUP149" s="21"/>
      <c r="CUQ149" s="21"/>
      <c r="CUR149" s="21"/>
      <c r="CUS149" s="21"/>
      <c r="CUT149" s="21"/>
      <c r="CUU149" s="21"/>
      <c r="CUV149" s="21"/>
      <c r="CUW149" s="21"/>
      <c r="CUX149" s="21"/>
      <c r="CUY149" s="21"/>
      <c r="CUZ149" s="21"/>
      <c r="CVA149" s="21"/>
      <c r="CVB149" s="21"/>
      <c r="CVC149" s="21"/>
      <c r="CVD149" s="21"/>
      <c r="CVE149" s="21"/>
      <c r="CVF149" s="21"/>
      <c r="CVG149" s="21"/>
      <c r="CVH149" s="21"/>
      <c r="CVI149" s="21"/>
      <c r="CVJ149" s="21"/>
      <c r="CVK149" s="21"/>
      <c r="CVL149" s="21"/>
      <c r="CVM149" s="21"/>
      <c r="CVN149" s="21"/>
      <c r="CVO149" s="21"/>
      <c r="CVP149" s="21"/>
      <c r="CVQ149" s="21"/>
      <c r="CVR149" s="21"/>
      <c r="CVS149" s="21"/>
      <c r="CVT149" s="21"/>
      <c r="CVU149" s="21"/>
      <c r="CVV149" s="21"/>
      <c r="CVW149" s="21"/>
      <c r="CVX149" s="21"/>
      <c r="CVY149" s="21"/>
      <c r="CVZ149" s="21"/>
      <c r="CWA149" s="21"/>
      <c r="CWB149" s="21"/>
      <c r="CWC149" s="21"/>
      <c r="CWD149" s="21"/>
      <c r="CWE149" s="21"/>
      <c r="CWF149" s="21"/>
      <c r="CWG149" s="21"/>
      <c r="CWH149" s="21"/>
      <c r="CWI149" s="21"/>
      <c r="CWJ149" s="21"/>
      <c r="CWK149" s="21"/>
      <c r="CWL149" s="21"/>
      <c r="CWM149" s="21"/>
      <c r="CWN149" s="21"/>
      <c r="CWO149" s="21"/>
      <c r="CWP149" s="21"/>
      <c r="CWQ149" s="21"/>
      <c r="CWR149" s="21"/>
      <c r="CWS149" s="21"/>
      <c r="CWT149" s="21"/>
      <c r="CWU149" s="21"/>
      <c r="CWV149" s="21"/>
      <c r="CWW149" s="21"/>
      <c r="CWX149" s="21"/>
      <c r="CWY149" s="21"/>
      <c r="CWZ149" s="21"/>
      <c r="CXA149" s="21"/>
      <c r="CXB149" s="21"/>
      <c r="CXC149" s="21"/>
      <c r="CXD149" s="21"/>
      <c r="CXE149" s="21"/>
      <c r="CXF149" s="21"/>
      <c r="CXG149" s="21"/>
      <c r="CXH149" s="21"/>
      <c r="CXI149" s="21"/>
      <c r="CXJ149" s="21"/>
      <c r="CXK149" s="21"/>
      <c r="CXL149" s="21"/>
      <c r="CXM149" s="21"/>
      <c r="CXN149" s="21"/>
      <c r="CXO149" s="21"/>
      <c r="CXP149" s="21"/>
      <c r="CXQ149" s="21"/>
      <c r="CXR149" s="21"/>
      <c r="CXS149" s="21"/>
      <c r="CXT149" s="21"/>
      <c r="CXU149" s="21"/>
      <c r="CXV149" s="21"/>
      <c r="CXW149" s="21"/>
      <c r="CXX149" s="21"/>
      <c r="CXY149" s="21"/>
      <c r="CXZ149" s="21"/>
      <c r="CYA149" s="21"/>
      <c r="CYB149" s="21"/>
      <c r="CYC149" s="21"/>
      <c r="CYD149" s="21"/>
      <c r="CYE149" s="21"/>
      <c r="CYF149" s="21"/>
      <c r="CYG149" s="21"/>
      <c r="CYH149" s="21"/>
      <c r="CYI149" s="21"/>
      <c r="CYJ149" s="21"/>
      <c r="CYK149" s="21"/>
      <c r="CYL149" s="21"/>
      <c r="CYM149" s="21"/>
      <c r="CYN149" s="21"/>
      <c r="CYO149" s="21"/>
      <c r="CYP149" s="21"/>
      <c r="CYQ149" s="21"/>
      <c r="CYR149" s="21"/>
      <c r="CYS149" s="21"/>
      <c r="CYT149" s="21"/>
      <c r="CYU149" s="21"/>
      <c r="CYV149" s="21"/>
      <c r="CYW149" s="21"/>
      <c r="CYX149" s="21"/>
      <c r="CYY149" s="21"/>
      <c r="CYZ149" s="21"/>
      <c r="CZA149" s="21"/>
      <c r="CZB149" s="21"/>
      <c r="CZC149" s="21"/>
      <c r="CZD149" s="21"/>
      <c r="CZE149" s="21"/>
      <c r="CZF149" s="21"/>
      <c r="CZG149" s="21"/>
      <c r="CZH149" s="21"/>
      <c r="CZI149" s="21"/>
      <c r="CZJ149" s="21"/>
      <c r="CZK149" s="21"/>
      <c r="CZL149" s="21"/>
      <c r="CZM149" s="21"/>
      <c r="CZN149" s="21"/>
      <c r="CZO149" s="21"/>
      <c r="CZP149" s="21"/>
      <c r="CZQ149" s="21"/>
      <c r="CZR149" s="21"/>
      <c r="CZS149" s="21"/>
      <c r="CZT149" s="21"/>
      <c r="CZU149" s="21"/>
      <c r="CZV149" s="21"/>
      <c r="CZW149" s="21"/>
      <c r="CZX149" s="21"/>
      <c r="CZY149" s="21"/>
      <c r="CZZ149" s="21"/>
      <c r="DAA149" s="21"/>
      <c r="DAB149" s="21"/>
      <c r="DAC149" s="21"/>
      <c r="DAD149" s="21"/>
      <c r="DAE149" s="21"/>
      <c r="DAF149" s="21"/>
      <c r="DAG149" s="21"/>
      <c r="DAH149" s="21"/>
      <c r="DAI149" s="21"/>
      <c r="DAJ149" s="21"/>
      <c r="DAK149" s="21"/>
      <c r="DAL149" s="21"/>
      <c r="DAM149" s="21"/>
      <c r="DAN149" s="21"/>
      <c r="DAO149" s="21"/>
      <c r="DAP149" s="21"/>
      <c r="DAQ149" s="21"/>
      <c r="DAR149" s="21"/>
      <c r="DAS149" s="21"/>
      <c r="DAT149" s="21"/>
      <c r="DAU149" s="21"/>
      <c r="DAV149" s="21"/>
      <c r="DAW149" s="21"/>
      <c r="DAX149" s="21"/>
      <c r="DAY149" s="21"/>
      <c r="DAZ149" s="21"/>
      <c r="DBA149" s="21"/>
      <c r="DBB149" s="21"/>
      <c r="DBC149" s="21"/>
      <c r="DBD149" s="21"/>
      <c r="DBE149" s="21"/>
      <c r="DBF149" s="21"/>
      <c r="DBG149" s="21"/>
      <c r="DBH149" s="21"/>
      <c r="DBI149" s="21"/>
      <c r="DBJ149" s="21"/>
      <c r="DBK149" s="21"/>
      <c r="DBL149" s="21"/>
      <c r="DBM149" s="21"/>
      <c r="DBN149" s="21"/>
      <c r="DBO149" s="21"/>
      <c r="DBP149" s="21"/>
      <c r="DBQ149" s="21"/>
      <c r="DBR149" s="21"/>
      <c r="DBS149" s="21"/>
      <c r="DBT149" s="21"/>
      <c r="DBU149" s="21"/>
      <c r="DBV149" s="21"/>
      <c r="DBW149" s="21"/>
      <c r="DBX149" s="21"/>
      <c r="DBY149" s="21"/>
      <c r="DBZ149" s="21"/>
      <c r="DCA149" s="21"/>
      <c r="DCB149" s="21"/>
      <c r="DCC149" s="21"/>
      <c r="DCD149" s="21"/>
      <c r="DCE149" s="21"/>
      <c r="DCF149" s="21"/>
      <c r="DCG149" s="21"/>
      <c r="DCH149" s="21"/>
      <c r="DCI149" s="21"/>
      <c r="DCJ149" s="21"/>
      <c r="DCK149" s="21"/>
      <c r="DCL149" s="21"/>
      <c r="DCM149" s="21"/>
      <c r="DCN149" s="21"/>
      <c r="DCO149" s="21"/>
      <c r="DCP149" s="21"/>
      <c r="DCQ149" s="21"/>
      <c r="DCR149" s="21"/>
      <c r="DCS149" s="21"/>
      <c r="DCT149" s="21"/>
      <c r="DCU149" s="21"/>
      <c r="DCV149" s="21"/>
      <c r="DCW149" s="21"/>
      <c r="DCX149" s="21"/>
      <c r="DCY149" s="21"/>
      <c r="DCZ149" s="21"/>
      <c r="DDA149" s="21"/>
      <c r="DDB149" s="21"/>
      <c r="DDC149" s="21"/>
      <c r="DDD149" s="21"/>
      <c r="DDE149" s="21"/>
      <c r="DDF149" s="21"/>
      <c r="DDG149" s="21"/>
      <c r="DDH149" s="21"/>
      <c r="DDI149" s="21"/>
      <c r="DDJ149" s="21"/>
      <c r="DDK149" s="21"/>
      <c r="DDL149" s="21"/>
      <c r="DDM149" s="21"/>
      <c r="DDN149" s="21"/>
      <c r="DDO149" s="21"/>
      <c r="DDP149" s="21"/>
      <c r="DDQ149" s="21"/>
      <c r="DDR149" s="21"/>
      <c r="DDS149" s="21"/>
      <c r="DDT149" s="21"/>
      <c r="DDU149" s="21"/>
      <c r="DDV149" s="21"/>
      <c r="DDW149" s="21"/>
      <c r="DDX149" s="21"/>
      <c r="DDY149" s="21"/>
      <c r="DDZ149" s="21"/>
      <c r="DEA149" s="21"/>
      <c r="DEB149" s="21"/>
      <c r="DEC149" s="21"/>
      <c r="DED149" s="21"/>
      <c r="DEE149" s="21"/>
      <c r="DEF149" s="21"/>
      <c r="DEG149" s="21"/>
      <c r="DEH149" s="21"/>
      <c r="DEI149" s="21"/>
      <c r="DEJ149" s="21"/>
      <c r="DEK149" s="21"/>
      <c r="DEL149" s="21"/>
      <c r="DEM149" s="21"/>
      <c r="DEN149" s="21"/>
      <c r="DEO149" s="21"/>
      <c r="DEP149" s="21"/>
      <c r="DEQ149" s="21"/>
      <c r="DER149" s="21"/>
      <c r="DES149" s="21"/>
      <c r="DET149" s="21"/>
      <c r="DEU149" s="21"/>
      <c r="DEV149" s="21"/>
      <c r="DEW149" s="21"/>
      <c r="DEX149" s="21"/>
      <c r="DEY149" s="21"/>
      <c r="DEZ149" s="21"/>
      <c r="DFA149" s="21"/>
      <c r="DFB149" s="21"/>
      <c r="DFC149" s="21"/>
      <c r="DFD149" s="21"/>
      <c r="DFE149" s="21"/>
      <c r="DFF149" s="21"/>
      <c r="DFG149" s="21"/>
      <c r="DFH149" s="21"/>
      <c r="DFI149" s="21"/>
      <c r="DFJ149" s="21"/>
      <c r="DFK149" s="21"/>
      <c r="DFL149" s="21"/>
      <c r="DFM149" s="21"/>
      <c r="DFN149" s="21"/>
      <c r="DFO149" s="21"/>
      <c r="DFP149" s="21"/>
      <c r="DFQ149" s="21"/>
      <c r="DFR149" s="21"/>
      <c r="DFS149" s="21"/>
      <c r="DFT149" s="21"/>
      <c r="DFU149" s="21"/>
      <c r="DFV149" s="21"/>
      <c r="DFW149" s="21"/>
      <c r="DFX149" s="21"/>
      <c r="DFY149" s="21"/>
      <c r="DFZ149" s="21"/>
      <c r="DGA149" s="21"/>
      <c r="DGB149" s="21"/>
      <c r="DGC149" s="21"/>
      <c r="DGD149" s="21"/>
      <c r="DGE149" s="21"/>
      <c r="DGF149" s="21"/>
      <c r="DGG149" s="21"/>
      <c r="DGH149" s="21"/>
      <c r="DGI149" s="21"/>
      <c r="DGJ149" s="21"/>
      <c r="DGK149" s="21"/>
      <c r="DGL149" s="21"/>
      <c r="DGM149" s="21"/>
      <c r="DGN149" s="21"/>
      <c r="DGO149" s="21"/>
      <c r="DGP149" s="21"/>
      <c r="DGQ149" s="21"/>
      <c r="DGR149" s="21"/>
      <c r="DGS149" s="21"/>
      <c r="DGT149" s="21"/>
      <c r="DGU149" s="21"/>
      <c r="DGV149" s="21"/>
      <c r="DGW149" s="21"/>
      <c r="DGX149" s="21"/>
      <c r="DGY149" s="21"/>
      <c r="DGZ149" s="21"/>
      <c r="DHA149" s="21"/>
      <c r="DHB149" s="21"/>
      <c r="DHC149" s="21"/>
      <c r="DHD149" s="21"/>
      <c r="DHE149" s="21"/>
      <c r="DHF149" s="21"/>
      <c r="DHG149" s="21"/>
      <c r="DHH149" s="21"/>
      <c r="DHI149" s="21"/>
      <c r="DHJ149" s="21"/>
      <c r="DHK149" s="21"/>
      <c r="DHL149" s="21"/>
      <c r="DHM149" s="21"/>
      <c r="DHN149" s="21"/>
      <c r="DHO149" s="21"/>
      <c r="DHP149" s="21"/>
      <c r="DHQ149" s="21"/>
      <c r="DHR149" s="21"/>
      <c r="DHS149" s="21"/>
      <c r="DHT149" s="21"/>
      <c r="DHU149" s="21"/>
      <c r="DHV149" s="21"/>
      <c r="DHW149" s="21"/>
      <c r="DHX149" s="21"/>
      <c r="DHY149" s="21"/>
      <c r="DHZ149" s="21"/>
      <c r="DIA149" s="21"/>
      <c r="DIB149" s="21"/>
      <c r="DIC149" s="21"/>
      <c r="DID149" s="21"/>
      <c r="DIE149" s="21"/>
      <c r="DIF149" s="21"/>
      <c r="DIG149" s="21"/>
      <c r="DIH149" s="21"/>
      <c r="DII149" s="21"/>
      <c r="DIJ149" s="21"/>
      <c r="DIK149" s="21"/>
      <c r="DIL149" s="21"/>
      <c r="DIM149" s="21"/>
      <c r="DIN149" s="21"/>
      <c r="DIO149" s="21"/>
      <c r="DIP149" s="21"/>
      <c r="DIQ149" s="21"/>
      <c r="DIR149" s="21"/>
      <c r="DIS149" s="21"/>
      <c r="DIT149" s="21"/>
      <c r="DIU149" s="21"/>
      <c r="DIV149" s="21"/>
      <c r="DIW149" s="21"/>
      <c r="DIX149" s="21"/>
      <c r="DIY149" s="21"/>
      <c r="DIZ149" s="21"/>
      <c r="DJA149" s="21"/>
      <c r="DJB149" s="21"/>
      <c r="DJC149" s="21"/>
      <c r="DJD149" s="21"/>
      <c r="DJE149" s="21"/>
      <c r="DJF149" s="21"/>
      <c r="DJG149" s="21"/>
      <c r="DJH149" s="21"/>
      <c r="DJI149" s="21"/>
      <c r="DJJ149" s="21"/>
      <c r="DJK149" s="21"/>
      <c r="DJL149" s="21"/>
      <c r="DJM149" s="21"/>
      <c r="DJN149" s="21"/>
      <c r="DJO149" s="21"/>
      <c r="DJP149" s="21"/>
      <c r="DJQ149" s="21"/>
      <c r="DJR149" s="21"/>
      <c r="DJS149" s="21"/>
      <c r="DJT149" s="21"/>
      <c r="DJU149" s="21"/>
      <c r="DJV149" s="21"/>
      <c r="DJW149" s="21"/>
      <c r="DJX149" s="21"/>
      <c r="DJY149" s="21"/>
      <c r="DJZ149" s="21"/>
      <c r="DKA149" s="21"/>
      <c r="DKB149" s="21"/>
      <c r="DKC149" s="21"/>
      <c r="DKD149" s="21"/>
      <c r="DKE149" s="21"/>
      <c r="DKF149" s="21"/>
      <c r="DKG149" s="21"/>
      <c r="DKH149" s="21"/>
      <c r="DKI149" s="21"/>
      <c r="DKJ149" s="21"/>
      <c r="DKK149" s="21"/>
      <c r="DKL149" s="21"/>
      <c r="DKM149" s="21"/>
      <c r="DKN149" s="21"/>
      <c r="DKO149" s="21"/>
      <c r="DKP149" s="21"/>
      <c r="DKQ149" s="21"/>
      <c r="DKR149" s="21"/>
      <c r="DKS149" s="21"/>
      <c r="DKT149" s="21"/>
      <c r="DKU149" s="21"/>
      <c r="DKV149" s="21"/>
      <c r="DKW149" s="21"/>
      <c r="DKX149" s="21"/>
      <c r="DKY149" s="21"/>
      <c r="DKZ149" s="21"/>
      <c r="DLA149" s="21"/>
      <c r="DLB149" s="21"/>
      <c r="DLC149" s="21"/>
      <c r="DLD149" s="21"/>
      <c r="DLE149" s="21"/>
      <c r="DLF149" s="21"/>
      <c r="DLG149" s="21"/>
      <c r="DLH149" s="21"/>
      <c r="DLI149" s="21"/>
      <c r="DLJ149" s="21"/>
      <c r="DLK149" s="21"/>
      <c r="DLL149" s="21"/>
      <c r="DLM149" s="21"/>
      <c r="DLN149" s="21"/>
      <c r="DLO149" s="21"/>
      <c r="DLP149" s="21"/>
      <c r="DLQ149" s="21"/>
      <c r="DLR149" s="21"/>
      <c r="DLS149" s="21"/>
      <c r="DLT149" s="21"/>
      <c r="DLU149" s="21"/>
      <c r="DLV149" s="21"/>
      <c r="DLW149" s="21"/>
      <c r="DLX149" s="21"/>
      <c r="DLY149" s="21"/>
      <c r="DLZ149" s="21"/>
      <c r="DMA149" s="21"/>
      <c r="DMB149" s="21"/>
      <c r="DMC149" s="21"/>
      <c r="DMD149" s="21"/>
      <c r="DME149" s="21"/>
      <c r="DMF149" s="21"/>
      <c r="DMG149" s="21"/>
      <c r="DMH149" s="21"/>
      <c r="DMI149" s="21"/>
      <c r="DMJ149" s="21"/>
      <c r="DMK149" s="21"/>
      <c r="DML149" s="21"/>
      <c r="DMM149" s="21"/>
      <c r="DMN149" s="21"/>
      <c r="DMO149" s="21"/>
      <c r="DMP149" s="21"/>
      <c r="DMQ149" s="21"/>
      <c r="DMR149" s="21"/>
      <c r="DMS149" s="21"/>
      <c r="DMT149" s="21"/>
      <c r="DMU149" s="21"/>
      <c r="DMV149" s="21"/>
      <c r="DMW149" s="21"/>
      <c r="DMX149" s="21"/>
      <c r="DMY149" s="21"/>
      <c r="DMZ149" s="21"/>
      <c r="DNA149" s="21"/>
      <c r="DNB149" s="21"/>
      <c r="DNC149" s="21"/>
      <c r="DND149" s="21"/>
      <c r="DNE149" s="21"/>
      <c r="DNF149" s="21"/>
      <c r="DNG149" s="21"/>
      <c r="DNH149" s="21"/>
      <c r="DNI149" s="21"/>
      <c r="DNJ149" s="21"/>
      <c r="DNK149" s="21"/>
      <c r="DNL149" s="21"/>
      <c r="DNM149" s="21"/>
      <c r="DNN149" s="21"/>
      <c r="DNO149" s="21"/>
      <c r="DNP149" s="21"/>
      <c r="DNQ149" s="21"/>
      <c r="DNR149" s="21"/>
      <c r="DNS149" s="21"/>
      <c r="DNT149" s="21"/>
      <c r="DNU149" s="21"/>
      <c r="DNV149" s="21"/>
      <c r="DNW149" s="21"/>
      <c r="DNX149" s="21"/>
      <c r="DNY149" s="21"/>
      <c r="DNZ149" s="21"/>
      <c r="DOA149" s="21"/>
      <c r="DOB149" s="21"/>
      <c r="DOC149" s="21"/>
      <c r="DOD149" s="21"/>
      <c r="DOE149" s="21"/>
      <c r="DOF149" s="21"/>
      <c r="DOG149" s="21"/>
      <c r="DOH149" s="21"/>
      <c r="DOI149" s="21"/>
      <c r="DOJ149" s="21"/>
      <c r="DOK149" s="21"/>
      <c r="DOL149" s="21"/>
      <c r="DOM149" s="21"/>
      <c r="DON149" s="21"/>
      <c r="DOO149" s="21"/>
      <c r="DOP149" s="21"/>
      <c r="DOQ149" s="21"/>
      <c r="DOR149" s="21"/>
      <c r="DOS149" s="21"/>
      <c r="DOT149" s="21"/>
      <c r="DOU149" s="21"/>
      <c r="DOV149" s="21"/>
      <c r="DOW149" s="21"/>
      <c r="DOX149" s="21"/>
      <c r="DOY149" s="21"/>
      <c r="DOZ149" s="21"/>
      <c r="DPA149" s="21"/>
      <c r="DPB149" s="21"/>
      <c r="DPC149" s="21"/>
      <c r="DPD149" s="21"/>
      <c r="DPE149" s="21"/>
      <c r="DPF149" s="21"/>
      <c r="DPG149" s="21"/>
      <c r="DPH149" s="21"/>
      <c r="DPI149" s="21"/>
      <c r="DPJ149" s="21"/>
      <c r="DPK149" s="21"/>
      <c r="DPL149" s="21"/>
      <c r="DPM149" s="21"/>
      <c r="DPN149" s="21"/>
      <c r="DPO149" s="21"/>
      <c r="DPP149" s="21"/>
      <c r="DPQ149" s="21"/>
      <c r="DPR149" s="21"/>
      <c r="DPS149" s="21"/>
      <c r="DPT149" s="21"/>
      <c r="DPU149" s="21"/>
      <c r="DPV149" s="21"/>
      <c r="DPW149" s="21"/>
      <c r="DPX149" s="21"/>
      <c r="DPY149" s="21"/>
      <c r="DPZ149" s="21"/>
      <c r="DQA149" s="21"/>
      <c r="DQB149" s="21"/>
      <c r="DQC149" s="21"/>
      <c r="DQD149" s="21"/>
      <c r="DQE149" s="21"/>
      <c r="DQF149" s="21"/>
      <c r="DQG149" s="21"/>
      <c r="DQH149" s="21"/>
      <c r="DQI149" s="21"/>
      <c r="DQJ149" s="21"/>
      <c r="DQK149" s="21"/>
      <c r="DQL149" s="21"/>
      <c r="DQM149" s="21"/>
      <c r="DQN149" s="21"/>
      <c r="DQO149" s="21"/>
      <c r="DQP149" s="21"/>
      <c r="DQQ149" s="21"/>
      <c r="DQR149" s="21"/>
      <c r="DQS149" s="21"/>
      <c r="DQT149" s="21"/>
      <c r="DQU149" s="21"/>
      <c r="DQV149" s="21"/>
      <c r="DQW149" s="21"/>
      <c r="DQX149" s="21"/>
      <c r="DQY149" s="21"/>
      <c r="DQZ149" s="21"/>
      <c r="DRA149" s="21"/>
      <c r="DRB149" s="21"/>
      <c r="DRC149" s="21"/>
      <c r="DRD149" s="21"/>
      <c r="DRE149" s="21"/>
      <c r="DRF149" s="21"/>
      <c r="DRG149" s="21"/>
      <c r="DRH149" s="21"/>
      <c r="DRI149" s="21"/>
      <c r="DRJ149" s="21"/>
      <c r="DRK149" s="21"/>
      <c r="DRL149" s="21"/>
      <c r="DRM149" s="21"/>
      <c r="DRN149" s="21"/>
      <c r="DRO149" s="21"/>
      <c r="DRP149" s="21"/>
      <c r="DRQ149" s="21"/>
      <c r="DRR149" s="21"/>
      <c r="DRS149" s="21"/>
      <c r="DRT149" s="21"/>
      <c r="DRU149" s="21"/>
      <c r="DRV149" s="21"/>
      <c r="DRW149" s="21"/>
      <c r="DRX149" s="21"/>
      <c r="DRY149" s="21"/>
      <c r="DRZ149" s="21"/>
      <c r="DSA149" s="21"/>
      <c r="DSB149" s="21"/>
      <c r="DSC149" s="21"/>
      <c r="DSD149" s="21"/>
      <c r="DSE149" s="21"/>
      <c r="DSF149" s="21"/>
      <c r="DSG149" s="21"/>
      <c r="DSH149" s="21"/>
      <c r="DSI149" s="21"/>
      <c r="DSJ149" s="21"/>
      <c r="DSK149" s="21"/>
      <c r="DSL149" s="21"/>
      <c r="DSM149" s="21"/>
      <c r="DSN149" s="21"/>
      <c r="DSO149" s="21"/>
      <c r="DSP149" s="21"/>
      <c r="DSQ149" s="21"/>
      <c r="DSR149" s="21"/>
      <c r="DSS149" s="21"/>
      <c r="DST149" s="21"/>
      <c r="DSU149" s="21"/>
      <c r="DSV149" s="21"/>
      <c r="DSW149" s="21"/>
      <c r="DSX149" s="21"/>
      <c r="DSY149" s="21"/>
      <c r="DSZ149" s="21"/>
      <c r="DTA149" s="21"/>
      <c r="DTB149" s="21"/>
      <c r="DTC149" s="21"/>
      <c r="DTD149" s="21"/>
      <c r="DTE149" s="21"/>
      <c r="DTF149" s="21"/>
      <c r="DTG149" s="21"/>
      <c r="DTH149" s="21"/>
      <c r="DTI149" s="21"/>
      <c r="DTJ149" s="21"/>
      <c r="DTK149" s="21"/>
      <c r="DTL149" s="21"/>
      <c r="DTM149" s="21"/>
      <c r="DTN149" s="21"/>
      <c r="DTO149" s="21"/>
      <c r="DTP149" s="21"/>
      <c r="DTQ149" s="21"/>
      <c r="DTR149" s="21"/>
      <c r="DTS149" s="21"/>
      <c r="DTT149" s="21"/>
      <c r="DTU149" s="21"/>
      <c r="DTV149" s="21"/>
      <c r="DTW149" s="21"/>
      <c r="DTX149" s="21"/>
      <c r="DTY149" s="21"/>
      <c r="DTZ149" s="21"/>
      <c r="DUA149" s="21"/>
      <c r="DUB149" s="21"/>
      <c r="DUC149" s="21"/>
      <c r="DUD149" s="21"/>
      <c r="DUE149" s="21"/>
      <c r="DUF149" s="21"/>
      <c r="DUG149" s="21"/>
      <c r="DUH149" s="21"/>
      <c r="DUI149" s="21"/>
      <c r="DUJ149" s="21"/>
      <c r="DUK149" s="21"/>
      <c r="DUL149" s="21"/>
      <c r="DUM149" s="21"/>
      <c r="DUN149" s="21"/>
      <c r="DUO149" s="21"/>
      <c r="DUP149" s="21"/>
      <c r="DUQ149" s="21"/>
      <c r="DUR149" s="21"/>
      <c r="DUS149" s="21"/>
      <c r="DUT149" s="21"/>
      <c r="DUU149" s="21"/>
      <c r="DUV149" s="21"/>
      <c r="DUW149" s="21"/>
      <c r="DUX149" s="21"/>
      <c r="DUY149" s="21"/>
      <c r="DUZ149" s="21"/>
      <c r="DVA149" s="21"/>
      <c r="DVB149" s="21"/>
      <c r="DVC149" s="21"/>
      <c r="DVD149" s="21"/>
      <c r="DVE149" s="21"/>
      <c r="DVF149" s="21"/>
      <c r="DVG149" s="21"/>
      <c r="DVH149" s="21"/>
      <c r="DVI149" s="21"/>
      <c r="DVJ149" s="21"/>
      <c r="DVK149" s="21"/>
      <c r="DVL149" s="21"/>
      <c r="DVM149" s="21"/>
      <c r="DVN149" s="21"/>
      <c r="DVO149" s="21"/>
      <c r="DVP149" s="21"/>
      <c r="DVQ149" s="21"/>
      <c r="DVR149" s="21"/>
      <c r="DVS149" s="21"/>
      <c r="DVT149" s="21"/>
      <c r="DVU149" s="21"/>
      <c r="DVV149" s="21"/>
      <c r="DVW149" s="21"/>
      <c r="DVX149" s="21"/>
      <c r="DVY149" s="21"/>
      <c r="DVZ149" s="21"/>
      <c r="DWA149" s="21"/>
      <c r="DWB149" s="21"/>
      <c r="DWC149" s="21"/>
      <c r="DWD149" s="21"/>
      <c r="DWE149" s="21"/>
      <c r="DWF149" s="21"/>
      <c r="DWG149" s="21"/>
      <c r="DWH149" s="21"/>
      <c r="DWI149" s="21"/>
      <c r="DWJ149" s="21"/>
      <c r="DWK149" s="21"/>
      <c r="DWL149" s="21"/>
      <c r="DWM149" s="21"/>
      <c r="DWN149" s="21"/>
      <c r="DWO149" s="21"/>
      <c r="DWP149" s="21"/>
      <c r="DWQ149" s="21"/>
      <c r="DWR149" s="21"/>
      <c r="DWS149" s="21"/>
      <c r="DWT149" s="21"/>
      <c r="DWU149" s="21"/>
      <c r="DWV149" s="21"/>
      <c r="DWW149" s="21"/>
      <c r="DWX149" s="21"/>
      <c r="DWY149" s="21"/>
      <c r="DWZ149" s="21"/>
      <c r="DXA149" s="21"/>
      <c r="DXB149" s="21"/>
      <c r="DXC149" s="21"/>
      <c r="DXD149" s="21"/>
      <c r="DXE149" s="21"/>
      <c r="DXF149" s="21"/>
      <c r="DXG149" s="21"/>
      <c r="DXH149" s="21"/>
      <c r="DXI149" s="21"/>
      <c r="DXJ149" s="21"/>
      <c r="DXK149" s="21"/>
      <c r="DXL149" s="21"/>
      <c r="DXM149" s="21"/>
      <c r="DXN149" s="21"/>
      <c r="DXO149" s="21"/>
      <c r="DXP149" s="21"/>
      <c r="DXQ149" s="21"/>
      <c r="DXR149" s="21"/>
      <c r="DXS149" s="21"/>
      <c r="DXT149" s="21"/>
      <c r="DXU149" s="21"/>
      <c r="DXV149" s="21"/>
      <c r="DXW149" s="21"/>
      <c r="DXX149" s="21"/>
      <c r="DXY149" s="21"/>
      <c r="DXZ149" s="21"/>
      <c r="DYA149" s="21"/>
      <c r="DYB149" s="21"/>
      <c r="DYC149" s="21"/>
      <c r="DYD149" s="21"/>
      <c r="DYE149" s="21"/>
      <c r="DYF149" s="21"/>
      <c r="DYG149" s="21"/>
      <c r="DYH149" s="21"/>
      <c r="DYI149" s="21"/>
      <c r="DYJ149" s="21"/>
      <c r="DYK149" s="21"/>
      <c r="DYL149" s="21"/>
      <c r="DYM149" s="21"/>
      <c r="DYN149" s="21"/>
      <c r="DYO149" s="21"/>
      <c r="DYP149" s="21"/>
      <c r="DYQ149" s="21"/>
      <c r="DYR149" s="21"/>
      <c r="DYS149" s="21"/>
      <c r="DYT149" s="21"/>
      <c r="DYU149" s="21"/>
      <c r="DYV149" s="21"/>
      <c r="DYW149" s="21"/>
      <c r="DYX149" s="21"/>
      <c r="DYY149" s="21"/>
      <c r="DYZ149" s="21"/>
      <c r="DZA149" s="21"/>
      <c r="DZB149" s="21"/>
      <c r="DZC149" s="21"/>
      <c r="DZD149" s="21"/>
      <c r="DZE149" s="21"/>
      <c r="DZF149" s="21"/>
      <c r="DZG149" s="21"/>
      <c r="DZH149" s="21"/>
      <c r="DZI149" s="21"/>
      <c r="DZJ149" s="21"/>
      <c r="DZK149" s="21"/>
      <c r="DZL149" s="21"/>
      <c r="DZM149" s="21"/>
      <c r="DZN149" s="21"/>
      <c r="DZO149" s="21"/>
      <c r="DZP149" s="21"/>
      <c r="DZQ149" s="21"/>
      <c r="DZR149" s="21"/>
      <c r="DZS149" s="21"/>
      <c r="DZT149" s="21"/>
      <c r="DZU149" s="21"/>
      <c r="DZV149" s="21"/>
      <c r="DZW149" s="21"/>
      <c r="DZX149" s="21"/>
      <c r="DZY149" s="21"/>
      <c r="DZZ149" s="21"/>
      <c r="EAA149" s="21"/>
      <c r="EAB149" s="21"/>
      <c r="EAC149" s="21"/>
      <c r="EAD149" s="21"/>
      <c r="EAE149" s="21"/>
      <c r="EAF149" s="21"/>
      <c r="EAG149" s="21"/>
      <c r="EAH149" s="21"/>
      <c r="EAI149" s="21"/>
      <c r="EAJ149" s="21"/>
      <c r="EAK149" s="21"/>
      <c r="EAL149" s="21"/>
      <c r="EAM149" s="21"/>
      <c r="EAN149" s="21"/>
      <c r="EAO149" s="21"/>
      <c r="EAP149" s="21"/>
      <c r="EAQ149" s="21"/>
      <c r="EAR149" s="21"/>
      <c r="EAS149" s="21"/>
      <c r="EAT149" s="21"/>
      <c r="EAU149" s="21"/>
      <c r="EAV149" s="21"/>
      <c r="EAW149" s="21"/>
      <c r="EAX149" s="21"/>
      <c r="EAY149" s="21"/>
      <c r="EAZ149" s="21"/>
      <c r="EBA149" s="21"/>
      <c r="EBB149" s="21"/>
      <c r="EBC149" s="21"/>
      <c r="EBD149" s="21"/>
      <c r="EBE149" s="21"/>
      <c r="EBF149" s="21"/>
      <c r="EBG149" s="21"/>
      <c r="EBH149" s="21"/>
      <c r="EBI149" s="21"/>
      <c r="EBJ149" s="21"/>
      <c r="EBK149" s="21"/>
      <c r="EBL149" s="21"/>
      <c r="EBM149" s="21"/>
      <c r="EBN149" s="21"/>
      <c r="EBO149" s="21"/>
      <c r="EBP149" s="21"/>
      <c r="EBQ149" s="21"/>
      <c r="EBR149" s="21"/>
      <c r="EBS149" s="21"/>
      <c r="EBT149" s="21"/>
      <c r="EBU149" s="21"/>
      <c r="EBV149" s="21"/>
      <c r="EBW149" s="21"/>
      <c r="EBX149" s="21"/>
      <c r="EBY149" s="21"/>
      <c r="EBZ149" s="21"/>
      <c r="ECA149" s="21"/>
      <c r="ECB149" s="21"/>
      <c r="ECC149" s="21"/>
      <c r="ECD149" s="21"/>
      <c r="ECE149" s="21"/>
      <c r="ECF149" s="21"/>
      <c r="ECG149" s="21"/>
      <c r="ECH149" s="21"/>
      <c r="ECI149" s="21"/>
      <c r="ECJ149" s="21"/>
      <c r="ECK149" s="21"/>
      <c r="ECL149" s="21"/>
      <c r="ECM149" s="21"/>
      <c r="ECN149" s="21"/>
      <c r="ECO149" s="21"/>
      <c r="ECP149" s="21"/>
      <c r="ECQ149" s="21"/>
      <c r="ECR149" s="21"/>
      <c r="ECS149" s="21"/>
      <c r="ECT149" s="21"/>
      <c r="ECU149" s="21"/>
      <c r="ECV149" s="21"/>
      <c r="ECW149" s="21"/>
      <c r="ECX149" s="21"/>
      <c r="ECY149" s="21"/>
      <c r="ECZ149" s="21"/>
      <c r="EDA149" s="21"/>
      <c r="EDB149" s="21"/>
      <c r="EDC149" s="21"/>
      <c r="EDD149" s="21"/>
      <c r="EDE149" s="21"/>
      <c r="EDF149" s="21"/>
      <c r="EDG149" s="21"/>
      <c r="EDH149" s="21"/>
      <c r="EDI149" s="21"/>
      <c r="EDJ149" s="21"/>
      <c r="EDK149" s="21"/>
      <c r="EDL149" s="21"/>
      <c r="EDM149" s="21"/>
      <c r="EDN149" s="21"/>
      <c r="EDO149" s="21"/>
      <c r="EDP149" s="21"/>
      <c r="EDQ149" s="21"/>
      <c r="EDR149" s="21"/>
      <c r="EDS149" s="21"/>
      <c r="EDT149" s="21"/>
      <c r="EDU149" s="21"/>
      <c r="EDV149" s="21"/>
      <c r="EDW149" s="21"/>
      <c r="EDX149" s="21"/>
      <c r="EDY149" s="21"/>
      <c r="EDZ149" s="21"/>
      <c r="EEA149" s="21"/>
      <c r="EEB149" s="21"/>
      <c r="EEC149" s="21"/>
      <c r="EED149" s="21"/>
      <c r="EEE149" s="21"/>
      <c r="EEF149" s="21"/>
      <c r="EEG149" s="21"/>
      <c r="EEH149" s="21"/>
      <c r="EEI149" s="21"/>
      <c r="EEJ149" s="21"/>
      <c r="EEK149" s="21"/>
      <c r="EEL149" s="21"/>
      <c r="EEM149" s="21"/>
      <c r="EEN149" s="21"/>
      <c r="EEO149" s="21"/>
      <c r="EEP149" s="21"/>
      <c r="EEQ149" s="21"/>
      <c r="EER149" s="21"/>
      <c r="EES149" s="21"/>
      <c r="EET149" s="21"/>
      <c r="EEU149" s="21"/>
      <c r="EEV149" s="21"/>
      <c r="EEW149" s="21"/>
      <c r="EEX149" s="21"/>
      <c r="EEY149" s="21"/>
      <c r="EEZ149" s="21"/>
      <c r="EFA149" s="21"/>
      <c r="EFB149" s="21"/>
      <c r="EFC149" s="21"/>
      <c r="EFD149" s="21"/>
      <c r="EFE149" s="21"/>
      <c r="EFF149" s="21"/>
      <c r="EFG149" s="21"/>
      <c r="EFH149" s="21"/>
      <c r="EFI149" s="21"/>
      <c r="EFJ149" s="21"/>
      <c r="EFK149" s="21"/>
      <c r="EFL149" s="21"/>
      <c r="EFM149" s="21"/>
      <c r="EFN149" s="21"/>
      <c r="EFO149" s="21"/>
      <c r="EFP149" s="21"/>
      <c r="EFQ149" s="21"/>
      <c r="EFR149" s="21"/>
      <c r="EFS149" s="21"/>
      <c r="EFT149" s="21"/>
      <c r="EFU149" s="21"/>
      <c r="EFV149" s="21"/>
      <c r="EFW149" s="21"/>
      <c r="EFX149" s="21"/>
      <c r="EFY149" s="21"/>
      <c r="EFZ149" s="21"/>
      <c r="EGA149" s="21"/>
      <c r="EGB149" s="21"/>
      <c r="EGC149" s="21"/>
      <c r="EGD149" s="21"/>
      <c r="EGE149" s="21"/>
      <c r="EGF149" s="21"/>
      <c r="EGG149" s="21"/>
      <c r="EGH149" s="21"/>
      <c r="EGI149" s="21"/>
      <c r="EGJ149" s="21"/>
      <c r="EGK149" s="21"/>
      <c r="EGL149" s="21"/>
      <c r="EGM149" s="21"/>
      <c r="EGN149" s="21"/>
      <c r="EGO149" s="21"/>
      <c r="EGP149" s="21"/>
      <c r="EGQ149" s="21"/>
      <c r="EGR149" s="21"/>
      <c r="EGS149" s="21"/>
      <c r="EGT149" s="21"/>
      <c r="EGU149" s="21"/>
      <c r="EGV149" s="21"/>
      <c r="EGW149" s="21"/>
      <c r="EGX149" s="21"/>
      <c r="EGY149" s="21"/>
      <c r="EGZ149" s="21"/>
      <c r="EHA149" s="21"/>
      <c r="EHB149" s="21"/>
      <c r="EHC149" s="21"/>
      <c r="EHD149" s="21"/>
      <c r="EHE149" s="21"/>
      <c r="EHF149" s="21"/>
      <c r="EHG149" s="21"/>
      <c r="EHH149" s="21"/>
      <c r="EHI149" s="21"/>
      <c r="EHJ149" s="21"/>
      <c r="EHK149" s="21"/>
      <c r="EHL149" s="21"/>
      <c r="EHM149" s="21"/>
      <c r="EHN149" s="21"/>
      <c r="EHO149" s="21"/>
      <c r="EHP149" s="21"/>
      <c r="EHQ149" s="21"/>
      <c r="EHR149" s="21"/>
      <c r="EHS149" s="21"/>
      <c r="EHT149" s="21"/>
      <c r="EHU149" s="21"/>
      <c r="EHV149" s="21"/>
      <c r="EHW149" s="21"/>
      <c r="EHX149" s="21"/>
      <c r="EHY149" s="21"/>
      <c r="EHZ149" s="21"/>
      <c r="EIA149" s="21"/>
      <c r="EIB149" s="21"/>
      <c r="EIC149" s="21"/>
      <c r="EID149" s="21"/>
      <c r="EIE149" s="21"/>
      <c r="EIF149" s="21"/>
      <c r="EIG149" s="21"/>
      <c r="EIH149" s="21"/>
      <c r="EII149" s="21"/>
      <c r="EIJ149" s="21"/>
      <c r="EIK149" s="21"/>
      <c r="EIL149" s="21"/>
      <c r="EIM149" s="21"/>
      <c r="EIN149" s="21"/>
      <c r="EIO149" s="21"/>
      <c r="EIP149" s="21"/>
      <c r="EIQ149" s="21"/>
      <c r="EIR149" s="21"/>
      <c r="EIS149" s="21"/>
      <c r="EIT149" s="21"/>
      <c r="EIU149" s="21"/>
      <c r="EIV149" s="21"/>
      <c r="EIW149" s="21"/>
      <c r="EIX149" s="21"/>
      <c r="EIY149" s="21"/>
      <c r="EIZ149" s="21"/>
      <c r="EJA149" s="21"/>
      <c r="EJB149" s="21"/>
      <c r="EJC149" s="21"/>
      <c r="EJD149" s="21"/>
      <c r="EJE149" s="21"/>
      <c r="EJF149" s="21"/>
      <c r="EJG149" s="21"/>
      <c r="EJH149" s="21"/>
      <c r="EJI149" s="21"/>
      <c r="EJJ149" s="21"/>
      <c r="EJK149" s="21"/>
      <c r="EJL149" s="21"/>
      <c r="EJM149" s="21"/>
      <c r="EJN149" s="21"/>
      <c r="EJO149" s="21"/>
      <c r="EJP149" s="21"/>
      <c r="EJQ149" s="21"/>
      <c r="EJR149" s="21"/>
      <c r="EJS149" s="21"/>
      <c r="EJT149" s="21"/>
      <c r="EJU149" s="21"/>
      <c r="EJV149" s="21"/>
      <c r="EJW149" s="21"/>
      <c r="EJX149" s="21"/>
      <c r="EJY149" s="21"/>
      <c r="EJZ149" s="21"/>
      <c r="EKA149" s="21"/>
      <c r="EKB149" s="21"/>
      <c r="EKC149" s="21"/>
      <c r="EKD149" s="21"/>
      <c r="EKE149" s="21"/>
      <c r="EKF149" s="21"/>
      <c r="EKG149" s="21"/>
      <c r="EKH149" s="21"/>
      <c r="EKI149" s="21"/>
      <c r="EKJ149" s="21"/>
      <c r="EKK149" s="21"/>
      <c r="EKL149" s="21"/>
      <c r="EKM149" s="21"/>
      <c r="EKN149" s="21"/>
      <c r="EKO149" s="21"/>
      <c r="EKP149" s="21"/>
      <c r="EKQ149" s="21"/>
      <c r="EKR149" s="21"/>
      <c r="EKS149" s="21"/>
      <c r="EKT149" s="21"/>
      <c r="EKU149" s="21"/>
      <c r="EKV149" s="21"/>
      <c r="EKW149" s="21"/>
      <c r="EKX149" s="21"/>
      <c r="EKY149" s="21"/>
      <c r="EKZ149" s="21"/>
      <c r="ELA149" s="21"/>
      <c r="ELB149" s="21"/>
      <c r="ELC149" s="21"/>
      <c r="ELD149" s="21"/>
      <c r="ELE149" s="21"/>
      <c r="ELF149" s="21"/>
      <c r="ELG149" s="21"/>
      <c r="ELH149" s="21"/>
      <c r="ELI149" s="21"/>
      <c r="ELJ149" s="21"/>
      <c r="ELK149" s="21"/>
      <c r="ELL149" s="21"/>
      <c r="ELM149" s="21"/>
      <c r="ELN149" s="21"/>
      <c r="ELO149" s="21"/>
      <c r="ELP149" s="21"/>
      <c r="ELQ149" s="21"/>
      <c r="ELR149" s="21"/>
      <c r="ELS149" s="21"/>
      <c r="ELT149" s="21"/>
      <c r="ELU149" s="21"/>
      <c r="ELV149" s="21"/>
      <c r="ELW149" s="21"/>
      <c r="ELX149" s="21"/>
      <c r="ELY149" s="21"/>
      <c r="ELZ149" s="21"/>
      <c r="EMA149" s="21"/>
      <c r="EMB149" s="21"/>
      <c r="EMC149" s="21"/>
      <c r="EMD149" s="21"/>
      <c r="EME149" s="21"/>
      <c r="EMF149" s="21"/>
      <c r="EMG149" s="21"/>
      <c r="EMH149" s="21"/>
      <c r="EMI149" s="21"/>
      <c r="EMJ149" s="21"/>
      <c r="EMK149" s="21"/>
      <c r="EML149" s="21"/>
      <c r="EMM149" s="21"/>
      <c r="EMN149" s="21"/>
      <c r="EMO149" s="21"/>
      <c r="EMP149" s="21"/>
      <c r="EMQ149" s="21"/>
      <c r="EMR149" s="21"/>
      <c r="EMS149" s="21"/>
      <c r="EMT149" s="21"/>
      <c r="EMU149" s="21"/>
      <c r="EMV149" s="21"/>
      <c r="EMW149" s="21"/>
      <c r="EMX149" s="21"/>
      <c r="EMY149" s="21"/>
      <c r="EMZ149" s="21"/>
      <c r="ENA149" s="21"/>
      <c r="ENB149" s="21"/>
      <c r="ENC149" s="21"/>
      <c r="END149" s="21"/>
      <c r="ENE149" s="21"/>
      <c r="ENF149" s="21"/>
      <c r="ENG149" s="21"/>
      <c r="ENH149" s="21"/>
      <c r="ENI149" s="21"/>
      <c r="ENJ149" s="21"/>
      <c r="ENK149" s="21"/>
      <c r="ENL149" s="21"/>
      <c r="ENM149" s="21"/>
      <c r="ENN149" s="21"/>
      <c r="ENO149" s="21"/>
      <c r="ENP149" s="21"/>
      <c r="ENQ149" s="21"/>
      <c r="ENR149" s="21"/>
      <c r="ENS149" s="21"/>
      <c r="ENT149" s="21"/>
      <c r="ENU149" s="21"/>
      <c r="ENV149" s="21"/>
      <c r="ENW149" s="21"/>
      <c r="ENX149" s="21"/>
      <c r="ENY149" s="21"/>
      <c r="ENZ149" s="21"/>
      <c r="EOA149" s="21"/>
      <c r="EOB149" s="21"/>
      <c r="EOC149" s="21"/>
      <c r="EOD149" s="21"/>
      <c r="EOE149" s="21"/>
      <c r="EOF149" s="21"/>
      <c r="EOG149" s="21"/>
      <c r="EOH149" s="21"/>
      <c r="EOI149" s="21"/>
      <c r="EOJ149" s="21"/>
      <c r="EOK149" s="21"/>
      <c r="EOL149" s="21"/>
      <c r="EOM149" s="21"/>
      <c r="EON149" s="21"/>
      <c r="EOO149" s="21"/>
      <c r="EOP149" s="21"/>
      <c r="EOQ149" s="21"/>
      <c r="EOR149" s="21"/>
      <c r="EOS149" s="21"/>
      <c r="EOT149" s="21"/>
      <c r="EOU149" s="21"/>
      <c r="EOV149" s="21"/>
      <c r="EOW149" s="21"/>
      <c r="EOX149" s="21"/>
      <c r="EOY149" s="21"/>
      <c r="EOZ149" s="21"/>
      <c r="EPA149" s="21"/>
      <c r="EPB149" s="21"/>
      <c r="EPC149" s="21"/>
      <c r="EPD149" s="21"/>
      <c r="EPE149" s="21"/>
      <c r="EPF149" s="21"/>
      <c r="EPG149" s="21"/>
      <c r="EPH149" s="21"/>
      <c r="EPI149" s="21"/>
      <c r="EPJ149" s="21"/>
      <c r="EPK149" s="21"/>
      <c r="EPL149" s="21"/>
      <c r="EPM149" s="21"/>
      <c r="EPN149" s="21"/>
      <c r="EPO149" s="21"/>
      <c r="EPP149" s="21"/>
      <c r="EPQ149" s="21"/>
      <c r="EPR149" s="21"/>
      <c r="EPS149" s="21"/>
      <c r="EPT149" s="21"/>
      <c r="EPU149" s="21"/>
      <c r="EPV149" s="21"/>
      <c r="EPW149" s="21"/>
      <c r="EPX149" s="21"/>
      <c r="EPY149" s="21"/>
      <c r="EPZ149" s="21"/>
      <c r="EQA149" s="21"/>
      <c r="EQB149" s="21"/>
      <c r="EQC149" s="21"/>
      <c r="EQD149" s="21"/>
      <c r="EQE149" s="21"/>
      <c r="EQF149" s="21"/>
      <c r="EQG149" s="21"/>
      <c r="EQH149" s="21"/>
      <c r="EQI149" s="21"/>
      <c r="EQJ149" s="21"/>
      <c r="EQK149" s="21"/>
      <c r="EQL149" s="21"/>
      <c r="EQM149" s="21"/>
      <c r="EQN149" s="21"/>
      <c r="EQO149" s="21"/>
      <c r="EQP149" s="21"/>
      <c r="EQQ149" s="21"/>
      <c r="EQR149" s="21"/>
      <c r="EQS149" s="21"/>
      <c r="EQT149" s="21"/>
      <c r="EQU149" s="21"/>
      <c r="EQV149" s="21"/>
      <c r="EQW149" s="21"/>
      <c r="EQX149" s="21"/>
      <c r="EQY149" s="21"/>
      <c r="EQZ149" s="21"/>
      <c r="ERA149" s="21"/>
      <c r="ERB149" s="21"/>
      <c r="ERC149" s="21"/>
      <c r="ERD149" s="21"/>
      <c r="ERE149" s="21"/>
      <c r="ERF149" s="21"/>
      <c r="ERG149" s="21"/>
      <c r="ERH149" s="21"/>
      <c r="ERI149" s="21"/>
      <c r="ERJ149" s="21"/>
      <c r="ERK149" s="21"/>
      <c r="ERL149" s="21"/>
      <c r="ERM149" s="21"/>
      <c r="ERN149" s="21"/>
      <c r="ERO149" s="21"/>
      <c r="ERP149" s="21"/>
      <c r="ERQ149" s="21"/>
      <c r="ERR149" s="21"/>
      <c r="ERS149" s="21"/>
      <c r="ERT149" s="21"/>
      <c r="ERU149" s="21"/>
      <c r="ERV149" s="21"/>
      <c r="ERW149" s="21"/>
      <c r="ERX149" s="21"/>
      <c r="ERY149" s="21"/>
      <c r="ERZ149" s="21"/>
      <c r="ESA149" s="21"/>
      <c r="ESB149" s="21"/>
      <c r="ESC149" s="21"/>
      <c r="ESD149" s="21"/>
      <c r="ESE149" s="21"/>
      <c r="ESF149" s="21"/>
      <c r="ESG149" s="21"/>
      <c r="ESH149" s="21"/>
      <c r="ESI149" s="21"/>
      <c r="ESJ149" s="21"/>
      <c r="ESK149" s="21"/>
      <c r="ESL149" s="21"/>
      <c r="ESM149" s="21"/>
      <c r="ESN149" s="21"/>
      <c r="ESO149" s="21"/>
      <c r="ESP149" s="21"/>
      <c r="ESQ149" s="21"/>
      <c r="ESR149" s="21"/>
      <c r="ESS149" s="21"/>
      <c r="EST149" s="21"/>
      <c r="ESU149" s="21"/>
      <c r="ESV149" s="21"/>
      <c r="ESW149" s="21"/>
      <c r="ESX149" s="21"/>
      <c r="ESY149" s="21"/>
      <c r="ESZ149" s="21"/>
      <c r="ETA149" s="21"/>
      <c r="ETB149" s="21"/>
      <c r="ETC149" s="21"/>
      <c r="ETD149" s="21"/>
      <c r="ETE149" s="21"/>
      <c r="ETF149" s="21"/>
      <c r="ETG149" s="21"/>
      <c r="ETH149" s="21"/>
      <c r="ETI149" s="21"/>
      <c r="ETJ149" s="21"/>
      <c r="ETK149" s="21"/>
      <c r="ETL149" s="21"/>
      <c r="ETM149" s="21"/>
      <c r="ETN149" s="21"/>
      <c r="ETO149" s="21"/>
      <c r="ETP149" s="21"/>
      <c r="ETQ149" s="21"/>
      <c r="ETR149" s="21"/>
      <c r="ETS149" s="21"/>
      <c r="ETT149" s="21"/>
      <c r="ETU149" s="21"/>
      <c r="ETV149" s="21"/>
      <c r="ETW149" s="21"/>
      <c r="ETX149" s="21"/>
      <c r="ETY149" s="21"/>
      <c r="ETZ149" s="21"/>
      <c r="EUA149" s="21"/>
      <c r="EUB149" s="21"/>
      <c r="EUC149" s="21"/>
      <c r="EUD149" s="21"/>
      <c r="EUE149" s="21"/>
      <c r="EUF149" s="21"/>
      <c r="EUG149" s="21"/>
      <c r="EUH149" s="21"/>
      <c r="EUI149" s="21"/>
      <c r="EUJ149" s="21"/>
      <c r="EUK149" s="21"/>
      <c r="EUL149" s="21"/>
      <c r="EUM149" s="21"/>
      <c r="EUN149" s="21"/>
      <c r="EUO149" s="21"/>
      <c r="EUP149" s="21"/>
      <c r="EUQ149" s="21"/>
      <c r="EUR149" s="21"/>
      <c r="EUS149" s="21"/>
      <c r="EUT149" s="21"/>
      <c r="EUU149" s="21"/>
      <c r="EUV149" s="21"/>
      <c r="EUW149" s="21"/>
      <c r="EUX149" s="21"/>
      <c r="EUY149" s="21"/>
      <c r="EUZ149" s="21"/>
      <c r="EVA149" s="21"/>
      <c r="EVB149" s="21"/>
      <c r="EVC149" s="21"/>
      <c r="EVD149" s="21"/>
      <c r="EVE149" s="21"/>
      <c r="EVF149" s="21"/>
      <c r="EVG149" s="21"/>
      <c r="EVH149" s="21"/>
      <c r="EVI149" s="21"/>
      <c r="EVJ149" s="21"/>
      <c r="EVK149" s="21"/>
      <c r="EVL149" s="21"/>
      <c r="EVM149" s="21"/>
      <c r="EVN149" s="21"/>
      <c r="EVO149" s="21"/>
      <c r="EVP149" s="21"/>
      <c r="EVQ149" s="21"/>
      <c r="EVR149" s="21"/>
      <c r="EVS149" s="21"/>
      <c r="EVT149" s="21"/>
      <c r="EVU149" s="21"/>
      <c r="EVV149" s="21"/>
      <c r="EVW149" s="21"/>
      <c r="EVX149" s="21"/>
      <c r="EVY149" s="21"/>
      <c r="EVZ149" s="21"/>
      <c r="EWA149" s="21"/>
      <c r="EWB149" s="21"/>
      <c r="EWC149" s="21"/>
      <c r="EWD149" s="21"/>
      <c r="EWE149" s="21"/>
      <c r="EWF149" s="21"/>
      <c r="EWG149" s="21"/>
      <c r="EWH149" s="21"/>
      <c r="EWI149" s="21"/>
      <c r="EWJ149" s="21"/>
      <c r="EWK149" s="21"/>
      <c r="EWL149" s="21"/>
      <c r="EWM149" s="21"/>
      <c r="EWN149" s="21"/>
      <c r="EWO149" s="21"/>
      <c r="EWP149" s="21"/>
      <c r="EWQ149" s="21"/>
      <c r="EWR149" s="21"/>
      <c r="EWS149" s="21"/>
      <c r="EWT149" s="21"/>
      <c r="EWU149" s="21"/>
      <c r="EWV149" s="21"/>
      <c r="EWW149" s="21"/>
      <c r="EWX149" s="21"/>
      <c r="EWY149" s="21"/>
      <c r="EWZ149" s="21"/>
      <c r="EXA149" s="21"/>
      <c r="EXB149" s="21"/>
      <c r="EXC149" s="21"/>
      <c r="EXD149" s="21"/>
      <c r="EXE149" s="21"/>
      <c r="EXF149" s="21"/>
      <c r="EXG149" s="21"/>
      <c r="EXH149" s="21"/>
      <c r="EXI149" s="21"/>
      <c r="EXJ149" s="21"/>
      <c r="EXK149" s="21"/>
      <c r="EXL149" s="21"/>
      <c r="EXM149" s="21"/>
      <c r="EXN149" s="21"/>
      <c r="EXO149" s="21"/>
      <c r="EXP149" s="21"/>
      <c r="EXQ149" s="21"/>
      <c r="EXR149" s="21"/>
      <c r="EXS149" s="21"/>
      <c r="EXT149" s="21"/>
      <c r="EXU149" s="21"/>
      <c r="EXV149" s="21"/>
      <c r="EXW149" s="21"/>
      <c r="EXX149" s="21"/>
      <c r="EXY149" s="21"/>
      <c r="EXZ149" s="21"/>
      <c r="EYA149" s="21"/>
      <c r="EYB149" s="21"/>
      <c r="EYC149" s="21"/>
      <c r="EYD149" s="21"/>
      <c r="EYE149" s="21"/>
      <c r="EYF149" s="21"/>
      <c r="EYG149" s="21"/>
      <c r="EYH149" s="21"/>
      <c r="EYI149" s="21"/>
      <c r="EYJ149" s="21"/>
      <c r="EYK149" s="21"/>
      <c r="EYL149" s="21"/>
      <c r="EYM149" s="21"/>
      <c r="EYN149" s="21"/>
      <c r="EYO149" s="21"/>
      <c r="EYP149" s="21"/>
      <c r="EYQ149" s="21"/>
      <c r="EYR149" s="21"/>
      <c r="EYS149" s="21"/>
      <c r="EYT149" s="21"/>
      <c r="EYU149" s="21"/>
      <c r="EYV149" s="21"/>
      <c r="EYW149" s="21"/>
      <c r="EYX149" s="21"/>
      <c r="EYY149" s="21"/>
      <c r="EYZ149" s="21"/>
      <c r="EZA149" s="21"/>
      <c r="EZB149" s="21"/>
      <c r="EZC149" s="21"/>
      <c r="EZD149" s="21"/>
      <c r="EZE149" s="21"/>
      <c r="EZF149" s="21"/>
      <c r="EZG149" s="21"/>
      <c r="EZH149" s="21"/>
      <c r="EZI149" s="21"/>
      <c r="EZJ149" s="21"/>
      <c r="EZK149" s="21"/>
      <c r="EZL149" s="21"/>
      <c r="EZM149" s="21"/>
      <c r="EZN149" s="21"/>
      <c r="EZO149" s="21"/>
      <c r="EZP149" s="21"/>
      <c r="EZQ149" s="21"/>
      <c r="EZR149" s="21"/>
      <c r="EZS149" s="21"/>
      <c r="EZT149" s="21"/>
      <c r="EZU149" s="21"/>
      <c r="EZV149" s="21"/>
      <c r="EZW149" s="21"/>
      <c r="EZX149" s="21"/>
      <c r="EZY149" s="21"/>
      <c r="EZZ149" s="21"/>
      <c r="FAA149" s="21"/>
      <c r="FAB149" s="21"/>
      <c r="FAC149" s="21"/>
      <c r="FAD149" s="21"/>
      <c r="FAE149" s="21"/>
      <c r="FAF149" s="21"/>
      <c r="FAG149" s="21"/>
      <c r="FAH149" s="21"/>
      <c r="FAI149" s="21"/>
      <c r="FAJ149" s="21"/>
      <c r="FAK149" s="21"/>
      <c r="FAL149" s="21"/>
      <c r="FAM149" s="21"/>
      <c r="FAN149" s="21"/>
      <c r="FAO149" s="21"/>
      <c r="FAP149" s="21"/>
      <c r="FAQ149" s="21"/>
      <c r="FAR149" s="21"/>
      <c r="FAS149" s="21"/>
      <c r="FAT149" s="21"/>
      <c r="FAU149" s="21"/>
      <c r="FAV149" s="21"/>
      <c r="FAW149" s="21"/>
      <c r="FAX149" s="21"/>
      <c r="FAY149" s="21"/>
      <c r="FAZ149" s="21"/>
      <c r="FBA149" s="21"/>
      <c r="FBB149" s="21"/>
      <c r="FBC149" s="21"/>
      <c r="FBD149" s="21"/>
      <c r="FBE149" s="21"/>
      <c r="FBF149" s="21"/>
      <c r="FBG149" s="21"/>
      <c r="FBH149" s="21"/>
      <c r="FBI149" s="21"/>
      <c r="FBJ149" s="21"/>
      <c r="FBK149" s="21"/>
      <c r="FBL149" s="21"/>
      <c r="FBM149" s="21"/>
      <c r="FBN149" s="21"/>
      <c r="FBO149" s="21"/>
      <c r="FBP149" s="21"/>
      <c r="FBQ149" s="21"/>
      <c r="FBR149" s="21"/>
      <c r="FBS149" s="21"/>
      <c r="FBT149" s="21"/>
      <c r="FBU149" s="21"/>
      <c r="FBV149" s="21"/>
      <c r="FBW149" s="21"/>
      <c r="FBX149" s="21"/>
      <c r="FBY149" s="21"/>
      <c r="FBZ149" s="21"/>
      <c r="FCA149" s="21"/>
      <c r="FCB149" s="21"/>
      <c r="FCC149" s="21"/>
      <c r="FCD149" s="21"/>
      <c r="FCE149" s="21"/>
      <c r="FCF149" s="21"/>
      <c r="FCG149" s="21"/>
      <c r="FCH149" s="21"/>
      <c r="FCI149" s="21"/>
      <c r="FCJ149" s="21"/>
      <c r="FCK149" s="21"/>
      <c r="FCL149" s="21"/>
      <c r="FCM149" s="21"/>
      <c r="FCN149" s="21"/>
      <c r="FCO149" s="21"/>
      <c r="FCP149" s="21"/>
      <c r="FCQ149" s="21"/>
      <c r="FCR149" s="21"/>
      <c r="FCS149" s="21"/>
      <c r="FCT149" s="21"/>
      <c r="FCU149" s="21"/>
      <c r="FCV149" s="21"/>
      <c r="FCW149" s="21"/>
      <c r="FCX149" s="21"/>
      <c r="FCY149" s="21"/>
      <c r="FCZ149" s="21"/>
      <c r="FDA149" s="21"/>
      <c r="FDB149" s="21"/>
      <c r="FDC149" s="21"/>
      <c r="FDD149" s="21"/>
      <c r="FDE149" s="21"/>
      <c r="FDF149" s="21"/>
      <c r="FDG149" s="21"/>
      <c r="FDH149" s="21"/>
      <c r="FDI149" s="21"/>
      <c r="FDJ149" s="21"/>
      <c r="FDK149" s="21"/>
      <c r="FDL149" s="21"/>
      <c r="FDM149" s="21"/>
      <c r="FDN149" s="21"/>
      <c r="FDO149" s="21"/>
      <c r="FDP149" s="21"/>
      <c r="FDQ149" s="21"/>
      <c r="FDR149" s="21"/>
      <c r="FDS149" s="21"/>
      <c r="FDT149" s="21"/>
      <c r="FDU149" s="21"/>
      <c r="FDV149" s="21"/>
      <c r="FDW149" s="21"/>
      <c r="FDX149" s="21"/>
      <c r="FDY149" s="21"/>
      <c r="FDZ149" s="21"/>
      <c r="FEA149" s="21"/>
      <c r="FEB149" s="21"/>
      <c r="FEC149" s="21"/>
      <c r="FED149" s="21"/>
      <c r="FEE149" s="21"/>
      <c r="FEF149" s="21"/>
      <c r="FEG149" s="21"/>
      <c r="FEH149" s="21"/>
      <c r="FEI149" s="21"/>
      <c r="FEJ149" s="21"/>
      <c r="FEK149" s="21"/>
      <c r="FEL149" s="21"/>
      <c r="FEM149" s="21"/>
      <c r="FEN149" s="21"/>
      <c r="FEO149" s="21"/>
      <c r="FEP149" s="21"/>
      <c r="FEQ149" s="21"/>
      <c r="FER149" s="21"/>
      <c r="FES149" s="21"/>
      <c r="FET149" s="21"/>
      <c r="FEU149" s="21"/>
      <c r="FEV149" s="21"/>
      <c r="FEW149" s="21"/>
      <c r="FEX149" s="21"/>
      <c r="FEY149" s="21"/>
      <c r="FEZ149" s="21"/>
      <c r="FFA149" s="21"/>
      <c r="FFB149" s="21"/>
      <c r="FFC149" s="21"/>
      <c r="FFD149" s="21"/>
      <c r="FFE149" s="21"/>
      <c r="FFF149" s="21"/>
      <c r="FFG149" s="21"/>
      <c r="FFH149" s="21"/>
      <c r="FFI149" s="21"/>
      <c r="FFJ149" s="21"/>
      <c r="FFK149" s="21"/>
      <c r="FFL149" s="21"/>
      <c r="FFM149" s="21"/>
      <c r="FFN149" s="21"/>
      <c r="FFO149" s="21"/>
      <c r="FFP149" s="21"/>
      <c r="FFQ149" s="21"/>
      <c r="FFR149" s="21"/>
      <c r="FFS149" s="21"/>
      <c r="FFT149" s="21"/>
      <c r="FFU149" s="21"/>
      <c r="FFV149" s="21"/>
      <c r="FFW149" s="21"/>
      <c r="FFX149" s="21"/>
      <c r="FFY149" s="21"/>
      <c r="FFZ149" s="21"/>
      <c r="FGA149" s="21"/>
      <c r="FGB149" s="21"/>
      <c r="FGC149" s="21"/>
      <c r="FGD149" s="21"/>
      <c r="FGE149" s="21"/>
      <c r="FGF149" s="21"/>
      <c r="FGG149" s="21"/>
      <c r="FGH149" s="21"/>
      <c r="FGI149" s="21"/>
      <c r="FGJ149" s="21"/>
      <c r="FGK149" s="21"/>
      <c r="FGL149" s="21"/>
      <c r="FGM149" s="21"/>
      <c r="FGN149" s="21"/>
      <c r="FGO149" s="21"/>
      <c r="FGP149" s="21"/>
      <c r="FGQ149" s="21"/>
      <c r="FGR149" s="21"/>
      <c r="FGS149" s="21"/>
      <c r="FGT149" s="21"/>
      <c r="FGU149" s="21"/>
      <c r="FGV149" s="21"/>
      <c r="FGW149" s="21"/>
      <c r="FGX149" s="21"/>
      <c r="FGY149" s="21"/>
      <c r="FGZ149" s="21"/>
      <c r="FHA149" s="21"/>
      <c r="FHB149" s="21"/>
      <c r="FHC149" s="21"/>
      <c r="FHD149" s="21"/>
      <c r="FHE149" s="21"/>
      <c r="FHF149" s="21"/>
      <c r="FHG149" s="21"/>
      <c r="FHH149" s="21"/>
      <c r="FHI149" s="21"/>
      <c r="FHJ149" s="21"/>
      <c r="FHK149" s="21"/>
      <c r="FHL149" s="21"/>
      <c r="FHM149" s="21"/>
      <c r="FHN149" s="21"/>
      <c r="FHO149" s="21"/>
      <c r="FHP149" s="21"/>
      <c r="FHQ149" s="21"/>
      <c r="FHR149" s="21"/>
      <c r="FHS149" s="21"/>
      <c r="FHT149" s="21"/>
      <c r="FHU149" s="21"/>
      <c r="FHV149" s="21"/>
      <c r="FHW149" s="21"/>
      <c r="FHX149" s="21"/>
      <c r="FHY149" s="21"/>
      <c r="FHZ149" s="21"/>
      <c r="FIA149" s="21"/>
      <c r="FIB149" s="21"/>
      <c r="FIC149" s="21"/>
      <c r="FID149" s="21"/>
      <c r="FIE149" s="21"/>
      <c r="FIF149" s="21"/>
      <c r="FIG149" s="21"/>
      <c r="FIH149" s="21"/>
      <c r="FII149" s="21"/>
      <c r="FIJ149" s="21"/>
      <c r="FIK149" s="21"/>
      <c r="FIL149" s="21"/>
      <c r="FIM149" s="21"/>
      <c r="FIN149" s="21"/>
      <c r="FIO149" s="21"/>
      <c r="FIP149" s="21"/>
      <c r="FIQ149" s="21"/>
      <c r="FIR149" s="21"/>
      <c r="FIS149" s="21"/>
      <c r="FIT149" s="21"/>
      <c r="FIU149" s="21"/>
      <c r="FIV149" s="21"/>
      <c r="FIW149" s="21"/>
      <c r="FIX149" s="21"/>
      <c r="FIY149" s="21"/>
      <c r="FIZ149" s="21"/>
      <c r="FJA149" s="21"/>
      <c r="FJB149" s="21"/>
      <c r="FJC149" s="21"/>
      <c r="FJD149" s="21"/>
      <c r="FJE149" s="21"/>
      <c r="FJF149" s="21"/>
      <c r="FJG149" s="21"/>
      <c r="FJH149" s="21"/>
      <c r="FJI149" s="21"/>
      <c r="FJJ149" s="21"/>
      <c r="FJK149" s="21"/>
      <c r="FJL149" s="21"/>
      <c r="FJM149" s="21"/>
      <c r="FJN149" s="21"/>
      <c r="FJO149" s="21"/>
      <c r="FJP149" s="21"/>
      <c r="FJQ149" s="21"/>
      <c r="FJR149" s="21"/>
      <c r="FJS149" s="21"/>
      <c r="FJT149" s="21"/>
      <c r="FJU149" s="21"/>
      <c r="FJV149" s="21"/>
      <c r="FJW149" s="21"/>
      <c r="FJX149" s="21"/>
      <c r="FJY149" s="21"/>
      <c r="FJZ149" s="21"/>
      <c r="FKA149" s="21"/>
      <c r="FKB149" s="21"/>
      <c r="FKC149" s="21"/>
      <c r="FKD149" s="21"/>
      <c r="FKE149" s="21"/>
      <c r="FKF149" s="21"/>
      <c r="FKG149" s="21"/>
      <c r="FKH149" s="21"/>
      <c r="FKI149" s="21"/>
      <c r="FKJ149" s="21"/>
      <c r="FKK149" s="21"/>
      <c r="FKL149" s="21"/>
      <c r="FKM149" s="21"/>
      <c r="FKN149" s="21"/>
      <c r="FKO149" s="21"/>
      <c r="FKP149" s="21"/>
      <c r="FKQ149" s="21"/>
      <c r="FKR149" s="21"/>
      <c r="FKS149" s="21"/>
      <c r="FKT149" s="21"/>
      <c r="FKU149" s="21"/>
      <c r="FKV149" s="21"/>
      <c r="FKW149" s="21"/>
      <c r="FKX149" s="21"/>
      <c r="FKY149" s="21"/>
      <c r="FKZ149" s="21"/>
      <c r="FLA149" s="21"/>
      <c r="FLB149" s="21"/>
      <c r="FLC149" s="21"/>
      <c r="FLD149" s="21"/>
      <c r="FLE149" s="21"/>
      <c r="FLF149" s="21"/>
      <c r="FLG149" s="21"/>
      <c r="FLH149" s="21"/>
      <c r="FLI149" s="21"/>
      <c r="FLJ149" s="21"/>
      <c r="FLK149" s="21"/>
      <c r="FLL149" s="21"/>
      <c r="FLM149" s="21"/>
      <c r="FLN149" s="21"/>
      <c r="FLO149" s="21"/>
      <c r="FLP149" s="21"/>
      <c r="FLQ149" s="21"/>
      <c r="FLR149" s="21"/>
      <c r="FLS149" s="21"/>
      <c r="FLT149" s="21"/>
      <c r="FLU149" s="21"/>
      <c r="FLV149" s="21"/>
      <c r="FLW149" s="21"/>
      <c r="FLX149" s="21"/>
      <c r="FLY149" s="21"/>
      <c r="FLZ149" s="21"/>
      <c r="FMA149" s="21"/>
      <c r="FMB149" s="21"/>
      <c r="FMC149" s="21"/>
      <c r="FMD149" s="21"/>
      <c r="FME149" s="21"/>
      <c r="FMF149" s="21"/>
      <c r="FMG149" s="21"/>
      <c r="FMH149" s="21"/>
      <c r="FMI149" s="21"/>
      <c r="FMJ149" s="21"/>
      <c r="FMK149" s="21"/>
      <c r="FML149" s="21"/>
      <c r="FMM149" s="21"/>
      <c r="FMN149" s="21"/>
      <c r="FMO149" s="21"/>
      <c r="FMP149" s="21"/>
      <c r="FMQ149" s="21"/>
      <c r="FMR149" s="21"/>
      <c r="FMS149" s="21"/>
      <c r="FMT149" s="21"/>
      <c r="FMU149" s="21"/>
      <c r="FMV149" s="21"/>
      <c r="FMW149" s="21"/>
      <c r="FMX149" s="21"/>
      <c r="FMY149" s="21"/>
      <c r="FMZ149" s="21"/>
      <c r="FNA149" s="21"/>
      <c r="FNB149" s="21"/>
      <c r="FNC149" s="21"/>
      <c r="FND149" s="21"/>
      <c r="FNE149" s="21"/>
      <c r="FNF149" s="21"/>
      <c r="FNG149" s="21"/>
      <c r="FNH149" s="21"/>
      <c r="FNI149" s="21"/>
      <c r="FNJ149" s="21"/>
      <c r="FNK149" s="21"/>
      <c r="FNL149" s="21"/>
      <c r="FNM149" s="21"/>
      <c r="FNN149" s="21"/>
      <c r="FNO149" s="21"/>
      <c r="FNP149" s="21"/>
      <c r="FNQ149" s="21"/>
      <c r="FNR149" s="21"/>
      <c r="FNS149" s="21"/>
      <c r="FNT149" s="21"/>
      <c r="FNU149" s="21"/>
      <c r="FNV149" s="21"/>
      <c r="FNW149" s="21"/>
      <c r="FNX149" s="21"/>
      <c r="FNY149" s="21"/>
      <c r="FNZ149" s="21"/>
      <c r="FOA149" s="21"/>
      <c r="FOB149" s="21"/>
      <c r="FOC149" s="21"/>
      <c r="FOD149" s="21"/>
      <c r="FOE149" s="21"/>
      <c r="FOF149" s="21"/>
      <c r="FOG149" s="21"/>
      <c r="FOH149" s="21"/>
      <c r="FOI149" s="21"/>
      <c r="FOJ149" s="21"/>
      <c r="FOK149" s="21"/>
      <c r="FOL149" s="21"/>
      <c r="FOM149" s="21"/>
      <c r="FON149" s="21"/>
      <c r="FOO149" s="21"/>
      <c r="FOP149" s="21"/>
      <c r="FOQ149" s="21"/>
      <c r="FOR149" s="21"/>
      <c r="FOS149" s="21"/>
      <c r="FOT149" s="21"/>
      <c r="FOU149" s="21"/>
      <c r="FOV149" s="21"/>
      <c r="FOW149" s="21"/>
      <c r="FOX149" s="21"/>
      <c r="FOY149" s="21"/>
      <c r="FOZ149" s="21"/>
      <c r="FPA149" s="21"/>
      <c r="FPB149" s="21"/>
      <c r="FPC149" s="21"/>
      <c r="FPD149" s="21"/>
      <c r="FPE149" s="21"/>
      <c r="FPF149" s="21"/>
      <c r="FPG149" s="21"/>
      <c r="FPH149" s="21"/>
      <c r="FPI149" s="21"/>
      <c r="FPJ149" s="21"/>
      <c r="FPK149" s="21"/>
      <c r="FPL149" s="21"/>
      <c r="FPM149" s="21"/>
      <c r="FPN149" s="21"/>
      <c r="FPO149" s="21"/>
      <c r="FPP149" s="21"/>
      <c r="FPQ149" s="21"/>
      <c r="FPR149" s="21"/>
      <c r="FPS149" s="21"/>
      <c r="FPT149" s="21"/>
      <c r="FPU149" s="21"/>
      <c r="FPV149" s="21"/>
      <c r="FPW149" s="21"/>
      <c r="FPX149" s="21"/>
      <c r="FPY149" s="21"/>
      <c r="FPZ149" s="21"/>
      <c r="FQA149" s="21"/>
      <c r="FQB149" s="21"/>
      <c r="FQC149" s="21"/>
      <c r="FQD149" s="21"/>
      <c r="FQE149" s="21"/>
      <c r="FQF149" s="21"/>
      <c r="FQG149" s="21"/>
      <c r="FQH149" s="21"/>
      <c r="FQI149" s="21"/>
      <c r="FQJ149" s="21"/>
      <c r="FQK149" s="21"/>
      <c r="FQL149" s="21"/>
      <c r="FQM149" s="21"/>
      <c r="FQN149" s="21"/>
      <c r="FQO149" s="21"/>
      <c r="FQP149" s="21"/>
      <c r="FQQ149" s="21"/>
      <c r="FQR149" s="21"/>
      <c r="FQS149" s="21"/>
      <c r="FQT149" s="21"/>
      <c r="FQU149" s="21"/>
      <c r="FQV149" s="21"/>
      <c r="FQW149" s="21"/>
      <c r="FQX149" s="21"/>
      <c r="FQY149" s="21"/>
      <c r="FQZ149" s="21"/>
      <c r="FRA149" s="21"/>
      <c r="FRB149" s="21"/>
      <c r="FRC149" s="21"/>
      <c r="FRD149" s="21"/>
      <c r="FRE149" s="21"/>
      <c r="FRF149" s="21"/>
      <c r="FRG149" s="21"/>
      <c r="FRH149" s="21"/>
      <c r="FRI149" s="21"/>
      <c r="FRJ149" s="21"/>
      <c r="FRK149" s="21"/>
      <c r="FRL149" s="21"/>
      <c r="FRM149" s="21"/>
      <c r="FRN149" s="21"/>
      <c r="FRO149" s="21"/>
      <c r="FRP149" s="21"/>
      <c r="FRQ149" s="21"/>
      <c r="FRR149" s="21"/>
      <c r="FRS149" s="21"/>
      <c r="FRT149" s="21"/>
      <c r="FRU149" s="21"/>
      <c r="FRV149" s="21"/>
      <c r="FRW149" s="21"/>
      <c r="FRX149" s="21"/>
      <c r="FRY149" s="21"/>
      <c r="FRZ149" s="21"/>
      <c r="FSA149" s="21"/>
      <c r="FSB149" s="21"/>
      <c r="FSC149" s="21"/>
      <c r="FSD149" s="21"/>
      <c r="FSE149" s="21"/>
      <c r="FSF149" s="21"/>
      <c r="FSG149" s="21"/>
      <c r="FSH149" s="21"/>
      <c r="FSI149" s="21"/>
      <c r="FSJ149" s="21"/>
      <c r="FSK149" s="21"/>
      <c r="FSL149" s="21"/>
      <c r="FSM149" s="21"/>
      <c r="FSN149" s="21"/>
      <c r="FSO149" s="21"/>
      <c r="FSP149" s="21"/>
      <c r="FSQ149" s="21"/>
      <c r="FSR149" s="21"/>
      <c r="FSS149" s="21"/>
      <c r="FST149" s="21"/>
      <c r="FSU149" s="21"/>
      <c r="FSV149" s="21"/>
      <c r="FSW149" s="21"/>
      <c r="FSX149" s="21"/>
      <c r="FSY149" s="21"/>
      <c r="FSZ149" s="21"/>
      <c r="FTA149" s="21"/>
      <c r="FTB149" s="21"/>
      <c r="FTC149" s="21"/>
      <c r="FTD149" s="21"/>
      <c r="FTE149" s="21"/>
      <c r="FTF149" s="21"/>
      <c r="FTG149" s="21"/>
      <c r="FTH149" s="21"/>
      <c r="FTI149" s="21"/>
      <c r="FTJ149" s="21"/>
      <c r="FTK149" s="21"/>
      <c r="FTL149" s="21"/>
      <c r="FTM149" s="21"/>
      <c r="FTN149" s="21"/>
      <c r="FTO149" s="21"/>
      <c r="FTP149" s="21"/>
      <c r="FTQ149" s="21"/>
      <c r="FTR149" s="21"/>
      <c r="FTS149" s="21"/>
      <c r="FTT149" s="21"/>
      <c r="FTU149" s="21"/>
      <c r="FTV149" s="21"/>
      <c r="FTW149" s="21"/>
      <c r="FTX149" s="21"/>
      <c r="FTY149" s="21"/>
      <c r="FTZ149" s="21"/>
      <c r="FUA149" s="21"/>
      <c r="FUB149" s="21"/>
      <c r="FUC149" s="21"/>
      <c r="FUD149" s="21"/>
      <c r="FUE149" s="21"/>
      <c r="FUF149" s="21"/>
      <c r="FUG149" s="21"/>
      <c r="FUH149" s="21"/>
      <c r="FUI149" s="21"/>
      <c r="FUJ149" s="21"/>
      <c r="FUK149" s="21"/>
      <c r="FUL149" s="21"/>
      <c r="FUM149" s="21"/>
      <c r="FUN149" s="21"/>
      <c r="FUO149" s="21"/>
      <c r="FUP149" s="21"/>
      <c r="FUQ149" s="21"/>
      <c r="FUR149" s="21"/>
      <c r="FUS149" s="21"/>
      <c r="FUT149" s="21"/>
      <c r="FUU149" s="21"/>
      <c r="FUV149" s="21"/>
      <c r="FUW149" s="21"/>
      <c r="FUX149" s="21"/>
      <c r="FUY149" s="21"/>
      <c r="FUZ149" s="21"/>
      <c r="FVA149" s="21"/>
      <c r="FVB149" s="21"/>
      <c r="FVC149" s="21"/>
      <c r="FVD149" s="21"/>
      <c r="FVE149" s="21"/>
      <c r="FVF149" s="21"/>
      <c r="FVG149" s="21"/>
      <c r="FVH149" s="21"/>
      <c r="FVI149" s="21"/>
      <c r="FVJ149" s="21"/>
      <c r="FVK149" s="21"/>
      <c r="FVL149" s="21"/>
      <c r="FVM149" s="21"/>
      <c r="FVN149" s="21"/>
      <c r="FVO149" s="21"/>
      <c r="FVP149" s="21"/>
      <c r="FVQ149" s="21"/>
      <c r="FVR149" s="21"/>
      <c r="FVS149" s="21"/>
      <c r="FVT149" s="21"/>
      <c r="FVU149" s="21"/>
      <c r="FVV149" s="21"/>
      <c r="FVW149" s="21"/>
      <c r="FVX149" s="21"/>
      <c r="FVY149" s="21"/>
      <c r="FVZ149" s="21"/>
      <c r="FWA149" s="21"/>
      <c r="FWB149" s="21"/>
      <c r="FWC149" s="21"/>
      <c r="FWD149" s="21"/>
      <c r="FWE149" s="21"/>
      <c r="FWF149" s="21"/>
      <c r="FWG149" s="21"/>
      <c r="FWH149" s="21"/>
      <c r="FWI149" s="21"/>
      <c r="FWJ149" s="21"/>
      <c r="FWK149" s="21"/>
      <c r="FWL149" s="21"/>
      <c r="FWM149" s="21"/>
      <c r="FWN149" s="21"/>
      <c r="FWO149" s="21"/>
      <c r="FWP149" s="21"/>
      <c r="FWQ149" s="21"/>
      <c r="FWR149" s="21"/>
      <c r="FWS149" s="21"/>
      <c r="FWT149" s="21"/>
      <c r="FWU149" s="21"/>
      <c r="FWV149" s="21"/>
      <c r="FWW149" s="21"/>
      <c r="FWX149" s="21"/>
      <c r="FWY149" s="21"/>
      <c r="FWZ149" s="21"/>
      <c r="FXA149" s="21"/>
      <c r="FXB149" s="21"/>
      <c r="FXC149" s="21"/>
      <c r="FXD149" s="21"/>
      <c r="FXE149" s="21"/>
      <c r="FXF149" s="21"/>
      <c r="FXG149" s="21"/>
      <c r="FXH149" s="21"/>
      <c r="FXI149" s="21"/>
      <c r="FXJ149" s="21"/>
      <c r="FXK149" s="21"/>
      <c r="FXL149" s="21"/>
      <c r="FXM149" s="21"/>
      <c r="FXN149" s="21"/>
      <c r="FXO149" s="21"/>
      <c r="FXP149" s="21"/>
      <c r="FXQ149" s="21"/>
      <c r="FXR149" s="21"/>
      <c r="FXS149" s="21"/>
      <c r="FXT149" s="21"/>
      <c r="FXU149" s="21"/>
      <c r="FXV149" s="21"/>
      <c r="FXW149" s="21"/>
      <c r="FXX149" s="21"/>
      <c r="FXY149" s="21"/>
      <c r="FXZ149" s="21"/>
      <c r="FYA149" s="21"/>
      <c r="FYB149" s="21"/>
      <c r="FYC149" s="21"/>
      <c r="FYD149" s="21"/>
      <c r="FYE149" s="21"/>
      <c r="FYF149" s="21"/>
      <c r="FYG149" s="21"/>
      <c r="FYH149" s="21"/>
      <c r="FYI149" s="21"/>
      <c r="FYJ149" s="21"/>
      <c r="FYK149" s="21"/>
      <c r="FYL149" s="21"/>
      <c r="FYM149" s="21"/>
      <c r="FYN149" s="21"/>
      <c r="FYO149" s="21"/>
      <c r="FYP149" s="21"/>
      <c r="FYQ149" s="21"/>
      <c r="FYR149" s="21"/>
      <c r="FYS149" s="21"/>
      <c r="FYT149" s="21"/>
      <c r="FYU149" s="21"/>
      <c r="FYV149" s="21"/>
      <c r="FYW149" s="21"/>
      <c r="FYX149" s="21"/>
      <c r="FYY149" s="21"/>
      <c r="FYZ149" s="21"/>
      <c r="FZA149" s="21"/>
      <c r="FZB149" s="21"/>
      <c r="FZC149" s="21"/>
      <c r="FZD149" s="21"/>
      <c r="FZE149" s="21"/>
      <c r="FZF149" s="21"/>
      <c r="FZG149" s="21"/>
      <c r="FZH149" s="21"/>
      <c r="FZI149" s="21"/>
      <c r="FZJ149" s="21"/>
      <c r="FZK149" s="21"/>
      <c r="FZL149" s="21"/>
      <c r="FZM149" s="21"/>
      <c r="FZN149" s="21"/>
      <c r="FZO149" s="21"/>
      <c r="FZP149" s="21"/>
      <c r="FZQ149" s="21"/>
      <c r="FZR149" s="21"/>
      <c r="FZS149" s="21"/>
      <c r="FZT149" s="21"/>
      <c r="FZU149" s="21"/>
      <c r="FZV149" s="21"/>
      <c r="FZW149" s="21"/>
      <c r="FZX149" s="21"/>
      <c r="FZY149" s="21"/>
      <c r="FZZ149" s="21"/>
      <c r="GAA149" s="21"/>
      <c r="GAB149" s="21"/>
      <c r="GAC149" s="21"/>
      <c r="GAD149" s="21"/>
      <c r="GAE149" s="21"/>
      <c r="GAF149" s="21"/>
      <c r="GAG149" s="21"/>
      <c r="GAH149" s="21"/>
      <c r="GAI149" s="21"/>
      <c r="GAJ149" s="21"/>
      <c r="GAK149" s="21"/>
      <c r="GAL149" s="21"/>
      <c r="GAM149" s="21"/>
      <c r="GAN149" s="21"/>
      <c r="GAO149" s="21"/>
      <c r="GAP149" s="21"/>
      <c r="GAQ149" s="21"/>
      <c r="GAR149" s="21"/>
      <c r="GAS149" s="21"/>
      <c r="GAT149" s="21"/>
      <c r="GAU149" s="21"/>
      <c r="GAV149" s="21"/>
      <c r="GAW149" s="21"/>
      <c r="GAX149" s="21"/>
      <c r="GAY149" s="21"/>
      <c r="GAZ149" s="21"/>
      <c r="GBA149" s="21"/>
      <c r="GBB149" s="21"/>
      <c r="GBC149" s="21"/>
      <c r="GBD149" s="21"/>
      <c r="GBE149" s="21"/>
      <c r="GBF149" s="21"/>
      <c r="GBG149" s="21"/>
      <c r="GBH149" s="21"/>
      <c r="GBI149" s="21"/>
      <c r="GBJ149" s="21"/>
      <c r="GBK149" s="21"/>
      <c r="GBL149" s="21"/>
      <c r="GBM149" s="21"/>
      <c r="GBN149" s="21"/>
      <c r="GBO149" s="21"/>
      <c r="GBP149" s="21"/>
      <c r="GBQ149" s="21"/>
      <c r="GBR149" s="21"/>
      <c r="GBS149" s="21"/>
      <c r="GBT149" s="21"/>
      <c r="GBU149" s="21"/>
      <c r="GBV149" s="21"/>
      <c r="GBW149" s="21"/>
      <c r="GBX149" s="21"/>
      <c r="GBY149" s="21"/>
      <c r="GBZ149" s="21"/>
      <c r="GCA149" s="21"/>
      <c r="GCB149" s="21"/>
      <c r="GCC149" s="21"/>
      <c r="GCD149" s="21"/>
      <c r="GCE149" s="21"/>
      <c r="GCF149" s="21"/>
      <c r="GCG149" s="21"/>
      <c r="GCH149" s="21"/>
      <c r="GCI149" s="21"/>
      <c r="GCJ149" s="21"/>
      <c r="GCK149" s="21"/>
      <c r="GCL149" s="21"/>
      <c r="GCM149" s="21"/>
      <c r="GCN149" s="21"/>
      <c r="GCO149" s="21"/>
      <c r="GCP149" s="21"/>
      <c r="GCQ149" s="21"/>
      <c r="GCR149" s="21"/>
      <c r="GCS149" s="21"/>
      <c r="GCT149" s="21"/>
      <c r="GCU149" s="21"/>
      <c r="GCV149" s="21"/>
      <c r="GCW149" s="21"/>
      <c r="GCX149" s="21"/>
      <c r="GCY149" s="21"/>
      <c r="GCZ149" s="21"/>
      <c r="GDA149" s="21"/>
      <c r="GDB149" s="21"/>
      <c r="GDC149" s="21"/>
      <c r="GDD149" s="21"/>
      <c r="GDE149" s="21"/>
      <c r="GDF149" s="21"/>
      <c r="GDG149" s="21"/>
      <c r="GDH149" s="21"/>
      <c r="GDI149" s="21"/>
      <c r="GDJ149" s="21"/>
      <c r="GDK149" s="21"/>
      <c r="GDL149" s="21"/>
      <c r="GDM149" s="21"/>
      <c r="GDN149" s="21"/>
      <c r="GDO149" s="21"/>
      <c r="GDP149" s="21"/>
      <c r="GDQ149" s="21"/>
      <c r="GDR149" s="21"/>
      <c r="GDS149" s="21"/>
      <c r="GDT149" s="21"/>
      <c r="GDU149" s="21"/>
      <c r="GDV149" s="21"/>
      <c r="GDW149" s="21"/>
      <c r="GDX149" s="21"/>
      <c r="GDY149" s="21"/>
      <c r="GDZ149" s="21"/>
      <c r="GEA149" s="21"/>
      <c r="GEB149" s="21"/>
      <c r="GEC149" s="21"/>
      <c r="GED149" s="21"/>
      <c r="GEE149" s="21"/>
      <c r="GEF149" s="21"/>
      <c r="GEG149" s="21"/>
      <c r="GEH149" s="21"/>
      <c r="GEI149" s="21"/>
      <c r="GEJ149" s="21"/>
      <c r="GEK149" s="21"/>
      <c r="GEL149" s="21"/>
      <c r="GEM149" s="21"/>
      <c r="GEN149" s="21"/>
      <c r="GEO149" s="21"/>
      <c r="GEP149" s="21"/>
      <c r="GEQ149" s="21"/>
      <c r="GER149" s="21"/>
      <c r="GES149" s="21"/>
      <c r="GET149" s="21"/>
      <c r="GEU149" s="21"/>
      <c r="GEV149" s="21"/>
      <c r="GEW149" s="21"/>
      <c r="GEX149" s="21"/>
      <c r="GEY149" s="21"/>
      <c r="GEZ149" s="21"/>
      <c r="GFA149" s="21"/>
      <c r="GFB149" s="21"/>
      <c r="GFC149" s="21"/>
      <c r="GFD149" s="21"/>
      <c r="GFE149" s="21"/>
      <c r="GFF149" s="21"/>
      <c r="GFG149" s="21"/>
      <c r="GFH149" s="21"/>
      <c r="GFI149" s="21"/>
      <c r="GFJ149" s="21"/>
      <c r="GFK149" s="21"/>
      <c r="GFL149" s="21"/>
      <c r="GFM149" s="21"/>
      <c r="GFN149" s="21"/>
      <c r="GFO149" s="21"/>
      <c r="GFP149" s="21"/>
      <c r="GFQ149" s="21"/>
      <c r="GFR149" s="21"/>
      <c r="GFS149" s="21"/>
      <c r="GFT149" s="21"/>
      <c r="GFU149" s="21"/>
      <c r="GFV149" s="21"/>
      <c r="GFW149" s="21"/>
      <c r="GFX149" s="21"/>
      <c r="GFY149" s="21"/>
      <c r="GFZ149" s="21"/>
      <c r="GGA149" s="21"/>
      <c r="GGB149" s="21"/>
      <c r="GGC149" s="21"/>
      <c r="GGD149" s="21"/>
      <c r="GGE149" s="21"/>
      <c r="GGF149" s="21"/>
      <c r="GGG149" s="21"/>
      <c r="GGH149" s="21"/>
      <c r="GGI149" s="21"/>
      <c r="GGJ149" s="21"/>
      <c r="GGK149" s="21"/>
      <c r="GGL149" s="21"/>
      <c r="GGM149" s="21"/>
      <c r="GGN149" s="21"/>
      <c r="GGO149" s="21"/>
      <c r="GGP149" s="21"/>
      <c r="GGQ149" s="21"/>
      <c r="GGR149" s="21"/>
      <c r="GGS149" s="21"/>
      <c r="GGT149" s="21"/>
      <c r="GGU149" s="21"/>
      <c r="GGV149" s="21"/>
      <c r="GGW149" s="21"/>
      <c r="GGX149" s="21"/>
      <c r="GGY149" s="21"/>
      <c r="GGZ149" s="21"/>
      <c r="GHA149" s="21"/>
      <c r="GHB149" s="21"/>
      <c r="GHC149" s="21"/>
      <c r="GHD149" s="21"/>
      <c r="GHE149" s="21"/>
      <c r="GHF149" s="21"/>
      <c r="GHG149" s="21"/>
      <c r="GHH149" s="21"/>
      <c r="GHI149" s="21"/>
      <c r="GHJ149" s="21"/>
      <c r="GHK149" s="21"/>
      <c r="GHL149" s="21"/>
      <c r="GHM149" s="21"/>
      <c r="GHN149" s="21"/>
      <c r="GHO149" s="21"/>
      <c r="GHP149" s="21"/>
      <c r="GHQ149" s="21"/>
      <c r="GHR149" s="21"/>
      <c r="GHS149" s="21"/>
      <c r="GHT149" s="21"/>
      <c r="GHU149" s="21"/>
      <c r="GHV149" s="21"/>
      <c r="GHW149" s="21"/>
      <c r="GHX149" s="21"/>
      <c r="GHY149" s="21"/>
      <c r="GHZ149" s="21"/>
      <c r="GIA149" s="21"/>
      <c r="GIB149" s="21"/>
      <c r="GIC149" s="21"/>
      <c r="GID149" s="21"/>
      <c r="GIE149" s="21"/>
      <c r="GIF149" s="21"/>
      <c r="GIG149" s="21"/>
      <c r="GIH149" s="21"/>
      <c r="GII149" s="21"/>
      <c r="GIJ149" s="21"/>
      <c r="GIK149" s="21"/>
      <c r="GIL149" s="21"/>
      <c r="GIM149" s="21"/>
      <c r="GIN149" s="21"/>
      <c r="GIO149" s="21"/>
      <c r="GIP149" s="21"/>
      <c r="GIQ149" s="21"/>
      <c r="GIR149" s="21"/>
      <c r="GIS149" s="21"/>
      <c r="GIT149" s="21"/>
      <c r="GIU149" s="21"/>
      <c r="GIV149" s="21"/>
      <c r="GIW149" s="21"/>
      <c r="GIX149" s="21"/>
      <c r="GIY149" s="21"/>
      <c r="GIZ149" s="21"/>
      <c r="GJA149" s="21"/>
      <c r="GJB149" s="21"/>
      <c r="GJC149" s="21"/>
      <c r="GJD149" s="21"/>
      <c r="GJE149" s="21"/>
      <c r="GJF149" s="21"/>
      <c r="GJG149" s="21"/>
      <c r="GJH149" s="21"/>
      <c r="GJI149" s="21"/>
      <c r="GJJ149" s="21"/>
      <c r="GJK149" s="21"/>
      <c r="GJL149" s="21"/>
      <c r="GJM149" s="21"/>
      <c r="GJN149" s="21"/>
      <c r="GJO149" s="21"/>
      <c r="GJP149" s="21"/>
      <c r="GJQ149" s="21"/>
      <c r="GJR149" s="21"/>
      <c r="GJS149" s="21"/>
      <c r="GJT149" s="21"/>
      <c r="GJU149" s="21"/>
      <c r="GJV149" s="21"/>
      <c r="GJW149" s="21"/>
      <c r="GJX149" s="21"/>
      <c r="GJY149" s="21"/>
      <c r="GJZ149" s="21"/>
      <c r="GKA149" s="21"/>
      <c r="GKB149" s="21"/>
      <c r="GKC149" s="21"/>
      <c r="GKD149" s="21"/>
      <c r="GKE149" s="21"/>
      <c r="GKF149" s="21"/>
      <c r="GKG149" s="21"/>
      <c r="GKH149" s="21"/>
      <c r="GKI149" s="21"/>
      <c r="GKJ149" s="21"/>
      <c r="GKK149" s="21"/>
      <c r="GKL149" s="21"/>
      <c r="GKM149" s="21"/>
      <c r="GKN149" s="21"/>
      <c r="GKO149" s="21"/>
      <c r="GKP149" s="21"/>
      <c r="GKQ149" s="21"/>
      <c r="GKR149" s="21"/>
      <c r="GKS149" s="21"/>
      <c r="GKT149" s="21"/>
      <c r="GKU149" s="21"/>
      <c r="GKV149" s="21"/>
      <c r="GKW149" s="21"/>
      <c r="GKX149" s="21"/>
      <c r="GKY149" s="21"/>
      <c r="GKZ149" s="21"/>
      <c r="GLA149" s="21"/>
      <c r="GLB149" s="21"/>
      <c r="GLC149" s="21"/>
      <c r="GLD149" s="21"/>
      <c r="GLE149" s="21"/>
      <c r="GLF149" s="21"/>
      <c r="GLG149" s="21"/>
      <c r="GLH149" s="21"/>
      <c r="GLI149" s="21"/>
      <c r="GLJ149" s="21"/>
      <c r="GLK149" s="21"/>
      <c r="GLL149" s="21"/>
      <c r="GLM149" s="21"/>
      <c r="GLN149" s="21"/>
      <c r="GLO149" s="21"/>
      <c r="GLP149" s="21"/>
      <c r="GLQ149" s="21"/>
      <c r="GLR149" s="21"/>
      <c r="GLS149" s="21"/>
      <c r="GLT149" s="21"/>
      <c r="GLU149" s="21"/>
      <c r="GLV149" s="21"/>
      <c r="GLW149" s="21"/>
      <c r="GLX149" s="21"/>
      <c r="GLY149" s="21"/>
      <c r="GLZ149" s="21"/>
      <c r="GMA149" s="21"/>
      <c r="GMB149" s="21"/>
      <c r="GMC149" s="21"/>
      <c r="GMD149" s="21"/>
      <c r="GME149" s="21"/>
      <c r="GMF149" s="21"/>
      <c r="GMG149" s="21"/>
      <c r="GMH149" s="21"/>
      <c r="GMI149" s="21"/>
      <c r="GMJ149" s="21"/>
      <c r="GMK149" s="21"/>
      <c r="GML149" s="21"/>
      <c r="GMM149" s="21"/>
      <c r="GMN149" s="21"/>
      <c r="GMO149" s="21"/>
      <c r="GMP149" s="21"/>
      <c r="GMQ149" s="21"/>
      <c r="GMR149" s="21"/>
      <c r="GMS149" s="21"/>
      <c r="GMT149" s="21"/>
      <c r="GMU149" s="21"/>
      <c r="GMV149" s="21"/>
      <c r="GMW149" s="21"/>
      <c r="GMX149" s="21"/>
      <c r="GMY149" s="21"/>
      <c r="GMZ149" s="21"/>
      <c r="GNA149" s="21"/>
      <c r="GNB149" s="21"/>
      <c r="GNC149" s="21"/>
      <c r="GND149" s="21"/>
      <c r="GNE149" s="21"/>
      <c r="GNF149" s="21"/>
      <c r="GNG149" s="21"/>
      <c r="GNH149" s="21"/>
      <c r="GNI149" s="21"/>
      <c r="GNJ149" s="21"/>
      <c r="GNK149" s="21"/>
      <c r="GNL149" s="21"/>
      <c r="GNM149" s="21"/>
      <c r="GNN149" s="21"/>
      <c r="GNO149" s="21"/>
      <c r="GNP149" s="21"/>
      <c r="GNQ149" s="21"/>
      <c r="GNR149" s="21"/>
      <c r="GNS149" s="21"/>
      <c r="GNT149" s="21"/>
      <c r="GNU149" s="21"/>
      <c r="GNV149" s="21"/>
      <c r="GNW149" s="21"/>
      <c r="GNX149" s="21"/>
      <c r="GNY149" s="21"/>
      <c r="GNZ149" s="21"/>
      <c r="GOA149" s="21"/>
      <c r="GOB149" s="21"/>
      <c r="GOC149" s="21"/>
      <c r="GOD149" s="21"/>
      <c r="GOE149" s="21"/>
      <c r="GOF149" s="21"/>
      <c r="GOG149" s="21"/>
      <c r="GOH149" s="21"/>
      <c r="GOI149" s="21"/>
      <c r="GOJ149" s="21"/>
      <c r="GOK149" s="21"/>
      <c r="GOL149" s="21"/>
      <c r="GOM149" s="21"/>
      <c r="GON149" s="21"/>
      <c r="GOO149" s="21"/>
      <c r="GOP149" s="21"/>
      <c r="GOQ149" s="21"/>
      <c r="GOR149" s="21"/>
      <c r="GOS149" s="21"/>
      <c r="GOT149" s="21"/>
      <c r="GOU149" s="21"/>
      <c r="GOV149" s="21"/>
      <c r="GOW149" s="21"/>
      <c r="GOX149" s="21"/>
      <c r="GOY149" s="21"/>
      <c r="GOZ149" s="21"/>
      <c r="GPA149" s="21"/>
      <c r="GPB149" s="21"/>
      <c r="GPC149" s="21"/>
      <c r="GPD149" s="21"/>
      <c r="GPE149" s="21"/>
      <c r="GPF149" s="21"/>
      <c r="GPG149" s="21"/>
      <c r="GPH149" s="21"/>
      <c r="GPI149" s="21"/>
      <c r="GPJ149" s="21"/>
      <c r="GPK149" s="21"/>
      <c r="GPL149" s="21"/>
      <c r="GPM149" s="21"/>
      <c r="GPN149" s="21"/>
      <c r="GPO149" s="21"/>
      <c r="GPP149" s="21"/>
      <c r="GPQ149" s="21"/>
      <c r="GPR149" s="21"/>
      <c r="GPS149" s="21"/>
      <c r="GPT149" s="21"/>
      <c r="GPU149" s="21"/>
      <c r="GPV149" s="21"/>
      <c r="GPW149" s="21"/>
      <c r="GPX149" s="21"/>
      <c r="GPY149" s="21"/>
      <c r="GPZ149" s="21"/>
      <c r="GQA149" s="21"/>
      <c r="GQB149" s="21"/>
      <c r="GQC149" s="21"/>
      <c r="GQD149" s="21"/>
      <c r="GQE149" s="21"/>
      <c r="GQF149" s="21"/>
      <c r="GQG149" s="21"/>
      <c r="GQH149" s="21"/>
      <c r="GQI149" s="21"/>
      <c r="GQJ149" s="21"/>
      <c r="GQK149" s="21"/>
      <c r="GQL149" s="21"/>
      <c r="GQM149" s="21"/>
      <c r="GQN149" s="21"/>
      <c r="GQO149" s="21"/>
      <c r="GQP149" s="21"/>
      <c r="GQQ149" s="21"/>
      <c r="GQR149" s="21"/>
      <c r="GQS149" s="21"/>
      <c r="GQT149" s="21"/>
      <c r="GQU149" s="21"/>
      <c r="GQV149" s="21"/>
      <c r="GQW149" s="21"/>
      <c r="GQX149" s="21"/>
      <c r="GQY149" s="21"/>
      <c r="GQZ149" s="21"/>
      <c r="GRA149" s="21"/>
      <c r="GRB149" s="21"/>
      <c r="GRC149" s="21"/>
      <c r="GRD149" s="21"/>
      <c r="GRE149" s="21"/>
      <c r="GRF149" s="21"/>
      <c r="GRG149" s="21"/>
      <c r="GRH149" s="21"/>
      <c r="GRI149" s="21"/>
      <c r="GRJ149" s="21"/>
      <c r="GRK149" s="21"/>
      <c r="GRL149" s="21"/>
      <c r="GRM149" s="21"/>
      <c r="GRN149" s="21"/>
      <c r="GRO149" s="21"/>
      <c r="GRP149" s="21"/>
      <c r="GRQ149" s="21"/>
      <c r="GRR149" s="21"/>
      <c r="GRS149" s="21"/>
      <c r="GRT149" s="21"/>
      <c r="GRU149" s="21"/>
      <c r="GRV149" s="21"/>
      <c r="GRW149" s="21"/>
      <c r="GRX149" s="21"/>
      <c r="GRY149" s="21"/>
      <c r="GRZ149" s="21"/>
      <c r="GSA149" s="21"/>
      <c r="GSB149" s="21"/>
      <c r="GSC149" s="21"/>
      <c r="GSD149" s="21"/>
      <c r="GSE149" s="21"/>
      <c r="GSF149" s="21"/>
      <c r="GSG149" s="21"/>
      <c r="GSH149" s="21"/>
      <c r="GSI149" s="21"/>
      <c r="GSJ149" s="21"/>
      <c r="GSK149" s="21"/>
      <c r="GSL149" s="21"/>
      <c r="GSM149" s="21"/>
      <c r="GSN149" s="21"/>
      <c r="GSO149" s="21"/>
      <c r="GSP149" s="21"/>
      <c r="GSQ149" s="21"/>
      <c r="GSR149" s="21"/>
      <c r="GSS149" s="21"/>
      <c r="GST149" s="21"/>
      <c r="GSU149" s="21"/>
      <c r="GSV149" s="21"/>
      <c r="GSW149" s="21"/>
      <c r="GSX149" s="21"/>
      <c r="GSY149" s="21"/>
      <c r="GSZ149" s="21"/>
      <c r="GTA149" s="21"/>
      <c r="GTB149" s="21"/>
      <c r="GTC149" s="21"/>
      <c r="GTD149" s="21"/>
      <c r="GTE149" s="21"/>
      <c r="GTF149" s="21"/>
      <c r="GTG149" s="21"/>
      <c r="GTH149" s="21"/>
      <c r="GTI149" s="21"/>
      <c r="GTJ149" s="21"/>
      <c r="GTK149" s="21"/>
      <c r="GTL149" s="21"/>
      <c r="GTM149" s="21"/>
      <c r="GTN149" s="21"/>
      <c r="GTO149" s="21"/>
      <c r="GTP149" s="21"/>
      <c r="GTQ149" s="21"/>
      <c r="GTR149" s="21"/>
      <c r="GTS149" s="21"/>
      <c r="GTT149" s="21"/>
      <c r="GTU149" s="21"/>
      <c r="GTV149" s="21"/>
      <c r="GTW149" s="21"/>
      <c r="GTX149" s="21"/>
      <c r="GTY149" s="21"/>
      <c r="GTZ149" s="21"/>
      <c r="GUA149" s="21"/>
      <c r="GUB149" s="21"/>
      <c r="GUC149" s="21"/>
      <c r="GUD149" s="21"/>
      <c r="GUE149" s="21"/>
      <c r="GUF149" s="21"/>
      <c r="GUG149" s="21"/>
      <c r="GUH149" s="21"/>
      <c r="GUI149" s="21"/>
      <c r="GUJ149" s="21"/>
      <c r="GUK149" s="21"/>
      <c r="GUL149" s="21"/>
      <c r="GUM149" s="21"/>
      <c r="GUN149" s="21"/>
      <c r="GUO149" s="21"/>
      <c r="GUP149" s="21"/>
      <c r="GUQ149" s="21"/>
      <c r="GUR149" s="21"/>
      <c r="GUS149" s="21"/>
      <c r="GUT149" s="21"/>
      <c r="GUU149" s="21"/>
      <c r="GUV149" s="21"/>
      <c r="GUW149" s="21"/>
      <c r="GUX149" s="21"/>
      <c r="GUY149" s="21"/>
      <c r="GUZ149" s="21"/>
      <c r="GVA149" s="21"/>
      <c r="GVB149" s="21"/>
      <c r="GVC149" s="21"/>
      <c r="GVD149" s="21"/>
      <c r="GVE149" s="21"/>
      <c r="GVF149" s="21"/>
      <c r="GVG149" s="21"/>
      <c r="GVH149" s="21"/>
      <c r="GVI149" s="21"/>
      <c r="GVJ149" s="21"/>
      <c r="GVK149" s="21"/>
      <c r="GVL149" s="21"/>
      <c r="GVM149" s="21"/>
      <c r="GVN149" s="21"/>
      <c r="GVO149" s="21"/>
      <c r="GVP149" s="21"/>
      <c r="GVQ149" s="21"/>
      <c r="GVR149" s="21"/>
      <c r="GVS149" s="21"/>
      <c r="GVT149" s="21"/>
      <c r="GVU149" s="21"/>
      <c r="GVV149" s="21"/>
      <c r="GVW149" s="21"/>
      <c r="GVX149" s="21"/>
      <c r="GVY149" s="21"/>
      <c r="GVZ149" s="21"/>
      <c r="GWA149" s="21"/>
      <c r="GWB149" s="21"/>
      <c r="GWC149" s="21"/>
      <c r="GWD149" s="21"/>
      <c r="GWE149" s="21"/>
      <c r="GWF149" s="21"/>
      <c r="GWG149" s="21"/>
      <c r="GWH149" s="21"/>
      <c r="GWI149" s="21"/>
      <c r="GWJ149" s="21"/>
      <c r="GWK149" s="21"/>
      <c r="GWL149" s="21"/>
      <c r="GWM149" s="21"/>
      <c r="GWN149" s="21"/>
      <c r="GWO149" s="21"/>
      <c r="GWP149" s="21"/>
      <c r="GWQ149" s="21"/>
      <c r="GWR149" s="21"/>
      <c r="GWS149" s="21"/>
      <c r="GWT149" s="21"/>
      <c r="GWU149" s="21"/>
      <c r="GWV149" s="21"/>
      <c r="GWW149" s="21"/>
      <c r="GWX149" s="21"/>
      <c r="GWY149" s="21"/>
      <c r="GWZ149" s="21"/>
      <c r="GXA149" s="21"/>
      <c r="GXB149" s="21"/>
      <c r="GXC149" s="21"/>
      <c r="GXD149" s="21"/>
      <c r="GXE149" s="21"/>
      <c r="GXF149" s="21"/>
      <c r="GXG149" s="21"/>
      <c r="GXH149" s="21"/>
      <c r="GXI149" s="21"/>
      <c r="GXJ149" s="21"/>
      <c r="GXK149" s="21"/>
      <c r="GXL149" s="21"/>
      <c r="GXM149" s="21"/>
      <c r="GXN149" s="21"/>
      <c r="GXO149" s="21"/>
      <c r="GXP149" s="21"/>
      <c r="GXQ149" s="21"/>
      <c r="GXR149" s="21"/>
      <c r="GXS149" s="21"/>
      <c r="GXT149" s="21"/>
      <c r="GXU149" s="21"/>
      <c r="GXV149" s="21"/>
      <c r="GXW149" s="21"/>
      <c r="GXX149" s="21"/>
      <c r="GXY149" s="21"/>
      <c r="GXZ149" s="21"/>
      <c r="GYA149" s="21"/>
      <c r="GYB149" s="21"/>
      <c r="GYC149" s="21"/>
      <c r="GYD149" s="21"/>
      <c r="GYE149" s="21"/>
      <c r="GYF149" s="21"/>
      <c r="GYG149" s="21"/>
      <c r="GYH149" s="21"/>
      <c r="GYI149" s="21"/>
      <c r="GYJ149" s="21"/>
      <c r="GYK149" s="21"/>
      <c r="GYL149" s="21"/>
      <c r="GYM149" s="21"/>
      <c r="GYN149" s="21"/>
      <c r="GYO149" s="21"/>
      <c r="GYP149" s="21"/>
      <c r="GYQ149" s="21"/>
      <c r="GYR149" s="21"/>
      <c r="GYS149" s="21"/>
      <c r="GYT149" s="21"/>
      <c r="GYU149" s="21"/>
      <c r="GYV149" s="21"/>
      <c r="GYW149" s="21"/>
      <c r="GYX149" s="21"/>
      <c r="GYY149" s="21"/>
      <c r="GYZ149" s="21"/>
      <c r="GZA149" s="21"/>
      <c r="GZB149" s="21"/>
      <c r="GZC149" s="21"/>
      <c r="GZD149" s="21"/>
      <c r="GZE149" s="21"/>
      <c r="GZF149" s="21"/>
      <c r="GZG149" s="21"/>
      <c r="GZH149" s="21"/>
      <c r="GZI149" s="21"/>
      <c r="GZJ149" s="21"/>
      <c r="GZK149" s="21"/>
      <c r="GZL149" s="21"/>
      <c r="GZM149" s="21"/>
      <c r="GZN149" s="21"/>
      <c r="GZO149" s="21"/>
      <c r="GZP149" s="21"/>
      <c r="GZQ149" s="21"/>
      <c r="GZR149" s="21"/>
      <c r="GZS149" s="21"/>
      <c r="GZT149" s="21"/>
      <c r="GZU149" s="21"/>
      <c r="GZV149" s="21"/>
      <c r="GZW149" s="21"/>
      <c r="GZX149" s="21"/>
      <c r="GZY149" s="21"/>
      <c r="GZZ149" s="21"/>
      <c r="HAA149" s="21"/>
      <c r="HAB149" s="21"/>
      <c r="HAC149" s="21"/>
      <c r="HAD149" s="21"/>
      <c r="HAE149" s="21"/>
      <c r="HAF149" s="21"/>
      <c r="HAG149" s="21"/>
      <c r="HAH149" s="21"/>
      <c r="HAI149" s="21"/>
      <c r="HAJ149" s="21"/>
      <c r="HAK149" s="21"/>
      <c r="HAL149" s="21"/>
      <c r="HAM149" s="21"/>
      <c r="HAN149" s="21"/>
      <c r="HAO149" s="21"/>
      <c r="HAP149" s="21"/>
      <c r="HAQ149" s="21"/>
      <c r="HAR149" s="21"/>
      <c r="HAS149" s="21"/>
      <c r="HAT149" s="21"/>
      <c r="HAU149" s="21"/>
      <c r="HAV149" s="21"/>
      <c r="HAW149" s="21"/>
      <c r="HAX149" s="21"/>
      <c r="HAY149" s="21"/>
      <c r="HAZ149" s="21"/>
      <c r="HBA149" s="21"/>
      <c r="HBB149" s="21"/>
      <c r="HBC149" s="21"/>
      <c r="HBD149" s="21"/>
      <c r="HBE149" s="21"/>
      <c r="HBF149" s="21"/>
      <c r="HBG149" s="21"/>
      <c r="HBH149" s="21"/>
      <c r="HBI149" s="21"/>
      <c r="HBJ149" s="21"/>
      <c r="HBK149" s="21"/>
      <c r="HBL149" s="21"/>
      <c r="HBM149" s="21"/>
      <c r="HBN149" s="21"/>
      <c r="HBO149" s="21"/>
      <c r="HBP149" s="21"/>
      <c r="HBQ149" s="21"/>
      <c r="HBR149" s="21"/>
      <c r="HBS149" s="21"/>
      <c r="HBT149" s="21"/>
      <c r="HBU149" s="21"/>
      <c r="HBV149" s="21"/>
      <c r="HBW149" s="21"/>
      <c r="HBX149" s="21"/>
      <c r="HBY149" s="21"/>
      <c r="HBZ149" s="21"/>
      <c r="HCA149" s="21"/>
      <c r="HCB149" s="21"/>
      <c r="HCC149" s="21"/>
      <c r="HCD149" s="21"/>
      <c r="HCE149" s="21"/>
      <c r="HCF149" s="21"/>
      <c r="HCG149" s="21"/>
      <c r="HCH149" s="21"/>
      <c r="HCI149" s="21"/>
      <c r="HCJ149" s="21"/>
      <c r="HCK149" s="21"/>
      <c r="HCL149" s="21"/>
      <c r="HCM149" s="21"/>
      <c r="HCN149" s="21"/>
      <c r="HCO149" s="21"/>
      <c r="HCP149" s="21"/>
      <c r="HCQ149" s="21"/>
      <c r="HCR149" s="21"/>
      <c r="HCS149" s="21"/>
      <c r="HCT149" s="21"/>
      <c r="HCU149" s="21"/>
      <c r="HCV149" s="21"/>
      <c r="HCW149" s="21"/>
      <c r="HCX149" s="21"/>
      <c r="HCY149" s="21"/>
      <c r="HCZ149" s="21"/>
      <c r="HDA149" s="21"/>
      <c r="HDB149" s="21"/>
      <c r="HDC149" s="21"/>
      <c r="HDD149" s="21"/>
      <c r="HDE149" s="21"/>
      <c r="HDF149" s="21"/>
      <c r="HDG149" s="21"/>
      <c r="HDH149" s="21"/>
      <c r="HDI149" s="21"/>
      <c r="HDJ149" s="21"/>
      <c r="HDK149" s="21"/>
      <c r="HDL149" s="21"/>
      <c r="HDM149" s="21"/>
      <c r="HDN149" s="21"/>
      <c r="HDO149" s="21"/>
      <c r="HDP149" s="21"/>
      <c r="HDQ149" s="21"/>
      <c r="HDR149" s="21"/>
      <c r="HDS149" s="21"/>
      <c r="HDT149" s="21"/>
      <c r="HDU149" s="21"/>
      <c r="HDV149" s="21"/>
      <c r="HDW149" s="21"/>
      <c r="HDX149" s="21"/>
      <c r="HDY149" s="21"/>
      <c r="HDZ149" s="21"/>
      <c r="HEA149" s="21"/>
      <c r="HEB149" s="21"/>
      <c r="HEC149" s="21"/>
      <c r="HED149" s="21"/>
      <c r="HEE149" s="21"/>
      <c r="HEF149" s="21"/>
      <c r="HEG149" s="21"/>
      <c r="HEH149" s="21"/>
      <c r="HEI149" s="21"/>
      <c r="HEJ149" s="21"/>
      <c r="HEK149" s="21"/>
      <c r="HEL149" s="21"/>
      <c r="HEM149" s="21"/>
      <c r="HEN149" s="21"/>
      <c r="HEO149" s="21"/>
      <c r="HEP149" s="21"/>
      <c r="HEQ149" s="21"/>
      <c r="HER149" s="21"/>
      <c r="HES149" s="21"/>
      <c r="HET149" s="21"/>
      <c r="HEU149" s="21"/>
      <c r="HEV149" s="21"/>
      <c r="HEW149" s="21"/>
      <c r="HEX149" s="21"/>
      <c r="HEY149" s="21"/>
      <c r="HEZ149" s="21"/>
      <c r="HFA149" s="21"/>
      <c r="HFB149" s="21"/>
      <c r="HFC149" s="21"/>
      <c r="HFD149" s="21"/>
      <c r="HFE149" s="21"/>
      <c r="HFF149" s="21"/>
      <c r="HFG149" s="21"/>
      <c r="HFH149" s="21"/>
      <c r="HFI149" s="21"/>
      <c r="HFJ149" s="21"/>
      <c r="HFK149" s="21"/>
      <c r="HFL149" s="21"/>
      <c r="HFM149" s="21"/>
      <c r="HFN149" s="21"/>
      <c r="HFO149" s="21"/>
      <c r="HFP149" s="21"/>
      <c r="HFQ149" s="21"/>
      <c r="HFR149" s="21"/>
      <c r="HFS149" s="21"/>
      <c r="HFT149" s="21"/>
      <c r="HFU149" s="21"/>
      <c r="HFV149" s="21"/>
      <c r="HFW149" s="21"/>
      <c r="HFX149" s="21"/>
      <c r="HFY149" s="21"/>
      <c r="HFZ149" s="21"/>
      <c r="HGA149" s="21"/>
      <c r="HGB149" s="21"/>
      <c r="HGC149" s="21"/>
      <c r="HGD149" s="21"/>
      <c r="HGE149" s="21"/>
      <c r="HGF149" s="21"/>
      <c r="HGG149" s="21"/>
      <c r="HGH149" s="21"/>
      <c r="HGI149" s="21"/>
      <c r="HGJ149" s="21"/>
      <c r="HGK149" s="21"/>
      <c r="HGL149" s="21"/>
      <c r="HGM149" s="21"/>
      <c r="HGN149" s="21"/>
      <c r="HGO149" s="21"/>
      <c r="HGP149" s="21"/>
      <c r="HGQ149" s="21"/>
      <c r="HGR149" s="21"/>
      <c r="HGS149" s="21"/>
      <c r="HGT149" s="21"/>
      <c r="HGU149" s="21"/>
      <c r="HGV149" s="21"/>
      <c r="HGW149" s="21"/>
      <c r="HGX149" s="21"/>
      <c r="HGY149" s="21"/>
      <c r="HGZ149" s="21"/>
      <c r="HHA149" s="21"/>
      <c r="HHB149" s="21"/>
      <c r="HHC149" s="21"/>
      <c r="HHD149" s="21"/>
      <c r="HHE149" s="21"/>
      <c r="HHF149" s="21"/>
      <c r="HHG149" s="21"/>
      <c r="HHH149" s="21"/>
      <c r="HHI149" s="21"/>
      <c r="HHJ149" s="21"/>
      <c r="HHK149" s="21"/>
      <c r="HHL149" s="21"/>
      <c r="HHM149" s="21"/>
      <c r="HHN149" s="21"/>
      <c r="HHO149" s="21"/>
      <c r="HHP149" s="21"/>
      <c r="HHQ149" s="21"/>
      <c r="HHR149" s="21"/>
      <c r="HHS149" s="21"/>
      <c r="HHT149" s="21"/>
      <c r="HHU149" s="21"/>
      <c r="HHV149" s="21"/>
      <c r="HHW149" s="21"/>
      <c r="HHX149" s="21"/>
      <c r="HHY149" s="21"/>
      <c r="HHZ149" s="21"/>
      <c r="HIA149" s="21"/>
      <c r="HIB149" s="21"/>
      <c r="HIC149" s="21"/>
      <c r="HID149" s="21"/>
      <c r="HIE149" s="21"/>
      <c r="HIF149" s="21"/>
      <c r="HIG149" s="21"/>
      <c r="HIH149" s="21"/>
      <c r="HII149" s="21"/>
      <c r="HIJ149" s="21"/>
      <c r="HIK149" s="21"/>
      <c r="HIL149" s="21"/>
      <c r="HIM149" s="21"/>
      <c r="HIN149" s="21"/>
      <c r="HIO149" s="21"/>
      <c r="HIP149" s="21"/>
      <c r="HIQ149" s="21"/>
      <c r="HIR149" s="21"/>
      <c r="HIS149" s="21"/>
      <c r="HIT149" s="21"/>
      <c r="HIU149" s="21"/>
      <c r="HIV149" s="21"/>
      <c r="HIW149" s="21"/>
      <c r="HIX149" s="21"/>
      <c r="HIY149" s="21"/>
      <c r="HIZ149" s="21"/>
      <c r="HJA149" s="21"/>
      <c r="HJB149" s="21"/>
      <c r="HJC149" s="21"/>
      <c r="HJD149" s="21"/>
      <c r="HJE149" s="21"/>
      <c r="HJF149" s="21"/>
      <c r="HJG149" s="21"/>
      <c r="HJH149" s="21"/>
      <c r="HJI149" s="21"/>
      <c r="HJJ149" s="21"/>
      <c r="HJK149" s="21"/>
      <c r="HJL149" s="21"/>
      <c r="HJM149" s="21"/>
      <c r="HJN149" s="21"/>
      <c r="HJO149" s="21"/>
      <c r="HJP149" s="21"/>
      <c r="HJQ149" s="21"/>
      <c r="HJR149" s="21"/>
      <c r="HJS149" s="21"/>
      <c r="HJT149" s="21"/>
      <c r="HJU149" s="21"/>
      <c r="HJV149" s="21"/>
      <c r="HJW149" s="21"/>
      <c r="HJX149" s="21"/>
      <c r="HJY149" s="21"/>
      <c r="HJZ149" s="21"/>
      <c r="HKA149" s="21"/>
      <c r="HKB149" s="21"/>
      <c r="HKC149" s="21"/>
      <c r="HKD149" s="21"/>
      <c r="HKE149" s="21"/>
      <c r="HKF149" s="21"/>
      <c r="HKG149" s="21"/>
      <c r="HKH149" s="21"/>
      <c r="HKI149" s="21"/>
      <c r="HKJ149" s="21"/>
      <c r="HKK149" s="21"/>
      <c r="HKL149" s="21"/>
      <c r="HKM149" s="21"/>
      <c r="HKN149" s="21"/>
      <c r="HKO149" s="21"/>
      <c r="HKP149" s="21"/>
      <c r="HKQ149" s="21"/>
      <c r="HKR149" s="21"/>
      <c r="HKS149" s="21"/>
      <c r="HKT149" s="21"/>
      <c r="HKU149" s="21"/>
      <c r="HKV149" s="21"/>
      <c r="HKW149" s="21"/>
      <c r="HKX149" s="21"/>
      <c r="HKY149" s="21"/>
      <c r="HKZ149" s="21"/>
      <c r="HLA149" s="21"/>
      <c r="HLB149" s="21"/>
      <c r="HLC149" s="21"/>
      <c r="HLD149" s="21"/>
      <c r="HLE149" s="21"/>
      <c r="HLF149" s="21"/>
      <c r="HLG149" s="21"/>
      <c r="HLH149" s="21"/>
      <c r="HLI149" s="21"/>
      <c r="HLJ149" s="21"/>
      <c r="HLK149" s="21"/>
      <c r="HLL149" s="21"/>
      <c r="HLM149" s="21"/>
      <c r="HLN149" s="21"/>
      <c r="HLO149" s="21"/>
      <c r="HLP149" s="21"/>
      <c r="HLQ149" s="21"/>
      <c r="HLR149" s="21"/>
      <c r="HLS149" s="21"/>
      <c r="HLT149" s="21"/>
      <c r="HLU149" s="21"/>
      <c r="HLV149" s="21"/>
      <c r="HLW149" s="21"/>
      <c r="HLX149" s="21"/>
      <c r="HLY149" s="21"/>
      <c r="HLZ149" s="21"/>
      <c r="HMA149" s="21"/>
      <c r="HMB149" s="21"/>
      <c r="HMC149" s="21"/>
      <c r="HMD149" s="21"/>
      <c r="HME149" s="21"/>
      <c r="HMF149" s="21"/>
      <c r="HMG149" s="21"/>
      <c r="HMH149" s="21"/>
      <c r="HMI149" s="21"/>
      <c r="HMJ149" s="21"/>
      <c r="HMK149" s="21"/>
      <c r="HML149" s="21"/>
      <c r="HMM149" s="21"/>
      <c r="HMN149" s="21"/>
      <c r="HMO149" s="21"/>
      <c r="HMP149" s="21"/>
      <c r="HMQ149" s="21"/>
      <c r="HMR149" s="21"/>
      <c r="HMS149" s="21"/>
      <c r="HMT149" s="21"/>
      <c r="HMU149" s="21"/>
      <c r="HMV149" s="21"/>
      <c r="HMW149" s="21"/>
      <c r="HMX149" s="21"/>
      <c r="HMY149" s="21"/>
      <c r="HMZ149" s="21"/>
      <c r="HNA149" s="21"/>
      <c r="HNB149" s="21"/>
      <c r="HNC149" s="21"/>
      <c r="HND149" s="21"/>
      <c r="HNE149" s="21"/>
      <c r="HNF149" s="21"/>
      <c r="HNG149" s="21"/>
      <c r="HNH149" s="21"/>
      <c r="HNI149" s="21"/>
      <c r="HNJ149" s="21"/>
      <c r="HNK149" s="21"/>
      <c r="HNL149" s="21"/>
      <c r="HNM149" s="21"/>
      <c r="HNN149" s="21"/>
      <c r="HNO149" s="21"/>
      <c r="HNP149" s="21"/>
      <c r="HNQ149" s="21"/>
      <c r="HNR149" s="21"/>
      <c r="HNS149" s="21"/>
      <c r="HNT149" s="21"/>
      <c r="HNU149" s="21"/>
      <c r="HNV149" s="21"/>
      <c r="HNW149" s="21"/>
      <c r="HNX149" s="21"/>
      <c r="HNY149" s="21"/>
      <c r="HNZ149" s="21"/>
      <c r="HOA149" s="21"/>
      <c r="HOB149" s="21"/>
      <c r="HOC149" s="21"/>
      <c r="HOD149" s="21"/>
      <c r="HOE149" s="21"/>
      <c r="HOF149" s="21"/>
      <c r="HOG149" s="21"/>
      <c r="HOH149" s="21"/>
      <c r="HOI149" s="21"/>
      <c r="HOJ149" s="21"/>
      <c r="HOK149" s="21"/>
      <c r="HOL149" s="21"/>
      <c r="HOM149" s="21"/>
      <c r="HON149" s="21"/>
      <c r="HOO149" s="21"/>
      <c r="HOP149" s="21"/>
      <c r="HOQ149" s="21"/>
      <c r="HOR149" s="21"/>
      <c r="HOS149" s="21"/>
      <c r="HOT149" s="21"/>
      <c r="HOU149" s="21"/>
      <c r="HOV149" s="21"/>
      <c r="HOW149" s="21"/>
      <c r="HOX149" s="21"/>
      <c r="HOY149" s="21"/>
      <c r="HOZ149" s="21"/>
      <c r="HPA149" s="21"/>
      <c r="HPB149" s="21"/>
      <c r="HPC149" s="21"/>
      <c r="HPD149" s="21"/>
      <c r="HPE149" s="21"/>
      <c r="HPF149" s="21"/>
      <c r="HPG149" s="21"/>
      <c r="HPH149" s="21"/>
      <c r="HPI149" s="21"/>
      <c r="HPJ149" s="21"/>
      <c r="HPK149" s="21"/>
      <c r="HPL149" s="21"/>
      <c r="HPM149" s="21"/>
      <c r="HPN149" s="21"/>
      <c r="HPO149" s="21"/>
      <c r="HPP149" s="21"/>
      <c r="HPQ149" s="21"/>
      <c r="HPR149" s="21"/>
      <c r="HPS149" s="21"/>
      <c r="HPT149" s="21"/>
      <c r="HPU149" s="21"/>
      <c r="HPV149" s="21"/>
      <c r="HPW149" s="21"/>
      <c r="HPX149" s="21"/>
      <c r="HPY149" s="21"/>
      <c r="HPZ149" s="21"/>
      <c r="HQA149" s="21"/>
      <c r="HQB149" s="21"/>
      <c r="HQC149" s="21"/>
      <c r="HQD149" s="21"/>
      <c r="HQE149" s="21"/>
      <c r="HQF149" s="21"/>
      <c r="HQG149" s="21"/>
      <c r="HQH149" s="21"/>
      <c r="HQI149" s="21"/>
      <c r="HQJ149" s="21"/>
      <c r="HQK149" s="21"/>
      <c r="HQL149" s="21"/>
      <c r="HQM149" s="21"/>
      <c r="HQN149" s="21"/>
      <c r="HQO149" s="21"/>
      <c r="HQP149" s="21"/>
      <c r="HQQ149" s="21"/>
      <c r="HQR149" s="21"/>
      <c r="HQS149" s="21"/>
      <c r="HQT149" s="21"/>
      <c r="HQU149" s="21"/>
      <c r="HQV149" s="21"/>
      <c r="HQW149" s="21"/>
      <c r="HQX149" s="21"/>
      <c r="HQY149" s="21"/>
      <c r="HQZ149" s="21"/>
      <c r="HRA149" s="21"/>
      <c r="HRB149" s="21"/>
      <c r="HRC149" s="21"/>
      <c r="HRD149" s="21"/>
      <c r="HRE149" s="21"/>
      <c r="HRF149" s="21"/>
      <c r="HRG149" s="21"/>
      <c r="HRH149" s="21"/>
      <c r="HRI149" s="21"/>
      <c r="HRJ149" s="21"/>
      <c r="HRK149" s="21"/>
      <c r="HRL149" s="21"/>
      <c r="HRM149" s="21"/>
      <c r="HRN149" s="21"/>
      <c r="HRO149" s="21"/>
      <c r="HRP149" s="21"/>
      <c r="HRQ149" s="21"/>
      <c r="HRR149" s="21"/>
      <c r="HRS149" s="21"/>
      <c r="HRT149" s="21"/>
      <c r="HRU149" s="21"/>
      <c r="HRV149" s="21"/>
      <c r="HRW149" s="21"/>
      <c r="HRX149" s="21"/>
      <c r="HRY149" s="21"/>
      <c r="HRZ149" s="21"/>
      <c r="HSA149" s="21"/>
      <c r="HSB149" s="21"/>
      <c r="HSC149" s="21"/>
      <c r="HSD149" s="21"/>
      <c r="HSE149" s="21"/>
      <c r="HSF149" s="21"/>
      <c r="HSG149" s="21"/>
      <c r="HSH149" s="21"/>
      <c r="HSI149" s="21"/>
      <c r="HSJ149" s="21"/>
      <c r="HSK149" s="21"/>
      <c r="HSL149" s="21"/>
      <c r="HSM149" s="21"/>
      <c r="HSN149" s="21"/>
      <c r="HSO149" s="21"/>
      <c r="HSP149" s="21"/>
      <c r="HSQ149" s="21"/>
      <c r="HSR149" s="21"/>
      <c r="HSS149" s="21"/>
      <c r="HST149" s="21"/>
      <c r="HSU149" s="21"/>
      <c r="HSV149" s="21"/>
      <c r="HSW149" s="21"/>
      <c r="HSX149" s="21"/>
      <c r="HSY149" s="21"/>
      <c r="HSZ149" s="21"/>
      <c r="HTA149" s="21"/>
      <c r="HTB149" s="21"/>
      <c r="HTC149" s="21"/>
      <c r="HTD149" s="21"/>
      <c r="HTE149" s="21"/>
      <c r="HTF149" s="21"/>
      <c r="HTG149" s="21"/>
      <c r="HTH149" s="21"/>
      <c r="HTI149" s="21"/>
      <c r="HTJ149" s="21"/>
      <c r="HTK149" s="21"/>
      <c r="HTL149" s="21"/>
      <c r="HTM149" s="21"/>
      <c r="HTN149" s="21"/>
      <c r="HTO149" s="21"/>
      <c r="HTP149" s="21"/>
      <c r="HTQ149" s="21"/>
      <c r="HTR149" s="21"/>
      <c r="HTS149" s="21"/>
      <c r="HTT149" s="21"/>
      <c r="HTU149" s="21"/>
      <c r="HTV149" s="21"/>
      <c r="HTW149" s="21"/>
      <c r="HTX149" s="21"/>
      <c r="HTY149" s="21"/>
      <c r="HTZ149" s="21"/>
      <c r="HUA149" s="21"/>
      <c r="HUB149" s="21"/>
      <c r="HUC149" s="21"/>
      <c r="HUD149" s="21"/>
      <c r="HUE149" s="21"/>
      <c r="HUF149" s="21"/>
      <c r="HUG149" s="21"/>
      <c r="HUH149" s="21"/>
      <c r="HUI149" s="21"/>
      <c r="HUJ149" s="21"/>
      <c r="HUK149" s="21"/>
      <c r="HUL149" s="21"/>
      <c r="HUM149" s="21"/>
      <c r="HUN149" s="21"/>
      <c r="HUO149" s="21"/>
      <c r="HUP149" s="21"/>
      <c r="HUQ149" s="21"/>
      <c r="HUR149" s="21"/>
      <c r="HUS149" s="21"/>
      <c r="HUT149" s="21"/>
      <c r="HUU149" s="21"/>
      <c r="HUV149" s="21"/>
      <c r="HUW149" s="21"/>
      <c r="HUX149" s="21"/>
      <c r="HUY149" s="21"/>
      <c r="HUZ149" s="21"/>
      <c r="HVA149" s="21"/>
      <c r="HVB149" s="21"/>
      <c r="HVC149" s="21"/>
      <c r="HVD149" s="21"/>
      <c r="HVE149" s="21"/>
      <c r="HVF149" s="21"/>
      <c r="HVG149" s="21"/>
      <c r="HVH149" s="21"/>
      <c r="HVI149" s="21"/>
      <c r="HVJ149" s="21"/>
      <c r="HVK149" s="21"/>
      <c r="HVL149" s="21"/>
      <c r="HVM149" s="21"/>
      <c r="HVN149" s="21"/>
      <c r="HVO149" s="21"/>
      <c r="HVP149" s="21"/>
      <c r="HVQ149" s="21"/>
      <c r="HVR149" s="21"/>
      <c r="HVS149" s="21"/>
      <c r="HVT149" s="21"/>
      <c r="HVU149" s="21"/>
      <c r="HVV149" s="21"/>
      <c r="HVW149" s="21"/>
      <c r="HVX149" s="21"/>
      <c r="HVY149" s="21"/>
      <c r="HVZ149" s="21"/>
      <c r="HWA149" s="21"/>
      <c r="HWB149" s="21"/>
      <c r="HWC149" s="21"/>
      <c r="HWD149" s="21"/>
      <c r="HWE149" s="21"/>
      <c r="HWF149" s="21"/>
      <c r="HWG149" s="21"/>
      <c r="HWH149" s="21"/>
      <c r="HWI149" s="21"/>
      <c r="HWJ149" s="21"/>
      <c r="HWK149" s="21"/>
      <c r="HWL149" s="21"/>
      <c r="HWM149" s="21"/>
      <c r="HWN149" s="21"/>
      <c r="HWO149" s="21"/>
      <c r="HWP149" s="21"/>
      <c r="HWQ149" s="21"/>
      <c r="HWR149" s="21"/>
      <c r="HWS149" s="21"/>
      <c r="HWT149" s="21"/>
      <c r="HWU149" s="21"/>
      <c r="HWV149" s="21"/>
      <c r="HWW149" s="21"/>
      <c r="HWX149" s="21"/>
      <c r="HWY149" s="21"/>
      <c r="HWZ149" s="21"/>
      <c r="HXA149" s="21"/>
      <c r="HXB149" s="21"/>
      <c r="HXC149" s="21"/>
      <c r="HXD149" s="21"/>
      <c r="HXE149" s="21"/>
      <c r="HXF149" s="21"/>
      <c r="HXG149" s="21"/>
      <c r="HXH149" s="21"/>
      <c r="HXI149" s="21"/>
      <c r="HXJ149" s="21"/>
      <c r="HXK149" s="21"/>
      <c r="HXL149" s="21"/>
      <c r="HXM149" s="21"/>
      <c r="HXN149" s="21"/>
      <c r="HXO149" s="21"/>
      <c r="HXP149" s="21"/>
      <c r="HXQ149" s="21"/>
      <c r="HXR149" s="21"/>
      <c r="HXS149" s="21"/>
      <c r="HXT149" s="21"/>
      <c r="HXU149" s="21"/>
      <c r="HXV149" s="21"/>
      <c r="HXW149" s="21"/>
      <c r="HXX149" s="21"/>
      <c r="HXY149" s="21"/>
      <c r="HXZ149" s="21"/>
      <c r="HYA149" s="21"/>
      <c r="HYB149" s="21"/>
      <c r="HYC149" s="21"/>
      <c r="HYD149" s="21"/>
      <c r="HYE149" s="21"/>
      <c r="HYF149" s="21"/>
      <c r="HYG149" s="21"/>
      <c r="HYH149" s="21"/>
      <c r="HYI149" s="21"/>
      <c r="HYJ149" s="21"/>
      <c r="HYK149" s="21"/>
      <c r="HYL149" s="21"/>
      <c r="HYM149" s="21"/>
      <c r="HYN149" s="21"/>
      <c r="HYO149" s="21"/>
      <c r="HYP149" s="21"/>
      <c r="HYQ149" s="21"/>
      <c r="HYR149" s="21"/>
      <c r="HYS149" s="21"/>
      <c r="HYT149" s="21"/>
      <c r="HYU149" s="21"/>
      <c r="HYV149" s="21"/>
      <c r="HYW149" s="21"/>
      <c r="HYX149" s="21"/>
      <c r="HYY149" s="21"/>
      <c r="HYZ149" s="21"/>
      <c r="HZA149" s="21"/>
      <c r="HZB149" s="21"/>
      <c r="HZC149" s="21"/>
      <c r="HZD149" s="21"/>
      <c r="HZE149" s="21"/>
      <c r="HZF149" s="21"/>
      <c r="HZG149" s="21"/>
      <c r="HZH149" s="21"/>
      <c r="HZI149" s="21"/>
      <c r="HZJ149" s="21"/>
      <c r="HZK149" s="21"/>
      <c r="HZL149" s="21"/>
      <c r="HZM149" s="21"/>
      <c r="HZN149" s="21"/>
      <c r="HZO149" s="21"/>
      <c r="HZP149" s="21"/>
      <c r="HZQ149" s="21"/>
      <c r="HZR149" s="21"/>
      <c r="HZS149" s="21"/>
      <c r="HZT149" s="21"/>
      <c r="HZU149" s="21"/>
      <c r="HZV149" s="21"/>
      <c r="HZW149" s="21"/>
      <c r="HZX149" s="21"/>
      <c r="HZY149" s="21"/>
      <c r="HZZ149" s="21"/>
      <c r="IAA149" s="21"/>
      <c r="IAB149" s="21"/>
      <c r="IAC149" s="21"/>
      <c r="IAD149" s="21"/>
      <c r="IAE149" s="21"/>
      <c r="IAF149" s="21"/>
      <c r="IAG149" s="21"/>
      <c r="IAH149" s="21"/>
      <c r="IAI149" s="21"/>
      <c r="IAJ149" s="21"/>
      <c r="IAK149" s="21"/>
      <c r="IAL149" s="21"/>
      <c r="IAM149" s="21"/>
      <c r="IAN149" s="21"/>
      <c r="IAO149" s="21"/>
      <c r="IAP149" s="21"/>
      <c r="IAQ149" s="21"/>
      <c r="IAR149" s="21"/>
      <c r="IAS149" s="21"/>
      <c r="IAT149" s="21"/>
      <c r="IAU149" s="21"/>
      <c r="IAV149" s="21"/>
      <c r="IAW149" s="21"/>
      <c r="IAX149" s="21"/>
      <c r="IAY149" s="21"/>
      <c r="IAZ149" s="21"/>
      <c r="IBA149" s="21"/>
      <c r="IBB149" s="21"/>
      <c r="IBC149" s="21"/>
      <c r="IBD149" s="21"/>
      <c r="IBE149" s="21"/>
      <c r="IBF149" s="21"/>
      <c r="IBG149" s="21"/>
      <c r="IBH149" s="21"/>
      <c r="IBI149" s="21"/>
      <c r="IBJ149" s="21"/>
      <c r="IBK149" s="21"/>
      <c r="IBL149" s="21"/>
      <c r="IBM149" s="21"/>
      <c r="IBN149" s="21"/>
      <c r="IBO149" s="21"/>
      <c r="IBP149" s="21"/>
      <c r="IBQ149" s="21"/>
      <c r="IBR149" s="21"/>
      <c r="IBS149" s="21"/>
      <c r="IBT149" s="21"/>
      <c r="IBU149" s="21"/>
      <c r="IBV149" s="21"/>
      <c r="IBW149" s="21"/>
      <c r="IBX149" s="21"/>
      <c r="IBY149" s="21"/>
      <c r="IBZ149" s="21"/>
      <c r="ICA149" s="21"/>
      <c r="ICB149" s="21"/>
      <c r="ICC149" s="21"/>
      <c r="ICD149" s="21"/>
      <c r="ICE149" s="21"/>
      <c r="ICF149" s="21"/>
      <c r="ICG149" s="21"/>
      <c r="ICH149" s="21"/>
      <c r="ICI149" s="21"/>
      <c r="ICJ149" s="21"/>
      <c r="ICK149" s="21"/>
      <c r="ICL149" s="21"/>
      <c r="ICM149" s="21"/>
      <c r="ICN149" s="21"/>
      <c r="ICO149" s="21"/>
      <c r="ICP149" s="21"/>
      <c r="ICQ149" s="21"/>
      <c r="ICR149" s="21"/>
      <c r="ICS149" s="21"/>
      <c r="ICT149" s="21"/>
      <c r="ICU149" s="21"/>
      <c r="ICV149" s="21"/>
      <c r="ICW149" s="21"/>
      <c r="ICX149" s="21"/>
      <c r="ICY149" s="21"/>
      <c r="ICZ149" s="21"/>
      <c r="IDA149" s="21"/>
      <c r="IDB149" s="21"/>
      <c r="IDC149" s="21"/>
      <c r="IDD149" s="21"/>
      <c r="IDE149" s="21"/>
      <c r="IDF149" s="21"/>
      <c r="IDG149" s="21"/>
      <c r="IDH149" s="21"/>
      <c r="IDI149" s="21"/>
      <c r="IDJ149" s="21"/>
      <c r="IDK149" s="21"/>
      <c r="IDL149" s="21"/>
      <c r="IDM149" s="21"/>
      <c r="IDN149" s="21"/>
      <c r="IDO149" s="21"/>
      <c r="IDP149" s="21"/>
      <c r="IDQ149" s="21"/>
      <c r="IDR149" s="21"/>
      <c r="IDS149" s="21"/>
      <c r="IDT149" s="21"/>
      <c r="IDU149" s="21"/>
      <c r="IDV149" s="21"/>
      <c r="IDW149" s="21"/>
      <c r="IDX149" s="21"/>
      <c r="IDY149" s="21"/>
      <c r="IDZ149" s="21"/>
      <c r="IEA149" s="21"/>
      <c r="IEB149" s="21"/>
      <c r="IEC149" s="21"/>
      <c r="IED149" s="21"/>
      <c r="IEE149" s="21"/>
      <c r="IEF149" s="21"/>
      <c r="IEG149" s="21"/>
      <c r="IEH149" s="21"/>
      <c r="IEI149" s="21"/>
      <c r="IEJ149" s="21"/>
      <c r="IEK149" s="21"/>
      <c r="IEL149" s="21"/>
      <c r="IEM149" s="21"/>
      <c r="IEN149" s="21"/>
      <c r="IEO149" s="21"/>
      <c r="IEP149" s="21"/>
      <c r="IEQ149" s="21"/>
      <c r="IER149" s="21"/>
      <c r="IES149" s="21"/>
      <c r="IET149" s="21"/>
      <c r="IEU149" s="21"/>
      <c r="IEV149" s="21"/>
      <c r="IEW149" s="21"/>
      <c r="IEX149" s="21"/>
      <c r="IEY149" s="21"/>
      <c r="IEZ149" s="21"/>
      <c r="IFA149" s="21"/>
      <c r="IFB149" s="21"/>
      <c r="IFC149" s="21"/>
      <c r="IFD149" s="21"/>
      <c r="IFE149" s="21"/>
      <c r="IFF149" s="21"/>
      <c r="IFG149" s="21"/>
      <c r="IFH149" s="21"/>
      <c r="IFI149" s="21"/>
      <c r="IFJ149" s="21"/>
      <c r="IFK149" s="21"/>
      <c r="IFL149" s="21"/>
      <c r="IFM149" s="21"/>
      <c r="IFN149" s="21"/>
      <c r="IFO149" s="21"/>
      <c r="IFP149" s="21"/>
      <c r="IFQ149" s="21"/>
      <c r="IFR149" s="21"/>
      <c r="IFS149" s="21"/>
      <c r="IFT149" s="21"/>
      <c r="IFU149" s="21"/>
      <c r="IFV149" s="21"/>
      <c r="IFW149" s="21"/>
      <c r="IFX149" s="21"/>
      <c r="IFY149" s="21"/>
      <c r="IFZ149" s="21"/>
      <c r="IGA149" s="21"/>
      <c r="IGB149" s="21"/>
      <c r="IGC149" s="21"/>
      <c r="IGD149" s="21"/>
      <c r="IGE149" s="21"/>
      <c r="IGF149" s="21"/>
      <c r="IGG149" s="21"/>
      <c r="IGH149" s="21"/>
      <c r="IGI149" s="21"/>
      <c r="IGJ149" s="21"/>
      <c r="IGK149" s="21"/>
      <c r="IGL149" s="21"/>
      <c r="IGM149" s="21"/>
      <c r="IGN149" s="21"/>
      <c r="IGO149" s="21"/>
      <c r="IGP149" s="21"/>
      <c r="IGQ149" s="21"/>
      <c r="IGR149" s="21"/>
      <c r="IGS149" s="21"/>
      <c r="IGT149" s="21"/>
      <c r="IGU149" s="21"/>
      <c r="IGV149" s="21"/>
      <c r="IGW149" s="21"/>
      <c r="IGX149" s="21"/>
      <c r="IGY149" s="21"/>
      <c r="IGZ149" s="21"/>
      <c r="IHA149" s="21"/>
      <c r="IHB149" s="21"/>
      <c r="IHC149" s="21"/>
      <c r="IHD149" s="21"/>
      <c r="IHE149" s="21"/>
      <c r="IHF149" s="21"/>
      <c r="IHG149" s="21"/>
      <c r="IHH149" s="21"/>
      <c r="IHI149" s="21"/>
      <c r="IHJ149" s="21"/>
      <c r="IHK149" s="21"/>
      <c r="IHL149" s="21"/>
      <c r="IHM149" s="21"/>
      <c r="IHN149" s="21"/>
      <c r="IHO149" s="21"/>
      <c r="IHP149" s="21"/>
      <c r="IHQ149" s="21"/>
      <c r="IHR149" s="21"/>
      <c r="IHS149" s="21"/>
      <c r="IHT149" s="21"/>
      <c r="IHU149" s="21"/>
      <c r="IHV149" s="21"/>
      <c r="IHW149" s="21"/>
      <c r="IHX149" s="21"/>
      <c r="IHY149" s="21"/>
      <c r="IHZ149" s="21"/>
      <c r="IIA149" s="21"/>
      <c r="IIB149" s="21"/>
      <c r="IIC149" s="21"/>
      <c r="IID149" s="21"/>
      <c r="IIE149" s="21"/>
      <c r="IIF149" s="21"/>
      <c r="IIG149" s="21"/>
      <c r="IIH149" s="21"/>
      <c r="III149" s="21"/>
      <c r="IIJ149" s="21"/>
      <c r="IIK149" s="21"/>
      <c r="IIL149" s="21"/>
      <c r="IIM149" s="21"/>
      <c r="IIN149" s="21"/>
      <c r="IIO149" s="21"/>
      <c r="IIP149" s="21"/>
      <c r="IIQ149" s="21"/>
      <c r="IIR149" s="21"/>
      <c r="IIS149" s="21"/>
      <c r="IIT149" s="21"/>
      <c r="IIU149" s="21"/>
      <c r="IIV149" s="21"/>
      <c r="IIW149" s="21"/>
      <c r="IIX149" s="21"/>
      <c r="IIY149" s="21"/>
      <c r="IIZ149" s="21"/>
      <c r="IJA149" s="21"/>
      <c r="IJB149" s="21"/>
      <c r="IJC149" s="21"/>
      <c r="IJD149" s="21"/>
      <c r="IJE149" s="21"/>
      <c r="IJF149" s="21"/>
      <c r="IJG149" s="21"/>
      <c r="IJH149" s="21"/>
      <c r="IJI149" s="21"/>
      <c r="IJJ149" s="21"/>
      <c r="IJK149" s="21"/>
      <c r="IJL149" s="21"/>
      <c r="IJM149" s="21"/>
      <c r="IJN149" s="21"/>
      <c r="IJO149" s="21"/>
      <c r="IJP149" s="21"/>
      <c r="IJQ149" s="21"/>
      <c r="IJR149" s="21"/>
      <c r="IJS149" s="21"/>
      <c r="IJT149" s="21"/>
      <c r="IJU149" s="21"/>
      <c r="IJV149" s="21"/>
      <c r="IJW149" s="21"/>
      <c r="IJX149" s="21"/>
      <c r="IJY149" s="21"/>
      <c r="IJZ149" s="21"/>
      <c r="IKA149" s="21"/>
      <c r="IKB149" s="21"/>
      <c r="IKC149" s="21"/>
      <c r="IKD149" s="21"/>
      <c r="IKE149" s="21"/>
      <c r="IKF149" s="21"/>
      <c r="IKG149" s="21"/>
      <c r="IKH149" s="21"/>
      <c r="IKI149" s="21"/>
      <c r="IKJ149" s="21"/>
      <c r="IKK149" s="21"/>
      <c r="IKL149" s="21"/>
      <c r="IKM149" s="21"/>
      <c r="IKN149" s="21"/>
      <c r="IKO149" s="21"/>
      <c r="IKP149" s="21"/>
      <c r="IKQ149" s="21"/>
      <c r="IKR149" s="21"/>
      <c r="IKS149" s="21"/>
      <c r="IKT149" s="21"/>
      <c r="IKU149" s="21"/>
      <c r="IKV149" s="21"/>
      <c r="IKW149" s="21"/>
      <c r="IKX149" s="21"/>
      <c r="IKY149" s="21"/>
      <c r="IKZ149" s="21"/>
      <c r="ILA149" s="21"/>
      <c r="ILB149" s="21"/>
      <c r="ILC149" s="21"/>
      <c r="ILD149" s="21"/>
      <c r="ILE149" s="21"/>
      <c r="ILF149" s="21"/>
      <c r="ILG149" s="21"/>
      <c r="ILH149" s="21"/>
      <c r="ILI149" s="21"/>
      <c r="ILJ149" s="21"/>
      <c r="ILK149" s="21"/>
      <c r="ILL149" s="21"/>
      <c r="ILM149" s="21"/>
      <c r="ILN149" s="21"/>
      <c r="ILO149" s="21"/>
      <c r="ILP149" s="21"/>
      <c r="ILQ149" s="21"/>
      <c r="ILR149" s="21"/>
      <c r="ILS149" s="21"/>
      <c r="ILT149" s="21"/>
      <c r="ILU149" s="21"/>
      <c r="ILV149" s="21"/>
      <c r="ILW149" s="21"/>
      <c r="ILX149" s="21"/>
      <c r="ILY149" s="21"/>
      <c r="ILZ149" s="21"/>
      <c r="IMA149" s="21"/>
      <c r="IMB149" s="21"/>
      <c r="IMC149" s="21"/>
      <c r="IMD149" s="21"/>
      <c r="IME149" s="21"/>
      <c r="IMF149" s="21"/>
      <c r="IMG149" s="21"/>
      <c r="IMH149" s="21"/>
      <c r="IMI149" s="21"/>
      <c r="IMJ149" s="21"/>
      <c r="IMK149" s="21"/>
      <c r="IML149" s="21"/>
      <c r="IMM149" s="21"/>
      <c r="IMN149" s="21"/>
      <c r="IMO149" s="21"/>
      <c r="IMP149" s="21"/>
      <c r="IMQ149" s="21"/>
      <c r="IMR149" s="21"/>
      <c r="IMS149" s="21"/>
      <c r="IMT149" s="21"/>
      <c r="IMU149" s="21"/>
      <c r="IMV149" s="21"/>
      <c r="IMW149" s="21"/>
      <c r="IMX149" s="21"/>
      <c r="IMY149" s="21"/>
      <c r="IMZ149" s="21"/>
      <c r="INA149" s="21"/>
      <c r="INB149" s="21"/>
      <c r="INC149" s="21"/>
      <c r="IND149" s="21"/>
      <c r="INE149" s="21"/>
      <c r="INF149" s="21"/>
      <c r="ING149" s="21"/>
      <c r="INH149" s="21"/>
      <c r="INI149" s="21"/>
      <c r="INJ149" s="21"/>
      <c r="INK149" s="21"/>
      <c r="INL149" s="21"/>
      <c r="INM149" s="21"/>
      <c r="INN149" s="21"/>
      <c r="INO149" s="21"/>
      <c r="INP149" s="21"/>
      <c r="INQ149" s="21"/>
      <c r="INR149" s="21"/>
      <c r="INS149" s="21"/>
      <c r="INT149" s="21"/>
      <c r="INU149" s="21"/>
      <c r="INV149" s="21"/>
      <c r="INW149" s="21"/>
      <c r="INX149" s="21"/>
      <c r="INY149" s="21"/>
      <c r="INZ149" s="21"/>
      <c r="IOA149" s="21"/>
      <c r="IOB149" s="21"/>
      <c r="IOC149" s="21"/>
      <c r="IOD149" s="21"/>
      <c r="IOE149" s="21"/>
      <c r="IOF149" s="21"/>
      <c r="IOG149" s="21"/>
      <c r="IOH149" s="21"/>
      <c r="IOI149" s="21"/>
      <c r="IOJ149" s="21"/>
      <c r="IOK149" s="21"/>
      <c r="IOL149" s="21"/>
      <c r="IOM149" s="21"/>
      <c r="ION149" s="21"/>
      <c r="IOO149" s="21"/>
      <c r="IOP149" s="21"/>
      <c r="IOQ149" s="21"/>
      <c r="IOR149" s="21"/>
      <c r="IOS149" s="21"/>
      <c r="IOT149" s="21"/>
      <c r="IOU149" s="21"/>
      <c r="IOV149" s="21"/>
      <c r="IOW149" s="21"/>
      <c r="IOX149" s="21"/>
      <c r="IOY149" s="21"/>
      <c r="IOZ149" s="21"/>
      <c r="IPA149" s="21"/>
      <c r="IPB149" s="21"/>
      <c r="IPC149" s="21"/>
      <c r="IPD149" s="21"/>
      <c r="IPE149" s="21"/>
      <c r="IPF149" s="21"/>
      <c r="IPG149" s="21"/>
      <c r="IPH149" s="21"/>
      <c r="IPI149" s="21"/>
      <c r="IPJ149" s="21"/>
      <c r="IPK149" s="21"/>
      <c r="IPL149" s="21"/>
      <c r="IPM149" s="21"/>
      <c r="IPN149" s="21"/>
      <c r="IPO149" s="21"/>
      <c r="IPP149" s="21"/>
      <c r="IPQ149" s="21"/>
      <c r="IPR149" s="21"/>
      <c r="IPS149" s="21"/>
      <c r="IPT149" s="21"/>
      <c r="IPU149" s="21"/>
      <c r="IPV149" s="21"/>
      <c r="IPW149" s="21"/>
      <c r="IPX149" s="21"/>
      <c r="IPY149" s="21"/>
      <c r="IPZ149" s="21"/>
      <c r="IQA149" s="21"/>
      <c r="IQB149" s="21"/>
      <c r="IQC149" s="21"/>
      <c r="IQD149" s="21"/>
      <c r="IQE149" s="21"/>
      <c r="IQF149" s="21"/>
      <c r="IQG149" s="21"/>
      <c r="IQH149" s="21"/>
      <c r="IQI149" s="21"/>
      <c r="IQJ149" s="21"/>
      <c r="IQK149" s="21"/>
      <c r="IQL149" s="21"/>
      <c r="IQM149" s="21"/>
      <c r="IQN149" s="21"/>
      <c r="IQO149" s="21"/>
      <c r="IQP149" s="21"/>
      <c r="IQQ149" s="21"/>
      <c r="IQR149" s="21"/>
      <c r="IQS149" s="21"/>
      <c r="IQT149" s="21"/>
      <c r="IQU149" s="21"/>
      <c r="IQV149" s="21"/>
      <c r="IQW149" s="21"/>
      <c r="IQX149" s="21"/>
      <c r="IQY149" s="21"/>
      <c r="IQZ149" s="21"/>
      <c r="IRA149" s="21"/>
      <c r="IRB149" s="21"/>
      <c r="IRC149" s="21"/>
      <c r="IRD149" s="21"/>
      <c r="IRE149" s="21"/>
      <c r="IRF149" s="21"/>
      <c r="IRG149" s="21"/>
      <c r="IRH149" s="21"/>
      <c r="IRI149" s="21"/>
      <c r="IRJ149" s="21"/>
      <c r="IRK149" s="21"/>
      <c r="IRL149" s="21"/>
      <c r="IRM149" s="21"/>
      <c r="IRN149" s="21"/>
      <c r="IRO149" s="21"/>
      <c r="IRP149" s="21"/>
      <c r="IRQ149" s="21"/>
      <c r="IRR149" s="21"/>
      <c r="IRS149" s="21"/>
      <c r="IRT149" s="21"/>
      <c r="IRU149" s="21"/>
      <c r="IRV149" s="21"/>
      <c r="IRW149" s="21"/>
      <c r="IRX149" s="21"/>
      <c r="IRY149" s="21"/>
      <c r="IRZ149" s="21"/>
      <c r="ISA149" s="21"/>
      <c r="ISB149" s="21"/>
      <c r="ISC149" s="21"/>
      <c r="ISD149" s="21"/>
      <c r="ISE149" s="21"/>
      <c r="ISF149" s="21"/>
      <c r="ISG149" s="21"/>
      <c r="ISH149" s="21"/>
      <c r="ISI149" s="21"/>
      <c r="ISJ149" s="21"/>
      <c r="ISK149" s="21"/>
      <c r="ISL149" s="21"/>
      <c r="ISM149" s="21"/>
      <c r="ISN149" s="21"/>
      <c r="ISO149" s="21"/>
      <c r="ISP149" s="21"/>
      <c r="ISQ149" s="21"/>
      <c r="ISR149" s="21"/>
      <c r="ISS149" s="21"/>
      <c r="IST149" s="21"/>
      <c r="ISU149" s="21"/>
      <c r="ISV149" s="21"/>
      <c r="ISW149" s="21"/>
      <c r="ISX149" s="21"/>
      <c r="ISY149" s="21"/>
      <c r="ISZ149" s="21"/>
      <c r="ITA149" s="21"/>
      <c r="ITB149" s="21"/>
      <c r="ITC149" s="21"/>
      <c r="ITD149" s="21"/>
      <c r="ITE149" s="21"/>
      <c r="ITF149" s="21"/>
      <c r="ITG149" s="21"/>
      <c r="ITH149" s="21"/>
      <c r="ITI149" s="21"/>
      <c r="ITJ149" s="21"/>
      <c r="ITK149" s="21"/>
      <c r="ITL149" s="21"/>
      <c r="ITM149" s="21"/>
      <c r="ITN149" s="21"/>
      <c r="ITO149" s="21"/>
      <c r="ITP149" s="21"/>
      <c r="ITQ149" s="21"/>
      <c r="ITR149" s="21"/>
      <c r="ITS149" s="21"/>
      <c r="ITT149" s="21"/>
      <c r="ITU149" s="21"/>
      <c r="ITV149" s="21"/>
      <c r="ITW149" s="21"/>
      <c r="ITX149" s="21"/>
      <c r="ITY149" s="21"/>
      <c r="ITZ149" s="21"/>
      <c r="IUA149" s="21"/>
      <c r="IUB149" s="21"/>
      <c r="IUC149" s="21"/>
      <c r="IUD149" s="21"/>
      <c r="IUE149" s="21"/>
      <c r="IUF149" s="21"/>
      <c r="IUG149" s="21"/>
      <c r="IUH149" s="21"/>
      <c r="IUI149" s="21"/>
      <c r="IUJ149" s="21"/>
      <c r="IUK149" s="21"/>
      <c r="IUL149" s="21"/>
      <c r="IUM149" s="21"/>
      <c r="IUN149" s="21"/>
      <c r="IUO149" s="21"/>
      <c r="IUP149" s="21"/>
      <c r="IUQ149" s="21"/>
      <c r="IUR149" s="21"/>
      <c r="IUS149" s="21"/>
      <c r="IUT149" s="21"/>
      <c r="IUU149" s="21"/>
      <c r="IUV149" s="21"/>
      <c r="IUW149" s="21"/>
      <c r="IUX149" s="21"/>
      <c r="IUY149" s="21"/>
      <c r="IUZ149" s="21"/>
      <c r="IVA149" s="21"/>
      <c r="IVB149" s="21"/>
      <c r="IVC149" s="21"/>
      <c r="IVD149" s="21"/>
      <c r="IVE149" s="21"/>
      <c r="IVF149" s="21"/>
      <c r="IVG149" s="21"/>
      <c r="IVH149" s="21"/>
      <c r="IVI149" s="21"/>
      <c r="IVJ149" s="21"/>
      <c r="IVK149" s="21"/>
      <c r="IVL149" s="21"/>
      <c r="IVM149" s="21"/>
      <c r="IVN149" s="21"/>
      <c r="IVO149" s="21"/>
      <c r="IVP149" s="21"/>
      <c r="IVQ149" s="21"/>
      <c r="IVR149" s="21"/>
      <c r="IVS149" s="21"/>
      <c r="IVT149" s="21"/>
      <c r="IVU149" s="21"/>
      <c r="IVV149" s="21"/>
      <c r="IVW149" s="21"/>
      <c r="IVX149" s="21"/>
      <c r="IVY149" s="21"/>
      <c r="IVZ149" s="21"/>
      <c r="IWA149" s="21"/>
      <c r="IWB149" s="21"/>
      <c r="IWC149" s="21"/>
      <c r="IWD149" s="21"/>
      <c r="IWE149" s="21"/>
      <c r="IWF149" s="21"/>
      <c r="IWG149" s="21"/>
      <c r="IWH149" s="21"/>
      <c r="IWI149" s="21"/>
      <c r="IWJ149" s="21"/>
      <c r="IWK149" s="21"/>
      <c r="IWL149" s="21"/>
      <c r="IWM149" s="21"/>
      <c r="IWN149" s="21"/>
      <c r="IWO149" s="21"/>
      <c r="IWP149" s="21"/>
      <c r="IWQ149" s="21"/>
      <c r="IWR149" s="21"/>
      <c r="IWS149" s="21"/>
      <c r="IWT149" s="21"/>
      <c r="IWU149" s="21"/>
      <c r="IWV149" s="21"/>
      <c r="IWW149" s="21"/>
      <c r="IWX149" s="21"/>
      <c r="IWY149" s="21"/>
      <c r="IWZ149" s="21"/>
      <c r="IXA149" s="21"/>
      <c r="IXB149" s="21"/>
      <c r="IXC149" s="21"/>
      <c r="IXD149" s="21"/>
      <c r="IXE149" s="21"/>
      <c r="IXF149" s="21"/>
      <c r="IXG149" s="21"/>
      <c r="IXH149" s="21"/>
      <c r="IXI149" s="21"/>
      <c r="IXJ149" s="21"/>
      <c r="IXK149" s="21"/>
      <c r="IXL149" s="21"/>
      <c r="IXM149" s="21"/>
      <c r="IXN149" s="21"/>
      <c r="IXO149" s="21"/>
      <c r="IXP149" s="21"/>
      <c r="IXQ149" s="21"/>
      <c r="IXR149" s="21"/>
      <c r="IXS149" s="21"/>
      <c r="IXT149" s="21"/>
      <c r="IXU149" s="21"/>
      <c r="IXV149" s="21"/>
      <c r="IXW149" s="21"/>
      <c r="IXX149" s="21"/>
      <c r="IXY149" s="21"/>
      <c r="IXZ149" s="21"/>
      <c r="IYA149" s="21"/>
      <c r="IYB149" s="21"/>
      <c r="IYC149" s="21"/>
      <c r="IYD149" s="21"/>
      <c r="IYE149" s="21"/>
      <c r="IYF149" s="21"/>
      <c r="IYG149" s="21"/>
      <c r="IYH149" s="21"/>
      <c r="IYI149" s="21"/>
      <c r="IYJ149" s="21"/>
      <c r="IYK149" s="21"/>
      <c r="IYL149" s="21"/>
      <c r="IYM149" s="21"/>
      <c r="IYN149" s="21"/>
      <c r="IYO149" s="21"/>
      <c r="IYP149" s="21"/>
      <c r="IYQ149" s="21"/>
      <c r="IYR149" s="21"/>
      <c r="IYS149" s="21"/>
      <c r="IYT149" s="21"/>
      <c r="IYU149" s="21"/>
      <c r="IYV149" s="21"/>
      <c r="IYW149" s="21"/>
      <c r="IYX149" s="21"/>
      <c r="IYY149" s="21"/>
      <c r="IYZ149" s="21"/>
      <c r="IZA149" s="21"/>
      <c r="IZB149" s="21"/>
      <c r="IZC149" s="21"/>
      <c r="IZD149" s="21"/>
      <c r="IZE149" s="21"/>
      <c r="IZF149" s="21"/>
      <c r="IZG149" s="21"/>
      <c r="IZH149" s="21"/>
      <c r="IZI149" s="21"/>
      <c r="IZJ149" s="21"/>
      <c r="IZK149" s="21"/>
      <c r="IZL149" s="21"/>
      <c r="IZM149" s="21"/>
      <c r="IZN149" s="21"/>
      <c r="IZO149" s="21"/>
      <c r="IZP149" s="21"/>
      <c r="IZQ149" s="21"/>
      <c r="IZR149" s="21"/>
      <c r="IZS149" s="21"/>
      <c r="IZT149" s="21"/>
      <c r="IZU149" s="21"/>
      <c r="IZV149" s="21"/>
      <c r="IZW149" s="21"/>
      <c r="IZX149" s="21"/>
      <c r="IZY149" s="21"/>
      <c r="IZZ149" s="21"/>
      <c r="JAA149" s="21"/>
      <c r="JAB149" s="21"/>
      <c r="JAC149" s="21"/>
      <c r="JAD149" s="21"/>
      <c r="JAE149" s="21"/>
      <c r="JAF149" s="21"/>
      <c r="JAG149" s="21"/>
      <c r="JAH149" s="21"/>
      <c r="JAI149" s="21"/>
      <c r="JAJ149" s="21"/>
      <c r="JAK149" s="21"/>
      <c r="JAL149" s="21"/>
      <c r="JAM149" s="21"/>
      <c r="JAN149" s="21"/>
      <c r="JAO149" s="21"/>
      <c r="JAP149" s="21"/>
      <c r="JAQ149" s="21"/>
      <c r="JAR149" s="21"/>
      <c r="JAS149" s="21"/>
      <c r="JAT149" s="21"/>
      <c r="JAU149" s="21"/>
      <c r="JAV149" s="21"/>
      <c r="JAW149" s="21"/>
      <c r="JAX149" s="21"/>
      <c r="JAY149" s="21"/>
      <c r="JAZ149" s="21"/>
      <c r="JBA149" s="21"/>
      <c r="JBB149" s="21"/>
      <c r="JBC149" s="21"/>
      <c r="JBD149" s="21"/>
      <c r="JBE149" s="21"/>
      <c r="JBF149" s="21"/>
      <c r="JBG149" s="21"/>
      <c r="JBH149" s="21"/>
      <c r="JBI149" s="21"/>
      <c r="JBJ149" s="21"/>
      <c r="JBK149" s="21"/>
      <c r="JBL149" s="21"/>
      <c r="JBM149" s="21"/>
      <c r="JBN149" s="21"/>
      <c r="JBO149" s="21"/>
      <c r="JBP149" s="21"/>
      <c r="JBQ149" s="21"/>
      <c r="JBR149" s="21"/>
      <c r="JBS149" s="21"/>
      <c r="JBT149" s="21"/>
      <c r="JBU149" s="21"/>
      <c r="JBV149" s="21"/>
      <c r="JBW149" s="21"/>
      <c r="JBX149" s="21"/>
      <c r="JBY149" s="21"/>
      <c r="JBZ149" s="21"/>
      <c r="JCA149" s="21"/>
      <c r="JCB149" s="21"/>
      <c r="JCC149" s="21"/>
      <c r="JCD149" s="21"/>
      <c r="JCE149" s="21"/>
      <c r="JCF149" s="21"/>
      <c r="JCG149" s="21"/>
      <c r="JCH149" s="21"/>
      <c r="JCI149" s="21"/>
      <c r="JCJ149" s="21"/>
      <c r="JCK149" s="21"/>
      <c r="JCL149" s="21"/>
      <c r="JCM149" s="21"/>
      <c r="JCN149" s="21"/>
      <c r="JCO149" s="21"/>
      <c r="JCP149" s="21"/>
      <c r="JCQ149" s="21"/>
      <c r="JCR149" s="21"/>
      <c r="JCS149" s="21"/>
      <c r="JCT149" s="21"/>
      <c r="JCU149" s="21"/>
      <c r="JCV149" s="21"/>
      <c r="JCW149" s="21"/>
      <c r="JCX149" s="21"/>
      <c r="JCY149" s="21"/>
      <c r="JCZ149" s="21"/>
      <c r="JDA149" s="21"/>
      <c r="JDB149" s="21"/>
      <c r="JDC149" s="21"/>
      <c r="JDD149" s="21"/>
      <c r="JDE149" s="21"/>
      <c r="JDF149" s="21"/>
      <c r="JDG149" s="21"/>
      <c r="JDH149" s="21"/>
      <c r="JDI149" s="21"/>
      <c r="JDJ149" s="21"/>
      <c r="JDK149" s="21"/>
      <c r="JDL149" s="21"/>
      <c r="JDM149" s="21"/>
      <c r="JDN149" s="21"/>
      <c r="JDO149" s="21"/>
      <c r="JDP149" s="21"/>
      <c r="JDQ149" s="21"/>
      <c r="JDR149" s="21"/>
      <c r="JDS149" s="21"/>
      <c r="JDT149" s="21"/>
      <c r="JDU149" s="21"/>
      <c r="JDV149" s="21"/>
      <c r="JDW149" s="21"/>
      <c r="JDX149" s="21"/>
      <c r="JDY149" s="21"/>
      <c r="JDZ149" s="21"/>
      <c r="JEA149" s="21"/>
      <c r="JEB149" s="21"/>
      <c r="JEC149" s="21"/>
      <c r="JED149" s="21"/>
      <c r="JEE149" s="21"/>
      <c r="JEF149" s="21"/>
      <c r="JEG149" s="21"/>
      <c r="JEH149" s="21"/>
      <c r="JEI149" s="21"/>
      <c r="JEJ149" s="21"/>
      <c r="JEK149" s="21"/>
      <c r="JEL149" s="21"/>
      <c r="JEM149" s="21"/>
      <c r="JEN149" s="21"/>
      <c r="JEO149" s="21"/>
      <c r="JEP149" s="21"/>
      <c r="JEQ149" s="21"/>
      <c r="JER149" s="21"/>
      <c r="JES149" s="21"/>
      <c r="JET149" s="21"/>
      <c r="JEU149" s="21"/>
      <c r="JEV149" s="21"/>
      <c r="JEW149" s="21"/>
      <c r="JEX149" s="21"/>
      <c r="JEY149" s="21"/>
      <c r="JEZ149" s="21"/>
      <c r="JFA149" s="21"/>
      <c r="JFB149" s="21"/>
      <c r="JFC149" s="21"/>
      <c r="JFD149" s="21"/>
      <c r="JFE149" s="21"/>
      <c r="JFF149" s="21"/>
      <c r="JFG149" s="21"/>
      <c r="JFH149" s="21"/>
      <c r="JFI149" s="21"/>
      <c r="JFJ149" s="21"/>
      <c r="JFK149" s="21"/>
      <c r="JFL149" s="21"/>
      <c r="JFM149" s="21"/>
      <c r="JFN149" s="21"/>
      <c r="JFO149" s="21"/>
      <c r="JFP149" s="21"/>
      <c r="JFQ149" s="21"/>
      <c r="JFR149" s="21"/>
      <c r="JFS149" s="21"/>
      <c r="JFT149" s="21"/>
      <c r="JFU149" s="21"/>
      <c r="JFV149" s="21"/>
      <c r="JFW149" s="21"/>
      <c r="JFX149" s="21"/>
      <c r="JFY149" s="21"/>
      <c r="JFZ149" s="21"/>
      <c r="JGA149" s="21"/>
      <c r="JGB149" s="21"/>
      <c r="JGC149" s="21"/>
      <c r="JGD149" s="21"/>
      <c r="JGE149" s="21"/>
      <c r="JGF149" s="21"/>
      <c r="JGG149" s="21"/>
      <c r="JGH149" s="21"/>
      <c r="JGI149" s="21"/>
      <c r="JGJ149" s="21"/>
      <c r="JGK149" s="21"/>
      <c r="JGL149" s="21"/>
      <c r="JGM149" s="21"/>
      <c r="JGN149" s="21"/>
      <c r="JGO149" s="21"/>
      <c r="JGP149" s="21"/>
      <c r="JGQ149" s="21"/>
      <c r="JGR149" s="21"/>
      <c r="JGS149" s="21"/>
      <c r="JGT149" s="21"/>
      <c r="JGU149" s="21"/>
      <c r="JGV149" s="21"/>
      <c r="JGW149" s="21"/>
      <c r="JGX149" s="21"/>
      <c r="JGY149" s="21"/>
      <c r="JGZ149" s="21"/>
      <c r="JHA149" s="21"/>
      <c r="JHB149" s="21"/>
      <c r="JHC149" s="21"/>
      <c r="JHD149" s="21"/>
      <c r="JHE149" s="21"/>
      <c r="JHF149" s="21"/>
      <c r="JHG149" s="21"/>
      <c r="JHH149" s="21"/>
      <c r="JHI149" s="21"/>
      <c r="JHJ149" s="21"/>
      <c r="JHK149" s="21"/>
      <c r="JHL149" s="21"/>
      <c r="JHM149" s="21"/>
      <c r="JHN149" s="21"/>
      <c r="JHO149" s="21"/>
      <c r="JHP149" s="21"/>
      <c r="JHQ149" s="21"/>
      <c r="JHR149" s="21"/>
      <c r="JHS149" s="21"/>
      <c r="JHT149" s="21"/>
      <c r="JHU149" s="21"/>
      <c r="JHV149" s="21"/>
      <c r="JHW149" s="21"/>
      <c r="JHX149" s="21"/>
      <c r="JHY149" s="21"/>
      <c r="JHZ149" s="21"/>
      <c r="JIA149" s="21"/>
      <c r="JIB149" s="21"/>
      <c r="JIC149" s="21"/>
      <c r="JID149" s="21"/>
      <c r="JIE149" s="21"/>
      <c r="JIF149" s="21"/>
      <c r="JIG149" s="21"/>
      <c r="JIH149" s="21"/>
      <c r="JII149" s="21"/>
      <c r="JIJ149" s="21"/>
      <c r="JIK149" s="21"/>
      <c r="JIL149" s="21"/>
      <c r="JIM149" s="21"/>
      <c r="JIN149" s="21"/>
      <c r="JIO149" s="21"/>
      <c r="JIP149" s="21"/>
      <c r="JIQ149" s="21"/>
      <c r="JIR149" s="21"/>
      <c r="JIS149" s="21"/>
      <c r="JIT149" s="21"/>
      <c r="JIU149" s="21"/>
      <c r="JIV149" s="21"/>
      <c r="JIW149" s="21"/>
      <c r="JIX149" s="21"/>
      <c r="JIY149" s="21"/>
      <c r="JIZ149" s="21"/>
      <c r="JJA149" s="21"/>
      <c r="JJB149" s="21"/>
      <c r="JJC149" s="21"/>
      <c r="JJD149" s="21"/>
      <c r="JJE149" s="21"/>
      <c r="JJF149" s="21"/>
      <c r="JJG149" s="21"/>
      <c r="JJH149" s="21"/>
      <c r="JJI149" s="21"/>
      <c r="JJJ149" s="21"/>
      <c r="JJK149" s="21"/>
      <c r="JJL149" s="21"/>
      <c r="JJM149" s="21"/>
      <c r="JJN149" s="21"/>
      <c r="JJO149" s="21"/>
      <c r="JJP149" s="21"/>
      <c r="JJQ149" s="21"/>
      <c r="JJR149" s="21"/>
      <c r="JJS149" s="21"/>
      <c r="JJT149" s="21"/>
      <c r="JJU149" s="21"/>
      <c r="JJV149" s="21"/>
      <c r="JJW149" s="21"/>
      <c r="JJX149" s="21"/>
      <c r="JJY149" s="21"/>
      <c r="JJZ149" s="21"/>
      <c r="JKA149" s="21"/>
      <c r="JKB149" s="21"/>
      <c r="JKC149" s="21"/>
      <c r="JKD149" s="21"/>
      <c r="JKE149" s="21"/>
      <c r="JKF149" s="21"/>
      <c r="JKG149" s="21"/>
      <c r="JKH149" s="21"/>
      <c r="JKI149" s="21"/>
      <c r="JKJ149" s="21"/>
      <c r="JKK149" s="21"/>
      <c r="JKL149" s="21"/>
      <c r="JKM149" s="21"/>
      <c r="JKN149" s="21"/>
      <c r="JKO149" s="21"/>
      <c r="JKP149" s="21"/>
      <c r="JKQ149" s="21"/>
      <c r="JKR149" s="21"/>
      <c r="JKS149" s="21"/>
      <c r="JKT149" s="21"/>
      <c r="JKU149" s="21"/>
      <c r="JKV149" s="21"/>
      <c r="JKW149" s="21"/>
      <c r="JKX149" s="21"/>
      <c r="JKY149" s="21"/>
      <c r="JKZ149" s="21"/>
      <c r="JLA149" s="21"/>
      <c r="JLB149" s="21"/>
      <c r="JLC149" s="21"/>
      <c r="JLD149" s="21"/>
      <c r="JLE149" s="21"/>
      <c r="JLF149" s="21"/>
      <c r="JLG149" s="21"/>
      <c r="JLH149" s="21"/>
      <c r="JLI149" s="21"/>
      <c r="JLJ149" s="21"/>
      <c r="JLK149" s="21"/>
      <c r="JLL149" s="21"/>
      <c r="JLM149" s="21"/>
      <c r="JLN149" s="21"/>
      <c r="JLO149" s="21"/>
      <c r="JLP149" s="21"/>
      <c r="JLQ149" s="21"/>
      <c r="JLR149" s="21"/>
      <c r="JLS149" s="21"/>
      <c r="JLT149" s="21"/>
      <c r="JLU149" s="21"/>
      <c r="JLV149" s="21"/>
      <c r="JLW149" s="21"/>
      <c r="JLX149" s="21"/>
      <c r="JLY149" s="21"/>
      <c r="JLZ149" s="21"/>
      <c r="JMA149" s="21"/>
      <c r="JMB149" s="21"/>
      <c r="JMC149" s="21"/>
      <c r="JMD149" s="21"/>
      <c r="JME149" s="21"/>
      <c r="JMF149" s="21"/>
      <c r="JMG149" s="21"/>
      <c r="JMH149" s="21"/>
      <c r="JMI149" s="21"/>
      <c r="JMJ149" s="21"/>
      <c r="JMK149" s="21"/>
      <c r="JML149" s="21"/>
      <c r="JMM149" s="21"/>
      <c r="JMN149" s="21"/>
      <c r="JMO149" s="21"/>
      <c r="JMP149" s="21"/>
      <c r="JMQ149" s="21"/>
      <c r="JMR149" s="21"/>
      <c r="JMS149" s="21"/>
      <c r="JMT149" s="21"/>
      <c r="JMU149" s="21"/>
      <c r="JMV149" s="21"/>
      <c r="JMW149" s="21"/>
      <c r="JMX149" s="21"/>
      <c r="JMY149" s="21"/>
      <c r="JMZ149" s="21"/>
      <c r="JNA149" s="21"/>
      <c r="JNB149" s="21"/>
      <c r="JNC149" s="21"/>
      <c r="JND149" s="21"/>
      <c r="JNE149" s="21"/>
      <c r="JNF149" s="21"/>
      <c r="JNG149" s="21"/>
      <c r="JNH149" s="21"/>
      <c r="JNI149" s="21"/>
      <c r="JNJ149" s="21"/>
      <c r="JNK149" s="21"/>
      <c r="JNL149" s="21"/>
      <c r="JNM149" s="21"/>
      <c r="JNN149" s="21"/>
      <c r="JNO149" s="21"/>
      <c r="JNP149" s="21"/>
      <c r="JNQ149" s="21"/>
      <c r="JNR149" s="21"/>
      <c r="JNS149" s="21"/>
      <c r="JNT149" s="21"/>
      <c r="JNU149" s="21"/>
      <c r="JNV149" s="21"/>
      <c r="JNW149" s="21"/>
      <c r="JNX149" s="21"/>
      <c r="JNY149" s="21"/>
      <c r="JNZ149" s="21"/>
      <c r="JOA149" s="21"/>
      <c r="JOB149" s="21"/>
      <c r="JOC149" s="21"/>
      <c r="JOD149" s="21"/>
      <c r="JOE149" s="21"/>
      <c r="JOF149" s="21"/>
      <c r="JOG149" s="21"/>
      <c r="JOH149" s="21"/>
      <c r="JOI149" s="21"/>
      <c r="JOJ149" s="21"/>
      <c r="JOK149" s="21"/>
      <c r="JOL149" s="21"/>
      <c r="JOM149" s="21"/>
      <c r="JON149" s="21"/>
      <c r="JOO149" s="21"/>
      <c r="JOP149" s="21"/>
      <c r="JOQ149" s="21"/>
      <c r="JOR149" s="21"/>
      <c r="JOS149" s="21"/>
      <c r="JOT149" s="21"/>
      <c r="JOU149" s="21"/>
      <c r="JOV149" s="21"/>
      <c r="JOW149" s="21"/>
      <c r="JOX149" s="21"/>
      <c r="JOY149" s="21"/>
      <c r="JOZ149" s="21"/>
      <c r="JPA149" s="21"/>
      <c r="JPB149" s="21"/>
      <c r="JPC149" s="21"/>
      <c r="JPD149" s="21"/>
      <c r="JPE149" s="21"/>
      <c r="JPF149" s="21"/>
      <c r="JPG149" s="21"/>
      <c r="JPH149" s="21"/>
      <c r="JPI149" s="21"/>
      <c r="JPJ149" s="21"/>
      <c r="JPK149" s="21"/>
      <c r="JPL149" s="21"/>
      <c r="JPM149" s="21"/>
      <c r="JPN149" s="21"/>
      <c r="JPO149" s="21"/>
      <c r="JPP149" s="21"/>
      <c r="JPQ149" s="21"/>
      <c r="JPR149" s="21"/>
      <c r="JPS149" s="21"/>
      <c r="JPT149" s="21"/>
      <c r="JPU149" s="21"/>
      <c r="JPV149" s="21"/>
      <c r="JPW149" s="21"/>
      <c r="JPX149" s="21"/>
      <c r="JPY149" s="21"/>
      <c r="JPZ149" s="21"/>
      <c r="JQA149" s="21"/>
      <c r="JQB149" s="21"/>
      <c r="JQC149" s="21"/>
      <c r="JQD149" s="21"/>
      <c r="JQE149" s="21"/>
      <c r="JQF149" s="21"/>
      <c r="JQG149" s="21"/>
      <c r="JQH149" s="21"/>
      <c r="JQI149" s="21"/>
      <c r="JQJ149" s="21"/>
      <c r="JQK149" s="21"/>
      <c r="JQL149" s="21"/>
      <c r="JQM149" s="21"/>
      <c r="JQN149" s="21"/>
      <c r="JQO149" s="21"/>
      <c r="JQP149" s="21"/>
      <c r="JQQ149" s="21"/>
      <c r="JQR149" s="21"/>
      <c r="JQS149" s="21"/>
      <c r="JQT149" s="21"/>
      <c r="JQU149" s="21"/>
      <c r="JQV149" s="21"/>
      <c r="JQW149" s="21"/>
      <c r="JQX149" s="21"/>
      <c r="JQY149" s="21"/>
      <c r="JQZ149" s="21"/>
      <c r="JRA149" s="21"/>
      <c r="JRB149" s="21"/>
      <c r="JRC149" s="21"/>
      <c r="JRD149" s="21"/>
      <c r="JRE149" s="21"/>
      <c r="JRF149" s="21"/>
      <c r="JRG149" s="21"/>
      <c r="JRH149" s="21"/>
      <c r="JRI149" s="21"/>
      <c r="JRJ149" s="21"/>
      <c r="JRK149" s="21"/>
      <c r="JRL149" s="21"/>
      <c r="JRM149" s="21"/>
      <c r="JRN149" s="21"/>
      <c r="JRO149" s="21"/>
      <c r="JRP149" s="21"/>
      <c r="JRQ149" s="21"/>
      <c r="JRR149" s="21"/>
      <c r="JRS149" s="21"/>
      <c r="JRT149" s="21"/>
      <c r="JRU149" s="21"/>
      <c r="JRV149" s="21"/>
      <c r="JRW149" s="21"/>
      <c r="JRX149" s="21"/>
      <c r="JRY149" s="21"/>
      <c r="JRZ149" s="21"/>
      <c r="JSA149" s="21"/>
      <c r="JSB149" s="21"/>
      <c r="JSC149" s="21"/>
      <c r="JSD149" s="21"/>
      <c r="JSE149" s="21"/>
      <c r="JSF149" s="21"/>
      <c r="JSG149" s="21"/>
      <c r="JSH149" s="21"/>
      <c r="JSI149" s="21"/>
      <c r="JSJ149" s="21"/>
      <c r="JSK149" s="21"/>
      <c r="JSL149" s="21"/>
      <c r="JSM149" s="21"/>
      <c r="JSN149" s="21"/>
      <c r="JSO149" s="21"/>
      <c r="JSP149" s="21"/>
      <c r="JSQ149" s="21"/>
      <c r="JSR149" s="21"/>
      <c r="JSS149" s="21"/>
      <c r="JST149" s="21"/>
      <c r="JSU149" s="21"/>
      <c r="JSV149" s="21"/>
      <c r="JSW149" s="21"/>
      <c r="JSX149" s="21"/>
      <c r="JSY149" s="21"/>
      <c r="JSZ149" s="21"/>
      <c r="JTA149" s="21"/>
      <c r="JTB149" s="21"/>
      <c r="JTC149" s="21"/>
      <c r="JTD149" s="21"/>
      <c r="JTE149" s="21"/>
      <c r="JTF149" s="21"/>
      <c r="JTG149" s="21"/>
      <c r="JTH149" s="21"/>
      <c r="JTI149" s="21"/>
      <c r="JTJ149" s="21"/>
      <c r="JTK149" s="21"/>
      <c r="JTL149" s="21"/>
      <c r="JTM149" s="21"/>
      <c r="JTN149" s="21"/>
      <c r="JTO149" s="21"/>
      <c r="JTP149" s="21"/>
      <c r="JTQ149" s="21"/>
      <c r="JTR149" s="21"/>
      <c r="JTS149" s="21"/>
      <c r="JTT149" s="21"/>
      <c r="JTU149" s="21"/>
      <c r="JTV149" s="21"/>
      <c r="JTW149" s="21"/>
      <c r="JTX149" s="21"/>
      <c r="JTY149" s="21"/>
      <c r="JTZ149" s="21"/>
      <c r="JUA149" s="21"/>
      <c r="JUB149" s="21"/>
      <c r="JUC149" s="21"/>
      <c r="JUD149" s="21"/>
      <c r="JUE149" s="21"/>
      <c r="JUF149" s="21"/>
      <c r="JUG149" s="21"/>
      <c r="JUH149" s="21"/>
      <c r="JUI149" s="21"/>
      <c r="JUJ149" s="21"/>
      <c r="JUK149" s="21"/>
      <c r="JUL149" s="21"/>
      <c r="JUM149" s="21"/>
      <c r="JUN149" s="21"/>
      <c r="JUO149" s="21"/>
      <c r="JUP149" s="21"/>
      <c r="JUQ149" s="21"/>
      <c r="JUR149" s="21"/>
      <c r="JUS149" s="21"/>
      <c r="JUT149" s="21"/>
      <c r="JUU149" s="21"/>
      <c r="JUV149" s="21"/>
      <c r="JUW149" s="21"/>
      <c r="JUX149" s="21"/>
      <c r="JUY149" s="21"/>
      <c r="JUZ149" s="21"/>
      <c r="JVA149" s="21"/>
      <c r="JVB149" s="21"/>
      <c r="JVC149" s="21"/>
      <c r="JVD149" s="21"/>
      <c r="JVE149" s="21"/>
      <c r="JVF149" s="21"/>
      <c r="JVG149" s="21"/>
      <c r="JVH149" s="21"/>
      <c r="JVI149" s="21"/>
      <c r="JVJ149" s="21"/>
      <c r="JVK149" s="21"/>
      <c r="JVL149" s="21"/>
      <c r="JVM149" s="21"/>
      <c r="JVN149" s="21"/>
      <c r="JVO149" s="21"/>
      <c r="JVP149" s="21"/>
      <c r="JVQ149" s="21"/>
      <c r="JVR149" s="21"/>
      <c r="JVS149" s="21"/>
      <c r="JVT149" s="21"/>
      <c r="JVU149" s="21"/>
      <c r="JVV149" s="21"/>
      <c r="JVW149" s="21"/>
      <c r="JVX149" s="21"/>
      <c r="JVY149" s="21"/>
      <c r="JVZ149" s="21"/>
      <c r="JWA149" s="21"/>
      <c r="JWB149" s="21"/>
      <c r="JWC149" s="21"/>
      <c r="JWD149" s="21"/>
      <c r="JWE149" s="21"/>
      <c r="JWF149" s="21"/>
      <c r="JWG149" s="21"/>
      <c r="JWH149" s="21"/>
      <c r="JWI149" s="21"/>
      <c r="JWJ149" s="21"/>
      <c r="JWK149" s="21"/>
      <c r="JWL149" s="21"/>
      <c r="JWM149" s="21"/>
      <c r="JWN149" s="21"/>
      <c r="JWO149" s="21"/>
      <c r="JWP149" s="21"/>
      <c r="JWQ149" s="21"/>
      <c r="JWR149" s="21"/>
      <c r="JWS149" s="21"/>
      <c r="JWT149" s="21"/>
      <c r="JWU149" s="21"/>
      <c r="JWV149" s="21"/>
      <c r="JWW149" s="21"/>
      <c r="JWX149" s="21"/>
      <c r="JWY149" s="21"/>
      <c r="JWZ149" s="21"/>
      <c r="JXA149" s="21"/>
      <c r="JXB149" s="21"/>
      <c r="JXC149" s="21"/>
      <c r="JXD149" s="21"/>
      <c r="JXE149" s="21"/>
      <c r="JXF149" s="21"/>
      <c r="JXG149" s="21"/>
      <c r="JXH149" s="21"/>
      <c r="JXI149" s="21"/>
      <c r="JXJ149" s="21"/>
      <c r="JXK149" s="21"/>
      <c r="JXL149" s="21"/>
      <c r="JXM149" s="21"/>
      <c r="JXN149" s="21"/>
      <c r="JXO149" s="21"/>
      <c r="JXP149" s="21"/>
      <c r="JXQ149" s="21"/>
      <c r="JXR149" s="21"/>
      <c r="JXS149" s="21"/>
      <c r="JXT149" s="21"/>
      <c r="JXU149" s="21"/>
      <c r="JXV149" s="21"/>
      <c r="JXW149" s="21"/>
      <c r="JXX149" s="21"/>
      <c r="JXY149" s="21"/>
      <c r="JXZ149" s="21"/>
      <c r="JYA149" s="21"/>
      <c r="JYB149" s="21"/>
      <c r="JYC149" s="21"/>
      <c r="JYD149" s="21"/>
      <c r="JYE149" s="21"/>
      <c r="JYF149" s="21"/>
      <c r="JYG149" s="21"/>
      <c r="JYH149" s="21"/>
      <c r="JYI149" s="21"/>
      <c r="JYJ149" s="21"/>
      <c r="JYK149" s="21"/>
      <c r="JYL149" s="21"/>
      <c r="JYM149" s="21"/>
      <c r="JYN149" s="21"/>
      <c r="JYO149" s="21"/>
      <c r="JYP149" s="21"/>
      <c r="JYQ149" s="21"/>
      <c r="JYR149" s="21"/>
      <c r="JYS149" s="21"/>
      <c r="JYT149" s="21"/>
      <c r="JYU149" s="21"/>
      <c r="JYV149" s="21"/>
      <c r="JYW149" s="21"/>
      <c r="JYX149" s="21"/>
      <c r="JYY149" s="21"/>
      <c r="JYZ149" s="21"/>
      <c r="JZA149" s="21"/>
      <c r="JZB149" s="21"/>
      <c r="JZC149" s="21"/>
      <c r="JZD149" s="21"/>
      <c r="JZE149" s="21"/>
      <c r="JZF149" s="21"/>
      <c r="JZG149" s="21"/>
      <c r="JZH149" s="21"/>
      <c r="JZI149" s="21"/>
      <c r="JZJ149" s="21"/>
      <c r="JZK149" s="21"/>
      <c r="JZL149" s="21"/>
      <c r="JZM149" s="21"/>
      <c r="JZN149" s="21"/>
      <c r="JZO149" s="21"/>
      <c r="JZP149" s="21"/>
      <c r="JZQ149" s="21"/>
      <c r="JZR149" s="21"/>
      <c r="JZS149" s="21"/>
      <c r="JZT149" s="21"/>
      <c r="JZU149" s="21"/>
      <c r="JZV149" s="21"/>
      <c r="JZW149" s="21"/>
      <c r="JZX149" s="21"/>
      <c r="JZY149" s="21"/>
      <c r="JZZ149" s="21"/>
      <c r="KAA149" s="21"/>
      <c r="KAB149" s="21"/>
      <c r="KAC149" s="21"/>
      <c r="KAD149" s="21"/>
      <c r="KAE149" s="21"/>
      <c r="KAF149" s="21"/>
      <c r="KAG149" s="21"/>
      <c r="KAH149" s="21"/>
      <c r="KAI149" s="21"/>
      <c r="KAJ149" s="21"/>
      <c r="KAK149" s="21"/>
      <c r="KAL149" s="21"/>
      <c r="KAM149" s="21"/>
      <c r="KAN149" s="21"/>
      <c r="KAO149" s="21"/>
      <c r="KAP149" s="21"/>
      <c r="KAQ149" s="21"/>
      <c r="KAR149" s="21"/>
      <c r="KAS149" s="21"/>
      <c r="KAT149" s="21"/>
      <c r="KAU149" s="21"/>
      <c r="KAV149" s="21"/>
      <c r="KAW149" s="21"/>
      <c r="KAX149" s="21"/>
      <c r="KAY149" s="21"/>
      <c r="KAZ149" s="21"/>
      <c r="KBA149" s="21"/>
      <c r="KBB149" s="21"/>
      <c r="KBC149" s="21"/>
      <c r="KBD149" s="21"/>
      <c r="KBE149" s="21"/>
      <c r="KBF149" s="21"/>
      <c r="KBG149" s="21"/>
      <c r="KBH149" s="21"/>
      <c r="KBI149" s="21"/>
      <c r="KBJ149" s="21"/>
      <c r="KBK149" s="21"/>
      <c r="KBL149" s="21"/>
      <c r="KBM149" s="21"/>
      <c r="KBN149" s="21"/>
      <c r="KBO149" s="21"/>
      <c r="KBP149" s="21"/>
      <c r="KBQ149" s="21"/>
      <c r="KBR149" s="21"/>
      <c r="KBS149" s="21"/>
      <c r="KBT149" s="21"/>
      <c r="KBU149" s="21"/>
      <c r="KBV149" s="21"/>
      <c r="KBW149" s="21"/>
      <c r="KBX149" s="21"/>
      <c r="KBY149" s="21"/>
      <c r="KBZ149" s="21"/>
      <c r="KCA149" s="21"/>
      <c r="KCB149" s="21"/>
      <c r="KCC149" s="21"/>
      <c r="KCD149" s="21"/>
      <c r="KCE149" s="21"/>
      <c r="KCF149" s="21"/>
      <c r="KCG149" s="21"/>
      <c r="KCH149" s="21"/>
      <c r="KCI149" s="21"/>
      <c r="KCJ149" s="21"/>
      <c r="KCK149" s="21"/>
      <c r="KCL149" s="21"/>
      <c r="KCM149" s="21"/>
      <c r="KCN149" s="21"/>
      <c r="KCO149" s="21"/>
      <c r="KCP149" s="21"/>
      <c r="KCQ149" s="21"/>
      <c r="KCR149" s="21"/>
      <c r="KCS149" s="21"/>
      <c r="KCT149" s="21"/>
      <c r="KCU149" s="21"/>
      <c r="KCV149" s="21"/>
      <c r="KCW149" s="21"/>
      <c r="KCX149" s="21"/>
      <c r="KCY149" s="21"/>
      <c r="KCZ149" s="21"/>
      <c r="KDA149" s="21"/>
      <c r="KDB149" s="21"/>
      <c r="KDC149" s="21"/>
      <c r="KDD149" s="21"/>
      <c r="KDE149" s="21"/>
      <c r="KDF149" s="21"/>
      <c r="KDG149" s="21"/>
      <c r="KDH149" s="21"/>
      <c r="KDI149" s="21"/>
      <c r="KDJ149" s="21"/>
      <c r="KDK149" s="21"/>
      <c r="KDL149" s="21"/>
      <c r="KDM149" s="21"/>
      <c r="KDN149" s="21"/>
      <c r="KDO149" s="21"/>
      <c r="KDP149" s="21"/>
      <c r="KDQ149" s="21"/>
      <c r="KDR149" s="21"/>
      <c r="KDS149" s="21"/>
      <c r="KDT149" s="21"/>
      <c r="KDU149" s="21"/>
      <c r="KDV149" s="21"/>
      <c r="KDW149" s="21"/>
      <c r="KDX149" s="21"/>
      <c r="KDY149" s="21"/>
      <c r="KDZ149" s="21"/>
      <c r="KEA149" s="21"/>
      <c r="KEB149" s="21"/>
      <c r="KEC149" s="21"/>
      <c r="KED149" s="21"/>
      <c r="KEE149" s="21"/>
      <c r="KEF149" s="21"/>
      <c r="KEG149" s="21"/>
      <c r="KEH149" s="21"/>
      <c r="KEI149" s="21"/>
      <c r="KEJ149" s="21"/>
      <c r="KEK149" s="21"/>
      <c r="KEL149" s="21"/>
      <c r="KEM149" s="21"/>
      <c r="KEN149" s="21"/>
      <c r="KEO149" s="21"/>
      <c r="KEP149" s="21"/>
      <c r="KEQ149" s="21"/>
      <c r="KER149" s="21"/>
      <c r="KES149" s="21"/>
      <c r="KET149" s="21"/>
      <c r="KEU149" s="21"/>
      <c r="KEV149" s="21"/>
      <c r="KEW149" s="21"/>
      <c r="KEX149" s="21"/>
      <c r="KEY149" s="21"/>
      <c r="KEZ149" s="21"/>
      <c r="KFA149" s="21"/>
      <c r="KFB149" s="21"/>
      <c r="KFC149" s="21"/>
      <c r="KFD149" s="21"/>
      <c r="KFE149" s="21"/>
      <c r="KFF149" s="21"/>
      <c r="KFG149" s="21"/>
      <c r="KFH149" s="21"/>
      <c r="KFI149" s="21"/>
      <c r="KFJ149" s="21"/>
      <c r="KFK149" s="21"/>
      <c r="KFL149" s="21"/>
      <c r="KFM149" s="21"/>
      <c r="KFN149" s="21"/>
      <c r="KFO149" s="21"/>
      <c r="KFP149" s="21"/>
      <c r="KFQ149" s="21"/>
      <c r="KFR149" s="21"/>
      <c r="KFS149" s="21"/>
      <c r="KFT149" s="21"/>
      <c r="KFU149" s="21"/>
      <c r="KFV149" s="21"/>
      <c r="KFW149" s="21"/>
      <c r="KFX149" s="21"/>
      <c r="KFY149" s="21"/>
      <c r="KFZ149" s="21"/>
      <c r="KGA149" s="21"/>
      <c r="KGB149" s="21"/>
      <c r="KGC149" s="21"/>
      <c r="KGD149" s="21"/>
      <c r="KGE149" s="21"/>
      <c r="KGF149" s="21"/>
      <c r="KGG149" s="21"/>
      <c r="KGH149" s="21"/>
      <c r="KGI149" s="21"/>
      <c r="KGJ149" s="21"/>
      <c r="KGK149" s="21"/>
      <c r="KGL149" s="21"/>
      <c r="KGM149" s="21"/>
      <c r="KGN149" s="21"/>
      <c r="KGO149" s="21"/>
      <c r="KGP149" s="21"/>
      <c r="KGQ149" s="21"/>
      <c r="KGR149" s="21"/>
      <c r="KGS149" s="21"/>
      <c r="KGT149" s="21"/>
      <c r="KGU149" s="21"/>
      <c r="KGV149" s="21"/>
      <c r="KGW149" s="21"/>
      <c r="KGX149" s="21"/>
      <c r="KGY149" s="21"/>
      <c r="KGZ149" s="21"/>
      <c r="KHA149" s="21"/>
      <c r="KHB149" s="21"/>
      <c r="KHC149" s="21"/>
      <c r="KHD149" s="21"/>
      <c r="KHE149" s="21"/>
      <c r="KHF149" s="21"/>
      <c r="KHG149" s="21"/>
      <c r="KHH149" s="21"/>
      <c r="KHI149" s="21"/>
      <c r="KHJ149" s="21"/>
      <c r="KHK149" s="21"/>
      <c r="KHL149" s="21"/>
      <c r="KHM149" s="21"/>
      <c r="KHN149" s="21"/>
      <c r="KHO149" s="21"/>
      <c r="KHP149" s="21"/>
      <c r="KHQ149" s="21"/>
      <c r="KHR149" s="21"/>
      <c r="KHS149" s="21"/>
      <c r="KHT149" s="21"/>
      <c r="KHU149" s="21"/>
      <c r="KHV149" s="21"/>
      <c r="KHW149" s="21"/>
      <c r="KHX149" s="21"/>
      <c r="KHY149" s="21"/>
      <c r="KHZ149" s="21"/>
      <c r="KIA149" s="21"/>
      <c r="KIB149" s="21"/>
      <c r="KIC149" s="21"/>
      <c r="KID149" s="21"/>
      <c r="KIE149" s="21"/>
      <c r="KIF149" s="21"/>
      <c r="KIG149" s="21"/>
      <c r="KIH149" s="21"/>
      <c r="KII149" s="21"/>
      <c r="KIJ149" s="21"/>
      <c r="KIK149" s="21"/>
      <c r="KIL149" s="21"/>
      <c r="KIM149" s="21"/>
      <c r="KIN149" s="21"/>
      <c r="KIO149" s="21"/>
      <c r="KIP149" s="21"/>
      <c r="KIQ149" s="21"/>
      <c r="KIR149" s="21"/>
      <c r="KIS149" s="21"/>
      <c r="KIT149" s="21"/>
      <c r="KIU149" s="21"/>
      <c r="KIV149" s="21"/>
      <c r="KIW149" s="21"/>
      <c r="KIX149" s="21"/>
      <c r="KIY149" s="21"/>
      <c r="KIZ149" s="21"/>
      <c r="KJA149" s="21"/>
      <c r="KJB149" s="21"/>
      <c r="KJC149" s="21"/>
      <c r="KJD149" s="21"/>
      <c r="KJE149" s="21"/>
      <c r="KJF149" s="21"/>
      <c r="KJG149" s="21"/>
      <c r="KJH149" s="21"/>
      <c r="KJI149" s="21"/>
      <c r="KJJ149" s="21"/>
      <c r="KJK149" s="21"/>
      <c r="KJL149" s="21"/>
      <c r="KJM149" s="21"/>
      <c r="KJN149" s="21"/>
      <c r="KJO149" s="21"/>
      <c r="KJP149" s="21"/>
      <c r="KJQ149" s="21"/>
      <c r="KJR149" s="21"/>
      <c r="KJS149" s="21"/>
      <c r="KJT149" s="21"/>
      <c r="KJU149" s="21"/>
      <c r="KJV149" s="21"/>
      <c r="KJW149" s="21"/>
      <c r="KJX149" s="21"/>
      <c r="KJY149" s="21"/>
      <c r="KJZ149" s="21"/>
      <c r="KKA149" s="21"/>
      <c r="KKB149" s="21"/>
      <c r="KKC149" s="21"/>
      <c r="KKD149" s="21"/>
      <c r="KKE149" s="21"/>
      <c r="KKF149" s="21"/>
      <c r="KKG149" s="21"/>
      <c r="KKH149" s="21"/>
      <c r="KKI149" s="21"/>
      <c r="KKJ149" s="21"/>
      <c r="KKK149" s="21"/>
      <c r="KKL149" s="21"/>
      <c r="KKM149" s="21"/>
      <c r="KKN149" s="21"/>
      <c r="KKO149" s="21"/>
      <c r="KKP149" s="21"/>
      <c r="KKQ149" s="21"/>
      <c r="KKR149" s="21"/>
      <c r="KKS149" s="21"/>
      <c r="KKT149" s="21"/>
      <c r="KKU149" s="21"/>
      <c r="KKV149" s="21"/>
      <c r="KKW149" s="21"/>
      <c r="KKX149" s="21"/>
      <c r="KKY149" s="21"/>
      <c r="KKZ149" s="21"/>
      <c r="KLA149" s="21"/>
      <c r="KLB149" s="21"/>
      <c r="KLC149" s="21"/>
      <c r="KLD149" s="21"/>
      <c r="KLE149" s="21"/>
      <c r="KLF149" s="21"/>
      <c r="KLG149" s="21"/>
      <c r="KLH149" s="21"/>
      <c r="KLI149" s="21"/>
      <c r="KLJ149" s="21"/>
      <c r="KLK149" s="21"/>
      <c r="KLL149" s="21"/>
      <c r="KLM149" s="21"/>
      <c r="KLN149" s="21"/>
      <c r="KLO149" s="21"/>
      <c r="KLP149" s="21"/>
      <c r="KLQ149" s="21"/>
      <c r="KLR149" s="21"/>
      <c r="KLS149" s="21"/>
      <c r="KLT149" s="21"/>
      <c r="KLU149" s="21"/>
      <c r="KLV149" s="21"/>
      <c r="KLW149" s="21"/>
      <c r="KLX149" s="21"/>
      <c r="KLY149" s="21"/>
      <c r="KLZ149" s="21"/>
      <c r="KMA149" s="21"/>
      <c r="KMB149" s="21"/>
      <c r="KMC149" s="21"/>
      <c r="KMD149" s="21"/>
      <c r="KME149" s="21"/>
      <c r="KMF149" s="21"/>
      <c r="KMG149" s="21"/>
      <c r="KMH149" s="21"/>
      <c r="KMI149" s="21"/>
      <c r="KMJ149" s="21"/>
      <c r="KMK149" s="21"/>
      <c r="KML149" s="21"/>
      <c r="KMM149" s="21"/>
      <c r="KMN149" s="21"/>
      <c r="KMO149" s="21"/>
      <c r="KMP149" s="21"/>
      <c r="KMQ149" s="21"/>
      <c r="KMR149" s="21"/>
      <c r="KMS149" s="21"/>
      <c r="KMT149" s="21"/>
      <c r="KMU149" s="21"/>
      <c r="KMV149" s="21"/>
      <c r="KMW149" s="21"/>
      <c r="KMX149" s="21"/>
      <c r="KMY149" s="21"/>
      <c r="KMZ149" s="21"/>
      <c r="KNA149" s="21"/>
      <c r="KNB149" s="21"/>
      <c r="KNC149" s="21"/>
      <c r="KND149" s="21"/>
      <c r="KNE149" s="21"/>
      <c r="KNF149" s="21"/>
      <c r="KNG149" s="21"/>
      <c r="KNH149" s="21"/>
      <c r="KNI149" s="21"/>
      <c r="KNJ149" s="21"/>
      <c r="KNK149" s="21"/>
      <c r="KNL149" s="21"/>
      <c r="KNM149" s="21"/>
      <c r="KNN149" s="21"/>
      <c r="KNO149" s="21"/>
      <c r="KNP149" s="21"/>
      <c r="KNQ149" s="21"/>
      <c r="KNR149" s="21"/>
      <c r="KNS149" s="21"/>
      <c r="KNT149" s="21"/>
      <c r="KNU149" s="21"/>
      <c r="KNV149" s="21"/>
      <c r="KNW149" s="21"/>
      <c r="KNX149" s="21"/>
      <c r="KNY149" s="21"/>
      <c r="KNZ149" s="21"/>
      <c r="KOA149" s="21"/>
      <c r="KOB149" s="21"/>
      <c r="KOC149" s="21"/>
      <c r="KOD149" s="21"/>
      <c r="KOE149" s="21"/>
      <c r="KOF149" s="21"/>
      <c r="KOG149" s="21"/>
      <c r="KOH149" s="21"/>
      <c r="KOI149" s="21"/>
      <c r="KOJ149" s="21"/>
      <c r="KOK149" s="21"/>
      <c r="KOL149" s="21"/>
      <c r="KOM149" s="21"/>
      <c r="KON149" s="21"/>
      <c r="KOO149" s="21"/>
      <c r="KOP149" s="21"/>
      <c r="KOQ149" s="21"/>
      <c r="KOR149" s="21"/>
      <c r="KOS149" s="21"/>
      <c r="KOT149" s="21"/>
      <c r="KOU149" s="21"/>
      <c r="KOV149" s="21"/>
      <c r="KOW149" s="21"/>
      <c r="KOX149" s="21"/>
      <c r="KOY149" s="21"/>
      <c r="KOZ149" s="21"/>
      <c r="KPA149" s="21"/>
      <c r="KPB149" s="21"/>
      <c r="KPC149" s="21"/>
      <c r="KPD149" s="21"/>
      <c r="KPE149" s="21"/>
      <c r="KPF149" s="21"/>
      <c r="KPG149" s="21"/>
      <c r="KPH149" s="21"/>
      <c r="KPI149" s="21"/>
      <c r="KPJ149" s="21"/>
      <c r="KPK149" s="21"/>
      <c r="KPL149" s="21"/>
      <c r="KPM149" s="21"/>
      <c r="KPN149" s="21"/>
      <c r="KPO149" s="21"/>
      <c r="KPP149" s="21"/>
      <c r="KPQ149" s="21"/>
      <c r="KPR149" s="21"/>
      <c r="KPS149" s="21"/>
      <c r="KPT149" s="21"/>
      <c r="KPU149" s="21"/>
      <c r="KPV149" s="21"/>
      <c r="KPW149" s="21"/>
      <c r="KPX149" s="21"/>
      <c r="KPY149" s="21"/>
      <c r="KPZ149" s="21"/>
      <c r="KQA149" s="21"/>
      <c r="KQB149" s="21"/>
      <c r="KQC149" s="21"/>
      <c r="KQD149" s="21"/>
      <c r="KQE149" s="21"/>
      <c r="KQF149" s="21"/>
      <c r="KQG149" s="21"/>
      <c r="KQH149" s="21"/>
      <c r="KQI149" s="21"/>
      <c r="KQJ149" s="21"/>
      <c r="KQK149" s="21"/>
      <c r="KQL149" s="21"/>
      <c r="KQM149" s="21"/>
      <c r="KQN149" s="21"/>
      <c r="KQO149" s="21"/>
      <c r="KQP149" s="21"/>
      <c r="KQQ149" s="21"/>
      <c r="KQR149" s="21"/>
      <c r="KQS149" s="21"/>
      <c r="KQT149" s="21"/>
      <c r="KQU149" s="21"/>
      <c r="KQV149" s="21"/>
      <c r="KQW149" s="21"/>
      <c r="KQX149" s="21"/>
      <c r="KQY149" s="21"/>
      <c r="KQZ149" s="21"/>
      <c r="KRA149" s="21"/>
      <c r="KRB149" s="21"/>
      <c r="KRC149" s="21"/>
      <c r="KRD149" s="21"/>
      <c r="KRE149" s="21"/>
      <c r="KRF149" s="21"/>
      <c r="KRG149" s="21"/>
      <c r="KRH149" s="21"/>
      <c r="KRI149" s="21"/>
      <c r="KRJ149" s="21"/>
      <c r="KRK149" s="21"/>
      <c r="KRL149" s="21"/>
      <c r="KRM149" s="21"/>
      <c r="KRN149" s="21"/>
      <c r="KRO149" s="21"/>
      <c r="KRP149" s="21"/>
      <c r="KRQ149" s="21"/>
      <c r="KRR149" s="21"/>
      <c r="KRS149" s="21"/>
      <c r="KRT149" s="21"/>
      <c r="KRU149" s="21"/>
      <c r="KRV149" s="21"/>
      <c r="KRW149" s="21"/>
      <c r="KRX149" s="21"/>
      <c r="KRY149" s="21"/>
      <c r="KRZ149" s="21"/>
      <c r="KSA149" s="21"/>
      <c r="KSB149" s="21"/>
      <c r="KSC149" s="21"/>
      <c r="KSD149" s="21"/>
      <c r="KSE149" s="21"/>
      <c r="KSF149" s="21"/>
      <c r="KSG149" s="21"/>
      <c r="KSH149" s="21"/>
      <c r="KSI149" s="21"/>
      <c r="KSJ149" s="21"/>
      <c r="KSK149" s="21"/>
      <c r="KSL149" s="21"/>
      <c r="KSM149" s="21"/>
      <c r="KSN149" s="21"/>
      <c r="KSO149" s="21"/>
      <c r="KSP149" s="21"/>
      <c r="KSQ149" s="21"/>
      <c r="KSR149" s="21"/>
      <c r="KSS149" s="21"/>
      <c r="KST149" s="21"/>
      <c r="KSU149" s="21"/>
      <c r="KSV149" s="21"/>
      <c r="KSW149" s="21"/>
      <c r="KSX149" s="21"/>
      <c r="KSY149" s="21"/>
      <c r="KSZ149" s="21"/>
      <c r="KTA149" s="21"/>
      <c r="KTB149" s="21"/>
      <c r="KTC149" s="21"/>
      <c r="KTD149" s="21"/>
      <c r="KTE149" s="21"/>
      <c r="KTF149" s="21"/>
      <c r="KTG149" s="21"/>
      <c r="KTH149" s="21"/>
      <c r="KTI149" s="21"/>
      <c r="KTJ149" s="21"/>
      <c r="KTK149" s="21"/>
      <c r="KTL149" s="21"/>
      <c r="KTM149" s="21"/>
      <c r="KTN149" s="21"/>
      <c r="KTO149" s="21"/>
      <c r="KTP149" s="21"/>
      <c r="KTQ149" s="21"/>
      <c r="KTR149" s="21"/>
      <c r="KTS149" s="21"/>
      <c r="KTT149" s="21"/>
      <c r="KTU149" s="21"/>
      <c r="KTV149" s="21"/>
      <c r="KTW149" s="21"/>
      <c r="KTX149" s="21"/>
      <c r="KTY149" s="21"/>
      <c r="KTZ149" s="21"/>
      <c r="KUA149" s="21"/>
      <c r="KUB149" s="21"/>
      <c r="KUC149" s="21"/>
      <c r="KUD149" s="21"/>
      <c r="KUE149" s="21"/>
      <c r="KUF149" s="21"/>
      <c r="KUG149" s="21"/>
      <c r="KUH149" s="21"/>
      <c r="KUI149" s="21"/>
      <c r="KUJ149" s="21"/>
      <c r="KUK149" s="21"/>
      <c r="KUL149" s="21"/>
      <c r="KUM149" s="21"/>
      <c r="KUN149" s="21"/>
      <c r="KUO149" s="21"/>
      <c r="KUP149" s="21"/>
      <c r="KUQ149" s="21"/>
      <c r="KUR149" s="21"/>
      <c r="KUS149" s="21"/>
      <c r="KUT149" s="21"/>
      <c r="KUU149" s="21"/>
      <c r="KUV149" s="21"/>
      <c r="KUW149" s="21"/>
      <c r="KUX149" s="21"/>
      <c r="KUY149" s="21"/>
      <c r="KUZ149" s="21"/>
      <c r="KVA149" s="21"/>
      <c r="KVB149" s="21"/>
      <c r="KVC149" s="21"/>
      <c r="KVD149" s="21"/>
      <c r="KVE149" s="21"/>
      <c r="KVF149" s="21"/>
      <c r="KVG149" s="21"/>
      <c r="KVH149" s="21"/>
      <c r="KVI149" s="21"/>
      <c r="KVJ149" s="21"/>
      <c r="KVK149" s="21"/>
      <c r="KVL149" s="21"/>
      <c r="KVM149" s="21"/>
      <c r="KVN149" s="21"/>
      <c r="KVO149" s="21"/>
      <c r="KVP149" s="21"/>
      <c r="KVQ149" s="21"/>
      <c r="KVR149" s="21"/>
      <c r="KVS149" s="21"/>
      <c r="KVT149" s="21"/>
      <c r="KVU149" s="21"/>
      <c r="KVV149" s="21"/>
      <c r="KVW149" s="21"/>
      <c r="KVX149" s="21"/>
      <c r="KVY149" s="21"/>
      <c r="KVZ149" s="21"/>
      <c r="KWA149" s="21"/>
      <c r="KWB149" s="21"/>
      <c r="KWC149" s="21"/>
      <c r="KWD149" s="21"/>
      <c r="KWE149" s="21"/>
      <c r="KWF149" s="21"/>
      <c r="KWG149" s="21"/>
      <c r="KWH149" s="21"/>
      <c r="KWI149" s="21"/>
      <c r="KWJ149" s="21"/>
      <c r="KWK149" s="21"/>
      <c r="KWL149" s="21"/>
      <c r="KWM149" s="21"/>
      <c r="KWN149" s="21"/>
      <c r="KWO149" s="21"/>
      <c r="KWP149" s="21"/>
      <c r="KWQ149" s="21"/>
      <c r="KWR149" s="21"/>
      <c r="KWS149" s="21"/>
      <c r="KWT149" s="21"/>
      <c r="KWU149" s="21"/>
      <c r="KWV149" s="21"/>
      <c r="KWW149" s="21"/>
      <c r="KWX149" s="21"/>
      <c r="KWY149" s="21"/>
      <c r="KWZ149" s="21"/>
      <c r="KXA149" s="21"/>
      <c r="KXB149" s="21"/>
      <c r="KXC149" s="21"/>
      <c r="KXD149" s="21"/>
      <c r="KXE149" s="21"/>
      <c r="KXF149" s="21"/>
      <c r="KXG149" s="21"/>
      <c r="KXH149" s="21"/>
      <c r="KXI149" s="21"/>
      <c r="KXJ149" s="21"/>
      <c r="KXK149" s="21"/>
      <c r="KXL149" s="21"/>
      <c r="KXM149" s="21"/>
      <c r="KXN149" s="21"/>
      <c r="KXO149" s="21"/>
      <c r="KXP149" s="21"/>
      <c r="KXQ149" s="21"/>
      <c r="KXR149" s="21"/>
      <c r="KXS149" s="21"/>
      <c r="KXT149" s="21"/>
      <c r="KXU149" s="21"/>
      <c r="KXV149" s="21"/>
      <c r="KXW149" s="21"/>
      <c r="KXX149" s="21"/>
      <c r="KXY149" s="21"/>
      <c r="KXZ149" s="21"/>
      <c r="KYA149" s="21"/>
      <c r="KYB149" s="21"/>
      <c r="KYC149" s="21"/>
      <c r="KYD149" s="21"/>
      <c r="KYE149" s="21"/>
      <c r="KYF149" s="21"/>
      <c r="KYG149" s="21"/>
      <c r="KYH149" s="21"/>
      <c r="KYI149" s="21"/>
      <c r="KYJ149" s="21"/>
      <c r="KYK149" s="21"/>
      <c r="KYL149" s="21"/>
      <c r="KYM149" s="21"/>
      <c r="KYN149" s="21"/>
      <c r="KYO149" s="21"/>
      <c r="KYP149" s="21"/>
      <c r="KYQ149" s="21"/>
      <c r="KYR149" s="21"/>
      <c r="KYS149" s="21"/>
      <c r="KYT149" s="21"/>
      <c r="KYU149" s="21"/>
      <c r="KYV149" s="21"/>
      <c r="KYW149" s="21"/>
      <c r="KYX149" s="21"/>
      <c r="KYY149" s="21"/>
      <c r="KYZ149" s="21"/>
      <c r="KZA149" s="21"/>
      <c r="KZB149" s="21"/>
      <c r="KZC149" s="21"/>
      <c r="KZD149" s="21"/>
      <c r="KZE149" s="21"/>
      <c r="KZF149" s="21"/>
      <c r="KZG149" s="21"/>
      <c r="KZH149" s="21"/>
      <c r="KZI149" s="21"/>
      <c r="KZJ149" s="21"/>
      <c r="KZK149" s="21"/>
      <c r="KZL149" s="21"/>
      <c r="KZM149" s="21"/>
      <c r="KZN149" s="21"/>
      <c r="KZO149" s="21"/>
      <c r="KZP149" s="21"/>
      <c r="KZQ149" s="21"/>
      <c r="KZR149" s="21"/>
      <c r="KZS149" s="21"/>
      <c r="KZT149" s="21"/>
      <c r="KZU149" s="21"/>
      <c r="KZV149" s="21"/>
      <c r="KZW149" s="21"/>
      <c r="KZX149" s="21"/>
      <c r="KZY149" s="21"/>
      <c r="KZZ149" s="21"/>
      <c r="LAA149" s="21"/>
      <c r="LAB149" s="21"/>
      <c r="LAC149" s="21"/>
      <c r="LAD149" s="21"/>
      <c r="LAE149" s="21"/>
      <c r="LAF149" s="21"/>
      <c r="LAG149" s="21"/>
      <c r="LAH149" s="21"/>
      <c r="LAI149" s="21"/>
      <c r="LAJ149" s="21"/>
      <c r="LAK149" s="21"/>
      <c r="LAL149" s="21"/>
      <c r="LAM149" s="21"/>
      <c r="LAN149" s="21"/>
      <c r="LAO149" s="21"/>
      <c r="LAP149" s="21"/>
      <c r="LAQ149" s="21"/>
      <c r="LAR149" s="21"/>
      <c r="LAS149" s="21"/>
      <c r="LAT149" s="21"/>
      <c r="LAU149" s="21"/>
      <c r="LAV149" s="21"/>
      <c r="LAW149" s="21"/>
      <c r="LAX149" s="21"/>
      <c r="LAY149" s="21"/>
      <c r="LAZ149" s="21"/>
      <c r="LBA149" s="21"/>
      <c r="LBB149" s="21"/>
      <c r="LBC149" s="21"/>
      <c r="LBD149" s="21"/>
      <c r="LBE149" s="21"/>
      <c r="LBF149" s="21"/>
      <c r="LBG149" s="21"/>
      <c r="LBH149" s="21"/>
      <c r="LBI149" s="21"/>
      <c r="LBJ149" s="21"/>
      <c r="LBK149" s="21"/>
      <c r="LBL149" s="21"/>
      <c r="LBM149" s="21"/>
      <c r="LBN149" s="21"/>
      <c r="LBO149" s="21"/>
      <c r="LBP149" s="21"/>
      <c r="LBQ149" s="21"/>
      <c r="LBR149" s="21"/>
      <c r="LBS149" s="21"/>
      <c r="LBT149" s="21"/>
      <c r="LBU149" s="21"/>
      <c r="LBV149" s="21"/>
      <c r="LBW149" s="21"/>
      <c r="LBX149" s="21"/>
      <c r="LBY149" s="21"/>
      <c r="LBZ149" s="21"/>
      <c r="LCA149" s="21"/>
      <c r="LCB149" s="21"/>
      <c r="LCC149" s="21"/>
      <c r="LCD149" s="21"/>
      <c r="LCE149" s="21"/>
      <c r="LCF149" s="21"/>
      <c r="LCG149" s="21"/>
      <c r="LCH149" s="21"/>
      <c r="LCI149" s="21"/>
      <c r="LCJ149" s="21"/>
      <c r="LCK149" s="21"/>
      <c r="LCL149" s="21"/>
      <c r="LCM149" s="21"/>
      <c r="LCN149" s="21"/>
      <c r="LCO149" s="21"/>
      <c r="LCP149" s="21"/>
      <c r="LCQ149" s="21"/>
      <c r="LCR149" s="21"/>
      <c r="LCS149" s="21"/>
      <c r="LCT149" s="21"/>
      <c r="LCU149" s="21"/>
      <c r="LCV149" s="21"/>
      <c r="LCW149" s="21"/>
      <c r="LCX149" s="21"/>
      <c r="LCY149" s="21"/>
      <c r="LCZ149" s="21"/>
      <c r="LDA149" s="21"/>
      <c r="LDB149" s="21"/>
      <c r="LDC149" s="21"/>
      <c r="LDD149" s="21"/>
      <c r="LDE149" s="21"/>
      <c r="LDF149" s="21"/>
      <c r="LDG149" s="21"/>
      <c r="LDH149" s="21"/>
      <c r="LDI149" s="21"/>
      <c r="LDJ149" s="21"/>
      <c r="LDK149" s="21"/>
      <c r="LDL149" s="21"/>
      <c r="LDM149" s="21"/>
      <c r="LDN149" s="21"/>
      <c r="LDO149" s="21"/>
      <c r="LDP149" s="21"/>
      <c r="LDQ149" s="21"/>
      <c r="LDR149" s="21"/>
      <c r="LDS149" s="21"/>
      <c r="LDT149" s="21"/>
      <c r="LDU149" s="21"/>
      <c r="LDV149" s="21"/>
      <c r="LDW149" s="21"/>
      <c r="LDX149" s="21"/>
      <c r="LDY149" s="21"/>
      <c r="LDZ149" s="21"/>
      <c r="LEA149" s="21"/>
      <c r="LEB149" s="21"/>
      <c r="LEC149" s="21"/>
      <c r="LED149" s="21"/>
      <c r="LEE149" s="21"/>
      <c r="LEF149" s="21"/>
      <c r="LEG149" s="21"/>
      <c r="LEH149" s="21"/>
      <c r="LEI149" s="21"/>
      <c r="LEJ149" s="21"/>
      <c r="LEK149" s="21"/>
      <c r="LEL149" s="21"/>
      <c r="LEM149" s="21"/>
      <c r="LEN149" s="21"/>
      <c r="LEO149" s="21"/>
      <c r="LEP149" s="21"/>
      <c r="LEQ149" s="21"/>
      <c r="LER149" s="21"/>
      <c r="LES149" s="21"/>
      <c r="LET149" s="21"/>
      <c r="LEU149" s="21"/>
      <c r="LEV149" s="21"/>
      <c r="LEW149" s="21"/>
      <c r="LEX149" s="21"/>
      <c r="LEY149" s="21"/>
      <c r="LEZ149" s="21"/>
      <c r="LFA149" s="21"/>
      <c r="LFB149" s="21"/>
      <c r="LFC149" s="21"/>
      <c r="LFD149" s="21"/>
      <c r="LFE149" s="21"/>
      <c r="LFF149" s="21"/>
      <c r="LFG149" s="21"/>
      <c r="LFH149" s="21"/>
      <c r="LFI149" s="21"/>
      <c r="LFJ149" s="21"/>
      <c r="LFK149" s="21"/>
      <c r="LFL149" s="21"/>
      <c r="LFM149" s="21"/>
      <c r="LFN149" s="21"/>
      <c r="LFO149" s="21"/>
      <c r="LFP149" s="21"/>
      <c r="LFQ149" s="21"/>
      <c r="LFR149" s="21"/>
      <c r="LFS149" s="21"/>
      <c r="LFT149" s="21"/>
      <c r="LFU149" s="21"/>
      <c r="LFV149" s="21"/>
      <c r="LFW149" s="21"/>
      <c r="LFX149" s="21"/>
      <c r="LFY149" s="21"/>
      <c r="LFZ149" s="21"/>
      <c r="LGA149" s="21"/>
      <c r="LGB149" s="21"/>
      <c r="LGC149" s="21"/>
      <c r="LGD149" s="21"/>
      <c r="LGE149" s="21"/>
      <c r="LGF149" s="21"/>
      <c r="LGG149" s="21"/>
      <c r="LGH149" s="21"/>
      <c r="LGI149" s="21"/>
      <c r="LGJ149" s="21"/>
      <c r="LGK149" s="21"/>
      <c r="LGL149" s="21"/>
      <c r="LGM149" s="21"/>
      <c r="LGN149" s="21"/>
      <c r="LGO149" s="21"/>
      <c r="LGP149" s="21"/>
      <c r="LGQ149" s="21"/>
      <c r="LGR149" s="21"/>
      <c r="LGS149" s="21"/>
      <c r="LGT149" s="21"/>
      <c r="LGU149" s="21"/>
      <c r="LGV149" s="21"/>
      <c r="LGW149" s="21"/>
      <c r="LGX149" s="21"/>
      <c r="LGY149" s="21"/>
      <c r="LGZ149" s="21"/>
      <c r="LHA149" s="21"/>
      <c r="LHB149" s="21"/>
      <c r="LHC149" s="21"/>
      <c r="LHD149" s="21"/>
      <c r="LHE149" s="21"/>
      <c r="LHF149" s="21"/>
      <c r="LHG149" s="21"/>
      <c r="LHH149" s="21"/>
      <c r="LHI149" s="21"/>
      <c r="LHJ149" s="21"/>
      <c r="LHK149" s="21"/>
      <c r="LHL149" s="21"/>
      <c r="LHM149" s="21"/>
      <c r="LHN149" s="21"/>
      <c r="LHO149" s="21"/>
      <c r="LHP149" s="21"/>
      <c r="LHQ149" s="21"/>
      <c r="LHR149" s="21"/>
      <c r="LHS149" s="21"/>
      <c r="LHT149" s="21"/>
      <c r="LHU149" s="21"/>
      <c r="LHV149" s="21"/>
      <c r="LHW149" s="21"/>
      <c r="LHX149" s="21"/>
      <c r="LHY149" s="21"/>
      <c r="LHZ149" s="21"/>
      <c r="LIA149" s="21"/>
      <c r="LIB149" s="21"/>
      <c r="LIC149" s="21"/>
      <c r="LID149" s="21"/>
      <c r="LIE149" s="21"/>
      <c r="LIF149" s="21"/>
      <c r="LIG149" s="21"/>
      <c r="LIH149" s="21"/>
      <c r="LII149" s="21"/>
      <c r="LIJ149" s="21"/>
      <c r="LIK149" s="21"/>
      <c r="LIL149" s="21"/>
      <c r="LIM149" s="21"/>
      <c r="LIN149" s="21"/>
      <c r="LIO149" s="21"/>
      <c r="LIP149" s="21"/>
      <c r="LIQ149" s="21"/>
      <c r="LIR149" s="21"/>
      <c r="LIS149" s="21"/>
      <c r="LIT149" s="21"/>
      <c r="LIU149" s="21"/>
      <c r="LIV149" s="21"/>
      <c r="LIW149" s="21"/>
      <c r="LIX149" s="21"/>
      <c r="LIY149" s="21"/>
      <c r="LIZ149" s="21"/>
      <c r="LJA149" s="21"/>
      <c r="LJB149" s="21"/>
      <c r="LJC149" s="21"/>
      <c r="LJD149" s="21"/>
      <c r="LJE149" s="21"/>
      <c r="LJF149" s="21"/>
      <c r="LJG149" s="21"/>
      <c r="LJH149" s="21"/>
      <c r="LJI149" s="21"/>
      <c r="LJJ149" s="21"/>
      <c r="LJK149" s="21"/>
      <c r="LJL149" s="21"/>
      <c r="LJM149" s="21"/>
      <c r="LJN149" s="21"/>
      <c r="LJO149" s="21"/>
      <c r="LJP149" s="21"/>
      <c r="LJQ149" s="21"/>
      <c r="LJR149" s="21"/>
      <c r="LJS149" s="21"/>
      <c r="LJT149" s="21"/>
      <c r="LJU149" s="21"/>
      <c r="LJV149" s="21"/>
      <c r="LJW149" s="21"/>
      <c r="LJX149" s="21"/>
      <c r="LJY149" s="21"/>
      <c r="LJZ149" s="21"/>
      <c r="LKA149" s="21"/>
      <c r="LKB149" s="21"/>
      <c r="LKC149" s="21"/>
      <c r="LKD149" s="21"/>
      <c r="LKE149" s="21"/>
      <c r="LKF149" s="21"/>
      <c r="LKG149" s="21"/>
      <c r="LKH149" s="21"/>
      <c r="LKI149" s="21"/>
      <c r="LKJ149" s="21"/>
      <c r="LKK149" s="21"/>
      <c r="LKL149" s="21"/>
      <c r="LKM149" s="21"/>
      <c r="LKN149" s="21"/>
      <c r="LKO149" s="21"/>
      <c r="LKP149" s="21"/>
      <c r="LKQ149" s="21"/>
      <c r="LKR149" s="21"/>
      <c r="LKS149" s="21"/>
      <c r="LKT149" s="21"/>
      <c r="LKU149" s="21"/>
      <c r="LKV149" s="21"/>
      <c r="LKW149" s="21"/>
      <c r="LKX149" s="21"/>
      <c r="LKY149" s="21"/>
      <c r="LKZ149" s="21"/>
      <c r="LLA149" s="21"/>
      <c r="LLB149" s="21"/>
      <c r="LLC149" s="21"/>
      <c r="LLD149" s="21"/>
      <c r="LLE149" s="21"/>
      <c r="LLF149" s="21"/>
      <c r="LLG149" s="21"/>
      <c r="LLH149" s="21"/>
      <c r="LLI149" s="21"/>
      <c r="LLJ149" s="21"/>
      <c r="LLK149" s="21"/>
      <c r="LLL149" s="21"/>
      <c r="LLM149" s="21"/>
      <c r="LLN149" s="21"/>
      <c r="LLO149" s="21"/>
      <c r="LLP149" s="21"/>
      <c r="LLQ149" s="21"/>
      <c r="LLR149" s="21"/>
      <c r="LLS149" s="21"/>
      <c r="LLT149" s="21"/>
      <c r="LLU149" s="21"/>
      <c r="LLV149" s="21"/>
      <c r="LLW149" s="21"/>
      <c r="LLX149" s="21"/>
      <c r="LLY149" s="21"/>
      <c r="LLZ149" s="21"/>
      <c r="LMA149" s="21"/>
      <c r="LMB149" s="21"/>
      <c r="LMC149" s="21"/>
      <c r="LMD149" s="21"/>
      <c r="LME149" s="21"/>
      <c r="LMF149" s="21"/>
      <c r="LMG149" s="21"/>
      <c r="LMH149" s="21"/>
      <c r="LMI149" s="21"/>
      <c r="LMJ149" s="21"/>
      <c r="LMK149" s="21"/>
      <c r="LML149" s="21"/>
      <c r="LMM149" s="21"/>
      <c r="LMN149" s="21"/>
      <c r="LMO149" s="21"/>
      <c r="LMP149" s="21"/>
      <c r="LMQ149" s="21"/>
      <c r="LMR149" s="21"/>
      <c r="LMS149" s="21"/>
      <c r="LMT149" s="21"/>
      <c r="LMU149" s="21"/>
      <c r="LMV149" s="21"/>
      <c r="LMW149" s="21"/>
      <c r="LMX149" s="21"/>
      <c r="LMY149" s="21"/>
      <c r="LMZ149" s="21"/>
      <c r="LNA149" s="21"/>
      <c r="LNB149" s="21"/>
      <c r="LNC149" s="21"/>
      <c r="LND149" s="21"/>
      <c r="LNE149" s="21"/>
      <c r="LNF149" s="21"/>
      <c r="LNG149" s="21"/>
      <c r="LNH149" s="21"/>
      <c r="LNI149" s="21"/>
      <c r="LNJ149" s="21"/>
      <c r="LNK149" s="21"/>
      <c r="LNL149" s="21"/>
      <c r="LNM149" s="21"/>
      <c r="LNN149" s="21"/>
      <c r="LNO149" s="21"/>
      <c r="LNP149" s="21"/>
      <c r="LNQ149" s="21"/>
      <c r="LNR149" s="21"/>
      <c r="LNS149" s="21"/>
      <c r="LNT149" s="21"/>
      <c r="LNU149" s="21"/>
      <c r="LNV149" s="21"/>
      <c r="LNW149" s="21"/>
      <c r="LNX149" s="21"/>
      <c r="LNY149" s="21"/>
      <c r="LNZ149" s="21"/>
      <c r="LOA149" s="21"/>
      <c r="LOB149" s="21"/>
      <c r="LOC149" s="21"/>
      <c r="LOD149" s="21"/>
      <c r="LOE149" s="21"/>
      <c r="LOF149" s="21"/>
      <c r="LOG149" s="21"/>
      <c r="LOH149" s="21"/>
      <c r="LOI149" s="21"/>
      <c r="LOJ149" s="21"/>
      <c r="LOK149" s="21"/>
      <c r="LOL149" s="21"/>
      <c r="LOM149" s="21"/>
      <c r="LON149" s="21"/>
      <c r="LOO149" s="21"/>
      <c r="LOP149" s="21"/>
      <c r="LOQ149" s="21"/>
      <c r="LOR149" s="21"/>
      <c r="LOS149" s="21"/>
      <c r="LOT149" s="21"/>
      <c r="LOU149" s="21"/>
      <c r="LOV149" s="21"/>
      <c r="LOW149" s="21"/>
      <c r="LOX149" s="21"/>
      <c r="LOY149" s="21"/>
      <c r="LOZ149" s="21"/>
      <c r="LPA149" s="21"/>
      <c r="LPB149" s="21"/>
      <c r="LPC149" s="21"/>
      <c r="LPD149" s="21"/>
      <c r="LPE149" s="21"/>
      <c r="LPF149" s="21"/>
      <c r="LPG149" s="21"/>
      <c r="LPH149" s="21"/>
      <c r="LPI149" s="21"/>
      <c r="LPJ149" s="21"/>
      <c r="LPK149" s="21"/>
      <c r="LPL149" s="21"/>
      <c r="LPM149" s="21"/>
      <c r="LPN149" s="21"/>
      <c r="LPO149" s="21"/>
      <c r="LPP149" s="21"/>
      <c r="LPQ149" s="21"/>
      <c r="LPR149" s="21"/>
      <c r="LPS149" s="21"/>
      <c r="LPT149" s="21"/>
      <c r="LPU149" s="21"/>
      <c r="LPV149" s="21"/>
      <c r="LPW149" s="21"/>
      <c r="LPX149" s="21"/>
      <c r="LPY149" s="21"/>
      <c r="LPZ149" s="21"/>
      <c r="LQA149" s="21"/>
      <c r="LQB149" s="21"/>
      <c r="LQC149" s="21"/>
      <c r="LQD149" s="21"/>
      <c r="LQE149" s="21"/>
      <c r="LQF149" s="21"/>
      <c r="LQG149" s="21"/>
      <c r="LQH149" s="21"/>
      <c r="LQI149" s="21"/>
      <c r="LQJ149" s="21"/>
      <c r="LQK149" s="21"/>
      <c r="LQL149" s="21"/>
      <c r="LQM149" s="21"/>
      <c r="LQN149" s="21"/>
      <c r="LQO149" s="21"/>
      <c r="LQP149" s="21"/>
      <c r="LQQ149" s="21"/>
      <c r="LQR149" s="21"/>
      <c r="LQS149" s="21"/>
      <c r="LQT149" s="21"/>
      <c r="LQU149" s="21"/>
      <c r="LQV149" s="21"/>
      <c r="LQW149" s="21"/>
      <c r="LQX149" s="21"/>
      <c r="LQY149" s="21"/>
      <c r="LQZ149" s="21"/>
      <c r="LRA149" s="21"/>
      <c r="LRB149" s="21"/>
      <c r="LRC149" s="21"/>
      <c r="LRD149" s="21"/>
      <c r="LRE149" s="21"/>
      <c r="LRF149" s="21"/>
      <c r="LRG149" s="21"/>
      <c r="LRH149" s="21"/>
      <c r="LRI149" s="21"/>
      <c r="LRJ149" s="21"/>
      <c r="LRK149" s="21"/>
      <c r="LRL149" s="21"/>
      <c r="LRM149" s="21"/>
      <c r="LRN149" s="21"/>
      <c r="LRO149" s="21"/>
      <c r="LRP149" s="21"/>
      <c r="LRQ149" s="21"/>
      <c r="LRR149" s="21"/>
      <c r="LRS149" s="21"/>
      <c r="LRT149" s="21"/>
      <c r="LRU149" s="21"/>
      <c r="LRV149" s="21"/>
      <c r="LRW149" s="21"/>
      <c r="LRX149" s="21"/>
      <c r="LRY149" s="21"/>
      <c r="LRZ149" s="21"/>
      <c r="LSA149" s="21"/>
      <c r="LSB149" s="21"/>
      <c r="LSC149" s="21"/>
      <c r="LSD149" s="21"/>
      <c r="LSE149" s="21"/>
      <c r="LSF149" s="21"/>
      <c r="LSG149" s="21"/>
      <c r="LSH149" s="21"/>
      <c r="LSI149" s="21"/>
      <c r="LSJ149" s="21"/>
      <c r="LSK149" s="21"/>
      <c r="LSL149" s="21"/>
      <c r="LSM149" s="21"/>
      <c r="LSN149" s="21"/>
      <c r="LSO149" s="21"/>
      <c r="LSP149" s="21"/>
      <c r="LSQ149" s="21"/>
      <c r="LSR149" s="21"/>
      <c r="LSS149" s="21"/>
      <c r="LST149" s="21"/>
      <c r="LSU149" s="21"/>
      <c r="LSV149" s="21"/>
      <c r="LSW149" s="21"/>
      <c r="LSX149" s="21"/>
      <c r="LSY149" s="21"/>
      <c r="LSZ149" s="21"/>
      <c r="LTA149" s="21"/>
      <c r="LTB149" s="21"/>
      <c r="LTC149" s="21"/>
      <c r="LTD149" s="21"/>
      <c r="LTE149" s="21"/>
      <c r="LTF149" s="21"/>
      <c r="LTG149" s="21"/>
      <c r="LTH149" s="21"/>
      <c r="LTI149" s="21"/>
      <c r="LTJ149" s="21"/>
      <c r="LTK149" s="21"/>
      <c r="LTL149" s="21"/>
      <c r="LTM149" s="21"/>
      <c r="LTN149" s="21"/>
      <c r="LTO149" s="21"/>
      <c r="LTP149" s="21"/>
      <c r="LTQ149" s="21"/>
      <c r="LTR149" s="21"/>
      <c r="LTS149" s="21"/>
      <c r="LTT149" s="21"/>
      <c r="LTU149" s="21"/>
      <c r="LTV149" s="21"/>
      <c r="LTW149" s="21"/>
      <c r="LTX149" s="21"/>
      <c r="LTY149" s="21"/>
      <c r="LTZ149" s="21"/>
      <c r="LUA149" s="21"/>
      <c r="LUB149" s="21"/>
      <c r="LUC149" s="21"/>
      <c r="LUD149" s="21"/>
      <c r="LUE149" s="21"/>
      <c r="LUF149" s="21"/>
      <c r="LUG149" s="21"/>
      <c r="LUH149" s="21"/>
      <c r="LUI149" s="21"/>
      <c r="LUJ149" s="21"/>
      <c r="LUK149" s="21"/>
      <c r="LUL149" s="21"/>
      <c r="LUM149" s="21"/>
      <c r="LUN149" s="21"/>
      <c r="LUO149" s="21"/>
      <c r="LUP149" s="21"/>
      <c r="LUQ149" s="21"/>
      <c r="LUR149" s="21"/>
      <c r="LUS149" s="21"/>
      <c r="LUT149" s="21"/>
      <c r="LUU149" s="21"/>
      <c r="LUV149" s="21"/>
      <c r="LUW149" s="21"/>
      <c r="LUX149" s="21"/>
      <c r="LUY149" s="21"/>
      <c r="LUZ149" s="21"/>
      <c r="LVA149" s="21"/>
      <c r="LVB149" s="21"/>
      <c r="LVC149" s="21"/>
      <c r="LVD149" s="21"/>
      <c r="LVE149" s="21"/>
      <c r="LVF149" s="21"/>
      <c r="LVG149" s="21"/>
      <c r="LVH149" s="21"/>
      <c r="LVI149" s="21"/>
      <c r="LVJ149" s="21"/>
      <c r="LVK149" s="21"/>
      <c r="LVL149" s="21"/>
      <c r="LVM149" s="21"/>
      <c r="LVN149" s="21"/>
      <c r="LVO149" s="21"/>
      <c r="LVP149" s="21"/>
      <c r="LVQ149" s="21"/>
      <c r="LVR149" s="21"/>
      <c r="LVS149" s="21"/>
      <c r="LVT149" s="21"/>
      <c r="LVU149" s="21"/>
      <c r="LVV149" s="21"/>
      <c r="LVW149" s="21"/>
      <c r="LVX149" s="21"/>
      <c r="LVY149" s="21"/>
      <c r="LVZ149" s="21"/>
      <c r="LWA149" s="21"/>
      <c r="LWB149" s="21"/>
      <c r="LWC149" s="21"/>
      <c r="LWD149" s="21"/>
      <c r="LWE149" s="21"/>
      <c r="LWF149" s="21"/>
      <c r="LWG149" s="21"/>
      <c r="LWH149" s="21"/>
      <c r="LWI149" s="21"/>
      <c r="LWJ149" s="21"/>
      <c r="LWK149" s="21"/>
      <c r="LWL149" s="21"/>
      <c r="LWM149" s="21"/>
      <c r="LWN149" s="21"/>
      <c r="LWO149" s="21"/>
      <c r="LWP149" s="21"/>
      <c r="LWQ149" s="21"/>
      <c r="LWR149" s="21"/>
      <c r="LWS149" s="21"/>
      <c r="LWT149" s="21"/>
      <c r="LWU149" s="21"/>
      <c r="LWV149" s="21"/>
      <c r="LWW149" s="21"/>
      <c r="LWX149" s="21"/>
      <c r="LWY149" s="21"/>
      <c r="LWZ149" s="21"/>
      <c r="LXA149" s="21"/>
      <c r="LXB149" s="21"/>
      <c r="LXC149" s="21"/>
      <c r="LXD149" s="21"/>
      <c r="LXE149" s="21"/>
      <c r="LXF149" s="21"/>
      <c r="LXG149" s="21"/>
      <c r="LXH149" s="21"/>
      <c r="LXI149" s="21"/>
      <c r="LXJ149" s="21"/>
      <c r="LXK149" s="21"/>
      <c r="LXL149" s="21"/>
      <c r="LXM149" s="21"/>
      <c r="LXN149" s="21"/>
      <c r="LXO149" s="21"/>
      <c r="LXP149" s="21"/>
      <c r="LXQ149" s="21"/>
      <c r="LXR149" s="21"/>
      <c r="LXS149" s="21"/>
      <c r="LXT149" s="21"/>
      <c r="LXU149" s="21"/>
      <c r="LXV149" s="21"/>
      <c r="LXW149" s="21"/>
      <c r="LXX149" s="21"/>
      <c r="LXY149" s="21"/>
      <c r="LXZ149" s="21"/>
      <c r="LYA149" s="21"/>
      <c r="LYB149" s="21"/>
      <c r="LYC149" s="21"/>
      <c r="LYD149" s="21"/>
      <c r="LYE149" s="21"/>
      <c r="LYF149" s="21"/>
      <c r="LYG149" s="21"/>
      <c r="LYH149" s="21"/>
      <c r="LYI149" s="21"/>
      <c r="LYJ149" s="21"/>
      <c r="LYK149" s="21"/>
      <c r="LYL149" s="21"/>
      <c r="LYM149" s="21"/>
      <c r="LYN149" s="21"/>
      <c r="LYO149" s="21"/>
      <c r="LYP149" s="21"/>
      <c r="LYQ149" s="21"/>
      <c r="LYR149" s="21"/>
      <c r="LYS149" s="21"/>
      <c r="LYT149" s="21"/>
      <c r="LYU149" s="21"/>
      <c r="LYV149" s="21"/>
      <c r="LYW149" s="21"/>
      <c r="LYX149" s="21"/>
      <c r="LYY149" s="21"/>
      <c r="LYZ149" s="21"/>
      <c r="LZA149" s="21"/>
      <c r="LZB149" s="21"/>
      <c r="LZC149" s="21"/>
      <c r="LZD149" s="21"/>
      <c r="LZE149" s="21"/>
      <c r="LZF149" s="21"/>
      <c r="LZG149" s="21"/>
      <c r="LZH149" s="21"/>
      <c r="LZI149" s="21"/>
      <c r="LZJ149" s="21"/>
      <c r="LZK149" s="21"/>
      <c r="LZL149" s="21"/>
      <c r="LZM149" s="21"/>
      <c r="LZN149" s="21"/>
      <c r="LZO149" s="21"/>
      <c r="LZP149" s="21"/>
      <c r="LZQ149" s="21"/>
      <c r="LZR149" s="21"/>
      <c r="LZS149" s="21"/>
      <c r="LZT149" s="21"/>
      <c r="LZU149" s="21"/>
      <c r="LZV149" s="21"/>
      <c r="LZW149" s="21"/>
      <c r="LZX149" s="21"/>
      <c r="LZY149" s="21"/>
      <c r="LZZ149" s="21"/>
      <c r="MAA149" s="21"/>
      <c r="MAB149" s="21"/>
      <c r="MAC149" s="21"/>
      <c r="MAD149" s="21"/>
      <c r="MAE149" s="21"/>
      <c r="MAF149" s="21"/>
      <c r="MAG149" s="21"/>
      <c r="MAH149" s="21"/>
      <c r="MAI149" s="21"/>
      <c r="MAJ149" s="21"/>
      <c r="MAK149" s="21"/>
      <c r="MAL149" s="21"/>
      <c r="MAM149" s="21"/>
      <c r="MAN149" s="21"/>
      <c r="MAO149" s="21"/>
      <c r="MAP149" s="21"/>
      <c r="MAQ149" s="21"/>
      <c r="MAR149" s="21"/>
      <c r="MAS149" s="21"/>
      <c r="MAT149" s="21"/>
      <c r="MAU149" s="21"/>
      <c r="MAV149" s="21"/>
      <c r="MAW149" s="21"/>
      <c r="MAX149" s="21"/>
      <c r="MAY149" s="21"/>
      <c r="MAZ149" s="21"/>
      <c r="MBA149" s="21"/>
      <c r="MBB149" s="21"/>
      <c r="MBC149" s="21"/>
      <c r="MBD149" s="21"/>
      <c r="MBE149" s="21"/>
      <c r="MBF149" s="21"/>
      <c r="MBG149" s="21"/>
      <c r="MBH149" s="21"/>
      <c r="MBI149" s="21"/>
      <c r="MBJ149" s="21"/>
      <c r="MBK149" s="21"/>
      <c r="MBL149" s="21"/>
      <c r="MBM149" s="21"/>
      <c r="MBN149" s="21"/>
      <c r="MBO149" s="21"/>
      <c r="MBP149" s="21"/>
      <c r="MBQ149" s="21"/>
      <c r="MBR149" s="21"/>
      <c r="MBS149" s="21"/>
      <c r="MBT149" s="21"/>
      <c r="MBU149" s="21"/>
      <c r="MBV149" s="21"/>
      <c r="MBW149" s="21"/>
      <c r="MBX149" s="21"/>
      <c r="MBY149" s="21"/>
      <c r="MBZ149" s="21"/>
      <c r="MCA149" s="21"/>
      <c r="MCB149" s="21"/>
      <c r="MCC149" s="21"/>
      <c r="MCD149" s="21"/>
      <c r="MCE149" s="21"/>
      <c r="MCF149" s="21"/>
      <c r="MCG149" s="21"/>
      <c r="MCH149" s="21"/>
      <c r="MCI149" s="21"/>
      <c r="MCJ149" s="21"/>
      <c r="MCK149" s="21"/>
      <c r="MCL149" s="21"/>
      <c r="MCM149" s="21"/>
      <c r="MCN149" s="21"/>
      <c r="MCO149" s="21"/>
      <c r="MCP149" s="21"/>
      <c r="MCQ149" s="21"/>
      <c r="MCR149" s="21"/>
      <c r="MCS149" s="21"/>
      <c r="MCT149" s="21"/>
      <c r="MCU149" s="21"/>
      <c r="MCV149" s="21"/>
      <c r="MCW149" s="21"/>
      <c r="MCX149" s="21"/>
      <c r="MCY149" s="21"/>
      <c r="MCZ149" s="21"/>
      <c r="MDA149" s="21"/>
      <c r="MDB149" s="21"/>
      <c r="MDC149" s="21"/>
      <c r="MDD149" s="21"/>
      <c r="MDE149" s="21"/>
      <c r="MDF149" s="21"/>
      <c r="MDG149" s="21"/>
      <c r="MDH149" s="21"/>
      <c r="MDI149" s="21"/>
      <c r="MDJ149" s="21"/>
      <c r="MDK149" s="21"/>
      <c r="MDL149" s="21"/>
      <c r="MDM149" s="21"/>
      <c r="MDN149" s="21"/>
      <c r="MDO149" s="21"/>
      <c r="MDP149" s="21"/>
      <c r="MDQ149" s="21"/>
      <c r="MDR149" s="21"/>
      <c r="MDS149" s="21"/>
      <c r="MDT149" s="21"/>
      <c r="MDU149" s="21"/>
      <c r="MDV149" s="21"/>
      <c r="MDW149" s="21"/>
      <c r="MDX149" s="21"/>
      <c r="MDY149" s="21"/>
      <c r="MDZ149" s="21"/>
      <c r="MEA149" s="21"/>
      <c r="MEB149" s="21"/>
      <c r="MEC149" s="21"/>
      <c r="MED149" s="21"/>
      <c r="MEE149" s="21"/>
      <c r="MEF149" s="21"/>
      <c r="MEG149" s="21"/>
      <c r="MEH149" s="21"/>
      <c r="MEI149" s="21"/>
      <c r="MEJ149" s="21"/>
      <c r="MEK149" s="21"/>
      <c r="MEL149" s="21"/>
      <c r="MEM149" s="21"/>
      <c r="MEN149" s="21"/>
      <c r="MEO149" s="21"/>
      <c r="MEP149" s="21"/>
      <c r="MEQ149" s="21"/>
      <c r="MER149" s="21"/>
      <c r="MES149" s="21"/>
      <c r="MET149" s="21"/>
      <c r="MEU149" s="21"/>
      <c r="MEV149" s="21"/>
      <c r="MEW149" s="21"/>
      <c r="MEX149" s="21"/>
      <c r="MEY149" s="21"/>
      <c r="MEZ149" s="21"/>
      <c r="MFA149" s="21"/>
      <c r="MFB149" s="21"/>
      <c r="MFC149" s="21"/>
      <c r="MFD149" s="21"/>
      <c r="MFE149" s="21"/>
      <c r="MFF149" s="21"/>
      <c r="MFG149" s="21"/>
      <c r="MFH149" s="21"/>
      <c r="MFI149" s="21"/>
      <c r="MFJ149" s="21"/>
      <c r="MFK149" s="21"/>
      <c r="MFL149" s="21"/>
      <c r="MFM149" s="21"/>
      <c r="MFN149" s="21"/>
      <c r="MFO149" s="21"/>
      <c r="MFP149" s="21"/>
      <c r="MFQ149" s="21"/>
      <c r="MFR149" s="21"/>
      <c r="MFS149" s="21"/>
      <c r="MFT149" s="21"/>
      <c r="MFU149" s="21"/>
      <c r="MFV149" s="21"/>
      <c r="MFW149" s="21"/>
      <c r="MFX149" s="21"/>
      <c r="MFY149" s="21"/>
      <c r="MFZ149" s="21"/>
      <c r="MGA149" s="21"/>
      <c r="MGB149" s="21"/>
      <c r="MGC149" s="21"/>
      <c r="MGD149" s="21"/>
      <c r="MGE149" s="21"/>
      <c r="MGF149" s="21"/>
      <c r="MGG149" s="21"/>
      <c r="MGH149" s="21"/>
      <c r="MGI149" s="21"/>
      <c r="MGJ149" s="21"/>
      <c r="MGK149" s="21"/>
      <c r="MGL149" s="21"/>
      <c r="MGM149" s="21"/>
      <c r="MGN149" s="21"/>
      <c r="MGO149" s="21"/>
      <c r="MGP149" s="21"/>
      <c r="MGQ149" s="21"/>
      <c r="MGR149" s="21"/>
      <c r="MGS149" s="21"/>
      <c r="MGT149" s="21"/>
      <c r="MGU149" s="21"/>
      <c r="MGV149" s="21"/>
      <c r="MGW149" s="21"/>
      <c r="MGX149" s="21"/>
      <c r="MGY149" s="21"/>
      <c r="MGZ149" s="21"/>
      <c r="MHA149" s="21"/>
      <c r="MHB149" s="21"/>
      <c r="MHC149" s="21"/>
      <c r="MHD149" s="21"/>
      <c r="MHE149" s="21"/>
      <c r="MHF149" s="21"/>
      <c r="MHG149" s="21"/>
      <c r="MHH149" s="21"/>
      <c r="MHI149" s="21"/>
      <c r="MHJ149" s="21"/>
      <c r="MHK149" s="21"/>
      <c r="MHL149" s="21"/>
      <c r="MHM149" s="21"/>
      <c r="MHN149" s="21"/>
      <c r="MHO149" s="21"/>
      <c r="MHP149" s="21"/>
      <c r="MHQ149" s="21"/>
      <c r="MHR149" s="21"/>
      <c r="MHS149" s="21"/>
      <c r="MHT149" s="21"/>
      <c r="MHU149" s="21"/>
      <c r="MHV149" s="21"/>
      <c r="MHW149" s="21"/>
      <c r="MHX149" s="21"/>
      <c r="MHY149" s="21"/>
      <c r="MHZ149" s="21"/>
      <c r="MIA149" s="21"/>
      <c r="MIB149" s="21"/>
      <c r="MIC149" s="21"/>
      <c r="MID149" s="21"/>
      <c r="MIE149" s="21"/>
      <c r="MIF149" s="21"/>
      <c r="MIG149" s="21"/>
      <c r="MIH149" s="21"/>
      <c r="MII149" s="21"/>
      <c r="MIJ149" s="21"/>
      <c r="MIK149" s="21"/>
      <c r="MIL149" s="21"/>
      <c r="MIM149" s="21"/>
      <c r="MIN149" s="21"/>
      <c r="MIO149" s="21"/>
      <c r="MIP149" s="21"/>
      <c r="MIQ149" s="21"/>
      <c r="MIR149" s="21"/>
      <c r="MIS149" s="21"/>
      <c r="MIT149" s="21"/>
      <c r="MIU149" s="21"/>
      <c r="MIV149" s="21"/>
      <c r="MIW149" s="21"/>
      <c r="MIX149" s="21"/>
      <c r="MIY149" s="21"/>
      <c r="MIZ149" s="21"/>
      <c r="MJA149" s="21"/>
      <c r="MJB149" s="21"/>
      <c r="MJC149" s="21"/>
      <c r="MJD149" s="21"/>
      <c r="MJE149" s="21"/>
      <c r="MJF149" s="21"/>
      <c r="MJG149" s="21"/>
      <c r="MJH149" s="21"/>
      <c r="MJI149" s="21"/>
      <c r="MJJ149" s="21"/>
      <c r="MJK149" s="21"/>
      <c r="MJL149" s="21"/>
      <c r="MJM149" s="21"/>
      <c r="MJN149" s="21"/>
      <c r="MJO149" s="21"/>
      <c r="MJP149" s="21"/>
      <c r="MJQ149" s="21"/>
      <c r="MJR149" s="21"/>
      <c r="MJS149" s="21"/>
      <c r="MJT149" s="21"/>
      <c r="MJU149" s="21"/>
      <c r="MJV149" s="21"/>
      <c r="MJW149" s="21"/>
      <c r="MJX149" s="21"/>
      <c r="MJY149" s="21"/>
      <c r="MJZ149" s="21"/>
      <c r="MKA149" s="21"/>
      <c r="MKB149" s="21"/>
      <c r="MKC149" s="21"/>
      <c r="MKD149" s="21"/>
      <c r="MKE149" s="21"/>
      <c r="MKF149" s="21"/>
      <c r="MKG149" s="21"/>
      <c r="MKH149" s="21"/>
      <c r="MKI149" s="21"/>
      <c r="MKJ149" s="21"/>
      <c r="MKK149" s="21"/>
      <c r="MKL149" s="21"/>
      <c r="MKM149" s="21"/>
      <c r="MKN149" s="21"/>
      <c r="MKO149" s="21"/>
      <c r="MKP149" s="21"/>
      <c r="MKQ149" s="21"/>
      <c r="MKR149" s="21"/>
      <c r="MKS149" s="21"/>
      <c r="MKT149" s="21"/>
      <c r="MKU149" s="21"/>
      <c r="MKV149" s="21"/>
      <c r="MKW149" s="21"/>
      <c r="MKX149" s="21"/>
      <c r="MKY149" s="21"/>
      <c r="MKZ149" s="21"/>
      <c r="MLA149" s="21"/>
      <c r="MLB149" s="21"/>
      <c r="MLC149" s="21"/>
      <c r="MLD149" s="21"/>
      <c r="MLE149" s="21"/>
      <c r="MLF149" s="21"/>
      <c r="MLG149" s="21"/>
      <c r="MLH149" s="21"/>
      <c r="MLI149" s="21"/>
      <c r="MLJ149" s="21"/>
      <c r="MLK149" s="21"/>
      <c r="MLL149" s="21"/>
      <c r="MLM149" s="21"/>
      <c r="MLN149" s="21"/>
      <c r="MLO149" s="21"/>
      <c r="MLP149" s="21"/>
      <c r="MLQ149" s="21"/>
      <c r="MLR149" s="21"/>
      <c r="MLS149" s="21"/>
      <c r="MLT149" s="21"/>
      <c r="MLU149" s="21"/>
      <c r="MLV149" s="21"/>
      <c r="MLW149" s="21"/>
      <c r="MLX149" s="21"/>
      <c r="MLY149" s="21"/>
      <c r="MLZ149" s="21"/>
      <c r="MMA149" s="21"/>
      <c r="MMB149" s="21"/>
      <c r="MMC149" s="21"/>
      <c r="MMD149" s="21"/>
      <c r="MME149" s="21"/>
      <c r="MMF149" s="21"/>
      <c r="MMG149" s="21"/>
      <c r="MMH149" s="21"/>
      <c r="MMI149" s="21"/>
      <c r="MMJ149" s="21"/>
      <c r="MMK149" s="21"/>
      <c r="MML149" s="21"/>
      <c r="MMM149" s="21"/>
      <c r="MMN149" s="21"/>
      <c r="MMO149" s="21"/>
      <c r="MMP149" s="21"/>
      <c r="MMQ149" s="21"/>
      <c r="MMR149" s="21"/>
      <c r="MMS149" s="21"/>
      <c r="MMT149" s="21"/>
      <c r="MMU149" s="21"/>
      <c r="MMV149" s="21"/>
      <c r="MMW149" s="21"/>
      <c r="MMX149" s="21"/>
      <c r="MMY149" s="21"/>
      <c r="MMZ149" s="21"/>
      <c r="MNA149" s="21"/>
      <c r="MNB149" s="21"/>
      <c r="MNC149" s="21"/>
      <c r="MND149" s="21"/>
      <c r="MNE149" s="21"/>
      <c r="MNF149" s="21"/>
      <c r="MNG149" s="21"/>
      <c r="MNH149" s="21"/>
      <c r="MNI149" s="21"/>
      <c r="MNJ149" s="21"/>
      <c r="MNK149" s="21"/>
      <c r="MNL149" s="21"/>
      <c r="MNM149" s="21"/>
      <c r="MNN149" s="21"/>
      <c r="MNO149" s="21"/>
      <c r="MNP149" s="21"/>
      <c r="MNQ149" s="21"/>
      <c r="MNR149" s="21"/>
      <c r="MNS149" s="21"/>
      <c r="MNT149" s="21"/>
      <c r="MNU149" s="21"/>
      <c r="MNV149" s="21"/>
      <c r="MNW149" s="21"/>
      <c r="MNX149" s="21"/>
      <c r="MNY149" s="21"/>
      <c r="MNZ149" s="21"/>
      <c r="MOA149" s="21"/>
      <c r="MOB149" s="21"/>
      <c r="MOC149" s="21"/>
      <c r="MOD149" s="21"/>
      <c r="MOE149" s="21"/>
      <c r="MOF149" s="21"/>
      <c r="MOG149" s="21"/>
      <c r="MOH149" s="21"/>
      <c r="MOI149" s="21"/>
      <c r="MOJ149" s="21"/>
      <c r="MOK149" s="21"/>
      <c r="MOL149" s="21"/>
      <c r="MOM149" s="21"/>
      <c r="MON149" s="21"/>
      <c r="MOO149" s="21"/>
      <c r="MOP149" s="21"/>
      <c r="MOQ149" s="21"/>
      <c r="MOR149" s="21"/>
      <c r="MOS149" s="21"/>
      <c r="MOT149" s="21"/>
      <c r="MOU149" s="21"/>
      <c r="MOV149" s="21"/>
      <c r="MOW149" s="21"/>
      <c r="MOX149" s="21"/>
      <c r="MOY149" s="21"/>
      <c r="MOZ149" s="21"/>
      <c r="MPA149" s="21"/>
      <c r="MPB149" s="21"/>
      <c r="MPC149" s="21"/>
      <c r="MPD149" s="21"/>
      <c r="MPE149" s="21"/>
      <c r="MPF149" s="21"/>
      <c r="MPG149" s="21"/>
      <c r="MPH149" s="21"/>
      <c r="MPI149" s="21"/>
      <c r="MPJ149" s="21"/>
      <c r="MPK149" s="21"/>
      <c r="MPL149" s="21"/>
      <c r="MPM149" s="21"/>
      <c r="MPN149" s="21"/>
      <c r="MPO149" s="21"/>
      <c r="MPP149" s="21"/>
      <c r="MPQ149" s="21"/>
      <c r="MPR149" s="21"/>
      <c r="MPS149" s="21"/>
      <c r="MPT149" s="21"/>
      <c r="MPU149" s="21"/>
      <c r="MPV149" s="21"/>
      <c r="MPW149" s="21"/>
      <c r="MPX149" s="21"/>
      <c r="MPY149" s="21"/>
      <c r="MPZ149" s="21"/>
      <c r="MQA149" s="21"/>
      <c r="MQB149" s="21"/>
      <c r="MQC149" s="21"/>
      <c r="MQD149" s="21"/>
      <c r="MQE149" s="21"/>
      <c r="MQF149" s="21"/>
      <c r="MQG149" s="21"/>
      <c r="MQH149" s="21"/>
      <c r="MQI149" s="21"/>
      <c r="MQJ149" s="21"/>
      <c r="MQK149" s="21"/>
      <c r="MQL149" s="21"/>
      <c r="MQM149" s="21"/>
      <c r="MQN149" s="21"/>
      <c r="MQO149" s="21"/>
      <c r="MQP149" s="21"/>
      <c r="MQQ149" s="21"/>
      <c r="MQR149" s="21"/>
      <c r="MQS149" s="21"/>
      <c r="MQT149" s="21"/>
      <c r="MQU149" s="21"/>
      <c r="MQV149" s="21"/>
      <c r="MQW149" s="21"/>
      <c r="MQX149" s="21"/>
      <c r="MQY149" s="21"/>
      <c r="MQZ149" s="21"/>
      <c r="MRA149" s="21"/>
      <c r="MRB149" s="21"/>
      <c r="MRC149" s="21"/>
      <c r="MRD149" s="21"/>
      <c r="MRE149" s="21"/>
      <c r="MRF149" s="21"/>
      <c r="MRG149" s="21"/>
      <c r="MRH149" s="21"/>
      <c r="MRI149" s="21"/>
      <c r="MRJ149" s="21"/>
      <c r="MRK149" s="21"/>
      <c r="MRL149" s="21"/>
      <c r="MRM149" s="21"/>
      <c r="MRN149" s="21"/>
      <c r="MRO149" s="21"/>
      <c r="MRP149" s="21"/>
      <c r="MRQ149" s="21"/>
      <c r="MRR149" s="21"/>
      <c r="MRS149" s="21"/>
      <c r="MRT149" s="21"/>
      <c r="MRU149" s="21"/>
      <c r="MRV149" s="21"/>
      <c r="MRW149" s="21"/>
      <c r="MRX149" s="21"/>
      <c r="MRY149" s="21"/>
      <c r="MRZ149" s="21"/>
      <c r="MSA149" s="21"/>
      <c r="MSB149" s="21"/>
      <c r="MSC149" s="21"/>
      <c r="MSD149" s="21"/>
      <c r="MSE149" s="21"/>
      <c r="MSF149" s="21"/>
      <c r="MSG149" s="21"/>
      <c r="MSH149" s="21"/>
      <c r="MSI149" s="21"/>
      <c r="MSJ149" s="21"/>
      <c r="MSK149" s="21"/>
      <c r="MSL149" s="21"/>
      <c r="MSM149" s="21"/>
      <c r="MSN149" s="21"/>
      <c r="MSO149" s="21"/>
      <c r="MSP149" s="21"/>
      <c r="MSQ149" s="21"/>
      <c r="MSR149" s="21"/>
      <c r="MSS149" s="21"/>
      <c r="MST149" s="21"/>
      <c r="MSU149" s="21"/>
      <c r="MSV149" s="21"/>
      <c r="MSW149" s="21"/>
      <c r="MSX149" s="21"/>
      <c r="MSY149" s="21"/>
      <c r="MSZ149" s="21"/>
      <c r="MTA149" s="21"/>
      <c r="MTB149" s="21"/>
      <c r="MTC149" s="21"/>
      <c r="MTD149" s="21"/>
      <c r="MTE149" s="21"/>
      <c r="MTF149" s="21"/>
      <c r="MTG149" s="21"/>
      <c r="MTH149" s="21"/>
      <c r="MTI149" s="21"/>
      <c r="MTJ149" s="21"/>
      <c r="MTK149" s="21"/>
      <c r="MTL149" s="21"/>
      <c r="MTM149" s="21"/>
      <c r="MTN149" s="21"/>
      <c r="MTO149" s="21"/>
      <c r="MTP149" s="21"/>
      <c r="MTQ149" s="21"/>
      <c r="MTR149" s="21"/>
      <c r="MTS149" s="21"/>
      <c r="MTT149" s="21"/>
      <c r="MTU149" s="21"/>
      <c r="MTV149" s="21"/>
      <c r="MTW149" s="21"/>
      <c r="MTX149" s="21"/>
      <c r="MTY149" s="21"/>
      <c r="MTZ149" s="21"/>
      <c r="MUA149" s="21"/>
      <c r="MUB149" s="21"/>
      <c r="MUC149" s="21"/>
      <c r="MUD149" s="21"/>
      <c r="MUE149" s="21"/>
      <c r="MUF149" s="21"/>
      <c r="MUG149" s="21"/>
      <c r="MUH149" s="21"/>
      <c r="MUI149" s="21"/>
      <c r="MUJ149" s="21"/>
      <c r="MUK149" s="21"/>
      <c r="MUL149" s="21"/>
      <c r="MUM149" s="21"/>
      <c r="MUN149" s="21"/>
      <c r="MUO149" s="21"/>
      <c r="MUP149" s="21"/>
      <c r="MUQ149" s="21"/>
      <c r="MUR149" s="21"/>
      <c r="MUS149" s="21"/>
      <c r="MUT149" s="21"/>
      <c r="MUU149" s="21"/>
      <c r="MUV149" s="21"/>
      <c r="MUW149" s="21"/>
      <c r="MUX149" s="21"/>
      <c r="MUY149" s="21"/>
      <c r="MUZ149" s="21"/>
      <c r="MVA149" s="21"/>
      <c r="MVB149" s="21"/>
      <c r="MVC149" s="21"/>
      <c r="MVD149" s="21"/>
      <c r="MVE149" s="21"/>
      <c r="MVF149" s="21"/>
      <c r="MVG149" s="21"/>
      <c r="MVH149" s="21"/>
      <c r="MVI149" s="21"/>
      <c r="MVJ149" s="21"/>
      <c r="MVK149" s="21"/>
      <c r="MVL149" s="21"/>
      <c r="MVM149" s="21"/>
      <c r="MVN149" s="21"/>
      <c r="MVO149" s="21"/>
      <c r="MVP149" s="21"/>
      <c r="MVQ149" s="21"/>
      <c r="MVR149" s="21"/>
      <c r="MVS149" s="21"/>
      <c r="MVT149" s="21"/>
      <c r="MVU149" s="21"/>
      <c r="MVV149" s="21"/>
      <c r="MVW149" s="21"/>
      <c r="MVX149" s="21"/>
      <c r="MVY149" s="21"/>
      <c r="MVZ149" s="21"/>
      <c r="MWA149" s="21"/>
      <c r="MWB149" s="21"/>
      <c r="MWC149" s="21"/>
      <c r="MWD149" s="21"/>
      <c r="MWE149" s="21"/>
      <c r="MWF149" s="21"/>
      <c r="MWG149" s="21"/>
      <c r="MWH149" s="21"/>
      <c r="MWI149" s="21"/>
      <c r="MWJ149" s="21"/>
      <c r="MWK149" s="21"/>
      <c r="MWL149" s="21"/>
      <c r="MWM149" s="21"/>
      <c r="MWN149" s="21"/>
      <c r="MWO149" s="21"/>
      <c r="MWP149" s="21"/>
      <c r="MWQ149" s="21"/>
      <c r="MWR149" s="21"/>
      <c r="MWS149" s="21"/>
      <c r="MWT149" s="21"/>
      <c r="MWU149" s="21"/>
      <c r="MWV149" s="21"/>
      <c r="MWW149" s="21"/>
      <c r="MWX149" s="21"/>
      <c r="MWY149" s="21"/>
      <c r="MWZ149" s="21"/>
      <c r="MXA149" s="21"/>
      <c r="MXB149" s="21"/>
      <c r="MXC149" s="21"/>
      <c r="MXD149" s="21"/>
      <c r="MXE149" s="21"/>
      <c r="MXF149" s="21"/>
      <c r="MXG149" s="21"/>
      <c r="MXH149" s="21"/>
      <c r="MXI149" s="21"/>
      <c r="MXJ149" s="21"/>
      <c r="MXK149" s="21"/>
      <c r="MXL149" s="21"/>
      <c r="MXM149" s="21"/>
      <c r="MXN149" s="21"/>
      <c r="MXO149" s="21"/>
      <c r="MXP149" s="21"/>
      <c r="MXQ149" s="21"/>
      <c r="MXR149" s="21"/>
      <c r="MXS149" s="21"/>
      <c r="MXT149" s="21"/>
      <c r="MXU149" s="21"/>
      <c r="MXV149" s="21"/>
      <c r="MXW149" s="21"/>
      <c r="MXX149" s="21"/>
      <c r="MXY149" s="21"/>
      <c r="MXZ149" s="21"/>
      <c r="MYA149" s="21"/>
      <c r="MYB149" s="21"/>
      <c r="MYC149" s="21"/>
      <c r="MYD149" s="21"/>
      <c r="MYE149" s="21"/>
      <c r="MYF149" s="21"/>
      <c r="MYG149" s="21"/>
      <c r="MYH149" s="21"/>
      <c r="MYI149" s="21"/>
      <c r="MYJ149" s="21"/>
      <c r="MYK149" s="21"/>
      <c r="MYL149" s="21"/>
      <c r="MYM149" s="21"/>
      <c r="MYN149" s="21"/>
      <c r="MYO149" s="21"/>
      <c r="MYP149" s="21"/>
      <c r="MYQ149" s="21"/>
      <c r="MYR149" s="21"/>
      <c r="MYS149" s="21"/>
      <c r="MYT149" s="21"/>
      <c r="MYU149" s="21"/>
      <c r="MYV149" s="21"/>
      <c r="MYW149" s="21"/>
      <c r="MYX149" s="21"/>
      <c r="MYY149" s="21"/>
      <c r="MYZ149" s="21"/>
      <c r="MZA149" s="21"/>
      <c r="MZB149" s="21"/>
      <c r="MZC149" s="21"/>
      <c r="MZD149" s="21"/>
      <c r="MZE149" s="21"/>
      <c r="MZF149" s="21"/>
      <c r="MZG149" s="21"/>
      <c r="MZH149" s="21"/>
      <c r="MZI149" s="21"/>
      <c r="MZJ149" s="21"/>
      <c r="MZK149" s="21"/>
      <c r="MZL149" s="21"/>
      <c r="MZM149" s="21"/>
      <c r="MZN149" s="21"/>
      <c r="MZO149" s="21"/>
      <c r="MZP149" s="21"/>
      <c r="MZQ149" s="21"/>
      <c r="MZR149" s="21"/>
      <c r="MZS149" s="21"/>
      <c r="MZT149" s="21"/>
      <c r="MZU149" s="21"/>
      <c r="MZV149" s="21"/>
      <c r="MZW149" s="21"/>
      <c r="MZX149" s="21"/>
      <c r="MZY149" s="21"/>
      <c r="MZZ149" s="21"/>
      <c r="NAA149" s="21"/>
      <c r="NAB149" s="21"/>
      <c r="NAC149" s="21"/>
      <c r="NAD149" s="21"/>
      <c r="NAE149" s="21"/>
      <c r="NAF149" s="21"/>
      <c r="NAG149" s="21"/>
      <c r="NAH149" s="21"/>
      <c r="NAI149" s="21"/>
      <c r="NAJ149" s="21"/>
      <c r="NAK149" s="21"/>
      <c r="NAL149" s="21"/>
      <c r="NAM149" s="21"/>
      <c r="NAN149" s="21"/>
      <c r="NAO149" s="21"/>
      <c r="NAP149" s="21"/>
      <c r="NAQ149" s="21"/>
      <c r="NAR149" s="21"/>
      <c r="NAS149" s="21"/>
      <c r="NAT149" s="21"/>
      <c r="NAU149" s="21"/>
      <c r="NAV149" s="21"/>
      <c r="NAW149" s="21"/>
      <c r="NAX149" s="21"/>
      <c r="NAY149" s="21"/>
      <c r="NAZ149" s="21"/>
      <c r="NBA149" s="21"/>
      <c r="NBB149" s="21"/>
      <c r="NBC149" s="21"/>
      <c r="NBD149" s="21"/>
      <c r="NBE149" s="21"/>
      <c r="NBF149" s="21"/>
      <c r="NBG149" s="21"/>
      <c r="NBH149" s="21"/>
      <c r="NBI149" s="21"/>
      <c r="NBJ149" s="21"/>
      <c r="NBK149" s="21"/>
      <c r="NBL149" s="21"/>
      <c r="NBM149" s="21"/>
      <c r="NBN149" s="21"/>
      <c r="NBO149" s="21"/>
      <c r="NBP149" s="21"/>
      <c r="NBQ149" s="21"/>
      <c r="NBR149" s="21"/>
      <c r="NBS149" s="21"/>
      <c r="NBT149" s="21"/>
      <c r="NBU149" s="21"/>
      <c r="NBV149" s="21"/>
      <c r="NBW149" s="21"/>
      <c r="NBX149" s="21"/>
      <c r="NBY149" s="21"/>
      <c r="NBZ149" s="21"/>
      <c r="NCA149" s="21"/>
      <c r="NCB149" s="21"/>
      <c r="NCC149" s="21"/>
      <c r="NCD149" s="21"/>
      <c r="NCE149" s="21"/>
      <c r="NCF149" s="21"/>
      <c r="NCG149" s="21"/>
      <c r="NCH149" s="21"/>
      <c r="NCI149" s="21"/>
      <c r="NCJ149" s="21"/>
      <c r="NCK149" s="21"/>
      <c r="NCL149" s="21"/>
      <c r="NCM149" s="21"/>
      <c r="NCN149" s="21"/>
      <c r="NCO149" s="21"/>
      <c r="NCP149" s="21"/>
      <c r="NCQ149" s="21"/>
      <c r="NCR149" s="21"/>
      <c r="NCS149" s="21"/>
      <c r="NCT149" s="21"/>
      <c r="NCU149" s="21"/>
      <c r="NCV149" s="21"/>
      <c r="NCW149" s="21"/>
      <c r="NCX149" s="21"/>
      <c r="NCY149" s="21"/>
      <c r="NCZ149" s="21"/>
      <c r="NDA149" s="21"/>
      <c r="NDB149" s="21"/>
      <c r="NDC149" s="21"/>
      <c r="NDD149" s="21"/>
      <c r="NDE149" s="21"/>
      <c r="NDF149" s="21"/>
      <c r="NDG149" s="21"/>
      <c r="NDH149" s="21"/>
      <c r="NDI149" s="21"/>
      <c r="NDJ149" s="21"/>
      <c r="NDK149" s="21"/>
      <c r="NDL149" s="21"/>
      <c r="NDM149" s="21"/>
      <c r="NDN149" s="21"/>
      <c r="NDO149" s="21"/>
      <c r="NDP149" s="21"/>
      <c r="NDQ149" s="21"/>
      <c r="NDR149" s="21"/>
      <c r="NDS149" s="21"/>
      <c r="NDT149" s="21"/>
      <c r="NDU149" s="21"/>
      <c r="NDV149" s="21"/>
      <c r="NDW149" s="21"/>
      <c r="NDX149" s="21"/>
      <c r="NDY149" s="21"/>
      <c r="NDZ149" s="21"/>
      <c r="NEA149" s="21"/>
      <c r="NEB149" s="21"/>
      <c r="NEC149" s="21"/>
      <c r="NED149" s="21"/>
      <c r="NEE149" s="21"/>
      <c r="NEF149" s="21"/>
      <c r="NEG149" s="21"/>
      <c r="NEH149" s="21"/>
      <c r="NEI149" s="21"/>
      <c r="NEJ149" s="21"/>
      <c r="NEK149" s="21"/>
      <c r="NEL149" s="21"/>
      <c r="NEM149" s="21"/>
      <c r="NEN149" s="21"/>
      <c r="NEO149" s="21"/>
      <c r="NEP149" s="21"/>
      <c r="NEQ149" s="21"/>
      <c r="NER149" s="21"/>
      <c r="NES149" s="21"/>
      <c r="NET149" s="21"/>
      <c r="NEU149" s="21"/>
      <c r="NEV149" s="21"/>
      <c r="NEW149" s="21"/>
      <c r="NEX149" s="21"/>
      <c r="NEY149" s="21"/>
      <c r="NEZ149" s="21"/>
      <c r="NFA149" s="21"/>
      <c r="NFB149" s="21"/>
      <c r="NFC149" s="21"/>
      <c r="NFD149" s="21"/>
      <c r="NFE149" s="21"/>
      <c r="NFF149" s="21"/>
      <c r="NFG149" s="21"/>
      <c r="NFH149" s="21"/>
      <c r="NFI149" s="21"/>
      <c r="NFJ149" s="21"/>
      <c r="NFK149" s="21"/>
      <c r="NFL149" s="21"/>
      <c r="NFM149" s="21"/>
      <c r="NFN149" s="21"/>
      <c r="NFO149" s="21"/>
      <c r="NFP149" s="21"/>
      <c r="NFQ149" s="21"/>
      <c r="NFR149" s="21"/>
      <c r="NFS149" s="21"/>
      <c r="NFT149" s="21"/>
      <c r="NFU149" s="21"/>
      <c r="NFV149" s="21"/>
      <c r="NFW149" s="21"/>
      <c r="NFX149" s="21"/>
      <c r="NFY149" s="21"/>
      <c r="NFZ149" s="21"/>
      <c r="NGA149" s="21"/>
      <c r="NGB149" s="21"/>
      <c r="NGC149" s="21"/>
      <c r="NGD149" s="21"/>
      <c r="NGE149" s="21"/>
      <c r="NGF149" s="21"/>
      <c r="NGG149" s="21"/>
      <c r="NGH149" s="21"/>
      <c r="NGI149" s="21"/>
      <c r="NGJ149" s="21"/>
      <c r="NGK149" s="21"/>
      <c r="NGL149" s="21"/>
      <c r="NGM149" s="21"/>
      <c r="NGN149" s="21"/>
      <c r="NGO149" s="21"/>
      <c r="NGP149" s="21"/>
      <c r="NGQ149" s="21"/>
      <c r="NGR149" s="21"/>
      <c r="NGS149" s="21"/>
      <c r="NGT149" s="21"/>
      <c r="NGU149" s="21"/>
      <c r="NGV149" s="21"/>
      <c r="NGW149" s="21"/>
      <c r="NGX149" s="21"/>
      <c r="NGY149" s="21"/>
      <c r="NGZ149" s="21"/>
      <c r="NHA149" s="21"/>
      <c r="NHB149" s="21"/>
      <c r="NHC149" s="21"/>
      <c r="NHD149" s="21"/>
      <c r="NHE149" s="21"/>
      <c r="NHF149" s="21"/>
      <c r="NHG149" s="21"/>
      <c r="NHH149" s="21"/>
      <c r="NHI149" s="21"/>
      <c r="NHJ149" s="21"/>
      <c r="NHK149" s="21"/>
      <c r="NHL149" s="21"/>
      <c r="NHM149" s="21"/>
      <c r="NHN149" s="21"/>
      <c r="NHO149" s="21"/>
      <c r="NHP149" s="21"/>
      <c r="NHQ149" s="21"/>
      <c r="NHR149" s="21"/>
      <c r="NHS149" s="21"/>
      <c r="NHT149" s="21"/>
      <c r="NHU149" s="21"/>
      <c r="NHV149" s="21"/>
      <c r="NHW149" s="21"/>
      <c r="NHX149" s="21"/>
      <c r="NHY149" s="21"/>
      <c r="NHZ149" s="21"/>
      <c r="NIA149" s="21"/>
      <c r="NIB149" s="21"/>
      <c r="NIC149" s="21"/>
      <c r="NID149" s="21"/>
      <c r="NIE149" s="21"/>
      <c r="NIF149" s="21"/>
      <c r="NIG149" s="21"/>
      <c r="NIH149" s="21"/>
      <c r="NII149" s="21"/>
      <c r="NIJ149" s="21"/>
      <c r="NIK149" s="21"/>
      <c r="NIL149" s="21"/>
      <c r="NIM149" s="21"/>
      <c r="NIN149" s="21"/>
      <c r="NIO149" s="21"/>
      <c r="NIP149" s="21"/>
      <c r="NIQ149" s="21"/>
      <c r="NIR149" s="21"/>
      <c r="NIS149" s="21"/>
      <c r="NIT149" s="21"/>
      <c r="NIU149" s="21"/>
      <c r="NIV149" s="21"/>
      <c r="NIW149" s="21"/>
      <c r="NIX149" s="21"/>
      <c r="NIY149" s="21"/>
      <c r="NIZ149" s="21"/>
      <c r="NJA149" s="21"/>
      <c r="NJB149" s="21"/>
      <c r="NJC149" s="21"/>
      <c r="NJD149" s="21"/>
      <c r="NJE149" s="21"/>
      <c r="NJF149" s="21"/>
      <c r="NJG149" s="21"/>
      <c r="NJH149" s="21"/>
      <c r="NJI149" s="21"/>
      <c r="NJJ149" s="21"/>
      <c r="NJK149" s="21"/>
      <c r="NJL149" s="21"/>
      <c r="NJM149" s="21"/>
      <c r="NJN149" s="21"/>
      <c r="NJO149" s="21"/>
      <c r="NJP149" s="21"/>
      <c r="NJQ149" s="21"/>
      <c r="NJR149" s="21"/>
      <c r="NJS149" s="21"/>
      <c r="NJT149" s="21"/>
      <c r="NJU149" s="21"/>
      <c r="NJV149" s="21"/>
      <c r="NJW149" s="21"/>
      <c r="NJX149" s="21"/>
      <c r="NJY149" s="21"/>
      <c r="NJZ149" s="21"/>
      <c r="NKA149" s="21"/>
      <c r="NKB149" s="21"/>
      <c r="NKC149" s="21"/>
      <c r="NKD149" s="21"/>
      <c r="NKE149" s="21"/>
      <c r="NKF149" s="21"/>
      <c r="NKG149" s="21"/>
      <c r="NKH149" s="21"/>
      <c r="NKI149" s="21"/>
      <c r="NKJ149" s="21"/>
      <c r="NKK149" s="21"/>
      <c r="NKL149" s="21"/>
      <c r="NKM149" s="21"/>
      <c r="NKN149" s="21"/>
      <c r="NKO149" s="21"/>
      <c r="NKP149" s="21"/>
      <c r="NKQ149" s="21"/>
      <c r="NKR149" s="21"/>
      <c r="NKS149" s="21"/>
      <c r="NKT149" s="21"/>
      <c r="NKU149" s="21"/>
      <c r="NKV149" s="21"/>
      <c r="NKW149" s="21"/>
      <c r="NKX149" s="21"/>
      <c r="NKY149" s="21"/>
      <c r="NKZ149" s="21"/>
      <c r="NLA149" s="21"/>
      <c r="NLB149" s="21"/>
      <c r="NLC149" s="21"/>
      <c r="NLD149" s="21"/>
      <c r="NLE149" s="21"/>
      <c r="NLF149" s="21"/>
      <c r="NLG149" s="21"/>
      <c r="NLH149" s="21"/>
      <c r="NLI149" s="21"/>
      <c r="NLJ149" s="21"/>
      <c r="NLK149" s="21"/>
      <c r="NLL149" s="21"/>
      <c r="NLM149" s="21"/>
      <c r="NLN149" s="21"/>
      <c r="NLO149" s="21"/>
      <c r="NLP149" s="21"/>
      <c r="NLQ149" s="21"/>
      <c r="NLR149" s="21"/>
      <c r="NLS149" s="21"/>
      <c r="NLT149" s="21"/>
      <c r="NLU149" s="21"/>
      <c r="NLV149" s="21"/>
      <c r="NLW149" s="21"/>
      <c r="NLX149" s="21"/>
      <c r="NLY149" s="21"/>
      <c r="NLZ149" s="21"/>
      <c r="NMA149" s="21"/>
      <c r="NMB149" s="21"/>
      <c r="NMC149" s="21"/>
      <c r="NMD149" s="21"/>
      <c r="NME149" s="21"/>
      <c r="NMF149" s="21"/>
      <c r="NMG149" s="21"/>
      <c r="NMH149" s="21"/>
      <c r="NMI149" s="21"/>
      <c r="NMJ149" s="21"/>
      <c r="NMK149" s="21"/>
      <c r="NML149" s="21"/>
      <c r="NMM149" s="21"/>
      <c r="NMN149" s="21"/>
      <c r="NMO149" s="21"/>
      <c r="NMP149" s="21"/>
      <c r="NMQ149" s="21"/>
      <c r="NMR149" s="21"/>
      <c r="NMS149" s="21"/>
      <c r="NMT149" s="21"/>
      <c r="NMU149" s="21"/>
      <c r="NMV149" s="21"/>
      <c r="NMW149" s="21"/>
      <c r="NMX149" s="21"/>
      <c r="NMY149" s="21"/>
      <c r="NMZ149" s="21"/>
      <c r="NNA149" s="21"/>
      <c r="NNB149" s="21"/>
      <c r="NNC149" s="21"/>
      <c r="NND149" s="21"/>
      <c r="NNE149" s="21"/>
      <c r="NNF149" s="21"/>
      <c r="NNG149" s="21"/>
      <c r="NNH149" s="21"/>
      <c r="NNI149" s="21"/>
      <c r="NNJ149" s="21"/>
      <c r="NNK149" s="21"/>
      <c r="NNL149" s="21"/>
      <c r="NNM149" s="21"/>
      <c r="NNN149" s="21"/>
      <c r="NNO149" s="21"/>
      <c r="NNP149" s="21"/>
      <c r="NNQ149" s="21"/>
      <c r="NNR149" s="21"/>
      <c r="NNS149" s="21"/>
      <c r="NNT149" s="21"/>
      <c r="NNU149" s="21"/>
      <c r="NNV149" s="21"/>
      <c r="NNW149" s="21"/>
      <c r="NNX149" s="21"/>
      <c r="NNY149" s="21"/>
      <c r="NNZ149" s="21"/>
      <c r="NOA149" s="21"/>
      <c r="NOB149" s="21"/>
      <c r="NOC149" s="21"/>
      <c r="NOD149" s="21"/>
      <c r="NOE149" s="21"/>
      <c r="NOF149" s="21"/>
      <c r="NOG149" s="21"/>
      <c r="NOH149" s="21"/>
      <c r="NOI149" s="21"/>
      <c r="NOJ149" s="21"/>
      <c r="NOK149" s="21"/>
      <c r="NOL149" s="21"/>
      <c r="NOM149" s="21"/>
      <c r="NON149" s="21"/>
      <c r="NOO149" s="21"/>
      <c r="NOP149" s="21"/>
      <c r="NOQ149" s="21"/>
      <c r="NOR149" s="21"/>
      <c r="NOS149" s="21"/>
      <c r="NOT149" s="21"/>
      <c r="NOU149" s="21"/>
      <c r="NOV149" s="21"/>
      <c r="NOW149" s="21"/>
      <c r="NOX149" s="21"/>
      <c r="NOY149" s="21"/>
      <c r="NOZ149" s="21"/>
      <c r="NPA149" s="21"/>
      <c r="NPB149" s="21"/>
      <c r="NPC149" s="21"/>
      <c r="NPD149" s="21"/>
      <c r="NPE149" s="21"/>
      <c r="NPF149" s="21"/>
      <c r="NPG149" s="21"/>
      <c r="NPH149" s="21"/>
      <c r="NPI149" s="21"/>
      <c r="NPJ149" s="21"/>
      <c r="NPK149" s="21"/>
      <c r="NPL149" s="21"/>
      <c r="NPM149" s="21"/>
      <c r="NPN149" s="21"/>
      <c r="NPO149" s="21"/>
      <c r="NPP149" s="21"/>
      <c r="NPQ149" s="21"/>
      <c r="NPR149" s="21"/>
      <c r="NPS149" s="21"/>
      <c r="NPT149" s="21"/>
      <c r="NPU149" s="21"/>
      <c r="NPV149" s="21"/>
      <c r="NPW149" s="21"/>
      <c r="NPX149" s="21"/>
      <c r="NPY149" s="21"/>
      <c r="NPZ149" s="21"/>
      <c r="NQA149" s="21"/>
      <c r="NQB149" s="21"/>
      <c r="NQC149" s="21"/>
      <c r="NQD149" s="21"/>
      <c r="NQE149" s="21"/>
      <c r="NQF149" s="21"/>
      <c r="NQG149" s="21"/>
      <c r="NQH149" s="21"/>
      <c r="NQI149" s="21"/>
      <c r="NQJ149" s="21"/>
      <c r="NQK149" s="21"/>
      <c r="NQL149" s="21"/>
      <c r="NQM149" s="21"/>
      <c r="NQN149" s="21"/>
      <c r="NQO149" s="21"/>
      <c r="NQP149" s="21"/>
      <c r="NQQ149" s="21"/>
      <c r="NQR149" s="21"/>
      <c r="NQS149" s="21"/>
      <c r="NQT149" s="21"/>
      <c r="NQU149" s="21"/>
      <c r="NQV149" s="21"/>
      <c r="NQW149" s="21"/>
      <c r="NQX149" s="21"/>
      <c r="NQY149" s="21"/>
      <c r="NQZ149" s="21"/>
      <c r="NRA149" s="21"/>
      <c r="NRB149" s="21"/>
      <c r="NRC149" s="21"/>
      <c r="NRD149" s="21"/>
      <c r="NRE149" s="21"/>
      <c r="NRF149" s="21"/>
      <c r="NRG149" s="21"/>
      <c r="NRH149" s="21"/>
      <c r="NRI149" s="21"/>
      <c r="NRJ149" s="21"/>
      <c r="NRK149" s="21"/>
      <c r="NRL149" s="21"/>
      <c r="NRM149" s="21"/>
      <c r="NRN149" s="21"/>
      <c r="NRO149" s="21"/>
      <c r="NRP149" s="21"/>
      <c r="NRQ149" s="21"/>
      <c r="NRR149" s="21"/>
      <c r="NRS149" s="21"/>
      <c r="NRT149" s="21"/>
      <c r="NRU149" s="21"/>
      <c r="NRV149" s="21"/>
      <c r="NRW149" s="21"/>
      <c r="NRX149" s="21"/>
      <c r="NRY149" s="21"/>
      <c r="NRZ149" s="21"/>
      <c r="NSA149" s="21"/>
      <c r="NSB149" s="21"/>
      <c r="NSC149" s="21"/>
      <c r="NSD149" s="21"/>
      <c r="NSE149" s="21"/>
      <c r="NSF149" s="21"/>
      <c r="NSG149" s="21"/>
      <c r="NSH149" s="21"/>
      <c r="NSI149" s="21"/>
      <c r="NSJ149" s="21"/>
      <c r="NSK149" s="21"/>
      <c r="NSL149" s="21"/>
      <c r="NSM149" s="21"/>
      <c r="NSN149" s="21"/>
      <c r="NSO149" s="21"/>
      <c r="NSP149" s="21"/>
      <c r="NSQ149" s="21"/>
      <c r="NSR149" s="21"/>
      <c r="NSS149" s="21"/>
      <c r="NST149" s="21"/>
      <c r="NSU149" s="21"/>
      <c r="NSV149" s="21"/>
      <c r="NSW149" s="21"/>
      <c r="NSX149" s="21"/>
      <c r="NSY149" s="21"/>
      <c r="NSZ149" s="21"/>
      <c r="NTA149" s="21"/>
      <c r="NTB149" s="21"/>
      <c r="NTC149" s="21"/>
      <c r="NTD149" s="21"/>
      <c r="NTE149" s="21"/>
      <c r="NTF149" s="21"/>
      <c r="NTG149" s="21"/>
      <c r="NTH149" s="21"/>
      <c r="NTI149" s="21"/>
      <c r="NTJ149" s="21"/>
      <c r="NTK149" s="21"/>
      <c r="NTL149" s="21"/>
      <c r="NTM149" s="21"/>
      <c r="NTN149" s="21"/>
      <c r="NTO149" s="21"/>
      <c r="NTP149" s="21"/>
      <c r="NTQ149" s="21"/>
      <c r="NTR149" s="21"/>
      <c r="NTS149" s="21"/>
      <c r="NTT149" s="21"/>
      <c r="NTU149" s="21"/>
      <c r="NTV149" s="21"/>
      <c r="NTW149" s="21"/>
      <c r="NTX149" s="21"/>
      <c r="NTY149" s="21"/>
      <c r="NTZ149" s="21"/>
      <c r="NUA149" s="21"/>
      <c r="NUB149" s="21"/>
      <c r="NUC149" s="21"/>
      <c r="NUD149" s="21"/>
      <c r="NUE149" s="21"/>
      <c r="NUF149" s="21"/>
      <c r="NUG149" s="21"/>
      <c r="NUH149" s="21"/>
      <c r="NUI149" s="21"/>
      <c r="NUJ149" s="21"/>
      <c r="NUK149" s="21"/>
      <c r="NUL149" s="21"/>
      <c r="NUM149" s="21"/>
      <c r="NUN149" s="21"/>
      <c r="NUO149" s="21"/>
      <c r="NUP149" s="21"/>
      <c r="NUQ149" s="21"/>
      <c r="NUR149" s="21"/>
      <c r="NUS149" s="21"/>
      <c r="NUT149" s="21"/>
      <c r="NUU149" s="21"/>
      <c r="NUV149" s="21"/>
      <c r="NUW149" s="21"/>
      <c r="NUX149" s="21"/>
      <c r="NUY149" s="21"/>
      <c r="NUZ149" s="21"/>
      <c r="NVA149" s="21"/>
      <c r="NVB149" s="21"/>
      <c r="NVC149" s="21"/>
      <c r="NVD149" s="21"/>
      <c r="NVE149" s="21"/>
      <c r="NVF149" s="21"/>
      <c r="NVG149" s="21"/>
      <c r="NVH149" s="21"/>
      <c r="NVI149" s="21"/>
      <c r="NVJ149" s="21"/>
      <c r="NVK149" s="21"/>
      <c r="NVL149" s="21"/>
      <c r="NVM149" s="21"/>
      <c r="NVN149" s="21"/>
      <c r="NVO149" s="21"/>
      <c r="NVP149" s="21"/>
      <c r="NVQ149" s="21"/>
      <c r="NVR149" s="21"/>
      <c r="NVS149" s="21"/>
      <c r="NVT149" s="21"/>
      <c r="NVU149" s="21"/>
      <c r="NVV149" s="21"/>
      <c r="NVW149" s="21"/>
      <c r="NVX149" s="21"/>
      <c r="NVY149" s="21"/>
      <c r="NVZ149" s="21"/>
      <c r="NWA149" s="21"/>
      <c r="NWB149" s="21"/>
      <c r="NWC149" s="21"/>
      <c r="NWD149" s="21"/>
      <c r="NWE149" s="21"/>
      <c r="NWF149" s="21"/>
      <c r="NWG149" s="21"/>
      <c r="NWH149" s="21"/>
      <c r="NWI149" s="21"/>
      <c r="NWJ149" s="21"/>
      <c r="NWK149" s="21"/>
      <c r="NWL149" s="21"/>
      <c r="NWM149" s="21"/>
      <c r="NWN149" s="21"/>
      <c r="NWO149" s="21"/>
      <c r="NWP149" s="21"/>
      <c r="NWQ149" s="21"/>
      <c r="NWR149" s="21"/>
      <c r="NWS149" s="21"/>
      <c r="NWT149" s="21"/>
      <c r="NWU149" s="21"/>
      <c r="NWV149" s="21"/>
      <c r="NWW149" s="21"/>
      <c r="NWX149" s="21"/>
      <c r="NWY149" s="21"/>
      <c r="NWZ149" s="21"/>
      <c r="NXA149" s="21"/>
      <c r="NXB149" s="21"/>
      <c r="NXC149" s="21"/>
      <c r="NXD149" s="21"/>
      <c r="NXE149" s="21"/>
      <c r="NXF149" s="21"/>
      <c r="NXG149" s="21"/>
      <c r="NXH149" s="21"/>
      <c r="NXI149" s="21"/>
      <c r="NXJ149" s="21"/>
      <c r="NXK149" s="21"/>
      <c r="NXL149" s="21"/>
      <c r="NXM149" s="21"/>
      <c r="NXN149" s="21"/>
      <c r="NXO149" s="21"/>
      <c r="NXP149" s="21"/>
      <c r="NXQ149" s="21"/>
      <c r="NXR149" s="21"/>
      <c r="NXS149" s="21"/>
      <c r="NXT149" s="21"/>
      <c r="NXU149" s="21"/>
      <c r="NXV149" s="21"/>
      <c r="NXW149" s="21"/>
      <c r="NXX149" s="21"/>
      <c r="NXY149" s="21"/>
      <c r="NXZ149" s="21"/>
      <c r="NYA149" s="21"/>
      <c r="NYB149" s="21"/>
      <c r="NYC149" s="21"/>
      <c r="NYD149" s="21"/>
      <c r="NYE149" s="21"/>
      <c r="NYF149" s="21"/>
      <c r="NYG149" s="21"/>
      <c r="NYH149" s="21"/>
      <c r="NYI149" s="21"/>
      <c r="NYJ149" s="21"/>
      <c r="NYK149" s="21"/>
      <c r="NYL149" s="21"/>
      <c r="NYM149" s="21"/>
      <c r="NYN149" s="21"/>
      <c r="NYO149" s="21"/>
      <c r="NYP149" s="21"/>
      <c r="NYQ149" s="21"/>
      <c r="NYR149" s="21"/>
      <c r="NYS149" s="21"/>
      <c r="NYT149" s="21"/>
      <c r="NYU149" s="21"/>
      <c r="NYV149" s="21"/>
      <c r="NYW149" s="21"/>
      <c r="NYX149" s="21"/>
      <c r="NYY149" s="21"/>
      <c r="NYZ149" s="21"/>
      <c r="NZA149" s="21"/>
      <c r="NZB149" s="21"/>
      <c r="NZC149" s="21"/>
      <c r="NZD149" s="21"/>
      <c r="NZE149" s="21"/>
      <c r="NZF149" s="21"/>
      <c r="NZG149" s="21"/>
      <c r="NZH149" s="21"/>
      <c r="NZI149" s="21"/>
      <c r="NZJ149" s="21"/>
      <c r="NZK149" s="21"/>
      <c r="NZL149" s="21"/>
      <c r="NZM149" s="21"/>
      <c r="NZN149" s="21"/>
      <c r="NZO149" s="21"/>
      <c r="NZP149" s="21"/>
      <c r="NZQ149" s="21"/>
      <c r="NZR149" s="21"/>
      <c r="NZS149" s="21"/>
      <c r="NZT149" s="21"/>
      <c r="NZU149" s="21"/>
      <c r="NZV149" s="21"/>
      <c r="NZW149" s="21"/>
      <c r="NZX149" s="21"/>
      <c r="NZY149" s="21"/>
      <c r="NZZ149" s="21"/>
      <c r="OAA149" s="21"/>
      <c r="OAB149" s="21"/>
      <c r="OAC149" s="21"/>
      <c r="OAD149" s="21"/>
      <c r="OAE149" s="21"/>
      <c r="OAF149" s="21"/>
      <c r="OAG149" s="21"/>
      <c r="OAH149" s="21"/>
      <c r="OAI149" s="21"/>
      <c r="OAJ149" s="21"/>
      <c r="OAK149" s="21"/>
      <c r="OAL149" s="21"/>
      <c r="OAM149" s="21"/>
      <c r="OAN149" s="21"/>
      <c r="OAO149" s="21"/>
      <c r="OAP149" s="21"/>
      <c r="OAQ149" s="21"/>
      <c r="OAR149" s="21"/>
      <c r="OAS149" s="21"/>
      <c r="OAT149" s="21"/>
      <c r="OAU149" s="21"/>
      <c r="OAV149" s="21"/>
      <c r="OAW149" s="21"/>
      <c r="OAX149" s="21"/>
      <c r="OAY149" s="21"/>
      <c r="OAZ149" s="21"/>
      <c r="OBA149" s="21"/>
      <c r="OBB149" s="21"/>
      <c r="OBC149" s="21"/>
      <c r="OBD149" s="21"/>
      <c r="OBE149" s="21"/>
      <c r="OBF149" s="21"/>
      <c r="OBG149" s="21"/>
      <c r="OBH149" s="21"/>
      <c r="OBI149" s="21"/>
      <c r="OBJ149" s="21"/>
      <c r="OBK149" s="21"/>
      <c r="OBL149" s="21"/>
      <c r="OBM149" s="21"/>
      <c r="OBN149" s="21"/>
      <c r="OBO149" s="21"/>
      <c r="OBP149" s="21"/>
      <c r="OBQ149" s="21"/>
      <c r="OBR149" s="21"/>
      <c r="OBS149" s="21"/>
      <c r="OBT149" s="21"/>
      <c r="OBU149" s="21"/>
      <c r="OBV149" s="21"/>
      <c r="OBW149" s="21"/>
      <c r="OBX149" s="21"/>
      <c r="OBY149" s="21"/>
      <c r="OBZ149" s="21"/>
      <c r="OCA149" s="21"/>
      <c r="OCB149" s="21"/>
      <c r="OCC149" s="21"/>
      <c r="OCD149" s="21"/>
      <c r="OCE149" s="21"/>
      <c r="OCF149" s="21"/>
      <c r="OCG149" s="21"/>
      <c r="OCH149" s="21"/>
      <c r="OCI149" s="21"/>
      <c r="OCJ149" s="21"/>
      <c r="OCK149" s="21"/>
      <c r="OCL149" s="21"/>
      <c r="OCM149" s="21"/>
      <c r="OCN149" s="21"/>
      <c r="OCO149" s="21"/>
      <c r="OCP149" s="21"/>
      <c r="OCQ149" s="21"/>
      <c r="OCR149" s="21"/>
      <c r="OCS149" s="21"/>
      <c r="OCT149" s="21"/>
      <c r="OCU149" s="21"/>
      <c r="OCV149" s="21"/>
      <c r="OCW149" s="21"/>
      <c r="OCX149" s="21"/>
      <c r="OCY149" s="21"/>
      <c r="OCZ149" s="21"/>
      <c r="ODA149" s="21"/>
      <c r="ODB149" s="21"/>
      <c r="ODC149" s="21"/>
      <c r="ODD149" s="21"/>
      <c r="ODE149" s="21"/>
      <c r="ODF149" s="21"/>
      <c r="ODG149" s="21"/>
      <c r="ODH149" s="21"/>
      <c r="ODI149" s="21"/>
      <c r="ODJ149" s="21"/>
      <c r="ODK149" s="21"/>
      <c r="ODL149" s="21"/>
      <c r="ODM149" s="21"/>
      <c r="ODN149" s="21"/>
      <c r="ODO149" s="21"/>
      <c r="ODP149" s="21"/>
      <c r="ODQ149" s="21"/>
      <c r="ODR149" s="21"/>
      <c r="ODS149" s="21"/>
      <c r="ODT149" s="21"/>
      <c r="ODU149" s="21"/>
      <c r="ODV149" s="21"/>
      <c r="ODW149" s="21"/>
      <c r="ODX149" s="21"/>
      <c r="ODY149" s="21"/>
      <c r="ODZ149" s="21"/>
      <c r="OEA149" s="21"/>
      <c r="OEB149" s="21"/>
      <c r="OEC149" s="21"/>
      <c r="OED149" s="21"/>
      <c r="OEE149" s="21"/>
      <c r="OEF149" s="21"/>
      <c r="OEG149" s="21"/>
      <c r="OEH149" s="21"/>
      <c r="OEI149" s="21"/>
      <c r="OEJ149" s="21"/>
      <c r="OEK149" s="21"/>
      <c r="OEL149" s="21"/>
      <c r="OEM149" s="21"/>
      <c r="OEN149" s="21"/>
      <c r="OEO149" s="21"/>
      <c r="OEP149" s="21"/>
      <c r="OEQ149" s="21"/>
      <c r="OER149" s="21"/>
      <c r="OES149" s="21"/>
      <c r="OET149" s="21"/>
      <c r="OEU149" s="21"/>
      <c r="OEV149" s="21"/>
      <c r="OEW149" s="21"/>
      <c r="OEX149" s="21"/>
      <c r="OEY149" s="21"/>
      <c r="OEZ149" s="21"/>
      <c r="OFA149" s="21"/>
      <c r="OFB149" s="21"/>
      <c r="OFC149" s="21"/>
      <c r="OFD149" s="21"/>
      <c r="OFE149" s="21"/>
      <c r="OFF149" s="21"/>
      <c r="OFG149" s="21"/>
      <c r="OFH149" s="21"/>
      <c r="OFI149" s="21"/>
      <c r="OFJ149" s="21"/>
      <c r="OFK149" s="21"/>
      <c r="OFL149" s="21"/>
      <c r="OFM149" s="21"/>
      <c r="OFN149" s="21"/>
      <c r="OFO149" s="21"/>
      <c r="OFP149" s="21"/>
      <c r="OFQ149" s="21"/>
      <c r="OFR149" s="21"/>
      <c r="OFS149" s="21"/>
      <c r="OFT149" s="21"/>
      <c r="OFU149" s="21"/>
      <c r="OFV149" s="21"/>
      <c r="OFW149" s="21"/>
      <c r="OFX149" s="21"/>
      <c r="OFY149" s="21"/>
      <c r="OFZ149" s="21"/>
      <c r="OGA149" s="21"/>
      <c r="OGB149" s="21"/>
      <c r="OGC149" s="21"/>
      <c r="OGD149" s="21"/>
      <c r="OGE149" s="21"/>
      <c r="OGF149" s="21"/>
      <c r="OGG149" s="21"/>
      <c r="OGH149" s="21"/>
      <c r="OGI149" s="21"/>
      <c r="OGJ149" s="21"/>
      <c r="OGK149" s="21"/>
      <c r="OGL149" s="21"/>
      <c r="OGM149" s="21"/>
      <c r="OGN149" s="21"/>
      <c r="OGO149" s="21"/>
      <c r="OGP149" s="21"/>
      <c r="OGQ149" s="21"/>
      <c r="OGR149" s="21"/>
      <c r="OGS149" s="21"/>
      <c r="OGT149" s="21"/>
      <c r="OGU149" s="21"/>
      <c r="OGV149" s="21"/>
      <c r="OGW149" s="21"/>
      <c r="OGX149" s="21"/>
      <c r="OGY149" s="21"/>
      <c r="OGZ149" s="21"/>
      <c r="OHA149" s="21"/>
      <c r="OHB149" s="21"/>
      <c r="OHC149" s="21"/>
      <c r="OHD149" s="21"/>
      <c r="OHE149" s="21"/>
      <c r="OHF149" s="21"/>
      <c r="OHG149" s="21"/>
      <c r="OHH149" s="21"/>
      <c r="OHI149" s="21"/>
      <c r="OHJ149" s="21"/>
      <c r="OHK149" s="21"/>
      <c r="OHL149" s="21"/>
      <c r="OHM149" s="21"/>
      <c r="OHN149" s="21"/>
      <c r="OHO149" s="21"/>
      <c r="OHP149" s="21"/>
      <c r="OHQ149" s="21"/>
      <c r="OHR149" s="21"/>
      <c r="OHS149" s="21"/>
      <c r="OHT149" s="21"/>
      <c r="OHU149" s="21"/>
      <c r="OHV149" s="21"/>
      <c r="OHW149" s="21"/>
      <c r="OHX149" s="21"/>
      <c r="OHY149" s="21"/>
      <c r="OHZ149" s="21"/>
      <c r="OIA149" s="21"/>
      <c r="OIB149" s="21"/>
      <c r="OIC149" s="21"/>
      <c r="OID149" s="21"/>
      <c r="OIE149" s="21"/>
      <c r="OIF149" s="21"/>
      <c r="OIG149" s="21"/>
      <c r="OIH149" s="21"/>
      <c r="OII149" s="21"/>
      <c r="OIJ149" s="21"/>
      <c r="OIK149" s="21"/>
      <c r="OIL149" s="21"/>
      <c r="OIM149" s="21"/>
      <c r="OIN149" s="21"/>
      <c r="OIO149" s="21"/>
      <c r="OIP149" s="21"/>
      <c r="OIQ149" s="21"/>
      <c r="OIR149" s="21"/>
      <c r="OIS149" s="21"/>
      <c r="OIT149" s="21"/>
      <c r="OIU149" s="21"/>
      <c r="OIV149" s="21"/>
      <c r="OIW149" s="21"/>
      <c r="OIX149" s="21"/>
      <c r="OIY149" s="21"/>
      <c r="OIZ149" s="21"/>
      <c r="OJA149" s="21"/>
      <c r="OJB149" s="21"/>
      <c r="OJC149" s="21"/>
      <c r="OJD149" s="21"/>
      <c r="OJE149" s="21"/>
      <c r="OJF149" s="21"/>
      <c r="OJG149" s="21"/>
      <c r="OJH149" s="21"/>
      <c r="OJI149" s="21"/>
      <c r="OJJ149" s="21"/>
      <c r="OJK149" s="21"/>
      <c r="OJL149" s="21"/>
      <c r="OJM149" s="21"/>
      <c r="OJN149" s="21"/>
      <c r="OJO149" s="21"/>
      <c r="OJP149" s="21"/>
      <c r="OJQ149" s="21"/>
      <c r="OJR149" s="21"/>
      <c r="OJS149" s="21"/>
      <c r="OJT149" s="21"/>
      <c r="OJU149" s="21"/>
      <c r="OJV149" s="21"/>
      <c r="OJW149" s="21"/>
      <c r="OJX149" s="21"/>
      <c r="OJY149" s="21"/>
      <c r="OJZ149" s="21"/>
      <c r="OKA149" s="21"/>
      <c r="OKB149" s="21"/>
      <c r="OKC149" s="21"/>
      <c r="OKD149" s="21"/>
      <c r="OKE149" s="21"/>
      <c r="OKF149" s="21"/>
      <c r="OKG149" s="21"/>
      <c r="OKH149" s="21"/>
      <c r="OKI149" s="21"/>
      <c r="OKJ149" s="21"/>
      <c r="OKK149" s="21"/>
      <c r="OKL149" s="21"/>
      <c r="OKM149" s="21"/>
      <c r="OKN149" s="21"/>
      <c r="OKO149" s="21"/>
      <c r="OKP149" s="21"/>
      <c r="OKQ149" s="21"/>
      <c r="OKR149" s="21"/>
      <c r="OKS149" s="21"/>
      <c r="OKT149" s="21"/>
      <c r="OKU149" s="21"/>
      <c r="OKV149" s="21"/>
      <c r="OKW149" s="21"/>
      <c r="OKX149" s="21"/>
      <c r="OKY149" s="21"/>
      <c r="OKZ149" s="21"/>
      <c r="OLA149" s="21"/>
      <c r="OLB149" s="21"/>
      <c r="OLC149" s="21"/>
      <c r="OLD149" s="21"/>
      <c r="OLE149" s="21"/>
      <c r="OLF149" s="21"/>
      <c r="OLG149" s="21"/>
      <c r="OLH149" s="21"/>
      <c r="OLI149" s="21"/>
      <c r="OLJ149" s="21"/>
      <c r="OLK149" s="21"/>
      <c r="OLL149" s="21"/>
      <c r="OLM149" s="21"/>
      <c r="OLN149" s="21"/>
      <c r="OLO149" s="21"/>
      <c r="OLP149" s="21"/>
      <c r="OLQ149" s="21"/>
      <c r="OLR149" s="21"/>
      <c r="OLS149" s="21"/>
      <c r="OLT149" s="21"/>
      <c r="OLU149" s="21"/>
      <c r="OLV149" s="21"/>
      <c r="OLW149" s="21"/>
      <c r="OLX149" s="21"/>
      <c r="OLY149" s="21"/>
      <c r="OLZ149" s="21"/>
      <c r="OMA149" s="21"/>
      <c r="OMB149" s="21"/>
      <c r="OMC149" s="21"/>
      <c r="OMD149" s="21"/>
      <c r="OME149" s="21"/>
      <c r="OMF149" s="21"/>
      <c r="OMG149" s="21"/>
      <c r="OMH149" s="21"/>
      <c r="OMI149" s="21"/>
      <c r="OMJ149" s="21"/>
      <c r="OMK149" s="21"/>
      <c r="OML149" s="21"/>
      <c r="OMM149" s="21"/>
      <c r="OMN149" s="21"/>
      <c r="OMO149" s="21"/>
      <c r="OMP149" s="21"/>
      <c r="OMQ149" s="21"/>
      <c r="OMR149" s="21"/>
      <c r="OMS149" s="21"/>
      <c r="OMT149" s="21"/>
      <c r="OMU149" s="21"/>
      <c r="OMV149" s="21"/>
      <c r="OMW149" s="21"/>
      <c r="OMX149" s="21"/>
      <c r="OMY149" s="21"/>
      <c r="OMZ149" s="21"/>
      <c r="ONA149" s="21"/>
      <c r="ONB149" s="21"/>
      <c r="ONC149" s="21"/>
      <c r="OND149" s="21"/>
      <c r="ONE149" s="21"/>
      <c r="ONF149" s="21"/>
      <c r="ONG149" s="21"/>
      <c r="ONH149" s="21"/>
      <c r="ONI149" s="21"/>
      <c r="ONJ149" s="21"/>
      <c r="ONK149" s="21"/>
      <c r="ONL149" s="21"/>
      <c r="ONM149" s="21"/>
      <c r="ONN149" s="21"/>
      <c r="ONO149" s="21"/>
      <c r="ONP149" s="21"/>
      <c r="ONQ149" s="21"/>
      <c r="ONR149" s="21"/>
      <c r="ONS149" s="21"/>
      <c r="ONT149" s="21"/>
      <c r="ONU149" s="21"/>
      <c r="ONV149" s="21"/>
      <c r="ONW149" s="21"/>
      <c r="ONX149" s="21"/>
      <c r="ONY149" s="21"/>
      <c r="ONZ149" s="21"/>
      <c r="OOA149" s="21"/>
      <c r="OOB149" s="21"/>
      <c r="OOC149" s="21"/>
      <c r="OOD149" s="21"/>
      <c r="OOE149" s="21"/>
      <c r="OOF149" s="21"/>
      <c r="OOG149" s="21"/>
      <c r="OOH149" s="21"/>
      <c r="OOI149" s="21"/>
      <c r="OOJ149" s="21"/>
      <c r="OOK149" s="21"/>
      <c r="OOL149" s="21"/>
      <c r="OOM149" s="21"/>
      <c r="OON149" s="21"/>
      <c r="OOO149" s="21"/>
      <c r="OOP149" s="21"/>
      <c r="OOQ149" s="21"/>
      <c r="OOR149" s="21"/>
      <c r="OOS149" s="21"/>
      <c r="OOT149" s="21"/>
      <c r="OOU149" s="21"/>
      <c r="OOV149" s="21"/>
      <c r="OOW149" s="21"/>
      <c r="OOX149" s="21"/>
      <c r="OOY149" s="21"/>
      <c r="OOZ149" s="21"/>
      <c r="OPA149" s="21"/>
      <c r="OPB149" s="21"/>
      <c r="OPC149" s="21"/>
      <c r="OPD149" s="21"/>
      <c r="OPE149" s="21"/>
      <c r="OPF149" s="21"/>
      <c r="OPG149" s="21"/>
      <c r="OPH149" s="21"/>
      <c r="OPI149" s="21"/>
      <c r="OPJ149" s="21"/>
      <c r="OPK149" s="21"/>
      <c r="OPL149" s="21"/>
      <c r="OPM149" s="21"/>
      <c r="OPN149" s="21"/>
      <c r="OPO149" s="21"/>
      <c r="OPP149" s="21"/>
      <c r="OPQ149" s="21"/>
      <c r="OPR149" s="21"/>
      <c r="OPS149" s="21"/>
      <c r="OPT149" s="21"/>
      <c r="OPU149" s="21"/>
      <c r="OPV149" s="21"/>
      <c r="OPW149" s="21"/>
      <c r="OPX149" s="21"/>
      <c r="OPY149" s="21"/>
      <c r="OPZ149" s="21"/>
      <c r="OQA149" s="21"/>
      <c r="OQB149" s="21"/>
      <c r="OQC149" s="21"/>
      <c r="OQD149" s="21"/>
      <c r="OQE149" s="21"/>
      <c r="OQF149" s="21"/>
      <c r="OQG149" s="21"/>
      <c r="OQH149" s="21"/>
      <c r="OQI149" s="21"/>
      <c r="OQJ149" s="21"/>
      <c r="OQK149" s="21"/>
      <c r="OQL149" s="21"/>
      <c r="OQM149" s="21"/>
      <c r="OQN149" s="21"/>
      <c r="OQO149" s="21"/>
      <c r="OQP149" s="21"/>
      <c r="OQQ149" s="21"/>
      <c r="OQR149" s="21"/>
      <c r="OQS149" s="21"/>
      <c r="OQT149" s="21"/>
      <c r="OQU149" s="21"/>
      <c r="OQV149" s="21"/>
      <c r="OQW149" s="21"/>
      <c r="OQX149" s="21"/>
      <c r="OQY149" s="21"/>
      <c r="OQZ149" s="21"/>
      <c r="ORA149" s="21"/>
      <c r="ORB149" s="21"/>
      <c r="ORC149" s="21"/>
      <c r="ORD149" s="21"/>
      <c r="ORE149" s="21"/>
      <c r="ORF149" s="21"/>
      <c r="ORG149" s="21"/>
      <c r="ORH149" s="21"/>
      <c r="ORI149" s="21"/>
      <c r="ORJ149" s="21"/>
      <c r="ORK149" s="21"/>
      <c r="ORL149" s="21"/>
      <c r="ORM149" s="21"/>
      <c r="ORN149" s="21"/>
      <c r="ORO149" s="21"/>
      <c r="ORP149" s="21"/>
      <c r="ORQ149" s="21"/>
      <c r="ORR149" s="21"/>
      <c r="ORS149" s="21"/>
      <c r="ORT149" s="21"/>
      <c r="ORU149" s="21"/>
      <c r="ORV149" s="21"/>
      <c r="ORW149" s="21"/>
      <c r="ORX149" s="21"/>
      <c r="ORY149" s="21"/>
      <c r="ORZ149" s="21"/>
      <c r="OSA149" s="21"/>
      <c r="OSB149" s="21"/>
      <c r="OSC149" s="21"/>
      <c r="OSD149" s="21"/>
      <c r="OSE149" s="21"/>
      <c r="OSF149" s="21"/>
      <c r="OSG149" s="21"/>
      <c r="OSH149" s="21"/>
      <c r="OSI149" s="21"/>
      <c r="OSJ149" s="21"/>
      <c r="OSK149" s="21"/>
      <c r="OSL149" s="21"/>
      <c r="OSM149" s="21"/>
      <c r="OSN149" s="21"/>
      <c r="OSO149" s="21"/>
      <c r="OSP149" s="21"/>
      <c r="OSQ149" s="21"/>
      <c r="OSR149" s="21"/>
      <c r="OSS149" s="21"/>
      <c r="OST149" s="21"/>
      <c r="OSU149" s="21"/>
      <c r="OSV149" s="21"/>
      <c r="OSW149" s="21"/>
      <c r="OSX149" s="21"/>
      <c r="OSY149" s="21"/>
      <c r="OSZ149" s="21"/>
      <c r="OTA149" s="21"/>
      <c r="OTB149" s="21"/>
      <c r="OTC149" s="21"/>
      <c r="OTD149" s="21"/>
      <c r="OTE149" s="21"/>
      <c r="OTF149" s="21"/>
      <c r="OTG149" s="21"/>
      <c r="OTH149" s="21"/>
      <c r="OTI149" s="21"/>
      <c r="OTJ149" s="21"/>
      <c r="OTK149" s="21"/>
      <c r="OTL149" s="21"/>
      <c r="OTM149" s="21"/>
      <c r="OTN149" s="21"/>
      <c r="OTO149" s="21"/>
      <c r="OTP149" s="21"/>
      <c r="OTQ149" s="21"/>
      <c r="OTR149" s="21"/>
      <c r="OTS149" s="21"/>
      <c r="OTT149" s="21"/>
      <c r="OTU149" s="21"/>
      <c r="OTV149" s="21"/>
      <c r="OTW149" s="21"/>
      <c r="OTX149" s="21"/>
      <c r="OTY149" s="21"/>
      <c r="OTZ149" s="21"/>
      <c r="OUA149" s="21"/>
      <c r="OUB149" s="21"/>
      <c r="OUC149" s="21"/>
      <c r="OUD149" s="21"/>
      <c r="OUE149" s="21"/>
      <c r="OUF149" s="21"/>
      <c r="OUG149" s="21"/>
      <c r="OUH149" s="21"/>
      <c r="OUI149" s="21"/>
      <c r="OUJ149" s="21"/>
      <c r="OUK149" s="21"/>
      <c r="OUL149" s="21"/>
      <c r="OUM149" s="21"/>
      <c r="OUN149" s="21"/>
      <c r="OUO149" s="21"/>
      <c r="OUP149" s="21"/>
      <c r="OUQ149" s="21"/>
      <c r="OUR149" s="21"/>
      <c r="OUS149" s="21"/>
      <c r="OUT149" s="21"/>
      <c r="OUU149" s="21"/>
      <c r="OUV149" s="21"/>
      <c r="OUW149" s="21"/>
      <c r="OUX149" s="21"/>
      <c r="OUY149" s="21"/>
      <c r="OUZ149" s="21"/>
      <c r="OVA149" s="21"/>
      <c r="OVB149" s="21"/>
      <c r="OVC149" s="21"/>
      <c r="OVD149" s="21"/>
      <c r="OVE149" s="21"/>
      <c r="OVF149" s="21"/>
      <c r="OVG149" s="21"/>
      <c r="OVH149" s="21"/>
      <c r="OVI149" s="21"/>
      <c r="OVJ149" s="21"/>
      <c r="OVK149" s="21"/>
      <c r="OVL149" s="21"/>
      <c r="OVM149" s="21"/>
      <c r="OVN149" s="21"/>
      <c r="OVO149" s="21"/>
      <c r="OVP149" s="21"/>
      <c r="OVQ149" s="21"/>
      <c r="OVR149" s="21"/>
      <c r="OVS149" s="21"/>
      <c r="OVT149" s="21"/>
      <c r="OVU149" s="21"/>
      <c r="OVV149" s="21"/>
      <c r="OVW149" s="21"/>
      <c r="OVX149" s="21"/>
      <c r="OVY149" s="21"/>
      <c r="OVZ149" s="21"/>
      <c r="OWA149" s="21"/>
      <c r="OWB149" s="21"/>
      <c r="OWC149" s="21"/>
      <c r="OWD149" s="21"/>
      <c r="OWE149" s="21"/>
      <c r="OWF149" s="21"/>
      <c r="OWG149" s="21"/>
      <c r="OWH149" s="21"/>
      <c r="OWI149" s="21"/>
      <c r="OWJ149" s="21"/>
      <c r="OWK149" s="21"/>
      <c r="OWL149" s="21"/>
      <c r="OWM149" s="21"/>
      <c r="OWN149" s="21"/>
      <c r="OWO149" s="21"/>
      <c r="OWP149" s="21"/>
      <c r="OWQ149" s="21"/>
      <c r="OWR149" s="21"/>
      <c r="OWS149" s="21"/>
      <c r="OWT149" s="21"/>
      <c r="OWU149" s="21"/>
      <c r="OWV149" s="21"/>
      <c r="OWW149" s="21"/>
      <c r="OWX149" s="21"/>
      <c r="OWY149" s="21"/>
      <c r="OWZ149" s="21"/>
      <c r="OXA149" s="21"/>
      <c r="OXB149" s="21"/>
      <c r="OXC149" s="21"/>
      <c r="OXD149" s="21"/>
      <c r="OXE149" s="21"/>
      <c r="OXF149" s="21"/>
      <c r="OXG149" s="21"/>
      <c r="OXH149" s="21"/>
      <c r="OXI149" s="21"/>
      <c r="OXJ149" s="21"/>
      <c r="OXK149" s="21"/>
      <c r="OXL149" s="21"/>
      <c r="OXM149" s="21"/>
      <c r="OXN149" s="21"/>
      <c r="OXO149" s="21"/>
      <c r="OXP149" s="21"/>
      <c r="OXQ149" s="21"/>
      <c r="OXR149" s="21"/>
      <c r="OXS149" s="21"/>
      <c r="OXT149" s="21"/>
      <c r="OXU149" s="21"/>
      <c r="OXV149" s="21"/>
      <c r="OXW149" s="21"/>
      <c r="OXX149" s="21"/>
      <c r="OXY149" s="21"/>
      <c r="OXZ149" s="21"/>
      <c r="OYA149" s="21"/>
      <c r="OYB149" s="21"/>
      <c r="OYC149" s="21"/>
      <c r="OYD149" s="21"/>
      <c r="OYE149" s="21"/>
      <c r="OYF149" s="21"/>
      <c r="OYG149" s="21"/>
      <c r="OYH149" s="21"/>
      <c r="OYI149" s="21"/>
      <c r="OYJ149" s="21"/>
      <c r="OYK149" s="21"/>
      <c r="OYL149" s="21"/>
      <c r="OYM149" s="21"/>
      <c r="OYN149" s="21"/>
      <c r="OYO149" s="21"/>
      <c r="OYP149" s="21"/>
      <c r="OYQ149" s="21"/>
      <c r="OYR149" s="21"/>
      <c r="OYS149" s="21"/>
      <c r="OYT149" s="21"/>
      <c r="OYU149" s="21"/>
      <c r="OYV149" s="21"/>
      <c r="OYW149" s="21"/>
      <c r="OYX149" s="21"/>
      <c r="OYY149" s="21"/>
      <c r="OYZ149" s="21"/>
      <c r="OZA149" s="21"/>
      <c r="OZB149" s="21"/>
      <c r="OZC149" s="21"/>
      <c r="OZD149" s="21"/>
      <c r="OZE149" s="21"/>
      <c r="OZF149" s="21"/>
      <c r="OZG149" s="21"/>
      <c r="OZH149" s="21"/>
      <c r="OZI149" s="21"/>
      <c r="OZJ149" s="21"/>
      <c r="OZK149" s="21"/>
      <c r="OZL149" s="21"/>
      <c r="OZM149" s="21"/>
      <c r="OZN149" s="21"/>
      <c r="OZO149" s="21"/>
      <c r="OZP149" s="21"/>
      <c r="OZQ149" s="21"/>
      <c r="OZR149" s="21"/>
      <c r="OZS149" s="21"/>
      <c r="OZT149" s="21"/>
      <c r="OZU149" s="21"/>
      <c r="OZV149" s="21"/>
      <c r="OZW149" s="21"/>
      <c r="OZX149" s="21"/>
      <c r="OZY149" s="21"/>
      <c r="OZZ149" s="21"/>
      <c r="PAA149" s="21"/>
      <c r="PAB149" s="21"/>
      <c r="PAC149" s="21"/>
      <c r="PAD149" s="21"/>
      <c r="PAE149" s="21"/>
      <c r="PAF149" s="21"/>
      <c r="PAG149" s="21"/>
      <c r="PAH149" s="21"/>
      <c r="PAI149" s="21"/>
      <c r="PAJ149" s="21"/>
      <c r="PAK149" s="21"/>
      <c r="PAL149" s="21"/>
      <c r="PAM149" s="21"/>
      <c r="PAN149" s="21"/>
      <c r="PAO149" s="21"/>
      <c r="PAP149" s="21"/>
      <c r="PAQ149" s="21"/>
      <c r="PAR149" s="21"/>
      <c r="PAS149" s="21"/>
      <c r="PAT149" s="21"/>
      <c r="PAU149" s="21"/>
      <c r="PAV149" s="21"/>
      <c r="PAW149" s="21"/>
      <c r="PAX149" s="21"/>
      <c r="PAY149" s="21"/>
      <c r="PAZ149" s="21"/>
      <c r="PBA149" s="21"/>
      <c r="PBB149" s="21"/>
      <c r="PBC149" s="21"/>
      <c r="PBD149" s="21"/>
      <c r="PBE149" s="21"/>
      <c r="PBF149" s="21"/>
      <c r="PBG149" s="21"/>
      <c r="PBH149" s="21"/>
      <c r="PBI149" s="21"/>
      <c r="PBJ149" s="21"/>
      <c r="PBK149" s="21"/>
      <c r="PBL149" s="21"/>
      <c r="PBM149" s="21"/>
      <c r="PBN149" s="21"/>
      <c r="PBO149" s="21"/>
      <c r="PBP149" s="21"/>
      <c r="PBQ149" s="21"/>
      <c r="PBR149" s="21"/>
      <c r="PBS149" s="21"/>
      <c r="PBT149" s="21"/>
      <c r="PBU149" s="21"/>
      <c r="PBV149" s="21"/>
      <c r="PBW149" s="21"/>
      <c r="PBX149" s="21"/>
      <c r="PBY149" s="21"/>
      <c r="PBZ149" s="21"/>
      <c r="PCA149" s="21"/>
      <c r="PCB149" s="21"/>
      <c r="PCC149" s="21"/>
      <c r="PCD149" s="21"/>
      <c r="PCE149" s="21"/>
      <c r="PCF149" s="21"/>
      <c r="PCG149" s="21"/>
      <c r="PCH149" s="21"/>
      <c r="PCI149" s="21"/>
      <c r="PCJ149" s="21"/>
      <c r="PCK149" s="21"/>
      <c r="PCL149" s="21"/>
      <c r="PCM149" s="21"/>
      <c r="PCN149" s="21"/>
      <c r="PCO149" s="21"/>
      <c r="PCP149" s="21"/>
      <c r="PCQ149" s="21"/>
      <c r="PCR149" s="21"/>
      <c r="PCS149" s="21"/>
      <c r="PCT149" s="21"/>
      <c r="PCU149" s="21"/>
      <c r="PCV149" s="21"/>
      <c r="PCW149" s="21"/>
      <c r="PCX149" s="21"/>
      <c r="PCY149" s="21"/>
      <c r="PCZ149" s="21"/>
      <c r="PDA149" s="21"/>
      <c r="PDB149" s="21"/>
      <c r="PDC149" s="21"/>
      <c r="PDD149" s="21"/>
      <c r="PDE149" s="21"/>
      <c r="PDF149" s="21"/>
      <c r="PDG149" s="21"/>
      <c r="PDH149" s="21"/>
      <c r="PDI149" s="21"/>
      <c r="PDJ149" s="21"/>
      <c r="PDK149" s="21"/>
      <c r="PDL149" s="21"/>
      <c r="PDM149" s="21"/>
      <c r="PDN149" s="21"/>
      <c r="PDO149" s="21"/>
      <c r="PDP149" s="21"/>
      <c r="PDQ149" s="21"/>
      <c r="PDR149" s="21"/>
      <c r="PDS149" s="21"/>
      <c r="PDT149" s="21"/>
      <c r="PDU149" s="21"/>
      <c r="PDV149" s="21"/>
      <c r="PDW149" s="21"/>
      <c r="PDX149" s="21"/>
      <c r="PDY149" s="21"/>
      <c r="PDZ149" s="21"/>
      <c r="PEA149" s="21"/>
      <c r="PEB149" s="21"/>
      <c r="PEC149" s="21"/>
      <c r="PED149" s="21"/>
      <c r="PEE149" s="21"/>
      <c r="PEF149" s="21"/>
      <c r="PEG149" s="21"/>
      <c r="PEH149" s="21"/>
      <c r="PEI149" s="21"/>
      <c r="PEJ149" s="21"/>
      <c r="PEK149" s="21"/>
      <c r="PEL149" s="21"/>
      <c r="PEM149" s="21"/>
      <c r="PEN149" s="21"/>
      <c r="PEO149" s="21"/>
      <c r="PEP149" s="21"/>
      <c r="PEQ149" s="21"/>
      <c r="PER149" s="21"/>
      <c r="PES149" s="21"/>
      <c r="PET149" s="21"/>
      <c r="PEU149" s="21"/>
      <c r="PEV149" s="21"/>
      <c r="PEW149" s="21"/>
      <c r="PEX149" s="21"/>
      <c r="PEY149" s="21"/>
      <c r="PEZ149" s="21"/>
      <c r="PFA149" s="21"/>
      <c r="PFB149" s="21"/>
      <c r="PFC149" s="21"/>
      <c r="PFD149" s="21"/>
      <c r="PFE149" s="21"/>
      <c r="PFF149" s="21"/>
      <c r="PFG149" s="21"/>
      <c r="PFH149" s="21"/>
      <c r="PFI149" s="21"/>
      <c r="PFJ149" s="21"/>
      <c r="PFK149" s="21"/>
      <c r="PFL149" s="21"/>
      <c r="PFM149" s="21"/>
      <c r="PFN149" s="21"/>
      <c r="PFO149" s="21"/>
      <c r="PFP149" s="21"/>
      <c r="PFQ149" s="21"/>
      <c r="PFR149" s="21"/>
      <c r="PFS149" s="21"/>
      <c r="PFT149" s="21"/>
      <c r="PFU149" s="21"/>
      <c r="PFV149" s="21"/>
      <c r="PFW149" s="21"/>
      <c r="PFX149" s="21"/>
      <c r="PFY149" s="21"/>
      <c r="PFZ149" s="21"/>
      <c r="PGA149" s="21"/>
      <c r="PGB149" s="21"/>
      <c r="PGC149" s="21"/>
      <c r="PGD149" s="21"/>
      <c r="PGE149" s="21"/>
      <c r="PGF149" s="21"/>
      <c r="PGG149" s="21"/>
      <c r="PGH149" s="21"/>
      <c r="PGI149" s="21"/>
      <c r="PGJ149" s="21"/>
      <c r="PGK149" s="21"/>
      <c r="PGL149" s="21"/>
      <c r="PGM149" s="21"/>
      <c r="PGN149" s="21"/>
      <c r="PGO149" s="21"/>
      <c r="PGP149" s="21"/>
      <c r="PGQ149" s="21"/>
      <c r="PGR149" s="21"/>
      <c r="PGS149" s="21"/>
      <c r="PGT149" s="21"/>
      <c r="PGU149" s="21"/>
      <c r="PGV149" s="21"/>
      <c r="PGW149" s="21"/>
      <c r="PGX149" s="21"/>
      <c r="PGY149" s="21"/>
      <c r="PGZ149" s="21"/>
      <c r="PHA149" s="21"/>
      <c r="PHB149" s="21"/>
      <c r="PHC149" s="21"/>
      <c r="PHD149" s="21"/>
      <c r="PHE149" s="21"/>
      <c r="PHF149" s="21"/>
      <c r="PHG149" s="21"/>
      <c r="PHH149" s="21"/>
      <c r="PHI149" s="21"/>
      <c r="PHJ149" s="21"/>
      <c r="PHK149" s="21"/>
      <c r="PHL149" s="21"/>
      <c r="PHM149" s="21"/>
      <c r="PHN149" s="21"/>
      <c r="PHO149" s="21"/>
      <c r="PHP149" s="21"/>
      <c r="PHQ149" s="21"/>
      <c r="PHR149" s="21"/>
      <c r="PHS149" s="21"/>
      <c r="PHT149" s="21"/>
      <c r="PHU149" s="21"/>
      <c r="PHV149" s="21"/>
      <c r="PHW149" s="21"/>
      <c r="PHX149" s="21"/>
      <c r="PHY149" s="21"/>
      <c r="PHZ149" s="21"/>
      <c r="PIA149" s="21"/>
      <c r="PIB149" s="21"/>
      <c r="PIC149" s="21"/>
      <c r="PID149" s="21"/>
      <c r="PIE149" s="21"/>
      <c r="PIF149" s="21"/>
      <c r="PIG149" s="21"/>
      <c r="PIH149" s="21"/>
      <c r="PII149" s="21"/>
      <c r="PIJ149" s="21"/>
      <c r="PIK149" s="21"/>
      <c r="PIL149" s="21"/>
      <c r="PIM149" s="21"/>
      <c r="PIN149" s="21"/>
      <c r="PIO149" s="21"/>
      <c r="PIP149" s="21"/>
      <c r="PIQ149" s="21"/>
      <c r="PIR149" s="21"/>
      <c r="PIS149" s="21"/>
      <c r="PIT149" s="21"/>
      <c r="PIU149" s="21"/>
      <c r="PIV149" s="21"/>
      <c r="PIW149" s="21"/>
      <c r="PIX149" s="21"/>
      <c r="PIY149" s="21"/>
      <c r="PIZ149" s="21"/>
      <c r="PJA149" s="21"/>
      <c r="PJB149" s="21"/>
      <c r="PJC149" s="21"/>
      <c r="PJD149" s="21"/>
      <c r="PJE149" s="21"/>
      <c r="PJF149" s="21"/>
      <c r="PJG149" s="21"/>
      <c r="PJH149" s="21"/>
      <c r="PJI149" s="21"/>
      <c r="PJJ149" s="21"/>
      <c r="PJK149" s="21"/>
      <c r="PJL149" s="21"/>
      <c r="PJM149" s="21"/>
      <c r="PJN149" s="21"/>
      <c r="PJO149" s="21"/>
      <c r="PJP149" s="21"/>
      <c r="PJQ149" s="21"/>
      <c r="PJR149" s="21"/>
      <c r="PJS149" s="21"/>
      <c r="PJT149" s="21"/>
      <c r="PJU149" s="21"/>
      <c r="PJV149" s="21"/>
      <c r="PJW149" s="21"/>
      <c r="PJX149" s="21"/>
      <c r="PJY149" s="21"/>
      <c r="PJZ149" s="21"/>
      <c r="PKA149" s="21"/>
      <c r="PKB149" s="21"/>
      <c r="PKC149" s="21"/>
      <c r="PKD149" s="21"/>
      <c r="PKE149" s="21"/>
      <c r="PKF149" s="21"/>
      <c r="PKG149" s="21"/>
      <c r="PKH149" s="21"/>
      <c r="PKI149" s="21"/>
      <c r="PKJ149" s="21"/>
      <c r="PKK149" s="21"/>
      <c r="PKL149" s="21"/>
      <c r="PKM149" s="21"/>
      <c r="PKN149" s="21"/>
      <c r="PKO149" s="21"/>
      <c r="PKP149" s="21"/>
      <c r="PKQ149" s="21"/>
      <c r="PKR149" s="21"/>
      <c r="PKS149" s="21"/>
      <c r="PKT149" s="21"/>
      <c r="PKU149" s="21"/>
      <c r="PKV149" s="21"/>
      <c r="PKW149" s="21"/>
      <c r="PKX149" s="21"/>
      <c r="PKY149" s="21"/>
      <c r="PKZ149" s="21"/>
      <c r="PLA149" s="21"/>
      <c r="PLB149" s="21"/>
      <c r="PLC149" s="21"/>
      <c r="PLD149" s="21"/>
      <c r="PLE149" s="21"/>
      <c r="PLF149" s="21"/>
      <c r="PLG149" s="21"/>
      <c r="PLH149" s="21"/>
      <c r="PLI149" s="21"/>
      <c r="PLJ149" s="21"/>
      <c r="PLK149" s="21"/>
      <c r="PLL149" s="21"/>
      <c r="PLM149" s="21"/>
      <c r="PLN149" s="21"/>
      <c r="PLO149" s="21"/>
      <c r="PLP149" s="21"/>
      <c r="PLQ149" s="21"/>
      <c r="PLR149" s="21"/>
      <c r="PLS149" s="21"/>
      <c r="PLT149" s="21"/>
      <c r="PLU149" s="21"/>
      <c r="PLV149" s="21"/>
      <c r="PLW149" s="21"/>
      <c r="PLX149" s="21"/>
      <c r="PLY149" s="21"/>
      <c r="PLZ149" s="21"/>
      <c r="PMA149" s="21"/>
      <c r="PMB149" s="21"/>
      <c r="PMC149" s="21"/>
      <c r="PMD149" s="21"/>
      <c r="PME149" s="21"/>
      <c r="PMF149" s="21"/>
      <c r="PMG149" s="21"/>
      <c r="PMH149" s="21"/>
      <c r="PMI149" s="21"/>
      <c r="PMJ149" s="21"/>
      <c r="PMK149" s="21"/>
      <c r="PML149" s="21"/>
      <c r="PMM149" s="21"/>
      <c r="PMN149" s="21"/>
      <c r="PMO149" s="21"/>
      <c r="PMP149" s="21"/>
      <c r="PMQ149" s="21"/>
      <c r="PMR149" s="21"/>
      <c r="PMS149" s="21"/>
      <c r="PMT149" s="21"/>
      <c r="PMU149" s="21"/>
      <c r="PMV149" s="21"/>
      <c r="PMW149" s="21"/>
      <c r="PMX149" s="21"/>
      <c r="PMY149" s="21"/>
      <c r="PMZ149" s="21"/>
      <c r="PNA149" s="21"/>
      <c r="PNB149" s="21"/>
      <c r="PNC149" s="21"/>
      <c r="PND149" s="21"/>
      <c r="PNE149" s="21"/>
      <c r="PNF149" s="21"/>
      <c r="PNG149" s="21"/>
      <c r="PNH149" s="21"/>
      <c r="PNI149" s="21"/>
      <c r="PNJ149" s="21"/>
      <c r="PNK149" s="21"/>
      <c r="PNL149" s="21"/>
      <c r="PNM149" s="21"/>
      <c r="PNN149" s="21"/>
      <c r="PNO149" s="21"/>
      <c r="PNP149" s="21"/>
      <c r="PNQ149" s="21"/>
      <c r="PNR149" s="21"/>
      <c r="PNS149" s="21"/>
      <c r="PNT149" s="21"/>
      <c r="PNU149" s="21"/>
      <c r="PNV149" s="21"/>
      <c r="PNW149" s="21"/>
      <c r="PNX149" s="21"/>
      <c r="PNY149" s="21"/>
      <c r="PNZ149" s="21"/>
      <c r="POA149" s="21"/>
      <c r="POB149" s="21"/>
      <c r="POC149" s="21"/>
      <c r="POD149" s="21"/>
      <c r="POE149" s="21"/>
      <c r="POF149" s="21"/>
      <c r="POG149" s="21"/>
      <c r="POH149" s="21"/>
      <c r="POI149" s="21"/>
      <c r="POJ149" s="21"/>
      <c r="POK149" s="21"/>
      <c r="POL149" s="21"/>
      <c r="POM149" s="21"/>
      <c r="PON149" s="21"/>
      <c r="POO149" s="21"/>
      <c r="POP149" s="21"/>
      <c r="POQ149" s="21"/>
      <c r="POR149" s="21"/>
      <c r="POS149" s="21"/>
      <c r="POT149" s="21"/>
      <c r="POU149" s="21"/>
      <c r="POV149" s="21"/>
      <c r="POW149" s="21"/>
      <c r="POX149" s="21"/>
      <c r="POY149" s="21"/>
      <c r="POZ149" s="21"/>
      <c r="PPA149" s="21"/>
      <c r="PPB149" s="21"/>
      <c r="PPC149" s="21"/>
      <c r="PPD149" s="21"/>
      <c r="PPE149" s="21"/>
      <c r="PPF149" s="21"/>
      <c r="PPG149" s="21"/>
      <c r="PPH149" s="21"/>
      <c r="PPI149" s="21"/>
      <c r="PPJ149" s="21"/>
      <c r="PPK149" s="21"/>
      <c r="PPL149" s="21"/>
      <c r="PPM149" s="21"/>
      <c r="PPN149" s="21"/>
      <c r="PPO149" s="21"/>
      <c r="PPP149" s="21"/>
      <c r="PPQ149" s="21"/>
      <c r="PPR149" s="21"/>
      <c r="PPS149" s="21"/>
      <c r="PPT149" s="21"/>
      <c r="PPU149" s="21"/>
      <c r="PPV149" s="21"/>
      <c r="PPW149" s="21"/>
      <c r="PPX149" s="21"/>
      <c r="PPY149" s="21"/>
      <c r="PPZ149" s="21"/>
      <c r="PQA149" s="21"/>
      <c r="PQB149" s="21"/>
      <c r="PQC149" s="21"/>
      <c r="PQD149" s="21"/>
      <c r="PQE149" s="21"/>
      <c r="PQF149" s="21"/>
      <c r="PQG149" s="21"/>
      <c r="PQH149" s="21"/>
      <c r="PQI149" s="21"/>
      <c r="PQJ149" s="21"/>
      <c r="PQK149" s="21"/>
      <c r="PQL149" s="21"/>
      <c r="PQM149" s="21"/>
      <c r="PQN149" s="21"/>
      <c r="PQO149" s="21"/>
      <c r="PQP149" s="21"/>
      <c r="PQQ149" s="21"/>
      <c r="PQR149" s="21"/>
      <c r="PQS149" s="21"/>
      <c r="PQT149" s="21"/>
      <c r="PQU149" s="21"/>
      <c r="PQV149" s="21"/>
      <c r="PQW149" s="21"/>
      <c r="PQX149" s="21"/>
      <c r="PQY149" s="21"/>
      <c r="PQZ149" s="21"/>
      <c r="PRA149" s="21"/>
      <c r="PRB149" s="21"/>
      <c r="PRC149" s="21"/>
      <c r="PRD149" s="21"/>
      <c r="PRE149" s="21"/>
      <c r="PRF149" s="21"/>
      <c r="PRG149" s="21"/>
      <c r="PRH149" s="21"/>
      <c r="PRI149" s="21"/>
      <c r="PRJ149" s="21"/>
      <c r="PRK149" s="21"/>
      <c r="PRL149" s="21"/>
      <c r="PRM149" s="21"/>
      <c r="PRN149" s="21"/>
      <c r="PRO149" s="21"/>
      <c r="PRP149" s="21"/>
      <c r="PRQ149" s="21"/>
      <c r="PRR149" s="21"/>
      <c r="PRS149" s="21"/>
      <c r="PRT149" s="21"/>
      <c r="PRU149" s="21"/>
      <c r="PRV149" s="21"/>
      <c r="PRW149" s="21"/>
      <c r="PRX149" s="21"/>
      <c r="PRY149" s="21"/>
      <c r="PRZ149" s="21"/>
      <c r="PSA149" s="21"/>
      <c r="PSB149" s="21"/>
      <c r="PSC149" s="21"/>
      <c r="PSD149" s="21"/>
      <c r="PSE149" s="21"/>
      <c r="PSF149" s="21"/>
      <c r="PSG149" s="21"/>
      <c r="PSH149" s="21"/>
      <c r="PSI149" s="21"/>
      <c r="PSJ149" s="21"/>
      <c r="PSK149" s="21"/>
      <c r="PSL149" s="21"/>
      <c r="PSM149" s="21"/>
      <c r="PSN149" s="21"/>
      <c r="PSO149" s="21"/>
      <c r="PSP149" s="21"/>
      <c r="PSQ149" s="21"/>
      <c r="PSR149" s="21"/>
      <c r="PSS149" s="21"/>
      <c r="PST149" s="21"/>
      <c r="PSU149" s="21"/>
      <c r="PSV149" s="21"/>
      <c r="PSW149" s="21"/>
      <c r="PSX149" s="21"/>
      <c r="PSY149" s="21"/>
      <c r="PSZ149" s="21"/>
      <c r="PTA149" s="21"/>
      <c r="PTB149" s="21"/>
      <c r="PTC149" s="21"/>
      <c r="PTD149" s="21"/>
      <c r="PTE149" s="21"/>
      <c r="PTF149" s="21"/>
      <c r="PTG149" s="21"/>
      <c r="PTH149" s="21"/>
      <c r="PTI149" s="21"/>
      <c r="PTJ149" s="21"/>
      <c r="PTK149" s="21"/>
      <c r="PTL149" s="21"/>
      <c r="PTM149" s="21"/>
      <c r="PTN149" s="21"/>
      <c r="PTO149" s="21"/>
      <c r="PTP149" s="21"/>
      <c r="PTQ149" s="21"/>
      <c r="PTR149" s="21"/>
      <c r="PTS149" s="21"/>
      <c r="PTT149" s="21"/>
      <c r="PTU149" s="21"/>
      <c r="PTV149" s="21"/>
      <c r="PTW149" s="21"/>
      <c r="PTX149" s="21"/>
      <c r="PTY149" s="21"/>
      <c r="PTZ149" s="21"/>
      <c r="PUA149" s="21"/>
      <c r="PUB149" s="21"/>
      <c r="PUC149" s="21"/>
      <c r="PUD149" s="21"/>
      <c r="PUE149" s="21"/>
      <c r="PUF149" s="21"/>
      <c r="PUG149" s="21"/>
      <c r="PUH149" s="21"/>
      <c r="PUI149" s="21"/>
      <c r="PUJ149" s="21"/>
      <c r="PUK149" s="21"/>
      <c r="PUL149" s="21"/>
      <c r="PUM149" s="21"/>
      <c r="PUN149" s="21"/>
      <c r="PUO149" s="21"/>
      <c r="PUP149" s="21"/>
      <c r="PUQ149" s="21"/>
      <c r="PUR149" s="21"/>
      <c r="PUS149" s="21"/>
      <c r="PUT149" s="21"/>
      <c r="PUU149" s="21"/>
      <c r="PUV149" s="21"/>
      <c r="PUW149" s="21"/>
      <c r="PUX149" s="21"/>
      <c r="PUY149" s="21"/>
      <c r="PUZ149" s="21"/>
      <c r="PVA149" s="21"/>
      <c r="PVB149" s="21"/>
      <c r="PVC149" s="21"/>
      <c r="PVD149" s="21"/>
      <c r="PVE149" s="21"/>
      <c r="PVF149" s="21"/>
      <c r="PVG149" s="21"/>
      <c r="PVH149" s="21"/>
      <c r="PVI149" s="21"/>
      <c r="PVJ149" s="21"/>
      <c r="PVK149" s="21"/>
      <c r="PVL149" s="21"/>
      <c r="PVM149" s="21"/>
      <c r="PVN149" s="21"/>
      <c r="PVO149" s="21"/>
      <c r="PVP149" s="21"/>
      <c r="PVQ149" s="21"/>
      <c r="PVR149" s="21"/>
      <c r="PVS149" s="21"/>
      <c r="PVT149" s="21"/>
      <c r="PVU149" s="21"/>
      <c r="PVV149" s="21"/>
      <c r="PVW149" s="21"/>
      <c r="PVX149" s="21"/>
      <c r="PVY149" s="21"/>
      <c r="PVZ149" s="21"/>
      <c r="PWA149" s="21"/>
      <c r="PWB149" s="21"/>
      <c r="PWC149" s="21"/>
      <c r="PWD149" s="21"/>
      <c r="PWE149" s="21"/>
      <c r="PWF149" s="21"/>
      <c r="PWG149" s="21"/>
      <c r="PWH149" s="21"/>
      <c r="PWI149" s="21"/>
      <c r="PWJ149" s="21"/>
      <c r="PWK149" s="21"/>
      <c r="PWL149" s="21"/>
      <c r="PWM149" s="21"/>
      <c r="PWN149" s="21"/>
      <c r="PWO149" s="21"/>
      <c r="PWP149" s="21"/>
      <c r="PWQ149" s="21"/>
      <c r="PWR149" s="21"/>
      <c r="PWS149" s="21"/>
      <c r="PWT149" s="21"/>
      <c r="PWU149" s="21"/>
      <c r="PWV149" s="21"/>
      <c r="PWW149" s="21"/>
      <c r="PWX149" s="21"/>
      <c r="PWY149" s="21"/>
      <c r="PWZ149" s="21"/>
      <c r="PXA149" s="21"/>
      <c r="PXB149" s="21"/>
      <c r="PXC149" s="21"/>
      <c r="PXD149" s="21"/>
      <c r="PXE149" s="21"/>
      <c r="PXF149" s="21"/>
      <c r="PXG149" s="21"/>
      <c r="PXH149" s="21"/>
      <c r="PXI149" s="21"/>
      <c r="PXJ149" s="21"/>
      <c r="PXK149" s="21"/>
      <c r="PXL149" s="21"/>
      <c r="PXM149" s="21"/>
      <c r="PXN149" s="21"/>
      <c r="PXO149" s="21"/>
      <c r="PXP149" s="21"/>
      <c r="PXQ149" s="21"/>
      <c r="PXR149" s="21"/>
      <c r="PXS149" s="21"/>
      <c r="PXT149" s="21"/>
      <c r="PXU149" s="21"/>
      <c r="PXV149" s="21"/>
      <c r="PXW149" s="21"/>
      <c r="PXX149" s="21"/>
      <c r="PXY149" s="21"/>
      <c r="PXZ149" s="21"/>
      <c r="PYA149" s="21"/>
      <c r="PYB149" s="21"/>
      <c r="PYC149" s="21"/>
      <c r="PYD149" s="21"/>
      <c r="PYE149" s="21"/>
      <c r="PYF149" s="21"/>
      <c r="PYG149" s="21"/>
      <c r="PYH149" s="21"/>
      <c r="PYI149" s="21"/>
      <c r="PYJ149" s="21"/>
      <c r="PYK149" s="21"/>
      <c r="PYL149" s="21"/>
      <c r="PYM149" s="21"/>
      <c r="PYN149" s="21"/>
      <c r="PYO149" s="21"/>
      <c r="PYP149" s="21"/>
      <c r="PYQ149" s="21"/>
      <c r="PYR149" s="21"/>
      <c r="PYS149" s="21"/>
      <c r="PYT149" s="21"/>
      <c r="PYU149" s="21"/>
      <c r="PYV149" s="21"/>
      <c r="PYW149" s="21"/>
      <c r="PYX149" s="21"/>
      <c r="PYY149" s="21"/>
      <c r="PYZ149" s="21"/>
      <c r="PZA149" s="21"/>
      <c r="PZB149" s="21"/>
      <c r="PZC149" s="21"/>
      <c r="PZD149" s="21"/>
      <c r="PZE149" s="21"/>
      <c r="PZF149" s="21"/>
      <c r="PZG149" s="21"/>
      <c r="PZH149" s="21"/>
      <c r="PZI149" s="21"/>
      <c r="PZJ149" s="21"/>
      <c r="PZK149" s="21"/>
      <c r="PZL149" s="21"/>
      <c r="PZM149" s="21"/>
      <c r="PZN149" s="21"/>
      <c r="PZO149" s="21"/>
      <c r="PZP149" s="21"/>
      <c r="PZQ149" s="21"/>
      <c r="PZR149" s="21"/>
      <c r="PZS149" s="21"/>
      <c r="PZT149" s="21"/>
      <c r="PZU149" s="21"/>
      <c r="PZV149" s="21"/>
      <c r="PZW149" s="21"/>
      <c r="PZX149" s="21"/>
      <c r="PZY149" s="21"/>
      <c r="PZZ149" s="21"/>
      <c r="QAA149" s="21"/>
      <c r="QAB149" s="21"/>
      <c r="QAC149" s="21"/>
      <c r="QAD149" s="21"/>
      <c r="QAE149" s="21"/>
      <c r="QAF149" s="21"/>
      <c r="QAG149" s="21"/>
      <c r="QAH149" s="21"/>
      <c r="QAI149" s="21"/>
      <c r="QAJ149" s="21"/>
      <c r="QAK149" s="21"/>
      <c r="QAL149" s="21"/>
      <c r="QAM149" s="21"/>
      <c r="QAN149" s="21"/>
      <c r="QAO149" s="21"/>
      <c r="QAP149" s="21"/>
      <c r="QAQ149" s="21"/>
      <c r="QAR149" s="21"/>
      <c r="QAS149" s="21"/>
      <c r="QAT149" s="21"/>
      <c r="QAU149" s="21"/>
      <c r="QAV149" s="21"/>
      <c r="QAW149" s="21"/>
      <c r="QAX149" s="21"/>
      <c r="QAY149" s="21"/>
      <c r="QAZ149" s="21"/>
      <c r="QBA149" s="21"/>
      <c r="QBB149" s="21"/>
      <c r="QBC149" s="21"/>
      <c r="QBD149" s="21"/>
      <c r="QBE149" s="21"/>
      <c r="QBF149" s="21"/>
      <c r="QBG149" s="21"/>
      <c r="QBH149" s="21"/>
      <c r="QBI149" s="21"/>
      <c r="QBJ149" s="21"/>
      <c r="QBK149" s="21"/>
      <c r="QBL149" s="21"/>
      <c r="QBM149" s="21"/>
      <c r="QBN149" s="21"/>
      <c r="QBO149" s="21"/>
      <c r="QBP149" s="21"/>
      <c r="QBQ149" s="21"/>
      <c r="QBR149" s="21"/>
      <c r="QBS149" s="21"/>
      <c r="QBT149" s="21"/>
      <c r="QBU149" s="21"/>
      <c r="QBV149" s="21"/>
      <c r="QBW149" s="21"/>
      <c r="QBX149" s="21"/>
      <c r="QBY149" s="21"/>
      <c r="QBZ149" s="21"/>
      <c r="QCA149" s="21"/>
      <c r="QCB149" s="21"/>
      <c r="QCC149" s="21"/>
      <c r="QCD149" s="21"/>
      <c r="QCE149" s="21"/>
      <c r="QCF149" s="21"/>
      <c r="QCG149" s="21"/>
      <c r="QCH149" s="21"/>
      <c r="QCI149" s="21"/>
      <c r="QCJ149" s="21"/>
      <c r="QCK149" s="21"/>
      <c r="QCL149" s="21"/>
      <c r="QCM149" s="21"/>
      <c r="QCN149" s="21"/>
      <c r="QCO149" s="21"/>
      <c r="QCP149" s="21"/>
      <c r="QCQ149" s="21"/>
      <c r="QCR149" s="21"/>
      <c r="QCS149" s="21"/>
      <c r="QCT149" s="21"/>
      <c r="QCU149" s="21"/>
      <c r="QCV149" s="21"/>
      <c r="QCW149" s="21"/>
      <c r="QCX149" s="21"/>
      <c r="QCY149" s="21"/>
      <c r="QCZ149" s="21"/>
      <c r="QDA149" s="21"/>
      <c r="QDB149" s="21"/>
      <c r="QDC149" s="21"/>
      <c r="QDD149" s="21"/>
      <c r="QDE149" s="21"/>
      <c r="QDF149" s="21"/>
      <c r="QDG149" s="21"/>
      <c r="QDH149" s="21"/>
      <c r="QDI149" s="21"/>
      <c r="QDJ149" s="21"/>
      <c r="QDK149" s="21"/>
      <c r="QDL149" s="21"/>
      <c r="QDM149" s="21"/>
      <c r="QDN149" s="21"/>
      <c r="QDO149" s="21"/>
      <c r="QDP149" s="21"/>
      <c r="QDQ149" s="21"/>
      <c r="QDR149" s="21"/>
      <c r="QDS149" s="21"/>
      <c r="QDT149" s="21"/>
      <c r="QDU149" s="21"/>
      <c r="QDV149" s="21"/>
      <c r="QDW149" s="21"/>
      <c r="QDX149" s="21"/>
      <c r="QDY149" s="21"/>
      <c r="QDZ149" s="21"/>
      <c r="QEA149" s="21"/>
      <c r="QEB149" s="21"/>
      <c r="QEC149" s="21"/>
      <c r="QED149" s="21"/>
      <c r="QEE149" s="21"/>
      <c r="QEF149" s="21"/>
      <c r="QEG149" s="21"/>
      <c r="QEH149" s="21"/>
      <c r="QEI149" s="21"/>
      <c r="QEJ149" s="21"/>
      <c r="QEK149" s="21"/>
      <c r="QEL149" s="21"/>
      <c r="QEM149" s="21"/>
      <c r="QEN149" s="21"/>
      <c r="QEO149" s="21"/>
      <c r="QEP149" s="21"/>
      <c r="QEQ149" s="21"/>
      <c r="QER149" s="21"/>
      <c r="QES149" s="21"/>
      <c r="QET149" s="21"/>
      <c r="QEU149" s="21"/>
      <c r="QEV149" s="21"/>
      <c r="QEW149" s="21"/>
      <c r="QEX149" s="21"/>
      <c r="QEY149" s="21"/>
      <c r="QEZ149" s="21"/>
      <c r="QFA149" s="21"/>
      <c r="QFB149" s="21"/>
      <c r="QFC149" s="21"/>
      <c r="QFD149" s="21"/>
      <c r="QFE149" s="21"/>
      <c r="QFF149" s="21"/>
      <c r="QFG149" s="21"/>
      <c r="QFH149" s="21"/>
      <c r="QFI149" s="21"/>
      <c r="QFJ149" s="21"/>
      <c r="QFK149" s="21"/>
      <c r="QFL149" s="21"/>
      <c r="QFM149" s="21"/>
      <c r="QFN149" s="21"/>
      <c r="QFO149" s="21"/>
      <c r="QFP149" s="21"/>
      <c r="QFQ149" s="21"/>
      <c r="QFR149" s="21"/>
      <c r="QFS149" s="21"/>
      <c r="QFT149" s="21"/>
      <c r="QFU149" s="21"/>
      <c r="QFV149" s="21"/>
      <c r="QFW149" s="21"/>
      <c r="QFX149" s="21"/>
      <c r="QFY149" s="21"/>
      <c r="QFZ149" s="21"/>
      <c r="QGA149" s="21"/>
      <c r="QGB149" s="21"/>
      <c r="QGC149" s="21"/>
      <c r="QGD149" s="21"/>
      <c r="QGE149" s="21"/>
      <c r="QGF149" s="21"/>
      <c r="QGG149" s="21"/>
      <c r="QGH149" s="21"/>
      <c r="QGI149" s="21"/>
      <c r="QGJ149" s="21"/>
      <c r="QGK149" s="21"/>
      <c r="QGL149" s="21"/>
      <c r="QGM149" s="21"/>
      <c r="QGN149" s="21"/>
      <c r="QGO149" s="21"/>
      <c r="QGP149" s="21"/>
      <c r="QGQ149" s="21"/>
      <c r="QGR149" s="21"/>
      <c r="QGS149" s="21"/>
      <c r="QGT149" s="21"/>
      <c r="QGU149" s="21"/>
      <c r="QGV149" s="21"/>
      <c r="QGW149" s="21"/>
      <c r="QGX149" s="21"/>
      <c r="QGY149" s="21"/>
      <c r="QGZ149" s="21"/>
      <c r="QHA149" s="21"/>
      <c r="QHB149" s="21"/>
      <c r="QHC149" s="21"/>
      <c r="QHD149" s="21"/>
      <c r="QHE149" s="21"/>
      <c r="QHF149" s="21"/>
      <c r="QHG149" s="21"/>
      <c r="QHH149" s="21"/>
      <c r="QHI149" s="21"/>
      <c r="QHJ149" s="21"/>
      <c r="QHK149" s="21"/>
      <c r="QHL149" s="21"/>
      <c r="QHM149" s="21"/>
      <c r="QHN149" s="21"/>
      <c r="QHO149" s="21"/>
      <c r="QHP149" s="21"/>
      <c r="QHQ149" s="21"/>
      <c r="QHR149" s="21"/>
      <c r="QHS149" s="21"/>
      <c r="QHT149" s="21"/>
      <c r="QHU149" s="21"/>
      <c r="QHV149" s="21"/>
      <c r="QHW149" s="21"/>
      <c r="QHX149" s="21"/>
      <c r="QHY149" s="21"/>
      <c r="QHZ149" s="21"/>
      <c r="QIA149" s="21"/>
      <c r="QIB149" s="21"/>
      <c r="QIC149" s="21"/>
      <c r="QID149" s="21"/>
      <c r="QIE149" s="21"/>
      <c r="QIF149" s="21"/>
      <c r="QIG149" s="21"/>
      <c r="QIH149" s="21"/>
      <c r="QII149" s="21"/>
      <c r="QIJ149" s="21"/>
      <c r="QIK149" s="21"/>
      <c r="QIL149" s="21"/>
      <c r="QIM149" s="21"/>
      <c r="QIN149" s="21"/>
      <c r="QIO149" s="21"/>
      <c r="QIP149" s="21"/>
      <c r="QIQ149" s="21"/>
      <c r="QIR149" s="21"/>
      <c r="QIS149" s="21"/>
      <c r="QIT149" s="21"/>
      <c r="QIU149" s="21"/>
      <c r="QIV149" s="21"/>
      <c r="QIW149" s="21"/>
      <c r="QIX149" s="21"/>
      <c r="QIY149" s="21"/>
      <c r="QIZ149" s="21"/>
      <c r="QJA149" s="21"/>
      <c r="QJB149" s="21"/>
      <c r="QJC149" s="21"/>
      <c r="QJD149" s="21"/>
      <c r="QJE149" s="21"/>
      <c r="QJF149" s="21"/>
      <c r="QJG149" s="21"/>
      <c r="QJH149" s="21"/>
      <c r="QJI149" s="21"/>
      <c r="QJJ149" s="21"/>
      <c r="QJK149" s="21"/>
      <c r="QJL149" s="21"/>
      <c r="QJM149" s="21"/>
      <c r="QJN149" s="21"/>
      <c r="QJO149" s="21"/>
      <c r="QJP149" s="21"/>
      <c r="QJQ149" s="21"/>
      <c r="QJR149" s="21"/>
      <c r="QJS149" s="21"/>
      <c r="QJT149" s="21"/>
      <c r="QJU149" s="21"/>
      <c r="QJV149" s="21"/>
      <c r="QJW149" s="21"/>
      <c r="QJX149" s="21"/>
      <c r="QJY149" s="21"/>
      <c r="QJZ149" s="21"/>
      <c r="QKA149" s="21"/>
      <c r="QKB149" s="21"/>
      <c r="QKC149" s="21"/>
      <c r="QKD149" s="21"/>
      <c r="QKE149" s="21"/>
      <c r="QKF149" s="21"/>
      <c r="QKG149" s="21"/>
      <c r="QKH149" s="21"/>
      <c r="QKI149" s="21"/>
      <c r="QKJ149" s="21"/>
      <c r="QKK149" s="21"/>
      <c r="QKL149" s="21"/>
      <c r="QKM149" s="21"/>
      <c r="QKN149" s="21"/>
      <c r="QKO149" s="21"/>
      <c r="QKP149" s="21"/>
      <c r="QKQ149" s="21"/>
      <c r="QKR149" s="21"/>
      <c r="QKS149" s="21"/>
      <c r="QKT149" s="21"/>
      <c r="QKU149" s="21"/>
      <c r="QKV149" s="21"/>
      <c r="QKW149" s="21"/>
      <c r="QKX149" s="21"/>
      <c r="QKY149" s="21"/>
      <c r="QKZ149" s="21"/>
      <c r="QLA149" s="21"/>
      <c r="QLB149" s="21"/>
      <c r="QLC149" s="21"/>
      <c r="QLD149" s="21"/>
      <c r="QLE149" s="21"/>
      <c r="QLF149" s="21"/>
      <c r="QLG149" s="21"/>
      <c r="QLH149" s="21"/>
      <c r="QLI149" s="21"/>
      <c r="QLJ149" s="21"/>
      <c r="QLK149" s="21"/>
      <c r="QLL149" s="21"/>
      <c r="QLM149" s="21"/>
      <c r="QLN149" s="21"/>
      <c r="QLO149" s="21"/>
      <c r="QLP149" s="21"/>
      <c r="QLQ149" s="21"/>
      <c r="QLR149" s="21"/>
      <c r="QLS149" s="21"/>
      <c r="QLT149" s="21"/>
      <c r="QLU149" s="21"/>
      <c r="QLV149" s="21"/>
      <c r="QLW149" s="21"/>
      <c r="QLX149" s="21"/>
      <c r="QLY149" s="21"/>
      <c r="QLZ149" s="21"/>
      <c r="QMA149" s="21"/>
      <c r="QMB149" s="21"/>
      <c r="QMC149" s="21"/>
      <c r="QMD149" s="21"/>
      <c r="QME149" s="21"/>
      <c r="QMF149" s="21"/>
      <c r="QMG149" s="21"/>
      <c r="QMH149" s="21"/>
      <c r="QMI149" s="21"/>
      <c r="QMJ149" s="21"/>
      <c r="QMK149" s="21"/>
      <c r="QML149" s="21"/>
      <c r="QMM149" s="21"/>
      <c r="QMN149" s="21"/>
      <c r="QMO149" s="21"/>
      <c r="QMP149" s="21"/>
      <c r="QMQ149" s="21"/>
      <c r="QMR149" s="21"/>
      <c r="QMS149" s="21"/>
      <c r="QMT149" s="21"/>
      <c r="QMU149" s="21"/>
      <c r="QMV149" s="21"/>
      <c r="QMW149" s="21"/>
      <c r="QMX149" s="21"/>
      <c r="QMY149" s="21"/>
      <c r="QMZ149" s="21"/>
      <c r="QNA149" s="21"/>
      <c r="QNB149" s="21"/>
      <c r="QNC149" s="21"/>
      <c r="QND149" s="21"/>
      <c r="QNE149" s="21"/>
      <c r="QNF149" s="21"/>
      <c r="QNG149" s="21"/>
      <c r="QNH149" s="21"/>
      <c r="QNI149" s="21"/>
      <c r="QNJ149" s="21"/>
      <c r="QNK149" s="21"/>
      <c r="QNL149" s="21"/>
      <c r="QNM149" s="21"/>
      <c r="QNN149" s="21"/>
      <c r="QNO149" s="21"/>
      <c r="QNP149" s="21"/>
      <c r="QNQ149" s="21"/>
      <c r="QNR149" s="21"/>
      <c r="QNS149" s="21"/>
      <c r="QNT149" s="21"/>
      <c r="QNU149" s="21"/>
      <c r="QNV149" s="21"/>
      <c r="QNW149" s="21"/>
      <c r="QNX149" s="21"/>
      <c r="QNY149" s="21"/>
      <c r="QNZ149" s="21"/>
      <c r="QOA149" s="21"/>
      <c r="QOB149" s="21"/>
      <c r="QOC149" s="21"/>
      <c r="QOD149" s="21"/>
      <c r="QOE149" s="21"/>
      <c r="QOF149" s="21"/>
      <c r="QOG149" s="21"/>
      <c r="QOH149" s="21"/>
      <c r="QOI149" s="21"/>
      <c r="QOJ149" s="21"/>
      <c r="QOK149" s="21"/>
      <c r="QOL149" s="21"/>
      <c r="QOM149" s="21"/>
      <c r="QON149" s="21"/>
      <c r="QOO149" s="21"/>
      <c r="QOP149" s="21"/>
      <c r="QOQ149" s="21"/>
      <c r="QOR149" s="21"/>
      <c r="QOS149" s="21"/>
      <c r="QOT149" s="21"/>
      <c r="QOU149" s="21"/>
      <c r="QOV149" s="21"/>
      <c r="QOW149" s="21"/>
      <c r="QOX149" s="21"/>
      <c r="QOY149" s="21"/>
      <c r="QOZ149" s="21"/>
      <c r="QPA149" s="21"/>
      <c r="QPB149" s="21"/>
      <c r="QPC149" s="21"/>
      <c r="QPD149" s="21"/>
      <c r="QPE149" s="21"/>
      <c r="QPF149" s="21"/>
      <c r="QPG149" s="21"/>
      <c r="QPH149" s="21"/>
      <c r="QPI149" s="21"/>
      <c r="QPJ149" s="21"/>
      <c r="QPK149" s="21"/>
      <c r="QPL149" s="21"/>
      <c r="QPM149" s="21"/>
      <c r="QPN149" s="21"/>
      <c r="QPO149" s="21"/>
      <c r="QPP149" s="21"/>
      <c r="QPQ149" s="21"/>
      <c r="QPR149" s="21"/>
      <c r="QPS149" s="21"/>
      <c r="QPT149" s="21"/>
      <c r="QPU149" s="21"/>
      <c r="QPV149" s="21"/>
      <c r="QPW149" s="21"/>
      <c r="QPX149" s="21"/>
      <c r="QPY149" s="21"/>
      <c r="QPZ149" s="21"/>
      <c r="QQA149" s="21"/>
      <c r="QQB149" s="21"/>
      <c r="QQC149" s="21"/>
      <c r="QQD149" s="21"/>
      <c r="QQE149" s="21"/>
      <c r="QQF149" s="21"/>
      <c r="QQG149" s="21"/>
      <c r="QQH149" s="21"/>
      <c r="QQI149" s="21"/>
      <c r="QQJ149" s="21"/>
      <c r="QQK149" s="21"/>
      <c r="QQL149" s="21"/>
      <c r="QQM149" s="21"/>
      <c r="QQN149" s="21"/>
      <c r="QQO149" s="21"/>
      <c r="QQP149" s="21"/>
      <c r="QQQ149" s="21"/>
      <c r="QQR149" s="21"/>
      <c r="QQS149" s="21"/>
      <c r="QQT149" s="21"/>
      <c r="QQU149" s="21"/>
      <c r="QQV149" s="21"/>
      <c r="QQW149" s="21"/>
      <c r="QQX149" s="21"/>
      <c r="QQY149" s="21"/>
      <c r="QQZ149" s="21"/>
      <c r="QRA149" s="21"/>
      <c r="QRB149" s="21"/>
      <c r="QRC149" s="21"/>
      <c r="QRD149" s="21"/>
      <c r="QRE149" s="21"/>
      <c r="QRF149" s="21"/>
      <c r="QRG149" s="21"/>
      <c r="QRH149" s="21"/>
      <c r="QRI149" s="21"/>
      <c r="QRJ149" s="21"/>
      <c r="QRK149" s="21"/>
      <c r="QRL149" s="21"/>
      <c r="QRM149" s="21"/>
      <c r="QRN149" s="21"/>
      <c r="QRO149" s="21"/>
      <c r="QRP149" s="21"/>
      <c r="QRQ149" s="21"/>
      <c r="QRR149" s="21"/>
      <c r="QRS149" s="21"/>
      <c r="QRT149" s="21"/>
      <c r="QRU149" s="21"/>
      <c r="QRV149" s="21"/>
      <c r="QRW149" s="21"/>
      <c r="QRX149" s="21"/>
      <c r="QRY149" s="21"/>
      <c r="QRZ149" s="21"/>
      <c r="QSA149" s="21"/>
      <c r="QSB149" s="21"/>
      <c r="QSC149" s="21"/>
      <c r="QSD149" s="21"/>
      <c r="QSE149" s="21"/>
      <c r="QSF149" s="21"/>
      <c r="QSG149" s="21"/>
      <c r="QSH149" s="21"/>
      <c r="QSI149" s="21"/>
      <c r="QSJ149" s="21"/>
      <c r="QSK149" s="21"/>
      <c r="QSL149" s="21"/>
      <c r="QSM149" s="21"/>
      <c r="QSN149" s="21"/>
      <c r="QSO149" s="21"/>
      <c r="QSP149" s="21"/>
      <c r="QSQ149" s="21"/>
      <c r="QSR149" s="21"/>
      <c r="QSS149" s="21"/>
      <c r="QST149" s="21"/>
      <c r="QSU149" s="21"/>
      <c r="QSV149" s="21"/>
      <c r="QSW149" s="21"/>
      <c r="QSX149" s="21"/>
      <c r="QSY149" s="21"/>
      <c r="QSZ149" s="21"/>
      <c r="QTA149" s="21"/>
      <c r="QTB149" s="21"/>
      <c r="QTC149" s="21"/>
      <c r="QTD149" s="21"/>
      <c r="QTE149" s="21"/>
      <c r="QTF149" s="21"/>
      <c r="QTG149" s="21"/>
      <c r="QTH149" s="21"/>
      <c r="QTI149" s="21"/>
      <c r="QTJ149" s="21"/>
      <c r="QTK149" s="21"/>
      <c r="QTL149" s="21"/>
      <c r="QTM149" s="21"/>
      <c r="QTN149" s="21"/>
      <c r="QTO149" s="21"/>
      <c r="QTP149" s="21"/>
      <c r="QTQ149" s="21"/>
      <c r="QTR149" s="21"/>
      <c r="QTS149" s="21"/>
      <c r="QTT149" s="21"/>
      <c r="QTU149" s="21"/>
      <c r="QTV149" s="21"/>
      <c r="QTW149" s="21"/>
      <c r="QTX149" s="21"/>
      <c r="QTY149" s="21"/>
      <c r="QTZ149" s="21"/>
      <c r="QUA149" s="21"/>
      <c r="QUB149" s="21"/>
      <c r="QUC149" s="21"/>
      <c r="QUD149" s="21"/>
      <c r="QUE149" s="21"/>
      <c r="QUF149" s="21"/>
      <c r="QUG149" s="21"/>
      <c r="QUH149" s="21"/>
      <c r="QUI149" s="21"/>
      <c r="QUJ149" s="21"/>
      <c r="QUK149" s="21"/>
      <c r="QUL149" s="21"/>
      <c r="QUM149" s="21"/>
      <c r="QUN149" s="21"/>
      <c r="QUO149" s="21"/>
      <c r="QUP149" s="21"/>
      <c r="QUQ149" s="21"/>
      <c r="QUR149" s="21"/>
      <c r="QUS149" s="21"/>
      <c r="QUT149" s="21"/>
      <c r="QUU149" s="21"/>
      <c r="QUV149" s="21"/>
      <c r="QUW149" s="21"/>
      <c r="QUX149" s="21"/>
      <c r="QUY149" s="21"/>
      <c r="QUZ149" s="21"/>
      <c r="QVA149" s="21"/>
      <c r="QVB149" s="21"/>
      <c r="QVC149" s="21"/>
      <c r="QVD149" s="21"/>
      <c r="QVE149" s="21"/>
      <c r="QVF149" s="21"/>
      <c r="QVG149" s="21"/>
      <c r="QVH149" s="21"/>
      <c r="QVI149" s="21"/>
      <c r="QVJ149" s="21"/>
      <c r="QVK149" s="21"/>
      <c r="QVL149" s="21"/>
      <c r="QVM149" s="21"/>
      <c r="QVN149" s="21"/>
      <c r="QVO149" s="21"/>
      <c r="QVP149" s="21"/>
      <c r="QVQ149" s="21"/>
      <c r="QVR149" s="21"/>
      <c r="QVS149" s="21"/>
      <c r="QVT149" s="21"/>
      <c r="QVU149" s="21"/>
      <c r="QVV149" s="21"/>
      <c r="QVW149" s="21"/>
      <c r="QVX149" s="21"/>
      <c r="QVY149" s="21"/>
      <c r="QVZ149" s="21"/>
      <c r="QWA149" s="21"/>
      <c r="QWB149" s="21"/>
      <c r="QWC149" s="21"/>
      <c r="QWD149" s="21"/>
      <c r="QWE149" s="21"/>
      <c r="QWF149" s="21"/>
      <c r="QWG149" s="21"/>
      <c r="QWH149" s="21"/>
      <c r="QWI149" s="21"/>
      <c r="QWJ149" s="21"/>
      <c r="QWK149" s="21"/>
      <c r="QWL149" s="21"/>
      <c r="QWM149" s="21"/>
      <c r="QWN149" s="21"/>
      <c r="QWO149" s="21"/>
      <c r="QWP149" s="21"/>
      <c r="QWQ149" s="21"/>
      <c r="QWR149" s="21"/>
      <c r="QWS149" s="21"/>
      <c r="QWT149" s="21"/>
      <c r="QWU149" s="21"/>
      <c r="QWV149" s="21"/>
      <c r="QWW149" s="21"/>
      <c r="QWX149" s="21"/>
      <c r="QWY149" s="21"/>
      <c r="QWZ149" s="21"/>
      <c r="QXA149" s="21"/>
      <c r="QXB149" s="21"/>
      <c r="QXC149" s="21"/>
      <c r="QXD149" s="21"/>
      <c r="QXE149" s="21"/>
      <c r="QXF149" s="21"/>
      <c r="QXG149" s="21"/>
      <c r="QXH149" s="21"/>
      <c r="QXI149" s="21"/>
      <c r="QXJ149" s="21"/>
      <c r="QXK149" s="21"/>
      <c r="QXL149" s="21"/>
      <c r="QXM149" s="21"/>
      <c r="QXN149" s="21"/>
      <c r="QXO149" s="21"/>
      <c r="QXP149" s="21"/>
      <c r="QXQ149" s="21"/>
      <c r="QXR149" s="21"/>
      <c r="QXS149" s="21"/>
      <c r="QXT149" s="21"/>
      <c r="QXU149" s="21"/>
      <c r="QXV149" s="21"/>
      <c r="QXW149" s="21"/>
      <c r="QXX149" s="21"/>
      <c r="QXY149" s="21"/>
      <c r="QXZ149" s="21"/>
      <c r="QYA149" s="21"/>
      <c r="QYB149" s="21"/>
      <c r="QYC149" s="21"/>
      <c r="QYD149" s="21"/>
      <c r="QYE149" s="21"/>
      <c r="QYF149" s="21"/>
      <c r="QYG149" s="21"/>
      <c r="QYH149" s="21"/>
      <c r="QYI149" s="21"/>
      <c r="QYJ149" s="21"/>
      <c r="QYK149" s="21"/>
      <c r="QYL149" s="21"/>
      <c r="QYM149" s="21"/>
      <c r="QYN149" s="21"/>
      <c r="QYO149" s="21"/>
      <c r="QYP149" s="21"/>
      <c r="QYQ149" s="21"/>
      <c r="QYR149" s="21"/>
      <c r="QYS149" s="21"/>
      <c r="QYT149" s="21"/>
      <c r="QYU149" s="21"/>
      <c r="QYV149" s="21"/>
      <c r="QYW149" s="21"/>
      <c r="QYX149" s="21"/>
      <c r="QYY149" s="21"/>
      <c r="QYZ149" s="21"/>
      <c r="QZA149" s="21"/>
      <c r="QZB149" s="21"/>
      <c r="QZC149" s="21"/>
      <c r="QZD149" s="21"/>
      <c r="QZE149" s="21"/>
      <c r="QZF149" s="21"/>
      <c r="QZG149" s="21"/>
      <c r="QZH149" s="21"/>
      <c r="QZI149" s="21"/>
      <c r="QZJ149" s="21"/>
      <c r="QZK149" s="21"/>
      <c r="QZL149" s="21"/>
      <c r="QZM149" s="21"/>
      <c r="QZN149" s="21"/>
      <c r="QZO149" s="21"/>
      <c r="QZP149" s="21"/>
      <c r="QZQ149" s="21"/>
      <c r="QZR149" s="21"/>
      <c r="QZS149" s="21"/>
      <c r="QZT149" s="21"/>
      <c r="QZU149" s="21"/>
      <c r="QZV149" s="21"/>
      <c r="QZW149" s="21"/>
      <c r="QZX149" s="21"/>
      <c r="QZY149" s="21"/>
      <c r="QZZ149" s="21"/>
      <c r="RAA149" s="21"/>
      <c r="RAB149" s="21"/>
      <c r="RAC149" s="21"/>
      <c r="RAD149" s="21"/>
      <c r="RAE149" s="21"/>
      <c r="RAF149" s="21"/>
      <c r="RAG149" s="21"/>
      <c r="RAH149" s="21"/>
      <c r="RAI149" s="21"/>
      <c r="RAJ149" s="21"/>
      <c r="RAK149" s="21"/>
      <c r="RAL149" s="21"/>
      <c r="RAM149" s="21"/>
      <c r="RAN149" s="21"/>
      <c r="RAO149" s="21"/>
      <c r="RAP149" s="21"/>
      <c r="RAQ149" s="21"/>
      <c r="RAR149" s="21"/>
      <c r="RAS149" s="21"/>
      <c r="RAT149" s="21"/>
      <c r="RAU149" s="21"/>
      <c r="RAV149" s="21"/>
      <c r="RAW149" s="21"/>
      <c r="RAX149" s="21"/>
      <c r="RAY149" s="21"/>
      <c r="RAZ149" s="21"/>
      <c r="RBA149" s="21"/>
      <c r="RBB149" s="21"/>
      <c r="RBC149" s="21"/>
      <c r="RBD149" s="21"/>
      <c r="RBE149" s="21"/>
      <c r="RBF149" s="21"/>
      <c r="RBG149" s="21"/>
      <c r="RBH149" s="21"/>
      <c r="RBI149" s="21"/>
      <c r="RBJ149" s="21"/>
      <c r="RBK149" s="21"/>
      <c r="RBL149" s="21"/>
      <c r="RBM149" s="21"/>
      <c r="RBN149" s="21"/>
      <c r="RBO149" s="21"/>
      <c r="RBP149" s="21"/>
      <c r="RBQ149" s="21"/>
      <c r="RBR149" s="21"/>
      <c r="RBS149" s="21"/>
      <c r="RBT149" s="21"/>
      <c r="RBU149" s="21"/>
      <c r="RBV149" s="21"/>
      <c r="RBW149" s="21"/>
      <c r="RBX149" s="21"/>
      <c r="RBY149" s="21"/>
      <c r="RBZ149" s="21"/>
      <c r="RCA149" s="21"/>
      <c r="RCB149" s="21"/>
      <c r="RCC149" s="21"/>
      <c r="RCD149" s="21"/>
      <c r="RCE149" s="21"/>
      <c r="RCF149" s="21"/>
      <c r="RCG149" s="21"/>
      <c r="RCH149" s="21"/>
      <c r="RCI149" s="21"/>
      <c r="RCJ149" s="21"/>
      <c r="RCK149" s="21"/>
      <c r="RCL149" s="21"/>
      <c r="RCM149" s="21"/>
      <c r="RCN149" s="21"/>
      <c r="RCO149" s="21"/>
      <c r="RCP149" s="21"/>
      <c r="RCQ149" s="21"/>
      <c r="RCR149" s="21"/>
      <c r="RCS149" s="21"/>
      <c r="RCT149" s="21"/>
      <c r="RCU149" s="21"/>
      <c r="RCV149" s="21"/>
      <c r="RCW149" s="21"/>
      <c r="RCX149" s="21"/>
      <c r="RCY149" s="21"/>
      <c r="RCZ149" s="21"/>
      <c r="RDA149" s="21"/>
      <c r="RDB149" s="21"/>
      <c r="RDC149" s="21"/>
      <c r="RDD149" s="21"/>
      <c r="RDE149" s="21"/>
      <c r="RDF149" s="21"/>
      <c r="RDG149" s="21"/>
      <c r="RDH149" s="21"/>
      <c r="RDI149" s="21"/>
      <c r="RDJ149" s="21"/>
      <c r="RDK149" s="21"/>
      <c r="RDL149" s="21"/>
      <c r="RDM149" s="21"/>
      <c r="RDN149" s="21"/>
      <c r="RDO149" s="21"/>
      <c r="RDP149" s="21"/>
      <c r="RDQ149" s="21"/>
      <c r="RDR149" s="21"/>
      <c r="RDS149" s="21"/>
      <c r="RDT149" s="21"/>
      <c r="RDU149" s="21"/>
      <c r="RDV149" s="21"/>
      <c r="RDW149" s="21"/>
      <c r="RDX149" s="21"/>
      <c r="RDY149" s="21"/>
      <c r="RDZ149" s="21"/>
      <c r="REA149" s="21"/>
      <c r="REB149" s="21"/>
      <c r="REC149" s="21"/>
      <c r="RED149" s="21"/>
      <c r="REE149" s="21"/>
      <c r="REF149" s="21"/>
      <c r="REG149" s="21"/>
      <c r="REH149" s="21"/>
      <c r="REI149" s="21"/>
      <c r="REJ149" s="21"/>
      <c r="REK149" s="21"/>
      <c r="REL149" s="21"/>
      <c r="REM149" s="21"/>
      <c r="REN149" s="21"/>
      <c r="REO149" s="21"/>
      <c r="REP149" s="21"/>
      <c r="REQ149" s="21"/>
      <c r="RER149" s="21"/>
      <c r="RES149" s="21"/>
      <c r="RET149" s="21"/>
      <c r="REU149" s="21"/>
      <c r="REV149" s="21"/>
      <c r="REW149" s="21"/>
      <c r="REX149" s="21"/>
      <c r="REY149" s="21"/>
      <c r="REZ149" s="21"/>
      <c r="RFA149" s="21"/>
      <c r="RFB149" s="21"/>
      <c r="RFC149" s="21"/>
      <c r="RFD149" s="21"/>
      <c r="RFE149" s="21"/>
      <c r="RFF149" s="21"/>
      <c r="RFG149" s="21"/>
      <c r="RFH149" s="21"/>
      <c r="RFI149" s="21"/>
      <c r="RFJ149" s="21"/>
      <c r="RFK149" s="21"/>
      <c r="RFL149" s="21"/>
      <c r="RFM149" s="21"/>
      <c r="RFN149" s="21"/>
      <c r="RFO149" s="21"/>
      <c r="RFP149" s="21"/>
      <c r="RFQ149" s="21"/>
      <c r="RFR149" s="21"/>
      <c r="RFS149" s="21"/>
      <c r="RFT149" s="21"/>
      <c r="RFU149" s="21"/>
      <c r="RFV149" s="21"/>
      <c r="RFW149" s="21"/>
      <c r="RFX149" s="21"/>
      <c r="RFY149" s="21"/>
      <c r="RFZ149" s="21"/>
      <c r="RGA149" s="21"/>
      <c r="RGB149" s="21"/>
      <c r="RGC149" s="21"/>
      <c r="RGD149" s="21"/>
      <c r="RGE149" s="21"/>
      <c r="RGF149" s="21"/>
      <c r="RGG149" s="21"/>
      <c r="RGH149" s="21"/>
      <c r="RGI149" s="21"/>
      <c r="RGJ149" s="21"/>
      <c r="RGK149" s="21"/>
      <c r="RGL149" s="21"/>
      <c r="RGM149" s="21"/>
      <c r="RGN149" s="21"/>
      <c r="RGO149" s="21"/>
      <c r="RGP149" s="21"/>
      <c r="RGQ149" s="21"/>
      <c r="RGR149" s="21"/>
      <c r="RGS149" s="21"/>
      <c r="RGT149" s="21"/>
      <c r="RGU149" s="21"/>
      <c r="RGV149" s="21"/>
      <c r="RGW149" s="21"/>
      <c r="RGX149" s="21"/>
      <c r="RGY149" s="21"/>
      <c r="RGZ149" s="21"/>
      <c r="RHA149" s="21"/>
      <c r="RHB149" s="21"/>
      <c r="RHC149" s="21"/>
      <c r="RHD149" s="21"/>
      <c r="RHE149" s="21"/>
      <c r="RHF149" s="21"/>
      <c r="RHG149" s="21"/>
      <c r="RHH149" s="21"/>
      <c r="RHI149" s="21"/>
      <c r="RHJ149" s="21"/>
      <c r="RHK149" s="21"/>
      <c r="RHL149" s="21"/>
      <c r="RHM149" s="21"/>
      <c r="RHN149" s="21"/>
      <c r="RHO149" s="21"/>
      <c r="RHP149" s="21"/>
      <c r="RHQ149" s="21"/>
      <c r="RHR149" s="21"/>
      <c r="RHS149" s="21"/>
      <c r="RHT149" s="21"/>
      <c r="RHU149" s="21"/>
      <c r="RHV149" s="21"/>
      <c r="RHW149" s="21"/>
      <c r="RHX149" s="21"/>
      <c r="RHY149" s="21"/>
      <c r="RHZ149" s="21"/>
      <c r="RIA149" s="21"/>
      <c r="RIB149" s="21"/>
      <c r="RIC149" s="21"/>
      <c r="RID149" s="21"/>
      <c r="RIE149" s="21"/>
      <c r="RIF149" s="21"/>
      <c r="RIG149" s="21"/>
      <c r="RIH149" s="21"/>
      <c r="RII149" s="21"/>
      <c r="RIJ149" s="21"/>
      <c r="RIK149" s="21"/>
      <c r="RIL149" s="21"/>
      <c r="RIM149" s="21"/>
      <c r="RIN149" s="21"/>
      <c r="RIO149" s="21"/>
      <c r="RIP149" s="21"/>
      <c r="RIQ149" s="21"/>
      <c r="RIR149" s="21"/>
      <c r="RIS149" s="21"/>
      <c r="RIT149" s="21"/>
      <c r="RIU149" s="21"/>
      <c r="RIV149" s="21"/>
      <c r="RIW149" s="21"/>
      <c r="RIX149" s="21"/>
      <c r="RIY149" s="21"/>
      <c r="RIZ149" s="21"/>
      <c r="RJA149" s="21"/>
      <c r="RJB149" s="21"/>
      <c r="RJC149" s="21"/>
      <c r="RJD149" s="21"/>
      <c r="RJE149" s="21"/>
      <c r="RJF149" s="21"/>
      <c r="RJG149" s="21"/>
      <c r="RJH149" s="21"/>
      <c r="RJI149" s="21"/>
      <c r="RJJ149" s="21"/>
      <c r="RJK149" s="21"/>
      <c r="RJL149" s="21"/>
      <c r="RJM149" s="21"/>
      <c r="RJN149" s="21"/>
      <c r="RJO149" s="21"/>
      <c r="RJP149" s="21"/>
      <c r="RJQ149" s="21"/>
      <c r="RJR149" s="21"/>
      <c r="RJS149" s="21"/>
      <c r="RJT149" s="21"/>
      <c r="RJU149" s="21"/>
      <c r="RJV149" s="21"/>
      <c r="RJW149" s="21"/>
      <c r="RJX149" s="21"/>
      <c r="RJY149" s="21"/>
      <c r="RJZ149" s="21"/>
      <c r="RKA149" s="21"/>
      <c r="RKB149" s="21"/>
      <c r="RKC149" s="21"/>
      <c r="RKD149" s="21"/>
      <c r="RKE149" s="21"/>
      <c r="RKF149" s="21"/>
      <c r="RKG149" s="21"/>
      <c r="RKH149" s="21"/>
      <c r="RKI149" s="21"/>
      <c r="RKJ149" s="21"/>
      <c r="RKK149" s="21"/>
      <c r="RKL149" s="21"/>
      <c r="RKM149" s="21"/>
      <c r="RKN149" s="21"/>
      <c r="RKO149" s="21"/>
      <c r="RKP149" s="21"/>
      <c r="RKQ149" s="21"/>
      <c r="RKR149" s="21"/>
      <c r="RKS149" s="21"/>
      <c r="RKT149" s="21"/>
      <c r="RKU149" s="21"/>
      <c r="RKV149" s="21"/>
      <c r="RKW149" s="21"/>
      <c r="RKX149" s="21"/>
      <c r="RKY149" s="21"/>
      <c r="RKZ149" s="21"/>
      <c r="RLA149" s="21"/>
      <c r="RLB149" s="21"/>
      <c r="RLC149" s="21"/>
      <c r="RLD149" s="21"/>
      <c r="RLE149" s="21"/>
      <c r="RLF149" s="21"/>
      <c r="RLG149" s="21"/>
      <c r="RLH149" s="21"/>
      <c r="RLI149" s="21"/>
      <c r="RLJ149" s="21"/>
      <c r="RLK149" s="21"/>
      <c r="RLL149" s="21"/>
      <c r="RLM149" s="21"/>
      <c r="RLN149" s="21"/>
      <c r="RLO149" s="21"/>
      <c r="RLP149" s="21"/>
      <c r="RLQ149" s="21"/>
      <c r="RLR149" s="21"/>
      <c r="RLS149" s="21"/>
      <c r="RLT149" s="21"/>
      <c r="RLU149" s="21"/>
      <c r="RLV149" s="21"/>
      <c r="RLW149" s="21"/>
      <c r="RLX149" s="21"/>
      <c r="RLY149" s="21"/>
      <c r="RLZ149" s="21"/>
      <c r="RMA149" s="21"/>
      <c r="RMB149" s="21"/>
      <c r="RMC149" s="21"/>
      <c r="RMD149" s="21"/>
      <c r="RME149" s="21"/>
      <c r="RMF149" s="21"/>
      <c r="RMG149" s="21"/>
      <c r="RMH149" s="21"/>
      <c r="RMI149" s="21"/>
      <c r="RMJ149" s="21"/>
      <c r="RMK149" s="21"/>
      <c r="RML149" s="21"/>
      <c r="RMM149" s="21"/>
      <c r="RMN149" s="21"/>
      <c r="RMO149" s="21"/>
      <c r="RMP149" s="21"/>
      <c r="RMQ149" s="21"/>
      <c r="RMR149" s="21"/>
      <c r="RMS149" s="21"/>
      <c r="RMT149" s="21"/>
      <c r="RMU149" s="21"/>
      <c r="RMV149" s="21"/>
      <c r="RMW149" s="21"/>
      <c r="RMX149" s="21"/>
      <c r="RMY149" s="21"/>
      <c r="RMZ149" s="21"/>
      <c r="RNA149" s="21"/>
      <c r="RNB149" s="21"/>
      <c r="RNC149" s="21"/>
      <c r="RND149" s="21"/>
      <c r="RNE149" s="21"/>
      <c r="RNF149" s="21"/>
      <c r="RNG149" s="21"/>
      <c r="RNH149" s="21"/>
      <c r="RNI149" s="21"/>
      <c r="RNJ149" s="21"/>
      <c r="RNK149" s="21"/>
      <c r="RNL149" s="21"/>
      <c r="RNM149" s="21"/>
      <c r="RNN149" s="21"/>
      <c r="RNO149" s="21"/>
      <c r="RNP149" s="21"/>
      <c r="RNQ149" s="21"/>
      <c r="RNR149" s="21"/>
      <c r="RNS149" s="21"/>
      <c r="RNT149" s="21"/>
      <c r="RNU149" s="21"/>
      <c r="RNV149" s="21"/>
      <c r="RNW149" s="21"/>
      <c r="RNX149" s="21"/>
      <c r="RNY149" s="21"/>
      <c r="RNZ149" s="21"/>
      <c r="ROA149" s="21"/>
      <c r="ROB149" s="21"/>
      <c r="ROC149" s="21"/>
      <c r="ROD149" s="21"/>
      <c r="ROE149" s="21"/>
      <c r="ROF149" s="21"/>
      <c r="ROG149" s="21"/>
      <c r="ROH149" s="21"/>
      <c r="ROI149" s="21"/>
      <c r="ROJ149" s="21"/>
      <c r="ROK149" s="21"/>
      <c r="ROL149" s="21"/>
      <c r="ROM149" s="21"/>
      <c r="RON149" s="21"/>
      <c r="ROO149" s="21"/>
      <c r="ROP149" s="21"/>
      <c r="ROQ149" s="21"/>
      <c r="ROR149" s="21"/>
      <c r="ROS149" s="21"/>
      <c r="ROT149" s="21"/>
      <c r="ROU149" s="21"/>
      <c r="ROV149" s="21"/>
      <c r="ROW149" s="21"/>
      <c r="ROX149" s="21"/>
      <c r="ROY149" s="21"/>
      <c r="ROZ149" s="21"/>
      <c r="RPA149" s="21"/>
      <c r="RPB149" s="21"/>
      <c r="RPC149" s="21"/>
      <c r="RPD149" s="21"/>
      <c r="RPE149" s="21"/>
      <c r="RPF149" s="21"/>
      <c r="RPG149" s="21"/>
      <c r="RPH149" s="21"/>
      <c r="RPI149" s="21"/>
      <c r="RPJ149" s="21"/>
      <c r="RPK149" s="21"/>
      <c r="RPL149" s="21"/>
      <c r="RPM149" s="21"/>
      <c r="RPN149" s="21"/>
      <c r="RPO149" s="21"/>
      <c r="RPP149" s="21"/>
      <c r="RPQ149" s="21"/>
      <c r="RPR149" s="21"/>
      <c r="RPS149" s="21"/>
      <c r="RPT149" s="21"/>
      <c r="RPU149" s="21"/>
      <c r="RPV149" s="21"/>
      <c r="RPW149" s="21"/>
      <c r="RPX149" s="21"/>
      <c r="RPY149" s="21"/>
      <c r="RPZ149" s="21"/>
      <c r="RQA149" s="21"/>
      <c r="RQB149" s="21"/>
      <c r="RQC149" s="21"/>
      <c r="RQD149" s="21"/>
      <c r="RQE149" s="21"/>
      <c r="RQF149" s="21"/>
      <c r="RQG149" s="21"/>
      <c r="RQH149" s="21"/>
      <c r="RQI149" s="21"/>
      <c r="RQJ149" s="21"/>
      <c r="RQK149" s="21"/>
      <c r="RQL149" s="21"/>
      <c r="RQM149" s="21"/>
      <c r="RQN149" s="21"/>
      <c r="RQO149" s="21"/>
      <c r="RQP149" s="21"/>
      <c r="RQQ149" s="21"/>
      <c r="RQR149" s="21"/>
      <c r="RQS149" s="21"/>
      <c r="RQT149" s="21"/>
      <c r="RQU149" s="21"/>
      <c r="RQV149" s="21"/>
      <c r="RQW149" s="21"/>
      <c r="RQX149" s="21"/>
      <c r="RQY149" s="21"/>
      <c r="RQZ149" s="21"/>
      <c r="RRA149" s="21"/>
      <c r="RRB149" s="21"/>
      <c r="RRC149" s="21"/>
      <c r="RRD149" s="21"/>
      <c r="RRE149" s="21"/>
      <c r="RRF149" s="21"/>
      <c r="RRG149" s="21"/>
      <c r="RRH149" s="21"/>
      <c r="RRI149" s="21"/>
      <c r="RRJ149" s="21"/>
      <c r="RRK149" s="21"/>
      <c r="RRL149" s="21"/>
      <c r="RRM149" s="21"/>
      <c r="RRN149" s="21"/>
      <c r="RRO149" s="21"/>
      <c r="RRP149" s="21"/>
      <c r="RRQ149" s="21"/>
      <c r="RRR149" s="21"/>
      <c r="RRS149" s="21"/>
      <c r="RRT149" s="21"/>
      <c r="RRU149" s="21"/>
      <c r="RRV149" s="21"/>
      <c r="RRW149" s="21"/>
      <c r="RRX149" s="21"/>
      <c r="RRY149" s="21"/>
      <c r="RRZ149" s="21"/>
      <c r="RSA149" s="21"/>
      <c r="RSB149" s="21"/>
      <c r="RSC149" s="21"/>
      <c r="RSD149" s="21"/>
      <c r="RSE149" s="21"/>
      <c r="RSF149" s="21"/>
      <c r="RSG149" s="21"/>
      <c r="RSH149" s="21"/>
      <c r="RSI149" s="21"/>
      <c r="RSJ149" s="21"/>
      <c r="RSK149" s="21"/>
      <c r="RSL149" s="21"/>
      <c r="RSM149" s="21"/>
      <c r="RSN149" s="21"/>
      <c r="RSO149" s="21"/>
      <c r="RSP149" s="21"/>
      <c r="RSQ149" s="21"/>
      <c r="RSR149" s="21"/>
      <c r="RSS149" s="21"/>
      <c r="RST149" s="21"/>
      <c r="RSU149" s="21"/>
      <c r="RSV149" s="21"/>
      <c r="RSW149" s="21"/>
      <c r="RSX149" s="21"/>
      <c r="RSY149" s="21"/>
      <c r="RSZ149" s="21"/>
      <c r="RTA149" s="21"/>
      <c r="RTB149" s="21"/>
      <c r="RTC149" s="21"/>
      <c r="RTD149" s="21"/>
      <c r="RTE149" s="21"/>
      <c r="RTF149" s="21"/>
      <c r="RTG149" s="21"/>
      <c r="RTH149" s="21"/>
      <c r="RTI149" s="21"/>
      <c r="RTJ149" s="21"/>
      <c r="RTK149" s="21"/>
      <c r="RTL149" s="21"/>
      <c r="RTM149" s="21"/>
      <c r="RTN149" s="21"/>
      <c r="RTO149" s="21"/>
      <c r="RTP149" s="21"/>
      <c r="RTQ149" s="21"/>
      <c r="RTR149" s="21"/>
      <c r="RTS149" s="21"/>
      <c r="RTT149" s="21"/>
      <c r="RTU149" s="21"/>
      <c r="RTV149" s="21"/>
      <c r="RTW149" s="21"/>
      <c r="RTX149" s="21"/>
      <c r="RTY149" s="21"/>
      <c r="RTZ149" s="21"/>
      <c r="RUA149" s="21"/>
      <c r="RUB149" s="21"/>
      <c r="RUC149" s="21"/>
      <c r="RUD149" s="21"/>
      <c r="RUE149" s="21"/>
      <c r="RUF149" s="21"/>
      <c r="RUG149" s="21"/>
      <c r="RUH149" s="21"/>
      <c r="RUI149" s="21"/>
      <c r="RUJ149" s="21"/>
      <c r="RUK149" s="21"/>
      <c r="RUL149" s="21"/>
      <c r="RUM149" s="21"/>
      <c r="RUN149" s="21"/>
      <c r="RUO149" s="21"/>
      <c r="RUP149" s="21"/>
      <c r="RUQ149" s="21"/>
      <c r="RUR149" s="21"/>
      <c r="RUS149" s="21"/>
      <c r="RUT149" s="21"/>
      <c r="RUU149" s="21"/>
      <c r="RUV149" s="21"/>
      <c r="RUW149" s="21"/>
      <c r="RUX149" s="21"/>
      <c r="RUY149" s="21"/>
      <c r="RUZ149" s="21"/>
      <c r="RVA149" s="21"/>
      <c r="RVB149" s="21"/>
      <c r="RVC149" s="21"/>
      <c r="RVD149" s="21"/>
      <c r="RVE149" s="21"/>
      <c r="RVF149" s="21"/>
      <c r="RVG149" s="21"/>
      <c r="RVH149" s="21"/>
      <c r="RVI149" s="21"/>
      <c r="RVJ149" s="21"/>
      <c r="RVK149" s="21"/>
      <c r="RVL149" s="21"/>
      <c r="RVM149" s="21"/>
      <c r="RVN149" s="21"/>
      <c r="RVO149" s="21"/>
      <c r="RVP149" s="21"/>
      <c r="RVQ149" s="21"/>
      <c r="RVR149" s="21"/>
      <c r="RVS149" s="21"/>
      <c r="RVT149" s="21"/>
      <c r="RVU149" s="21"/>
      <c r="RVV149" s="21"/>
      <c r="RVW149" s="21"/>
      <c r="RVX149" s="21"/>
      <c r="RVY149" s="21"/>
      <c r="RVZ149" s="21"/>
      <c r="RWA149" s="21"/>
      <c r="RWB149" s="21"/>
      <c r="RWC149" s="21"/>
      <c r="RWD149" s="21"/>
      <c r="RWE149" s="21"/>
      <c r="RWF149" s="21"/>
      <c r="RWG149" s="21"/>
      <c r="RWH149" s="21"/>
      <c r="RWI149" s="21"/>
      <c r="RWJ149" s="21"/>
      <c r="RWK149" s="21"/>
      <c r="RWL149" s="21"/>
      <c r="RWM149" s="21"/>
      <c r="RWN149" s="21"/>
      <c r="RWO149" s="21"/>
      <c r="RWP149" s="21"/>
      <c r="RWQ149" s="21"/>
      <c r="RWR149" s="21"/>
      <c r="RWS149" s="21"/>
      <c r="RWT149" s="21"/>
      <c r="RWU149" s="21"/>
      <c r="RWV149" s="21"/>
      <c r="RWW149" s="21"/>
      <c r="RWX149" s="21"/>
      <c r="RWY149" s="21"/>
      <c r="RWZ149" s="21"/>
      <c r="RXA149" s="21"/>
      <c r="RXB149" s="21"/>
      <c r="RXC149" s="21"/>
      <c r="RXD149" s="21"/>
      <c r="RXE149" s="21"/>
      <c r="RXF149" s="21"/>
      <c r="RXG149" s="21"/>
      <c r="RXH149" s="21"/>
      <c r="RXI149" s="21"/>
      <c r="RXJ149" s="21"/>
      <c r="RXK149" s="21"/>
      <c r="RXL149" s="21"/>
      <c r="RXM149" s="21"/>
      <c r="RXN149" s="21"/>
      <c r="RXO149" s="21"/>
      <c r="RXP149" s="21"/>
      <c r="RXQ149" s="21"/>
      <c r="RXR149" s="21"/>
      <c r="RXS149" s="21"/>
      <c r="RXT149" s="21"/>
      <c r="RXU149" s="21"/>
      <c r="RXV149" s="21"/>
      <c r="RXW149" s="21"/>
      <c r="RXX149" s="21"/>
      <c r="RXY149" s="21"/>
      <c r="RXZ149" s="21"/>
      <c r="RYA149" s="21"/>
      <c r="RYB149" s="21"/>
      <c r="RYC149" s="21"/>
      <c r="RYD149" s="21"/>
      <c r="RYE149" s="21"/>
      <c r="RYF149" s="21"/>
      <c r="RYG149" s="21"/>
      <c r="RYH149" s="21"/>
      <c r="RYI149" s="21"/>
      <c r="RYJ149" s="21"/>
      <c r="RYK149" s="21"/>
      <c r="RYL149" s="21"/>
      <c r="RYM149" s="21"/>
      <c r="RYN149" s="21"/>
      <c r="RYO149" s="21"/>
      <c r="RYP149" s="21"/>
      <c r="RYQ149" s="21"/>
      <c r="RYR149" s="21"/>
      <c r="RYS149" s="21"/>
      <c r="RYT149" s="21"/>
      <c r="RYU149" s="21"/>
      <c r="RYV149" s="21"/>
      <c r="RYW149" s="21"/>
      <c r="RYX149" s="21"/>
      <c r="RYY149" s="21"/>
      <c r="RYZ149" s="21"/>
      <c r="RZA149" s="21"/>
      <c r="RZB149" s="21"/>
      <c r="RZC149" s="21"/>
      <c r="RZD149" s="21"/>
      <c r="RZE149" s="21"/>
      <c r="RZF149" s="21"/>
      <c r="RZG149" s="21"/>
      <c r="RZH149" s="21"/>
      <c r="RZI149" s="21"/>
      <c r="RZJ149" s="21"/>
      <c r="RZK149" s="21"/>
      <c r="RZL149" s="21"/>
      <c r="RZM149" s="21"/>
      <c r="RZN149" s="21"/>
      <c r="RZO149" s="21"/>
      <c r="RZP149" s="21"/>
      <c r="RZQ149" s="21"/>
      <c r="RZR149" s="21"/>
      <c r="RZS149" s="21"/>
      <c r="RZT149" s="21"/>
      <c r="RZU149" s="21"/>
      <c r="RZV149" s="21"/>
      <c r="RZW149" s="21"/>
      <c r="RZX149" s="21"/>
      <c r="RZY149" s="21"/>
      <c r="RZZ149" s="21"/>
      <c r="SAA149" s="21"/>
      <c r="SAB149" s="21"/>
      <c r="SAC149" s="21"/>
      <c r="SAD149" s="21"/>
      <c r="SAE149" s="21"/>
      <c r="SAF149" s="21"/>
      <c r="SAG149" s="21"/>
      <c r="SAH149" s="21"/>
      <c r="SAI149" s="21"/>
      <c r="SAJ149" s="21"/>
      <c r="SAK149" s="21"/>
      <c r="SAL149" s="21"/>
      <c r="SAM149" s="21"/>
      <c r="SAN149" s="21"/>
      <c r="SAO149" s="21"/>
      <c r="SAP149" s="21"/>
      <c r="SAQ149" s="21"/>
      <c r="SAR149" s="21"/>
      <c r="SAS149" s="21"/>
      <c r="SAT149" s="21"/>
      <c r="SAU149" s="21"/>
      <c r="SAV149" s="21"/>
      <c r="SAW149" s="21"/>
      <c r="SAX149" s="21"/>
      <c r="SAY149" s="21"/>
      <c r="SAZ149" s="21"/>
      <c r="SBA149" s="21"/>
      <c r="SBB149" s="21"/>
      <c r="SBC149" s="21"/>
      <c r="SBD149" s="21"/>
      <c r="SBE149" s="21"/>
      <c r="SBF149" s="21"/>
      <c r="SBG149" s="21"/>
      <c r="SBH149" s="21"/>
      <c r="SBI149" s="21"/>
      <c r="SBJ149" s="21"/>
      <c r="SBK149" s="21"/>
      <c r="SBL149" s="21"/>
      <c r="SBM149" s="21"/>
      <c r="SBN149" s="21"/>
      <c r="SBO149" s="21"/>
      <c r="SBP149" s="21"/>
      <c r="SBQ149" s="21"/>
      <c r="SBR149" s="21"/>
      <c r="SBS149" s="21"/>
      <c r="SBT149" s="21"/>
      <c r="SBU149" s="21"/>
      <c r="SBV149" s="21"/>
      <c r="SBW149" s="21"/>
      <c r="SBX149" s="21"/>
      <c r="SBY149" s="21"/>
      <c r="SBZ149" s="21"/>
      <c r="SCA149" s="21"/>
      <c r="SCB149" s="21"/>
      <c r="SCC149" s="21"/>
      <c r="SCD149" s="21"/>
      <c r="SCE149" s="21"/>
      <c r="SCF149" s="21"/>
      <c r="SCG149" s="21"/>
      <c r="SCH149" s="21"/>
      <c r="SCI149" s="21"/>
      <c r="SCJ149" s="21"/>
      <c r="SCK149" s="21"/>
      <c r="SCL149" s="21"/>
      <c r="SCM149" s="21"/>
      <c r="SCN149" s="21"/>
      <c r="SCO149" s="21"/>
      <c r="SCP149" s="21"/>
      <c r="SCQ149" s="21"/>
      <c r="SCR149" s="21"/>
      <c r="SCS149" s="21"/>
      <c r="SCT149" s="21"/>
      <c r="SCU149" s="21"/>
      <c r="SCV149" s="21"/>
      <c r="SCW149" s="21"/>
      <c r="SCX149" s="21"/>
      <c r="SCY149" s="21"/>
      <c r="SCZ149" s="21"/>
      <c r="SDA149" s="21"/>
      <c r="SDB149" s="21"/>
      <c r="SDC149" s="21"/>
      <c r="SDD149" s="21"/>
      <c r="SDE149" s="21"/>
      <c r="SDF149" s="21"/>
      <c r="SDG149" s="21"/>
      <c r="SDH149" s="21"/>
      <c r="SDI149" s="21"/>
      <c r="SDJ149" s="21"/>
      <c r="SDK149" s="21"/>
      <c r="SDL149" s="21"/>
      <c r="SDM149" s="21"/>
      <c r="SDN149" s="21"/>
      <c r="SDO149" s="21"/>
      <c r="SDP149" s="21"/>
      <c r="SDQ149" s="21"/>
      <c r="SDR149" s="21"/>
      <c r="SDS149" s="21"/>
      <c r="SDT149" s="21"/>
      <c r="SDU149" s="21"/>
      <c r="SDV149" s="21"/>
      <c r="SDW149" s="21"/>
      <c r="SDX149" s="21"/>
      <c r="SDY149" s="21"/>
      <c r="SDZ149" s="21"/>
      <c r="SEA149" s="21"/>
      <c r="SEB149" s="21"/>
      <c r="SEC149" s="21"/>
      <c r="SED149" s="21"/>
      <c r="SEE149" s="21"/>
      <c r="SEF149" s="21"/>
      <c r="SEG149" s="21"/>
      <c r="SEH149" s="21"/>
      <c r="SEI149" s="21"/>
      <c r="SEJ149" s="21"/>
      <c r="SEK149" s="21"/>
      <c r="SEL149" s="21"/>
      <c r="SEM149" s="21"/>
      <c r="SEN149" s="21"/>
      <c r="SEO149" s="21"/>
      <c r="SEP149" s="21"/>
      <c r="SEQ149" s="21"/>
      <c r="SER149" s="21"/>
      <c r="SES149" s="21"/>
      <c r="SET149" s="21"/>
      <c r="SEU149" s="21"/>
      <c r="SEV149" s="21"/>
      <c r="SEW149" s="21"/>
      <c r="SEX149" s="21"/>
      <c r="SEY149" s="21"/>
      <c r="SEZ149" s="21"/>
      <c r="SFA149" s="21"/>
      <c r="SFB149" s="21"/>
      <c r="SFC149" s="21"/>
      <c r="SFD149" s="21"/>
      <c r="SFE149" s="21"/>
      <c r="SFF149" s="21"/>
      <c r="SFG149" s="21"/>
      <c r="SFH149" s="21"/>
      <c r="SFI149" s="21"/>
      <c r="SFJ149" s="21"/>
      <c r="SFK149" s="21"/>
      <c r="SFL149" s="21"/>
      <c r="SFM149" s="21"/>
      <c r="SFN149" s="21"/>
      <c r="SFO149" s="21"/>
      <c r="SFP149" s="21"/>
      <c r="SFQ149" s="21"/>
      <c r="SFR149" s="21"/>
      <c r="SFS149" s="21"/>
      <c r="SFT149" s="21"/>
      <c r="SFU149" s="21"/>
      <c r="SFV149" s="21"/>
      <c r="SFW149" s="21"/>
      <c r="SFX149" s="21"/>
      <c r="SFY149" s="21"/>
      <c r="SFZ149" s="21"/>
      <c r="SGA149" s="21"/>
      <c r="SGB149" s="21"/>
      <c r="SGC149" s="21"/>
      <c r="SGD149" s="21"/>
      <c r="SGE149" s="21"/>
      <c r="SGF149" s="21"/>
      <c r="SGG149" s="21"/>
      <c r="SGH149" s="21"/>
      <c r="SGI149" s="21"/>
      <c r="SGJ149" s="21"/>
      <c r="SGK149" s="21"/>
      <c r="SGL149" s="21"/>
      <c r="SGM149" s="21"/>
      <c r="SGN149" s="21"/>
      <c r="SGO149" s="21"/>
      <c r="SGP149" s="21"/>
      <c r="SGQ149" s="21"/>
      <c r="SGR149" s="21"/>
      <c r="SGS149" s="21"/>
      <c r="SGT149" s="21"/>
      <c r="SGU149" s="21"/>
      <c r="SGV149" s="21"/>
      <c r="SGW149" s="21"/>
      <c r="SGX149" s="21"/>
      <c r="SGY149" s="21"/>
      <c r="SGZ149" s="21"/>
      <c r="SHA149" s="21"/>
      <c r="SHB149" s="21"/>
      <c r="SHC149" s="21"/>
      <c r="SHD149" s="21"/>
      <c r="SHE149" s="21"/>
      <c r="SHF149" s="21"/>
      <c r="SHG149" s="21"/>
      <c r="SHH149" s="21"/>
      <c r="SHI149" s="21"/>
      <c r="SHJ149" s="21"/>
      <c r="SHK149" s="21"/>
      <c r="SHL149" s="21"/>
      <c r="SHM149" s="21"/>
      <c r="SHN149" s="21"/>
      <c r="SHO149" s="21"/>
      <c r="SHP149" s="21"/>
      <c r="SHQ149" s="21"/>
      <c r="SHR149" s="21"/>
      <c r="SHS149" s="21"/>
      <c r="SHT149" s="21"/>
      <c r="SHU149" s="21"/>
      <c r="SHV149" s="21"/>
      <c r="SHW149" s="21"/>
      <c r="SHX149" s="21"/>
      <c r="SHY149" s="21"/>
      <c r="SHZ149" s="21"/>
      <c r="SIA149" s="21"/>
      <c r="SIB149" s="21"/>
      <c r="SIC149" s="21"/>
      <c r="SID149" s="21"/>
      <c r="SIE149" s="21"/>
      <c r="SIF149" s="21"/>
      <c r="SIG149" s="21"/>
      <c r="SIH149" s="21"/>
      <c r="SII149" s="21"/>
      <c r="SIJ149" s="21"/>
      <c r="SIK149" s="21"/>
      <c r="SIL149" s="21"/>
      <c r="SIM149" s="21"/>
      <c r="SIN149" s="21"/>
      <c r="SIO149" s="21"/>
      <c r="SIP149" s="21"/>
      <c r="SIQ149" s="21"/>
      <c r="SIR149" s="21"/>
      <c r="SIS149" s="21"/>
      <c r="SIT149" s="21"/>
      <c r="SIU149" s="21"/>
      <c r="SIV149" s="21"/>
      <c r="SIW149" s="21"/>
      <c r="SIX149" s="21"/>
      <c r="SIY149" s="21"/>
      <c r="SIZ149" s="21"/>
      <c r="SJA149" s="21"/>
      <c r="SJB149" s="21"/>
      <c r="SJC149" s="21"/>
      <c r="SJD149" s="21"/>
      <c r="SJE149" s="21"/>
      <c r="SJF149" s="21"/>
      <c r="SJG149" s="21"/>
      <c r="SJH149" s="21"/>
      <c r="SJI149" s="21"/>
      <c r="SJJ149" s="21"/>
      <c r="SJK149" s="21"/>
      <c r="SJL149" s="21"/>
      <c r="SJM149" s="21"/>
      <c r="SJN149" s="21"/>
      <c r="SJO149" s="21"/>
      <c r="SJP149" s="21"/>
      <c r="SJQ149" s="21"/>
      <c r="SJR149" s="21"/>
      <c r="SJS149" s="21"/>
      <c r="SJT149" s="21"/>
      <c r="SJU149" s="21"/>
      <c r="SJV149" s="21"/>
      <c r="SJW149" s="21"/>
      <c r="SJX149" s="21"/>
      <c r="SJY149" s="21"/>
      <c r="SJZ149" s="21"/>
      <c r="SKA149" s="21"/>
      <c r="SKB149" s="21"/>
      <c r="SKC149" s="21"/>
      <c r="SKD149" s="21"/>
      <c r="SKE149" s="21"/>
      <c r="SKF149" s="21"/>
      <c r="SKG149" s="21"/>
      <c r="SKH149" s="21"/>
      <c r="SKI149" s="21"/>
      <c r="SKJ149" s="21"/>
      <c r="SKK149" s="21"/>
      <c r="SKL149" s="21"/>
      <c r="SKM149" s="21"/>
      <c r="SKN149" s="21"/>
      <c r="SKO149" s="21"/>
      <c r="SKP149" s="21"/>
      <c r="SKQ149" s="21"/>
      <c r="SKR149" s="21"/>
      <c r="SKS149" s="21"/>
      <c r="SKT149" s="21"/>
      <c r="SKU149" s="21"/>
      <c r="SKV149" s="21"/>
      <c r="SKW149" s="21"/>
      <c r="SKX149" s="21"/>
      <c r="SKY149" s="21"/>
      <c r="SKZ149" s="21"/>
      <c r="SLA149" s="21"/>
      <c r="SLB149" s="21"/>
      <c r="SLC149" s="21"/>
      <c r="SLD149" s="21"/>
      <c r="SLE149" s="21"/>
      <c r="SLF149" s="21"/>
      <c r="SLG149" s="21"/>
      <c r="SLH149" s="21"/>
      <c r="SLI149" s="21"/>
      <c r="SLJ149" s="21"/>
      <c r="SLK149" s="21"/>
      <c r="SLL149" s="21"/>
      <c r="SLM149" s="21"/>
      <c r="SLN149" s="21"/>
      <c r="SLO149" s="21"/>
      <c r="SLP149" s="21"/>
      <c r="SLQ149" s="21"/>
      <c r="SLR149" s="21"/>
      <c r="SLS149" s="21"/>
      <c r="SLT149" s="21"/>
      <c r="SLU149" s="21"/>
      <c r="SLV149" s="21"/>
      <c r="SLW149" s="21"/>
      <c r="SLX149" s="21"/>
      <c r="SLY149" s="21"/>
      <c r="SLZ149" s="21"/>
      <c r="SMA149" s="21"/>
      <c r="SMB149" s="21"/>
      <c r="SMC149" s="21"/>
      <c r="SMD149" s="21"/>
      <c r="SME149" s="21"/>
      <c r="SMF149" s="21"/>
      <c r="SMG149" s="21"/>
      <c r="SMH149" s="21"/>
      <c r="SMI149" s="21"/>
      <c r="SMJ149" s="21"/>
      <c r="SMK149" s="21"/>
      <c r="SML149" s="21"/>
      <c r="SMM149" s="21"/>
      <c r="SMN149" s="21"/>
      <c r="SMO149" s="21"/>
      <c r="SMP149" s="21"/>
      <c r="SMQ149" s="21"/>
      <c r="SMR149" s="21"/>
      <c r="SMS149" s="21"/>
      <c r="SMT149" s="21"/>
      <c r="SMU149" s="21"/>
      <c r="SMV149" s="21"/>
      <c r="SMW149" s="21"/>
      <c r="SMX149" s="21"/>
      <c r="SMY149" s="21"/>
      <c r="SMZ149" s="21"/>
      <c r="SNA149" s="21"/>
      <c r="SNB149" s="21"/>
      <c r="SNC149" s="21"/>
      <c r="SND149" s="21"/>
      <c r="SNE149" s="21"/>
      <c r="SNF149" s="21"/>
      <c r="SNG149" s="21"/>
      <c r="SNH149" s="21"/>
      <c r="SNI149" s="21"/>
      <c r="SNJ149" s="21"/>
      <c r="SNK149" s="21"/>
      <c r="SNL149" s="21"/>
      <c r="SNM149" s="21"/>
      <c r="SNN149" s="21"/>
      <c r="SNO149" s="21"/>
      <c r="SNP149" s="21"/>
      <c r="SNQ149" s="21"/>
      <c r="SNR149" s="21"/>
      <c r="SNS149" s="21"/>
      <c r="SNT149" s="21"/>
      <c r="SNU149" s="21"/>
      <c r="SNV149" s="21"/>
      <c r="SNW149" s="21"/>
      <c r="SNX149" s="21"/>
      <c r="SNY149" s="21"/>
      <c r="SNZ149" s="21"/>
      <c r="SOA149" s="21"/>
      <c r="SOB149" s="21"/>
      <c r="SOC149" s="21"/>
      <c r="SOD149" s="21"/>
      <c r="SOE149" s="21"/>
      <c r="SOF149" s="21"/>
      <c r="SOG149" s="21"/>
      <c r="SOH149" s="21"/>
      <c r="SOI149" s="21"/>
      <c r="SOJ149" s="21"/>
      <c r="SOK149" s="21"/>
      <c r="SOL149" s="21"/>
      <c r="SOM149" s="21"/>
      <c r="SON149" s="21"/>
      <c r="SOO149" s="21"/>
      <c r="SOP149" s="21"/>
      <c r="SOQ149" s="21"/>
      <c r="SOR149" s="21"/>
      <c r="SOS149" s="21"/>
      <c r="SOT149" s="21"/>
      <c r="SOU149" s="21"/>
      <c r="SOV149" s="21"/>
      <c r="SOW149" s="21"/>
      <c r="SOX149" s="21"/>
      <c r="SOY149" s="21"/>
      <c r="SOZ149" s="21"/>
      <c r="SPA149" s="21"/>
      <c r="SPB149" s="21"/>
      <c r="SPC149" s="21"/>
      <c r="SPD149" s="21"/>
      <c r="SPE149" s="21"/>
      <c r="SPF149" s="21"/>
      <c r="SPG149" s="21"/>
      <c r="SPH149" s="21"/>
      <c r="SPI149" s="21"/>
      <c r="SPJ149" s="21"/>
      <c r="SPK149" s="21"/>
      <c r="SPL149" s="21"/>
      <c r="SPM149" s="21"/>
      <c r="SPN149" s="21"/>
      <c r="SPO149" s="21"/>
      <c r="SPP149" s="21"/>
      <c r="SPQ149" s="21"/>
      <c r="SPR149" s="21"/>
      <c r="SPS149" s="21"/>
      <c r="SPT149" s="21"/>
      <c r="SPU149" s="21"/>
      <c r="SPV149" s="21"/>
      <c r="SPW149" s="21"/>
      <c r="SPX149" s="21"/>
      <c r="SPY149" s="21"/>
      <c r="SPZ149" s="21"/>
      <c r="SQA149" s="21"/>
      <c r="SQB149" s="21"/>
      <c r="SQC149" s="21"/>
      <c r="SQD149" s="21"/>
      <c r="SQE149" s="21"/>
      <c r="SQF149" s="21"/>
      <c r="SQG149" s="21"/>
      <c r="SQH149" s="21"/>
      <c r="SQI149" s="21"/>
      <c r="SQJ149" s="21"/>
      <c r="SQK149" s="21"/>
      <c r="SQL149" s="21"/>
      <c r="SQM149" s="21"/>
      <c r="SQN149" s="21"/>
      <c r="SQO149" s="21"/>
      <c r="SQP149" s="21"/>
      <c r="SQQ149" s="21"/>
      <c r="SQR149" s="21"/>
      <c r="SQS149" s="21"/>
      <c r="SQT149" s="21"/>
      <c r="SQU149" s="21"/>
      <c r="SQV149" s="21"/>
      <c r="SQW149" s="21"/>
      <c r="SQX149" s="21"/>
      <c r="SQY149" s="21"/>
      <c r="SQZ149" s="21"/>
      <c r="SRA149" s="21"/>
      <c r="SRB149" s="21"/>
      <c r="SRC149" s="21"/>
      <c r="SRD149" s="21"/>
      <c r="SRE149" s="21"/>
      <c r="SRF149" s="21"/>
      <c r="SRG149" s="21"/>
      <c r="SRH149" s="21"/>
      <c r="SRI149" s="21"/>
      <c r="SRJ149" s="21"/>
      <c r="SRK149" s="21"/>
      <c r="SRL149" s="21"/>
      <c r="SRM149" s="21"/>
      <c r="SRN149" s="21"/>
      <c r="SRO149" s="21"/>
      <c r="SRP149" s="21"/>
      <c r="SRQ149" s="21"/>
      <c r="SRR149" s="21"/>
      <c r="SRS149" s="21"/>
      <c r="SRT149" s="21"/>
      <c r="SRU149" s="21"/>
      <c r="SRV149" s="21"/>
      <c r="SRW149" s="21"/>
      <c r="SRX149" s="21"/>
      <c r="SRY149" s="21"/>
      <c r="SRZ149" s="21"/>
      <c r="SSA149" s="21"/>
      <c r="SSB149" s="21"/>
      <c r="SSC149" s="21"/>
      <c r="SSD149" s="21"/>
      <c r="SSE149" s="21"/>
      <c r="SSF149" s="21"/>
      <c r="SSG149" s="21"/>
      <c r="SSH149" s="21"/>
      <c r="SSI149" s="21"/>
      <c r="SSJ149" s="21"/>
      <c r="SSK149" s="21"/>
      <c r="SSL149" s="21"/>
      <c r="SSM149" s="21"/>
      <c r="SSN149" s="21"/>
      <c r="SSO149" s="21"/>
      <c r="SSP149" s="21"/>
      <c r="SSQ149" s="21"/>
      <c r="SSR149" s="21"/>
      <c r="SSS149" s="21"/>
      <c r="SST149" s="21"/>
      <c r="SSU149" s="21"/>
      <c r="SSV149" s="21"/>
      <c r="SSW149" s="21"/>
      <c r="SSX149" s="21"/>
      <c r="SSY149" s="21"/>
      <c r="SSZ149" s="21"/>
      <c r="STA149" s="21"/>
      <c r="STB149" s="21"/>
      <c r="STC149" s="21"/>
      <c r="STD149" s="21"/>
      <c r="STE149" s="21"/>
      <c r="STF149" s="21"/>
      <c r="STG149" s="21"/>
      <c r="STH149" s="21"/>
      <c r="STI149" s="21"/>
      <c r="STJ149" s="21"/>
      <c r="STK149" s="21"/>
      <c r="STL149" s="21"/>
      <c r="STM149" s="21"/>
      <c r="STN149" s="21"/>
      <c r="STO149" s="21"/>
      <c r="STP149" s="21"/>
      <c r="STQ149" s="21"/>
      <c r="STR149" s="21"/>
      <c r="STS149" s="21"/>
      <c r="STT149" s="21"/>
      <c r="STU149" s="21"/>
      <c r="STV149" s="21"/>
      <c r="STW149" s="21"/>
      <c r="STX149" s="21"/>
      <c r="STY149" s="21"/>
      <c r="STZ149" s="21"/>
      <c r="SUA149" s="21"/>
      <c r="SUB149" s="21"/>
      <c r="SUC149" s="21"/>
      <c r="SUD149" s="21"/>
      <c r="SUE149" s="21"/>
      <c r="SUF149" s="21"/>
      <c r="SUG149" s="21"/>
      <c r="SUH149" s="21"/>
      <c r="SUI149" s="21"/>
      <c r="SUJ149" s="21"/>
      <c r="SUK149" s="21"/>
      <c r="SUL149" s="21"/>
      <c r="SUM149" s="21"/>
      <c r="SUN149" s="21"/>
      <c r="SUO149" s="21"/>
      <c r="SUP149" s="21"/>
      <c r="SUQ149" s="21"/>
      <c r="SUR149" s="21"/>
      <c r="SUS149" s="21"/>
      <c r="SUT149" s="21"/>
      <c r="SUU149" s="21"/>
      <c r="SUV149" s="21"/>
      <c r="SUW149" s="21"/>
      <c r="SUX149" s="21"/>
      <c r="SUY149" s="21"/>
      <c r="SUZ149" s="21"/>
      <c r="SVA149" s="21"/>
      <c r="SVB149" s="21"/>
      <c r="SVC149" s="21"/>
      <c r="SVD149" s="21"/>
      <c r="SVE149" s="21"/>
      <c r="SVF149" s="21"/>
      <c r="SVG149" s="21"/>
      <c r="SVH149" s="21"/>
      <c r="SVI149" s="21"/>
      <c r="SVJ149" s="21"/>
      <c r="SVK149" s="21"/>
      <c r="SVL149" s="21"/>
      <c r="SVM149" s="21"/>
      <c r="SVN149" s="21"/>
      <c r="SVO149" s="21"/>
      <c r="SVP149" s="21"/>
      <c r="SVQ149" s="21"/>
      <c r="SVR149" s="21"/>
      <c r="SVS149" s="21"/>
      <c r="SVT149" s="21"/>
      <c r="SVU149" s="21"/>
      <c r="SVV149" s="21"/>
      <c r="SVW149" s="21"/>
      <c r="SVX149" s="21"/>
      <c r="SVY149" s="21"/>
      <c r="SVZ149" s="21"/>
      <c r="SWA149" s="21"/>
      <c r="SWB149" s="21"/>
      <c r="SWC149" s="21"/>
      <c r="SWD149" s="21"/>
      <c r="SWE149" s="21"/>
      <c r="SWF149" s="21"/>
      <c r="SWG149" s="21"/>
      <c r="SWH149" s="21"/>
      <c r="SWI149" s="21"/>
      <c r="SWJ149" s="21"/>
      <c r="SWK149" s="21"/>
      <c r="SWL149" s="21"/>
      <c r="SWM149" s="21"/>
      <c r="SWN149" s="21"/>
      <c r="SWO149" s="21"/>
      <c r="SWP149" s="21"/>
      <c r="SWQ149" s="21"/>
      <c r="SWR149" s="21"/>
      <c r="SWS149" s="21"/>
      <c r="SWT149" s="21"/>
      <c r="SWU149" s="21"/>
      <c r="SWV149" s="21"/>
      <c r="SWW149" s="21"/>
      <c r="SWX149" s="21"/>
      <c r="SWY149" s="21"/>
      <c r="SWZ149" s="21"/>
      <c r="SXA149" s="21"/>
      <c r="SXB149" s="21"/>
      <c r="SXC149" s="21"/>
      <c r="SXD149" s="21"/>
      <c r="SXE149" s="21"/>
      <c r="SXF149" s="21"/>
      <c r="SXG149" s="21"/>
      <c r="SXH149" s="21"/>
      <c r="SXI149" s="21"/>
      <c r="SXJ149" s="21"/>
      <c r="SXK149" s="21"/>
      <c r="SXL149" s="21"/>
      <c r="SXM149" s="21"/>
      <c r="SXN149" s="21"/>
      <c r="SXO149" s="21"/>
      <c r="SXP149" s="21"/>
      <c r="SXQ149" s="21"/>
      <c r="SXR149" s="21"/>
      <c r="SXS149" s="21"/>
      <c r="SXT149" s="21"/>
      <c r="SXU149" s="21"/>
      <c r="SXV149" s="21"/>
      <c r="SXW149" s="21"/>
      <c r="SXX149" s="21"/>
      <c r="SXY149" s="21"/>
      <c r="SXZ149" s="21"/>
      <c r="SYA149" s="21"/>
      <c r="SYB149" s="21"/>
      <c r="SYC149" s="21"/>
      <c r="SYD149" s="21"/>
      <c r="SYE149" s="21"/>
      <c r="SYF149" s="21"/>
      <c r="SYG149" s="21"/>
      <c r="SYH149" s="21"/>
      <c r="SYI149" s="21"/>
      <c r="SYJ149" s="21"/>
      <c r="SYK149" s="21"/>
      <c r="SYL149" s="21"/>
      <c r="SYM149" s="21"/>
      <c r="SYN149" s="21"/>
      <c r="SYO149" s="21"/>
      <c r="SYP149" s="21"/>
      <c r="SYQ149" s="21"/>
      <c r="SYR149" s="21"/>
      <c r="SYS149" s="21"/>
      <c r="SYT149" s="21"/>
      <c r="SYU149" s="21"/>
      <c r="SYV149" s="21"/>
      <c r="SYW149" s="21"/>
      <c r="SYX149" s="21"/>
      <c r="SYY149" s="21"/>
      <c r="SYZ149" s="21"/>
      <c r="SZA149" s="21"/>
      <c r="SZB149" s="21"/>
      <c r="SZC149" s="21"/>
      <c r="SZD149" s="21"/>
      <c r="SZE149" s="21"/>
      <c r="SZF149" s="21"/>
      <c r="SZG149" s="21"/>
      <c r="SZH149" s="21"/>
      <c r="SZI149" s="21"/>
      <c r="SZJ149" s="21"/>
      <c r="SZK149" s="21"/>
      <c r="SZL149" s="21"/>
      <c r="SZM149" s="21"/>
      <c r="SZN149" s="21"/>
      <c r="SZO149" s="21"/>
      <c r="SZP149" s="21"/>
      <c r="SZQ149" s="21"/>
      <c r="SZR149" s="21"/>
      <c r="SZS149" s="21"/>
      <c r="SZT149" s="21"/>
      <c r="SZU149" s="21"/>
      <c r="SZV149" s="21"/>
      <c r="SZW149" s="21"/>
      <c r="SZX149" s="21"/>
      <c r="SZY149" s="21"/>
      <c r="SZZ149" s="21"/>
      <c r="TAA149" s="21"/>
      <c r="TAB149" s="21"/>
      <c r="TAC149" s="21"/>
      <c r="TAD149" s="21"/>
      <c r="TAE149" s="21"/>
      <c r="TAF149" s="21"/>
      <c r="TAG149" s="21"/>
      <c r="TAH149" s="21"/>
      <c r="TAI149" s="21"/>
      <c r="TAJ149" s="21"/>
      <c r="TAK149" s="21"/>
      <c r="TAL149" s="21"/>
      <c r="TAM149" s="21"/>
      <c r="TAN149" s="21"/>
      <c r="TAO149" s="21"/>
      <c r="TAP149" s="21"/>
      <c r="TAQ149" s="21"/>
      <c r="TAR149" s="21"/>
      <c r="TAS149" s="21"/>
      <c r="TAT149" s="21"/>
      <c r="TAU149" s="21"/>
      <c r="TAV149" s="21"/>
      <c r="TAW149" s="21"/>
      <c r="TAX149" s="21"/>
      <c r="TAY149" s="21"/>
      <c r="TAZ149" s="21"/>
      <c r="TBA149" s="21"/>
      <c r="TBB149" s="21"/>
      <c r="TBC149" s="21"/>
      <c r="TBD149" s="21"/>
      <c r="TBE149" s="21"/>
      <c r="TBF149" s="21"/>
      <c r="TBG149" s="21"/>
      <c r="TBH149" s="21"/>
      <c r="TBI149" s="21"/>
      <c r="TBJ149" s="21"/>
      <c r="TBK149" s="21"/>
      <c r="TBL149" s="21"/>
      <c r="TBM149" s="21"/>
      <c r="TBN149" s="21"/>
      <c r="TBO149" s="21"/>
      <c r="TBP149" s="21"/>
      <c r="TBQ149" s="21"/>
      <c r="TBR149" s="21"/>
      <c r="TBS149" s="21"/>
      <c r="TBT149" s="21"/>
      <c r="TBU149" s="21"/>
      <c r="TBV149" s="21"/>
      <c r="TBW149" s="21"/>
      <c r="TBX149" s="21"/>
      <c r="TBY149" s="21"/>
      <c r="TBZ149" s="21"/>
      <c r="TCA149" s="21"/>
      <c r="TCB149" s="21"/>
      <c r="TCC149" s="21"/>
      <c r="TCD149" s="21"/>
      <c r="TCE149" s="21"/>
      <c r="TCF149" s="21"/>
      <c r="TCG149" s="21"/>
      <c r="TCH149" s="21"/>
      <c r="TCI149" s="21"/>
      <c r="TCJ149" s="21"/>
      <c r="TCK149" s="21"/>
      <c r="TCL149" s="21"/>
      <c r="TCM149" s="21"/>
      <c r="TCN149" s="21"/>
      <c r="TCO149" s="21"/>
      <c r="TCP149" s="21"/>
      <c r="TCQ149" s="21"/>
      <c r="TCR149" s="21"/>
      <c r="TCS149" s="21"/>
      <c r="TCT149" s="21"/>
      <c r="TCU149" s="21"/>
      <c r="TCV149" s="21"/>
      <c r="TCW149" s="21"/>
      <c r="TCX149" s="21"/>
      <c r="TCY149" s="21"/>
      <c r="TCZ149" s="21"/>
      <c r="TDA149" s="21"/>
      <c r="TDB149" s="21"/>
      <c r="TDC149" s="21"/>
      <c r="TDD149" s="21"/>
      <c r="TDE149" s="21"/>
      <c r="TDF149" s="21"/>
      <c r="TDG149" s="21"/>
      <c r="TDH149" s="21"/>
      <c r="TDI149" s="21"/>
      <c r="TDJ149" s="21"/>
      <c r="TDK149" s="21"/>
      <c r="TDL149" s="21"/>
      <c r="TDM149" s="21"/>
      <c r="TDN149" s="21"/>
      <c r="TDO149" s="21"/>
      <c r="TDP149" s="21"/>
      <c r="TDQ149" s="21"/>
      <c r="TDR149" s="21"/>
      <c r="TDS149" s="21"/>
      <c r="TDT149" s="21"/>
      <c r="TDU149" s="21"/>
      <c r="TDV149" s="21"/>
      <c r="TDW149" s="21"/>
      <c r="TDX149" s="21"/>
      <c r="TDY149" s="21"/>
      <c r="TDZ149" s="21"/>
      <c r="TEA149" s="21"/>
      <c r="TEB149" s="21"/>
      <c r="TEC149" s="21"/>
      <c r="TED149" s="21"/>
      <c r="TEE149" s="21"/>
      <c r="TEF149" s="21"/>
      <c r="TEG149" s="21"/>
      <c r="TEH149" s="21"/>
      <c r="TEI149" s="21"/>
      <c r="TEJ149" s="21"/>
      <c r="TEK149" s="21"/>
      <c r="TEL149" s="21"/>
      <c r="TEM149" s="21"/>
      <c r="TEN149" s="21"/>
      <c r="TEO149" s="21"/>
      <c r="TEP149" s="21"/>
      <c r="TEQ149" s="21"/>
      <c r="TER149" s="21"/>
      <c r="TES149" s="21"/>
      <c r="TET149" s="21"/>
      <c r="TEU149" s="21"/>
      <c r="TEV149" s="21"/>
      <c r="TEW149" s="21"/>
      <c r="TEX149" s="21"/>
      <c r="TEY149" s="21"/>
      <c r="TEZ149" s="21"/>
      <c r="TFA149" s="21"/>
      <c r="TFB149" s="21"/>
      <c r="TFC149" s="21"/>
      <c r="TFD149" s="21"/>
      <c r="TFE149" s="21"/>
      <c r="TFF149" s="21"/>
      <c r="TFG149" s="21"/>
      <c r="TFH149" s="21"/>
      <c r="TFI149" s="21"/>
      <c r="TFJ149" s="21"/>
      <c r="TFK149" s="21"/>
      <c r="TFL149" s="21"/>
      <c r="TFM149" s="21"/>
      <c r="TFN149" s="21"/>
      <c r="TFO149" s="21"/>
      <c r="TFP149" s="21"/>
      <c r="TFQ149" s="21"/>
      <c r="TFR149" s="21"/>
      <c r="TFS149" s="21"/>
      <c r="TFT149" s="21"/>
      <c r="TFU149" s="21"/>
      <c r="TFV149" s="21"/>
      <c r="TFW149" s="21"/>
      <c r="TFX149" s="21"/>
      <c r="TFY149" s="21"/>
      <c r="TFZ149" s="21"/>
      <c r="TGA149" s="21"/>
      <c r="TGB149" s="21"/>
      <c r="TGC149" s="21"/>
      <c r="TGD149" s="21"/>
      <c r="TGE149" s="21"/>
      <c r="TGF149" s="21"/>
      <c r="TGG149" s="21"/>
      <c r="TGH149" s="21"/>
      <c r="TGI149" s="21"/>
      <c r="TGJ149" s="21"/>
      <c r="TGK149" s="21"/>
      <c r="TGL149" s="21"/>
      <c r="TGM149" s="21"/>
      <c r="TGN149" s="21"/>
      <c r="TGO149" s="21"/>
      <c r="TGP149" s="21"/>
      <c r="TGQ149" s="21"/>
      <c r="TGR149" s="21"/>
      <c r="TGS149" s="21"/>
      <c r="TGT149" s="21"/>
      <c r="TGU149" s="21"/>
      <c r="TGV149" s="21"/>
      <c r="TGW149" s="21"/>
      <c r="TGX149" s="21"/>
      <c r="TGY149" s="21"/>
      <c r="TGZ149" s="21"/>
      <c r="THA149" s="21"/>
      <c r="THB149" s="21"/>
      <c r="THC149" s="21"/>
      <c r="THD149" s="21"/>
      <c r="THE149" s="21"/>
      <c r="THF149" s="21"/>
      <c r="THG149" s="21"/>
      <c r="THH149" s="21"/>
      <c r="THI149" s="21"/>
      <c r="THJ149" s="21"/>
      <c r="THK149" s="21"/>
      <c r="THL149" s="21"/>
      <c r="THM149" s="21"/>
      <c r="THN149" s="21"/>
      <c r="THO149" s="21"/>
      <c r="THP149" s="21"/>
      <c r="THQ149" s="21"/>
      <c r="THR149" s="21"/>
      <c r="THS149" s="21"/>
      <c r="THT149" s="21"/>
      <c r="THU149" s="21"/>
      <c r="THV149" s="21"/>
      <c r="THW149" s="21"/>
      <c r="THX149" s="21"/>
      <c r="THY149" s="21"/>
      <c r="THZ149" s="21"/>
      <c r="TIA149" s="21"/>
      <c r="TIB149" s="21"/>
      <c r="TIC149" s="21"/>
      <c r="TID149" s="21"/>
      <c r="TIE149" s="21"/>
      <c r="TIF149" s="21"/>
      <c r="TIG149" s="21"/>
      <c r="TIH149" s="21"/>
      <c r="TII149" s="21"/>
      <c r="TIJ149" s="21"/>
      <c r="TIK149" s="21"/>
      <c r="TIL149" s="21"/>
      <c r="TIM149" s="21"/>
      <c r="TIN149" s="21"/>
      <c r="TIO149" s="21"/>
      <c r="TIP149" s="21"/>
      <c r="TIQ149" s="21"/>
      <c r="TIR149" s="21"/>
      <c r="TIS149" s="21"/>
      <c r="TIT149" s="21"/>
      <c r="TIU149" s="21"/>
      <c r="TIV149" s="21"/>
      <c r="TIW149" s="21"/>
      <c r="TIX149" s="21"/>
      <c r="TIY149" s="21"/>
      <c r="TIZ149" s="21"/>
      <c r="TJA149" s="21"/>
      <c r="TJB149" s="21"/>
      <c r="TJC149" s="21"/>
      <c r="TJD149" s="21"/>
      <c r="TJE149" s="21"/>
      <c r="TJF149" s="21"/>
      <c r="TJG149" s="21"/>
      <c r="TJH149" s="21"/>
      <c r="TJI149" s="21"/>
      <c r="TJJ149" s="21"/>
      <c r="TJK149" s="21"/>
      <c r="TJL149" s="21"/>
      <c r="TJM149" s="21"/>
      <c r="TJN149" s="21"/>
      <c r="TJO149" s="21"/>
      <c r="TJP149" s="21"/>
      <c r="TJQ149" s="21"/>
      <c r="TJR149" s="21"/>
      <c r="TJS149" s="21"/>
      <c r="TJT149" s="21"/>
      <c r="TJU149" s="21"/>
      <c r="TJV149" s="21"/>
      <c r="TJW149" s="21"/>
      <c r="TJX149" s="21"/>
      <c r="TJY149" s="21"/>
      <c r="TJZ149" s="21"/>
      <c r="TKA149" s="21"/>
      <c r="TKB149" s="21"/>
      <c r="TKC149" s="21"/>
      <c r="TKD149" s="21"/>
      <c r="TKE149" s="21"/>
      <c r="TKF149" s="21"/>
      <c r="TKG149" s="21"/>
      <c r="TKH149" s="21"/>
      <c r="TKI149" s="21"/>
      <c r="TKJ149" s="21"/>
      <c r="TKK149" s="21"/>
      <c r="TKL149" s="21"/>
      <c r="TKM149" s="21"/>
      <c r="TKN149" s="21"/>
      <c r="TKO149" s="21"/>
      <c r="TKP149" s="21"/>
      <c r="TKQ149" s="21"/>
      <c r="TKR149" s="21"/>
      <c r="TKS149" s="21"/>
      <c r="TKT149" s="21"/>
      <c r="TKU149" s="21"/>
      <c r="TKV149" s="21"/>
      <c r="TKW149" s="21"/>
      <c r="TKX149" s="21"/>
      <c r="TKY149" s="21"/>
      <c r="TKZ149" s="21"/>
      <c r="TLA149" s="21"/>
      <c r="TLB149" s="21"/>
      <c r="TLC149" s="21"/>
      <c r="TLD149" s="21"/>
      <c r="TLE149" s="21"/>
      <c r="TLF149" s="21"/>
      <c r="TLG149" s="21"/>
      <c r="TLH149" s="21"/>
      <c r="TLI149" s="21"/>
      <c r="TLJ149" s="21"/>
      <c r="TLK149" s="21"/>
      <c r="TLL149" s="21"/>
      <c r="TLM149" s="21"/>
      <c r="TLN149" s="21"/>
      <c r="TLO149" s="21"/>
      <c r="TLP149" s="21"/>
      <c r="TLQ149" s="21"/>
      <c r="TLR149" s="21"/>
      <c r="TLS149" s="21"/>
      <c r="TLT149" s="21"/>
      <c r="TLU149" s="21"/>
      <c r="TLV149" s="21"/>
      <c r="TLW149" s="21"/>
      <c r="TLX149" s="21"/>
      <c r="TLY149" s="21"/>
      <c r="TLZ149" s="21"/>
      <c r="TMA149" s="21"/>
      <c r="TMB149" s="21"/>
      <c r="TMC149" s="21"/>
      <c r="TMD149" s="21"/>
      <c r="TME149" s="21"/>
      <c r="TMF149" s="21"/>
      <c r="TMG149" s="21"/>
      <c r="TMH149" s="21"/>
      <c r="TMI149" s="21"/>
      <c r="TMJ149" s="21"/>
      <c r="TMK149" s="21"/>
      <c r="TML149" s="21"/>
      <c r="TMM149" s="21"/>
      <c r="TMN149" s="21"/>
      <c r="TMO149" s="21"/>
      <c r="TMP149" s="21"/>
      <c r="TMQ149" s="21"/>
      <c r="TMR149" s="21"/>
      <c r="TMS149" s="21"/>
      <c r="TMT149" s="21"/>
      <c r="TMU149" s="21"/>
      <c r="TMV149" s="21"/>
      <c r="TMW149" s="21"/>
      <c r="TMX149" s="21"/>
      <c r="TMY149" s="21"/>
      <c r="TMZ149" s="21"/>
      <c r="TNA149" s="21"/>
      <c r="TNB149" s="21"/>
      <c r="TNC149" s="21"/>
      <c r="TND149" s="21"/>
      <c r="TNE149" s="21"/>
      <c r="TNF149" s="21"/>
      <c r="TNG149" s="21"/>
      <c r="TNH149" s="21"/>
      <c r="TNI149" s="21"/>
      <c r="TNJ149" s="21"/>
      <c r="TNK149" s="21"/>
      <c r="TNL149" s="21"/>
      <c r="TNM149" s="21"/>
      <c r="TNN149" s="21"/>
      <c r="TNO149" s="21"/>
      <c r="TNP149" s="21"/>
      <c r="TNQ149" s="21"/>
      <c r="TNR149" s="21"/>
      <c r="TNS149" s="21"/>
      <c r="TNT149" s="21"/>
      <c r="TNU149" s="21"/>
      <c r="TNV149" s="21"/>
      <c r="TNW149" s="21"/>
      <c r="TNX149" s="21"/>
      <c r="TNY149" s="21"/>
      <c r="TNZ149" s="21"/>
      <c r="TOA149" s="21"/>
      <c r="TOB149" s="21"/>
      <c r="TOC149" s="21"/>
      <c r="TOD149" s="21"/>
      <c r="TOE149" s="21"/>
      <c r="TOF149" s="21"/>
      <c r="TOG149" s="21"/>
      <c r="TOH149" s="21"/>
      <c r="TOI149" s="21"/>
      <c r="TOJ149" s="21"/>
      <c r="TOK149" s="21"/>
      <c r="TOL149" s="21"/>
      <c r="TOM149" s="21"/>
      <c r="TON149" s="21"/>
      <c r="TOO149" s="21"/>
      <c r="TOP149" s="21"/>
      <c r="TOQ149" s="21"/>
      <c r="TOR149" s="21"/>
      <c r="TOS149" s="21"/>
      <c r="TOT149" s="21"/>
      <c r="TOU149" s="21"/>
      <c r="TOV149" s="21"/>
      <c r="TOW149" s="21"/>
      <c r="TOX149" s="21"/>
      <c r="TOY149" s="21"/>
      <c r="TOZ149" s="21"/>
      <c r="TPA149" s="21"/>
      <c r="TPB149" s="21"/>
      <c r="TPC149" s="21"/>
      <c r="TPD149" s="21"/>
      <c r="TPE149" s="21"/>
      <c r="TPF149" s="21"/>
      <c r="TPG149" s="21"/>
      <c r="TPH149" s="21"/>
      <c r="TPI149" s="21"/>
      <c r="TPJ149" s="21"/>
      <c r="TPK149" s="21"/>
      <c r="TPL149" s="21"/>
      <c r="TPM149" s="21"/>
      <c r="TPN149" s="21"/>
      <c r="TPO149" s="21"/>
      <c r="TPP149" s="21"/>
      <c r="TPQ149" s="21"/>
      <c r="TPR149" s="21"/>
      <c r="TPS149" s="21"/>
      <c r="TPT149" s="21"/>
      <c r="TPU149" s="21"/>
      <c r="TPV149" s="21"/>
      <c r="TPW149" s="21"/>
      <c r="TPX149" s="21"/>
      <c r="TPY149" s="21"/>
      <c r="TPZ149" s="21"/>
      <c r="TQA149" s="21"/>
      <c r="TQB149" s="21"/>
      <c r="TQC149" s="21"/>
      <c r="TQD149" s="21"/>
      <c r="TQE149" s="21"/>
      <c r="TQF149" s="21"/>
      <c r="TQG149" s="21"/>
      <c r="TQH149" s="21"/>
      <c r="TQI149" s="21"/>
      <c r="TQJ149" s="21"/>
      <c r="TQK149" s="21"/>
      <c r="TQL149" s="21"/>
      <c r="TQM149" s="21"/>
      <c r="TQN149" s="21"/>
      <c r="TQO149" s="21"/>
      <c r="TQP149" s="21"/>
      <c r="TQQ149" s="21"/>
      <c r="TQR149" s="21"/>
      <c r="TQS149" s="21"/>
      <c r="TQT149" s="21"/>
      <c r="TQU149" s="21"/>
      <c r="TQV149" s="21"/>
      <c r="TQW149" s="21"/>
      <c r="TQX149" s="21"/>
      <c r="TQY149" s="21"/>
      <c r="TQZ149" s="21"/>
      <c r="TRA149" s="21"/>
      <c r="TRB149" s="21"/>
      <c r="TRC149" s="21"/>
      <c r="TRD149" s="21"/>
      <c r="TRE149" s="21"/>
      <c r="TRF149" s="21"/>
      <c r="TRG149" s="21"/>
      <c r="TRH149" s="21"/>
      <c r="TRI149" s="21"/>
      <c r="TRJ149" s="21"/>
      <c r="TRK149" s="21"/>
      <c r="TRL149" s="21"/>
      <c r="TRM149" s="21"/>
      <c r="TRN149" s="21"/>
      <c r="TRO149" s="21"/>
      <c r="TRP149" s="21"/>
      <c r="TRQ149" s="21"/>
      <c r="TRR149" s="21"/>
      <c r="TRS149" s="21"/>
      <c r="TRT149" s="21"/>
      <c r="TRU149" s="21"/>
      <c r="TRV149" s="21"/>
      <c r="TRW149" s="21"/>
      <c r="TRX149" s="21"/>
      <c r="TRY149" s="21"/>
      <c r="TRZ149" s="21"/>
      <c r="TSA149" s="21"/>
      <c r="TSB149" s="21"/>
      <c r="TSC149" s="21"/>
      <c r="TSD149" s="21"/>
      <c r="TSE149" s="21"/>
      <c r="TSF149" s="21"/>
      <c r="TSG149" s="21"/>
      <c r="TSH149" s="21"/>
      <c r="TSI149" s="21"/>
      <c r="TSJ149" s="21"/>
      <c r="TSK149" s="21"/>
      <c r="TSL149" s="21"/>
      <c r="TSM149" s="21"/>
      <c r="TSN149" s="21"/>
      <c r="TSO149" s="21"/>
      <c r="TSP149" s="21"/>
      <c r="TSQ149" s="21"/>
      <c r="TSR149" s="21"/>
      <c r="TSS149" s="21"/>
      <c r="TST149" s="21"/>
      <c r="TSU149" s="21"/>
      <c r="TSV149" s="21"/>
      <c r="TSW149" s="21"/>
      <c r="TSX149" s="21"/>
      <c r="TSY149" s="21"/>
      <c r="TSZ149" s="21"/>
      <c r="TTA149" s="21"/>
      <c r="TTB149" s="21"/>
      <c r="TTC149" s="21"/>
      <c r="TTD149" s="21"/>
      <c r="TTE149" s="21"/>
      <c r="TTF149" s="21"/>
      <c r="TTG149" s="21"/>
      <c r="TTH149" s="21"/>
      <c r="TTI149" s="21"/>
      <c r="TTJ149" s="21"/>
      <c r="TTK149" s="21"/>
      <c r="TTL149" s="21"/>
      <c r="TTM149" s="21"/>
      <c r="TTN149" s="21"/>
      <c r="TTO149" s="21"/>
      <c r="TTP149" s="21"/>
      <c r="TTQ149" s="21"/>
      <c r="TTR149" s="21"/>
      <c r="TTS149" s="21"/>
      <c r="TTT149" s="21"/>
      <c r="TTU149" s="21"/>
      <c r="TTV149" s="21"/>
      <c r="TTW149" s="21"/>
      <c r="TTX149" s="21"/>
      <c r="TTY149" s="21"/>
      <c r="TTZ149" s="21"/>
      <c r="TUA149" s="21"/>
      <c r="TUB149" s="21"/>
      <c r="TUC149" s="21"/>
      <c r="TUD149" s="21"/>
      <c r="TUE149" s="21"/>
      <c r="TUF149" s="21"/>
      <c r="TUG149" s="21"/>
      <c r="TUH149" s="21"/>
      <c r="TUI149" s="21"/>
      <c r="TUJ149" s="21"/>
      <c r="TUK149" s="21"/>
      <c r="TUL149" s="21"/>
      <c r="TUM149" s="21"/>
      <c r="TUN149" s="21"/>
      <c r="TUO149" s="21"/>
      <c r="TUP149" s="21"/>
      <c r="TUQ149" s="21"/>
      <c r="TUR149" s="21"/>
      <c r="TUS149" s="21"/>
      <c r="TUT149" s="21"/>
      <c r="TUU149" s="21"/>
      <c r="TUV149" s="21"/>
      <c r="TUW149" s="21"/>
      <c r="TUX149" s="21"/>
      <c r="TUY149" s="21"/>
      <c r="TUZ149" s="21"/>
      <c r="TVA149" s="21"/>
      <c r="TVB149" s="21"/>
      <c r="TVC149" s="21"/>
      <c r="TVD149" s="21"/>
      <c r="TVE149" s="21"/>
      <c r="TVF149" s="21"/>
      <c r="TVG149" s="21"/>
      <c r="TVH149" s="21"/>
      <c r="TVI149" s="21"/>
      <c r="TVJ149" s="21"/>
      <c r="TVK149" s="21"/>
      <c r="TVL149" s="21"/>
      <c r="TVM149" s="21"/>
      <c r="TVN149" s="21"/>
      <c r="TVO149" s="21"/>
      <c r="TVP149" s="21"/>
      <c r="TVQ149" s="21"/>
      <c r="TVR149" s="21"/>
      <c r="TVS149" s="21"/>
      <c r="TVT149" s="21"/>
      <c r="TVU149" s="21"/>
      <c r="TVV149" s="21"/>
      <c r="TVW149" s="21"/>
      <c r="TVX149" s="21"/>
      <c r="TVY149" s="21"/>
      <c r="TVZ149" s="21"/>
      <c r="TWA149" s="21"/>
      <c r="TWB149" s="21"/>
      <c r="TWC149" s="21"/>
      <c r="TWD149" s="21"/>
      <c r="TWE149" s="21"/>
      <c r="TWF149" s="21"/>
      <c r="TWG149" s="21"/>
      <c r="TWH149" s="21"/>
      <c r="TWI149" s="21"/>
      <c r="TWJ149" s="21"/>
      <c r="TWK149" s="21"/>
      <c r="TWL149" s="21"/>
      <c r="TWM149" s="21"/>
      <c r="TWN149" s="21"/>
      <c r="TWO149" s="21"/>
      <c r="TWP149" s="21"/>
      <c r="TWQ149" s="21"/>
      <c r="TWR149" s="21"/>
      <c r="TWS149" s="21"/>
      <c r="TWT149" s="21"/>
      <c r="TWU149" s="21"/>
      <c r="TWV149" s="21"/>
      <c r="TWW149" s="21"/>
      <c r="TWX149" s="21"/>
      <c r="TWY149" s="21"/>
      <c r="TWZ149" s="21"/>
      <c r="TXA149" s="21"/>
      <c r="TXB149" s="21"/>
      <c r="TXC149" s="21"/>
      <c r="TXD149" s="21"/>
      <c r="TXE149" s="21"/>
      <c r="TXF149" s="21"/>
      <c r="TXG149" s="21"/>
      <c r="TXH149" s="21"/>
      <c r="TXI149" s="21"/>
      <c r="TXJ149" s="21"/>
      <c r="TXK149" s="21"/>
      <c r="TXL149" s="21"/>
      <c r="TXM149" s="21"/>
      <c r="TXN149" s="21"/>
      <c r="TXO149" s="21"/>
      <c r="TXP149" s="21"/>
      <c r="TXQ149" s="21"/>
      <c r="TXR149" s="21"/>
      <c r="TXS149" s="21"/>
      <c r="TXT149" s="21"/>
      <c r="TXU149" s="21"/>
      <c r="TXV149" s="21"/>
      <c r="TXW149" s="21"/>
      <c r="TXX149" s="21"/>
      <c r="TXY149" s="21"/>
      <c r="TXZ149" s="21"/>
      <c r="TYA149" s="21"/>
      <c r="TYB149" s="21"/>
      <c r="TYC149" s="21"/>
      <c r="TYD149" s="21"/>
      <c r="TYE149" s="21"/>
      <c r="TYF149" s="21"/>
      <c r="TYG149" s="21"/>
      <c r="TYH149" s="21"/>
      <c r="TYI149" s="21"/>
      <c r="TYJ149" s="21"/>
      <c r="TYK149" s="21"/>
      <c r="TYL149" s="21"/>
      <c r="TYM149" s="21"/>
      <c r="TYN149" s="21"/>
      <c r="TYO149" s="21"/>
      <c r="TYP149" s="21"/>
      <c r="TYQ149" s="21"/>
      <c r="TYR149" s="21"/>
      <c r="TYS149" s="21"/>
      <c r="TYT149" s="21"/>
      <c r="TYU149" s="21"/>
      <c r="TYV149" s="21"/>
      <c r="TYW149" s="21"/>
      <c r="TYX149" s="21"/>
      <c r="TYY149" s="21"/>
      <c r="TYZ149" s="21"/>
      <c r="TZA149" s="21"/>
      <c r="TZB149" s="21"/>
      <c r="TZC149" s="21"/>
      <c r="TZD149" s="21"/>
      <c r="TZE149" s="21"/>
      <c r="TZF149" s="21"/>
      <c r="TZG149" s="21"/>
      <c r="TZH149" s="21"/>
      <c r="TZI149" s="21"/>
      <c r="TZJ149" s="21"/>
      <c r="TZK149" s="21"/>
      <c r="TZL149" s="21"/>
      <c r="TZM149" s="21"/>
      <c r="TZN149" s="21"/>
      <c r="TZO149" s="21"/>
      <c r="TZP149" s="21"/>
      <c r="TZQ149" s="21"/>
      <c r="TZR149" s="21"/>
      <c r="TZS149" s="21"/>
      <c r="TZT149" s="21"/>
      <c r="TZU149" s="21"/>
      <c r="TZV149" s="21"/>
      <c r="TZW149" s="21"/>
      <c r="TZX149" s="21"/>
      <c r="TZY149" s="21"/>
      <c r="TZZ149" s="21"/>
      <c r="UAA149" s="21"/>
      <c r="UAB149" s="21"/>
      <c r="UAC149" s="21"/>
      <c r="UAD149" s="21"/>
      <c r="UAE149" s="21"/>
      <c r="UAF149" s="21"/>
      <c r="UAG149" s="21"/>
      <c r="UAH149" s="21"/>
      <c r="UAI149" s="21"/>
      <c r="UAJ149" s="21"/>
      <c r="UAK149" s="21"/>
      <c r="UAL149" s="21"/>
      <c r="UAM149" s="21"/>
      <c r="UAN149" s="21"/>
      <c r="UAO149" s="21"/>
      <c r="UAP149" s="21"/>
      <c r="UAQ149" s="21"/>
      <c r="UAR149" s="21"/>
      <c r="UAS149" s="21"/>
      <c r="UAT149" s="21"/>
      <c r="UAU149" s="21"/>
      <c r="UAV149" s="21"/>
      <c r="UAW149" s="21"/>
      <c r="UAX149" s="21"/>
      <c r="UAY149" s="21"/>
      <c r="UAZ149" s="21"/>
      <c r="UBA149" s="21"/>
      <c r="UBB149" s="21"/>
      <c r="UBC149" s="21"/>
      <c r="UBD149" s="21"/>
      <c r="UBE149" s="21"/>
      <c r="UBF149" s="21"/>
      <c r="UBG149" s="21"/>
      <c r="UBH149" s="21"/>
      <c r="UBI149" s="21"/>
      <c r="UBJ149" s="21"/>
      <c r="UBK149" s="21"/>
      <c r="UBL149" s="21"/>
      <c r="UBM149" s="21"/>
      <c r="UBN149" s="21"/>
      <c r="UBO149" s="21"/>
      <c r="UBP149" s="21"/>
      <c r="UBQ149" s="21"/>
      <c r="UBR149" s="21"/>
      <c r="UBS149" s="21"/>
      <c r="UBT149" s="21"/>
      <c r="UBU149" s="21"/>
      <c r="UBV149" s="21"/>
      <c r="UBW149" s="21"/>
      <c r="UBX149" s="21"/>
      <c r="UBY149" s="21"/>
      <c r="UBZ149" s="21"/>
      <c r="UCA149" s="21"/>
      <c r="UCB149" s="21"/>
      <c r="UCC149" s="21"/>
      <c r="UCD149" s="21"/>
      <c r="UCE149" s="21"/>
      <c r="UCF149" s="21"/>
      <c r="UCG149" s="21"/>
      <c r="UCH149" s="21"/>
      <c r="UCI149" s="21"/>
      <c r="UCJ149" s="21"/>
      <c r="UCK149" s="21"/>
      <c r="UCL149" s="21"/>
      <c r="UCM149" s="21"/>
      <c r="UCN149" s="21"/>
      <c r="UCO149" s="21"/>
      <c r="UCP149" s="21"/>
      <c r="UCQ149" s="21"/>
      <c r="UCR149" s="21"/>
      <c r="UCS149" s="21"/>
      <c r="UCT149" s="21"/>
      <c r="UCU149" s="21"/>
      <c r="UCV149" s="21"/>
      <c r="UCW149" s="21"/>
      <c r="UCX149" s="21"/>
      <c r="UCY149" s="21"/>
      <c r="UCZ149" s="21"/>
      <c r="UDA149" s="21"/>
      <c r="UDB149" s="21"/>
      <c r="UDC149" s="21"/>
      <c r="UDD149" s="21"/>
      <c r="UDE149" s="21"/>
      <c r="UDF149" s="21"/>
      <c r="UDG149" s="21"/>
      <c r="UDH149" s="21"/>
      <c r="UDI149" s="21"/>
      <c r="UDJ149" s="21"/>
      <c r="UDK149" s="21"/>
      <c r="UDL149" s="21"/>
      <c r="UDM149" s="21"/>
      <c r="UDN149" s="21"/>
      <c r="UDO149" s="21"/>
      <c r="UDP149" s="21"/>
      <c r="UDQ149" s="21"/>
      <c r="UDR149" s="21"/>
      <c r="UDS149" s="21"/>
      <c r="UDT149" s="21"/>
      <c r="UDU149" s="21"/>
      <c r="UDV149" s="21"/>
      <c r="UDW149" s="21"/>
      <c r="UDX149" s="21"/>
      <c r="UDY149" s="21"/>
      <c r="UDZ149" s="21"/>
      <c r="UEA149" s="21"/>
      <c r="UEB149" s="21"/>
      <c r="UEC149" s="21"/>
      <c r="UED149" s="21"/>
      <c r="UEE149" s="21"/>
      <c r="UEF149" s="21"/>
      <c r="UEG149" s="21"/>
      <c r="UEH149" s="21"/>
      <c r="UEI149" s="21"/>
      <c r="UEJ149" s="21"/>
      <c r="UEK149" s="21"/>
      <c r="UEL149" s="21"/>
      <c r="UEM149" s="21"/>
      <c r="UEN149" s="21"/>
      <c r="UEO149" s="21"/>
      <c r="UEP149" s="21"/>
      <c r="UEQ149" s="21"/>
      <c r="UER149" s="21"/>
      <c r="UES149" s="21"/>
      <c r="UET149" s="21"/>
      <c r="UEU149" s="21"/>
      <c r="UEV149" s="21"/>
      <c r="UEW149" s="21"/>
      <c r="UEX149" s="21"/>
      <c r="UEY149" s="21"/>
      <c r="UEZ149" s="21"/>
      <c r="UFA149" s="21"/>
      <c r="UFB149" s="21"/>
      <c r="UFC149" s="21"/>
      <c r="UFD149" s="21"/>
      <c r="UFE149" s="21"/>
      <c r="UFF149" s="21"/>
      <c r="UFG149" s="21"/>
      <c r="UFH149" s="21"/>
      <c r="UFI149" s="21"/>
      <c r="UFJ149" s="21"/>
      <c r="UFK149" s="21"/>
      <c r="UFL149" s="21"/>
      <c r="UFM149" s="21"/>
      <c r="UFN149" s="21"/>
      <c r="UFO149" s="21"/>
      <c r="UFP149" s="21"/>
      <c r="UFQ149" s="21"/>
      <c r="UFR149" s="21"/>
      <c r="UFS149" s="21"/>
      <c r="UFT149" s="21"/>
      <c r="UFU149" s="21"/>
      <c r="UFV149" s="21"/>
      <c r="UFW149" s="21"/>
      <c r="UFX149" s="21"/>
      <c r="UFY149" s="21"/>
      <c r="UFZ149" s="21"/>
      <c r="UGA149" s="21"/>
      <c r="UGB149" s="21"/>
      <c r="UGC149" s="21"/>
      <c r="UGD149" s="21"/>
      <c r="UGE149" s="21"/>
      <c r="UGF149" s="21"/>
      <c r="UGG149" s="21"/>
      <c r="UGH149" s="21"/>
      <c r="UGI149" s="21"/>
      <c r="UGJ149" s="21"/>
      <c r="UGK149" s="21"/>
      <c r="UGL149" s="21"/>
      <c r="UGM149" s="21"/>
      <c r="UGN149" s="21"/>
      <c r="UGO149" s="21"/>
      <c r="UGP149" s="21"/>
      <c r="UGQ149" s="21"/>
      <c r="UGR149" s="21"/>
      <c r="UGS149" s="21"/>
      <c r="UGT149" s="21"/>
      <c r="UGU149" s="21"/>
      <c r="UGV149" s="21"/>
      <c r="UGW149" s="21"/>
      <c r="UGX149" s="21"/>
      <c r="UGY149" s="21"/>
      <c r="UGZ149" s="21"/>
      <c r="UHA149" s="21"/>
      <c r="UHB149" s="21"/>
      <c r="UHC149" s="21"/>
      <c r="UHD149" s="21"/>
      <c r="UHE149" s="21"/>
      <c r="UHF149" s="21"/>
      <c r="UHG149" s="21"/>
      <c r="UHH149" s="21"/>
      <c r="UHI149" s="21"/>
      <c r="UHJ149" s="21"/>
      <c r="UHK149" s="21"/>
      <c r="UHL149" s="21"/>
      <c r="UHM149" s="21"/>
      <c r="UHN149" s="21"/>
      <c r="UHO149" s="21"/>
      <c r="UHP149" s="21"/>
      <c r="UHQ149" s="21"/>
      <c r="UHR149" s="21"/>
      <c r="UHS149" s="21"/>
      <c r="UHT149" s="21"/>
      <c r="UHU149" s="21"/>
      <c r="UHV149" s="21"/>
      <c r="UHW149" s="21"/>
      <c r="UHX149" s="21"/>
      <c r="UHY149" s="21"/>
      <c r="UHZ149" s="21"/>
      <c r="UIA149" s="21"/>
      <c r="UIB149" s="21"/>
      <c r="UIC149" s="21"/>
      <c r="UID149" s="21"/>
      <c r="UIE149" s="21"/>
      <c r="UIF149" s="21"/>
      <c r="UIG149" s="21"/>
      <c r="UIH149" s="21"/>
      <c r="UII149" s="21"/>
      <c r="UIJ149" s="21"/>
      <c r="UIK149" s="21"/>
      <c r="UIL149" s="21"/>
      <c r="UIM149" s="21"/>
      <c r="UIN149" s="21"/>
      <c r="UIO149" s="21"/>
      <c r="UIP149" s="21"/>
      <c r="UIQ149" s="21"/>
      <c r="UIR149" s="21"/>
      <c r="UIS149" s="21"/>
      <c r="UIT149" s="21"/>
      <c r="UIU149" s="21"/>
      <c r="UIV149" s="21"/>
      <c r="UIW149" s="21"/>
      <c r="UIX149" s="21"/>
      <c r="UIY149" s="21"/>
      <c r="UIZ149" s="21"/>
      <c r="UJA149" s="21"/>
      <c r="UJB149" s="21"/>
      <c r="UJC149" s="21"/>
      <c r="UJD149" s="21"/>
      <c r="UJE149" s="21"/>
      <c r="UJF149" s="21"/>
      <c r="UJG149" s="21"/>
      <c r="UJH149" s="21"/>
      <c r="UJI149" s="21"/>
      <c r="UJJ149" s="21"/>
      <c r="UJK149" s="21"/>
      <c r="UJL149" s="21"/>
      <c r="UJM149" s="21"/>
      <c r="UJN149" s="21"/>
      <c r="UJO149" s="21"/>
      <c r="UJP149" s="21"/>
      <c r="UJQ149" s="21"/>
      <c r="UJR149" s="21"/>
      <c r="UJS149" s="21"/>
      <c r="UJT149" s="21"/>
      <c r="UJU149" s="21"/>
      <c r="UJV149" s="21"/>
      <c r="UJW149" s="21"/>
      <c r="UJX149" s="21"/>
      <c r="UJY149" s="21"/>
      <c r="UJZ149" s="21"/>
      <c r="UKA149" s="21"/>
      <c r="UKB149" s="21"/>
      <c r="UKC149" s="21"/>
      <c r="UKD149" s="21"/>
      <c r="UKE149" s="21"/>
      <c r="UKF149" s="21"/>
      <c r="UKG149" s="21"/>
      <c r="UKH149" s="21"/>
      <c r="UKI149" s="21"/>
      <c r="UKJ149" s="21"/>
      <c r="UKK149" s="21"/>
      <c r="UKL149" s="21"/>
      <c r="UKM149" s="21"/>
      <c r="UKN149" s="21"/>
      <c r="UKO149" s="21"/>
      <c r="UKP149" s="21"/>
      <c r="UKQ149" s="21"/>
      <c r="UKR149" s="21"/>
      <c r="UKS149" s="21"/>
      <c r="UKT149" s="21"/>
      <c r="UKU149" s="21"/>
      <c r="UKV149" s="21"/>
      <c r="UKW149" s="21"/>
      <c r="UKX149" s="21"/>
      <c r="UKY149" s="21"/>
      <c r="UKZ149" s="21"/>
      <c r="ULA149" s="21"/>
      <c r="ULB149" s="21"/>
      <c r="ULC149" s="21"/>
      <c r="ULD149" s="21"/>
      <c r="ULE149" s="21"/>
      <c r="ULF149" s="21"/>
      <c r="ULG149" s="21"/>
      <c r="ULH149" s="21"/>
      <c r="ULI149" s="21"/>
      <c r="ULJ149" s="21"/>
      <c r="ULK149" s="21"/>
      <c r="ULL149" s="21"/>
      <c r="ULM149" s="21"/>
      <c r="ULN149" s="21"/>
      <c r="ULO149" s="21"/>
      <c r="ULP149" s="21"/>
      <c r="ULQ149" s="21"/>
      <c r="ULR149" s="21"/>
      <c r="ULS149" s="21"/>
      <c r="ULT149" s="21"/>
      <c r="ULU149" s="21"/>
      <c r="ULV149" s="21"/>
      <c r="ULW149" s="21"/>
      <c r="ULX149" s="21"/>
      <c r="ULY149" s="21"/>
      <c r="ULZ149" s="21"/>
      <c r="UMA149" s="21"/>
      <c r="UMB149" s="21"/>
      <c r="UMC149" s="21"/>
      <c r="UMD149" s="21"/>
      <c r="UME149" s="21"/>
      <c r="UMF149" s="21"/>
      <c r="UMG149" s="21"/>
      <c r="UMH149" s="21"/>
      <c r="UMI149" s="21"/>
      <c r="UMJ149" s="21"/>
      <c r="UMK149" s="21"/>
      <c r="UML149" s="21"/>
      <c r="UMM149" s="21"/>
      <c r="UMN149" s="21"/>
      <c r="UMO149" s="21"/>
      <c r="UMP149" s="21"/>
      <c r="UMQ149" s="21"/>
      <c r="UMR149" s="21"/>
      <c r="UMS149" s="21"/>
      <c r="UMT149" s="21"/>
      <c r="UMU149" s="21"/>
      <c r="UMV149" s="21"/>
      <c r="UMW149" s="21"/>
      <c r="UMX149" s="21"/>
      <c r="UMY149" s="21"/>
      <c r="UMZ149" s="21"/>
      <c r="UNA149" s="21"/>
      <c r="UNB149" s="21"/>
      <c r="UNC149" s="21"/>
      <c r="UND149" s="21"/>
      <c r="UNE149" s="21"/>
      <c r="UNF149" s="21"/>
      <c r="UNG149" s="21"/>
      <c r="UNH149" s="21"/>
      <c r="UNI149" s="21"/>
      <c r="UNJ149" s="21"/>
      <c r="UNK149" s="21"/>
      <c r="UNL149" s="21"/>
      <c r="UNM149" s="21"/>
      <c r="UNN149" s="21"/>
      <c r="UNO149" s="21"/>
      <c r="UNP149" s="21"/>
      <c r="UNQ149" s="21"/>
      <c r="UNR149" s="21"/>
      <c r="UNS149" s="21"/>
      <c r="UNT149" s="21"/>
      <c r="UNU149" s="21"/>
      <c r="UNV149" s="21"/>
      <c r="UNW149" s="21"/>
      <c r="UNX149" s="21"/>
      <c r="UNY149" s="21"/>
      <c r="UNZ149" s="21"/>
      <c r="UOA149" s="21"/>
      <c r="UOB149" s="21"/>
      <c r="UOC149" s="21"/>
      <c r="UOD149" s="21"/>
      <c r="UOE149" s="21"/>
      <c r="UOF149" s="21"/>
      <c r="UOG149" s="21"/>
      <c r="UOH149" s="21"/>
      <c r="UOI149" s="21"/>
      <c r="UOJ149" s="21"/>
      <c r="UOK149" s="21"/>
      <c r="UOL149" s="21"/>
      <c r="UOM149" s="21"/>
      <c r="UON149" s="21"/>
      <c r="UOO149" s="21"/>
      <c r="UOP149" s="21"/>
      <c r="UOQ149" s="21"/>
      <c r="UOR149" s="21"/>
      <c r="UOS149" s="21"/>
      <c r="UOT149" s="21"/>
      <c r="UOU149" s="21"/>
      <c r="UOV149" s="21"/>
      <c r="UOW149" s="21"/>
      <c r="UOX149" s="21"/>
      <c r="UOY149" s="21"/>
      <c r="UOZ149" s="21"/>
      <c r="UPA149" s="21"/>
      <c r="UPB149" s="21"/>
      <c r="UPC149" s="21"/>
      <c r="UPD149" s="21"/>
      <c r="UPE149" s="21"/>
      <c r="UPF149" s="21"/>
      <c r="UPG149" s="21"/>
      <c r="UPH149" s="21"/>
      <c r="UPI149" s="21"/>
      <c r="UPJ149" s="21"/>
      <c r="UPK149" s="21"/>
      <c r="UPL149" s="21"/>
      <c r="UPM149" s="21"/>
      <c r="UPN149" s="21"/>
      <c r="UPO149" s="21"/>
      <c r="UPP149" s="21"/>
      <c r="UPQ149" s="21"/>
      <c r="UPR149" s="21"/>
      <c r="UPS149" s="21"/>
      <c r="UPT149" s="21"/>
      <c r="UPU149" s="21"/>
      <c r="UPV149" s="21"/>
      <c r="UPW149" s="21"/>
      <c r="UPX149" s="21"/>
      <c r="UPY149" s="21"/>
      <c r="UPZ149" s="21"/>
      <c r="UQA149" s="21"/>
      <c r="UQB149" s="21"/>
      <c r="UQC149" s="21"/>
      <c r="UQD149" s="21"/>
      <c r="UQE149" s="21"/>
      <c r="UQF149" s="21"/>
      <c r="UQG149" s="21"/>
      <c r="UQH149" s="21"/>
      <c r="UQI149" s="21"/>
      <c r="UQJ149" s="21"/>
      <c r="UQK149" s="21"/>
      <c r="UQL149" s="21"/>
      <c r="UQM149" s="21"/>
      <c r="UQN149" s="21"/>
      <c r="UQO149" s="21"/>
      <c r="UQP149" s="21"/>
      <c r="UQQ149" s="21"/>
      <c r="UQR149" s="21"/>
      <c r="UQS149" s="21"/>
      <c r="UQT149" s="21"/>
      <c r="UQU149" s="21"/>
      <c r="UQV149" s="21"/>
      <c r="UQW149" s="21"/>
      <c r="UQX149" s="21"/>
      <c r="UQY149" s="21"/>
      <c r="UQZ149" s="21"/>
      <c r="URA149" s="21"/>
      <c r="URB149" s="21"/>
      <c r="URC149" s="21"/>
      <c r="URD149" s="21"/>
      <c r="URE149" s="21"/>
      <c r="URF149" s="21"/>
      <c r="URG149" s="21"/>
      <c r="URH149" s="21"/>
      <c r="URI149" s="21"/>
      <c r="URJ149" s="21"/>
      <c r="URK149" s="21"/>
      <c r="URL149" s="21"/>
      <c r="URM149" s="21"/>
      <c r="URN149" s="21"/>
      <c r="URO149" s="21"/>
      <c r="URP149" s="21"/>
      <c r="URQ149" s="21"/>
      <c r="URR149" s="21"/>
      <c r="URS149" s="21"/>
      <c r="URT149" s="21"/>
      <c r="URU149" s="21"/>
      <c r="URV149" s="21"/>
      <c r="URW149" s="21"/>
      <c r="URX149" s="21"/>
      <c r="URY149" s="21"/>
      <c r="URZ149" s="21"/>
      <c r="USA149" s="21"/>
      <c r="USB149" s="21"/>
      <c r="USC149" s="21"/>
      <c r="USD149" s="21"/>
      <c r="USE149" s="21"/>
      <c r="USF149" s="21"/>
      <c r="USG149" s="21"/>
      <c r="USH149" s="21"/>
      <c r="USI149" s="21"/>
      <c r="USJ149" s="21"/>
      <c r="USK149" s="21"/>
      <c r="USL149" s="21"/>
      <c r="USM149" s="21"/>
      <c r="USN149" s="21"/>
      <c r="USO149" s="21"/>
      <c r="USP149" s="21"/>
      <c r="USQ149" s="21"/>
      <c r="USR149" s="21"/>
      <c r="USS149" s="21"/>
      <c r="UST149" s="21"/>
      <c r="USU149" s="21"/>
      <c r="USV149" s="21"/>
      <c r="USW149" s="21"/>
      <c r="USX149" s="21"/>
      <c r="USY149" s="21"/>
      <c r="USZ149" s="21"/>
      <c r="UTA149" s="21"/>
      <c r="UTB149" s="21"/>
      <c r="UTC149" s="21"/>
      <c r="UTD149" s="21"/>
      <c r="UTE149" s="21"/>
      <c r="UTF149" s="21"/>
      <c r="UTG149" s="21"/>
      <c r="UTH149" s="21"/>
      <c r="UTI149" s="21"/>
      <c r="UTJ149" s="21"/>
      <c r="UTK149" s="21"/>
      <c r="UTL149" s="21"/>
      <c r="UTM149" s="21"/>
      <c r="UTN149" s="21"/>
      <c r="UTO149" s="21"/>
      <c r="UTP149" s="21"/>
      <c r="UTQ149" s="21"/>
      <c r="UTR149" s="21"/>
      <c r="UTS149" s="21"/>
      <c r="UTT149" s="21"/>
      <c r="UTU149" s="21"/>
      <c r="UTV149" s="21"/>
      <c r="UTW149" s="21"/>
      <c r="UTX149" s="21"/>
      <c r="UTY149" s="21"/>
      <c r="UTZ149" s="21"/>
      <c r="UUA149" s="21"/>
      <c r="UUB149" s="21"/>
      <c r="UUC149" s="21"/>
      <c r="UUD149" s="21"/>
      <c r="UUE149" s="21"/>
      <c r="UUF149" s="21"/>
      <c r="UUG149" s="21"/>
      <c r="UUH149" s="21"/>
      <c r="UUI149" s="21"/>
      <c r="UUJ149" s="21"/>
      <c r="UUK149" s="21"/>
      <c r="UUL149" s="21"/>
      <c r="UUM149" s="21"/>
      <c r="UUN149" s="21"/>
      <c r="UUO149" s="21"/>
      <c r="UUP149" s="21"/>
      <c r="UUQ149" s="21"/>
      <c r="UUR149" s="21"/>
      <c r="UUS149" s="21"/>
      <c r="UUT149" s="21"/>
      <c r="UUU149" s="21"/>
      <c r="UUV149" s="21"/>
      <c r="UUW149" s="21"/>
      <c r="UUX149" s="21"/>
      <c r="UUY149" s="21"/>
      <c r="UUZ149" s="21"/>
      <c r="UVA149" s="21"/>
      <c r="UVB149" s="21"/>
      <c r="UVC149" s="21"/>
      <c r="UVD149" s="21"/>
      <c r="UVE149" s="21"/>
      <c r="UVF149" s="21"/>
      <c r="UVG149" s="21"/>
      <c r="UVH149" s="21"/>
      <c r="UVI149" s="21"/>
      <c r="UVJ149" s="21"/>
      <c r="UVK149" s="21"/>
      <c r="UVL149" s="21"/>
      <c r="UVM149" s="21"/>
      <c r="UVN149" s="21"/>
      <c r="UVO149" s="21"/>
      <c r="UVP149" s="21"/>
      <c r="UVQ149" s="21"/>
      <c r="UVR149" s="21"/>
      <c r="UVS149" s="21"/>
      <c r="UVT149" s="21"/>
      <c r="UVU149" s="21"/>
      <c r="UVV149" s="21"/>
      <c r="UVW149" s="21"/>
      <c r="UVX149" s="21"/>
      <c r="UVY149" s="21"/>
      <c r="UVZ149" s="21"/>
      <c r="UWA149" s="21"/>
      <c r="UWB149" s="21"/>
      <c r="UWC149" s="21"/>
      <c r="UWD149" s="21"/>
      <c r="UWE149" s="21"/>
      <c r="UWF149" s="21"/>
      <c r="UWG149" s="21"/>
      <c r="UWH149" s="21"/>
      <c r="UWI149" s="21"/>
      <c r="UWJ149" s="21"/>
      <c r="UWK149" s="21"/>
      <c r="UWL149" s="21"/>
      <c r="UWM149" s="21"/>
      <c r="UWN149" s="21"/>
      <c r="UWO149" s="21"/>
      <c r="UWP149" s="21"/>
      <c r="UWQ149" s="21"/>
      <c r="UWR149" s="21"/>
      <c r="UWS149" s="21"/>
      <c r="UWT149" s="21"/>
      <c r="UWU149" s="21"/>
      <c r="UWV149" s="21"/>
      <c r="UWW149" s="21"/>
      <c r="UWX149" s="21"/>
      <c r="UWY149" s="21"/>
      <c r="UWZ149" s="21"/>
      <c r="UXA149" s="21"/>
      <c r="UXB149" s="21"/>
      <c r="UXC149" s="21"/>
      <c r="UXD149" s="21"/>
      <c r="UXE149" s="21"/>
      <c r="UXF149" s="21"/>
      <c r="UXG149" s="21"/>
      <c r="UXH149" s="21"/>
      <c r="UXI149" s="21"/>
      <c r="UXJ149" s="21"/>
      <c r="UXK149" s="21"/>
      <c r="UXL149" s="21"/>
      <c r="UXM149" s="21"/>
      <c r="UXN149" s="21"/>
      <c r="UXO149" s="21"/>
      <c r="UXP149" s="21"/>
      <c r="UXQ149" s="21"/>
      <c r="UXR149" s="21"/>
      <c r="UXS149" s="21"/>
      <c r="UXT149" s="21"/>
      <c r="UXU149" s="21"/>
      <c r="UXV149" s="21"/>
      <c r="UXW149" s="21"/>
      <c r="UXX149" s="21"/>
      <c r="UXY149" s="21"/>
      <c r="UXZ149" s="21"/>
      <c r="UYA149" s="21"/>
      <c r="UYB149" s="21"/>
      <c r="UYC149" s="21"/>
      <c r="UYD149" s="21"/>
      <c r="UYE149" s="21"/>
      <c r="UYF149" s="21"/>
      <c r="UYG149" s="21"/>
      <c r="UYH149" s="21"/>
      <c r="UYI149" s="21"/>
      <c r="UYJ149" s="21"/>
      <c r="UYK149" s="21"/>
      <c r="UYL149" s="21"/>
      <c r="UYM149" s="21"/>
      <c r="UYN149" s="21"/>
      <c r="UYO149" s="21"/>
      <c r="UYP149" s="21"/>
      <c r="UYQ149" s="21"/>
      <c r="UYR149" s="21"/>
      <c r="UYS149" s="21"/>
      <c r="UYT149" s="21"/>
      <c r="UYU149" s="21"/>
      <c r="UYV149" s="21"/>
      <c r="UYW149" s="21"/>
      <c r="UYX149" s="21"/>
      <c r="UYY149" s="21"/>
      <c r="UYZ149" s="21"/>
      <c r="UZA149" s="21"/>
      <c r="UZB149" s="21"/>
      <c r="UZC149" s="21"/>
      <c r="UZD149" s="21"/>
      <c r="UZE149" s="21"/>
      <c r="UZF149" s="21"/>
      <c r="UZG149" s="21"/>
      <c r="UZH149" s="21"/>
      <c r="UZI149" s="21"/>
      <c r="UZJ149" s="21"/>
      <c r="UZK149" s="21"/>
      <c r="UZL149" s="21"/>
      <c r="UZM149" s="21"/>
      <c r="UZN149" s="21"/>
      <c r="UZO149" s="21"/>
      <c r="UZP149" s="21"/>
      <c r="UZQ149" s="21"/>
      <c r="UZR149" s="21"/>
      <c r="UZS149" s="21"/>
      <c r="UZT149" s="21"/>
      <c r="UZU149" s="21"/>
      <c r="UZV149" s="21"/>
      <c r="UZW149" s="21"/>
      <c r="UZX149" s="21"/>
      <c r="UZY149" s="21"/>
      <c r="UZZ149" s="21"/>
      <c r="VAA149" s="21"/>
      <c r="VAB149" s="21"/>
      <c r="VAC149" s="21"/>
      <c r="VAD149" s="21"/>
      <c r="VAE149" s="21"/>
      <c r="VAF149" s="21"/>
      <c r="VAG149" s="21"/>
      <c r="VAH149" s="21"/>
      <c r="VAI149" s="21"/>
      <c r="VAJ149" s="21"/>
      <c r="VAK149" s="21"/>
      <c r="VAL149" s="21"/>
      <c r="VAM149" s="21"/>
      <c r="VAN149" s="21"/>
      <c r="VAO149" s="21"/>
      <c r="VAP149" s="21"/>
      <c r="VAQ149" s="21"/>
      <c r="VAR149" s="21"/>
      <c r="VAS149" s="21"/>
      <c r="VAT149" s="21"/>
      <c r="VAU149" s="21"/>
      <c r="VAV149" s="21"/>
      <c r="VAW149" s="21"/>
      <c r="VAX149" s="21"/>
      <c r="VAY149" s="21"/>
      <c r="VAZ149" s="21"/>
      <c r="VBA149" s="21"/>
      <c r="VBB149" s="21"/>
      <c r="VBC149" s="21"/>
      <c r="VBD149" s="21"/>
      <c r="VBE149" s="21"/>
      <c r="VBF149" s="21"/>
      <c r="VBG149" s="21"/>
      <c r="VBH149" s="21"/>
      <c r="VBI149" s="21"/>
      <c r="VBJ149" s="21"/>
      <c r="VBK149" s="21"/>
      <c r="VBL149" s="21"/>
      <c r="VBM149" s="21"/>
      <c r="VBN149" s="21"/>
      <c r="VBO149" s="21"/>
      <c r="VBP149" s="21"/>
      <c r="VBQ149" s="21"/>
      <c r="VBR149" s="21"/>
      <c r="VBS149" s="21"/>
      <c r="VBT149" s="21"/>
      <c r="VBU149" s="21"/>
      <c r="VBV149" s="21"/>
      <c r="VBW149" s="21"/>
      <c r="VBX149" s="21"/>
      <c r="VBY149" s="21"/>
      <c r="VBZ149" s="21"/>
      <c r="VCA149" s="21"/>
      <c r="VCB149" s="21"/>
      <c r="VCC149" s="21"/>
      <c r="VCD149" s="21"/>
      <c r="VCE149" s="21"/>
      <c r="VCF149" s="21"/>
      <c r="VCG149" s="21"/>
      <c r="VCH149" s="21"/>
      <c r="VCI149" s="21"/>
      <c r="VCJ149" s="21"/>
      <c r="VCK149" s="21"/>
      <c r="VCL149" s="21"/>
      <c r="VCM149" s="21"/>
      <c r="VCN149" s="21"/>
      <c r="VCO149" s="21"/>
      <c r="VCP149" s="21"/>
      <c r="VCQ149" s="21"/>
      <c r="VCR149" s="21"/>
      <c r="VCS149" s="21"/>
      <c r="VCT149" s="21"/>
      <c r="VCU149" s="21"/>
      <c r="VCV149" s="21"/>
      <c r="VCW149" s="21"/>
      <c r="VCX149" s="21"/>
      <c r="VCY149" s="21"/>
      <c r="VCZ149" s="21"/>
      <c r="VDA149" s="21"/>
      <c r="VDB149" s="21"/>
      <c r="VDC149" s="21"/>
      <c r="VDD149" s="21"/>
      <c r="VDE149" s="21"/>
      <c r="VDF149" s="21"/>
      <c r="VDG149" s="21"/>
      <c r="VDH149" s="21"/>
      <c r="VDI149" s="21"/>
      <c r="VDJ149" s="21"/>
      <c r="VDK149" s="21"/>
      <c r="VDL149" s="21"/>
      <c r="VDM149" s="21"/>
      <c r="VDN149" s="21"/>
      <c r="VDO149" s="21"/>
      <c r="VDP149" s="21"/>
      <c r="VDQ149" s="21"/>
      <c r="VDR149" s="21"/>
      <c r="VDS149" s="21"/>
      <c r="VDT149" s="21"/>
      <c r="VDU149" s="21"/>
      <c r="VDV149" s="21"/>
      <c r="VDW149" s="21"/>
      <c r="VDX149" s="21"/>
      <c r="VDY149" s="21"/>
      <c r="VDZ149" s="21"/>
      <c r="VEA149" s="21"/>
      <c r="VEB149" s="21"/>
      <c r="VEC149" s="21"/>
      <c r="VED149" s="21"/>
      <c r="VEE149" s="21"/>
      <c r="VEF149" s="21"/>
      <c r="VEG149" s="21"/>
      <c r="VEH149" s="21"/>
      <c r="VEI149" s="21"/>
      <c r="VEJ149" s="21"/>
      <c r="VEK149" s="21"/>
      <c r="VEL149" s="21"/>
      <c r="VEM149" s="21"/>
      <c r="VEN149" s="21"/>
      <c r="VEO149" s="21"/>
      <c r="VEP149" s="21"/>
      <c r="VEQ149" s="21"/>
      <c r="VER149" s="21"/>
      <c r="VES149" s="21"/>
      <c r="VET149" s="21"/>
      <c r="VEU149" s="21"/>
      <c r="VEV149" s="21"/>
      <c r="VEW149" s="21"/>
      <c r="VEX149" s="21"/>
      <c r="VEY149" s="21"/>
      <c r="VEZ149" s="21"/>
      <c r="VFA149" s="21"/>
      <c r="VFB149" s="21"/>
      <c r="VFC149" s="21"/>
      <c r="VFD149" s="21"/>
      <c r="VFE149" s="21"/>
      <c r="VFF149" s="21"/>
      <c r="VFG149" s="21"/>
      <c r="VFH149" s="21"/>
      <c r="VFI149" s="21"/>
      <c r="VFJ149" s="21"/>
      <c r="VFK149" s="21"/>
      <c r="VFL149" s="21"/>
      <c r="VFM149" s="21"/>
      <c r="VFN149" s="21"/>
      <c r="VFO149" s="21"/>
      <c r="VFP149" s="21"/>
      <c r="VFQ149" s="21"/>
      <c r="VFR149" s="21"/>
      <c r="VFS149" s="21"/>
      <c r="VFT149" s="21"/>
      <c r="VFU149" s="21"/>
      <c r="VFV149" s="21"/>
      <c r="VFW149" s="21"/>
      <c r="VFX149" s="21"/>
      <c r="VFY149" s="21"/>
      <c r="VFZ149" s="21"/>
      <c r="VGA149" s="21"/>
      <c r="VGB149" s="21"/>
      <c r="VGC149" s="21"/>
      <c r="VGD149" s="21"/>
      <c r="VGE149" s="21"/>
      <c r="VGF149" s="21"/>
      <c r="VGG149" s="21"/>
      <c r="VGH149" s="21"/>
      <c r="VGI149" s="21"/>
      <c r="VGJ149" s="21"/>
      <c r="VGK149" s="21"/>
      <c r="VGL149" s="21"/>
      <c r="VGM149" s="21"/>
      <c r="VGN149" s="21"/>
      <c r="VGO149" s="21"/>
      <c r="VGP149" s="21"/>
      <c r="VGQ149" s="21"/>
      <c r="VGR149" s="21"/>
      <c r="VGS149" s="21"/>
      <c r="VGT149" s="21"/>
      <c r="VGU149" s="21"/>
      <c r="VGV149" s="21"/>
      <c r="VGW149" s="21"/>
      <c r="VGX149" s="21"/>
      <c r="VGY149" s="21"/>
      <c r="VGZ149" s="21"/>
      <c r="VHA149" s="21"/>
      <c r="VHB149" s="21"/>
      <c r="VHC149" s="21"/>
      <c r="VHD149" s="21"/>
      <c r="VHE149" s="21"/>
      <c r="VHF149" s="21"/>
      <c r="VHG149" s="21"/>
      <c r="VHH149" s="21"/>
      <c r="VHI149" s="21"/>
      <c r="VHJ149" s="21"/>
      <c r="VHK149" s="21"/>
      <c r="VHL149" s="21"/>
      <c r="VHM149" s="21"/>
      <c r="VHN149" s="21"/>
      <c r="VHO149" s="21"/>
      <c r="VHP149" s="21"/>
      <c r="VHQ149" s="21"/>
      <c r="VHR149" s="21"/>
      <c r="VHS149" s="21"/>
      <c r="VHT149" s="21"/>
      <c r="VHU149" s="21"/>
      <c r="VHV149" s="21"/>
      <c r="VHW149" s="21"/>
      <c r="VHX149" s="21"/>
      <c r="VHY149" s="21"/>
      <c r="VHZ149" s="21"/>
      <c r="VIA149" s="21"/>
      <c r="VIB149" s="21"/>
      <c r="VIC149" s="21"/>
      <c r="VID149" s="21"/>
      <c r="VIE149" s="21"/>
      <c r="VIF149" s="21"/>
      <c r="VIG149" s="21"/>
      <c r="VIH149" s="21"/>
      <c r="VII149" s="21"/>
      <c r="VIJ149" s="21"/>
      <c r="VIK149" s="21"/>
      <c r="VIL149" s="21"/>
      <c r="VIM149" s="21"/>
      <c r="VIN149" s="21"/>
      <c r="VIO149" s="21"/>
      <c r="VIP149" s="21"/>
      <c r="VIQ149" s="21"/>
      <c r="VIR149" s="21"/>
      <c r="VIS149" s="21"/>
      <c r="VIT149" s="21"/>
      <c r="VIU149" s="21"/>
      <c r="VIV149" s="21"/>
      <c r="VIW149" s="21"/>
      <c r="VIX149" s="21"/>
      <c r="VIY149" s="21"/>
      <c r="VIZ149" s="21"/>
      <c r="VJA149" s="21"/>
      <c r="VJB149" s="21"/>
      <c r="VJC149" s="21"/>
      <c r="VJD149" s="21"/>
      <c r="VJE149" s="21"/>
      <c r="VJF149" s="21"/>
      <c r="VJG149" s="21"/>
      <c r="VJH149" s="21"/>
      <c r="VJI149" s="21"/>
      <c r="VJJ149" s="21"/>
      <c r="VJK149" s="21"/>
      <c r="VJL149" s="21"/>
      <c r="VJM149" s="21"/>
      <c r="VJN149" s="21"/>
      <c r="VJO149" s="21"/>
      <c r="VJP149" s="21"/>
      <c r="VJQ149" s="21"/>
      <c r="VJR149" s="21"/>
      <c r="VJS149" s="21"/>
      <c r="VJT149" s="21"/>
      <c r="VJU149" s="21"/>
      <c r="VJV149" s="21"/>
      <c r="VJW149" s="21"/>
      <c r="VJX149" s="21"/>
      <c r="VJY149" s="21"/>
      <c r="VJZ149" s="21"/>
      <c r="VKA149" s="21"/>
      <c r="VKB149" s="21"/>
      <c r="VKC149" s="21"/>
      <c r="VKD149" s="21"/>
      <c r="VKE149" s="21"/>
      <c r="VKF149" s="21"/>
      <c r="VKG149" s="21"/>
      <c r="VKH149" s="21"/>
      <c r="VKI149" s="21"/>
      <c r="VKJ149" s="21"/>
      <c r="VKK149" s="21"/>
      <c r="VKL149" s="21"/>
      <c r="VKM149" s="21"/>
      <c r="VKN149" s="21"/>
      <c r="VKO149" s="21"/>
      <c r="VKP149" s="21"/>
      <c r="VKQ149" s="21"/>
      <c r="VKR149" s="21"/>
      <c r="VKS149" s="21"/>
      <c r="VKT149" s="21"/>
      <c r="VKU149" s="21"/>
      <c r="VKV149" s="21"/>
      <c r="VKW149" s="21"/>
      <c r="VKX149" s="21"/>
      <c r="VKY149" s="21"/>
      <c r="VKZ149" s="21"/>
      <c r="VLA149" s="21"/>
      <c r="VLB149" s="21"/>
      <c r="VLC149" s="21"/>
      <c r="VLD149" s="21"/>
      <c r="VLE149" s="21"/>
      <c r="VLF149" s="21"/>
      <c r="VLG149" s="21"/>
      <c r="VLH149" s="21"/>
      <c r="VLI149" s="21"/>
      <c r="VLJ149" s="21"/>
      <c r="VLK149" s="21"/>
      <c r="VLL149" s="21"/>
      <c r="VLM149" s="21"/>
      <c r="VLN149" s="21"/>
      <c r="VLO149" s="21"/>
      <c r="VLP149" s="21"/>
      <c r="VLQ149" s="21"/>
      <c r="VLR149" s="21"/>
      <c r="VLS149" s="21"/>
      <c r="VLT149" s="21"/>
      <c r="VLU149" s="21"/>
      <c r="VLV149" s="21"/>
      <c r="VLW149" s="21"/>
      <c r="VLX149" s="21"/>
      <c r="VLY149" s="21"/>
      <c r="VLZ149" s="21"/>
      <c r="VMA149" s="21"/>
      <c r="VMB149" s="21"/>
      <c r="VMC149" s="21"/>
      <c r="VMD149" s="21"/>
      <c r="VME149" s="21"/>
      <c r="VMF149" s="21"/>
      <c r="VMG149" s="21"/>
      <c r="VMH149" s="21"/>
      <c r="VMI149" s="21"/>
      <c r="VMJ149" s="21"/>
      <c r="VMK149" s="21"/>
      <c r="VML149" s="21"/>
      <c r="VMM149" s="21"/>
      <c r="VMN149" s="21"/>
      <c r="VMO149" s="21"/>
      <c r="VMP149" s="21"/>
      <c r="VMQ149" s="21"/>
      <c r="VMR149" s="21"/>
      <c r="VMS149" s="21"/>
      <c r="VMT149" s="21"/>
      <c r="VMU149" s="21"/>
      <c r="VMV149" s="21"/>
      <c r="VMW149" s="21"/>
      <c r="VMX149" s="21"/>
      <c r="VMY149" s="21"/>
      <c r="VMZ149" s="21"/>
      <c r="VNA149" s="21"/>
      <c r="VNB149" s="21"/>
      <c r="VNC149" s="21"/>
      <c r="VND149" s="21"/>
      <c r="VNE149" s="21"/>
      <c r="VNF149" s="21"/>
      <c r="VNG149" s="21"/>
      <c r="VNH149" s="21"/>
      <c r="VNI149" s="21"/>
      <c r="VNJ149" s="21"/>
      <c r="VNK149" s="21"/>
      <c r="VNL149" s="21"/>
      <c r="VNM149" s="21"/>
      <c r="VNN149" s="21"/>
      <c r="VNO149" s="21"/>
      <c r="VNP149" s="21"/>
      <c r="VNQ149" s="21"/>
      <c r="VNR149" s="21"/>
      <c r="VNS149" s="21"/>
      <c r="VNT149" s="21"/>
      <c r="VNU149" s="21"/>
      <c r="VNV149" s="21"/>
      <c r="VNW149" s="21"/>
      <c r="VNX149" s="21"/>
      <c r="VNY149" s="21"/>
      <c r="VNZ149" s="21"/>
      <c r="VOA149" s="21"/>
      <c r="VOB149" s="21"/>
      <c r="VOC149" s="21"/>
      <c r="VOD149" s="21"/>
      <c r="VOE149" s="21"/>
      <c r="VOF149" s="21"/>
      <c r="VOG149" s="21"/>
      <c r="VOH149" s="21"/>
      <c r="VOI149" s="21"/>
      <c r="VOJ149" s="21"/>
      <c r="VOK149" s="21"/>
      <c r="VOL149" s="21"/>
      <c r="VOM149" s="21"/>
      <c r="VON149" s="21"/>
      <c r="VOO149" s="21"/>
      <c r="VOP149" s="21"/>
      <c r="VOQ149" s="21"/>
      <c r="VOR149" s="21"/>
      <c r="VOS149" s="21"/>
      <c r="VOT149" s="21"/>
      <c r="VOU149" s="21"/>
      <c r="VOV149" s="21"/>
      <c r="VOW149" s="21"/>
      <c r="VOX149" s="21"/>
      <c r="VOY149" s="21"/>
      <c r="VOZ149" s="21"/>
      <c r="VPA149" s="21"/>
      <c r="VPB149" s="21"/>
      <c r="VPC149" s="21"/>
      <c r="VPD149" s="21"/>
      <c r="VPE149" s="21"/>
      <c r="VPF149" s="21"/>
      <c r="VPG149" s="21"/>
      <c r="VPH149" s="21"/>
      <c r="VPI149" s="21"/>
      <c r="VPJ149" s="21"/>
      <c r="VPK149" s="21"/>
      <c r="VPL149" s="21"/>
      <c r="VPM149" s="21"/>
      <c r="VPN149" s="21"/>
      <c r="VPO149" s="21"/>
      <c r="VPP149" s="21"/>
      <c r="VPQ149" s="21"/>
      <c r="VPR149" s="21"/>
      <c r="VPS149" s="21"/>
      <c r="VPT149" s="21"/>
      <c r="VPU149" s="21"/>
      <c r="VPV149" s="21"/>
      <c r="VPW149" s="21"/>
      <c r="VPX149" s="21"/>
      <c r="VPY149" s="21"/>
      <c r="VPZ149" s="21"/>
      <c r="VQA149" s="21"/>
      <c r="VQB149" s="21"/>
      <c r="VQC149" s="21"/>
      <c r="VQD149" s="21"/>
      <c r="VQE149" s="21"/>
      <c r="VQF149" s="21"/>
      <c r="VQG149" s="21"/>
      <c r="VQH149" s="21"/>
      <c r="VQI149" s="21"/>
      <c r="VQJ149" s="21"/>
      <c r="VQK149" s="21"/>
      <c r="VQL149" s="21"/>
      <c r="VQM149" s="21"/>
      <c r="VQN149" s="21"/>
      <c r="VQO149" s="21"/>
      <c r="VQP149" s="21"/>
      <c r="VQQ149" s="21"/>
      <c r="VQR149" s="21"/>
      <c r="VQS149" s="21"/>
      <c r="VQT149" s="21"/>
      <c r="VQU149" s="21"/>
      <c r="VQV149" s="21"/>
      <c r="VQW149" s="21"/>
      <c r="VQX149" s="21"/>
      <c r="VQY149" s="21"/>
      <c r="VQZ149" s="21"/>
      <c r="VRA149" s="21"/>
      <c r="VRB149" s="21"/>
      <c r="VRC149" s="21"/>
      <c r="VRD149" s="21"/>
      <c r="VRE149" s="21"/>
      <c r="VRF149" s="21"/>
      <c r="VRG149" s="21"/>
      <c r="VRH149" s="21"/>
      <c r="VRI149" s="21"/>
      <c r="VRJ149" s="21"/>
      <c r="VRK149" s="21"/>
      <c r="VRL149" s="21"/>
      <c r="VRM149" s="21"/>
      <c r="VRN149" s="21"/>
      <c r="VRO149" s="21"/>
      <c r="VRP149" s="21"/>
      <c r="VRQ149" s="21"/>
      <c r="VRR149" s="21"/>
      <c r="VRS149" s="21"/>
      <c r="VRT149" s="21"/>
      <c r="VRU149" s="21"/>
      <c r="VRV149" s="21"/>
      <c r="VRW149" s="21"/>
      <c r="VRX149" s="21"/>
      <c r="VRY149" s="21"/>
      <c r="VRZ149" s="21"/>
      <c r="VSA149" s="21"/>
      <c r="VSB149" s="21"/>
      <c r="VSC149" s="21"/>
      <c r="VSD149" s="21"/>
      <c r="VSE149" s="21"/>
      <c r="VSF149" s="21"/>
      <c r="VSG149" s="21"/>
      <c r="VSH149" s="21"/>
      <c r="VSI149" s="21"/>
      <c r="VSJ149" s="21"/>
      <c r="VSK149" s="21"/>
      <c r="VSL149" s="21"/>
      <c r="VSM149" s="21"/>
      <c r="VSN149" s="21"/>
      <c r="VSO149" s="21"/>
      <c r="VSP149" s="21"/>
      <c r="VSQ149" s="21"/>
      <c r="VSR149" s="21"/>
      <c r="VSS149" s="21"/>
      <c r="VST149" s="21"/>
      <c r="VSU149" s="21"/>
      <c r="VSV149" s="21"/>
      <c r="VSW149" s="21"/>
      <c r="VSX149" s="21"/>
      <c r="VSY149" s="21"/>
      <c r="VSZ149" s="21"/>
      <c r="VTA149" s="21"/>
      <c r="VTB149" s="21"/>
      <c r="VTC149" s="21"/>
      <c r="VTD149" s="21"/>
      <c r="VTE149" s="21"/>
      <c r="VTF149" s="21"/>
      <c r="VTG149" s="21"/>
      <c r="VTH149" s="21"/>
      <c r="VTI149" s="21"/>
      <c r="VTJ149" s="21"/>
      <c r="VTK149" s="21"/>
      <c r="VTL149" s="21"/>
      <c r="VTM149" s="21"/>
      <c r="VTN149" s="21"/>
      <c r="VTO149" s="21"/>
      <c r="VTP149" s="21"/>
      <c r="VTQ149" s="21"/>
      <c r="VTR149" s="21"/>
      <c r="VTS149" s="21"/>
      <c r="VTT149" s="21"/>
      <c r="VTU149" s="21"/>
      <c r="VTV149" s="21"/>
      <c r="VTW149" s="21"/>
      <c r="VTX149" s="21"/>
      <c r="VTY149" s="21"/>
      <c r="VTZ149" s="21"/>
      <c r="VUA149" s="21"/>
      <c r="VUB149" s="21"/>
      <c r="VUC149" s="21"/>
      <c r="VUD149" s="21"/>
      <c r="VUE149" s="21"/>
      <c r="VUF149" s="21"/>
      <c r="VUG149" s="21"/>
      <c r="VUH149" s="21"/>
      <c r="VUI149" s="21"/>
      <c r="VUJ149" s="21"/>
      <c r="VUK149" s="21"/>
      <c r="VUL149" s="21"/>
      <c r="VUM149" s="21"/>
      <c r="VUN149" s="21"/>
      <c r="VUO149" s="21"/>
      <c r="VUP149" s="21"/>
      <c r="VUQ149" s="21"/>
      <c r="VUR149" s="21"/>
      <c r="VUS149" s="21"/>
      <c r="VUT149" s="21"/>
      <c r="VUU149" s="21"/>
      <c r="VUV149" s="21"/>
      <c r="VUW149" s="21"/>
      <c r="VUX149" s="21"/>
      <c r="VUY149" s="21"/>
      <c r="VUZ149" s="21"/>
      <c r="VVA149" s="21"/>
      <c r="VVB149" s="21"/>
      <c r="VVC149" s="21"/>
      <c r="VVD149" s="21"/>
      <c r="VVE149" s="21"/>
      <c r="VVF149" s="21"/>
      <c r="VVG149" s="21"/>
      <c r="VVH149" s="21"/>
      <c r="VVI149" s="21"/>
      <c r="VVJ149" s="21"/>
      <c r="VVK149" s="21"/>
      <c r="VVL149" s="21"/>
      <c r="VVM149" s="21"/>
      <c r="VVN149" s="21"/>
      <c r="VVO149" s="21"/>
      <c r="VVP149" s="21"/>
      <c r="VVQ149" s="21"/>
      <c r="VVR149" s="21"/>
      <c r="VVS149" s="21"/>
      <c r="VVT149" s="21"/>
      <c r="VVU149" s="21"/>
      <c r="VVV149" s="21"/>
      <c r="VVW149" s="21"/>
      <c r="VVX149" s="21"/>
      <c r="VVY149" s="21"/>
      <c r="VVZ149" s="21"/>
      <c r="VWA149" s="21"/>
      <c r="VWB149" s="21"/>
      <c r="VWC149" s="21"/>
      <c r="VWD149" s="21"/>
      <c r="VWE149" s="21"/>
      <c r="VWF149" s="21"/>
      <c r="VWG149" s="21"/>
      <c r="VWH149" s="21"/>
      <c r="VWI149" s="21"/>
      <c r="VWJ149" s="21"/>
      <c r="VWK149" s="21"/>
      <c r="VWL149" s="21"/>
      <c r="VWM149" s="21"/>
      <c r="VWN149" s="21"/>
      <c r="VWO149" s="21"/>
      <c r="VWP149" s="21"/>
      <c r="VWQ149" s="21"/>
      <c r="VWR149" s="21"/>
      <c r="VWS149" s="21"/>
      <c r="VWT149" s="21"/>
      <c r="VWU149" s="21"/>
      <c r="VWV149" s="21"/>
      <c r="VWW149" s="21"/>
      <c r="VWX149" s="21"/>
      <c r="VWY149" s="21"/>
      <c r="VWZ149" s="21"/>
      <c r="VXA149" s="21"/>
      <c r="VXB149" s="21"/>
      <c r="VXC149" s="21"/>
      <c r="VXD149" s="21"/>
      <c r="VXE149" s="21"/>
      <c r="VXF149" s="21"/>
      <c r="VXG149" s="21"/>
      <c r="VXH149" s="21"/>
      <c r="VXI149" s="21"/>
      <c r="VXJ149" s="21"/>
      <c r="VXK149" s="21"/>
      <c r="VXL149" s="21"/>
      <c r="VXM149" s="21"/>
      <c r="VXN149" s="21"/>
      <c r="VXO149" s="21"/>
      <c r="VXP149" s="21"/>
      <c r="VXQ149" s="21"/>
      <c r="VXR149" s="21"/>
      <c r="VXS149" s="21"/>
      <c r="VXT149" s="21"/>
      <c r="VXU149" s="21"/>
      <c r="VXV149" s="21"/>
      <c r="VXW149" s="21"/>
      <c r="VXX149" s="21"/>
      <c r="VXY149" s="21"/>
      <c r="VXZ149" s="21"/>
      <c r="VYA149" s="21"/>
      <c r="VYB149" s="21"/>
      <c r="VYC149" s="21"/>
      <c r="VYD149" s="21"/>
      <c r="VYE149" s="21"/>
      <c r="VYF149" s="21"/>
      <c r="VYG149" s="21"/>
      <c r="VYH149" s="21"/>
      <c r="VYI149" s="21"/>
      <c r="VYJ149" s="21"/>
      <c r="VYK149" s="21"/>
      <c r="VYL149" s="21"/>
      <c r="VYM149" s="21"/>
      <c r="VYN149" s="21"/>
      <c r="VYO149" s="21"/>
      <c r="VYP149" s="21"/>
      <c r="VYQ149" s="21"/>
      <c r="VYR149" s="21"/>
      <c r="VYS149" s="21"/>
      <c r="VYT149" s="21"/>
      <c r="VYU149" s="21"/>
      <c r="VYV149" s="21"/>
      <c r="VYW149" s="21"/>
      <c r="VYX149" s="21"/>
      <c r="VYY149" s="21"/>
      <c r="VYZ149" s="21"/>
      <c r="VZA149" s="21"/>
      <c r="VZB149" s="21"/>
      <c r="VZC149" s="21"/>
      <c r="VZD149" s="21"/>
      <c r="VZE149" s="21"/>
      <c r="VZF149" s="21"/>
      <c r="VZG149" s="21"/>
      <c r="VZH149" s="21"/>
      <c r="VZI149" s="21"/>
      <c r="VZJ149" s="21"/>
      <c r="VZK149" s="21"/>
      <c r="VZL149" s="21"/>
      <c r="VZM149" s="21"/>
      <c r="VZN149" s="21"/>
      <c r="VZO149" s="21"/>
      <c r="VZP149" s="21"/>
      <c r="VZQ149" s="21"/>
      <c r="VZR149" s="21"/>
      <c r="VZS149" s="21"/>
      <c r="VZT149" s="21"/>
      <c r="VZU149" s="21"/>
      <c r="VZV149" s="21"/>
      <c r="VZW149" s="21"/>
      <c r="VZX149" s="21"/>
      <c r="VZY149" s="21"/>
      <c r="VZZ149" s="21"/>
      <c r="WAA149" s="21"/>
      <c r="WAB149" s="21"/>
      <c r="WAC149" s="21"/>
      <c r="WAD149" s="21"/>
      <c r="WAE149" s="21"/>
      <c r="WAF149" s="21"/>
      <c r="WAG149" s="21"/>
      <c r="WAH149" s="21"/>
      <c r="WAI149" s="21"/>
      <c r="WAJ149" s="21"/>
      <c r="WAK149" s="21"/>
      <c r="WAL149" s="21"/>
      <c r="WAM149" s="21"/>
      <c r="WAN149" s="21"/>
      <c r="WAO149" s="21"/>
      <c r="WAP149" s="21"/>
      <c r="WAQ149" s="21"/>
      <c r="WAR149" s="21"/>
      <c r="WAS149" s="21"/>
      <c r="WAT149" s="21"/>
      <c r="WAU149" s="21"/>
      <c r="WAV149" s="21"/>
      <c r="WAW149" s="21"/>
      <c r="WAX149" s="21"/>
      <c r="WAY149" s="21"/>
      <c r="WAZ149" s="21"/>
      <c r="WBA149" s="21"/>
      <c r="WBB149" s="21"/>
      <c r="WBC149" s="21"/>
      <c r="WBD149" s="21"/>
      <c r="WBE149" s="21"/>
      <c r="WBF149" s="21"/>
      <c r="WBG149" s="21"/>
      <c r="WBH149" s="21"/>
      <c r="WBI149" s="21"/>
      <c r="WBJ149" s="21"/>
      <c r="WBK149" s="21"/>
      <c r="WBL149" s="21"/>
      <c r="WBM149" s="21"/>
      <c r="WBN149" s="21"/>
      <c r="WBO149" s="21"/>
      <c r="WBP149" s="21"/>
      <c r="WBQ149" s="21"/>
      <c r="WBR149" s="21"/>
      <c r="WBS149" s="21"/>
      <c r="WBT149" s="21"/>
      <c r="WBU149" s="21"/>
      <c r="WBV149" s="21"/>
      <c r="WBW149" s="21"/>
      <c r="WBX149" s="21"/>
      <c r="WBY149" s="21"/>
      <c r="WBZ149" s="21"/>
      <c r="WCA149" s="21"/>
      <c r="WCB149" s="21"/>
      <c r="WCC149" s="21"/>
      <c r="WCD149" s="21"/>
      <c r="WCE149" s="21"/>
      <c r="WCF149" s="21"/>
      <c r="WCG149" s="21"/>
      <c r="WCH149" s="21"/>
      <c r="WCI149" s="21"/>
      <c r="WCJ149" s="21"/>
      <c r="WCK149" s="21"/>
      <c r="WCL149" s="21"/>
      <c r="WCM149" s="21"/>
      <c r="WCN149" s="21"/>
      <c r="WCO149" s="21"/>
      <c r="WCP149" s="21"/>
      <c r="WCQ149" s="21"/>
      <c r="WCR149" s="21"/>
      <c r="WCS149" s="21"/>
      <c r="WCT149" s="21"/>
      <c r="WCU149" s="21"/>
      <c r="WCV149" s="21"/>
      <c r="WCW149" s="21"/>
      <c r="WCX149" s="21"/>
      <c r="WCY149" s="21"/>
      <c r="WCZ149" s="21"/>
      <c r="WDA149" s="21"/>
      <c r="WDB149" s="21"/>
      <c r="WDC149" s="21"/>
      <c r="WDD149" s="21"/>
      <c r="WDE149" s="21"/>
      <c r="WDF149" s="21"/>
      <c r="WDG149" s="21"/>
      <c r="WDH149" s="21"/>
      <c r="WDI149" s="21"/>
      <c r="WDJ149" s="21"/>
      <c r="WDK149" s="21"/>
      <c r="WDL149" s="21"/>
      <c r="WDM149" s="21"/>
      <c r="WDN149" s="21"/>
      <c r="WDO149" s="21"/>
      <c r="WDP149" s="21"/>
      <c r="WDQ149" s="21"/>
      <c r="WDR149" s="21"/>
      <c r="WDS149" s="21"/>
      <c r="WDT149" s="21"/>
      <c r="WDU149" s="21"/>
      <c r="WDV149" s="21"/>
      <c r="WDW149" s="21"/>
      <c r="WDX149" s="21"/>
      <c r="WDY149" s="21"/>
      <c r="WDZ149" s="21"/>
      <c r="WEA149" s="21"/>
      <c r="WEB149" s="21"/>
      <c r="WEC149" s="21"/>
      <c r="WED149" s="21"/>
      <c r="WEE149" s="21"/>
      <c r="WEF149" s="21"/>
      <c r="WEG149" s="21"/>
      <c r="WEH149" s="21"/>
      <c r="WEI149" s="21"/>
      <c r="WEJ149" s="21"/>
      <c r="WEK149" s="21"/>
      <c r="WEL149" s="21"/>
      <c r="WEM149" s="21"/>
      <c r="WEN149" s="21"/>
      <c r="WEO149" s="21"/>
      <c r="WEP149" s="21"/>
      <c r="WEQ149" s="21"/>
      <c r="WER149" s="21"/>
      <c r="WES149" s="21"/>
      <c r="WET149" s="21"/>
      <c r="WEU149" s="21"/>
      <c r="WEV149" s="21"/>
      <c r="WEW149" s="21"/>
      <c r="WEX149" s="21"/>
      <c r="WEY149" s="21"/>
      <c r="WEZ149" s="21"/>
      <c r="WFA149" s="21"/>
      <c r="WFB149" s="21"/>
      <c r="WFC149" s="21"/>
      <c r="WFD149" s="21"/>
      <c r="WFE149" s="21"/>
      <c r="WFF149" s="21"/>
      <c r="WFG149" s="21"/>
      <c r="WFH149" s="21"/>
      <c r="WFI149" s="21"/>
      <c r="WFJ149" s="21"/>
      <c r="WFK149" s="21"/>
      <c r="WFL149" s="21"/>
      <c r="WFM149" s="21"/>
      <c r="WFN149" s="21"/>
      <c r="WFO149" s="21"/>
      <c r="WFP149" s="21"/>
      <c r="WFQ149" s="21"/>
      <c r="WFR149" s="21"/>
      <c r="WFS149" s="21"/>
      <c r="WFT149" s="21"/>
      <c r="WFU149" s="21"/>
      <c r="WFV149" s="21"/>
      <c r="WFW149" s="21"/>
      <c r="WFX149" s="21"/>
      <c r="WFY149" s="21"/>
      <c r="WFZ149" s="21"/>
      <c r="WGA149" s="21"/>
      <c r="WGB149" s="21"/>
      <c r="WGC149" s="21"/>
      <c r="WGD149" s="21"/>
      <c r="WGE149" s="21"/>
      <c r="WGF149" s="21"/>
      <c r="WGG149" s="21"/>
      <c r="WGH149" s="21"/>
      <c r="WGI149" s="21"/>
      <c r="WGJ149" s="21"/>
      <c r="WGK149" s="21"/>
      <c r="WGL149" s="21"/>
      <c r="WGM149" s="21"/>
      <c r="WGN149" s="21"/>
      <c r="WGO149" s="21"/>
      <c r="WGP149" s="21"/>
      <c r="WGQ149" s="21"/>
      <c r="WGR149" s="21"/>
      <c r="WGS149" s="21"/>
      <c r="WGT149" s="21"/>
      <c r="WGU149" s="21"/>
      <c r="WGV149" s="21"/>
      <c r="WGW149" s="21"/>
      <c r="WGX149" s="21"/>
      <c r="WGY149" s="21"/>
      <c r="WGZ149" s="21"/>
      <c r="WHA149" s="21"/>
      <c r="WHB149" s="21"/>
      <c r="WHC149" s="21"/>
      <c r="WHD149" s="21"/>
      <c r="WHE149" s="21"/>
      <c r="WHF149" s="21"/>
      <c r="WHG149" s="21"/>
      <c r="WHH149" s="21"/>
      <c r="WHI149" s="21"/>
      <c r="WHJ149" s="21"/>
      <c r="WHK149" s="21"/>
      <c r="WHL149" s="21"/>
      <c r="WHM149" s="21"/>
      <c r="WHN149" s="21"/>
      <c r="WHO149" s="21"/>
      <c r="WHP149" s="21"/>
      <c r="WHQ149" s="21"/>
      <c r="WHR149" s="21"/>
      <c r="WHS149" s="21"/>
      <c r="WHT149" s="21"/>
      <c r="WHU149" s="21"/>
      <c r="WHV149" s="21"/>
      <c r="WHW149" s="21"/>
      <c r="WHX149" s="21"/>
      <c r="WHY149" s="21"/>
      <c r="WHZ149" s="21"/>
      <c r="WIA149" s="21"/>
      <c r="WIB149" s="21"/>
      <c r="WIC149" s="21"/>
      <c r="WID149" s="21"/>
      <c r="WIE149" s="21"/>
      <c r="WIF149" s="21"/>
      <c r="WIG149" s="21"/>
      <c r="WIH149" s="21"/>
      <c r="WII149" s="21"/>
      <c r="WIJ149" s="21"/>
      <c r="WIK149" s="21"/>
      <c r="WIL149" s="21"/>
      <c r="WIM149" s="21"/>
      <c r="WIN149" s="21"/>
      <c r="WIO149" s="21"/>
      <c r="WIP149" s="21"/>
      <c r="WIQ149" s="21"/>
      <c r="WIR149" s="21"/>
      <c r="WIS149" s="21"/>
      <c r="WIT149" s="21"/>
      <c r="WIU149" s="21"/>
      <c r="WIV149" s="21"/>
      <c r="WIW149" s="21"/>
      <c r="WIX149" s="21"/>
      <c r="WIY149" s="21"/>
      <c r="WIZ149" s="21"/>
      <c r="WJA149" s="21"/>
      <c r="WJB149" s="21"/>
      <c r="WJC149" s="21"/>
      <c r="WJD149" s="21"/>
      <c r="WJE149" s="21"/>
      <c r="WJF149" s="21"/>
      <c r="WJG149" s="21"/>
      <c r="WJH149" s="21"/>
      <c r="WJI149" s="21"/>
      <c r="WJJ149" s="21"/>
      <c r="WJK149" s="21"/>
      <c r="WJL149" s="21"/>
      <c r="WJM149" s="21"/>
      <c r="WJN149" s="21"/>
      <c r="WJO149" s="21"/>
      <c r="WJP149" s="21"/>
      <c r="WJQ149" s="21"/>
      <c r="WJR149" s="21"/>
      <c r="WJS149" s="21"/>
      <c r="WJT149" s="21"/>
      <c r="WJU149" s="21"/>
      <c r="WJV149" s="21"/>
      <c r="WJW149" s="21"/>
      <c r="WJX149" s="21"/>
      <c r="WJY149" s="21"/>
      <c r="WJZ149" s="21"/>
      <c r="WKA149" s="21"/>
      <c r="WKB149" s="21"/>
      <c r="WKC149" s="21"/>
      <c r="WKD149" s="21"/>
      <c r="WKE149" s="21"/>
      <c r="WKF149" s="21"/>
      <c r="WKG149" s="21"/>
      <c r="WKH149" s="21"/>
      <c r="WKI149" s="21"/>
      <c r="WKJ149" s="21"/>
      <c r="WKK149" s="21"/>
      <c r="WKL149" s="21"/>
      <c r="WKM149" s="21"/>
      <c r="WKN149" s="21"/>
      <c r="WKO149" s="21"/>
      <c r="WKP149" s="21"/>
      <c r="WKQ149" s="21"/>
      <c r="WKR149" s="21"/>
      <c r="WKS149" s="21"/>
      <c r="WKT149" s="21"/>
      <c r="WKU149" s="21"/>
      <c r="WKV149" s="21"/>
      <c r="WKW149" s="21"/>
      <c r="WKX149" s="21"/>
      <c r="WKY149" s="21"/>
      <c r="WKZ149" s="21"/>
      <c r="WLA149" s="21"/>
      <c r="WLB149" s="21"/>
      <c r="WLC149" s="21"/>
      <c r="WLD149" s="21"/>
      <c r="WLE149" s="21"/>
      <c r="WLF149" s="21"/>
      <c r="WLG149" s="21"/>
      <c r="WLH149" s="21"/>
      <c r="WLI149" s="21"/>
      <c r="WLJ149" s="21"/>
      <c r="WLK149" s="21"/>
      <c r="WLL149" s="21"/>
      <c r="WLM149" s="21"/>
      <c r="WLN149" s="21"/>
      <c r="WLO149" s="21"/>
      <c r="WLP149" s="21"/>
      <c r="WLQ149" s="21"/>
      <c r="WLR149" s="21"/>
      <c r="WLS149" s="21"/>
      <c r="WLT149" s="21"/>
      <c r="WLU149" s="21"/>
      <c r="WLV149" s="21"/>
      <c r="WLW149" s="21"/>
      <c r="WLX149" s="21"/>
      <c r="WLY149" s="21"/>
      <c r="WLZ149" s="21"/>
      <c r="WMA149" s="21"/>
      <c r="WMB149" s="21"/>
      <c r="WMC149" s="21"/>
      <c r="WMD149" s="21"/>
      <c r="WME149" s="21"/>
      <c r="WMF149" s="21"/>
      <c r="WMG149" s="21"/>
      <c r="WMH149" s="21"/>
      <c r="WMI149" s="21"/>
      <c r="WMJ149" s="21"/>
      <c r="WMK149" s="21"/>
      <c r="WML149" s="21"/>
      <c r="WMM149" s="21"/>
      <c r="WMN149" s="21"/>
      <c r="WMO149" s="21"/>
      <c r="WMP149" s="21"/>
      <c r="WMQ149" s="21"/>
      <c r="WMR149" s="21"/>
      <c r="WMS149" s="21"/>
      <c r="WMT149" s="21"/>
      <c r="WMU149" s="21"/>
      <c r="WMV149" s="21"/>
      <c r="WMW149" s="21"/>
      <c r="WMX149" s="21"/>
      <c r="WMY149" s="21"/>
      <c r="WMZ149" s="21"/>
      <c r="WNA149" s="21"/>
      <c r="WNB149" s="21"/>
      <c r="WNC149" s="21"/>
      <c r="WND149" s="21"/>
      <c r="WNE149" s="21"/>
      <c r="WNF149" s="21"/>
      <c r="WNG149" s="21"/>
      <c r="WNH149" s="21"/>
      <c r="WNI149" s="21"/>
      <c r="WNJ149" s="21"/>
      <c r="WNK149" s="21"/>
      <c r="WNL149" s="21"/>
      <c r="WNM149" s="21"/>
      <c r="WNN149" s="21"/>
      <c r="WNO149" s="21"/>
      <c r="WNP149" s="21"/>
      <c r="WNQ149" s="21"/>
      <c r="WNR149" s="21"/>
      <c r="WNS149" s="21"/>
      <c r="WNT149" s="21"/>
      <c r="WNU149" s="21"/>
      <c r="WNV149" s="21"/>
      <c r="WNW149" s="21"/>
      <c r="WNX149" s="21"/>
      <c r="WNY149" s="21"/>
      <c r="WNZ149" s="21"/>
      <c r="WOA149" s="21"/>
      <c r="WOB149" s="21"/>
      <c r="WOC149" s="21"/>
      <c r="WOD149" s="21"/>
      <c r="WOE149" s="21"/>
      <c r="WOF149" s="21"/>
      <c r="WOG149" s="21"/>
      <c r="WOH149" s="21"/>
      <c r="WOI149" s="21"/>
      <c r="WOJ149" s="21"/>
      <c r="WOK149" s="21"/>
      <c r="WOL149" s="21"/>
      <c r="WOM149" s="21"/>
      <c r="WON149" s="21"/>
      <c r="WOO149" s="21"/>
      <c r="WOP149" s="21"/>
      <c r="WOQ149" s="21"/>
      <c r="WOR149" s="21"/>
      <c r="WOS149" s="21"/>
      <c r="WOT149" s="21"/>
      <c r="WOU149" s="21"/>
      <c r="WOV149" s="21"/>
      <c r="WOW149" s="21"/>
      <c r="WOX149" s="21"/>
      <c r="WOY149" s="21"/>
      <c r="WOZ149" s="21"/>
      <c r="WPA149" s="21"/>
      <c r="WPB149" s="21"/>
      <c r="WPC149" s="21"/>
      <c r="WPD149" s="21"/>
      <c r="WPE149" s="21"/>
      <c r="WPF149" s="21"/>
      <c r="WPG149" s="21"/>
      <c r="WPH149" s="21"/>
      <c r="WPI149" s="21"/>
      <c r="WPJ149" s="21"/>
      <c r="WPK149" s="21"/>
      <c r="WPL149" s="21"/>
      <c r="WPM149" s="21"/>
      <c r="WPN149" s="21"/>
      <c r="WPO149" s="21"/>
      <c r="WPP149" s="21"/>
      <c r="WPQ149" s="21"/>
      <c r="WPR149" s="21"/>
      <c r="WPS149" s="21"/>
      <c r="WPT149" s="21"/>
      <c r="WPU149" s="21"/>
      <c r="WPV149" s="21"/>
      <c r="WPW149" s="21"/>
      <c r="WPX149" s="21"/>
      <c r="WPY149" s="21"/>
      <c r="WPZ149" s="21"/>
      <c r="WQA149" s="21"/>
      <c r="WQB149" s="21"/>
      <c r="WQC149" s="21"/>
      <c r="WQD149" s="21"/>
      <c r="WQE149" s="21"/>
      <c r="WQF149" s="21"/>
      <c r="WQG149" s="21"/>
      <c r="WQH149" s="21"/>
      <c r="WQI149" s="21"/>
      <c r="WQJ149" s="21"/>
      <c r="WQK149" s="21"/>
      <c r="WQL149" s="21"/>
      <c r="WQM149" s="21"/>
      <c r="WQN149" s="21"/>
      <c r="WQO149" s="21"/>
      <c r="WQP149" s="21"/>
      <c r="WQQ149" s="21"/>
      <c r="WQR149" s="21"/>
      <c r="WQS149" s="21"/>
      <c r="WQT149" s="21"/>
      <c r="WQU149" s="21"/>
      <c r="WQV149" s="21"/>
      <c r="WQW149" s="21"/>
      <c r="WQX149" s="21"/>
      <c r="WQY149" s="21"/>
      <c r="WQZ149" s="21"/>
      <c r="WRA149" s="21"/>
      <c r="WRB149" s="21"/>
      <c r="WRC149" s="21"/>
      <c r="WRD149" s="21"/>
      <c r="WRE149" s="21"/>
      <c r="WRF149" s="21"/>
      <c r="WRG149" s="21"/>
      <c r="WRH149" s="21"/>
      <c r="WRI149" s="21"/>
      <c r="WRJ149" s="21"/>
      <c r="WRK149" s="21"/>
      <c r="WRL149" s="21"/>
      <c r="WRM149" s="21"/>
      <c r="WRN149" s="21"/>
      <c r="WRO149" s="21"/>
      <c r="WRP149" s="21"/>
      <c r="WRQ149" s="21"/>
      <c r="WRR149" s="21"/>
      <c r="WRS149" s="21"/>
      <c r="WRT149" s="21"/>
      <c r="WRU149" s="21"/>
      <c r="WRV149" s="21"/>
      <c r="WRW149" s="21"/>
      <c r="WRX149" s="21"/>
      <c r="WRY149" s="21"/>
      <c r="WRZ149" s="21"/>
      <c r="WSA149" s="21"/>
      <c r="WSB149" s="21"/>
      <c r="WSC149" s="21"/>
      <c r="WSD149" s="21"/>
      <c r="WSE149" s="21"/>
      <c r="WSF149" s="21"/>
      <c r="WSG149" s="21"/>
      <c r="WSH149" s="21"/>
      <c r="WSI149" s="21"/>
      <c r="WSJ149" s="21"/>
      <c r="WSK149" s="21"/>
      <c r="WSL149" s="21"/>
      <c r="WSM149" s="21"/>
      <c r="WSN149" s="21"/>
      <c r="WSO149" s="21"/>
      <c r="WSP149" s="21"/>
      <c r="WSQ149" s="21"/>
      <c r="WSR149" s="21"/>
      <c r="WSS149" s="21"/>
      <c r="WST149" s="21"/>
      <c r="WSU149" s="21"/>
      <c r="WSV149" s="21"/>
      <c r="WSW149" s="21"/>
      <c r="WSX149" s="21"/>
      <c r="WSY149" s="21"/>
      <c r="WSZ149" s="21"/>
      <c r="WTA149" s="21"/>
      <c r="WTB149" s="21"/>
      <c r="WTC149" s="21"/>
      <c r="WTD149" s="21"/>
      <c r="WTE149" s="21"/>
      <c r="WTF149" s="21"/>
      <c r="WTG149" s="21"/>
      <c r="WTH149" s="21"/>
      <c r="WTI149" s="21"/>
      <c r="WTJ149" s="21"/>
      <c r="WTK149" s="21"/>
      <c r="WTL149" s="21"/>
      <c r="WTM149" s="21"/>
      <c r="WTN149" s="21"/>
      <c r="WTO149" s="21"/>
      <c r="WTP149" s="21"/>
      <c r="WTQ149" s="21"/>
      <c r="WTR149" s="21"/>
      <c r="WTS149" s="21"/>
      <c r="WTT149" s="21"/>
      <c r="WTU149" s="21"/>
      <c r="WTV149" s="21"/>
      <c r="WTW149" s="21"/>
      <c r="WTX149" s="21"/>
      <c r="WTY149" s="21"/>
      <c r="WTZ149" s="21"/>
      <c r="WUA149" s="21"/>
      <c r="WUB149" s="21"/>
      <c r="WUC149" s="21"/>
      <c r="WUD149" s="21"/>
      <c r="WUE149" s="21"/>
      <c r="WUF149" s="21"/>
      <c r="WUG149" s="21"/>
      <c r="WUH149" s="21"/>
      <c r="WUI149" s="21"/>
      <c r="WUJ149" s="21"/>
      <c r="WUK149" s="21"/>
      <c r="WUL149" s="21"/>
      <c r="WUM149" s="21"/>
      <c r="WUN149" s="21"/>
      <c r="WUO149" s="21"/>
      <c r="WUP149" s="21"/>
      <c r="WUQ149" s="21"/>
      <c r="WUR149" s="21"/>
      <c r="WUS149" s="21"/>
      <c r="WUT149" s="21"/>
      <c r="WUU149" s="21"/>
      <c r="WUV149" s="21"/>
      <c r="WUW149" s="21"/>
      <c r="WUX149" s="21"/>
      <c r="WUY149" s="21"/>
      <c r="WUZ149" s="21"/>
      <c r="WVA149" s="21"/>
      <c r="WVB149" s="21"/>
      <c r="WVC149" s="21"/>
      <c r="WVD149" s="21"/>
      <c r="WVE149" s="21"/>
      <c r="WVF149" s="21"/>
      <c r="WVG149" s="21"/>
      <c r="WVH149" s="21"/>
      <c r="WVI149" s="21"/>
      <c r="WVJ149" s="21"/>
      <c r="WVK149" s="21"/>
      <c r="WVL149" s="21"/>
      <c r="WVM149" s="21"/>
      <c r="WVN149" s="21"/>
      <c r="WVO149" s="21"/>
      <c r="WVP149" s="21"/>
      <c r="WVQ149" s="21"/>
      <c r="WVR149" s="21"/>
      <c r="WVS149" s="21"/>
      <c r="WVT149" s="21"/>
      <c r="WVU149" s="21"/>
      <c r="WVV149" s="21"/>
      <c r="WVW149" s="21"/>
      <c r="WVX149" s="21"/>
      <c r="WVY149" s="21"/>
      <c r="WVZ149" s="21"/>
      <c r="WWA149" s="21"/>
      <c r="WWB149" s="21"/>
      <c r="WWC149" s="21"/>
      <c r="WWD149" s="21"/>
      <c r="WWE149" s="21"/>
      <c r="WWF149" s="21"/>
      <c r="WWG149" s="21"/>
      <c r="WWH149" s="21"/>
      <c r="WWI149" s="21"/>
      <c r="WWJ149" s="21"/>
      <c r="WWK149" s="21"/>
      <c r="WWL149" s="21"/>
      <c r="WWM149" s="21"/>
      <c r="WWN149" s="21"/>
      <c r="WWO149" s="21"/>
      <c r="WWP149" s="21"/>
      <c r="WWQ149" s="21"/>
      <c r="WWR149" s="21"/>
      <c r="WWS149" s="21"/>
      <c r="WWT149" s="21"/>
      <c r="WWU149" s="21"/>
      <c r="WWV149" s="21"/>
      <c r="WWW149" s="21"/>
      <c r="WWX149" s="21"/>
      <c r="WWY149" s="21"/>
      <c r="WWZ149" s="21"/>
      <c r="WXA149" s="21"/>
      <c r="WXB149" s="21"/>
      <c r="WXC149" s="21"/>
      <c r="WXD149" s="21"/>
      <c r="WXE149" s="21"/>
      <c r="WXF149" s="21"/>
      <c r="WXG149" s="21"/>
      <c r="WXH149" s="21"/>
      <c r="WXI149" s="21"/>
      <c r="WXJ149" s="21"/>
      <c r="WXK149" s="21"/>
      <c r="WXL149" s="21"/>
      <c r="WXM149" s="21"/>
      <c r="WXN149" s="21"/>
      <c r="WXO149" s="21"/>
      <c r="WXP149" s="21"/>
      <c r="WXQ149" s="21"/>
      <c r="WXR149" s="21"/>
      <c r="WXS149" s="21"/>
      <c r="WXT149" s="21"/>
      <c r="WXU149" s="21"/>
      <c r="WXV149" s="21"/>
      <c r="WXW149" s="21"/>
      <c r="WXX149" s="21"/>
      <c r="WXY149" s="21"/>
      <c r="WXZ149" s="21"/>
      <c r="WYA149" s="21"/>
      <c r="WYB149" s="21"/>
      <c r="WYC149" s="21"/>
      <c r="WYD149" s="21"/>
      <c r="WYE149" s="21"/>
      <c r="WYF149" s="21"/>
      <c r="WYG149" s="21"/>
      <c r="WYH149" s="21"/>
      <c r="WYI149" s="21"/>
      <c r="WYJ149" s="21"/>
      <c r="WYK149" s="21"/>
      <c r="WYL149" s="21"/>
      <c r="WYM149" s="21"/>
      <c r="WYN149" s="21"/>
      <c r="WYO149" s="21"/>
      <c r="WYP149" s="21"/>
      <c r="WYQ149" s="21"/>
      <c r="WYR149" s="21"/>
      <c r="WYS149" s="21"/>
      <c r="WYT149" s="21"/>
      <c r="WYU149" s="21"/>
      <c r="WYV149" s="21"/>
      <c r="WYW149" s="21"/>
      <c r="WYX149" s="21"/>
      <c r="WYY149" s="21"/>
      <c r="WYZ149" s="21"/>
      <c r="WZA149" s="21"/>
      <c r="WZB149" s="21"/>
      <c r="WZC149" s="21"/>
      <c r="WZD149" s="21"/>
      <c r="WZE149" s="21"/>
      <c r="WZF149" s="21"/>
      <c r="WZG149" s="21"/>
      <c r="WZH149" s="21"/>
      <c r="WZI149" s="21"/>
      <c r="WZJ149" s="21"/>
      <c r="WZK149" s="21"/>
      <c r="WZL149" s="21"/>
      <c r="WZM149" s="21"/>
      <c r="WZN149" s="21"/>
      <c r="WZO149" s="21"/>
      <c r="WZP149" s="21"/>
      <c r="WZQ149" s="21"/>
      <c r="WZR149" s="21"/>
      <c r="WZS149" s="21"/>
      <c r="WZT149" s="21"/>
      <c r="WZU149" s="21"/>
      <c r="WZV149" s="21"/>
      <c r="WZW149" s="21"/>
      <c r="WZX149" s="21"/>
      <c r="WZY149" s="21"/>
      <c r="WZZ149" s="21"/>
      <c r="XAA149" s="21"/>
      <c r="XAB149" s="21"/>
      <c r="XAC149" s="21"/>
      <c r="XAD149" s="21"/>
      <c r="XAE149" s="21"/>
      <c r="XAF149" s="21"/>
      <c r="XAG149" s="21"/>
      <c r="XAH149" s="21"/>
      <c r="XAI149" s="21"/>
      <c r="XAJ149" s="21"/>
      <c r="XAK149" s="21"/>
      <c r="XAL149" s="21"/>
      <c r="XAM149" s="21"/>
      <c r="XAN149" s="21"/>
      <c r="XAO149" s="21"/>
      <c r="XAP149" s="21"/>
      <c r="XAQ149" s="21"/>
      <c r="XAR149" s="21"/>
      <c r="XAS149" s="21"/>
      <c r="XAT149" s="21"/>
      <c r="XAU149" s="21"/>
      <c r="XAV149" s="21"/>
      <c r="XAW149" s="21"/>
      <c r="XAX149" s="21"/>
      <c r="XAY149" s="21"/>
      <c r="XAZ149" s="21"/>
      <c r="XBA149" s="21"/>
      <c r="XBB149" s="21"/>
      <c r="XBC149" s="21"/>
      <c r="XBD149" s="21"/>
      <c r="XBE149" s="21"/>
      <c r="XBF149" s="21"/>
      <c r="XBG149" s="21"/>
      <c r="XBH149" s="21"/>
      <c r="XBI149" s="21"/>
      <c r="XBJ149" s="21"/>
      <c r="XBK149" s="21"/>
      <c r="XBL149" s="21"/>
      <c r="XBM149" s="21"/>
      <c r="XBN149" s="21"/>
      <c r="XBO149" s="21"/>
      <c r="XBP149" s="21"/>
      <c r="XBQ149" s="21"/>
      <c r="XBR149" s="21"/>
      <c r="XBS149" s="21"/>
      <c r="XBT149" s="21"/>
      <c r="XBU149" s="21"/>
      <c r="XBV149" s="21"/>
      <c r="XBW149" s="21"/>
      <c r="XBX149" s="21"/>
      <c r="XBY149" s="21"/>
      <c r="XBZ149" s="21"/>
      <c r="XCA149" s="21"/>
      <c r="XCB149" s="21"/>
      <c r="XCC149" s="21"/>
      <c r="XCD149" s="21"/>
      <c r="XCE149" s="21"/>
      <c r="XCF149" s="21"/>
      <c r="XCG149" s="21"/>
      <c r="XCH149" s="21"/>
      <c r="XCI149" s="21"/>
      <c r="XCJ149" s="21"/>
      <c r="XCK149" s="21"/>
      <c r="XCL149" s="21"/>
      <c r="XCM149" s="21"/>
      <c r="XCN149" s="21"/>
      <c r="XCO149" s="21"/>
      <c r="XCP149" s="21"/>
      <c r="XCQ149" s="21"/>
      <c r="XCR149" s="21"/>
      <c r="XCS149" s="21"/>
      <c r="XCT149" s="21"/>
      <c r="XCU149" s="21"/>
      <c r="XCV149" s="21"/>
      <c r="XCW149" s="21"/>
      <c r="XCX149" s="21"/>
      <c r="XCY149" s="21"/>
      <c r="XCZ149" s="21"/>
      <c r="XDA149" s="21"/>
      <c r="XDB149" s="21"/>
      <c r="XDC149" s="21"/>
      <c r="XDD149" s="21"/>
      <c r="XDE149" s="21"/>
      <c r="XDF149" s="21"/>
      <c r="XDG149" s="21"/>
      <c r="XDH149" s="21"/>
      <c r="XDI149" s="21"/>
      <c r="XDJ149" s="21"/>
      <c r="XDK149" s="21"/>
      <c r="XDL149" s="21"/>
      <c r="XDM149" s="21"/>
      <c r="XDN149" s="21"/>
      <c r="XDO149" s="21"/>
      <c r="XDP149" s="21"/>
      <c r="XDQ149" s="21"/>
      <c r="XDR149" s="21"/>
      <c r="XDS149" s="21"/>
      <c r="XDT149" s="21"/>
      <c r="XDU149" s="21"/>
      <c r="XDV149" s="21"/>
      <c r="XDW149" s="21"/>
      <c r="XDX149" s="21"/>
      <c r="XDY149" s="21"/>
      <c r="XDZ149" s="21"/>
      <c r="XEA149" s="21"/>
      <c r="XEB149" s="21"/>
      <c r="XEC149" s="21"/>
      <c r="XED149" s="21"/>
      <c r="XEE149" s="21"/>
      <c r="XEF149" s="21"/>
      <c r="XEG149" s="21"/>
      <c r="XEH149" s="21"/>
      <c r="XEI149" s="21"/>
      <c r="XEJ149" s="21"/>
      <c r="XEK149" s="21"/>
      <c r="XEL149" s="21"/>
      <c r="XEM149" s="21"/>
      <c r="XEN149" s="21"/>
      <c r="XEO149" s="21"/>
      <c r="XEP149" s="21"/>
      <c r="XEQ149" s="21"/>
      <c r="XER149" s="21"/>
      <c r="XES149" s="21"/>
      <c r="XET149" s="21"/>
      <c r="XEU149" s="21"/>
      <c r="XEV149" s="21"/>
      <c r="XEW149" s="21"/>
      <c r="XEX149" s="21"/>
      <c r="XEY149" s="21"/>
      <c r="XEZ149" s="21"/>
      <c r="XFA149" s="21"/>
      <c r="XFB149" s="21"/>
      <c r="XFC149" s="21"/>
      <c r="XFD149" s="21"/>
    </row>
    <row r="150" spans="1:16384">
      <c r="B150" s="30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GR150" s="21"/>
      <c r="GS150" s="21"/>
      <c r="GT150" s="21"/>
      <c r="GU150" s="21"/>
      <c r="GV150" s="21"/>
      <c r="GW150" s="21"/>
      <c r="GX150" s="21"/>
      <c r="GY150" s="21"/>
      <c r="GZ150" s="21"/>
      <c r="HA150" s="21"/>
      <c r="HB150" s="21"/>
      <c r="HC150" s="21"/>
      <c r="HD150" s="21"/>
      <c r="HE150" s="21"/>
      <c r="HF150" s="21"/>
      <c r="HG150" s="21"/>
      <c r="HH150" s="21"/>
      <c r="HI150" s="21"/>
      <c r="HJ150" s="21"/>
      <c r="HK150" s="21"/>
      <c r="HL150" s="21"/>
      <c r="HM150" s="21"/>
      <c r="HN150" s="21"/>
      <c r="HO150" s="21"/>
      <c r="HP150" s="21"/>
      <c r="HQ150" s="21"/>
      <c r="HR150" s="21"/>
      <c r="HS150" s="21"/>
      <c r="HT150" s="21"/>
      <c r="HU150" s="21"/>
      <c r="HV150" s="21"/>
      <c r="HW150" s="21"/>
      <c r="HX150" s="21"/>
      <c r="HY150" s="21"/>
      <c r="HZ150" s="21"/>
      <c r="IA150" s="21"/>
      <c r="IB150" s="21"/>
      <c r="IC150" s="21"/>
      <c r="ID150" s="21"/>
      <c r="IE150" s="21"/>
      <c r="IF150" s="21"/>
      <c r="IG150" s="21"/>
      <c r="IH150" s="21"/>
      <c r="II150" s="21"/>
      <c r="IJ150" s="21"/>
      <c r="IK150" s="21"/>
      <c r="IL150" s="21"/>
      <c r="IM150" s="21"/>
      <c r="IN150" s="21"/>
      <c r="IO150" s="21"/>
      <c r="IP150" s="21"/>
      <c r="IQ150" s="21"/>
      <c r="IR150" s="21"/>
      <c r="IS150" s="21"/>
      <c r="IT150" s="21"/>
      <c r="IU150" s="21"/>
      <c r="IV150" s="21"/>
      <c r="IW150" s="21"/>
      <c r="IX150" s="21"/>
      <c r="IY150" s="21"/>
      <c r="IZ150" s="21"/>
      <c r="JA150" s="21"/>
      <c r="JB150" s="21"/>
      <c r="JC150" s="21"/>
      <c r="JD150" s="21"/>
      <c r="JE150" s="21"/>
      <c r="JF150" s="21"/>
      <c r="JG150" s="21"/>
      <c r="JH150" s="21"/>
      <c r="JI150" s="21"/>
      <c r="JJ150" s="21"/>
      <c r="JK150" s="21"/>
      <c r="JL150" s="21"/>
      <c r="JM150" s="21"/>
      <c r="JN150" s="21"/>
      <c r="JO150" s="21"/>
      <c r="JP150" s="21"/>
      <c r="JQ150" s="21"/>
      <c r="JR150" s="21"/>
      <c r="JS150" s="21"/>
      <c r="JT150" s="21"/>
      <c r="JU150" s="21"/>
      <c r="JV150" s="21"/>
      <c r="JW150" s="21"/>
      <c r="JX150" s="21"/>
      <c r="JY150" s="21"/>
      <c r="JZ150" s="21"/>
      <c r="KA150" s="21"/>
      <c r="KB150" s="21"/>
      <c r="KC150" s="21"/>
      <c r="KD150" s="21"/>
      <c r="KE150" s="21"/>
      <c r="KF150" s="21"/>
      <c r="KG150" s="21"/>
      <c r="KH150" s="21"/>
      <c r="KI150" s="21"/>
      <c r="KJ150" s="21"/>
      <c r="KK150" s="21"/>
      <c r="KL150" s="21"/>
      <c r="KM150" s="21"/>
      <c r="KN150" s="21"/>
      <c r="KO150" s="21"/>
      <c r="KP150" s="21"/>
      <c r="KQ150" s="21"/>
      <c r="KR150" s="21"/>
      <c r="KS150" s="21"/>
      <c r="KT150" s="21"/>
      <c r="KU150" s="21"/>
      <c r="KV150" s="21"/>
      <c r="KW150" s="21"/>
      <c r="KX150" s="21"/>
      <c r="KY150" s="21"/>
      <c r="KZ150" s="21"/>
      <c r="LA150" s="21"/>
      <c r="LB150" s="21"/>
      <c r="LC150" s="21"/>
      <c r="LD150" s="21"/>
      <c r="LE150" s="21"/>
      <c r="LF150" s="21"/>
      <c r="LG150" s="21"/>
      <c r="LH150" s="21"/>
      <c r="LI150" s="21"/>
      <c r="LJ150" s="21"/>
      <c r="LK150" s="21"/>
      <c r="LL150" s="21"/>
      <c r="LM150" s="21"/>
      <c r="LN150" s="21"/>
      <c r="LO150" s="21"/>
      <c r="LP150" s="21"/>
      <c r="LQ150" s="21"/>
      <c r="LR150" s="21"/>
      <c r="LS150" s="21"/>
      <c r="LT150" s="21"/>
      <c r="LU150" s="21"/>
      <c r="LV150" s="21"/>
      <c r="LW150" s="21"/>
      <c r="LX150" s="21"/>
      <c r="LY150" s="21"/>
      <c r="LZ150" s="21"/>
      <c r="MA150" s="21"/>
      <c r="MB150" s="21"/>
      <c r="MC150" s="21"/>
      <c r="MD150" s="21"/>
      <c r="ME150" s="21"/>
      <c r="MF150" s="21"/>
      <c r="MG150" s="21"/>
      <c r="MH150" s="21"/>
      <c r="MI150" s="21"/>
      <c r="MJ150" s="21"/>
      <c r="MK150" s="21"/>
      <c r="ML150" s="21"/>
      <c r="MM150" s="21"/>
      <c r="MN150" s="21"/>
      <c r="MO150" s="21"/>
      <c r="MP150" s="21"/>
      <c r="MQ150" s="21"/>
      <c r="MR150" s="21"/>
      <c r="MS150" s="21"/>
      <c r="MT150" s="21"/>
      <c r="MU150" s="21"/>
      <c r="MV150" s="21"/>
      <c r="MW150" s="21"/>
      <c r="MX150" s="21"/>
      <c r="MY150" s="21"/>
      <c r="MZ150" s="21"/>
      <c r="NA150" s="21"/>
      <c r="NB150" s="21"/>
      <c r="NC150" s="21"/>
      <c r="ND150" s="21"/>
      <c r="NE150" s="21"/>
      <c r="NF150" s="21"/>
      <c r="NG150" s="21"/>
      <c r="NH150" s="21"/>
      <c r="NI150" s="21"/>
      <c r="NJ150" s="21"/>
      <c r="NK150" s="21"/>
      <c r="NL150" s="21"/>
      <c r="NM150" s="21"/>
      <c r="NN150" s="21"/>
      <c r="NO150" s="21"/>
      <c r="NP150" s="21"/>
      <c r="NQ150" s="21"/>
      <c r="NR150" s="21"/>
      <c r="NS150" s="21"/>
      <c r="NT150" s="21"/>
      <c r="NU150" s="21"/>
      <c r="NV150" s="21"/>
      <c r="NW150" s="21"/>
      <c r="NX150" s="21"/>
      <c r="NY150" s="21"/>
      <c r="NZ150" s="21"/>
      <c r="OA150" s="21"/>
      <c r="OB150" s="21"/>
      <c r="OC150" s="21"/>
      <c r="OD150" s="21"/>
      <c r="OE150" s="21"/>
      <c r="OF150" s="21"/>
      <c r="OG150" s="21"/>
      <c r="OH150" s="21"/>
      <c r="OI150" s="21"/>
      <c r="OJ150" s="21"/>
      <c r="OK150" s="21"/>
      <c r="OL150" s="21"/>
      <c r="OM150" s="21"/>
      <c r="ON150" s="21"/>
      <c r="OO150" s="21"/>
      <c r="OP150" s="21"/>
      <c r="OQ150" s="21"/>
      <c r="OR150" s="21"/>
      <c r="OS150" s="21"/>
      <c r="OT150" s="21"/>
      <c r="OU150" s="21"/>
      <c r="OV150" s="21"/>
      <c r="OW150" s="21"/>
      <c r="OX150" s="21"/>
      <c r="OY150" s="21"/>
      <c r="OZ150" s="21"/>
      <c r="PA150" s="21"/>
      <c r="PB150" s="21"/>
      <c r="PC150" s="21"/>
      <c r="PD150" s="21"/>
      <c r="PE150" s="21"/>
      <c r="PF150" s="21"/>
      <c r="PG150" s="21"/>
      <c r="PH150" s="21"/>
      <c r="PI150" s="21"/>
      <c r="PJ150" s="21"/>
      <c r="PK150" s="21"/>
      <c r="PL150" s="21"/>
      <c r="PM150" s="21"/>
      <c r="PN150" s="21"/>
      <c r="PO150" s="21"/>
      <c r="PP150" s="21"/>
      <c r="PQ150" s="21"/>
      <c r="PR150" s="21"/>
      <c r="PS150" s="21"/>
      <c r="PT150" s="21"/>
      <c r="PU150" s="21"/>
      <c r="PV150" s="21"/>
      <c r="PW150" s="21"/>
      <c r="PX150" s="21"/>
      <c r="PY150" s="21"/>
      <c r="PZ150" s="21"/>
      <c r="QA150" s="21"/>
      <c r="QB150" s="21"/>
      <c r="QC150" s="21"/>
      <c r="QD150" s="21"/>
      <c r="QE150" s="21"/>
      <c r="QF150" s="21"/>
      <c r="QG150" s="21"/>
      <c r="QH150" s="21"/>
      <c r="QI150" s="21"/>
      <c r="QJ150" s="21"/>
      <c r="QK150" s="21"/>
      <c r="QL150" s="21"/>
      <c r="QM150" s="21"/>
      <c r="QN150" s="21"/>
      <c r="QO150" s="21"/>
      <c r="QP150" s="21"/>
      <c r="QQ150" s="21"/>
      <c r="QR150" s="21"/>
      <c r="QS150" s="21"/>
      <c r="QT150" s="21"/>
      <c r="QU150" s="21"/>
      <c r="QV150" s="21"/>
      <c r="QW150" s="21"/>
      <c r="QX150" s="21"/>
      <c r="QY150" s="21"/>
      <c r="QZ150" s="21"/>
      <c r="RA150" s="21"/>
      <c r="RB150" s="21"/>
      <c r="RC150" s="21"/>
      <c r="RD150" s="21"/>
      <c r="RE150" s="21"/>
      <c r="RF150" s="21"/>
      <c r="RG150" s="21"/>
      <c r="RH150" s="21"/>
      <c r="RI150" s="21"/>
      <c r="RJ150" s="21"/>
      <c r="RK150" s="21"/>
      <c r="RL150" s="21"/>
      <c r="RM150" s="21"/>
      <c r="RN150" s="21"/>
      <c r="RO150" s="21"/>
      <c r="RP150" s="21"/>
      <c r="RQ150" s="21"/>
      <c r="RR150" s="21"/>
      <c r="RS150" s="21"/>
      <c r="RT150" s="21"/>
      <c r="RU150" s="21"/>
      <c r="RV150" s="21"/>
      <c r="RW150" s="21"/>
      <c r="RX150" s="21"/>
      <c r="RY150" s="21"/>
      <c r="RZ150" s="21"/>
      <c r="SA150" s="21"/>
      <c r="SB150" s="21"/>
      <c r="SC150" s="21"/>
      <c r="SD150" s="21"/>
      <c r="SE150" s="21"/>
      <c r="SF150" s="21"/>
      <c r="SG150" s="21"/>
      <c r="SH150" s="21"/>
      <c r="SI150" s="21"/>
      <c r="SJ150" s="21"/>
      <c r="SK150" s="21"/>
      <c r="SL150" s="21"/>
      <c r="SM150" s="21"/>
      <c r="SN150" s="21"/>
      <c r="SO150" s="21"/>
      <c r="SP150" s="21"/>
      <c r="SQ150" s="21"/>
      <c r="SR150" s="21"/>
      <c r="SS150" s="21"/>
      <c r="ST150" s="21"/>
      <c r="SU150" s="21"/>
      <c r="SV150" s="21"/>
      <c r="SW150" s="21"/>
      <c r="SX150" s="21"/>
      <c r="SY150" s="21"/>
      <c r="SZ150" s="21"/>
      <c r="TA150" s="21"/>
      <c r="TB150" s="21"/>
      <c r="TC150" s="21"/>
      <c r="TD150" s="21"/>
      <c r="TE150" s="21"/>
      <c r="TF150" s="21"/>
      <c r="TG150" s="21"/>
      <c r="TH150" s="21"/>
      <c r="TI150" s="21"/>
      <c r="TJ150" s="21"/>
      <c r="TK150" s="21"/>
      <c r="TL150" s="21"/>
      <c r="TM150" s="21"/>
      <c r="TN150" s="21"/>
      <c r="TO150" s="21"/>
      <c r="TP150" s="21"/>
      <c r="TQ150" s="21"/>
      <c r="TR150" s="21"/>
      <c r="TS150" s="21"/>
      <c r="TT150" s="21"/>
      <c r="TU150" s="21"/>
      <c r="TV150" s="21"/>
      <c r="TW150" s="21"/>
      <c r="TX150" s="21"/>
      <c r="TY150" s="21"/>
      <c r="TZ150" s="21"/>
      <c r="UA150" s="21"/>
      <c r="UB150" s="21"/>
      <c r="UC150" s="21"/>
      <c r="UD150" s="21"/>
      <c r="UE150" s="21"/>
      <c r="UF150" s="21"/>
      <c r="UG150" s="21"/>
      <c r="UH150" s="21"/>
      <c r="UI150" s="21"/>
      <c r="UJ150" s="21"/>
      <c r="UK150" s="21"/>
      <c r="UL150" s="21"/>
      <c r="UM150" s="21"/>
      <c r="UN150" s="21"/>
      <c r="UO150" s="21"/>
      <c r="UP150" s="21"/>
      <c r="UQ150" s="21"/>
      <c r="UR150" s="21"/>
      <c r="US150" s="21"/>
      <c r="UT150" s="21"/>
      <c r="UU150" s="21"/>
      <c r="UV150" s="21"/>
      <c r="UW150" s="21"/>
      <c r="UX150" s="21"/>
      <c r="UY150" s="21"/>
      <c r="UZ150" s="21"/>
      <c r="VA150" s="21"/>
      <c r="VB150" s="21"/>
      <c r="VC150" s="21"/>
      <c r="VD150" s="21"/>
      <c r="VE150" s="21"/>
      <c r="VF150" s="21"/>
      <c r="VG150" s="21"/>
      <c r="VH150" s="21"/>
      <c r="VI150" s="21"/>
      <c r="VJ150" s="21"/>
      <c r="VK150" s="21"/>
      <c r="VL150" s="21"/>
      <c r="VM150" s="21"/>
      <c r="VN150" s="21"/>
      <c r="VO150" s="21"/>
      <c r="VP150" s="21"/>
      <c r="VQ150" s="21"/>
      <c r="VR150" s="21"/>
      <c r="VS150" s="21"/>
      <c r="VT150" s="21"/>
      <c r="VU150" s="21"/>
      <c r="VV150" s="21"/>
      <c r="VW150" s="21"/>
      <c r="VX150" s="21"/>
      <c r="VY150" s="21"/>
      <c r="VZ150" s="21"/>
      <c r="WA150" s="21"/>
      <c r="WB150" s="21"/>
      <c r="WC150" s="21"/>
      <c r="WD150" s="21"/>
      <c r="WE150" s="21"/>
      <c r="WF150" s="21"/>
      <c r="WG150" s="21"/>
      <c r="WH150" s="21"/>
      <c r="WI150" s="21"/>
      <c r="WJ150" s="21"/>
      <c r="WK150" s="21"/>
      <c r="WL150" s="21"/>
      <c r="WM150" s="21"/>
      <c r="WN150" s="21"/>
      <c r="WO150" s="21"/>
      <c r="WP150" s="21"/>
      <c r="WQ150" s="21"/>
      <c r="WR150" s="21"/>
      <c r="WS150" s="21"/>
      <c r="WT150" s="21"/>
      <c r="WU150" s="21"/>
      <c r="WV150" s="21"/>
      <c r="WW150" s="21"/>
      <c r="WX150" s="21"/>
      <c r="WY150" s="21"/>
      <c r="WZ150" s="21"/>
      <c r="XA150" s="21"/>
      <c r="XB150" s="21"/>
      <c r="XC150" s="21"/>
      <c r="XD150" s="21"/>
      <c r="XE150" s="21"/>
      <c r="XF150" s="21"/>
      <c r="XG150" s="21"/>
      <c r="XH150" s="21"/>
      <c r="XI150" s="21"/>
      <c r="XJ150" s="21"/>
      <c r="XK150" s="21"/>
      <c r="XL150" s="21"/>
      <c r="XM150" s="21"/>
      <c r="XN150" s="21"/>
      <c r="XO150" s="21"/>
      <c r="XP150" s="21"/>
      <c r="XQ150" s="21"/>
      <c r="XR150" s="21"/>
      <c r="XS150" s="21"/>
      <c r="XT150" s="21"/>
      <c r="XU150" s="21"/>
      <c r="XV150" s="21"/>
      <c r="XW150" s="21"/>
      <c r="XX150" s="21"/>
      <c r="XY150" s="21"/>
      <c r="XZ150" s="21"/>
      <c r="YA150" s="21"/>
      <c r="YB150" s="21"/>
      <c r="YC150" s="21"/>
      <c r="YD150" s="21"/>
      <c r="YE150" s="21"/>
      <c r="YF150" s="21"/>
      <c r="YG150" s="21"/>
      <c r="YH150" s="21"/>
      <c r="YI150" s="21"/>
      <c r="YJ150" s="21"/>
      <c r="YK150" s="21"/>
      <c r="YL150" s="21"/>
      <c r="YM150" s="21"/>
      <c r="YN150" s="21"/>
      <c r="YO150" s="21"/>
      <c r="YP150" s="21"/>
      <c r="YQ150" s="21"/>
      <c r="YR150" s="21"/>
      <c r="YS150" s="21"/>
      <c r="YT150" s="21"/>
      <c r="YU150" s="21"/>
      <c r="YV150" s="21"/>
      <c r="YW150" s="21"/>
      <c r="YX150" s="21"/>
      <c r="YY150" s="21"/>
      <c r="YZ150" s="21"/>
      <c r="ZA150" s="21"/>
      <c r="ZB150" s="21"/>
      <c r="ZC150" s="21"/>
      <c r="ZD150" s="21"/>
      <c r="ZE150" s="21"/>
      <c r="ZF150" s="21"/>
      <c r="ZG150" s="21"/>
      <c r="ZH150" s="21"/>
      <c r="ZI150" s="21"/>
      <c r="ZJ150" s="21"/>
      <c r="ZK150" s="21"/>
      <c r="ZL150" s="21"/>
      <c r="ZM150" s="21"/>
      <c r="ZN150" s="21"/>
      <c r="ZO150" s="21"/>
      <c r="ZP150" s="21"/>
      <c r="ZQ150" s="21"/>
      <c r="ZR150" s="21"/>
      <c r="ZS150" s="21"/>
      <c r="ZT150" s="21"/>
      <c r="ZU150" s="21"/>
      <c r="ZV150" s="21"/>
      <c r="ZW150" s="21"/>
      <c r="ZX150" s="21"/>
      <c r="ZY150" s="21"/>
      <c r="ZZ150" s="21"/>
      <c r="AAA150" s="21"/>
      <c r="AAB150" s="21"/>
      <c r="AAC150" s="21"/>
      <c r="AAD150" s="21"/>
      <c r="AAE150" s="21"/>
      <c r="AAF150" s="21"/>
      <c r="AAG150" s="21"/>
      <c r="AAH150" s="21"/>
      <c r="AAI150" s="21"/>
      <c r="AAJ150" s="21"/>
      <c r="AAK150" s="21"/>
      <c r="AAL150" s="21"/>
      <c r="AAM150" s="21"/>
      <c r="AAN150" s="21"/>
      <c r="AAO150" s="21"/>
      <c r="AAP150" s="21"/>
      <c r="AAQ150" s="21"/>
      <c r="AAR150" s="21"/>
      <c r="AAS150" s="21"/>
      <c r="AAT150" s="21"/>
      <c r="AAU150" s="21"/>
      <c r="AAV150" s="21"/>
      <c r="AAW150" s="21"/>
      <c r="AAX150" s="21"/>
      <c r="AAY150" s="21"/>
      <c r="AAZ150" s="21"/>
      <c r="ABA150" s="21"/>
      <c r="ABB150" s="21"/>
      <c r="ABC150" s="21"/>
      <c r="ABD150" s="21"/>
      <c r="ABE150" s="21"/>
      <c r="ABF150" s="21"/>
      <c r="ABG150" s="21"/>
      <c r="ABH150" s="21"/>
      <c r="ABI150" s="21"/>
      <c r="ABJ150" s="21"/>
      <c r="ABK150" s="21"/>
      <c r="ABL150" s="21"/>
      <c r="ABM150" s="21"/>
      <c r="ABN150" s="21"/>
      <c r="ABO150" s="21"/>
      <c r="ABP150" s="21"/>
      <c r="ABQ150" s="21"/>
      <c r="ABR150" s="21"/>
      <c r="ABS150" s="21"/>
      <c r="ABT150" s="21"/>
      <c r="ABU150" s="21"/>
      <c r="ABV150" s="21"/>
      <c r="ABW150" s="21"/>
      <c r="ABX150" s="21"/>
      <c r="ABY150" s="21"/>
      <c r="ABZ150" s="21"/>
      <c r="ACA150" s="21"/>
      <c r="ACB150" s="21"/>
      <c r="ACC150" s="21"/>
      <c r="ACD150" s="21"/>
      <c r="ACE150" s="21"/>
      <c r="ACF150" s="21"/>
      <c r="ACG150" s="21"/>
      <c r="ACH150" s="21"/>
      <c r="ACI150" s="21"/>
      <c r="ACJ150" s="21"/>
      <c r="ACK150" s="21"/>
      <c r="ACL150" s="21"/>
      <c r="ACM150" s="21"/>
      <c r="ACN150" s="21"/>
      <c r="ACO150" s="21"/>
      <c r="ACP150" s="21"/>
      <c r="ACQ150" s="21"/>
      <c r="ACR150" s="21"/>
      <c r="ACS150" s="21"/>
      <c r="ACT150" s="21"/>
      <c r="ACU150" s="21"/>
      <c r="ACV150" s="21"/>
      <c r="ACW150" s="21"/>
      <c r="ACX150" s="21"/>
      <c r="ACY150" s="21"/>
      <c r="ACZ150" s="21"/>
      <c r="ADA150" s="21"/>
      <c r="ADB150" s="21"/>
      <c r="ADC150" s="21"/>
      <c r="ADD150" s="21"/>
      <c r="ADE150" s="21"/>
      <c r="ADF150" s="21"/>
      <c r="ADG150" s="21"/>
      <c r="ADH150" s="21"/>
      <c r="ADI150" s="21"/>
      <c r="ADJ150" s="21"/>
      <c r="ADK150" s="21"/>
      <c r="ADL150" s="21"/>
      <c r="ADM150" s="21"/>
      <c r="ADN150" s="21"/>
      <c r="ADO150" s="21"/>
      <c r="ADP150" s="21"/>
      <c r="ADQ150" s="21"/>
      <c r="ADR150" s="21"/>
      <c r="ADS150" s="21"/>
      <c r="ADT150" s="21"/>
      <c r="ADU150" s="21"/>
      <c r="ADV150" s="21"/>
      <c r="ADW150" s="21"/>
      <c r="ADX150" s="21"/>
      <c r="ADY150" s="21"/>
      <c r="ADZ150" s="21"/>
      <c r="AEA150" s="21"/>
      <c r="AEB150" s="21"/>
      <c r="AEC150" s="21"/>
      <c r="AED150" s="21"/>
      <c r="AEE150" s="21"/>
      <c r="AEF150" s="21"/>
      <c r="AEG150" s="21"/>
      <c r="AEH150" s="21"/>
      <c r="AEI150" s="21"/>
      <c r="AEJ150" s="21"/>
      <c r="AEK150" s="21"/>
      <c r="AEL150" s="21"/>
      <c r="AEM150" s="21"/>
      <c r="AEN150" s="21"/>
      <c r="AEO150" s="21"/>
      <c r="AEP150" s="21"/>
      <c r="AEQ150" s="21"/>
      <c r="AER150" s="21"/>
      <c r="AES150" s="21"/>
      <c r="AET150" s="21"/>
      <c r="AEU150" s="21"/>
      <c r="AEV150" s="21"/>
      <c r="AEW150" s="21"/>
      <c r="AEX150" s="21"/>
      <c r="AEY150" s="21"/>
      <c r="AEZ150" s="21"/>
      <c r="AFA150" s="21"/>
      <c r="AFB150" s="21"/>
      <c r="AFC150" s="21"/>
      <c r="AFD150" s="21"/>
      <c r="AFE150" s="21"/>
      <c r="AFF150" s="21"/>
      <c r="AFG150" s="21"/>
      <c r="AFH150" s="21"/>
      <c r="AFI150" s="21"/>
      <c r="AFJ150" s="21"/>
      <c r="AFK150" s="21"/>
      <c r="AFL150" s="21"/>
      <c r="AFM150" s="21"/>
      <c r="AFN150" s="21"/>
      <c r="AFO150" s="21"/>
      <c r="AFP150" s="21"/>
      <c r="AFQ150" s="21"/>
      <c r="AFR150" s="21"/>
      <c r="AFS150" s="21"/>
      <c r="AFT150" s="21"/>
      <c r="AFU150" s="21"/>
      <c r="AFV150" s="21"/>
      <c r="AFW150" s="21"/>
      <c r="AFX150" s="21"/>
      <c r="AFY150" s="21"/>
      <c r="AFZ150" s="21"/>
      <c r="AGA150" s="21"/>
      <c r="AGB150" s="21"/>
      <c r="AGC150" s="21"/>
      <c r="AGD150" s="21"/>
      <c r="AGE150" s="21"/>
      <c r="AGF150" s="21"/>
      <c r="AGG150" s="21"/>
      <c r="AGH150" s="21"/>
      <c r="AGI150" s="21"/>
      <c r="AGJ150" s="21"/>
      <c r="AGK150" s="21"/>
      <c r="AGL150" s="21"/>
      <c r="AGM150" s="21"/>
      <c r="AGN150" s="21"/>
      <c r="AGO150" s="21"/>
      <c r="AGP150" s="21"/>
      <c r="AGQ150" s="21"/>
      <c r="AGR150" s="21"/>
      <c r="AGS150" s="21"/>
      <c r="AGT150" s="21"/>
      <c r="AGU150" s="21"/>
      <c r="AGV150" s="21"/>
      <c r="AGW150" s="21"/>
      <c r="AGX150" s="21"/>
      <c r="AGY150" s="21"/>
      <c r="AGZ150" s="21"/>
      <c r="AHA150" s="21"/>
      <c r="AHB150" s="21"/>
      <c r="AHC150" s="21"/>
      <c r="AHD150" s="21"/>
      <c r="AHE150" s="21"/>
      <c r="AHF150" s="21"/>
      <c r="AHG150" s="21"/>
      <c r="AHH150" s="21"/>
      <c r="AHI150" s="21"/>
      <c r="AHJ150" s="21"/>
      <c r="AHK150" s="21"/>
      <c r="AHL150" s="21"/>
      <c r="AHM150" s="21"/>
      <c r="AHN150" s="21"/>
      <c r="AHO150" s="21"/>
      <c r="AHP150" s="21"/>
      <c r="AHQ150" s="21"/>
      <c r="AHR150" s="21"/>
      <c r="AHS150" s="21"/>
      <c r="AHT150" s="21"/>
      <c r="AHU150" s="21"/>
      <c r="AHV150" s="21"/>
      <c r="AHW150" s="21"/>
      <c r="AHX150" s="21"/>
      <c r="AHY150" s="21"/>
      <c r="AHZ150" s="21"/>
      <c r="AIA150" s="21"/>
      <c r="AIB150" s="21"/>
      <c r="AIC150" s="21"/>
      <c r="AID150" s="21"/>
      <c r="AIE150" s="21"/>
      <c r="AIF150" s="21"/>
      <c r="AIG150" s="21"/>
      <c r="AIH150" s="21"/>
      <c r="AII150" s="21"/>
      <c r="AIJ150" s="21"/>
      <c r="AIK150" s="21"/>
      <c r="AIL150" s="21"/>
      <c r="AIM150" s="21"/>
      <c r="AIN150" s="21"/>
      <c r="AIO150" s="21"/>
      <c r="AIP150" s="21"/>
      <c r="AIQ150" s="21"/>
      <c r="AIR150" s="21"/>
      <c r="AIS150" s="21"/>
      <c r="AIT150" s="21"/>
      <c r="AIU150" s="21"/>
      <c r="AIV150" s="21"/>
      <c r="AIW150" s="21"/>
      <c r="AIX150" s="21"/>
      <c r="AIY150" s="21"/>
      <c r="AIZ150" s="21"/>
      <c r="AJA150" s="21"/>
      <c r="AJB150" s="21"/>
      <c r="AJC150" s="21"/>
      <c r="AJD150" s="21"/>
      <c r="AJE150" s="21"/>
      <c r="AJF150" s="21"/>
      <c r="AJG150" s="21"/>
      <c r="AJH150" s="21"/>
      <c r="AJI150" s="21"/>
      <c r="AJJ150" s="21"/>
      <c r="AJK150" s="21"/>
      <c r="AJL150" s="21"/>
      <c r="AJM150" s="21"/>
      <c r="AJN150" s="21"/>
      <c r="AJO150" s="21"/>
      <c r="AJP150" s="21"/>
      <c r="AJQ150" s="21"/>
      <c r="AJR150" s="21"/>
      <c r="AJS150" s="21"/>
      <c r="AJT150" s="21"/>
      <c r="AJU150" s="21"/>
      <c r="AJV150" s="21"/>
      <c r="AJW150" s="21"/>
      <c r="AJX150" s="21"/>
      <c r="AJY150" s="21"/>
      <c r="AJZ150" s="21"/>
      <c r="AKA150" s="21"/>
      <c r="AKB150" s="21"/>
      <c r="AKC150" s="21"/>
      <c r="AKD150" s="21"/>
      <c r="AKE150" s="21"/>
      <c r="AKF150" s="21"/>
      <c r="AKG150" s="21"/>
      <c r="AKH150" s="21"/>
      <c r="AKI150" s="21"/>
      <c r="AKJ150" s="21"/>
      <c r="AKK150" s="21"/>
      <c r="AKL150" s="21"/>
      <c r="AKM150" s="21"/>
      <c r="AKN150" s="21"/>
      <c r="AKO150" s="21"/>
      <c r="AKP150" s="21"/>
      <c r="AKQ150" s="21"/>
      <c r="AKR150" s="21"/>
      <c r="AKS150" s="21"/>
      <c r="AKT150" s="21"/>
      <c r="AKU150" s="21"/>
      <c r="AKV150" s="21"/>
      <c r="AKW150" s="21"/>
      <c r="AKX150" s="21"/>
      <c r="AKY150" s="21"/>
      <c r="AKZ150" s="21"/>
      <c r="ALA150" s="21"/>
      <c r="ALB150" s="21"/>
      <c r="ALC150" s="21"/>
      <c r="ALD150" s="21"/>
      <c r="ALE150" s="21"/>
      <c r="ALF150" s="21"/>
      <c r="ALG150" s="21"/>
      <c r="ALH150" s="21"/>
      <c r="ALI150" s="21"/>
      <c r="ALJ150" s="21"/>
      <c r="ALK150" s="21"/>
      <c r="ALL150" s="21"/>
      <c r="ALM150" s="21"/>
      <c r="ALN150" s="21"/>
      <c r="ALO150" s="21"/>
      <c r="ALP150" s="21"/>
      <c r="ALQ150" s="21"/>
      <c r="ALR150" s="21"/>
      <c r="ALS150" s="21"/>
      <c r="ALT150" s="21"/>
      <c r="ALU150" s="21"/>
      <c r="ALV150" s="21"/>
      <c r="ALW150" s="21"/>
      <c r="ALX150" s="21"/>
      <c r="ALY150" s="21"/>
      <c r="ALZ150" s="21"/>
      <c r="AMA150" s="21"/>
      <c r="AMB150" s="21"/>
      <c r="AMC150" s="21"/>
      <c r="AMD150" s="21"/>
      <c r="AME150" s="21"/>
      <c r="AMF150" s="21"/>
      <c r="AMG150" s="21"/>
      <c r="AMH150" s="21"/>
      <c r="AMI150" s="21"/>
      <c r="AMJ150" s="21"/>
      <c r="AMK150" s="21"/>
      <c r="AML150" s="21"/>
      <c r="AMM150" s="21"/>
      <c r="AMN150" s="21"/>
      <c r="AMO150" s="21"/>
      <c r="AMP150" s="21"/>
      <c r="AMQ150" s="21"/>
      <c r="AMR150" s="21"/>
      <c r="AMS150" s="21"/>
      <c r="AMT150" s="21"/>
      <c r="AMU150" s="21"/>
      <c r="AMV150" s="21"/>
      <c r="AMW150" s="21"/>
      <c r="AMX150" s="21"/>
      <c r="AMY150" s="21"/>
      <c r="AMZ150" s="21"/>
      <c r="ANA150" s="21"/>
      <c r="ANB150" s="21"/>
      <c r="ANC150" s="21"/>
      <c r="AND150" s="21"/>
      <c r="ANE150" s="21"/>
      <c r="ANF150" s="21"/>
      <c r="ANG150" s="21"/>
      <c r="ANH150" s="21"/>
      <c r="ANI150" s="21"/>
      <c r="ANJ150" s="21"/>
      <c r="ANK150" s="21"/>
      <c r="ANL150" s="21"/>
      <c r="ANM150" s="21"/>
      <c r="ANN150" s="21"/>
      <c r="ANO150" s="21"/>
      <c r="ANP150" s="21"/>
      <c r="ANQ150" s="21"/>
      <c r="ANR150" s="21"/>
      <c r="ANS150" s="21"/>
      <c r="ANT150" s="21"/>
      <c r="ANU150" s="21"/>
      <c r="ANV150" s="21"/>
      <c r="ANW150" s="21"/>
      <c r="ANX150" s="21"/>
      <c r="ANY150" s="21"/>
      <c r="ANZ150" s="21"/>
      <c r="AOA150" s="21"/>
      <c r="AOB150" s="21"/>
      <c r="AOC150" s="21"/>
      <c r="AOD150" s="21"/>
      <c r="AOE150" s="21"/>
      <c r="AOF150" s="21"/>
      <c r="AOG150" s="21"/>
      <c r="AOH150" s="21"/>
      <c r="AOI150" s="21"/>
      <c r="AOJ150" s="21"/>
      <c r="AOK150" s="21"/>
      <c r="AOL150" s="21"/>
      <c r="AOM150" s="21"/>
      <c r="AON150" s="21"/>
      <c r="AOO150" s="21"/>
      <c r="AOP150" s="21"/>
      <c r="AOQ150" s="21"/>
      <c r="AOR150" s="21"/>
      <c r="AOS150" s="21"/>
      <c r="AOT150" s="21"/>
      <c r="AOU150" s="21"/>
      <c r="AOV150" s="21"/>
      <c r="AOW150" s="21"/>
      <c r="AOX150" s="21"/>
      <c r="AOY150" s="21"/>
      <c r="AOZ150" s="21"/>
      <c r="APA150" s="21"/>
      <c r="APB150" s="21"/>
      <c r="APC150" s="21"/>
      <c r="APD150" s="21"/>
      <c r="APE150" s="21"/>
      <c r="APF150" s="21"/>
      <c r="APG150" s="21"/>
      <c r="APH150" s="21"/>
      <c r="API150" s="21"/>
      <c r="APJ150" s="21"/>
      <c r="APK150" s="21"/>
      <c r="APL150" s="21"/>
      <c r="APM150" s="21"/>
      <c r="APN150" s="21"/>
      <c r="APO150" s="21"/>
      <c r="APP150" s="21"/>
      <c r="APQ150" s="21"/>
      <c r="APR150" s="21"/>
      <c r="APS150" s="21"/>
      <c r="APT150" s="21"/>
      <c r="APU150" s="21"/>
      <c r="APV150" s="21"/>
      <c r="APW150" s="21"/>
      <c r="APX150" s="21"/>
      <c r="APY150" s="21"/>
      <c r="APZ150" s="21"/>
      <c r="AQA150" s="21"/>
      <c r="AQB150" s="21"/>
      <c r="AQC150" s="21"/>
      <c r="AQD150" s="21"/>
      <c r="AQE150" s="21"/>
      <c r="AQF150" s="21"/>
      <c r="AQG150" s="21"/>
      <c r="AQH150" s="21"/>
      <c r="AQI150" s="21"/>
      <c r="AQJ150" s="21"/>
      <c r="AQK150" s="21"/>
      <c r="AQL150" s="21"/>
      <c r="AQM150" s="21"/>
      <c r="AQN150" s="21"/>
      <c r="AQO150" s="21"/>
      <c r="AQP150" s="21"/>
      <c r="AQQ150" s="21"/>
      <c r="AQR150" s="21"/>
      <c r="AQS150" s="21"/>
      <c r="AQT150" s="21"/>
      <c r="AQU150" s="21"/>
      <c r="AQV150" s="21"/>
      <c r="AQW150" s="21"/>
      <c r="AQX150" s="21"/>
      <c r="AQY150" s="21"/>
      <c r="AQZ150" s="21"/>
      <c r="ARA150" s="21"/>
      <c r="ARB150" s="21"/>
      <c r="ARC150" s="21"/>
      <c r="ARD150" s="21"/>
      <c r="ARE150" s="21"/>
      <c r="ARF150" s="21"/>
      <c r="ARG150" s="21"/>
      <c r="ARH150" s="21"/>
      <c r="ARI150" s="21"/>
      <c r="ARJ150" s="21"/>
      <c r="ARK150" s="21"/>
      <c r="ARL150" s="21"/>
      <c r="ARM150" s="21"/>
      <c r="ARN150" s="21"/>
      <c r="ARO150" s="21"/>
      <c r="ARP150" s="21"/>
      <c r="ARQ150" s="21"/>
      <c r="ARR150" s="21"/>
      <c r="ARS150" s="21"/>
      <c r="ART150" s="21"/>
      <c r="ARU150" s="21"/>
      <c r="ARV150" s="21"/>
      <c r="ARW150" s="21"/>
      <c r="ARX150" s="21"/>
      <c r="ARY150" s="21"/>
      <c r="ARZ150" s="21"/>
      <c r="ASA150" s="21"/>
      <c r="ASB150" s="21"/>
      <c r="ASC150" s="21"/>
      <c r="ASD150" s="21"/>
      <c r="ASE150" s="21"/>
      <c r="ASF150" s="21"/>
      <c r="ASG150" s="21"/>
      <c r="ASH150" s="21"/>
      <c r="ASI150" s="21"/>
      <c r="ASJ150" s="21"/>
      <c r="ASK150" s="21"/>
      <c r="ASL150" s="21"/>
      <c r="ASM150" s="21"/>
      <c r="ASN150" s="21"/>
      <c r="ASO150" s="21"/>
      <c r="ASP150" s="21"/>
      <c r="ASQ150" s="21"/>
      <c r="ASR150" s="21"/>
      <c r="ASS150" s="21"/>
      <c r="AST150" s="21"/>
      <c r="ASU150" s="21"/>
      <c r="ASV150" s="21"/>
      <c r="ASW150" s="21"/>
      <c r="ASX150" s="21"/>
      <c r="ASY150" s="21"/>
      <c r="ASZ150" s="21"/>
      <c r="ATA150" s="21"/>
      <c r="ATB150" s="21"/>
      <c r="ATC150" s="21"/>
      <c r="ATD150" s="21"/>
      <c r="ATE150" s="21"/>
      <c r="ATF150" s="21"/>
      <c r="ATG150" s="21"/>
      <c r="ATH150" s="21"/>
      <c r="ATI150" s="21"/>
      <c r="ATJ150" s="21"/>
      <c r="ATK150" s="21"/>
      <c r="ATL150" s="21"/>
      <c r="ATM150" s="21"/>
      <c r="ATN150" s="21"/>
      <c r="ATO150" s="21"/>
      <c r="ATP150" s="21"/>
      <c r="ATQ150" s="21"/>
      <c r="ATR150" s="21"/>
      <c r="ATS150" s="21"/>
      <c r="ATT150" s="21"/>
      <c r="ATU150" s="21"/>
      <c r="ATV150" s="21"/>
      <c r="ATW150" s="21"/>
      <c r="ATX150" s="21"/>
      <c r="ATY150" s="21"/>
      <c r="ATZ150" s="21"/>
      <c r="AUA150" s="21"/>
      <c r="AUB150" s="21"/>
      <c r="AUC150" s="21"/>
      <c r="AUD150" s="21"/>
      <c r="AUE150" s="21"/>
      <c r="AUF150" s="21"/>
      <c r="AUG150" s="21"/>
      <c r="AUH150" s="21"/>
      <c r="AUI150" s="21"/>
      <c r="AUJ150" s="21"/>
      <c r="AUK150" s="21"/>
      <c r="AUL150" s="21"/>
      <c r="AUM150" s="21"/>
      <c r="AUN150" s="21"/>
      <c r="AUO150" s="21"/>
      <c r="AUP150" s="21"/>
      <c r="AUQ150" s="21"/>
      <c r="AUR150" s="21"/>
      <c r="AUS150" s="21"/>
      <c r="AUT150" s="21"/>
      <c r="AUU150" s="21"/>
      <c r="AUV150" s="21"/>
      <c r="AUW150" s="21"/>
      <c r="AUX150" s="21"/>
      <c r="AUY150" s="21"/>
      <c r="AUZ150" s="21"/>
      <c r="AVA150" s="21"/>
      <c r="AVB150" s="21"/>
      <c r="AVC150" s="21"/>
      <c r="AVD150" s="21"/>
      <c r="AVE150" s="21"/>
      <c r="AVF150" s="21"/>
      <c r="AVG150" s="21"/>
      <c r="AVH150" s="21"/>
      <c r="AVI150" s="21"/>
      <c r="AVJ150" s="21"/>
      <c r="AVK150" s="21"/>
      <c r="AVL150" s="21"/>
      <c r="AVM150" s="21"/>
      <c r="AVN150" s="21"/>
      <c r="AVO150" s="21"/>
      <c r="AVP150" s="21"/>
      <c r="AVQ150" s="21"/>
      <c r="AVR150" s="21"/>
      <c r="AVS150" s="21"/>
      <c r="AVT150" s="21"/>
      <c r="AVU150" s="21"/>
      <c r="AVV150" s="21"/>
      <c r="AVW150" s="21"/>
      <c r="AVX150" s="21"/>
      <c r="AVY150" s="21"/>
      <c r="AVZ150" s="21"/>
      <c r="AWA150" s="21"/>
      <c r="AWB150" s="21"/>
      <c r="AWC150" s="21"/>
      <c r="AWD150" s="21"/>
      <c r="AWE150" s="21"/>
      <c r="AWF150" s="21"/>
      <c r="AWG150" s="21"/>
      <c r="AWH150" s="21"/>
      <c r="AWI150" s="21"/>
      <c r="AWJ150" s="21"/>
      <c r="AWK150" s="21"/>
      <c r="AWL150" s="21"/>
      <c r="AWM150" s="21"/>
      <c r="AWN150" s="21"/>
      <c r="AWO150" s="21"/>
      <c r="AWP150" s="21"/>
      <c r="AWQ150" s="21"/>
      <c r="AWR150" s="21"/>
      <c r="AWS150" s="21"/>
      <c r="AWT150" s="21"/>
      <c r="AWU150" s="21"/>
      <c r="AWV150" s="21"/>
      <c r="AWW150" s="21"/>
      <c r="AWX150" s="21"/>
      <c r="AWY150" s="21"/>
      <c r="AWZ150" s="21"/>
      <c r="AXA150" s="21"/>
      <c r="AXB150" s="21"/>
      <c r="AXC150" s="21"/>
      <c r="AXD150" s="21"/>
      <c r="AXE150" s="21"/>
      <c r="AXF150" s="21"/>
      <c r="AXG150" s="21"/>
      <c r="AXH150" s="21"/>
      <c r="AXI150" s="21"/>
      <c r="AXJ150" s="21"/>
      <c r="AXK150" s="21"/>
      <c r="AXL150" s="21"/>
      <c r="AXM150" s="21"/>
      <c r="AXN150" s="21"/>
      <c r="AXO150" s="21"/>
      <c r="AXP150" s="21"/>
      <c r="AXQ150" s="21"/>
      <c r="AXR150" s="21"/>
      <c r="AXS150" s="21"/>
      <c r="AXT150" s="21"/>
      <c r="AXU150" s="21"/>
      <c r="AXV150" s="21"/>
      <c r="AXW150" s="21"/>
      <c r="AXX150" s="21"/>
      <c r="AXY150" s="21"/>
      <c r="AXZ150" s="21"/>
      <c r="AYA150" s="21"/>
      <c r="AYB150" s="21"/>
      <c r="AYC150" s="21"/>
      <c r="AYD150" s="21"/>
      <c r="AYE150" s="21"/>
      <c r="AYF150" s="21"/>
      <c r="AYG150" s="21"/>
      <c r="AYH150" s="21"/>
      <c r="AYI150" s="21"/>
      <c r="AYJ150" s="21"/>
      <c r="AYK150" s="21"/>
      <c r="AYL150" s="21"/>
      <c r="AYM150" s="21"/>
      <c r="AYN150" s="21"/>
      <c r="AYO150" s="21"/>
      <c r="AYP150" s="21"/>
      <c r="AYQ150" s="21"/>
      <c r="AYR150" s="21"/>
      <c r="AYS150" s="21"/>
      <c r="AYT150" s="21"/>
      <c r="AYU150" s="21"/>
      <c r="AYV150" s="21"/>
      <c r="AYW150" s="21"/>
      <c r="AYX150" s="21"/>
      <c r="AYY150" s="21"/>
      <c r="AYZ150" s="21"/>
      <c r="AZA150" s="21"/>
      <c r="AZB150" s="21"/>
      <c r="AZC150" s="21"/>
      <c r="AZD150" s="21"/>
      <c r="AZE150" s="21"/>
      <c r="AZF150" s="21"/>
      <c r="AZG150" s="21"/>
      <c r="AZH150" s="21"/>
      <c r="AZI150" s="21"/>
      <c r="AZJ150" s="21"/>
      <c r="AZK150" s="21"/>
      <c r="AZL150" s="21"/>
      <c r="AZM150" s="21"/>
      <c r="AZN150" s="21"/>
      <c r="AZO150" s="21"/>
      <c r="AZP150" s="21"/>
      <c r="AZQ150" s="21"/>
      <c r="AZR150" s="21"/>
      <c r="AZS150" s="21"/>
      <c r="AZT150" s="21"/>
      <c r="AZU150" s="21"/>
      <c r="AZV150" s="21"/>
      <c r="AZW150" s="21"/>
      <c r="AZX150" s="21"/>
      <c r="AZY150" s="21"/>
      <c r="AZZ150" s="21"/>
      <c r="BAA150" s="21"/>
      <c r="BAB150" s="21"/>
      <c r="BAC150" s="21"/>
      <c r="BAD150" s="21"/>
      <c r="BAE150" s="21"/>
      <c r="BAF150" s="21"/>
      <c r="BAG150" s="21"/>
      <c r="BAH150" s="21"/>
      <c r="BAI150" s="21"/>
      <c r="BAJ150" s="21"/>
      <c r="BAK150" s="21"/>
      <c r="BAL150" s="21"/>
      <c r="BAM150" s="21"/>
      <c r="BAN150" s="21"/>
      <c r="BAO150" s="21"/>
      <c r="BAP150" s="21"/>
      <c r="BAQ150" s="21"/>
      <c r="BAR150" s="21"/>
      <c r="BAS150" s="21"/>
      <c r="BAT150" s="21"/>
      <c r="BAU150" s="21"/>
      <c r="BAV150" s="21"/>
      <c r="BAW150" s="21"/>
      <c r="BAX150" s="21"/>
      <c r="BAY150" s="21"/>
      <c r="BAZ150" s="21"/>
      <c r="BBA150" s="21"/>
      <c r="BBB150" s="21"/>
      <c r="BBC150" s="21"/>
      <c r="BBD150" s="21"/>
      <c r="BBE150" s="21"/>
      <c r="BBF150" s="21"/>
      <c r="BBG150" s="21"/>
      <c r="BBH150" s="21"/>
      <c r="BBI150" s="21"/>
      <c r="BBJ150" s="21"/>
      <c r="BBK150" s="21"/>
      <c r="BBL150" s="21"/>
      <c r="BBM150" s="21"/>
      <c r="BBN150" s="21"/>
      <c r="BBO150" s="21"/>
      <c r="BBP150" s="21"/>
      <c r="BBQ150" s="21"/>
      <c r="BBR150" s="21"/>
      <c r="BBS150" s="21"/>
      <c r="BBT150" s="21"/>
      <c r="BBU150" s="21"/>
      <c r="BBV150" s="21"/>
      <c r="BBW150" s="21"/>
      <c r="BBX150" s="21"/>
      <c r="BBY150" s="21"/>
      <c r="BBZ150" s="21"/>
      <c r="BCA150" s="21"/>
      <c r="BCB150" s="21"/>
      <c r="BCC150" s="21"/>
      <c r="BCD150" s="21"/>
      <c r="BCE150" s="21"/>
      <c r="BCF150" s="21"/>
      <c r="BCG150" s="21"/>
      <c r="BCH150" s="21"/>
      <c r="BCI150" s="21"/>
      <c r="BCJ150" s="21"/>
      <c r="BCK150" s="21"/>
      <c r="BCL150" s="21"/>
      <c r="BCM150" s="21"/>
      <c r="BCN150" s="21"/>
      <c r="BCO150" s="21"/>
      <c r="BCP150" s="21"/>
      <c r="BCQ150" s="21"/>
      <c r="BCR150" s="21"/>
      <c r="BCS150" s="21"/>
      <c r="BCT150" s="21"/>
      <c r="BCU150" s="21"/>
      <c r="BCV150" s="21"/>
      <c r="BCW150" s="21"/>
      <c r="BCX150" s="21"/>
      <c r="BCY150" s="21"/>
      <c r="BCZ150" s="21"/>
      <c r="BDA150" s="21"/>
      <c r="BDB150" s="21"/>
      <c r="BDC150" s="21"/>
      <c r="BDD150" s="21"/>
      <c r="BDE150" s="21"/>
      <c r="BDF150" s="21"/>
      <c r="BDG150" s="21"/>
      <c r="BDH150" s="21"/>
      <c r="BDI150" s="21"/>
      <c r="BDJ150" s="21"/>
      <c r="BDK150" s="21"/>
      <c r="BDL150" s="21"/>
      <c r="BDM150" s="21"/>
      <c r="BDN150" s="21"/>
      <c r="BDO150" s="21"/>
      <c r="BDP150" s="21"/>
      <c r="BDQ150" s="21"/>
      <c r="BDR150" s="21"/>
      <c r="BDS150" s="21"/>
      <c r="BDT150" s="21"/>
      <c r="BDU150" s="21"/>
      <c r="BDV150" s="21"/>
      <c r="BDW150" s="21"/>
      <c r="BDX150" s="21"/>
      <c r="BDY150" s="21"/>
      <c r="BDZ150" s="21"/>
      <c r="BEA150" s="21"/>
      <c r="BEB150" s="21"/>
      <c r="BEC150" s="21"/>
      <c r="BED150" s="21"/>
      <c r="BEE150" s="21"/>
      <c r="BEF150" s="21"/>
      <c r="BEG150" s="21"/>
      <c r="BEH150" s="21"/>
      <c r="BEI150" s="21"/>
      <c r="BEJ150" s="21"/>
      <c r="BEK150" s="21"/>
      <c r="BEL150" s="21"/>
      <c r="BEM150" s="21"/>
      <c r="BEN150" s="21"/>
      <c r="BEO150" s="21"/>
      <c r="BEP150" s="21"/>
      <c r="BEQ150" s="21"/>
      <c r="BER150" s="21"/>
      <c r="BES150" s="21"/>
      <c r="BET150" s="21"/>
      <c r="BEU150" s="21"/>
      <c r="BEV150" s="21"/>
      <c r="BEW150" s="21"/>
      <c r="BEX150" s="21"/>
      <c r="BEY150" s="21"/>
      <c r="BEZ150" s="21"/>
      <c r="BFA150" s="21"/>
      <c r="BFB150" s="21"/>
      <c r="BFC150" s="21"/>
      <c r="BFD150" s="21"/>
      <c r="BFE150" s="21"/>
      <c r="BFF150" s="21"/>
      <c r="BFG150" s="21"/>
      <c r="BFH150" s="21"/>
      <c r="BFI150" s="21"/>
      <c r="BFJ150" s="21"/>
      <c r="BFK150" s="21"/>
      <c r="BFL150" s="21"/>
      <c r="BFM150" s="21"/>
      <c r="BFN150" s="21"/>
      <c r="BFO150" s="21"/>
      <c r="BFP150" s="21"/>
      <c r="BFQ150" s="21"/>
      <c r="BFR150" s="21"/>
      <c r="BFS150" s="21"/>
      <c r="BFT150" s="21"/>
      <c r="BFU150" s="21"/>
      <c r="BFV150" s="21"/>
      <c r="BFW150" s="21"/>
      <c r="BFX150" s="21"/>
      <c r="BFY150" s="21"/>
      <c r="BFZ150" s="21"/>
      <c r="BGA150" s="21"/>
      <c r="BGB150" s="21"/>
      <c r="BGC150" s="21"/>
      <c r="BGD150" s="21"/>
      <c r="BGE150" s="21"/>
      <c r="BGF150" s="21"/>
      <c r="BGG150" s="21"/>
      <c r="BGH150" s="21"/>
      <c r="BGI150" s="21"/>
      <c r="BGJ150" s="21"/>
      <c r="BGK150" s="21"/>
      <c r="BGL150" s="21"/>
      <c r="BGM150" s="21"/>
      <c r="BGN150" s="21"/>
      <c r="BGO150" s="21"/>
      <c r="BGP150" s="21"/>
      <c r="BGQ150" s="21"/>
      <c r="BGR150" s="21"/>
      <c r="BGS150" s="21"/>
      <c r="BGT150" s="21"/>
      <c r="BGU150" s="21"/>
      <c r="BGV150" s="21"/>
      <c r="BGW150" s="21"/>
      <c r="BGX150" s="21"/>
      <c r="BGY150" s="21"/>
      <c r="BGZ150" s="21"/>
      <c r="BHA150" s="21"/>
      <c r="BHB150" s="21"/>
      <c r="BHC150" s="21"/>
      <c r="BHD150" s="21"/>
      <c r="BHE150" s="21"/>
      <c r="BHF150" s="21"/>
      <c r="BHG150" s="21"/>
      <c r="BHH150" s="21"/>
      <c r="BHI150" s="21"/>
      <c r="BHJ150" s="21"/>
      <c r="BHK150" s="21"/>
      <c r="BHL150" s="21"/>
      <c r="BHM150" s="21"/>
      <c r="BHN150" s="21"/>
      <c r="BHO150" s="21"/>
      <c r="BHP150" s="21"/>
      <c r="BHQ150" s="21"/>
      <c r="BHR150" s="21"/>
      <c r="BHS150" s="21"/>
      <c r="BHT150" s="21"/>
      <c r="BHU150" s="21"/>
      <c r="BHV150" s="21"/>
      <c r="BHW150" s="21"/>
      <c r="BHX150" s="21"/>
      <c r="BHY150" s="21"/>
      <c r="BHZ150" s="21"/>
      <c r="BIA150" s="21"/>
      <c r="BIB150" s="21"/>
      <c r="BIC150" s="21"/>
      <c r="BID150" s="21"/>
      <c r="BIE150" s="21"/>
      <c r="BIF150" s="21"/>
      <c r="BIG150" s="21"/>
      <c r="BIH150" s="21"/>
      <c r="BII150" s="21"/>
      <c r="BIJ150" s="21"/>
      <c r="BIK150" s="21"/>
      <c r="BIL150" s="21"/>
      <c r="BIM150" s="21"/>
      <c r="BIN150" s="21"/>
      <c r="BIO150" s="21"/>
      <c r="BIP150" s="21"/>
      <c r="BIQ150" s="21"/>
      <c r="BIR150" s="21"/>
      <c r="BIS150" s="21"/>
      <c r="BIT150" s="21"/>
      <c r="BIU150" s="21"/>
      <c r="BIV150" s="21"/>
      <c r="BIW150" s="21"/>
      <c r="BIX150" s="21"/>
      <c r="BIY150" s="21"/>
      <c r="BIZ150" s="21"/>
      <c r="BJA150" s="21"/>
      <c r="BJB150" s="21"/>
      <c r="BJC150" s="21"/>
      <c r="BJD150" s="21"/>
      <c r="BJE150" s="21"/>
      <c r="BJF150" s="21"/>
      <c r="BJG150" s="21"/>
      <c r="BJH150" s="21"/>
      <c r="BJI150" s="21"/>
      <c r="BJJ150" s="21"/>
      <c r="BJK150" s="21"/>
      <c r="BJL150" s="21"/>
      <c r="BJM150" s="21"/>
      <c r="BJN150" s="21"/>
      <c r="BJO150" s="21"/>
      <c r="BJP150" s="21"/>
      <c r="BJQ150" s="21"/>
      <c r="BJR150" s="21"/>
      <c r="BJS150" s="21"/>
      <c r="BJT150" s="21"/>
      <c r="BJU150" s="21"/>
      <c r="BJV150" s="21"/>
      <c r="BJW150" s="21"/>
      <c r="BJX150" s="21"/>
      <c r="BJY150" s="21"/>
      <c r="BJZ150" s="21"/>
      <c r="BKA150" s="21"/>
      <c r="BKB150" s="21"/>
      <c r="BKC150" s="21"/>
      <c r="BKD150" s="21"/>
      <c r="BKE150" s="21"/>
      <c r="BKF150" s="21"/>
      <c r="BKG150" s="21"/>
      <c r="BKH150" s="21"/>
      <c r="BKI150" s="21"/>
      <c r="BKJ150" s="21"/>
      <c r="BKK150" s="21"/>
      <c r="BKL150" s="21"/>
      <c r="BKM150" s="21"/>
      <c r="BKN150" s="21"/>
      <c r="BKO150" s="21"/>
      <c r="BKP150" s="21"/>
      <c r="BKQ150" s="21"/>
      <c r="BKR150" s="21"/>
      <c r="BKS150" s="21"/>
      <c r="BKT150" s="21"/>
      <c r="BKU150" s="21"/>
      <c r="BKV150" s="21"/>
      <c r="BKW150" s="21"/>
      <c r="BKX150" s="21"/>
      <c r="BKY150" s="21"/>
      <c r="BKZ150" s="21"/>
      <c r="BLA150" s="21"/>
      <c r="BLB150" s="21"/>
      <c r="BLC150" s="21"/>
      <c r="BLD150" s="21"/>
      <c r="BLE150" s="21"/>
      <c r="BLF150" s="21"/>
      <c r="BLG150" s="21"/>
      <c r="BLH150" s="21"/>
      <c r="BLI150" s="21"/>
      <c r="BLJ150" s="21"/>
      <c r="BLK150" s="21"/>
      <c r="BLL150" s="21"/>
      <c r="BLM150" s="21"/>
      <c r="BLN150" s="21"/>
      <c r="BLO150" s="21"/>
      <c r="BLP150" s="21"/>
      <c r="BLQ150" s="21"/>
      <c r="BLR150" s="21"/>
      <c r="BLS150" s="21"/>
      <c r="BLT150" s="21"/>
      <c r="BLU150" s="21"/>
      <c r="BLV150" s="21"/>
      <c r="BLW150" s="21"/>
      <c r="BLX150" s="21"/>
      <c r="BLY150" s="21"/>
      <c r="BLZ150" s="21"/>
      <c r="BMA150" s="21"/>
      <c r="BMB150" s="21"/>
      <c r="BMC150" s="21"/>
      <c r="BMD150" s="21"/>
      <c r="BME150" s="21"/>
      <c r="BMF150" s="21"/>
      <c r="BMG150" s="21"/>
      <c r="BMH150" s="21"/>
      <c r="BMI150" s="21"/>
      <c r="BMJ150" s="21"/>
      <c r="BMK150" s="21"/>
      <c r="BML150" s="21"/>
      <c r="BMM150" s="21"/>
      <c r="BMN150" s="21"/>
      <c r="BMO150" s="21"/>
      <c r="BMP150" s="21"/>
      <c r="BMQ150" s="21"/>
      <c r="BMR150" s="21"/>
      <c r="BMS150" s="21"/>
      <c r="BMT150" s="21"/>
      <c r="BMU150" s="21"/>
      <c r="BMV150" s="21"/>
      <c r="BMW150" s="21"/>
      <c r="BMX150" s="21"/>
      <c r="BMY150" s="21"/>
      <c r="BMZ150" s="21"/>
      <c r="BNA150" s="21"/>
      <c r="BNB150" s="21"/>
      <c r="BNC150" s="21"/>
      <c r="BND150" s="21"/>
      <c r="BNE150" s="21"/>
      <c r="BNF150" s="21"/>
      <c r="BNG150" s="21"/>
      <c r="BNH150" s="21"/>
      <c r="BNI150" s="21"/>
      <c r="BNJ150" s="21"/>
      <c r="BNK150" s="21"/>
      <c r="BNL150" s="21"/>
      <c r="BNM150" s="21"/>
      <c r="BNN150" s="21"/>
      <c r="BNO150" s="21"/>
      <c r="BNP150" s="21"/>
      <c r="BNQ150" s="21"/>
      <c r="BNR150" s="21"/>
      <c r="BNS150" s="21"/>
      <c r="BNT150" s="21"/>
      <c r="BNU150" s="21"/>
      <c r="BNV150" s="21"/>
      <c r="BNW150" s="21"/>
      <c r="BNX150" s="21"/>
      <c r="BNY150" s="21"/>
      <c r="BNZ150" s="21"/>
      <c r="BOA150" s="21"/>
      <c r="BOB150" s="21"/>
      <c r="BOC150" s="21"/>
      <c r="BOD150" s="21"/>
      <c r="BOE150" s="21"/>
      <c r="BOF150" s="21"/>
      <c r="BOG150" s="21"/>
      <c r="BOH150" s="21"/>
      <c r="BOI150" s="21"/>
      <c r="BOJ150" s="21"/>
      <c r="BOK150" s="21"/>
      <c r="BOL150" s="21"/>
      <c r="BOM150" s="21"/>
      <c r="BON150" s="21"/>
      <c r="BOO150" s="21"/>
      <c r="BOP150" s="21"/>
      <c r="BOQ150" s="21"/>
      <c r="BOR150" s="21"/>
      <c r="BOS150" s="21"/>
      <c r="BOT150" s="21"/>
      <c r="BOU150" s="21"/>
      <c r="BOV150" s="21"/>
      <c r="BOW150" s="21"/>
      <c r="BOX150" s="21"/>
      <c r="BOY150" s="21"/>
      <c r="BOZ150" s="21"/>
      <c r="BPA150" s="21"/>
      <c r="BPB150" s="21"/>
      <c r="BPC150" s="21"/>
      <c r="BPD150" s="21"/>
      <c r="BPE150" s="21"/>
      <c r="BPF150" s="21"/>
      <c r="BPG150" s="21"/>
      <c r="BPH150" s="21"/>
      <c r="BPI150" s="21"/>
      <c r="BPJ150" s="21"/>
      <c r="BPK150" s="21"/>
      <c r="BPL150" s="21"/>
      <c r="BPM150" s="21"/>
      <c r="BPN150" s="21"/>
      <c r="BPO150" s="21"/>
      <c r="BPP150" s="21"/>
      <c r="BPQ150" s="21"/>
      <c r="BPR150" s="21"/>
      <c r="BPS150" s="21"/>
      <c r="BPT150" s="21"/>
      <c r="BPU150" s="21"/>
      <c r="BPV150" s="21"/>
      <c r="BPW150" s="21"/>
      <c r="BPX150" s="21"/>
      <c r="BPY150" s="21"/>
      <c r="BPZ150" s="21"/>
      <c r="BQA150" s="21"/>
      <c r="BQB150" s="21"/>
      <c r="BQC150" s="21"/>
      <c r="BQD150" s="21"/>
      <c r="BQE150" s="21"/>
      <c r="BQF150" s="21"/>
      <c r="BQG150" s="21"/>
      <c r="BQH150" s="21"/>
      <c r="BQI150" s="21"/>
      <c r="BQJ150" s="21"/>
      <c r="BQK150" s="21"/>
      <c r="BQL150" s="21"/>
      <c r="BQM150" s="21"/>
      <c r="BQN150" s="21"/>
      <c r="BQO150" s="21"/>
      <c r="BQP150" s="21"/>
      <c r="BQQ150" s="21"/>
      <c r="BQR150" s="21"/>
      <c r="BQS150" s="21"/>
      <c r="BQT150" s="21"/>
      <c r="BQU150" s="21"/>
      <c r="BQV150" s="21"/>
      <c r="BQW150" s="21"/>
      <c r="BQX150" s="21"/>
      <c r="BQY150" s="21"/>
      <c r="BQZ150" s="21"/>
      <c r="BRA150" s="21"/>
      <c r="BRB150" s="21"/>
      <c r="BRC150" s="21"/>
      <c r="BRD150" s="21"/>
      <c r="BRE150" s="21"/>
      <c r="BRF150" s="21"/>
      <c r="BRG150" s="21"/>
      <c r="BRH150" s="21"/>
      <c r="BRI150" s="21"/>
      <c r="BRJ150" s="21"/>
      <c r="BRK150" s="21"/>
      <c r="BRL150" s="21"/>
      <c r="BRM150" s="21"/>
      <c r="BRN150" s="21"/>
      <c r="BRO150" s="21"/>
      <c r="BRP150" s="21"/>
      <c r="BRQ150" s="21"/>
      <c r="BRR150" s="21"/>
      <c r="BRS150" s="21"/>
      <c r="BRT150" s="21"/>
      <c r="BRU150" s="21"/>
      <c r="BRV150" s="21"/>
      <c r="BRW150" s="21"/>
      <c r="BRX150" s="21"/>
      <c r="BRY150" s="21"/>
      <c r="BRZ150" s="21"/>
      <c r="BSA150" s="21"/>
      <c r="BSB150" s="21"/>
      <c r="BSC150" s="21"/>
      <c r="BSD150" s="21"/>
      <c r="BSE150" s="21"/>
      <c r="BSF150" s="21"/>
      <c r="BSG150" s="21"/>
      <c r="BSH150" s="21"/>
      <c r="BSI150" s="21"/>
      <c r="BSJ150" s="21"/>
      <c r="BSK150" s="21"/>
      <c r="BSL150" s="21"/>
      <c r="BSM150" s="21"/>
      <c r="BSN150" s="21"/>
      <c r="BSO150" s="21"/>
      <c r="BSP150" s="21"/>
      <c r="BSQ150" s="21"/>
      <c r="BSR150" s="21"/>
      <c r="BSS150" s="21"/>
      <c r="BST150" s="21"/>
      <c r="BSU150" s="21"/>
      <c r="BSV150" s="21"/>
      <c r="BSW150" s="21"/>
      <c r="BSX150" s="21"/>
      <c r="BSY150" s="21"/>
      <c r="BSZ150" s="21"/>
      <c r="BTA150" s="21"/>
      <c r="BTB150" s="21"/>
      <c r="BTC150" s="21"/>
      <c r="BTD150" s="21"/>
      <c r="BTE150" s="21"/>
      <c r="BTF150" s="21"/>
      <c r="BTG150" s="21"/>
      <c r="BTH150" s="21"/>
      <c r="BTI150" s="21"/>
      <c r="BTJ150" s="21"/>
      <c r="BTK150" s="21"/>
      <c r="BTL150" s="21"/>
      <c r="BTM150" s="21"/>
      <c r="BTN150" s="21"/>
      <c r="BTO150" s="21"/>
      <c r="BTP150" s="21"/>
      <c r="BTQ150" s="21"/>
      <c r="BTR150" s="21"/>
      <c r="BTS150" s="21"/>
      <c r="BTT150" s="21"/>
      <c r="BTU150" s="21"/>
      <c r="BTV150" s="21"/>
      <c r="BTW150" s="21"/>
      <c r="BTX150" s="21"/>
      <c r="BTY150" s="21"/>
      <c r="BTZ150" s="21"/>
      <c r="BUA150" s="21"/>
      <c r="BUB150" s="21"/>
      <c r="BUC150" s="21"/>
      <c r="BUD150" s="21"/>
      <c r="BUE150" s="21"/>
      <c r="BUF150" s="21"/>
      <c r="BUG150" s="21"/>
      <c r="BUH150" s="21"/>
      <c r="BUI150" s="21"/>
      <c r="BUJ150" s="21"/>
      <c r="BUK150" s="21"/>
      <c r="BUL150" s="21"/>
      <c r="BUM150" s="21"/>
      <c r="BUN150" s="21"/>
      <c r="BUO150" s="21"/>
      <c r="BUP150" s="21"/>
      <c r="BUQ150" s="21"/>
      <c r="BUR150" s="21"/>
      <c r="BUS150" s="21"/>
      <c r="BUT150" s="21"/>
      <c r="BUU150" s="21"/>
      <c r="BUV150" s="21"/>
      <c r="BUW150" s="21"/>
      <c r="BUX150" s="21"/>
      <c r="BUY150" s="21"/>
      <c r="BUZ150" s="21"/>
      <c r="BVA150" s="21"/>
      <c r="BVB150" s="21"/>
      <c r="BVC150" s="21"/>
      <c r="BVD150" s="21"/>
      <c r="BVE150" s="21"/>
      <c r="BVF150" s="21"/>
      <c r="BVG150" s="21"/>
      <c r="BVH150" s="21"/>
      <c r="BVI150" s="21"/>
      <c r="BVJ150" s="21"/>
      <c r="BVK150" s="21"/>
      <c r="BVL150" s="21"/>
      <c r="BVM150" s="21"/>
      <c r="BVN150" s="21"/>
      <c r="BVO150" s="21"/>
      <c r="BVP150" s="21"/>
      <c r="BVQ150" s="21"/>
      <c r="BVR150" s="21"/>
      <c r="BVS150" s="21"/>
      <c r="BVT150" s="21"/>
      <c r="BVU150" s="21"/>
      <c r="BVV150" s="21"/>
      <c r="BVW150" s="21"/>
      <c r="BVX150" s="21"/>
      <c r="BVY150" s="21"/>
      <c r="BVZ150" s="21"/>
      <c r="BWA150" s="21"/>
      <c r="BWB150" s="21"/>
      <c r="BWC150" s="21"/>
      <c r="BWD150" s="21"/>
      <c r="BWE150" s="21"/>
      <c r="BWF150" s="21"/>
      <c r="BWG150" s="21"/>
      <c r="BWH150" s="21"/>
      <c r="BWI150" s="21"/>
      <c r="BWJ150" s="21"/>
      <c r="BWK150" s="21"/>
      <c r="BWL150" s="21"/>
      <c r="BWM150" s="21"/>
      <c r="BWN150" s="21"/>
      <c r="BWO150" s="21"/>
      <c r="BWP150" s="21"/>
      <c r="BWQ150" s="21"/>
      <c r="BWR150" s="21"/>
      <c r="BWS150" s="21"/>
      <c r="BWT150" s="21"/>
      <c r="BWU150" s="21"/>
      <c r="BWV150" s="21"/>
      <c r="BWW150" s="21"/>
      <c r="BWX150" s="21"/>
      <c r="BWY150" s="21"/>
      <c r="BWZ150" s="21"/>
      <c r="BXA150" s="21"/>
      <c r="BXB150" s="21"/>
      <c r="BXC150" s="21"/>
      <c r="BXD150" s="21"/>
      <c r="BXE150" s="21"/>
      <c r="BXF150" s="21"/>
      <c r="BXG150" s="21"/>
      <c r="BXH150" s="21"/>
      <c r="BXI150" s="21"/>
      <c r="BXJ150" s="21"/>
      <c r="BXK150" s="21"/>
      <c r="BXL150" s="21"/>
      <c r="BXM150" s="21"/>
      <c r="BXN150" s="21"/>
      <c r="BXO150" s="21"/>
      <c r="BXP150" s="21"/>
      <c r="BXQ150" s="21"/>
      <c r="BXR150" s="21"/>
      <c r="BXS150" s="21"/>
      <c r="BXT150" s="21"/>
      <c r="BXU150" s="21"/>
      <c r="BXV150" s="21"/>
      <c r="BXW150" s="21"/>
      <c r="BXX150" s="21"/>
      <c r="BXY150" s="21"/>
      <c r="BXZ150" s="21"/>
      <c r="BYA150" s="21"/>
      <c r="BYB150" s="21"/>
      <c r="BYC150" s="21"/>
      <c r="BYD150" s="21"/>
      <c r="BYE150" s="21"/>
      <c r="BYF150" s="21"/>
      <c r="BYG150" s="21"/>
      <c r="BYH150" s="21"/>
      <c r="BYI150" s="21"/>
      <c r="BYJ150" s="21"/>
      <c r="BYK150" s="21"/>
      <c r="BYL150" s="21"/>
      <c r="BYM150" s="21"/>
      <c r="BYN150" s="21"/>
      <c r="BYO150" s="21"/>
      <c r="BYP150" s="21"/>
      <c r="BYQ150" s="21"/>
      <c r="BYR150" s="21"/>
      <c r="BYS150" s="21"/>
      <c r="BYT150" s="21"/>
      <c r="BYU150" s="21"/>
      <c r="BYV150" s="21"/>
      <c r="BYW150" s="21"/>
      <c r="BYX150" s="21"/>
      <c r="BYY150" s="21"/>
      <c r="BYZ150" s="21"/>
      <c r="BZA150" s="21"/>
      <c r="BZB150" s="21"/>
      <c r="BZC150" s="21"/>
      <c r="BZD150" s="21"/>
      <c r="BZE150" s="21"/>
      <c r="BZF150" s="21"/>
      <c r="BZG150" s="21"/>
      <c r="BZH150" s="21"/>
      <c r="BZI150" s="21"/>
      <c r="BZJ150" s="21"/>
      <c r="BZK150" s="21"/>
      <c r="BZL150" s="21"/>
      <c r="BZM150" s="21"/>
      <c r="BZN150" s="21"/>
      <c r="BZO150" s="21"/>
      <c r="BZP150" s="21"/>
      <c r="BZQ150" s="21"/>
      <c r="BZR150" s="21"/>
      <c r="BZS150" s="21"/>
      <c r="BZT150" s="21"/>
      <c r="BZU150" s="21"/>
      <c r="BZV150" s="21"/>
      <c r="BZW150" s="21"/>
      <c r="BZX150" s="21"/>
      <c r="BZY150" s="21"/>
      <c r="BZZ150" s="21"/>
      <c r="CAA150" s="21"/>
      <c r="CAB150" s="21"/>
      <c r="CAC150" s="21"/>
      <c r="CAD150" s="21"/>
      <c r="CAE150" s="21"/>
      <c r="CAF150" s="21"/>
      <c r="CAG150" s="21"/>
      <c r="CAH150" s="21"/>
      <c r="CAI150" s="21"/>
      <c r="CAJ150" s="21"/>
      <c r="CAK150" s="21"/>
      <c r="CAL150" s="21"/>
      <c r="CAM150" s="21"/>
      <c r="CAN150" s="21"/>
      <c r="CAO150" s="21"/>
      <c r="CAP150" s="21"/>
      <c r="CAQ150" s="21"/>
      <c r="CAR150" s="21"/>
      <c r="CAS150" s="21"/>
      <c r="CAT150" s="21"/>
      <c r="CAU150" s="21"/>
      <c r="CAV150" s="21"/>
      <c r="CAW150" s="21"/>
      <c r="CAX150" s="21"/>
      <c r="CAY150" s="21"/>
      <c r="CAZ150" s="21"/>
      <c r="CBA150" s="21"/>
      <c r="CBB150" s="21"/>
      <c r="CBC150" s="21"/>
      <c r="CBD150" s="21"/>
      <c r="CBE150" s="21"/>
      <c r="CBF150" s="21"/>
      <c r="CBG150" s="21"/>
      <c r="CBH150" s="21"/>
      <c r="CBI150" s="21"/>
      <c r="CBJ150" s="21"/>
      <c r="CBK150" s="21"/>
      <c r="CBL150" s="21"/>
      <c r="CBM150" s="21"/>
      <c r="CBN150" s="21"/>
      <c r="CBO150" s="21"/>
      <c r="CBP150" s="21"/>
      <c r="CBQ150" s="21"/>
      <c r="CBR150" s="21"/>
      <c r="CBS150" s="21"/>
      <c r="CBT150" s="21"/>
      <c r="CBU150" s="21"/>
      <c r="CBV150" s="21"/>
      <c r="CBW150" s="21"/>
      <c r="CBX150" s="21"/>
      <c r="CBY150" s="21"/>
      <c r="CBZ150" s="21"/>
      <c r="CCA150" s="21"/>
      <c r="CCB150" s="21"/>
      <c r="CCC150" s="21"/>
      <c r="CCD150" s="21"/>
      <c r="CCE150" s="21"/>
      <c r="CCF150" s="21"/>
      <c r="CCG150" s="21"/>
      <c r="CCH150" s="21"/>
      <c r="CCI150" s="21"/>
      <c r="CCJ150" s="21"/>
      <c r="CCK150" s="21"/>
      <c r="CCL150" s="21"/>
      <c r="CCM150" s="21"/>
      <c r="CCN150" s="21"/>
      <c r="CCO150" s="21"/>
      <c r="CCP150" s="21"/>
      <c r="CCQ150" s="21"/>
      <c r="CCR150" s="21"/>
      <c r="CCS150" s="21"/>
      <c r="CCT150" s="21"/>
      <c r="CCU150" s="21"/>
      <c r="CCV150" s="21"/>
      <c r="CCW150" s="21"/>
      <c r="CCX150" s="21"/>
      <c r="CCY150" s="21"/>
      <c r="CCZ150" s="21"/>
      <c r="CDA150" s="21"/>
      <c r="CDB150" s="21"/>
      <c r="CDC150" s="21"/>
      <c r="CDD150" s="21"/>
      <c r="CDE150" s="21"/>
      <c r="CDF150" s="21"/>
      <c r="CDG150" s="21"/>
      <c r="CDH150" s="21"/>
      <c r="CDI150" s="21"/>
      <c r="CDJ150" s="21"/>
      <c r="CDK150" s="21"/>
      <c r="CDL150" s="21"/>
      <c r="CDM150" s="21"/>
      <c r="CDN150" s="21"/>
      <c r="CDO150" s="21"/>
      <c r="CDP150" s="21"/>
      <c r="CDQ150" s="21"/>
      <c r="CDR150" s="21"/>
      <c r="CDS150" s="21"/>
      <c r="CDT150" s="21"/>
      <c r="CDU150" s="21"/>
      <c r="CDV150" s="21"/>
      <c r="CDW150" s="21"/>
      <c r="CDX150" s="21"/>
      <c r="CDY150" s="21"/>
      <c r="CDZ150" s="21"/>
      <c r="CEA150" s="21"/>
      <c r="CEB150" s="21"/>
      <c r="CEC150" s="21"/>
      <c r="CED150" s="21"/>
      <c r="CEE150" s="21"/>
      <c r="CEF150" s="21"/>
      <c r="CEG150" s="21"/>
      <c r="CEH150" s="21"/>
      <c r="CEI150" s="21"/>
      <c r="CEJ150" s="21"/>
      <c r="CEK150" s="21"/>
      <c r="CEL150" s="21"/>
      <c r="CEM150" s="21"/>
      <c r="CEN150" s="21"/>
      <c r="CEO150" s="21"/>
      <c r="CEP150" s="21"/>
      <c r="CEQ150" s="21"/>
      <c r="CER150" s="21"/>
      <c r="CES150" s="21"/>
      <c r="CET150" s="21"/>
      <c r="CEU150" s="21"/>
      <c r="CEV150" s="21"/>
      <c r="CEW150" s="21"/>
      <c r="CEX150" s="21"/>
      <c r="CEY150" s="21"/>
      <c r="CEZ150" s="21"/>
      <c r="CFA150" s="21"/>
      <c r="CFB150" s="21"/>
      <c r="CFC150" s="21"/>
      <c r="CFD150" s="21"/>
      <c r="CFE150" s="21"/>
      <c r="CFF150" s="21"/>
      <c r="CFG150" s="21"/>
      <c r="CFH150" s="21"/>
      <c r="CFI150" s="21"/>
      <c r="CFJ150" s="21"/>
      <c r="CFK150" s="21"/>
      <c r="CFL150" s="21"/>
      <c r="CFM150" s="21"/>
      <c r="CFN150" s="21"/>
      <c r="CFO150" s="21"/>
      <c r="CFP150" s="21"/>
      <c r="CFQ150" s="21"/>
      <c r="CFR150" s="21"/>
      <c r="CFS150" s="21"/>
      <c r="CFT150" s="21"/>
      <c r="CFU150" s="21"/>
      <c r="CFV150" s="21"/>
      <c r="CFW150" s="21"/>
      <c r="CFX150" s="21"/>
      <c r="CFY150" s="21"/>
      <c r="CFZ150" s="21"/>
      <c r="CGA150" s="21"/>
      <c r="CGB150" s="21"/>
      <c r="CGC150" s="21"/>
      <c r="CGD150" s="21"/>
      <c r="CGE150" s="21"/>
      <c r="CGF150" s="21"/>
      <c r="CGG150" s="21"/>
      <c r="CGH150" s="21"/>
      <c r="CGI150" s="21"/>
      <c r="CGJ150" s="21"/>
      <c r="CGK150" s="21"/>
      <c r="CGL150" s="21"/>
      <c r="CGM150" s="21"/>
      <c r="CGN150" s="21"/>
      <c r="CGO150" s="21"/>
      <c r="CGP150" s="21"/>
      <c r="CGQ150" s="21"/>
      <c r="CGR150" s="21"/>
      <c r="CGS150" s="21"/>
      <c r="CGT150" s="21"/>
      <c r="CGU150" s="21"/>
      <c r="CGV150" s="21"/>
      <c r="CGW150" s="21"/>
      <c r="CGX150" s="21"/>
      <c r="CGY150" s="21"/>
      <c r="CGZ150" s="21"/>
      <c r="CHA150" s="21"/>
      <c r="CHB150" s="21"/>
      <c r="CHC150" s="21"/>
      <c r="CHD150" s="21"/>
      <c r="CHE150" s="21"/>
      <c r="CHF150" s="21"/>
      <c r="CHG150" s="21"/>
      <c r="CHH150" s="21"/>
      <c r="CHI150" s="21"/>
      <c r="CHJ150" s="21"/>
      <c r="CHK150" s="21"/>
      <c r="CHL150" s="21"/>
      <c r="CHM150" s="21"/>
      <c r="CHN150" s="21"/>
      <c r="CHO150" s="21"/>
      <c r="CHP150" s="21"/>
      <c r="CHQ150" s="21"/>
      <c r="CHR150" s="21"/>
      <c r="CHS150" s="21"/>
      <c r="CHT150" s="21"/>
      <c r="CHU150" s="21"/>
      <c r="CHV150" s="21"/>
      <c r="CHW150" s="21"/>
      <c r="CHX150" s="21"/>
      <c r="CHY150" s="21"/>
      <c r="CHZ150" s="21"/>
      <c r="CIA150" s="21"/>
      <c r="CIB150" s="21"/>
      <c r="CIC150" s="21"/>
      <c r="CID150" s="21"/>
      <c r="CIE150" s="21"/>
      <c r="CIF150" s="21"/>
      <c r="CIG150" s="21"/>
      <c r="CIH150" s="21"/>
      <c r="CII150" s="21"/>
      <c r="CIJ150" s="21"/>
      <c r="CIK150" s="21"/>
      <c r="CIL150" s="21"/>
      <c r="CIM150" s="21"/>
      <c r="CIN150" s="21"/>
      <c r="CIO150" s="21"/>
      <c r="CIP150" s="21"/>
      <c r="CIQ150" s="21"/>
      <c r="CIR150" s="21"/>
      <c r="CIS150" s="21"/>
      <c r="CIT150" s="21"/>
      <c r="CIU150" s="21"/>
      <c r="CIV150" s="21"/>
      <c r="CIW150" s="21"/>
      <c r="CIX150" s="21"/>
      <c r="CIY150" s="21"/>
      <c r="CIZ150" s="21"/>
      <c r="CJA150" s="21"/>
      <c r="CJB150" s="21"/>
      <c r="CJC150" s="21"/>
      <c r="CJD150" s="21"/>
      <c r="CJE150" s="21"/>
      <c r="CJF150" s="21"/>
      <c r="CJG150" s="21"/>
      <c r="CJH150" s="21"/>
      <c r="CJI150" s="21"/>
      <c r="CJJ150" s="21"/>
      <c r="CJK150" s="21"/>
      <c r="CJL150" s="21"/>
      <c r="CJM150" s="21"/>
      <c r="CJN150" s="21"/>
      <c r="CJO150" s="21"/>
      <c r="CJP150" s="21"/>
      <c r="CJQ150" s="21"/>
      <c r="CJR150" s="21"/>
      <c r="CJS150" s="21"/>
      <c r="CJT150" s="21"/>
      <c r="CJU150" s="21"/>
      <c r="CJV150" s="21"/>
      <c r="CJW150" s="21"/>
      <c r="CJX150" s="21"/>
      <c r="CJY150" s="21"/>
      <c r="CJZ150" s="21"/>
      <c r="CKA150" s="21"/>
      <c r="CKB150" s="21"/>
      <c r="CKC150" s="21"/>
      <c r="CKD150" s="21"/>
      <c r="CKE150" s="21"/>
      <c r="CKF150" s="21"/>
      <c r="CKG150" s="21"/>
      <c r="CKH150" s="21"/>
      <c r="CKI150" s="21"/>
      <c r="CKJ150" s="21"/>
      <c r="CKK150" s="21"/>
      <c r="CKL150" s="21"/>
      <c r="CKM150" s="21"/>
      <c r="CKN150" s="21"/>
      <c r="CKO150" s="21"/>
      <c r="CKP150" s="21"/>
      <c r="CKQ150" s="21"/>
      <c r="CKR150" s="21"/>
      <c r="CKS150" s="21"/>
      <c r="CKT150" s="21"/>
      <c r="CKU150" s="21"/>
      <c r="CKV150" s="21"/>
      <c r="CKW150" s="21"/>
      <c r="CKX150" s="21"/>
      <c r="CKY150" s="21"/>
      <c r="CKZ150" s="21"/>
      <c r="CLA150" s="21"/>
      <c r="CLB150" s="21"/>
      <c r="CLC150" s="21"/>
      <c r="CLD150" s="21"/>
      <c r="CLE150" s="21"/>
      <c r="CLF150" s="21"/>
      <c r="CLG150" s="21"/>
      <c r="CLH150" s="21"/>
      <c r="CLI150" s="21"/>
      <c r="CLJ150" s="21"/>
      <c r="CLK150" s="21"/>
      <c r="CLL150" s="21"/>
      <c r="CLM150" s="21"/>
      <c r="CLN150" s="21"/>
      <c r="CLO150" s="21"/>
      <c r="CLP150" s="21"/>
      <c r="CLQ150" s="21"/>
      <c r="CLR150" s="21"/>
      <c r="CLS150" s="21"/>
      <c r="CLT150" s="21"/>
      <c r="CLU150" s="21"/>
      <c r="CLV150" s="21"/>
      <c r="CLW150" s="21"/>
      <c r="CLX150" s="21"/>
      <c r="CLY150" s="21"/>
      <c r="CLZ150" s="21"/>
      <c r="CMA150" s="21"/>
      <c r="CMB150" s="21"/>
      <c r="CMC150" s="21"/>
      <c r="CMD150" s="21"/>
      <c r="CME150" s="21"/>
      <c r="CMF150" s="21"/>
      <c r="CMG150" s="21"/>
      <c r="CMH150" s="21"/>
      <c r="CMI150" s="21"/>
      <c r="CMJ150" s="21"/>
      <c r="CMK150" s="21"/>
      <c r="CML150" s="21"/>
      <c r="CMM150" s="21"/>
      <c r="CMN150" s="21"/>
      <c r="CMO150" s="21"/>
      <c r="CMP150" s="21"/>
      <c r="CMQ150" s="21"/>
      <c r="CMR150" s="21"/>
      <c r="CMS150" s="21"/>
      <c r="CMT150" s="21"/>
      <c r="CMU150" s="21"/>
      <c r="CMV150" s="21"/>
      <c r="CMW150" s="21"/>
      <c r="CMX150" s="21"/>
      <c r="CMY150" s="21"/>
      <c r="CMZ150" s="21"/>
      <c r="CNA150" s="21"/>
      <c r="CNB150" s="21"/>
      <c r="CNC150" s="21"/>
      <c r="CND150" s="21"/>
      <c r="CNE150" s="21"/>
      <c r="CNF150" s="21"/>
      <c r="CNG150" s="21"/>
      <c r="CNH150" s="21"/>
      <c r="CNI150" s="21"/>
      <c r="CNJ150" s="21"/>
      <c r="CNK150" s="21"/>
      <c r="CNL150" s="21"/>
      <c r="CNM150" s="21"/>
      <c r="CNN150" s="21"/>
      <c r="CNO150" s="21"/>
      <c r="CNP150" s="21"/>
      <c r="CNQ150" s="21"/>
      <c r="CNR150" s="21"/>
      <c r="CNS150" s="21"/>
      <c r="CNT150" s="21"/>
      <c r="CNU150" s="21"/>
      <c r="CNV150" s="21"/>
      <c r="CNW150" s="21"/>
      <c r="CNX150" s="21"/>
      <c r="CNY150" s="21"/>
      <c r="CNZ150" s="21"/>
      <c r="COA150" s="21"/>
      <c r="COB150" s="21"/>
      <c r="COC150" s="21"/>
      <c r="COD150" s="21"/>
      <c r="COE150" s="21"/>
      <c r="COF150" s="21"/>
      <c r="COG150" s="21"/>
      <c r="COH150" s="21"/>
      <c r="COI150" s="21"/>
      <c r="COJ150" s="21"/>
      <c r="COK150" s="21"/>
      <c r="COL150" s="21"/>
      <c r="COM150" s="21"/>
      <c r="CON150" s="21"/>
      <c r="COO150" s="21"/>
      <c r="COP150" s="21"/>
      <c r="COQ150" s="21"/>
      <c r="COR150" s="21"/>
      <c r="COS150" s="21"/>
      <c r="COT150" s="21"/>
      <c r="COU150" s="21"/>
      <c r="COV150" s="21"/>
      <c r="COW150" s="21"/>
      <c r="COX150" s="21"/>
      <c r="COY150" s="21"/>
      <c r="COZ150" s="21"/>
      <c r="CPA150" s="21"/>
      <c r="CPB150" s="21"/>
      <c r="CPC150" s="21"/>
      <c r="CPD150" s="21"/>
      <c r="CPE150" s="21"/>
      <c r="CPF150" s="21"/>
      <c r="CPG150" s="21"/>
      <c r="CPH150" s="21"/>
      <c r="CPI150" s="21"/>
      <c r="CPJ150" s="21"/>
      <c r="CPK150" s="21"/>
      <c r="CPL150" s="21"/>
      <c r="CPM150" s="21"/>
      <c r="CPN150" s="21"/>
      <c r="CPO150" s="21"/>
      <c r="CPP150" s="21"/>
      <c r="CPQ150" s="21"/>
      <c r="CPR150" s="21"/>
      <c r="CPS150" s="21"/>
      <c r="CPT150" s="21"/>
      <c r="CPU150" s="21"/>
      <c r="CPV150" s="21"/>
      <c r="CPW150" s="21"/>
      <c r="CPX150" s="21"/>
      <c r="CPY150" s="21"/>
      <c r="CPZ150" s="21"/>
      <c r="CQA150" s="21"/>
      <c r="CQB150" s="21"/>
      <c r="CQC150" s="21"/>
      <c r="CQD150" s="21"/>
      <c r="CQE150" s="21"/>
      <c r="CQF150" s="21"/>
      <c r="CQG150" s="21"/>
      <c r="CQH150" s="21"/>
      <c r="CQI150" s="21"/>
      <c r="CQJ150" s="21"/>
      <c r="CQK150" s="21"/>
      <c r="CQL150" s="21"/>
      <c r="CQM150" s="21"/>
      <c r="CQN150" s="21"/>
      <c r="CQO150" s="21"/>
      <c r="CQP150" s="21"/>
      <c r="CQQ150" s="21"/>
      <c r="CQR150" s="21"/>
      <c r="CQS150" s="21"/>
      <c r="CQT150" s="21"/>
      <c r="CQU150" s="21"/>
      <c r="CQV150" s="21"/>
      <c r="CQW150" s="21"/>
      <c r="CQX150" s="21"/>
      <c r="CQY150" s="21"/>
      <c r="CQZ150" s="21"/>
      <c r="CRA150" s="21"/>
      <c r="CRB150" s="21"/>
      <c r="CRC150" s="21"/>
      <c r="CRD150" s="21"/>
      <c r="CRE150" s="21"/>
      <c r="CRF150" s="21"/>
      <c r="CRG150" s="21"/>
      <c r="CRH150" s="21"/>
      <c r="CRI150" s="21"/>
      <c r="CRJ150" s="21"/>
      <c r="CRK150" s="21"/>
      <c r="CRL150" s="21"/>
      <c r="CRM150" s="21"/>
      <c r="CRN150" s="21"/>
      <c r="CRO150" s="21"/>
      <c r="CRP150" s="21"/>
      <c r="CRQ150" s="21"/>
      <c r="CRR150" s="21"/>
      <c r="CRS150" s="21"/>
      <c r="CRT150" s="21"/>
      <c r="CRU150" s="21"/>
      <c r="CRV150" s="21"/>
      <c r="CRW150" s="21"/>
      <c r="CRX150" s="21"/>
      <c r="CRY150" s="21"/>
      <c r="CRZ150" s="21"/>
      <c r="CSA150" s="21"/>
      <c r="CSB150" s="21"/>
      <c r="CSC150" s="21"/>
      <c r="CSD150" s="21"/>
      <c r="CSE150" s="21"/>
      <c r="CSF150" s="21"/>
      <c r="CSG150" s="21"/>
      <c r="CSH150" s="21"/>
      <c r="CSI150" s="21"/>
      <c r="CSJ150" s="21"/>
      <c r="CSK150" s="21"/>
      <c r="CSL150" s="21"/>
      <c r="CSM150" s="21"/>
      <c r="CSN150" s="21"/>
      <c r="CSO150" s="21"/>
      <c r="CSP150" s="21"/>
      <c r="CSQ150" s="21"/>
      <c r="CSR150" s="21"/>
      <c r="CSS150" s="21"/>
      <c r="CST150" s="21"/>
      <c r="CSU150" s="21"/>
      <c r="CSV150" s="21"/>
      <c r="CSW150" s="21"/>
      <c r="CSX150" s="21"/>
      <c r="CSY150" s="21"/>
      <c r="CSZ150" s="21"/>
      <c r="CTA150" s="21"/>
      <c r="CTB150" s="21"/>
      <c r="CTC150" s="21"/>
      <c r="CTD150" s="21"/>
      <c r="CTE150" s="21"/>
      <c r="CTF150" s="21"/>
      <c r="CTG150" s="21"/>
      <c r="CTH150" s="21"/>
      <c r="CTI150" s="21"/>
      <c r="CTJ150" s="21"/>
      <c r="CTK150" s="21"/>
      <c r="CTL150" s="21"/>
      <c r="CTM150" s="21"/>
      <c r="CTN150" s="21"/>
      <c r="CTO150" s="21"/>
      <c r="CTP150" s="21"/>
      <c r="CTQ150" s="21"/>
      <c r="CTR150" s="21"/>
      <c r="CTS150" s="21"/>
      <c r="CTT150" s="21"/>
      <c r="CTU150" s="21"/>
      <c r="CTV150" s="21"/>
      <c r="CTW150" s="21"/>
      <c r="CTX150" s="21"/>
      <c r="CTY150" s="21"/>
      <c r="CTZ150" s="21"/>
      <c r="CUA150" s="21"/>
      <c r="CUB150" s="21"/>
      <c r="CUC150" s="21"/>
      <c r="CUD150" s="21"/>
      <c r="CUE150" s="21"/>
      <c r="CUF150" s="21"/>
      <c r="CUG150" s="21"/>
      <c r="CUH150" s="21"/>
      <c r="CUI150" s="21"/>
      <c r="CUJ150" s="21"/>
      <c r="CUK150" s="21"/>
      <c r="CUL150" s="21"/>
      <c r="CUM150" s="21"/>
      <c r="CUN150" s="21"/>
      <c r="CUO150" s="21"/>
      <c r="CUP150" s="21"/>
      <c r="CUQ150" s="21"/>
      <c r="CUR150" s="21"/>
      <c r="CUS150" s="21"/>
      <c r="CUT150" s="21"/>
      <c r="CUU150" s="21"/>
      <c r="CUV150" s="21"/>
      <c r="CUW150" s="21"/>
      <c r="CUX150" s="21"/>
      <c r="CUY150" s="21"/>
      <c r="CUZ150" s="21"/>
      <c r="CVA150" s="21"/>
      <c r="CVB150" s="21"/>
      <c r="CVC150" s="21"/>
      <c r="CVD150" s="21"/>
      <c r="CVE150" s="21"/>
      <c r="CVF150" s="21"/>
      <c r="CVG150" s="21"/>
      <c r="CVH150" s="21"/>
      <c r="CVI150" s="21"/>
      <c r="CVJ150" s="21"/>
      <c r="CVK150" s="21"/>
      <c r="CVL150" s="21"/>
      <c r="CVM150" s="21"/>
      <c r="CVN150" s="21"/>
      <c r="CVO150" s="21"/>
      <c r="CVP150" s="21"/>
      <c r="CVQ150" s="21"/>
      <c r="CVR150" s="21"/>
      <c r="CVS150" s="21"/>
      <c r="CVT150" s="21"/>
      <c r="CVU150" s="21"/>
      <c r="CVV150" s="21"/>
      <c r="CVW150" s="21"/>
      <c r="CVX150" s="21"/>
      <c r="CVY150" s="21"/>
      <c r="CVZ150" s="21"/>
      <c r="CWA150" s="21"/>
      <c r="CWB150" s="21"/>
      <c r="CWC150" s="21"/>
      <c r="CWD150" s="21"/>
      <c r="CWE150" s="21"/>
      <c r="CWF150" s="21"/>
      <c r="CWG150" s="21"/>
      <c r="CWH150" s="21"/>
      <c r="CWI150" s="21"/>
      <c r="CWJ150" s="21"/>
      <c r="CWK150" s="21"/>
      <c r="CWL150" s="21"/>
      <c r="CWM150" s="21"/>
      <c r="CWN150" s="21"/>
      <c r="CWO150" s="21"/>
      <c r="CWP150" s="21"/>
      <c r="CWQ150" s="21"/>
      <c r="CWR150" s="21"/>
      <c r="CWS150" s="21"/>
      <c r="CWT150" s="21"/>
      <c r="CWU150" s="21"/>
      <c r="CWV150" s="21"/>
      <c r="CWW150" s="21"/>
      <c r="CWX150" s="21"/>
      <c r="CWY150" s="21"/>
      <c r="CWZ150" s="21"/>
      <c r="CXA150" s="21"/>
      <c r="CXB150" s="21"/>
      <c r="CXC150" s="21"/>
      <c r="CXD150" s="21"/>
      <c r="CXE150" s="21"/>
      <c r="CXF150" s="21"/>
      <c r="CXG150" s="21"/>
      <c r="CXH150" s="21"/>
      <c r="CXI150" s="21"/>
      <c r="CXJ150" s="21"/>
      <c r="CXK150" s="21"/>
      <c r="CXL150" s="21"/>
      <c r="CXM150" s="21"/>
      <c r="CXN150" s="21"/>
      <c r="CXO150" s="21"/>
      <c r="CXP150" s="21"/>
      <c r="CXQ150" s="21"/>
      <c r="CXR150" s="21"/>
      <c r="CXS150" s="21"/>
      <c r="CXT150" s="21"/>
      <c r="CXU150" s="21"/>
      <c r="CXV150" s="21"/>
      <c r="CXW150" s="21"/>
      <c r="CXX150" s="21"/>
      <c r="CXY150" s="21"/>
      <c r="CXZ150" s="21"/>
      <c r="CYA150" s="21"/>
      <c r="CYB150" s="21"/>
      <c r="CYC150" s="21"/>
      <c r="CYD150" s="21"/>
      <c r="CYE150" s="21"/>
      <c r="CYF150" s="21"/>
      <c r="CYG150" s="21"/>
      <c r="CYH150" s="21"/>
      <c r="CYI150" s="21"/>
      <c r="CYJ150" s="21"/>
      <c r="CYK150" s="21"/>
      <c r="CYL150" s="21"/>
      <c r="CYM150" s="21"/>
      <c r="CYN150" s="21"/>
      <c r="CYO150" s="21"/>
      <c r="CYP150" s="21"/>
      <c r="CYQ150" s="21"/>
      <c r="CYR150" s="21"/>
      <c r="CYS150" s="21"/>
      <c r="CYT150" s="21"/>
      <c r="CYU150" s="21"/>
      <c r="CYV150" s="21"/>
      <c r="CYW150" s="21"/>
      <c r="CYX150" s="21"/>
      <c r="CYY150" s="21"/>
      <c r="CYZ150" s="21"/>
      <c r="CZA150" s="21"/>
      <c r="CZB150" s="21"/>
      <c r="CZC150" s="21"/>
      <c r="CZD150" s="21"/>
      <c r="CZE150" s="21"/>
      <c r="CZF150" s="21"/>
      <c r="CZG150" s="21"/>
      <c r="CZH150" s="21"/>
      <c r="CZI150" s="21"/>
      <c r="CZJ150" s="21"/>
      <c r="CZK150" s="21"/>
      <c r="CZL150" s="21"/>
      <c r="CZM150" s="21"/>
      <c r="CZN150" s="21"/>
      <c r="CZO150" s="21"/>
      <c r="CZP150" s="21"/>
      <c r="CZQ150" s="21"/>
      <c r="CZR150" s="21"/>
      <c r="CZS150" s="21"/>
      <c r="CZT150" s="21"/>
      <c r="CZU150" s="21"/>
      <c r="CZV150" s="21"/>
      <c r="CZW150" s="21"/>
      <c r="CZX150" s="21"/>
      <c r="CZY150" s="21"/>
      <c r="CZZ150" s="21"/>
      <c r="DAA150" s="21"/>
      <c r="DAB150" s="21"/>
      <c r="DAC150" s="21"/>
      <c r="DAD150" s="21"/>
      <c r="DAE150" s="21"/>
      <c r="DAF150" s="21"/>
      <c r="DAG150" s="21"/>
      <c r="DAH150" s="21"/>
      <c r="DAI150" s="21"/>
      <c r="DAJ150" s="21"/>
      <c r="DAK150" s="21"/>
      <c r="DAL150" s="21"/>
      <c r="DAM150" s="21"/>
      <c r="DAN150" s="21"/>
      <c r="DAO150" s="21"/>
      <c r="DAP150" s="21"/>
      <c r="DAQ150" s="21"/>
      <c r="DAR150" s="21"/>
      <c r="DAS150" s="21"/>
      <c r="DAT150" s="21"/>
      <c r="DAU150" s="21"/>
      <c r="DAV150" s="21"/>
      <c r="DAW150" s="21"/>
      <c r="DAX150" s="21"/>
      <c r="DAY150" s="21"/>
      <c r="DAZ150" s="21"/>
      <c r="DBA150" s="21"/>
      <c r="DBB150" s="21"/>
      <c r="DBC150" s="21"/>
      <c r="DBD150" s="21"/>
      <c r="DBE150" s="21"/>
      <c r="DBF150" s="21"/>
      <c r="DBG150" s="21"/>
      <c r="DBH150" s="21"/>
      <c r="DBI150" s="21"/>
      <c r="DBJ150" s="21"/>
      <c r="DBK150" s="21"/>
      <c r="DBL150" s="21"/>
      <c r="DBM150" s="21"/>
      <c r="DBN150" s="21"/>
      <c r="DBO150" s="21"/>
      <c r="DBP150" s="21"/>
      <c r="DBQ150" s="21"/>
      <c r="DBR150" s="21"/>
      <c r="DBS150" s="21"/>
      <c r="DBT150" s="21"/>
      <c r="DBU150" s="21"/>
      <c r="DBV150" s="21"/>
      <c r="DBW150" s="21"/>
      <c r="DBX150" s="21"/>
      <c r="DBY150" s="21"/>
      <c r="DBZ150" s="21"/>
      <c r="DCA150" s="21"/>
      <c r="DCB150" s="21"/>
      <c r="DCC150" s="21"/>
      <c r="DCD150" s="21"/>
      <c r="DCE150" s="21"/>
      <c r="DCF150" s="21"/>
      <c r="DCG150" s="21"/>
      <c r="DCH150" s="21"/>
      <c r="DCI150" s="21"/>
      <c r="DCJ150" s="21"/>
      <c r="DCK150" s="21"/>
      <c r="DCL150" s="21"/>
      <c r="DCM150" s="21"/>
      <c r="DCN150" s="21"/>
      <c r="DCO150" s="21"/>
      <c r="DCP150" s="21"/>
      <c r="DCQ150" s="21"/>
      <c r="DCR150" s="21"/>
      <c r="DCS150" s="21"/>
      <c r="DCT150" s="21"/>
      <c r="DCU150" s="21"/>
      <c r="DCV150" s="21"/>
      <c r="DCW150" s="21"/>
      <c r="DCX150" s="21"/>
      <c r="DCY150" s="21"/>
      <c r="DCZ150" s="21"/>
      <c r="DDA150" s="21"/>
      <c r="DDB150" s="21"/>
      <c r="DDC150" s="21"/>
      <c r="DDD150" s="21"/>
      <c r="DDE150" s="21"/>
      <c r="DDF150" s="21"/>
      <c r="DDG150" s="21"/>
      <c r="DDH150" s="21"/>
      <c r="DDI150" s="21"/>
      <c r="DDJ150" s="21"/>
      <c r="DDK150" s="21"/>
      <c r="DDL150" s="21"/>
      <c r="DDM150" s="21"/>
      <c r="DDN150" s="21"/>
      <c r="DDO150" s="21"/>
      <c r="DDP150" s="21"/>
      <c r="DDQ150" s="21"/>
      <c r="DDR150" s="21"/>
      <c r="DDS150" s="21"/>
      <c r="DDT150" s="21"/>
      <c r="DDU150" s="21"/>
      <c r="DDV150" s="21"/>
      <c r="DDW150" s="21"/>
      <c r="DDX150" s="21"/>
      <c r="DDY150" s="21"/>
      <c r="DDZ150" s="21"/>
      <c r="DEA150" s="21"/>
      <c r="DEB150" s="21"/>
      <c r="DEC150" s="21"/>
      <c r="DED150" s="21"/>
      <c r="DEE150" s="21"/>
      <c r="DEF150" s="21"/>
      <c r="DEG150" s="21"/>
      <c r="DEH150" s="21"/>
      <c r="DEI150" s="21"/>
      <c r="DEJ150" s="21"/>
      <c r="DEK150" s="21"/>
      <c r="DEL150" s="21"/>
      <c r="DEM150" s="21"/>
      <c r="DEN150" s="21"/>
      <c r="DEO150" s="21"/>
      <c r="DEP150" s="21"/>
      <c r="DEQ150" s="21"/>
      <c r="DER150" s="21"/>
      <c r="DES150" s="21"/>
      <c r="DET150" s="21"/>
      <c r="DEU150" s="21"/>
      <c r="DEV150" s="21"/>
      <c r="DEW150" s="21"/>
      <c r="DEX150" s="21"/>
      <c r="DEY150" s="21"/>
      <c r="DEZ150" s="21"/>
      <c r="DFA150" s="21"/>
      <c r="DFB150" s="21"/>
      <c r="DFC150" s="21"/>
      <c r="DFD150" s="21"/>
      <c r="DFE150" s="21"/>
      <c r="DFF150" s="21"/>
      <c r="DFG150" s="21"/>
      <c r="DFH150" s="21"/>
      <c r="DFI150" s="21"/>
      <c r="DFJ150" s="21"/>
      <c r="DFK150" s="21"/>
      <c r="DFL150" s="21"/>
      <c r="DFM150" s="21"/>
      <c r="DFN150" s="21"/>
      <c r="DFO150" s="21"/>
      <c r="DFP150" s="21"/>
      <c r="DFQ150" s="21"/>
      <c r="DFR150" s="21"/>
      <c r="DFS150" s="21"/>
      <c r="DFT150" s="21"/>
      <c r="DFU150" s="21"/>
      <c r="DFV150" s="21"/>
      <c r="DFW150" s="21"/>
      <c r="DFX150" s="21"/>
      <c r="DFY150" s="21"/>
      <c r="DFZ150" s="21"/>
      <c r="DGA150" s="21"/>
      <c r="DGB150" s="21"/>
      <c r="DGC150" s="21"/>
      <c r="DGD150" s="21"/>
      <c r="DGE150" s="21"/>
      <c r="DGF150" s="21"/>
      <c r="DGG150" s="21"/>
      <c r="DGH150" s="21"/>
      <c r="DGI150" s="21"/>
      <c r="DGJ150" s="21"/>
      <c r="DGK150" s="21"/>
      <c r="DGL150" s="21"/>
      <c r="DGM150" s="21"/>
      <c r="DGN150" s="21"/>
      <c r="DGO150" s="21"/>
      <c r="DGP150" s="21"/>
      <c r="DGQ150" s="21"/>
      <c r="DGR150" s="21"/>
      <c r="DGS150" s="21"/>
      <c r="DGT150" s="21"/>
      <c r="DGU150" s="21"/>
      <c r="DGV150" s="21"/>
      <c r="DGW150" s="21"/>
      <c r="DGX150" s="21"/>
      <c r="DGY150" s="21"/>
      <c r="DGZ150" s="21"/>
      <c r="DHA150" s="21"/>
      <c r="DHB150" s="21"/>
      <c r="DHC150" s="21"/>
      <c r="DHD150" s="21"/>
      <c r="DHE150" s="21"/>
      <c r="DHF150" s="21"/>
      <c r="DHG150" s="21"/>
      <c r="DHH150" s="21"/>
      <c r="DHI150" s="21"/>
      <c r="DHJ150" s="21"/>
      <c r="DHK150" s="21"/>
      <c r="DHL150" s="21"/>
      <c r="DHM150" s="21"/>
      <c r="DHN150" s="21"/>
      <c r="DHO150" s="21"/>
      <c r="DHP150" s="21"/>
      <c r="DHQ150" s="21"/>
      <c r="DHR150" s="21"/>
      <c r="DHS150" s="21"/>
      <c r="DHT150" s="21"/>
      <c r="DHU150" s="21"/>
      <c r="DHV150" s="21"/>
      <c r="DHW150" s="21"/>
      <c r="DHX150" s="21"/>
      <c r="DHY150" s="21"/>
      <c r="DHZ150" s="21"/>
      <c r="DIA150" s="21"/>
      <c r="DIB150" s="21"/>
      <c r="DIC150" s="21"/>
      <c r="DID150" s="21"/>
      <c r="DIE150" s="21"/>
      <c r="DIF150" s="21"/>
      <c r="DIG150" s="21"/>
      <c r="DIH150" s="21"/>
      <c r="DII150" s="21"/>
      <c r="DIJ150" s="21"/>
      <c r="DIK150" s="21"/>
      <c r="DIL150" s="21"/>
      <c r="DIM150" s="21"/>
      <c r="DIN150" s="21"/>
      <c r="DIO150" s="21"/>
      <c r="DIP150" s="21"/>
      <c r="DIQ150" s="21"/>
      <c r="DIR150" s="21"/>
      <c r="DIS150" s="21"/>
      <c r="DIT150" s="21"/>
      <c r="DIU150" s="21"/>
      <c r="DIV150" s="21"/>
      <c r="DIW150" s="21"/>
      <c r="DIX150" s="21"/>
      <c r="DIY150" s="21"/>
      <c r="DIZ150" s="21"/>
      <c r="DJA150" s="21"/>
      <c r="DJB150" s="21"/>
      <c r="DJC150" s="21"/>
      <c r="DJD150" s="21"/>
      <c r="DJE150" s="21"/>
      <c r="DJF150" s="21"/>
      <c r="DJG150" s="21"/>
      <c r="DJH150" s="21"/>
      <c r="DJI150" s="21"/>
      <c r="DJJ150" s="21"/>
      <c r="DJK150" s="21"/>
      <c r="DJL150" s="21"/>
      <c r="DJM150" s="21"/>
      <c r="DJN150" s="21"/>
      <c r="DJO150" s="21"/>
      <c r="DJP150" s="21"/>
      <c r="DJQ150" s="21"/>
      <c r="DJR150" s="21"/>
      <c r="DJS150" s="21"/>
      <c r="DJT150" s="21"/>
      <c r="DJU150" s="21"/>
      <c r="DJV150" s="21"/>
      <c r="DJW150" s="21"/>
      <c r="DJX150" s="21"/>
      <c r="DJY150" s="21"/>
      <c r="DJZ150" s="21"/>
      <c r="DKA150" s="21"/>
      <c r="DKB150" s="21"/>
      <c r="DKC150" s="21"/>
      <c r="DKD150" s="21"/>
      <c r="DKE150" s="21"/>
      <c r="DKF150" s="21"/>
      <c r="DKG150" s="21"/>
      <c r="DKH150" s="21"/>
      <c r="DKI150" s="21"/>
      <c r="DKJ150" s="21"/>
      <c r="DKK150" s="21"/>
      <c r="DKL150" s="21"/>
      <c r="DKM150" s="21"/>
      <c r="DKN150" s="21"/>
      <c r="DKO150" s="21"/>
      <c r="DKP150" s="21"/>
      <c r="DKQ150" s="21"/>
      <c r="DKR150" s="21"/>
      <c r="DKS150" s="21"/>
      <c r="DKT150" s="21"/>
      <c r="DKU150" s="21"/>
      <c r="DKV150" s="21"/>
      <c r="DKW150" s="21"/>
      <c r="DKX150" s="21"/>
      <c r="DKY150" s="21"/>
      <c r="DKZ150" s="21"/>
      <c r="DLA150" s="21"/>
      <c r="DLB150" s="21"/>
      <c r="DLC150" s="21"/>
      <c r="DLD150" s="21"/>
      <c r="DLE150" s="21"/>
      <c r="DLF150" s="21"/>
      <c r="DLG150" s="21"/>
      <c r="DLH150" s="21"/>
      <c r="DLI150" s="21"/>
      <c r="DLJ150" s="21"/>
      <c r="DLK150" s="21"/>
      <c r="DLL150" s="21"/>
      <c r="DLM150" s="21"/>
      <c r="DLN150" s="21"/>
      <c r="DLO150" s="21"/>
      <c r="DLP150" s="21"/>
      <c r="DLQ150" s="21"/>
      <c r="DLR150" s="21"/>
      <c r="DLS150" s="21"/>
      <c r="DLT150" s="21"/>
      <c r="DLU150" s="21"/>
      <c r="DLV150" s="21"/>
      <c r="DLW150" s="21"/>
      <c r="DLX150" s="21"/>
      <c r="DLY150" s="21"/>
      <c r="DLZ150" s="21"/>
      <c r="DMA150" s="21"/>
      <c r="DMB150" s="21"/>
      <c r="DMC150" s="21"/>
      <c r="DMD150" s="21"/>
      <c r="DME150" s="21"/>
      <c r="DMF150" s="21"/>
      <c r="DMG150" s="21"/>
      <c r="DMH150" s="21"/>
      <c r="DMI150" s="21"/>
      <c r="DMJ150" s="21"/>
      <c r="DMK150" s="21"/>
      <c r="DML150" s="21"/>
      <c r="DMM150" s="21"/>
      <c r="DMN150" s="21"/>
      <c r="DMO150" s="21"/>
      <c r="DMP150" s="21"/>
      <c r="DMQ150" s="21"/>
      <c r="DMR150" s="21"/>
      <c r="DMS150" s="21"/>
      <c r="DMT150" s="21"/>
      <c r="DMU150" s="21"/>
      <c r="DMV150" s="21"/>
      <c r="DMW150" s="21"/>
      <c r="DMX150" s="21"/>
      <c r="DMY150" s="21"/>
      <c r="DMZ150" s="21"/>
      <c r="DNA150" s="21"/>
      <c r="DNB150" s="21"/>
      <c r="DNC150" s="21"/>
      <c r="DND150" s="21"/>
      <c r="DNE150" s="21"/>
      <c r="DNF150" s="21"/>
      <c r="DNG150" s="21"/>
      <c r="DNH150" s="21"/>
      <c r="DNI150" s="21"/>
      <c r="DNJ150" s="21"/>
      <c r="DNK150" s="21"/>
      <c r="DNL150" s="21"/>
      <c r="DNM150" s="21"/>
      <c r="DNN150" s="21"/>
      <c r="DNO150" s="21"/>
      <c r="DNP150" s="21"/>
      <c r="DNQ150" s="21"/>
      <c r="DNR150" s="21"/>
      <c r="DNS150" s="21"/>
      <c r="DNT150" s="21"/>
      <c r="DNU150" s="21"/>
      <c r="DNV150" s="21"/>
      <c r="DNW150" s="21"/>
      <c r="DNX150" s="21"/>
      <c r="DNY150" s="21"/>
      <c r="DNZ150" s="21"/>
      <c r="DOA150" s="21"/>
      <c r="DOB150" s="21"/>
      <c r="DOC150" s="21"/>
      <c r="DOD150" s="21"/>
      <c r="DOE150" s="21"/>
      <c r="DOF150" s="21"/>
      <c r="DOG150" s="21"/>
      <c r="DOH150" s="21"/>
      <c r="DOI150" s="21"/>
      <c r="DOJ150" s="21"/>
      <c r="DOK150" s="21"/>
      <c r="DOL150" s="21"/>
      <c r="DOM150" s="21"/>
      <c r="DON150" s="21"/>
      <c r="DOO150" s="21"/>
      <c r="DOP150" s="21"/>
      <c r="DOQ150" s="21"/>
      <c r="DOR150" s="21"/>
      <c r="DOS150" s="21"/>
      <c r="DOT150" s="21"/>
      <c r="DOU150" s="21"/>
      <c r="DOV150" s="21"/>
      <c r="DOW150" s="21"/>
      <c r="DOX150" s="21"/>
      <c r="DOY150" s="21"/>
      <c r="DOZ150" s="21"/>
      <c r="DPA150" s="21"/>
      <c r="DPB150" s="21"/>
      <c r="DPC150" s="21"/>
      <c r="DPD150" s="21"/>
      <c r="DPE150" s="21"/>
      <c r="DPF150" s="21"/>
      <c r="DPG150" s="21"/>
      <c r="DPH150" s="21"/>
      <c r="DPI150" s="21"/>
      <c r="DPJ150" s="21"/>
      <c r="DPK150" s="21"/>
      <c r="DPL150" s="21"/>
      <c r="DPM150" s="21"/>
      <c r="DPN150" s="21"/>
      <c r="DPO150" s="21"/>
      <c r="DPP150" s="21"/>
      <c r="DPQ150" s="21"/>
      <c r="DPR150" s="21"/>
      <c r="DPS150" s="21"/>
      <c r="DPT150" s="21"/>
      <c r="DPU150" s="21"/>
      <c r="DPV150" s="21"/>
      <c r="DPW150" s="21"/>
      <c r="DPX150" s="21"/>
      <c r="DPY150" s="21"/>
      <c r="DPZ150" s="21"/>
      <c r="DQA150" s="21"/>
      <c r="DQB150" s="21"/>
      <c r="DQC150" s="21"/>
      <c r="DQD150" s="21"/>
      <c r="DQE150" s="21"/>
      <c r="DQF150" s="21"/>
      <c r="DQG150" s="21"/>
      <c r="DQH150" s="21"/>
      <c r="DQI150" s="21"/>
      <c r="DQJ150" s="21"/>
      <c r="DQK150" s="21"/>
      <c r="DQL150" s="21"/>
      <c r="DQM150" s="21"/>
      <c r="DQN150" s="21"/>
      <c r="DQO150" s="21"/>
      <c r="DQP150" s="21"/>
      <c r="DQQ150" s="21"/>
      <c r="DQR150" s="21"/>
      <c r="DQS150" s="21"/>
      <c r="DQT150" s="21"/>
      <c r="DQU150" s="21"/>
      <c r="DQV150" s="21"/>
      <c r="DQW150" s="21"/>
      <c r="DQX150" s="21"/>
      <c r="DQY150" s="21"/>
      <c r="DQZ150" s="21"/>
      <c r="DRA150" s="21"/>
      <c r="DRB150" s="21"/>
      <c r="DRC150" s="21"/>
      <c r="DRD150" s="21"/>
      <c r="DRE150" s="21"/>
      <c r="DRF150" s="21"/>
      <c r="DRG150" s="21"/>
      <c r="DRH150" s="21"/>
      <c r="DRI150" s="21"/>
      <c r="DRJ150" s="21"/>
      <c r="DRK150" s="21"/>
      <c r="DRL150" s="21"/>
      <c r="DRM150" s="21"/>
      <c r="DRN150" s="21"/>
      <c r="DRO150" s="21"/>
      <c r="DRP150" s="21"/>
      <c r="DRQ150" s="21"/>
      <c r="DRR150" s="21"/>
      <c r="DRS150" s="21"/>
      <c r="DRT150" s="21"/>
      <c r="DRU150" s="21"/>
      <c r="DRV150" s="21"/>
      <c r="DRW150" s="21"/>
      <c r="DRX150" s="21"/>
      <c r="DRY150" s="21"/>
      <c r="DRZ150" s="21"/>
      <c r="DSA150" s="21"/>
      <c r="DSB150" s="21"/>
      <c r="DSC150" s="21"/>
      <c r="DSD150" s="21"/>
      <c r="DSE150" s="21"/>
      <c r="DSF150" s="21"/>
      <c r="DSG150" s="21"/>
      <c r="DSH150" s="21"/>
      <c r="DSI150" s="21"/>
      <c r="DSJ150" s="21"/>
      <c r="DSK150" s="21"/>
      <c r="DSL150" s="21"/>
      <c r="DSM150" s="21"/>
      <c r="DSN150" s="21"/>
      <c r="DSO150" s="21"/>
      <c r="DSP150" s="21"/>
      <c r="DSQ150" s="21"/>
      <c r="DSR150" s="21"/>
      <c r="DSS150" s="21"/>
      <c r="DST150" s="21"/>
      <c r="DSU150" s="21"/>
      <c r="DSV150" s="21"/>
      <c r="DSW150" s="21"/>
      <c r="DSX150" s="21"/>
      <c r="DSY150" s="21"/>
      <c r="DSZ150" s="21"/>
      <c r="DTA150" s="21"/>
      <c r="DTB150" s="21"/>
      <c r="DTC150" s="21"/>
      <c r="DTD150" s="21"/>
      <c r="DTE150" s="21"/>
      <c r="DTF150" s="21"/>
      <c r="DTG150" s="21"/>
      <c r="DTH150" s="21"/>
      <c r="DTI150" s="21"/>
      <c r="DTJ150" s="21"/>
      <c r="DTK150" s="21"/>
      <c r="DTL150" s="21"/>
      <c r="DTM150" s="21"/>
      <c r="DTN150" s="21"/>
      <c r="DTO150" s="21"/>
      <c r="DTP150" s="21"/>
      <c r="DTQ150" s="21"/>
      <c r="DTR150" s="21"/>
      <c r="DTS150" s="21"/>
      <c r="DTT150" s="21"/>
      <c r="DTU150" s="21"/>
      <c r="DTV150" s="21"/>
      <c r="DTW150" s="21"/>
      <c r="DTX150" s="21"/>
      <c r="DTY150" s="21"/>
      <c r="DTZ150" s="21"/>
      <c r="DUA150" s="21"/>
      <c r="DUB150" s="21"/>
      <c r="DUC150" s="21"/>
      <c r="DUD150" s="21"/>
      <c r="DUE150" s="21"/>
      <c r="DUF150" s="21"/>
      <c r="DUG150" s="21"/>
      <c r="DUH150" s="21"/>
      <c r="DUI150" s="21"/>
      <c r="DUJ150" s="21"/>
      <c r="DUK150" s="21"/>
      <c r="DUL150" s="21"/>
      <c r="DUM150" s="21"/>
      <c r="DUN150" s="21"/>
      <c r="DUO150" s="21"/>
      <c r="DUP150" s="21"/>
      <c r="DUQ150" s="21"/>
      <c r="DUR150" s="21"/>
      <c r="DUS150" s="21"/>
      <c r="DUT150" s="21"/>
      <c r="DUU150" s="21"/>
      <c r="DUV150" s="21"/>
      <c r="DUW150" s="21"/>
      <c r="DUX150" s="21"/>
      <c r="DUY150" s="21"/>
      <c r="DUZ150" s="21"/>
      <c r="DVA150" s="21"/>
      <c r="DVB150" s="21"/>
      <c r="DVC150" s="21"/>
      <c r="DVD150" s="21"/>
      <c r="DVE150" s="21"/>
      <c r="DVF150" s="21"/>
      <c r="DVG150" s="21"/>
      <c r="DVH150" s="21"/>
      <c r="DVI150" s="21"/>
      <c r="DVJ150" s="21"/>
      <c r="DVK150" s="21"/>
      <c r="DVL150" s="21"/>
      <c r="DVM150" s="21"/>
      <c r="DVN150" s="21"/>
      <c r="DVO150" s="21"/>
      <c r="DVP150" s="21"/>
      <c r="DVQ150" s="21"/>
      <c r="DVR150" s="21"/>
      <c r="DVS150" s="21"/>
      <c r="DVT150" s="21"/>
      <c r="DVU150" s="21"/>
      <c r="DVV150" s="21"/>
      <c r="DVW150" s="21"/>
      <c r="DVX150" s="21"/>
      <c r="DVY150" s="21"/>
      <c r="DVZ150" s="21"/>
      <c r="DWA150" s="21"/>
      <c r="DWB150" s="21"/>
      <c r="DWC150" s="21"/>
      <c r="DWD150" s="21"/>
      <c r="DWE150" s="21"/>
      <c r="DWF150" s="21"/>
      <c r="DWG150" s="21"/>
      <c r="DWH150" s="21"/>
      <c r="DWI150" s="21"/>
      <c r="DWJ150" s="21"/>
      <c r="DWK150" s="21"/>
      <c r="DWL150" s="21"/>
      <c r="DWM150" s="21"/>
      <c r="DWN150" s="21"/>
      <c r="DWO150" s="21"/>
      <c r="DWP150" s="21"/>
      <c r="DWQ150" s="21"/>
      <c r="DWR150" s="21"/>
      <c r="DWS150" s="21"/>
      <c r="DWT150" s="21"/>
      <c r="DWU150" s="21"/>
      <c r="DWV150" s="21"/>
      <c r="DWW150" s="21"/>
      <c r="DWX150" s="21"/>
      <c r="DWY150" s="21"/>
      <c r="DWZ150" s="21"/>
      <c r="DXA150" s="21"/>
      <c r="DXB150" s="21"/>
      <c r="DXC150" s="21"/>
      <c r="DXD150" s="21"/>
      <c r="DXE150" s="21"/>
      <c r="DXF150" s="21"/>
      <c r="DXG150" s="21"/>
      <c r="DXH150" s="21"/>
      <c r="DXI150" s="21"/>
      <c r="DXJ150" s="21"/>
      <c r="DXK150" s="21"/>
      <c r="DXL150" s="21"/>
      <c r="DXM150" s="21"/>
      <c r="DXN150" s="21"/>
      <c r="DXO150" s="21"/>
      <c r="DXP150" s="21"/>
      <c r="DXQ150" s="21"/>
      <c r="DXR150" s="21"/>
      <c r="DXS150" s="21"/>
      <c r="DXT150" s="21"/>
      <c r="DXU150" s="21"/>
      <c r="DXV150" s="21"/>
      <c r="DXW150" s="21"/>
      <c r="DXX150" s="21"/>
      <c r="DXY150" s="21"/>
      <c r="DXZ150" s="21"/>
      <c r="DYA150" s="21"/>
      <c r="DYB150" s="21"/>
      <c r="DYC150" s="21"/>
      <c r="DYD150" s="21"/>
      <c r="DYE150" s="21"/>
      <c r="DYF150" s="21"/>
      <c r="DYG150" s="21"/>
      <c r="DYH150" s="21"/>
      <c r="DYI150" s="21"/>
      <c r="DYJ150" s="21"/>
      <c r="DYK150" s="21"/>
      <c r="DYL150" s="21"/>
      <c r="DYM150" s="21"/>
      <c r="DYN150" s="21"/>
      <c r="DYO150" s="21"/>
      <c r="DYP150" s="21"/>
      <c r="DYQ150" s="21"/>
      <c r="DYR150" s="21"/>
      <c r="DYS150" s="21"/>
      <c r="DYT150" s="21"/>
      <c r="DYU150" s="21"/>
      <c r="DYV150" s="21"/>
      <c r="DYW150" s="21"/>
      <c r="DYX150" s="21"/>
      <c r="DYY150" s="21"/>
      <c r="DYZ150" s="21"/>
      <c r="DZA150" s="21"/>
      <c r="DZB150" s="21"/>
      <c r="DZC150" s="21"/>
      <c r="DZD150" s="21"/>
      <c r="DZE150" s="21"/>
      <c r="DZF150" s="21"/>
      <c r="DZG150" s="21"/>
      <c r="DZH150" s="21"/>
      <c r="DZI150" s="21"/>
      <c r="DZJ150" s="21"/>
      <c r="DZK150" s="21"/>
      <c r="DZL150" s="21"/>
      <c r="DZM150" s="21"/>
      <c r="DZN150" s="21"/>
      <c r="DZO150" s="21"/>
      <c r="DZP150" s="21"/>
      <c r="DZQ150" s="21"/>
      <c r="DZR150" s="21"/>
      <c r="DZS150" s="21"/>
      <c r="DZT150" s="21"/>
      <c r="DZU150" s="21"/>
      <c r="DZV150" s="21"/>
      <c r="DZW150" s="21"/>
      <c r="DZX150" s="21"/>
      <c r="DZY150" s="21"/>
      <c r="DZZ150" s="21"/>
      <c r="EAA150" s="21"/>
      <c r="EAB150" s="21"/>
      <c r="EAC150" s="21"/>
      <c r="EAD150" s="21"/>
      <c r="EAE150" s="21"/>
      <c r="EAF150" s="21"/>
      <c r="EAG150" s="21"/>
      <c r="EAH150" s="21"/>
      <c r="EAI150" s="21"/>
      <c r="EAJ150" s="21"/>
      <c r="EAK150" s="21"/>
      <c r="EAL150" s="21"/>
      <c r="EAM150" s="21"/>
      <c r="EAN150" s="21"/>
      <c r="EAO150" s="21"/>
      <c r="EAP150" s="21"/>
      <c r="EAQ150" s="21"/>
      <c r="EAR150" s="21"/>
      <c r="EAS150" s="21"/>
      <c r="EAT150" s="21"/>
      <c r="EAU150" s="21"/>
      <c r="EAV150" s="21"/>
      <c r="EAW150" s="21"/>
      <c r="EAX150" s="21"/>
      <c r="EAY150" s="21"/>
      <c r="EAZ150" s="21"/>
      <c r="EBA150" s="21"/>
      <c r="EBB150" s="21"/>
      <c r="EBC150" s="21"/>
      <c r="EBD150" s="21"/>
      <c r="EBE150" s="21"/>
      <c r="EBF150" s="21"/>
      <c r="EBG150" s="21"/>
      <c r="EBH150" s="21"/>
      <c r="EBI150" s="21"/>
      <c r="EBJ150" s="21"/>
      <c r="EBK150" s="21"/>
      <c r="EBL150" s="21"/>
      <c r="EBM150" s="21"/>
      <c r="EBN150" s="21"/>
      <c r="EBO150" s="21"/>
      <c r="EBP150" s="21"/>
      <c r="EBQ150" s="21"/>
      <c r="EBR150" s="21"/>
      <c r="EBS150" s="21"/>
      <c r="EBT150" s="21"/>
      <c r="EBU150" s="21"/>
      <c r="EBV150" s="21"/>
      <c r="EBW150" s="21"/>
      <c r="EBX150" s="21"/>
      <c r="EBY150" s="21"/>
      <c r="EBZ150" s="21"/>
      <c r="ECA150" s="21"/>
      <c r="ECB150" s="21"/>
      <c r="ECC150" s="21"/>
      <c r="ECD150" s="21"/>
      <c r="ECE150" s="21"/>
      <c r="ECF150" s="21"/>
      <c r="ECG150" s="21"/>
      <c r="ECH150" s="21"/>
      <c r="ECI150" s="21"/>
      <c r="ECJ150" s="21"/>
      <c r="ECK150" s="21"/>
      <c r="ECL150" s="21"/>
      <c r="ECM150" s="21"/>
      <c r="ECN150" s="21"/>
      <c r="ECO150" s="21"/>
      <c r="ECP150" s="21"/>
      <c r="ECQ150" s="21"/>
      <c r="ECR150" s="21"/>
      <c r="ECS150" s="21"/>
      <c r="ECT150" s="21"/>
      <c r="ECU150" s="21"/>
      <c r="ECV150" s="21"/>
      <c r="ECW150" s="21"/>
      <c r="ECX150" s="21"/>
      <c r="ECY150" s="21"/>
      <c r="ECZ150" s="21"/>
      <c r="EDA150" s="21"/>
      <c r="EDB150" s="21"/>
      <c r="EDC150" s="21"/>
      <c r="EDD150" s="21"/>
      <c r="EDE150" s="21"/>
      <c r="EDF150" s="21"/>
      <c r="EDG150" s="21"/>
      <c r="EDH150" s="21"/>
      <c r="EDI150" s="21"/>
      <c r="EDJ150" s="21"/>
      <c r="EDK150" s="21"/>
      <c r="EDL150" s="21"/>
      <c r="EDM150" s="21"/>
      <c r="EDN150" s="21"/>
      <c r="EDO150" s="21"/>
      <c r="EDP150" s="21"/>
      <c r="EDQ150" s="21"/>
      <c r="EDR150" s="21"/>
      <c r="EDS150" s="21"/>
      <c r="EDT150" s="21"/>
      <c r="EDU150" s="21"/>
      <c r="EDV150" s="21"/>
      <c r="EDW150" s="21"/>
      <c r="EDX150" s="21"/>
      <c r="EDY150" s="21"/>
      <c r="EDZ150" s="21"/>
      <c r="EEA150" s="21"/>
      <c r="EEB150" s="21"/>
      <c r="EEC150" s="21"/>
      <c r="EED150" s="21"/>
      <c r="EEE150" s="21"/>
      <c r="EEF150" s="21"/>
      <c r="EEG150" s="21"/>
      <c r="EEH150" s="21"/>
      <c r="EEI150" s="21"/>
      <c r="EEJ150" s="21"/>
      <c r="EEK150" s="21"/>
      <c r="EEL150" s="21"/>
      <c r="EEM150" s="21"/>
      <c r="EEN150" s="21"/>
      <c r="EEO150" s="21"/>
      <c r="EEP150" s="21"/>
      <c r="EEQ150" s="21"/>
      <c r="EER150" s="21"/>
      <c r="EES150" s="21"/>
      <c r="EET150" s="21"/>
      <c r="EEU150" s="21"/>
      <c r="EEV150" s="21"/>
      <c r="EEW150" s="21"/>
      <c r="EEX150" s="21"/>
      <c r="EEY150" s="21"/>
      <c r="EEZ150" s="21"/>
      <c r="EFA150" s="21"/>
      <c r="EFB150" s="21"/>
      <c r="EFC150" s="21"/>
      <c r="EFD150" s="21"/>
      <c r="EFE150" s="21"/>
      <c r="EFF150" s="21"/>
      <c r="EFG150" s="21"/>
      <c r="EFH150" s="21"/>
      <c r="EFI150" s="21"/>
      <c r="EFJ150" s="21"/>
      <c r="EFK150" s="21"/>
      <c r="EFL150" s="21"/>
      <c r="EFM150" s="21"/>
      <c r="EFN150" s="21"/>
      <c r="EFO150" s="21"/>
      <c r="EFP150" s="21"/>
      <c r="EFQ150" s="21"/>
      <c r="EFR150" s="21"/>
      <c r="EFS150" s="21"/>
      <c r="EFT150" s="21"/>
      <c r="EFU150" s="21"/>
      <c r="EFV150" s="21"/>
      <c r="EFW150" s="21"/>
      <c r="EFX150" s="21"/>
      <c r="EFY150" s="21"/>
      <c r="EFZ150" s="21"/>
      <c r="EGA150" s="21"/>
      <c r="EGB150" s="21"/>
      <c r="EGC150" s="21"/>
      <c r="EGD150" s="21"/>
      <c r="EGE150" s="21"/>
      <c r="EGF150" s="21"/>
      <c r="EGG150" s="21"/>
      <c r="EGH150" s="21"/>
      <c r="EGI150" s="21"/>
      <c r="EGJ150" s="21"/>
      <c r="EGK150" s="21"/>
      <c r="EGL150" s="21"/>
      <c r="EGM150" s="21"/>
      <c r="EGN150" s="21"/>
      <c r="EGO150" s="21"/>
      <c r="EGP150" s="21"/>
      <c r="EGQ150" s="21"/>
      <c r="EGR150" s="21"/>
      <c r="EGS150" s="21"/>
      <c r="EGT150" s="21"/>
      <c r="EGU150" s="21"/>
      <c r="EGV150" s="21"/>
      <c r="EGW150" s="21"/>
      <c r="EGX150" s="21"/>
      <c r="EGY150" s="21"/>
      <c r="EGZ150" s="21"/>
      <c r="EHA150" s="21"/>
      <c r="EHB150" s="21"/>
      <c r="EHC150" s="21"/>
      <c r="EHD150" s="21"/>
      <c r="EHE150" s="21"/>
      <c r="EHF150" s="21"/>
      <c r="EHG150" s="21"/>
      <c r="EHH150" s="21"/>
      <c r="EHI150" s="21"/>
      <c r="EHJ150" s="21"/>
      <c r="EHK150" s="21"/>
      <c r="EHL150" s="21"/>
      <c r="EHM150" s="21"/>
      <c r="EHN150" s="21"/>
      <c r="EHO150" s="21"/>
      <c r="EHP150" s="21"/>
      <c r="EHQ150" s="21"/>
      <c r="EHR150" s="21"/>
      <c r="EHS150" s="21"/>
      <c r="EHT150" s="21"/>
      <c r="EHU150" s="21"/>
      <c r="EHV150" s="21"/>
      <c r="EHW150" s="21"/>
      <c r="EHX150" s="21"/>
      <c r="EHY150" s="21"/>
      <c r="EHZ150" s="21"/>
      <c r="EIA150" s="21"/>
      <c r="EIB150" s="21"/>
      <c r="EIC150" s="21"/>
      <c r="EID150" s="21"/>
      <c r="EIE150" s="21"/>
      <c r="EIF150" s="21"/>
      <c r="EIG150" s="21"/>
      <c r="EIH150" s="21"/>
      <c r="EII150" s="21"/>
      <c r="EIJ150" s="21"/>
      <c r="EIK150" s="21"/>
      <c r="EIL150" s="21"/>
      <c r="EIM150" s="21"/>
      <c r="EIN150" s="21"/>
      <c r="EIO150" s="21"/>
      <c r="EIP150" s="21"/>
      <c r="EIQ150" s="21"/>
      <c r="EIR150" s="21"/>
      <c r="EIS150" s="21"/>
      <c r="EIT150" s="21"/>
      <c r="EIU150" s="21"/>
      <c r="EIV150" s="21"/>
      <c r="EIW150" s="21"/>
      <c r="EIX150" s="21"/>
      <c r="EIY150" s="21"/>
      <c r="EIZ150" s="21"/>
      <c r="EJA150" s="21"/>
      <c r="EJB150" s="21"/>
      <c r="EJC150" s="21"/>
      <c r="EJD150" s="21"/>
      <c r="EJE150" s="21"/>
      <c r="EJF150" s="21"/>
      <c r="EJG150" s="21"/>
      <c r="EJH150" s="21"/>
      <c r="EJI150" s="21"/>
      <c r="EJJ150" s="21"/>
      <c r="EJK150" s="21"/>
      <c r="EJL150" s="21"/>
      <c r="EJM150" s="21"/>
      <c r="EJN150" s="21"/>
      <c r="EJO150" s="21"/>
      <c r="EJP150" s="21"/>
      <c r="EJQ150" s="21"/>
      <c r="EJR150" s="21"/>
      <c r="EJS150" s="21"/>
      <c r="EJT150" s="21"/>
      <c r="EJU150" s="21"/>
      <c r="EJV150" s="21"/>
      <c r="EJW150" s="21"/>
      <c r="EJX150" s="21"/>
      <c r="EJY150" s="21"/>
      <c r="EJZ150" s="21"/>
      <c r="EKA150" s="21"/>
      <c r="EKB150" s="21"/>
      <c r="EKC150" s="21"/>
      <c r="EKD150" s="21"/>
      <c r="EKE150" s="21"/>
      <c r="EKF150" s="21"/>
      <c r="EKG150" s="21"/>
      <c r="EKH150" s="21"/>
      <c r="EKI150" s="21"/>
      <c r="EKJ150" s="21"/>
      <c r="EKK150" s="21"/>
      <c r="EKL150" s="21"/>
      <c r="EKM150" s="21"/>
      <c r="EKN150" s="21"/>
      <c r="EKO150" s="21"/>
      <c r="EKP150" s="21"/>
      <c r="EKQ150" s="21"/>
      <c r="EKR150" s="21"/>
      <c r="EKS150" s="21"/>
      <c r="EKT150" s="21"/>
      <c r="EKU150" s="21"/>
      <c r="EKV150" s="21"/>
      <c r="EKW150" s="21"/>
      <c r="EKX150" s="21"/>
      <c r="EKY150" s="21"/>
      <c r="EKZ150" s="21"/>
      <c r="ELA150" s="21"/>
      <c r="ELB150" s="21"/>
      <c r="ELC150" s="21"/>
      <c r="ELD150" s="21"/>
      <c r="ELE150" s="21"/>
      <c r="ELF150" s="21"/>
      <c r="ELG150" s="21"/>
      <c r="ELH150" s="21"/>
      <c r="ELI150" s="21"/>
      <c r="ELJ150" s="21"/>
      <c r="ELK150" s="21"/>
      <c r="ELL150" s="21"/>
      <c r="ELM150" s="21"/>
      <c r="ELN150" s="21"/>
      <c r="ELO150" s="21"/>
      <c r="ELP150" s="21"/>
      <c r="ELQ150" s="21"/>
      <c r="ELR150" s="21"/>
      <c r="ELS150" s="21"/>
      <c r="ELT150" s="21"/>
      <c r="ELU150" s="21"/>
      <c r="ELV150" s="21"/>
      <c r="ELW150" s="21"/>
      <c r="ELX150" s="21"/>
      <c r="ELY150" s="21"/>
      <c r="ELZ150" s="21"/>
      <c r="EMA150" s="21"/>
      <c r="EMB150" s="21"/>
      <c r="EMC150" s="21"/>
      <c r="EMD150" s="21"/>
      <c r="EME150" s="21"/>
      <c r="EMF150" s="21"/>
      <c r="EMG150" s="21"/>
      <c r="EMH150" s="21"/>
      <c r="EMI150" s="21"/>
      <c r="EMJ150" s="21"/>
      <c r="EMK150" s="21"/>
      <c r="EML150" s="21"/>
      <c r="EMM150" s="21"/>
      <c r="EMN150" s="21"/>
      <c r="EMO150" s="21"/>
      <c r="EMP150" s="21"/>
      <c r="EMQ150" s="21"/>
      <c r="EMR150" s="21"/>
      <c r="EMS150" s="21"/>
      <c r="EMT150" s="21"/>
      <c r="EMU150" s="21"/>
      <c r="EMV150" s="21"/>
      <c r="EMW150" s="21"/>
      <c r="EMX150" s="21"/>
      <c r="EMY150" s="21"/>
      <c r="EMZ150" s="21"/>
      <c r="ENA150" s="21"/>
      <c r="ENB150" s="21"/>
      <c r="ENC150" s="21"/>
      <c r="END150" s="21"/>
      <c r="ENE150" s="21"/>
      <c r="ENF150" s="21"/>
      <c r="ENG150" s="21"/>
      <c r="ENH150" s="21"/>
      <c r="ENI150" s="21"/>
      <c r="ENJ150" s="21"/>
      <c r="ENK150" s="21"/>
      <c r="ENL150" s="21"/>
      <c r="ENM150" s="21"/>
      <c r="ENN150" s="21"/>
      <c r="ENO150" s="21"/>
      <c r="ENP150" s="21"/>
      <c r="ENQ150" s="21"/>
      <c r="ENR150" s="21"/>
      <c r="ENS150" s="21"/>
      <c r="ENT150" s="21"/>
      <c r="ENU150" s="21"/>
      <c r="ENV150" s="21"/>
      <c r="ENW150" s="21"/>
      <c r="ENX150" s="21"/>
      <c r="ENY150" s="21"/>
      <c r="ENZ150" s="21"/>
      <c r="EOA150" s="21"/>
      <c r="EOB150" s="21"/>
      <c r="EOC150" s="21"/>
      <c r="EOD150" s="21"/>
      <c r="EOE150" s="21"/>
      <c r="EOF150" s="21"/>
      <c r="EOG150" s="21"/>
      <c r="EOH150" s="21"/>
      <c r="EOI150" s="21"/>
      <c r="EOJ150" s="21"/>
      <c r="EOK150" s="21"/>
      <c r="EOL150" s="21"/>
      <c r="EOM150" s="21"/>
      <c r="EON150" s="21"/>
      <c r="EOO150" s="21"/>
      <c r="EOP150" s="21"/>
      <c r="EOQ150" s="21"/>
      <c r="EOR150" s="21"/>
      <c r="EOS150" s="21"/>
      <c r="EOT150" s="21"/>
      <c r="EOU150" s="21"/>
      <c r="EOV150" s="21"/>
      <c r="EOW150" s="21"/>
      <c r="EOX150" s="21"/>
      <c r="EOY150" s="21"/>
      <c r="EOZ150" s="21"/>
      <c r="EPA150" s="21"/>
      <c r="EPB150" s="21"/>
      <c r="EPC150" s="21"/>
      <c r="EPD150" s="21"/>
      <c r="EPE150" s="21"/>
      <c r="EPF150" s="21"/>
      <c r="EPG150" s="21"/>
      <c r="EPH150" s="21"/>
      <c r="EPI150" s="21"/>
      <c r="EPJ150" s="21"/>
      <c r="EPK150" s="21"/>
      <c r="EPL150" s="21"/>
      <c r="EPM150" s="21"/>
      <c r="EPN150" s="21"/>
      <c r="EPO150" s="21"/>
      <c r="EPP150" s="21"/>
      <c r="EPQ150" s="21"/>
      <c r="EPR150" s="21"/>
      <c r="EPS150" s="21"/>
      <c r="EPT150" s="21"/>
      <c r="EPU150" s="21"/>
      <c r="EPV150" s="21"/>
      <c r="EPW150" s="21"/>
      <c r="EPX150" s="21"/>
      <c r="EPY150" s="21"/>
      <c r="EPZ150" s="21"/>
      <c r="EQA150" s="21"/>
      <c r="EQB150" s="21"/>
      <c r="EQC150" s="21"/>
      <c r="EQD150" s="21"/>
      <c r="EQE150" s="21"/>
      <c r="EQF150" s="21"/>
      <c r="EQG150" s="21"/>
      <c r="EQH150" s="21"/>
      <c r="EQI150" s="21"/>
      <c r="EQJ150" s="21"/>
      <c r="EQK150" s="21"/>
      <c r="EQL150" s="21"/>
      <c r="EQM150" s="21"/>
      <c r="EQN150" s="21"/>
      <c r="EQO150" s="21"/>
      <c r="EQP150" s="21"/>
      <c r="EQQ150" s="21"/>
      <c r="EQR150" s="21"/>
      <c r="EQS150" s="21"/>
      <c r="EQT150" s="21"/>
      <c r="EQU150" s="21"/>
      <c r="EQV150" s="21"/>
      <c r="EQW150" s="21"/>
      <c r="EQX150" s="21"/>
      <c r="EQY150" s="21"/>
      <c r="EQZ150" s="21"/>
      <c r="ERA150" s="21"/>
      <c r="ERB150" s="21"/>
      <c r="ERC150" s="21"/>
      <c r="ERD150" s="21"/>
      <c r="ERE150" s="21"/>
      <c r="ERF150" s="21"/>
      <c r="ERG150" s="21"/>
      <c r="ERH150" s="21"/>
      <c r="ERI150" s="21"/>
      <c r="ERJ150" s="21"/>
      <c r="ERK150" s="21"/>
      <c r="ERL150" s="21"/>
      <c r="ERM150" s="21"/>
      <c r="ERN150" s="21"/>
      <c r="ERO150" s="21"/>
      <c r="ERP150" s="21"/>
      <c r="ERQ150" s="21"/>
      <c r="ERR150" s="21"/>
      <c r="ERS150" s="21"/>
      <c r="ERT150" s="21"/>
      <c r="ERU150" s="21"/>
      <c r="ERV150" s="21"/>
      <c r="ERW150" s="21"/>
      <c r="ERX150" s="21"/>
      <c r="ERY150" s="21"/>
      <c r="ERZ150" s="21"/>
      <c r="ESA150" s="21"/>
      <c r="ESB150" s="21"/>
      <c r="ESC150" s="21"/>
      <c r="ESD150" s="21"/>
      <c r="ESE150" s="21"/>
      <c r="ESF150" s="21"/>
      <c r="ESG150" s="21"/>
      <c r="ESH150" s="21"/>
      <c r="ESI150" s="21"/>
      <c r="ESJ150" s="21"/>
      <c r="ESK150" s="21"/>
      <c r="ESL150" s="21"/>
      <c r="ESM150" s="21"/>
      <c r="ESN150" s="21"/>
      <c r="ESO150" s="21"/>
      <c r="ESP150" s="21"/>
      <c r="ESQ150" s="21"/>
      <c r="ESR150" s="21"/>
      <c r="ESS150" s="21"/>
      <c r="EST150" s="21"/>
      <c r="ESU150" s="21"/>
      <c r="ESV150" s="21"/>
      <c r="ESW150" s="21"/>
      <c r="ESX150" s="21"/>
      <c r="ESY150" s="21"/>
      <c r="ESZ150" s="21"/>
      <c r="ETA150" s="21"/>
      <c r="ETB150" s="21"/>
      <c r="ETC150" s="21"/>
      <c r="ETD150" s="21"/>
      <c r="ETE150" s="21"/>
      <c r="ETF150" s="21"/>
      <c r="ETG150" s="21"/>
      <c r="ETH150" s="21"/>
      <c r="ETI150" s="21"/>
      <c r="ETJ150" s="21"/>
      <c r="ETK150" s="21"/>
      <c r="ETL150" s="21"/>
      <c r="ETM150" s="21"/>
      <c r="ETN150" s="21"/>
      <c r="ETO150" s="21"/>
      <c r="ETP150" s="21"/>
      <c r="ETQ150" s="21"/>
      <c r="ETR150" s="21"/>
      <c r="ETS150" s="21"/>
      <c r="ETT150" s="21"/>
      <c r="ETU150" s="21"/>
      <c r="ETV150" s="21"/>
      <c r="ETW150" s="21"/>
      <c r="ETX150" s="21"/>
      <c r="ETY150" s="21"/>
      <c r="ETZ150" s="21"/>
      <c r="EUA150" s="21"/>
      <c r="EUB150" s="21"/>
      <c r="EUC150" s="21"/>
      <c r="EUD150" s="21"/>
      <c r="EUE150" s="21"/>
      <c r="EUF150" s="21"/>
      <c r="EUG150" s="21"/>
      <c r="EUH150" s="21"/>
      <c r="EUI150" s="21"/>
      <c r="EUJ150" s="21"/>
      <c r="EUK150" s="21"/>
      <c r="EUL150" s="21"/>
      <c r="EUM150" s="21"/>
      <c r="EUN150" s="21"/>
      <c r="EUO150" s="21"/>
      <c r="EUP150" s="21"/>
      <c r="EUQ150" s="21"/>
      <c r="EUR150" s="21"/>
      <c r="EUS150" s="21"/>
      <c r="EUT150" s="21"/>
      <c r="EUU150" s="21"/>
      <c r="EUV150" s="21"/>
      <c r="EUW150" s="21"/>
      <c r="EUX150" s="21"/>
      <c r="EUY150" s="21"/>
      <c r="EUZ150" s="21"/>
      <c r="EVA150" s="21"/>
      <c r="EVB150" s="21"/>
      <c r="EVC150" s="21"/>
      <c r="EVD150" s="21"/>
      <c r="EVE150" s="21"/>
      <c r="EVF150" s="21"/>
      <c r="EVG150" s="21"/>
      <c r="EVH150" s="21"/>
      <c r="EVI150" s="21"/>
      <c r="EVJ150" s="21"/>
      <c r="EVK150" s="21"/>
      <c r="EVL150" s="21"/>
      <c r="EVM150" s="21"/>
      <c r="EVN150" s="21"/>
      <c r="EVO150" s="21"/>
      <c r="EVP150" s="21"/>
      <c r="EVQ150" s="21"/>
      <c r="EVR150" s="21"/>
      <c r="EVS150" s="21"/>
      <c r="EVT150" s="21"/>
      <c r="EVU150" s="21"/>
      <c r="EVV150" s="21"/>
      <c r="EVW150" s="21"/>
      <c r="EVX150" s="21"/>
      <c r="EVY150" s="21"/>
      <c r="EVZ150" s="21"/>
      <c r="EWA150" s="21"/>
      <c r="EWB150" s="21"/>
      <c r="EWC150" s="21"/>
      <c r="EWD150" s="21"/>
      <c r="EWE150" s="21"/>
      <c r="EWF150" s="21"/>
      <c r="EWG150" s="21"/>
      <c r="EWH150" s="21"/>
      <c r="EWI150" s="21"/>
      <c r="EWJ150" s="21"/>
      <c r="EWK150" s="21"/>
      <c r="EWL150" s="21"/>
      <c r="EWM150" s="21"/>
      <c r="EWN150" s="21"/>
      <c r="EWO150" s="21"/>
      <c r="EWP150" s="21"/>
      <c r="EWQ150" s="21"/>
      <c r="EWR150" s="21"/>
      <c r="EWS150" s="21"/>
      <c r="EWT150" s="21"/>
      <c r="EWU150" s="21"/>
      <c r="EWV150" s="21"/>
      <c r="EWW150" s="21"/>
      <c r="EWX150" s="21"/>
      <c r="EWY150" s="21"/>
      <c r="EWZ150" s="21"/>
      <c r="EXA150" s="21"/>
      <c r="EXB150" s="21"/>
      <c r="EXC150" s="21"/>
      <c r="EXD150" s="21"/>
      <c r="EXE150" s="21"/>
      <c r="EXF150" s="21"/>
      <c r="EXG150" s="21"/>
      <c r="EXH150" s="21"/>
      <c r="EXI150" s="21"/>
      <c r="EXJ150" s="21"/>
      <c r="EXK150" s="21"/>
      <c r="EXL150" s="21"/>
      <c r="EXM150" s="21"/>
      <c r="EXN150" s="21"/>
      <c r="EXO150" s="21"/>
      <c r="EXP150" s="21"/>
      <c r="EXQ150" s="21"/>
      <c r="EXR150" s="21"/>
      <c r="EXS150" s="21"/>
      <c r="EXT150" s="21"/>
      <c r="EXU150" s="21"/>
      <c r="EXV150" s="21"/>
      <c r="EXW150" s="21"/>
      <c r="EXX150" s="21"/>
      <c r="EXY150" s="21"/>
      <c r="EXZ150" s="21"/>
      <c r="EYA150" s="21"/>
      <c r="EYB150" s="21"/>
      <c r="EYC150" s="21"/>
      <c r="EYD150" s="21"/>
      <c r="EYE150" s="21"/>
      <c r="EYF150" s="21"/>
      <c r="EYG150" s="21"/>
      <c r="EYH150" s="21"/>
      <c r="EYI150" s="21"/>
      <c r="EYJ150" s="21"/>
      <c r="EYK150" s="21"/>
      <c r="EYL150" s="21"/>
      <c r="EYM150" s="21"/>
      <c r="EYN150" s="21"/>
      <c r="EYO150" s="21"/>
      <c r="EYP150" s="21"/>
      <c r="EYQ150" s="21"/>
      <c r="EYR150" s="21"/>
      <c r="EYS150" s="21"/>
      <c r="EYT150" s="21"/>
      <c r="EYU150" s="21"/>
      <c r="EYV150" s="21"/>
      <c r="EYW150" s="21"/>
      <c r="EYX150" s="21"/>
      <c r="EYY150" s="21"/>
      <c r="EYZ150" s="21"/>
      <c r="EZA150" s="21"/>
      <c r="EZB150" s="21"/>
      <c r="EZC150" s="21"/>
      <c r="EZD150" s="21"/>
      <c r="EZE150" s="21"/>
      <c r="EZF150" s="21"/>
      <c r="EZG150" s="21"/>
      <c r="EZH150" s="21"/>
      <c r="EZI150" s="21"/>
      <c r="EZJ150" s="21"/>
      <c r="EZK150" s="21"/>
      <c r="EZL150" s="21"/>
      <c r="EZM150" s="21"/>
      <c r="EZN150" s="21"/>
      <c r="EZO150" s="21"/>
      <c r="EZP150" s="21"/>
      <c r="EZQ150" s="21"/>
      <c r="EZR150" s="21"/>
      <c r="EZS150" s="21"/>
      <c r="EZT150" s="21"/>
      <c r="EZU150" s="21"/>
      <c r="EZV150" s="21"/>
      <c r="EZW150" s="21"/>
      <c r="EZX150" s="21"/>
      <c r="EZY150" s="21"/>
      <c r="EZZ150" s="21"/>
      <c r="FAA150" s="21"/>
      <c r="FAB150" s="21"/>
      <c r="FAC150" s="21"/>
      <c r="FAD150" s="21"/>
      <c r="FAE150" s="21"/>
      <c r="FAF150" s="21"/>
      <c r="FAG150" s="21"/>
      <c r="FAH150" s="21"/>
      <c r="FAI150" s="21"/>
      <c r="FAJ150" s="21"/>
      <c r="FAK150" s="21"/>
      <c r="FAL150" s="21"/>
      <c r="FAM150" s="21"/>
      <c r="FAN150" s="21"/>
      <c r="FAO150" s="21"/>
      <c r="FAP150" s="21"/>
      <c r="FAQ150" s="21"/>
      <c r="FAR150" s="21"/>
      <c r="FAS150" s="21"/>
      <c r="FAT150" s="21"/>
      <c r="FAU150" s="21"/>
      <c r="FAV150" s="21"/>
      <c r="FAW150" s="21"/>
      <c r="FAX150" s="21"/>
      <c r="FAY150" s="21"/>
      <c r="FAZ150" s="21"/>
      <c r="FBA150" s="21"/>
      <c r="FBB150" s="21"/>
      <c r="FBC150" s="21"/>
      <c r="FBD150" s="21"/>
      <c r="FBE150" s="21"/>
      <c r="FBF150" s="21"/>
      <c r="FBG150" s="21"/>
      <c r="FBH150" s="21"/>
      <c r="FBI150" s="21"/>
      <c r="FBJ150" s="21"/>
      <c r="FBK150" s="21"/>
      <c r="FBL150" s="21"/>
      <c r="FBM150" s="21"/>
      <c r="FBN150" s="21"/>
      <c r="FBO150" s="21"/>
      <c r="FBP150" s="21"/>
      <c r="FBQ150" s="21"/>
      <c r="FBR150" s="21"/>
      <c r="FBS150" s="21"/>
      <c r="FBT150" s="21"/>
      <c r="FBU150" s="21"/>
      <c r="FBV150" s="21"/>
      <c r="FBW150" s="21"/>
      <c r="FBX150" s="21"/>
      <c r="FBY150" s="21"/>
      <c r="FBZ150" s="21"/>
      <c r="FCA150" s="21"/>
      <c r="FCB150" s="21"/>
      <c r="FCC150" s="21"/>
      <c r="FCD150" s="21"/>
      <c r="FCE150" s="21"/>
      <c r="FCF150" s="21"/>
      <c r="FCG150" s="21"/>
      <c r="FCH150" s="21"/>
      <c r="FCI150" s="21"/>
      <c r="FCJ150" s="21"/>
      <c r="FCK150" s="21"/>
      <c r="FCL150" s="21"/>
      <c r="FCM150" s="21"/>
      <c r="FCN150" s="21"/>
      <c r="FCO150" s="21"/>
      <c r="FCP150" s="21"/>
      <c r="FCQ150" s="21"/>
      <c r="FCR150" s="21"/>
      <c r="FCS150" s="21"/>
      <c r="FCT150" s="21"/>
      <c r="FCU150" s="21"/>
      <c r="FCV150" s="21"/>
      <c r="FCW150" s="21"/>
      <c r="FCX150" s="21"/>
      <c r="FCY150" s="21"/>
      <c r="FCZ150" s="21"/>
      <c r="FDA150" s="21"/>
      <c r="FDB150" s="21"/>
      <c r="FDC150" s="21"/>
      <c r="FDD150" s="21"/>
      <c r="FDE150" s="21"/>
      <c r="FDF150" s="21"/>
      <c r="FDG150" s="21"/>
      <c r="FDH150" s="21"/>
      <c r="FDI150" s="21"/>
      <c r="FDJ150" s="21"/>
      <c r="FDK150" s="21"/>
      <c r="FDL150" s="21"/>
      <c r="FDM150" s="21"/>
      <c r="FDN150" s="21"/>
      <c r="FDO150" s="21"/>
      <c r="FDP150" s="21"/>
      <c r="FDQ150" s="21"/>
      <c r="FDR150" s="21"/>
      <c r="FDS150" s="21"/>
      <c r="FDT150" s="21"/>
      <c r="FDU150" s="21"/>
      <c r="FDV150" s="21"/>
      <c r="FDW150" s="21"/>
      <c r="FDX150" s="21"/>
      <c r="FDY150" s="21"/>
      <c r="FDZ150" s="21"/>
      <c r="FEA150" s="21"/>
      <c r="FEB150" s="21"/>
      <c r="FEC150" s="21"/>
      <c r="FED150" s="21"/>
      <c r="FEE150" s="21"/>
      <c r="FEF150" s="21"/>
      <c r="FEG150" s="21"/>
      <c r="FEH150" s="21"/>
      <c r="FEI150" s="21"/>
      <c r="FEJ150" s="21"/>
      <c r="FEK150" s="21"/>
      <c r="FEL150" s="21"/>
      <c r="FEM150" s="21"/>
      <c r="FEN150" s="21"/>
      <c r="FEO150" s="21"/>
      <c r="FEP150" s="21"/>
      <c r="FEQ150" s="21"/>
      <c r="FER150" s="21"/>
      <c r="FES150" s="21"/>
      <c r="FET150" s="21"/>
      <c r="FEU150" s="21"/>
      <c r="FEV150" s="21"/>
      <c r="FEW150" s="21"/>
      <c r="FEX150" s="21"/>
      <c r="FEY150" s="21"/>
      <c r="FEZ150" s="21"/>
      <c r="FFA150" s="21"/>
      <c r="FFB150" s="21"/>
      <c r="FFC150" s="21"/>
      <c r="FFD150" s="21"/>
      <c r="FFE150" s="21"/>
      <c r="FFF150" s="21"/>
      <c r="FFG150" s="21"/>
      <c r="FFH150" s="21"/>
      <c r="FFI150" s="21"/>
      <c r="FFJ150" s="21"/>
      <c r="FFK150" s="21"/>
      <c r="FFL150" s="21"/>
      <c r="FFM150" s="21"/>
      <c r="FFN150" s="21"/>
      <c r="FFO150" s="21"/>
      <c r="FFP150" s="21"/>
      <c r="FFQ150" s="21"/>
      <c r="FFR150" s="21"/>
      <c r="FFS150" s="21"/>
      <c r="FFT150" s="21"/>
      <c r="FFU150" s="21"/>
      <c r="FFV150" s="21"/>
      <c r="FFW150" s="21"/>
      <c r="FFX150" s="21"/>
      <c r="FFY150" s="21"/>
      <c r="FFZ150" s="21"/>
      <c r="FGA150" s="21"/>
      <c r="FGB150" s="21"/>
      <c r="FGC150" s="21"/>
      <c r="FGD150" s="21"/>
      <c r="FGE150" s="21"/>
      <c r="FGF150" s="21"/>
      <c r="FGG150" s="21"/>
      <c r="FGH150" s="21"/>
      <c r="FGI150" s="21"/>
      <c r="FGJ150" s="21"/>
      <c r="FGK150" s="21"/>
      <c r="FGL150" s="21"/>
      <c r="FGM150" s="21"/>
      <c r="FGN150" s="21"/>
      <c r="FGO150" s="21"/>
      <c r="FGP150" s="21"/>
      <c r="FGQ150" s="21"/>
      <c r="FGR150" s="21"/>
      <c r="FGS150" s="21"/>
      <c r="FGT150" s="21"/>
      <c r="FGU150" s="21"/>
      <c r="FGV150" s="21"/>
      <c r="FGW150" s="21"/>
      <c r="FGX150" s="21"/>
      <c r="FGY150" s="21"/>
      <c r="FGZ150" s="21"/>
      <c r="FHA150" s="21"/>
      <c r="FHB150" s="21"/>
      <c r="FHC150" s="21"/>
      <c r="FHD150" s="21"/>
      <c r="FHE150" s="21"/>
      <c r="FHF150" s="21"/>
      <c r="FHG150" s="21"/>
      <c r="FHH150" s="21"/>
      <c r="FHI150" s="21"/>
      <c r="FHJ150" s="21"/>
      <c r="FHK150" s="21"/>
      <c r="FHL150" s="21"/>
      <c r="FHM150" s="21"/>
      <c r="FHN150" s="21"/>
      <c r="FHO150" s="21"/>
      <c r="FHP150" s="21"/>
      <c r="FHQ150" s="21"/>
      <c r="FHR150" s="21"/>
      <c r="FHS150" s="21"/>
      <c r="FHT150" s="21"/>
      <c r="FHU150" s="21"/>
      <c r="FHV150" s="21"/>
      <c r="FHW150" s="21"/>
      <c r="FHX150" s="21"/>
      <c r="FHY150" s="21"/>
      <c r="FHZ150" s="21"/>
      <c r="FIA150" s="21"/>
      <c r="FIB150" s="21"/>
      <c r="FIC150" s="21"/>
      <c r="FID150" s="21"/>
      <c r="FIE150" s="21"/>
      <c r="FIF150" s="21"/>
      <c r="FIG150" s="21"/>
      <c r="FIH150" s="21"/>
      <c r="FII150" s="21"/>
      <c r="FIJ150" s="21"/>
      <c r="FIK150" s="21"/>
      <c r="FIL150" s="21"/>
      <c r="FIM150" s="21"/>
      <c r="FIN150" s="21"/>
      <c r="FIO150" s="21"/>
      <c r="FIP150" s="21"/>
      <c r="FIQ150" s="21"/>
      <c r="FIR150" s="21"/>
      <c r="FIS150" s="21"/>
      <c r="FIT150" s="21"/>
      <c r="FIU150" s="21"/>
      <c r="FIV150" s="21"/>
      <c r="FIW150" s="21"/>
      <c r="FIX150" s="21"/>
      <c r="FIY150" s="21"/>
      <c r="FIZ150" s="21"/>
      <c r="FJA150" s="21"/>
      <c r="FJB150" s="21"/>
      <c r="FJC150" s="21"/>
      <c r="FJD150" s="21"/>
      <c r="FJE150" s="21"/>
      <c r="FJF150" s="21"/>
      <c r="FJG150" s="21"/>
      <c r="FJH150" s="21"/>
      <c r="FJI150" s="21"/>
      <c r="FJJ150" s="21"/>
      <c r="FJK150" s="21"/>
      <c r="FJL150" s="21"/>
      <c r="FJM150" s="21"/>
      <c r="FJN150" s="21"/>
      <c r="FJO150" s="21"/>
      <c r="FJP150" s="21"/>
      <c r="FJQ150" s="21"/>
      <c r="FJR150" s="21"/>
      <c r="FJS150" s="21"/>
      <c r="FJT150" s="21"/>
      <c r="FJU150" s="21"/>
      <c r="FJV150" s="21"/>
      <c r="FJW150" s="21"/>
      <c r="FJX150" s="21"/>
      <c r="FJY150" s="21"/>
      <c r="FJZ150" s="21"/>
      <c r="FKA150" s="21"/>
      <c r="FKB150" s="21"/>
      <c r="FKC150" s="21"/>
      <c r="FKD150" s="21"/>
      <c r="FKE150" s="21"/>
      <c r="FKF150" s="21"/>
      <c r="FKG150" s="21"/>
      <c r="FKH150" s="21"/>
      <c r="FKI150" s="21"/>
      <c r="FKJ150" s="21"/>
      <c r="FKK150" s="21"/>
      <c r="FKL150" s="21"/>
      <c r="FKM150" s="21"/>
      <c r="FKN150" s="21"/>
      <c r="FKO150" s="21"/>
      <c r="FKP150" s="21"/>
      <c r="FKQ150" s="21"/>
      <c r="FKR150" s="21"/>
      <c r="FKS150" s="21"/>
      <c r="FKT150" s="21"/>
      <c r="FKU150" s="21"/>
      <c r="FKV150" s="21"/>
      <c r="FKW150" s="21"/>
      <c r="FKX150" s="21"/>
      <c r="FKY150" s="21"/>
      <c r="FKZ150" s="21"/>
      <c r="FLA150" s="21"/>
      <c r="FLB150" s="21"/>
      <c r="FLC150" s="21"/>
      <c r="FLD150" s="21"/>
      <c r="FLE150" s="21"/>
      <c r="FLF150" s="21"/>
      <c r="FLG150" s="21"/>
      <c r="FLH150" s="21"/>
      <c r="FLI150" s="21"/>
      <c r="FLJ150" s="21"/>
      <c r="FLK150" s="21"/>
      <c r="FLL150" s="21"/>
      <c r="FLM150" s="21"/>
      <c r="FLN150" s="21"/>
      <c r="FLO150" s="21"/>
      <c r="FLP150" s="21"/>
      <c r="FLQ150" s="21"/>
      <c r="FLR150" s="21"/>
      <c r="FLS150" s="21"/>
      <c r="FLT150" s="21"/>
      <c r="FLU150" s="21"/>
      <c r="FLV150" s="21"/>
      <c r="FLW150" s="21"/>
      <c r="FLX150" s="21"/>
      <c r="FLY150" s="21"/>
      <c r="FLZ150" s="21"/>
      <c r="FMA150" s="21"/>
      <c r="FMB150" s="21"/>
      <c r="FMC150" s="21"/>
      <c r="FMD150" s="21"/>
      <c r="FME150" s="21"/>
      <c r="FMF150" s="21"/>
      <c r="FMG150" s="21"/>
      <c r="FMH150" s="21"/>
      <c r="FMI150" s="21"/>
      <c r="FMJ150" s="21"/>
      <c r="FMK150" s="21"/>
      <c r="FML150" s="21"/>
      <c r="FMM150" s="21"/>
      <c r="FMN150" s="21"/>
      <c r="FMO150" s="21"/>
      <c r="FMP150" s="21"/>
      <c r="FMQ150" s="21"/>
      <c r="FMR150" s="21"/>
      <c r="FMS150" s="21"/>
      <c r="FMT150" s="21"/>
      <c r="FMU150" s="21"/>
      <c r="FMV150" s="21"/>
      <c r="FMW150" s="21"/>
      <c r="FMX150" s="21"/>
      <c r="FMY150" s="21"/>
      <c r="FMZ150" s="21"/>
      <c r="FNA150" s="21"/>
      <c r="FNB150" s="21"/>
      <c r="FNC150" s="21"/>
      <c r="FND150" s="21"/>
      <c r="FNE150" s="21"/>
      <c r="FNF150" s="21"/>
      <c r="FNG150" s="21"/>
      <c r="FNH150" s="21"/>
      <c r="FNI150" s="21"/>
      <c r="FNJ150" s="21"/>
      <c r="FNK150" s="21"/>
      <c r="FNL150" s="21"/>
      <c r="FNM150" s="21"/>
      <c r="FNN150" s="21"/>
      <c r="FNO150" s="21"/>
      <c r="FNP150" s="21"/>
      <c r="FNQ150" s="21"/>
      <c r="FNR150" s="21"/>
      <c r="FNS150" s="21"/>
      <c r="FNT150" s="21"/>
      <c r="FNU150" s="21"/>
      <c r="FNV150" s="21"/>
      <c r="FNW150" s="21"/>
      <c r="FNX150" s="21"/>
      <c r="FNY150" s="21"/>
      <c r="FNZ150" s="21"/>
      <c r="FOA150" s="21"/>
      <c r="FOB150" s="21"/>
      <c r="FOC150" s="21"/>
      <c r="FOD150" s="21"/>
      <c r="FOE150" s="21"/>
      <c r="FOF150" s="21"/>
      <c r="FOG150" s="21"/>
      <c r="FOH150" s="21"/>
      <c r="FOI150" s="21"/>
      <c r="FOJ150" s="21"/>
      <c r="FOK150" s="21"/>
      <c r="FOL150" s="21"/>
      <c r="FOM150" s="21"/>
      <c r="FON150" s="21"/>
      <c r="FOO150" s="21"/>
      <c r="FOP150" s="21"/>
      <c r="FOQ150" s="21"/>
      <c r="FOR150" s="21"/>
      <c r="FOS150" s="21"/>
      <c r="FOT150" s="21"/>
      <c r="FOU150" s="21"/>
      <c r="FOV150" s="21"/>
      <c r="FOW150" s="21"/>
      <c r="FOX150" s="21"/>
      <c r="FOY150" s="21"/>
      <c r="FOZ150" s="21"/>
      <c r="FPA150" s="21"/>
      <c r="FPB150" s="21"/>
      <c r="FPC150" s="21"/>
      <c r="FPD150" s="21"/>
      <c r="FPE150" s="21"/>
      <c r="FPF150" s="21"/>
      <c r="FPG150" s="21"/>
      <c r="FPH150" s="21"/>
      <c r="FPI150" s="21"/>
      <c r="FPJ150" s="21"/>
      <c r="FPK150" s="21"/>
      <c r="FPL150" s="21"/>
      <c r="FPM150" s="21"/>
      <c r="FPN150" s="21"/>
      <c r="FPO150" s="21"/>
      <c r="FPP150" s="21"/>
      <c r="FPQ150" s="21"/>
      <c r="FPR150" s="21"/>
      <c r="FPS150" s="21"/>
      <c r="FPT150" s="21"/>
      <c r="FPU150" s="21"/>
      <c r="FPV150" s="21"/>
      <c r="FPW150" s="21"/>
      <c r="FPX150" s="21"/>
      <c r="FPY150" s="21"/>
      <c r="FPZ150" s="21"/>
      <c r="FQA150" s="21"/>
      <c r="FQB150" s="21"/>
      <c r="FQC150" s="21"/>
      <c r="FQD150" s="21"/>
      <c r="FQE150" s="21"/>
      <c r="FQF150" s="21"/>
      <c r="FQG150" s="21"/>
      <c r="FQH150" s="21"/>
      <c r="FQI150" s="21"/>
      <c r="FQJ150" s="21"/>
      <c r="FQK150" s="21"/>
      <c r="FQL150" s="21"/>
      <c r="FQM150" s="21"/>
      <c r="FQN150" s="21"/>
      <c r="FQO150" s="21"/>
      <c r="FQP150" s="21"/>
      <c r="FQQ150" s="21"/>
      <c r="FQR150" s="21"/>
      <c r="FQS150" s="21"/>
      <c r="FQT150" s="21"/>
      <c r="FQU150" s="21"/>
      <c r="FQV150" s="21"/>
      <c r="FQW150" s="21"/>
      <c r="FQX150" s="21"/>
      <c r="FQY150" s="21"/>
      <c r="FQZ150" s="21"/>
      <c r="FRA150" s="21"/>
      <c r="FRB150" s="21"/>
      <c r="FRC150" s="21"/>
      <c r="FRD150" s="21"/>
      <c r="FRE150" s="21"/>
      <c r="FRF150" s="21"/>
      <c r="FRG150" s="21"/>
      <c r="FRH150" s="21"/>
      <c r="FRI150" s="21"/>
      <c r="FRJ150" s="21"/>
      <c r="FRK150" s="21"/>
      <c r="FRL150" s="21"/>
      <c r="FRM150" s="21"/>
      <c r="FRN150" s="21"/>
      <c r="FRO150" s="21"/>
      <c r="FRP150" s="21"/>
      <c r="FRQ150" s="21"/>
      <c r="FRR150" s="21"/>
      <c r="FRS150" s="21"/>
      <c r="FRT150" s="21"/>
      <c r="FRU150" s="21"/>
      <c r="FRV150" s="21"/>
      <c r="FRW150" s="21"/>
      <c r="FRX150" s="21"/>
      <c r="FRY150" s="21"/>
      <c r="FRZ150" s="21"/>
      <c r="FSA150" s="21"/>
      <c r="FSB150" s="21"/>
      <c r="FSC150" s="21"/>
      <c r="FSD150" s="21"/>
      <c r="FSE150" s="21"/>
      <c r="FSF150" s="21"/>
      <c r="FSG150" s="21"/>
      <c r="FSH150" s="21"/>
      <c r="FSI150" s="21"/>
      <c r="FSJ150" s="21"/>
      <c r="FSK150" s="21"/>
      <c r="FSL150" s="21"/>
      <c r="FSM150" s="21"/>
      <c r="FSN150" s="21"/>
      <c r="FSO150" s="21"/>
      <c r="FSP150" s="21"/>
      <c r="FSQ150" s="21"/>
      <c r="FSR150" s="21"/>
      <c r="FSS150" s="21"/>
      <c r="FST150" s="21"/>
      <c r="FSU150" s="21"/>
      <c r="FSV150" s="21"/>
      <c r="FSW150" s="21"/>
      <c r="FSX150" s="21"/>
      <c r="FSY150" s="21"/>
      <c r="FSZ150" s="21"/>
      <c r="FTA150" s="21"/>
      <c r="FTB150" s="21"/>
      <c r="FTC150" s="21"/>
      <c r="FTD150" s="21"/>
      <c r="FTE150" s="21"/>
      <c r="FTF150" s="21"/>
      <c r="FTG150" s="21"/>
      <c r="FTH150" s="21"/>
      <c r="FTI150" s="21"/>
      <c r="FTJ150" s="21"/>
      <c r="FTK150" s="21"/>
      <c r="FTL150" s="21"/>
      <c r="FTM150" s="21"/>
      <c r="FTN150" s="21"/>
      <c r="FTO150" s="21"/>
      <c r="FTP150" s="21"/>
      <c r="FTQ150" s="21"/>
      <c r="FTR150" s="21"/>
      <c r="FTS150" s="21"/>
      <c r="FTT150" s="21"/>
      <c r="FTU150" s="21"/>
      <c r="FTV150" s="21"/>
      <c r="FTW150" s="21"/>
      <c r="FTX150" s="21"/>
      <c r="FTY150" s="21"/>
      <c r="FTZ150" s="21"/>
      <c r="FUA150" s="21"/>
      <c r="FUB150" s="21"/>
      <c r="FUC150" s="21"/>
      <c r="FUD150" s="21"/>
      <c r="FUE150" s="21"/>
      <c r="FUF150" s="21"/>
      <c r="FUG150" s="21"/>
      <c r="FUH150" s="21"/>
      <c r="FUI150" s="21"/>
      <c r="FUJ150" s="21"/>
      <c r="FUK150" s="21"/>
      <c r="FUL150" s="21"/>
      <c r="FUM150" s="21"/>
      <c r="FUN150" s="21"/>
      <c r="FUO150" s="21"/>
      <c r="FUP150" s="21"/>
      <c r="FUQ150" s="21"/>
      <c r="FUR150" s="21"/>
      <c r="FUS150" s="21"/>
      <c r="FUT150" s="21"/>
      <c r="FUU150" s="21"/>
      <c r="FUV150" s="21"/>
      <c r="FUW150" s="21"/>
      <c r="FUX150" s="21"/>
      <c r="FUY150" s="21"/>
      <c r="FUZ150" s="21"/>
      <c r="FVA150" s="21"/>
      <c r="FVB150" s="21"/>
      <c r="FVC150" s="21"/>
      <c r="FVD150" s="21"/>
      <c r="FVE150" s="21"/>
      <c r="FVF150" s="21"/>
      <c r="FVG150" s="21"/>
      <c r="FVH150" s="21"/>
      <c r="FVI150" s="21"/>
      <c r="FVJ150" s="21"/>
      <c r="FVK150" s="21"/>
      <c r="FVL150" s="21"/>
      <c r="FVM150" s="21"/>
      <c r="FVN150" s="21"/>
      <c r="FVO150" s="21"/>
      <c r="FVP150" s="21"/>
      <c r="FVQ150" s="21"/>
      <c r="FVR150" s="21"/>
      <c r="FVS150" s="21"/>
      <c r="FVT150" s="21"/>
      <c r="FVU150" s="21"/>
      <c r="FVV150" s="21"/>
      <c r="FVW150" s="21"/>
      <c r="FVX150" s="21"/>
      <c r="FVY150" s="21"/>
      <c r="FVZ150" s="21"/>
      <c r="FWA150" s="21"/>
      <c r="FWB150" s="21"/>
      <c r="FWC150" s="21"/>
      <c r="FWD150" s="21"/>
      <c r="FWE150" s="21"/>
      <c r="FWF150" s="21"/>
      <c r="FWG150" s="21"/>
      <c r="FWH150" s="21"/>
      <c r="FWI150" s="21"/>
      <c r="FWJ150" s="21"/>
      <c r="FWK150" s="21"/>
      <c r="FWL150" s="21"/>
      <c r="FWM150" s="21"/>
      <c r="FWN150" s="21"/>
      <c r="FWO150" s="21"/>
      <c r="FWP150" s="21"/>
      <c r="FWQ150" s="21"/>
      <c r="FWR150" s="21"/>
      <c r="FWS150" s="21"/>
      <c r="FWT150" s="21"/>
      <c r="FWU150" s="21"/>
      <c r="FWV150" s="21"/>
      <c r="FWW150" s="21"/>
      <c r="FWX150" s="21"/>
      <c r="FWY150" s="21"/>
      <c r="FWZ150" s="21"/>
      <c r="FXA150" s="21"/>
      <c r="FXB150" s="21"/>
      <c r="FXC150" s="21"/>
      <c r="FXD150" s="21"/>
      <c r="FXE150" s="21"/>
      <c r="FXF150" s="21"/>
      <c r="FXG150" s="21"/>
      <c r="FXH150" s="21"/>
      <c r="FXI150" s="21"/>
      <c r="FXJ150" s="21"/>
      <c r="FXK150" s="21"/>
      <c r="FXL150" s="21"/>
      <c r="FXM150" s="21"/>
      <c r="FXN150" s="21"/>
      <c r="FXO150" s="21"/>
      <c r="FXP150" s="21"/>
      <c r="FXQ150" s="21"/>
      <c r="FXR150" s="21"/>
      <c r="FXS150" s="21"/>
      <c r="FXT150" s="21"/>
      <c r="FXU150" s="21"/>
      <c r="FXV150" s="21"/>
      <c r="FXW150" s="21"/>
      <c r="FXX150" s="21"/>
      <c r="FXY150" s="21"/>
      <c r="FXZ150" s="21"/>
      <c r="FYA150" s="21"/>
      <c r="FYB150" s="21"/>
      <c r="FYC150" s="21"/>
      <c r="FYD150" s="21"/>
      <c r="FYE150" s="21"/>
      <c r="FYF150" s="21"/>
      <c r="FYG150" s="21"/>
      <c r="FYH150" s="21"/>
      <c r="FYI150" s="21"/>
      <c r="FYJ150" s="21"/>
      <c r="FYK150" s="21"/>
      <c r="FYL150" s="21"/>
      <c r="FYM150" s="21"/>
      <c r="FYN150" s="21"/>
      <c r="FYO150" s="21"/>
      <c r="FYP150" s="21"/>
      <c r="FYQ150" s="21"/>
      <c r="FYR150" s="21"/>
      <c r="FYS150" s="21"/>
      <c r="FYT150" s="21"/>
      <c r="FYU150" s="21"/>
      <c r="FYV150" s="21"/>
      <c r="FYW150" s="21"/>
      <c r="FYX150" s="21"/>
      <c r="FYY150" s="21"/>
      <c r="FYZ150" s="21"/>
      <c r="FZA150" s="21"/>
      <c r="FZB150" s="21"/>
      <c r="FZC150" s="21"/>
      <c r="FZD150" s="21"/>
      <c r="FZE150" s="21"/>
      <c r="FZF150" s="21"/>
      <c r="FZG150" s="21"/>
      <c r="FZH150" s="21"/>
      <c r="FZI150" s="21"/>
      <c r="FZJ150" s="21"/>
      <c r="FZK150" s="21"/>
      <c r="FZL150" s="21"/>
      <c r="FZM150" s="21"/>
      <c r="FZN150" s="21"/>
      <c r="FZO150" s="21"/>
      <c r="FZP150" s="21"/>
      <c r="FZQ150" s="21"/>
      <c r="FZR150" s="21"/>
      <c r="FZS150" s="21"/>
      <c r="FZT150" s="21"/>
      <c r="FZU150" s="21"/>
      <c r="FZV150" s="21"/>
      <c r="FZW150" s="21"/>
      <c r="FZX150" s="21"/>
      <c r="FZY150" s="21"/>
      <c r="FZZ150" s="21"/>
      <c r="GAA150" s="21"/>
      <c r="GAB150" s="21"/>
      <c r="GAC150" s="21"/>
      <c r="GAD150" s="21"/>
      <c r="GAE150" s="21"/>
      <c r="GAF150" s="21"/>
      <c r="GAG150" s="21"/>
      <c r="GAH150" s="21"/>
      <c r="GAI150" s="21"/>
      <c r="GAJ150" s="21"/>
      <c r="GAK150" s="21"/>
      <c r="GAL150" s="21"/>
      <c r="GAM150" s="21"/>
      <c r="GAN150" s="21"/>
      <c r="GAO150" s="21"/>
      <c r="GAP150" s="21"/>
      <c r="GAQ150" s="21"/>
      <c r="GAR150" s="21"/>
      <c r="GAS150" s="21"/>
      <c r="GAT150" s="21"/>
      <c r="GAU150" s="21"/>
      <c r="GAV150" s="21"/>
      <c r="GAW150" s="21"/>
      <c r="GAX150" s="21"/>
      <c r="GAY150" s="21"/>
      <c r="GAZ150" s="21"/>
      <c r="GBA150" s="21"/>
      <c r="GBB150" s="21"/>
      <c r="GBC150" s="21"/>
      <c r="GBD150" s="21"/>
      <c r="GBE150" s="21"/>
      <c r="GBF150" s="21"/>
      <c r="GBG150" s="21"/>
      <c r="GBH150" s="21"/>
      <c r="GBI150" s="21"/>
      <c r="GBJ150" s="21"/>
      <c r="GBK150" s="21"/>
      <c r="GBL150" s="21"/>
      <c r="GBM150" s="21"/>
      <c r="GBN150" s="21"/>
      <c r="GBO150" s="21"/>
      <c r="GBP150" s="21"/>
      <c r="GBQ150" s="21"/>
      <c r="GBR150" s="21"/>
      <c r="GBS150" s="21"/>
      <c r="GBT150" s="21"/>
      <c r="GBU150" s="21"/>
      <c r="GBV150" s="21"/>
      <c r="GBW150" s="21"/>
      <c r="GBX150" s="21"/>
      <c r="GBY150" s="21"/>
      <c r="GBZ150" s="21"/>
      <c r="GCA150" s="21"/>
      <c r="GCB150" s="21"/>
      <c r="GCC150" s="21"/>
      <c r="GCD150" s="21"/>
      <c r="GCE150" s="21"/>
      <c r="GCF150" s="21"/>
      <c r="GCG150" s="21"/>
      <c r="GCH150" s="21"/>
      <c r="GCI150" s="21"/>
      <c r="GCJ150" s="21"/>
      <c r="GCK150" s="21"/>
      <c r="GCL150" s="21"/>
      <c r="GCM150" s="21"/>
      <c r="GCN150" s="21"/>
      <c r="GCO150" s="21"/>
      <c r="GCP150" s="21"/>
      <c r="GCQ150" s="21"/>
      <c r="GCR150" s="21"/>
      <c r="GCS150" s="21"/>
      <c r="GCT150" s="21"/>
      <c r="GCU150" s="21"/>
      <c r="GCV150" s="21"/>
      <c r="GCW150" s="21"/>
      <c r="GCX150" s="21"/>
      <c r="GCY150" s="21"/>
      <c r="GCZ150" s="21"/>
      <c r="GDA150" s="21"/>
      <c r="GDB150" s="21"/>
      <c r="GDC150" s="21"/>
      <c r="GDD150" s="21"/>
      <c r="GDE150" s="21"/>
      <c r="GDF150" s="21"/>
      <c r="GDG150" s="21"/>
      <c r="GDH150" s="21"/>
      <c r="GDI150" s="21"/>
      <c r="GDJ150" s="21"/>
      <c r="GDK150" s="21"/>
      <c r="GDL150" s="21"/>
      <c r="GDM150" s="21"/>
      <c r="GDN150" s="21"/>
      <c r="GDO150" s="21"/>
      <c r="GDP150" s="21"/>
      <c r="GDQ150" s="21"/>
      <c r="GDR150" s="21"/>
      <c r="GDS150" s="21"/>
      <c r="GDT150" s="21"/>
      <c r="GDU150" s="21"/>
      <c r="GDV150" s="21"/>
      <c r="GDW150" s="21"/>
      <c r="GDX150" s="21"/>
      <c r="GDY150" s="21"/>
      <c r="GDZ150" s="21"/>
      <c r="GEA150" s="21"/>
      <c r="GEB150" s="21"/>
      <c r="GEC150" s="21"/>
      <c r="GED150" s="21"/>
      <c r="GEE150" s="21"/>
      <c r="GEF150" s="21"/>
      <c r="GEG150" s="21"/>
      <c r="GEH150" s="21"/>
      <c r="GEI150" s="21"/>
      <c r="GEJ150" s="21"/>
      <c r="GEK150" s="21"/>
      <c r="GEL150" s="21"/>
      <c r="GEM150" s="21"/>
      <c r="GEN150" s="21"/>
      <c r="GEO150" s="21"/>
      <c r="GEP150" s="21"/>
      <c r="GEQ150" s="21"/>
      <c r="GER150" s="21"/>
      <c r="GES150" s="21"/>
      <c r="GET150" s="21"/>
      <c r="GEU150" s="21"/>
      <c r="GEV150" s="21"/>
      <c r="GEW150" s="21"/>
      <c r="GEX150" s="21"/>
      <c r="GEY150" s="21"/>
      <c r="GEZ150" s="21"/>
      <c r="GFA150" s="21"/>
      <c r="GFB150" s="21"/>
      <c r="GFC150" s="21"/>
      <c r="GFD150" s="21"/>
      <c r="GFE150" s="21"/>
      <c r="GFF150" s="21"/>
      <c r="GFG150" s="21"/>
      <c r="GFH150" s="21"/>
      <c r="GFI150" s="21"/>
      <c r="GFJ150" s="21"/>
      <c r="GFK150" s="21"/>
      <c r="GFL150" s="21"/>
      <c r="GFM150" s="21"/>
      <c r="GFN150" s="21"/>
      <c r="GFO150" s="21"/>
      <c r="GFP150" s="21"/>
      <c r="GFQ150" s="21"/>
      <c r="GFR150" s="21"/>
      <c r="GFS150" s="21"/>
      <c r="GFT150" s="21"/>
      <c r="GFU150" s="21"/>
      <c r="GFV150" s="21"/>
      <c r="GFW150" s="21"/>
      <c r="GFX150" s="21"/>
      <c r="GFY150" s="21"/>
      <c r="GFZ150" s="21"/>
      <c r="GGA150" s="21"/>
      <c r="GGB150" s="21"/>
      <c r="GGC150" s="21"/>
      <c r="GGD150" s="21"/>
      <c r="GGE150" s="21"/>
      <c r="GGF150" s="21"/>
      <c r="GGG150" s="21"/>
      <c r="GGH150" s="21"/>
      <c r="GGI150" s="21"/>
      <c r="GGJ150" s="21"/>
      <c r="GGK150" s="21"/>
      <c r="GGL150" s="21"/>
      <c r="GGM150" s="21"/>
      <c r="GGN150" s="21"/>
      <c r="GGO150" s="21"/>
      <c r="GGP150" s="21"/>
      <c r="GGQ150" s="21"/>
      <c r="GGR150" s="21"/>
      <c r="GGS150" s="21"/>
      <c r="GGT150" s="21"/>
      <c r="GGU150" s="21"/>
      <c r="GGV150" s="21"/>
      <c r="GGW150" s="21"/>
      <c r="GGX150" s="21"/>
      <c r="GGY150" s="21"/>
      <c r="GGZ150" s="21"/>
      <c r="GHA150" s="21"/>
      <c r="GHB150" s="21"/>
      <c r="GHC150" s="21"/>
      <c r="GHD150" s="21"/>
      <c r="GHE150" s="21"/>
      <c r="GHF150" s="21"/>
      <c r="GHG150" s="21"/>
      <c r="GHH150" s="21"/>
      <c r="GHI150" s="21"/>
      <c r="GHJ150" s="21"/>
      <c r="GHK150" s="21"/>
      <c r="GHL150" s="21"/>
      <c r="GHM150" s="21"/>
      <c r="GHN150" s="21"/>
      <c r="GHO150" s="21"/>
      <c r="GHP150" s="21"/>
      <c r="GHQ150" s="21"/>
      <c r="GHR150" s="21"/>
      <c r="GHS150" s="21"/>
      <c r="GHT150" s="21"/>
      <c r="GHU150" s="21"/>
      <c r="GHV150" s="21"/>
      <c r="GHW150" s="21"/>
      <c r="GHX150" s="21"/>
      <c r="GHY150" s="21"/>
      <c r="GHZ150" s="21"/>
      <c r="GIA150" s="21"/>
      <c r="GIB150" s="21"/>
      <c r="GIC150" s="21"/>
      <c r="GID150" s="21"/>
      <c r="GIE150" s="21"/>
      <c r="GIF150" s="21"/>
      <c r="GIG150" s="21"/>
      <c r="GIH150" s="21"/>
      <c r="GII150" s="21"/>
      <c r="GIJ150" s="21"/>
      <c r="GIK150" s="21"/>
      <c r="GIL150" s="21"/>
      <c r="GIM150" s="21"/>
      <c r="GIN150" s="21"/>
      <c r="GIO150" s="21"/>
      <c r="GIP150" s="21"/>
      <c r="GIQ150" s="21"/>
      <c r="GIR150" s="21"/>
      <c r="GIS150" s="21"/>
      <c r="GIT150" s="21"/>
      <c r="GIU150" s="21"/>
      <c r="GIV150" s="21"/>
      <c r="GIW150" s="21"/>
      <c r="GIX150" s="21"/>
      <c r="GIY150" s="21"/>
      <c r="GIZ150" s="21"/>
      <c r="GJA150" s="21"/>
      <c r="GJB150" s="21"/>
      <c r="GJC150" s="21"/>
      <c r="GJD150" s="21"/>
      <c r="GJE150" s="21"/>
      <c r="GJF150" s="21"/>
      <c r="GJG150" s="21"/>
      <c r="GJH150" s="21"/>
      <c r="GJI150" s="21"/>
      <c r="GJJ150" s="21"/>
      <c r="GJK150" s="21"/>
      <c r="GJL150" s="21"/>
      <c r="GJM150" s="21"/>
      <c r="GJN150" s="21"/>
      <c r="GJO150" s="21"/>
      <c r="GJP150" s="21"/>
      <c r="GJQ150" s="21"/>
      <c r="GJR150" s="21"/>
      <c r="GJS150" s="21"/>
      <c r="GJT150" s="21"/>
      <c r="GJU150" s="21"/>
      <c r="GJV150" s="21"/>
      <c r="GJW150" s="21"/>
      <c r="GJX150" s="21"/>
      <c r="GJY150" s="21"/>
      <c r="GJZ150" s="21"/>
      <c r="GKA150" s="21"/>
      <c r="GKB150" s="21"/>
      <c r="GKC150" s="21"/>
      <c r="GKD150" s="21"/>
      <c r="GKE150" s="21"/>
      <c r="GKF150" s="21"/>
      <c r="GKG150" s="21"/>
      <c r="GKH150" s="21"/>
      <c r="GKI150" s="21"/>
      <c r="GKJ150" s="21"/>
      <c r="GKK150" s="21"/>
      <c r="GKL150" s="21"/>
      <c r="GKM150" s="21"/>
      <c r="GKN150" s="21"/>
      <c r="GKO150" s="21"/>
      <c r="GKP150" s="21"/>
      <c r="GKQ150" s="21"/>
      <c r="GKR150" s="21"/>
      <c r="GKS150" s="21"/>
      <c r="GKT150" s="21"/>
      <c r="GKU150" s="21"/>
      <c r="GKV150" s="21"/>
      <c r="GKW150" s="21"/>
      <c r="GKX150" s="21"/>
      <c r="GKY150" s="21"/>
      <c r="GKZ150" s="21"/>
      <c r="GLA150" s="21"/>
      <c r="GLB150" s="21"/>
      <c r="GLC150" s="21"/>
      <c r="GLD150" s="21"/>
      <c r="GLE150" s="21"/>
      <c r="GLF150" s="21"/>
      <c r="GLG150" s="21"/>
      <c r="GLH150" s="21"/>
      <c r="GLI150" s="21"/>
      <c r="GLJ150" s="21"/>
      <c r="GLK150" s="21"/>
      <c r="GLL150" s="21"/>
      <c r="GLM150" s="21"/>
      <c r="GLN150" s="21"/>
      <c r="GLO150" s="21"/>
      <c r="GLP150" s="21"/>
      <c r="GLQ150" s="21"/>
      <c r="GLR150" s="21"/>
      <c r="GLS150" s="21"/>
      <c r="GLT150" s="21"/>
      <c r="GLU150" s="21"/>
      <c r="GLV150" s="21"/>
      <c r="GLW150" s="21"/>
      <c r="GLX150" s="21"/>
      <c r="GLY150" s="21"/>
      <c r="GLZ150" s="21"/>
      <c r="GMA150" s="21"/>
      <c r="GMB150" s="21"/>
      <c r="GMC150" s="21"/>
      <c r="GMD150" s="21"/>
      <c r="GME150" s="21"/>
      <c r="GMF150" s="21"/>
      <c r="GMG150" s="21"/>
      <c r="GMH150" s="21"/>
      <c r="GMI150" s="21"/>
      <c r="GMJ150" s="21"/>
      <c r="GMK150" s="21"/>
      <c r="GML150" s="21"/>
      <c r="GMM150" s="21"/>
      <c r="GMN150" s="21"/>
      <c r="GMO150" s="21"/>
      <c r="GMP150" s="21"/>
      <c r="GMQ150" s="21"/>
      <c r="GMR150" s="21"/>
      <c r="GMS150" s="21"/>
      <c r="GMT150" s="21"/>
      <c r="GMU150" s="21"/>
      <c r="GMV150" s="21"/>
      <c r="GMW150" s="21"/>
      <c r="GMX150" s="21"/>
      <c r="GMY150" s="21"/>
      <c r="GMZ150" s="21"/>
      <c r="GNA150" s="21"/>
      <c r="GNB150" s="21"/>
      <c r="GNC150" s="21"/>
      <c r="GND150" s="21"/>
      <c r="GNE150" s="21"/>
      <c r="GNF150" s="21"/>
      <c r="GNG150" s="21"/>
      <c r="GNH150" s="21"/>
      <c r="GNI150" s="21"/>
      <c r="GNJ150" s="21"/>
      <c r="GNK150" s="21"/>
      <c r="GNL150" s="21"/>
      <c r="GNM150" s="21"/>
      <c r="GNN150" s="21"/>
      <c r="GNO150" s="21"/>
      <c r="GNP150" s="21"/>
      <c r="GNQ150" s="21"/>
      <c r="GNR150" s="21"/>
      <c r="GNS150" s="21"/>
      <c r="GNT150" s="21"/>
      <c r="GNU150" s="21"/>
      <c r="GNV150" s="21"/>
      <c r="GNW150" s="21"/>
      <c r="GNX150" s="21"/>
      <c r="GNY150" s="21"/>
      <c r="GNZ150" s="21"/>
      <c r="GOA150" s="21"/>
      <c r="GOB150" s="21"/>
      <c r="GOC150" s="21"/>
      <c r="GOD150" s="21"/>
      <c r="GOE150" s="21"/>
      <c r="GOF150" s="21"/>
      <c r="GOG150" s="21"/>
      <c r="GOH150" s="21"/>
      <c r="GOI150" s="21"/>
      <c r="GOJ150" s="21"/>
      <c r="GOK150" s="21"/>
      <c r="GOL150" s="21"/>
      <c r="GOM150" s="21"/>
      <c r="GON150" s="21"/>
      <c r="GOO150" s="21"/>
      <c r="GOP150" s="21"/>
      <c r="GOQ150" s="21"/>
      <c r="GOR150" s="21"/>
      <c r="GOS150" s="21"/>
      <c r="GOT150" s="21"/>
      <c r="GOU150" s="21"/>
      <c r="GOV150" s="21"/>
      <c r="GOW150" s="21"/>
      <c r="GOX150" s="21"/>
      <c r="GOY150" s="21"/>
      <c r="GOZ150" s="21"/>
      <c r="GPA150" s="21"/>
      <c r="GPB150" s="21"/>
      <c r="GPC150" s="21"/>
      <c r="GPD150" s="21"/>
      <c r="GPE150" s="21"/>
      <c r="GPF150" s="21"/>
      <c r="GPG150" s="21"/>
      <c r="GPH150" s="21"/>
      <c r="GPI150" s="21"/>
      <c r="GPJ150" s="21"/>
      <c r="GPK150" s="21"/>
      <c r="GPL150" s="21"/>
      <c r="GPM150" s="21"/>
      <c r="GPN150" s="21"/>
      <c r="GPO150" s="21"/>
      <c r="GPP150" s="21"/>
      <c r="GPQ150" s="21"/>
      <c r="GPR150" s="21"/>
      <c r="GPS150" s="21"/>
      <c r="GPT150" s="21"/>
      <c r="GPU150" s="21"/>
      <c r="GPV150" s="21"/>
      <c r="GPW150" s="21"/>
      <c r="GPX150" s="21"/>
      <c r="GPY150" s="21"/>
      <c r="GPZ150" s="21"/>
      <c r="GQA150" s="21"/>
      <c r="GQB150" s="21"/>
      <c r="GQC150" s="21"/>
      <c r="GQD150" s="21"/>
      <c r="GQE150" s="21"/>
      <c r="GQF150" s="21"/>
      <c r="GQG150" s="21"/>
      <c r="GQH150" s="21"/>
      <c r="GQI150" s="21"/>
      <c r="GQJ150" s="21"/>
      <c r="GQK150" s="21"/>
      <c r="GQL150" s="21"/>
      <c r="GQM150" s="21"/>
      <c r="GQN150" s="21"/>
      <c r="GQO150" s="21"/>
      <c r="GQP150" s="21"/>
      <c r="GQQ150" s="21"/>
      <c r="GQR150" s="21"/>
      <c r="GQS150" s="21"/>
      <c r="GQT150" s="21"/>
      <c r="GQU150" s="21"/>
      <c r="GQV150" s="21"/>
      <c r="GQW150" s="21"/>
      <c r="GQX150" s="21"/>
      <c r="GQY150" s="21"/>
      <c r="GQZ150" s="21"/>
      <c r="GRA150" s="21"/>
      <c r="GRB150" s="21"/>
      <c r="GRC150" s="21"/>
      <c r="GRD150" s="21"/>
      <c r="GRE150" s="21"/>
      <c r="GRF150" s="21"/>
      <c r="GRG150" s="21"/>
      <c r="GRH150" s="21"/>
      <c r="GRI150" s="21"/>
      <c r="GRJ150" s="21"/>
      <c r="GRK150" s="21"/>
      <c r="GRL150" s="21"/>
      <c r="GRM150" s="21"/>
      <c r="GRN150" s="21"/>
      <c r="GRO150" s="21"/>
      <c r="GRP150" s="21"/>
      <c r="GRQ150" s="21"/>
      <c r="GRR150" s="21"/>
      <c r="GRS150" s="21"/>
      <c r="GRT150" s="21"/>
      <c r="GRU150" s="21"/>
      <c r="GRV150" s="21"/>
      <c r="GRW150" s="21"/>
      <c r="GRX150" s="21"/>
      <c r="GRY150" s="21"/>
      <c r="GRZ150" s="21"/>
      <c r="GSA150" s="21"/>
      <c r="GSB150" s="21"/>
      <c r="GSC150" s="21"/>
      <c r="GSD150" s="21"/>
      <c r="GSE150" s="21"/>
      <c r="GSF150" s="21"/>
      <c r="GSG150" s="21"/>
      <c r="GSH150" s="21"/>
      <c r="GSI150" s="21"/>
      <c r="GSJ150" s="21"/>
      <c r="GSK150" s="21"/>
      <c r="GSL150" s="21"/>
      <c r="GSM150" s="21"/>
      <c r="GSN150" s="21"/>
      <c r="GSO150" s="21"/>
      <c r="GSP150" s="21"/>
      <c r="GSQ150" s="21"/>
      <c r="GSR150" s="21"/>
      <c r="GSS150" s="21"/>
      <c r="GST150" s="21"/>
      <c r="GSU150" s="21"/>
      <c r="GSV150" s="21"/>
      <c r="GSW150" s="21"/>
      <c r="GSX150" s="21"/>
      <c r="GSY150" s="21"/>
      <c r="GSZ150" s="21"/>
      <c r="GTA150" s="21"/>
      <c r="GTB150" s="21"/>
      <c r="GTC150" s="21"/>
      <c r="GTD150" s="21"/>
      <c r="GTE150" s="21"/>
      <c r="GTF150" s="21"/>
      <c r="GTG150" s="21"/>
      <c r="GTH150" s="21"/>
      <c r="GTI150" s="21"/>
      <c r="GTJ150" s="21"/>
      <c r="GTK150" s="21"/>
      <c r="GTL150" s="21"/>
      <c r="GTM150" s="21"/>
      <c r="GTN150" s="21"/>
      <c r="GTO150" s="21"/>
      <c r="GTP150" s="21"/>
      <c r="GTQ150" s="21"/>
      <c r="GTR150" s="21"/>
      <c r="GTS150" s="21"/>
      <c r="GTT150" s="21"/>
      <c r="GTU150" s="21"/>
      <c r="GTV150" s="21"/>
      <c r="GTW150" s="21"/>
      <c r="GTX150" s="21"/>
      <c r="GTY150" s="21"/>
      <c r="GTZ150" s="21"/>
      <c r="GUA150" s="21"/>
      <c r="GUB150" s="21"/>
      <c r="GUC150" s="21"/>
      <c r="GUD150" s="21"/>
      <c r="GUE150" s="21"/>
      <c r="GUF150" s="21"/>
      <c r="GUG150" s="21"/>
      <c r="GUH150" s="21"/>
      <c r="GUI150" s="21"/>
      <c r="GUJ150" s="21"/>
      <c r="GUK150" s="21"/>
      <c r="GUL150" s="21"/>
      <c r="GUM150" s="21"/>
      <c r="GUN150" s="21"/>
      <c r="GUO150" s="21"/>
      <c r="GUP150" s="21"/>
      <c r="GUQ150" s="21"/>
      <c r="GUR150" s="21"/>
      <c r="GUS150" s="21"/>
      <c r="GUT150" s="21"/>
      <c r="GUU150" s="21"/>
      <c r="GUV150" s="21"/>
      <c r="GUW150" s="21"/>
      <c r="GUX150" s="21"/>
      <c r="GUY150" s="21"/>
      <c r="GUZ150" s="21"/>
      <c r="GVA150" s="21"/>
      <c r="GVB150" s="21"/>
      <c r="GVC150" s="21"/>
      <c r="GVD150" s="21"/>
      <c r="GVE150" s="21"/>
      <c r="GVF150" s="21"/>
      <c r="GVG150" s="21"/>
      <c r="GVH150" s="21"/>
      <c r="GVI150" s="21"/>
      <c r="GVJ150" s="21"/>
      <c r="GVK150" s="21"/>
      <c r="GVL150" s="21"/>
      <c r="GVM150" s="21"/>
      <c r="GVN150" s="21"/>
      <c r="GVO150" s="21"/>
      <c r="GVP150" s="21"/>
      <c r="GVQ150" s="21"/>
      <c r="GVR150" s="21"/>
      <c r="GVS150" s="21"/>
      <c r="GVT150" s="21"/>
      <c r="GVU150" s="21"/>
      <c r="GVV150" s="21"/>
      <c r="GVW150" s="21"/>
      <c r="GVX150" s="21"/>
      <c r="GVY150" s="21"/>
      <c r="GVZ150" s="21"/>
      <c r="GWA150" s="21"/>
      <c r="GWB150" s="21"/>
      <c r="GWC150" s="21"/>
      <c r="GWD150" s="21"/>
      <c r="GWE150" s="21"/>
      <c r="GWF150" s="21"/>
      <c r="GWG150" s="21"/>
      <c r="GWH150" s="21"/>
      <c r="GWI150" s="21"/>
      <c r="GWJ150" s="21"/>
      <c r="GWK150" s="21"/>
      <c r="GWL150" s="21"/>
      <c r="GWM150" s="21"/>
      <c r="GWN150" s="21"/>
      <c r="GWO150" s="21"/>
      <c r="GWP150" s="21"/>
      <c r="GWQ150" s="21"/>
      <c r="GWR150" s="21"/>
      <c r="GWS150" s="21"/>
      <c r="GWT150" s="21"/>
      <c r="GWU150" s="21"/>
      <c r="GWV150" s="21"/>
      <c r="GWW150" s="21"/>
      <c r="GWX150" s="21"/>
      <c r="GWY150" s="21"/>
      <c r="GWZ150" s="21"/>
      <c r="GXA150" s="21"/>
      <c r="GXB150" s="21"/>
      <c r="GXC150" s="21"/>
      <c r="GXD150" s="21"/>
      <c r="GXE150" s="21"/>
      <c r="GXF150" s="21"/>
      <c r="GXG150" s="21"/>
      <c r="GXH150" s="21"/>
      <c r="GXI150" s="21"/>
      <c r="GXJ150" s="21"/>
      <c r="GXK150" s="21"/>
      <c r="GXL150" s="21"/>
      <c r="GXM150" s="21"/>
      <c r="GXN150" s="21"/>
      <c r="GXO150" s="21"/>
      <c r="GXP150" s="21"/>
      <c r="GXQ150" s="21"/>
      <c r="GXR150" s="21"/>
      <c r="GXS150" s="21"/>
      <c r="GXT150" s="21"/>
      <c r="GXU150" s="21"/>
      <c r="GXV150" s="21"/>
      <c r="GXW150" s="21"/>
      <c r="GXX150" s="21"/>
      <c r="GXY150" s="21"/>
      <c r="GXZ150" s="21"/>
      <c r="GYA150" s="21"/>
      <c r="GYB150" s="21"/>
      <c r="GYC150" s="21"/>
      <c r="GYD150" s="21"/>
      <c r="GYE150" s="21"/>
      <c r="GYF150" s="21"/>
      <c r="GYG150" s="21"/>
      <c r="GYH150" s="21"/>
      <c r="GYI150" s="21"/>
      <c r="GYJ150" s="21"/>
      <c r="GYK150" s="21"/>
      <c r="GYL150" s="21"/>
      <c r="GYM150" s="21"/>
      <c r="GYN150" s="21"/>
      <c r="GYO150" s="21"/>
      <c r="GYP150" s="21"/>
      <c r="GYQ150" s="21"/>
      <c r="GYR150" s="21"/>
      <c r="GYS150" s="21"/>
      <c r="GYT150" s="21"/>
      <c r="GYU150" s="21"/>
      <c r="GYV150" s="21"/>
      <c r="GYW150" s="21"/>
      <c r="GYX150" s="21"/>
      <c r="GYY150" s="21"/>
      <c r="GYZ150" s="21"/>
      <c r="GZA150" s="21"/>
      <c r="GZB150" s="21"/>
      <c r="GZC150" s="21"/>
      <c r="GZD150" s="21"/>
      <c r="GZE150" s="21"/>
      <c r="GZF150" s="21"/>
      <c r="GZG150" s="21"/>
      <c r="GZH150" s="21"/>
      <c r="GZI150" s="21"/>
      <c r="GZJ150" s="21"/>
      <c r="GZK150" s="21"/>
      <c r="GZL150" s="21"/>
      <c r="GZM150" s="21"/>
      <c r="GZN150" s="21"/>
      <c r="GZO150" s="21"/>
      <c r="GZP150" s="21"/>
      <c r="GZQ150" s="21"/>
      <c r="GZR150" s="21"/>
      <c r="GZS150" s="21"/>
      <c r="GZT150" s="21"/>
      <c r="GZU150" s="21"/>
      <c r="GZV150" s="21"/>
      <c r="GZW150" s="21"/>
      <c r="GZX150" s="21"/>
      <c r="GZY150" s="21"/>
      <c r="GZZ150" s="21"/>
      <c r="HAA150" s="21"/>
      <c r="HAB150" s="21"/>
      <c r="HAC150" s="21"/>
      <c r="HAD150" s="21"/>
      <c r="HAE150" s="21"/>
      <c r="HAF150" s="21"/>
      <c r="HAG150" s="21"/>
      <c r="HAH150" s="21"/>
      <c r="HAI150" s="21"/>
      <c r="HAJ150" s="21"/>
      <c r="HAK150" s="21"/>
      <c r="HAL150" s="21"/>
      <c r="HAM150" s="21"/>
      <c r="HAN150" s="21"/>
      <c r="HAO150" s="21"/>
      <c r="HAP150" s="21"/>
      <c r="HAQ150" s="21"/>
      <c r="HAR150" s="21"/>
      <c r="HAS150" s="21"/>
      <c r="HAT150" s="21"/>
      <c r="HAU150" s="21"/>
      <c r="HAV150" s="21"/>
      <c r="HAW150" s="21"/>
      <c r="HAX150" s="21"/>
      <c r="HAY150" s="21"/>
      <c r="HAZ150" s="21"/>
      <c r="HBA150" s="21"/>
      <c r="HBB150" s="21"/>
      <c r="HBC150" s="21"/>
      <c r="HBD150" s="21"/>
      <c r="HBE150" s="21"/>
      <c r="HBF150" s="21"/>
      <c r="HBG150" s="21"/>
      <c r="HBH150" s="21"/>
      <c r="HBI150" s="21"/>
      <c r="HBJ150" s="21"/>
      <c r="HBK150" s="21"/>
      <c r="HBL150" s="21"/>
      <c r="HBM150" s="21"/>
      <c r="HBN150" s="21"/>
      <c r="HBO150" s="21"/>
      <c r="HBP150" s="21"/>
      <c r="HBQ150" s="21"/>
      <c r="HBR150" s="21"/>
      <c r="HBS150" s="21"/>
      <c r="HBT150" s="21"/>
      <c r="HBU150" s="21"/>
      <c r="HBV150" s="21"/>
      <c r="HBW150" s="21"/>
      <c r="HBX150" s="21"/>
      <c r="HBY150" s="21"/>
      <c r="HBZ150" s="21"/>
      <c r="HCA150" s="21"/>
      <c r="HCB150" s="21"/>
      <c r="HCC150" s="21"/>
      <c r="HCD150" s="21"/>
      <c r="HCE150" s="21"/>
      <c r="HCF150" s="21"/>
      <c r="HCG150" s="21"/>
      <c r="HCH150" s="21"/>
      <c r="HCI150" s="21"/>
      <c r="HCJ150" s="21"/>
      <c r="HCK150" s="21"/>
      <c r="HCL150" s="21"/>
      <c r="HCM150" s="21"/>
      <c r="HCN150" s="21"/>
      <c r="HCO150" s="21"/>
      <c r="HCP150" s="21"/>
      <c r="HCQ150" s="21"/>
      <c r="HCR150" s="21"/>
      <c r="HCS150" s="21"/>
      <c r="HCT150" s="21"/>
      <c r="HCU150" s="21"/>
      <c r="HCV150" s="21"/>
      <c r="HCW150" s="21"/>
      <c r="HCX150" s="21"/>
      <c r="HCY150" s="21"/>
      <c r="HCZ150" s="21"/>
      <c r="HDA150" s="21"/>
      <c r="HDB150" s="21"/>
      <c r="HDC150" s="21"/>
      <c r="HDD150" s="21"/>
      <c r="HDE150" s="21"/>
      <c r="HDF150" s="21"/>
      <c r="HDG150" s="21"/>
      <c r="HDH150" s="21"/>
      <c r="HDI150" s="21"/>
      <c r="HDJ150" s="21"/>
      <c r="HDK150" s="21"/>
      <c r="HDL150" s="21"/>
      <c r="HDM150" s="21"/>
      <c r="HDN150" s="21"/>
      <c r="HDO150" s="21"/>
      <c r="HDP150" s="21"/>
      <c r="HDQ150" s="21"/>
      <c r="HDR150" s="21"/>
      <c r="HDS150" s="21"/>
      <c r="HDT150" s="21"/>
      <c r="HDU150" s="21"/>
      <c r="HDV150" s="21"/>
      <c r="HDW150" s="21"/>
      <c r="HDX150" s="21"/>
      <c r="HDY150" s="21"/>
      <c r="HDZ150" s="21"/>
      <c r="HEA150" s="21"/>
      <c r="HEB150" s="21"/>
      <c r="HEC150" s="21"/>
      <c r="HED150" s="21"/>
      <c r="HEE150" s="21"/>
      <c r="HEF150" s="21"/>
      <c r="HEG150" s="21"/>
      <c r="HEH150" s="21"/>
      <c r="HEI150" s="21"/>
      <c r="HEJ150" s="21"/>
      <c r="HEK150" s="21"/>
      <c r="HEL150" s="21"/>
      <c r="HEM150" s="21"/>
      <c r="HEN150" s="21"/>
      <c r="HEO150" s="21"/>
      <c r="HEP150" s="21"/>
      <c r="HEQ150" s="21"/>
      <c r="HER150" s="21"/>
      <c r="HES150" s="21"/>
      <c r="HET150" s="21"/>
      <c r="HEU150" s="21"/>
      <c r="HEV150" s="21"/>
      <c r="HEW150" s="21"/>
      <c r="HEX150" s="21"/>
      <c r="HEY150" s="21"/>
      <c r="HEZ150" s="21"/>
      <c r="HFA150" s="21"/>
      <c r="HFB150" s="21"/>
      <c r="HFC150" s="21"/>
      <c r="HFD150" s="21"/>
      <c r="HFE150" s="21"/>
      <c r="HFF150" s="21"/>
      <c r="HFG150" s="21"/>
      <c r="HFH150" s="21"/>
      <c r="HFI150" s="21"/>
      <c r="HFJ150" s="21"/>
      <c r="HFK150" s="21"/>
      <c r="HFL150" s="21"/>
      <c r="HFM150" s="21"/>
      <c r="HFN150" s="21"/>
      <c r="HFO150" s="21"/>
      <c r="HFP150" s="21"/>
      <c r="HFQ150" s="21"/>
      <c r="HFR150" s="21"/>
      <c r="HFS150" s="21"/>
      <c r="HFT150" s="21"/>
      <c r="HFU150" s="21"/>
      <c r="HFV150" s="21"/>
      <c r="HFW150" s="21"/>
      <c r="HFX150" s="21"/>
      <c r="HFY150" s="21"/>
      <c r="HFZ150" s="21"/>
      <c r="HGA150" s="21"/>
      <c r="HGB150" s="21"/>
      <c r="HGC150" s="21"/>
      <c r="HGD150" s="21"/>
      <c r="HGE150" s="21"/>
      <c r="HGF150" s="21"/>
      <c r="HGG150" s="21"/>
      <c r="HGH150" s="21"/>
      <c r="HGI150" s="21"/>
      <c r="HGJ150" s="21"/>
      <c r="HGK150" s="21"/>
      <c r="HGL150" s="21"/>
      <c r="HGM150" s="21"/>
      <c r="HGN150" s="21"/>
      <c r="HGO150" s="21"/>
      <c r="HGP150" s="21"/>
      <c r="HGQ150" s="21"/>
      <c r="HGR150" s="21"/>
      <c r="HGS150" s="21"/>
      <c r="HGT150" s="21"/>
      <c r="HGU150" s="21"/>
      <c r="HGV150" s="21"/>
      <c r="HGW150" s="21"/>
      <c r="HGX150" s="21"/>
      <c r="HGY150" s="21"/>
      <c r="HGZ150" s="21"/>
      <c r="HHA150" s="21"/>
      <c r="HHB150" s="21"/>
      <c r="HHC150" s="21"/>
      <c r="HHD150" s="21"/>
      <c r="HHE150" s="21"/>
      <c r="HHF150" s="21"/>
      <c r="HHG150" s="21"/>
      <c r="HHH150" s="21"/>
      <c r="HHI150" s="21"/>
      <c r="HHJ150" s="21"/>
      <c r="HHK150" s="21"/>
      <c r="HHL150" s="21"/>
      <c r="HHM150" s="21"/>
      <c r="HHN150" s="21"/>
      <c r="HHO150" s="21"/>
      <c r="HHP150" s="21"/>
      <c r="HHQ150" s="21"/>
      <c r="HHR150" s="21"/>
      <c r="HHS150" s="21"/>
      <c r="HHT150" s="21"/>
      <c r="HHU150" s="21"/>
      <c r="HHV150" s="21"/>
      <c r="HHW150" s="21"/>
      <c r="HHX150" s="21"/>
      <c r="HHY150" s="21"/>
      <c r="HHZ150" s="21"/>
      <c r="HIA150" s="21"/>
      <c r="HIB150" s="21"/>
      <c r="HIC150" s="21"/>
      <c r="HID150" s="21"/>
      <c r="HIE150" s="21"/>
      <c r="HIF150" s="21"/>
      <c r="HIG150" s="21"/>
      <c r="HIH150" s="21"/>
      <c r="HII150" s="21"/>
      <c r="HIJ150" s="21"/>
      <c r="HIK150" s="21"/>
      <c r="HIL150" s="21"/>
      <c r="HIM150" s="21"/>
      <c r="HIN150" s="21"/>
      <c r="HIO150" s="21"/>
      <c r="HIP150" s="21"/>
      <c r="HIQ150" s="21"/>
      <c r="HIR150" s="21"/>
      <c r="HIS150" s="21"/>
      <c r="HIT150" s="21"/>
      <c r="HIU150" s="21"/>
      <c r="HIV150" s="21"/>
      <c r="HIW150" s="21"/>
      <c r="HIX150" s="21"/>
      <c r="HIY150" s="21"/>
      <c r="HIZ150" s="21"/>
      <c r="HJA150" s="21"/>
      <c r="HJB150" s="21"/>
      <c r="HJC150" s="21"/>
      <c r="HJD150" s="21"/>
      <c r="HJE150" s="21"/>
      <c r="HJF150" s="21"/>
      <c r="HJG150" s="21"/>
      <c r="HJH150" s="21"/>
      <c r="HJI150" s="21"/>
      <c r="HJJ150" s="21"/>
      <c r="HJK150" s="21"/>
      <c r="HJL150" s="21"/>
      <c r="HJM150" s="21"/>
      <c r="HJN150" s="21"/>
      <c r="HJO150" s="21"/>
      <c r="HJP150" s="21"/>
      <c r="HJQ150" s="21"/>
      <c r="HJR150" s="21"/>
      <c r="HJS150" s="21"/>
      <c r="HJT150" s="21"/>
      <c r="HJU150" s="21"/>
      <c r="HJV150" s="21"/>
      <c r="HJW150" s="21"/>
      <c r="HJX150" s="21"/>
      <c r="HJY150" s="21"/>
      <c r="HJZ150" s="21"/>
      <c r="HKA150" s="21"/>
      <c r="HKB150" s="21"/>
      <c r="HKC150" s="21"/>
      <c r="HKD150" s="21"/>
      <c r="HKE150" s="21"/>
      <c r="HKF150" s="21"/>
      <c r="HKG150" s="21"/>
      <c r="HKH150" s="21"/>
      <c r="HKI150" s="21"/>
      <c r="HKJ150" s="21"/>
      <c r="HKK150" s="21"/>
      <c r="HKL150" s="21"/>
      <c r="HKM150" s="21"/>
      <c r="HKN150" s="21"/>
      <c r="HKO150" s="21"/>
      <c r="HKP150" s="21"/>
      <c r="HKQ150" s="21"/>
      <c r="HKR150" s="21"/>
      <c r="HKS150" s="21"/>
      <c r="HKT150" s="21"/>
      <c r="HKU150" s="21"/>
      <c r="HKV150" s="21"/>
      <c r="HKW150" s="21"/>
      <c r="HKX150" s="21"/>
      <c r="HKY150" s="21"/>
      <c r="HKZ150" s="21"/>
      <c r="HLA150" s="21"/>
      <c r="HLB150" s="21"/>
      <c r="HLC150" s="21"/>
      <c r="HLD150" s="21"/>
      <c r="HLE150" s="21"/>
      <c r="HLF150" s="21"/>
      <c r="HLG150" s="21"/>
      <c r="HLH150" s="21"/>
      <c r="HLI150" s="21"/>
      <c r="HLJ150" s="21"/>
      <c r="HLK150" s="21"/>
      <c r="HLL150" s="21"/>
      <c r="HLM150" s="21"/>
      <c r="HLN150" s="21"/>
      <c r="HLO150" s="21"/>
      <c r="HLP150" s="21"/>
      <c r="HLQ150" s="21"/>
      <c r="HLR150" s="21"/>
      <c r="HLS150" s="21"/>
      <c r="HLT150" s="21"/>
      <c r="HLU150" s="21"/>
      <c r="HLV150" s="21"/>
      <c r="HLW150" s="21"/>
      <c r="HLX150" s="21"/>
      <c r="HLY150" s="21"/>
      <c r="HLZ150" s="21"/>
      <c r="HMA150" s="21"/>
      <c r="HMB150" s="21"/>
      <c r="HMC150" s="21"/>
      <c r="HMD150" s="21"/>
      <c r="HME150" s="21"/>
      <c r="HMF150" s="21"/>
      <c r="HMG150" s="21"/>
      <c r="HMH150" s="21"/>
      <c r="HMI150" s="21"/>
      <c r="HMJ150" s="21"/>
      <c r="HMK150" s="21"/>
      <c r="HML150" s="21"/>
      <c r="HMM150" s="21"/>
      <c r="HMN150" s="21"/>
      <c r="HMO150" s="21"/>
      <c r="HMP150" s="21"/>
      <c r="HMQ150" s="21"/>
      <c r="HMR150" s="21"/>
      <c r="HMS150" s="21"/>
      <c r="HMT150" s="21"/>
      <c r="HMU150" s="21"/>
      <c r="HMV150" s="21"/>
      <c r="HMW150" s="21"/>
      <c r="HMX150" s="21"/>
      <c r="HMY150" s="21"/>
      <c r="HMZ150" s="21"/>
      <c r="HNA150" s="21"/>
      <c r="HNB150" s="21"/>
      <c r="HNC150" s="21"/>
      <c r="HND150" s="21"/>
      <c r="HNE150" s="21"/>
      <c r="HNF150" s="21"/>
      <c r="HNG150" s="21"/>
      <c r="HNH150" s="21"/>
      <c r="HNI150" s="21"/>
      <c r="HNJ150" s="21"/>
      <c r="HNK150" s="21"/>
      <c r="HNL150" s="21"/>
      <c r="HNM150" s="21"/>
      <c r="HNN150" s="21"/>
      <c r="HNO150" s="21"/>
      <c r="HNP150" s="21"/>
      <c r="HNQ150" s="21"/>
      <c r="HNR150" s="21"/>
      <c r="HNS150" s="21"/>
      <c r="HNT150" s="21"/>
      <c r="HNU150" s="21"/>
      <c r="HNV150" s="21"/>
      <c r="HNW150" s="21"/>
      <c r="HNX150" s="21"/>
      <c r="HNY150" s="21"/>
      <c r="HNZ150" s="21"/>
      <c r="HOA150" s="21"/>
      <c r="HOB150" s="21"/>
      <c r="HOC150" s="21"/>
      <c r="HOD150" s="21"/>
      <c r="HOE150" s="21"/>
      <c r="HOF150" s="21"/>
      <c r="HOG150" s="21"/>
      <c r="HOH150" s="21"/>
      <c r="HOI150" s="21"/>
      <c r="HOJ150" s="21"/>
      <c r="HOK150" s="21"/>
      <c r="HOL150" s="21"/>
      <c r="HOM150" s="21"/>
      <c r="HON150" s="21"/>
      <c r="HOO150" s="21"/>
      <c r="HOP150" s="21"/>
      <c r="HOQ150" s="21"/>
      <c r="HOR150" s="21"/>
      <c r="HOS150" s="21"/>
      <c r="HOT150" s="21"/>
      <c r="HOU150" s="21"/>
      <c r="HOV150" s="21"/>
      <c r="HOW150" s="21"/>
      <c r="HOX150" s="21"/>
      <c r="HOY150" s="21"/>
      <c r="HOZ150" s="21"/>
      <c r="HPA150" s="21"/>
      <c r="HPB150" s="21"/>
      <c r="HPC150" s="21"/>
      <c r="HPD150" s="21"/>
      <c r="HPE150" s="21"/>
      <c r="HPF150" s="21"/>
      <c r="HPG150" s="21"/>
      <c r="HPH150" s="21"/>
      <c r="HPI150" s="21"/>
      <c r="HPJ150" s="21"/>
      <c r="HPK150" s="21"/>
      <c r="HPL150" s="21"/>
      <c r="HPM150" s="21"/>
      <c r="HPN150" s="21"/>
      <c r="HPO150" s="21"/>
      <c r="HPP150" s="21"/>
      <c r="HPQ150" s="21"/>
      <c r="HPR150" s="21"/>
      <c r="HPS150" s="21"/>
      <c r="HPT150" s="21"/>
      <c r="HPU150" s="21"/>
      <c r="HPV150" s="21"/>
      <c r="HPW150" s="21"/>
      <c r="HPX150" s="21"/>
      <c r="HPY150" s="21"/>
      <c r="HPZ150" s="21"/>
      <c r="HQA150" s="21"/>
      <c r="HQB150" s="21"/>
      <c r="HQC150" s="21"/>
      <c r="HQD150" s="21"/>
      <c r="HQE150" s="21"/>
      <c r="HQF150" s="21"/>
      <c r="HQG150" s="21"/>
      <c r="HQH150" s="21"/>
      <c r="HQI150" s="21"/>
      <c r="HQJ150" s="21"/>
      <c r="HQK150" s="21"/>
      <c r="HQL150" s="21"/>
      <c r="HQM150" s="21"/>
      <c r="HQN150" s="21"/>
      <c r="HQO150" s="21"/>
      <c r="HQP150" s="21"/>
      <c r="HQQ150" s="21"/>
      <c r="HQR150" s="21"/>
      <c r="HQS150" s="21"/>
      <c r="HQT150" s="21"/>
      <c r="HQU150" s="21"/>
      <c r="HQV150" s="21"/>
      <c r="HQW150" s="21"/>
      <c r="HQX150" s="21"/>
      <c r="HQY150" s="21"/>
      <c r="HQZ150" s="21"/>
      <c r="HRA150" s="21"/>
      <c r="HRB150" s="21"/>
      <c r="HRC150" s="21"/>
      <c r="HRD150" s="21"/>
      <c r="HRE150" s="21"/>
      <c r="HRF150" s="21"/>
      <c r="HRG150" s="21"/>
      <c r="HRH150" s="21"/>
      <c r="HRI150" s="21"/>
      <c r="HRJ150" s="21"/>
      <c r="HRK150" s="21"/>
      <c r="HRL150" s="21"/>
      <c r="HRM150" s="21"/>
      <c r="HRN150" s="21"/>
      <c r="HRO150" s="21"/>
      <c r="HRP150" s="21"/>
      <c r="HRQ150" s="21"/>
      <c r="HRR150" s="21"/>
      <c r="HRS150" s="21"/>
      <c r="HRT150" s="21"/>
      <c r="HRU150" s="21"/>
      <c r="HRV150" s="21"/>
      <c r="HRW150" s="21"/>
      <c r="HRX150" s="21"/>
      <c r="HRY150" s="21"/>
      <c r="HRZ150" s="21"/>
      <c r="HSA150" s="21"/>
      <c r="HSB150" s="21"/>
      <c r="HSC150" s="21"/>
      <c r="HSD150" s="21"/>
      <c r="HSE150" s="21"/>
      <c r="HSF150" s="21"/>
      <c r="HSG150" s="21"/>
      <c r="HSH150" s="21"/>
      <c r="HSI150" s="21"/>
      <c r="HSJ150" s="21"/>
      <c r="HSK150" s="21"/>
      <c r="HSL150" s="21"/>
      <c r="HSM150" s="21"/>
      <c r="HSN150" s="21"/>
      <c r="HSO150" s="21"/>
      <c r="HSP150" s="21"/>
      <c r="HSQ150" s="21"/>
      <c r="HSR150" s="21"/>
      <c r="HSS150" s="21"/>
      <c r="HST150" s="21"/>
      <c r="HSU150" s="21"/>
      <c r="HSV150" s="21"/>
      <c r="HSW150" s="21"/>
      <c r="HSX150" s="21"/>
      <c r="HSY150" s="21"/>
      <c r="HSZ150" s="21"/>
      <c r="HTA150" s="21"/>
      <c r="HTB150" s="21"/>
      <c r="HTC150" s="21"/>
      <c r="HTD150" s="21"/>
      <c r="HTE150" s="21"/>
      <c r="HTF150" s="21"/>
      <c r="HTG150" s="21"/>
      <c r="HTH150" s="21"/>
      <c r="HTI150" s="21"/>
      <c r="HTJ150" s="21"/>
      <c r="HTK150" s="21"/>
      <c r="HTL150" s="21"/>
      <c r="HTM150" s="21"/>
      <c r="HTN150" s="21"/>
      <c r="HTO150" s="21"/>
      <c r="HTP150" s="21"/>
      <c r="HTQ150" s="21"/>
      <c r="HTR150" s="21"/>
      <c r="HTS150" s="21"/>
      <c r="HTT150" s="21"/>
      <c r="HTU150" s="21"/>
      <c r="HTV150" s="21"/>
      <c r="HTW150" s="21"/>
      <c r="HTX150" s="21"/>
      <c r="HTY150" s="21"/>
      <c r="HTZ150" s="21"/>
      <c r="HUA150" s="21"/>
      <c r="HUB150" s="21"/>
      <c r="HUC150" s="21"/>
      <c r="HUD150" s="21"/>
      <c r="HUE150" s="21"/>
      <c r="HUF150" s="21"/>
      <c r="HUG150" s="21"/>
      <c r="HUH150" s="21"/>
      <c r="HUI150" s="21"/>
      <c r="HUJ150" s="21"/>
      <c r="HUK150" s="21"/>
      <c r="HUL150" s="21"/>
      <c r="HUM150" s="21"/>
      <c r="HUN150" s="21"/>
      <c r="HUO150" s="21"/>
      <c r="HUP150" s="21"/>
      <c r="HUQ150" s="21"/>
      <c r="HUR150" s="21"/>
      <c r="HUS150" s="21"/>
      <c r="HUT150" s="21"/>
      <c r="HUU150" s="21"/>
      <c r="HUV150" s="21"/>
      <c r="HUW150" s="21"/>
      <c r="HUX150" s="21"/>
      <c r="HUY150" s="21"/>
      <c r="HUZ150" s="21"/>
      <c r="HVA150" s="21"/>
      <c r="HVB150" s="21"/>
      <c r="HVC150" s="21"/>
      <c r="HVD150" s="21"/>
      <c r="HVE150" s="21"/>
      <c r="HVF150" s="21"/>
      <c r="HVG150" s="21"/>
      <c r="HVH150" s="21"/>
      <c r="HVI150" s="21"/>
      <c r="HVJ150" s="21"/>
      <c r="HVK150" s="21"/>
      <c r="HVL150" s="21"/>
      <c r="HVM150" s="21"/>
      <c r="HVN150" s="21"/>
      <c r="HVO150" s="21"/>
      <c r="HVP150" s="21"/>
      <c r="HVQ150" s="21"/>
      <c r="HVR150" s="21"/>
      <c r="HVS150" s="21"/>
      <c r="HVT150" s="21"/>
      <c r="HVU150" s="21"/>
      <c r="HVV150" s="21"/>
      <c r="HVW150" s="21"/>
      <c r="HVX150" s="21"/>
      <c r="HVY150" s="21"/>
      <c r="HVZ150" s="21"/>
      <c r="HWA150" s="21"/>
      <c r="HWB150" s="21"/>
      <c r="HWC150" s="21"/>
      <c r="HWD150" s="21"/>
      <c r="HWE150" s="21"/>
      <c r="HWF150" s="21"/>
      <c r="HWG150" s="21"/>
      <c r="HWH150" s="21"/>
      <c r="HWI150" s="21"/>
      <c r="HWJ150" s="21"/>
      <c r="HWK150" s="21"/>
      <c r="HWL150" s="21"/>
      <c r="HWM150" s="21"/>
      <c r="HWN150" s="21"/>
      <c r="HWO150" s="21"/>
      <c r="HWP150" s="21"/>
      <c r="HWQ150" s="21"/>
      <c r="HWR150" s="21"/>
      <c r="HWS150" s="21"/>
      <c r="HWT150" s="21"/>
      <c r="HWU150" s="21"/>
      <c r="HWV150" s="21"/>
      <c r="HWW150" s="21"/>
      <c r="HWX150" s="21"/>
      <c r="HWY150" s="21"/>
      <c r="HWZ150" s="21"/>
      <c r="HXA150" s="21"/>
      <c r="HXB150" s="21"/>
      <c r="HXC150" s="21"/>
      <c r="HXD150" s="21"/>
      <c r="HXE150" s="21"/>
      <c r="HXF150" s="21"/>
      <c r="HXG150" s="21"/>
      <c r="HXH150" s="21"/>
      <c r="HXI150" s="21"/>
      <c r="HXJ150" s="21"/>
      <c r="HXK150" s="21"/>
      <c r="HXL150" s="21"/>
      <c r="HXM150" s="21"/>
      <c r="HXN150" s="21"/>
      <c r="HXO150" s="21"/>
      <c r="HXP150" s="21"/>
      <c r="HXQ150" s="21"/>
      <c r="HXR150" s="21"/>
      <c r="HXS150" s="21"/>
      <c r="HXT150" s="21"/>
      <c r="HXU150" s="21"/>
      <c r="HXV150" s="21"/>
      <c r="HXW150" s="21"/>
      <c r="HXX150" s="21"/>
      <c r="HXY150" s="21"/>
      <c r="HXZ150" s="21"/>
      <c r="HYA150" s="21"/>
      <c r="HYB150" s="21"/>
      <c r="HYC150" s="21"/>
      <c r="HYD150" s="21"/>
      <c r="HYE150" s="21"/>
      <c r="HYF150" s="21"/>
      <c r="HYG150" s="21"/>
      <c r="HYH150" s="21"/>
      <c r="HYI150" s="21"/>
      <c r="HYJ150" s="21"/>
      <c r="HYK150" s="21"/>
      <c r="HYL150" s="21"/>
      <c r="HYM150" s="21"/>
      <c r="HYN150" s="21"/>
      <c r="HYO150" s="21"/>
      <c r="HYP150" s="21"/>
      <c r="HYQ150" s="21"/>
      <c r="HYR150" s="21"/>
      <c r="HYS150" s="21"/>
      <c r="HYT150" s="21"/>
      <c r="HYU150" s="21"/>
      <c r="HYV150" s="21"/>
      <c r="HYW150" s="21"/>
      <c r="HYX150" s="21"/>
      <c r="HYY150" s="21"/>
      <c r="HYZ150" s="21"/>
      <c r="HZA150" s="21"/>
      <c r="HZB150" s="21"/>
      <c r="HZC150" s="21"/>
      <c r="HZD150" s="21"/>
      <c r="HZE150" s="21"/>
      <c r="HZF150" s="21"/>
      <c r="HZG150" s="21"/>
      <c r="HZH150" s="21"/>
      <c r="HZI150" s="21"/>
      <c r="HZJ150" s="21"/>
      <c r="HZK150" s="21"/>
      <c r="HZL150" s="21"/>
      <c r="HZM150" s="21"/>
      <c r="HZN150" s="21"/>
      <c r="HZO150" s="21"/>
      <c r="HZP150" s="21"/>
      <c r="HZQ150" s="21"/>
      <c r="HZR150" s="21"/>
      <c r="HZS150" s="21"/>
      <c r="HZT150" s="21"/>
      <c r="HZU150" s="21"/>
      <c r="HZV150" s="21"/>
      <c r="HZW150" s="21"/>
      <c r="HZX150" s="21"/>
      <c r="HZY150" s="21"/>
      <c r="HZZ150" s="21"/>
      <c r="IAA150" s="21"/>
      <c r="IAB150" s="21"/>
      <c r="IAC150" s="21"/>
      <c r="IAD150" s="21"/>
      <c r="IAE150" s="21"/>
      <c r="IAF150" s="21"/>
      <c r="IAG150" s="21"/>
      <c r="IAH150" s="21"/>
      <c r="IAI150" s="21"/>
      <c r="IAJ150" s="21"/>
      <c r="IAK150" s="21"/>
      <c r="IAL150" s="21"/>
      <c r="IAM150" s="21"/>
      <c r="IAN150" s="21"/>
      <c r="IAO150" s="21"/>
      <c r="IAP150" s="21"/>
      <c r="IAQ150" s="21"/>
      <c r="IAR150" s="21"/>
      <c r="IAS150" s="21"/>
      <c r="IAT150" s="21"/>
      <c r="IAU150" s="21"/>
      <c r="IAV150" s="21"/>
      <c r="IAW150" s="21"/>
      <c r="IAX150" s="21"/>
      <c r="IAY150" s="21"/>
      <c r="IAZ150" s="21"/>
      <c r="IBA150" s="21"/>
      <c r="IBB150" s="21"/>
      <c r="IBC150" s="21"/>
      <c r="IBD150" s="21"/>
      <c r="IBE150" s="21"/>
      <c r="IBF150" s="21"/>
      <c r="IBG150" s="21"/>
      <c r="IBH150" s="21"/>
      <c r="IBI150" s="21"/>
      <c r="IBJ150" s="21"/>
      <c r="IBK150" s="21"/>
      <c r="IBL150" s="21"/>
      <c r="IBM150" s="21"/>
      <c r="IBN150" s="21"/>
      <c r="IBO150" s="21"/>
      <c r="IBP150" s="21"/>
      <c r="IBQ150" s="21"/>
      <c r="IBR150" s="21"/>
      <c r="IBS150" s="21"/>
      <c r="IBT150" s="21"/>
      <c r="IBU150" s="21"/>
      <c r="IBV150" s="21"/>
      <c r="IBW150" s="21"/>
      <c r="IBX150" s="21"/>
      <c r="IBY150" s="21"/>
      <c r="IBZ150" s="21"/>
      <c r="ICA150" s="21"/>
      <c r="ICB150" s="21"/>
      <c r="ICC150" s="21"/>
      <c r="ICD150" s="21"/>
      <c r="ICE150" s="21"/>
      <c r="ICF150" s="21"/>
      <c r="ICG150" s="21"/>
      <c r="ICH150" s="21"/>
      <c r="ICI150" s="21"/>
      <c r="ICJ150" s="21"/>
      <c r="ICK150" s="21"/>
      <c r="ICL150" s="21"/>
      <c r="ICM150" s="21"/>
      <c r="ICN150" s="21"/>
      <c r="ICO150" s="21"/>
      <c r="ICP150" s="21"/>
      <c r="ICQ150" s="21"/>
      <c r="ICR150" s="21"/>
      <c r="ICS150" s="21"/>
      <c r="ICT150" s="21"/>
      <c r="ICU150" s="21"/>
      <c r="ICV150" s="21"/>
      <c r="ICW150" s="21"/>
      <c r="ICX150" s="21"/>
      <c r="ICY150" s="21"/>
      <c r="ICZ150" s="21"/>
      <c r="IDA150" s="21"/>
      <c r="IDB150" s="21"/>
      <c r="IDC150" s="21"/>
      <c r="IDD150" s="21"/>
      <c r="IDE150" s="21"/>
      <c r="IDF150" s="21"/>
      <c r="IDG150" s="21"/>
      <c r="IDH150" s="21"/>
      <c r="IDI150" s="21"/>
      <c r="IDJ150" s="21"/>
      <c r="IDK150" s="21"/>
      <c r="IDL150" s="21"/>
      <c r="IDM150" s="21"/>
      <c r="IDN150" s="21"/>
      <c r="IDO150" s="21"/>
      <c r="IDP150" s="21"/>
      <c r="IDQ150" s="21"/>
      <c r="IDR150" s="21"/>
      <c r="IDS150" s="21"/>
      <c r="IDT150" s="21"/>
      <c r="IDU150" s="21"/>
      <c r="IDV150" s="21"/>
      <c r="IDW150" s="21"/>
      <c r="IDX150" s="21"/>
      <c r="IDY150" s="21"/>
      <c r="IDZ150" s="21"/>
      <c r="IEA150" s="21"/>
      <c r="IEB150" s="21"/>
      <c r="IEC150" s="21"/>
      <c r="IED150" s="21"/>
      <c r="IEE150" s="21"/>
      <c r="IEF150" s="21"/>
      <c r="IEG150" s="21"/>
      <c r="IEH150" s="21"/>
      <c r="IEI150" s="21"/>
      <c r="IEJ150" s="21"/>
      <c r="IEK150" s="21"/>
      <c r="IEL150" s="21"/>
      <c r="IEM150" s="21"/>
      <c r="IEN150" s="21"/>
      <c r="IEO150" s="21"/>
      <c r="IEP150" s="21"/>
      <c r="IEQ150" s="21"/>
      <c r="IER150" s="21"/>
      <c r="IES150" s="21"/>
      <c r="IET150" s="21"/>
      <c r="IEU150" s="21"/>
      <c r="IEV150" s="21"/>
      <c r="IEW150" s="21"/>
      <c r="IEX150" s="21"/>
      <c r="IEY150" s="21"/>
      <c r="IEZ150" s="21"/>
      <c r="IFA150" s="21"/>
      <c r="IFB150" s="21"/>
      <c r="IFC150" s="21"/>
      <c r="IFD150" s="21"/>
      <c r="IFE150" s="21"/>
      <c r="IFF150" s="21"/>
      <c r="IFG150" s="21"/>
      <c r="IFH150" s="21"/>
      <c r="IFI150" s="21"/>
      <c r="IFJ150" s="21"/>
      <c r="IFK150" s="21"/>
      <c r="IFL150" s="21"/>
      <c r="IFM150" s="21"/>
      <c r="IFN150" s="21"/>
      <c r="IFO150" s="21"/>
      <c r="IFP150" s="21"/>
      <c r="IFQ150" s="21"/>
      <c r="IFR150" s="21"/>
      <c r="IFS150" s="21"/>
      <c r="IFT150" s="21"/>
      <c r="IFU150" s="21"/>
      <c r="IFV150" s="21"/>
      <c r="IFW150" s="21"/>
      <c r="IFX150" s="21"/>
      <c r="IFY150" s="21"/>
      <c r="IFZ150" s="21"/>
      <c r="IGA150" s="21"/>
      <c r="IGB150" s="21"/>
      <c r="IGC150" s="21"/>
      <c r="IGD150" s="21"/>
      <c r="IGE150" s="21"/>
      <c r="IGF150" s="21"/>
      <c r="IGG150" s="21"/>
      <c r="IGH150" s="21"/>
      <c r="IGI150" s="21"/>
      <c r="IGJ150" s="21"/>
      <c r="IGK150" s="21"/>
      <c r="IGL150" s="21"/>
      <c r="IGM150" s="21"/>
      <c r="IGN150" s="21"/>
      <c r="IGO150" s="21"/>
      <c r="IGP150" s="21"/>
      <c r="IGQ150" s="21"/>
      <c r="IGR150" s="21"/>
      <c r="IGS150" s="21"/>
      <c r="IGT150" s="21"/>
      <c r="IGU150" s="21"/>
      <c r="IGV150" s="21"/>
      <c r="IGW150" s="21"/>
      <c r="IGX150" s="21"/>
      <c r="IGY150" s="21"/>
      <c r="IGZ150" s="21"/>
      <c r="IHA150" s="21"/>
      <c r="IHB150" s="21"/>
      <c r="IHC150" s="21"/>
      <c r="IHD150" s="21"/>
      <c r="IHE150" s="21"/>
      <c r="IHF150" s="21"/>
      <c r="IHG150" s="21"/>
      <c r="IHH150" s="21"/>
      <c r="IHI150" s="21"/>
      <c r="IHJ150" s="21"/>
      <c r="IHK150" s="21"/>
      <c r="IHL150" s="21"/>
      <c r="IHM150" s="21"/>
      <c r="IHN150" s="21"/>
      <c r="IHO150" s="21"/>
      <c r="IHP150" s="21"/>
      <c r="IHQ150" s="21"/>
      <c r="IHR150" s="21"/>
      <c r="IHS150" s="21"/>
      <c r="IHT150" s="21"/>
      <c r="IHU150" s="21"/>
      <c r="IHV150" s="21"/>
      <c r="IHW150" s="21"/>
      <c r="IHX150" s="21"/>
      <c r="IHY150" s="21"/>
      <c r="IHZ150" s="21"/>
      <c r="IIA150" s="21"/>
      <c r="IIB150" s="21"/>
      <c r="IIC150" s="21"/>
      <c r="IID150" s="21"/>
      <c r="IIE150" s="21"/>
      <c r="IIF150" s="21"/>
      <c r="IIG150" s="21"/>
      <c r="IIH150" s="21"/>
      <c r="III150" s="21"/>
      <c r="IIJ150" s="21"/>
      <c r="IIK150" s="21"/>
      <c r="IIL150" s="21"/>
      <c r="IIM150" s="21"/>
      <c r="IIN150" s="21"/>
      <c r="IIO150" s="21"/>
      <c r="IIP150" s="21"/>
      <c r="IIQ150" s="21"/>
      <c r="IIR150" s="21"/>
      <c r="IIS150" s="21"/>
      <c r="IIT150" s="21"/>
      <c r="IIU150" s="21"/>
      <c r="IIV150" s="21"/>
      <c r="IIW150" s="21"/>
      <c r="IIX150" s="21"/>
      <c r="IIY150" s="21"/>
      <c r="IIZ150" s="21"/>
      <c r="IJA150" s="21"/>
      <c r="IJB150" s="21"/>
      <c r="IJC150" s="21"/>
      <c r="IJD150" s="21"/>
      <c r="IJE150" s="21"/>
      <c r="IJF150" s="21"/>
      <c r="IJG150" s="21"/>
      <c r="IJH150" s="21"/>
      <c r="IJI150" s="21"/>
      <c r="IJJ150" s="21"/>
      <c r="IJK150" s="21"/>
      <c r="IJL150" s="21"/>
      <c r="IJM150" s="21"/>
      <c r="IJN150" s="21"/>
      <c r="IJO150" s="21"/>
      <c r="IJP150" s="21"/>
      <c r="IJQ150" s="21"/>
      <c r="IJR150" s="21"/>
      <c r="IJS150" s="21"/>
      <c r="IJT150" s="21"/>
      <c r="IJU150" s="21"/>
      <c r="IJV150" s="21"/>
      <c r="IJW150" s="21"/>
      <c r="IJX150" s="21"/>
      <c r="IJY150" s="21"/>
      <c r="IJZ150" s="21"/>
      <c r="IKA150" s="21"/>
      <c r="IKB150" s="21"/>
      <c r="IKC150" s="21"/>
      <c r="IKD150" s="21"/>
      <c r="IKE150" s="21"/>
      <c r="IKF150" s="21"/>
      <c r="IKG150" s="21"/>
      <c r="IKH150" s="21"/>
      <c r="IKI150" s="21"/>
      <c r="IKJ150" s="21"/>
      <c r="IKK150" s="21"/>
      <c r="IKL150" s="21"/>
      <c r="IKM150" s="21"/>
      <c r="IKN150" s="21"/>
      <c r="IKO150" s="21"/>
      <c r="IKP150" s="21"/>
      <c r="IKQ150" s="21"/>
      <c r="IKR150" s="21"/>
      <c r="IKS150" s="21"/>
      <c r="IKT150" s="21"/>
      <c r="IKU150" s="21"/>
      <c r="IKV150" s="21"/>
      <c r="IKW150" s="21"/>
      <c r="IKX150" s="21"/>
      <c r="IKY150" s="21"/>
      <c r="IKZ150" s="21"/>
      <c r="ILA150" s="21"/>
      <c r="ILB150" s="21"/>
      <c r="ILC150" s="21"/>
      <c r="ILD150" s="21"/>
      <c r="ILE150" s="21"/>
      <c r="ILF150" s="21"/>
      <c r="ILG150" s="21"/>
      <c r="ILH150" s="21"/>
      <c r="ILI150" s="21"/>
      <c r="ILJ150" s="21"/>
      <c r="ILK150" s="21"/>
      <c r="ILL150" s="21"/>
      <c r="ILM150" s="21"/>
      <c r="ILN150" s="21"/>
      <c r="ILO150" s="21"/>
      <c r="ILP150" s="21"/>
      <c r="ILQ150" s="21"/>
      <c r="ILR150" s="21"/>
      <c r="ILS150" s="21"/>
      <c r="ILT150" s="21"/>
      <c r="ILU150" s="21"/>
      <c r="ILV150" s="21"/>
      <c r="ILW150" s="21"/>
      <c r="ILX150" s="21"/>
      <c r="ILY150" s="21"/>
      <c r="ILZ150" s="21"/>
      <c r="IMA150" s="21"/>
      <c r="IMB150" s="21"/>
      <c r="IMC150" s="21"/>
      <c r="IMD150" s="21"/>
      <c r="IME150" s="21"/>
      <c r="IMF150" s="21"/>
      <c r="IMG150" s="21"/>
      <c r="IMH150" s="21"/>
      <c r="IMI150" s="21"/>
      <c r="IMJ150" s="21"/>
      <c r="IMK150" s="21"/>
      <c r="IML150" s="21"/>
      <c r="IMM150" s="21"/>
      <c r="IMN150" s="21"/>
      <c r="IMO150" s="21"/>
      <c r="IMP150" s="21"/>
      <c r="IMQ150" s="21"/>
      <c r="IMR150" s="21"/>
      <c r="IMS150" s="21"/>
      <c r="IMT150" s="21"/>
      <c r="IMU150" s="21"/>
      <c r="IMV150" s="21"/>
      <c r="IMW150" s="21"/>
      <c r="IMX150" s="21"/>
      <c r="IMY150" s="21"/>
      <c r="IMZ150" s="21"/>
      <c r="INA150" s="21"/>
      <c r="INB150" s="21"/>
      <c r="INC150" s="21"/>
      <c r="IND150" s="21"/>
      <c r="INE150" s="21"/>
      <c r="INF150" s="21"/>
      <c r="ING150" s="21"/>
      <c r="INH150" s="21"/>
      <c r="INI150" s="21"/>
      <c r="INJ150" s="21"/>
      <c r="INK150" s="21"/>
      <c r="INL150" s="21"/>
      <c r="INM150" s="21"/>
      <c r="INN150" s="21"/>
      <c r="INO150" s="21"/>
      <c r="INP150" s="21"/>
      <c r="INQ150" s="21"/>
      <c r="INR150" s="21"/>
      <c r="INS150" s="21"/>
      <c r="INT150" s="21"/>
      <c r="INU150" s="21"/>
      <c r="INV150" s="21"/>
      <c r="INW150" s="21"/>
      <c r="INX150" s="21"/>
      <c r="INY150" s="21"/>
      <c r="INZ150" s="21"/>
      <c r="IOA150" s="21"/>
      <c r="IOB150" s="21"/>
      <c r="IOC150" s="21"/>
      <c r="IOD150" s="21"/>
      <c r="IOE150" s="21"/>
      <c r="IOF150" s="21"/>
      <c r="IOG150" s="21"/>
      <c r="IOH150" s="21"/>
      <c r="IOI150" s="21"/>
      <c r="IOJ150" s="21"/>
      <c r="IOK150" s="21"/>
      <c r="IOL150" s="21"/>
      <c r="IOM150" s="21"/>
      <c r="ION150" s="21"/>
      <c r="IOO150" s="21"/>
      <c r="IOP150" s="21"/>
      <c r="IOQ150" s="21"/>
      <c r="IOR150" s="21"/>
      <c r="IOS150" s="21"/>
      <c r="IOT150" s="21"/>
      <c r="IOU150" s="21"/>
      <c r="IOV150" s="21"/>
      <c r="IOW150" s="21"/>
      <c r="IOX150" s="21"/>
      <c r="IOY150" s="21"/>
      <c r="IOZ150" s="21"/>
      <c r="IPA150" s="21"/>
      <c r="IPB150" s="21"/>
      <c r="IPC150" s="21"/>
      <c r="IPD150" s="21"/>
      <c r="IPE150" s="21"/>
      <c r="IPF150" s="21"/>
      <c r="IPG150" s="21"/>
      <c r="IPH150" s="21"/>
      <c r="IPI150" s="21"/>
      <c r="IPJ150" s="21"/>
      <c r="IPK150" s="21"/>
      <c r="IPL150" s="21"/>
      <c r="IPM150" s="21"/>
      <c r="IPN150" s="21"/>
      <c r="IPO150" s="21"/>
      <c r="IPP150" s="21"/>
      <c r="IPQ150" s="21"/>
      <c r="IPR150" s="21"/>
      <c r="IPS150" s="21"/>
      <c r="IPT150" s="21"/>
      <c r="IPU150" s="21"/>
      <c r="IPV150" s="21"/>
      <c r="IPW150" s="21"/>
      <c r="IPX150" s="21"/>
      <c r="IPY150" s="21"/>
      <c r="IPZ150" s="21"/>
      <c r="IQA150" s="21"/>
      <c r="IQB150" s="21"/>
      <c r="IQC150" s="21"/>
      <c r="IQD150" s="21"/>
      <c r="IQE150" s="21"/>
      <c r="IQF150" s="21"/>
      <c r="IQG150" s="21"/>
      <c r="IQH150" s="21"/>
      <c r="IQI150" s="21"/>
      <c r="IQJ150" s="21"/>
      <c r="IQK150" s="21"/>
      <c r="IQL150" s="21"/>
      <c r="IQM150" s="21"/>
      <c r="IQN150" s="21"/>
      <c r="IQO150" s="21"/>
      <c r="IQP150" s="21"/>
      <c r="IQQ150" s="21"/>
      <c r="IQR150" s="21"/>
      <c r="IQS150" s="21"/>
      <c r="IQT150" s="21"/>
      <c r="IQU150" s="21"/>
      <c r="IQV150" s="21"/>
      <c r="IQW150" s="21"/>
      <c r="IQX150" s="21"/>
      <c r="IQY150" s="21"/>
      <c r="IQZ150" s="21"/>
      <c r="IRA150" s="21"/>
      <c r="IRB150" s="21"/>
      <c r="IRC150" s="21"/>
      <c r="IRD150" s="21"/>
      <c r="IRE150" s="21"/>
      <c r="IRF150" s="21"/>
      <c r="IRG150" s="21"/>
      <c r="IRH150" s="21"/>
      <c r="IRI150" s="21"/>
      <c r="IRJ150" s="21"/>
      <c r="IRK150" s="21"/>
      <c r="IRL150" s="21"/>
      <c r="IRM150" s="21"/>
      <c r="IRN150" s="21"/>
      <c r="IRO150" s="21"/>
      <c r="IRP150" s="21"/>
      <c r="IRQ150" s="21"/>
      <c r="IRR150" s="21"/>
      <c r="IRS150" s="21"/>
      <c r="IRT150" s="21"/>
      <c r="IRU150" s="21"/>
      <c r="IRV150" s="21"/>
      <c r="IRW150" s="21"/>
      <c r="IRX150" s="21"/>
      <c r="IRY150" s="21"/>
      <c r="IRZ150" s="21"/>
      <c r="ISA150" s="21"/>
      <c r="ISB150" s="21"/>
      <c r="ISC150" s="21"/>
      <c r="ISD150" s="21"/>
      <c r="ISE150" s="21"/>
      <c r="ISF150" s="21"/>
      <c r="ISG150" s="21"/>
      <c r="ISH150" s="21"/>
      <c r="ISI150" s="21"/>
      <c r="ISJ150" s="21"/>
      <c r="ISK150" s="21"/>
      <c r="ISL150" s="21"/>
      <c r="ISM150" s="21"/>
      <c r="ISN150" s="21"/>
      <c r="ISO150" s="21"/>
      <c r="ISP150" s="21"/>
      <c r="ISQ150" s="21"/>
      <c r="ISR150" s="21"/>
      <c r="ISS150" s="21"/>
      <c r="IST150" s="21"/>
      <c r="ISU150" s="21"/>
      <c r="ISV150" s="21"/>
      <c r="ISW150" s="21"/>
      <c r="ISX150" s="21"/>
      <c r="ISY150" s="21"/>
      <c r="ISZ150" s="21"/>
      <c r="ITA150" s="21"/>
      <c r="ITB150" s="21"/>
      <c r="ITC150" s="21"/>
      <c r="ITD150" s="21"/>
      <c r="ITE150" s="21"/>
      <c r="ITF150" s="21"/>
      <c r="ITG150" s="21"/>
      <c r="ITH150" s="21"/>
      <c r="ITI150" s="21"/>
      <c r="ITJ150" s="21"/>
      <c r="ITK150" s="21"/>
      <c r="ITL150" s="21"/>
      <c r="ITM150" s="21"/>
      <c r="ITN150" s="21"/>
      <c r="ITO150" s="21"/>
      <c r="ITP150" s="21"/>
      <c r="ITQ150" s="21"/>
      <c r="ITR150" s="21"/>
      <c r="ITS150" s="21"/>
      <c r="ITT150" s="21"/>
      <c r="ITU150" s="21"/>
      <c r="ITV150" s="21"/>
      <c r="ITW150" s="21"/>
      <c r="ITX150" s="21"/>
      <c r="ITY150" s="21"/>
      <c r="ITZ150" s="21"/>
      <c r="IUA150" s="21"/>
      <c r="IUB150" s="21"/>
      <c r="IUC150" s="21"/>
      <c r="IUD150" s="21"/>
      <c r="IUE150" s="21"/>
      <c r="IUF150" s="21"/>
      <c r="IUG150" s="21"/>
      <c r="IUH150" s="21"/>
      <c r="IUI150" s="21"/>
      <c r="IUJ150" s="21"/>
      <c r="IUK150" s="21"/>
      <c r="IUL150" s="21"/>
      <c r="IUM150" s="21"/>
      <c r="IUN150" s="21"/>
      <c r="IUO150" s="21"/>
      <c r="IUP150" s="21"/>
      <c r="IUQ150" s="21"/>
      <c r="IUR150" s="21"/>
      <c r="IUS150" s="21"/>
      <c r="IUT150" s="21"/>
      <c r="IUU150" s="21"/>
      <c r="IUV150" s="21"/>
      <c r="IUW150" s="21"/>
      <c r="IUX150" s="21"/>
      <c r="IUY150" s="21"/>
      <c r="IUZ150" s="21"/>
      <c r="IVA150" s="21"/>
      <c r="IVB150" s="21"/>
      <c r="IVC150" s="21"/>
      <c r="IVD150" s="21"/>
      <c r="IVE150" s="21"/>
      <c r="IVF150" s="21"/>
      <c r="IVG150" s="21"/>
      <c r="IVH150" s="21"/>
      <c r="IVI150" s="21"/>
      <c r="IVJ150" s="21"/>
      <c r="IVK150" s="21"/>
      <c r="IVL150" s="21"/>
      <c r="IVM150" s="21"/>
      <c r="IVN150" s="21"/>
      <c r="IVO150" s="21"/>
      <c r="IVP150" s="21"/>
      <c r="IVQ150" s="21"/>
      <c r="IVR150" s="21"/>
      <c r="IVS150" s="21"/>
      <c r="IVT150" s="21"/>
      <c r="IVU150" s="21"/>
      <c r="IVV150" s="21"/>
      <c r="IVW150" s="21"/>
      <c r="IVX150" s="21"/>
      <c r="IVY150" s="21"/>
      <c r="IVZ150" s="21"/>
      <c r="IWA150" s="21"/>
      <c r="IWB150" s="21"/>
      <c r="IWC150" s="21"/>
      <c r="IWD150" s="21"/>
      <c r="IWE150" s="21"/>
      <c r="IWF150" s="21"/>
      <c r="IWG150" s="21"/>
      <c r="IWH150" s="21"/>
      <c r="IWI150" s="21"/>
      <c r="IWJ150" s="21"/>
      <c r="IWK150" s="21"/>
      <c r="IWL150" s="21"/>
      <c r="IWM150" s="21"/>
      <c r="IWN150" s="21"/>
      <c r="IWO150" s="21"/>
      <c r="IWP150" s="21"/>
      <c r="IWQ150" s="21"/>
      <c r="IWR150" s="21"/>
      <c r="IWS150" s="21"/>
      <c r="IWT150" s="21"/>
      <c r="IWU150" s="21"/>
      <c r="IWV150" s="21"/>
      <c r="IWW150" s="21"/>
      <c r="IWX150" s="21"/>
      <c r="IWY150" s="21"/>
      <c r="IWZ150" s="21"/>
      <c r="IXA150" s="21"/>
      <c r="IXB150" s="21"/>
      <c r="IXC150" s="21"/>
      <c r="IXD150" s="21"/>
      <c r="IXE150" s="21"/>
      <c r="IXF150" s="21"/>
      <c r="IXG150" s="21"/>
      <c r="IXH150" s="21"/>
      <c r="IXI150" s="21"/>
      <c r="IXJ150" s="21"/>
      <c r="IXK150" s="21"/>
      <c r="IXL150" s="21"/>
      <c r="IXM150" s="21"/>
      <c r="IXN150" s="21"/>
      <c r="IXO150" s="21"/>
      <c r="IXP150" s="21"/>
      <c r="IXQ150" s="21"/>
      <c r="IXR150" s="21"/>
      <c r="IXS150" s="21"/>
      <c r="IXT150" s="21"/>
      <c r="IXU150" s="21"/>
      <c r="IXV150" s="21"/>
      <c r="IXW150" s="21"/>
      <c r="IXX150" s="21"/>
      <c r="IXY150" s="21"/>
      <c r="IXZ150" s="21"/>
      <c r="IYA150" s="21"/>
      <c r="IYB150" s="21"/>
      <c r="IYC150" s="21"/>
      <c r="IYD150" s="21"/>
      <c r="IYE150" s="21"/>
      <c r="IYF150" s="21"/>
      <c r="IYG150" s="21"/>
      <c r="IYH150" s="21"/>
      <c r="IYI150" s="21"/>
      <c r="IYJ150" s="21"/>
      <c r="IYK150" s="21"/>
      <c r="IYL150" s="21"/>
      <c r="IYM150" s="21"/>
      <c r="IYN150" s="21"/>
      <c r="IYO150" s="21"/>
      <c r="IYP150" s="21"/>
      <c r="IYQ150" s="21"/>
      <c r="IYR150" s="21"/>
      <c r="IYS150" s="21"/>
      <c r="IYT150" s="21"/>
      <c r="IYU150" s="21"/>
      <c r="IYV150" s="21"/>
      <c r="IYW150" s="21"/>
      <c r="IYX150" s="21"/>
      <c r="IYY150" s="21"/>
      <c r="IYZ150" s="21"/>
      <c r="IZA150" s="21"/>
      <c r="IZB150" s="21"/>
      <c r="IZC150" s="21"/>
      <c r="IZD150" s="21"/>
      <c r="IZE150" s="21"/>
      <c r="IZF150" s="21"/>
      <c r="IZG150" s="21"/>
      <c r="IZH150" s="21"/>
      <c r="IZI150" s="21"/>
      <c r="IZJ150" s="21"/>
      <c r="IZK150" s="21"/>
      <c r="IZL150" s="21"/>
      <c r="IZM150" s="21"/>
      <c r="IZN150" s="21"/>
      <c r="IZO150" s="21"/>
      <c r="IZP150" s="21"/>
      <c r="IZQ150" s="21"/>
      <c r="IZR150" s="21"/>
      <c r="IZS150" s="21"/>
      <c r="IZT150" s="21"/>
      <c r="IZU150" s="21"/>
      <c r="IZV150" s="21"/>
      <c r="IZW150" s="21"/>
      <c r="IZX150" s="21"/>
      <c r="IZY150" s="21"/>
      <c r="IZZ150" s="21"/>
      <c r="JAA150" s="21"/>
      <c r="JAB150" s="21"/>
      <c r="JAC150" s="21"/>
      <c r="JAD150" s="21"/>
      <c r="JAE150" s="21"/>
      <c r="JAF150" s="21"/>
      <c r="JAG150" s="21"/>
      <c r="JAH150" s="21"/>
      <c r="JAI150" s="21"/>
      <c r="JAJ150" s="21"/>
      <c r="JAK150" s="21"/>
      <c r="JAL150" s="21"/>
      <c r="JAM150" s="21"/>
      <c r="JAN150" s="21"/>
      <c r="JAO150" s="21"/>
      <c r="JAP150" s="21"/>
      <c r="JAQ150" s="21"/>
      <c r="JAR150" s="21"/>
      <c r="JAS150" s="21"/>
      <c r="JAT150" s="21"/>
      <c r="JAU150" s="21"/>
      <c r="JAV150" s="21"/>
      <c r="JAW150" s="21"/>
      <c r="JAX150" s="21"/>
      <c r="JAY150" s="21"/>
      <c r="JAZ150" s="21"/>
      <c r="JBA150" s="21"/>
      <c r="JBB150" s="21"/>
      <c r="JBC150" s="21"/>
      <c r="JBD150" s="21"/>
      <c r="JBE150" s="21"/>
      <c r="JBF150" s="21"/>
      <c r="JBG150" s="21"/>
      <c r="JBH150" s="21"/>
      <c r="JBI150" s="21"/>
      <c r="JBJ150" s="21"/>
      <c r="JBK150" s="21"/>
      <c r="JBL150" s="21"/>
      <c r="JBM150" s="21"/>
      <c r="JBN150" s="21"/>
      <c r="JBO150" s="21"/>
      <c r="JBP150" s="21"/>
      <c r="JBQ150" s="21"/>
      <c r="JBR150" s="21"/>
      <c r="JBS150" s="21"/>
      <c r="JBT150" s="21"/>
      <c r="JBU150" s="21"/>
      <c r="JBV150" s="21"/>
      <c r="JBW150" s="21"/>
      <c r="JBX150" s="21"/>
      <c r="JBY150" s="21"/>
      <c r="JBZ150" s="21"/>
      <c r="JCA150" s="21"/>
      <c r="JCB150" s="21"/>
      <c r="JCC150" s="21"/>
      <c r="JCD150" s="21"/>
      <c r="JCE150" s="21"/>
      <c r="JCF150" s="21"/>
      <c r="JCG150" s="21"/>
      <c r="JCH150" s="21"/>
      <c r="JCI150" s="21"/>
      <c r="JCJ150" s="21"/>
      <c r="JCK150" s="21"/>
      <c r="JCL150" s="21"/>
      <c r="JCM150" s="21"/>
      <c r="JCN150" s="21"/>
      <c r="JCO150" s="21"/>
      <c r="JCP150" s="21"/>
      <c r="JCQ150" s="21"/>
      <c r="JCR150" s="21"/>
      <c r="JCS150" s="21"/>
      <c r="JCT150" s="21"/>
      <c r="JCU150" s="21"/>
      <c r="JCV150" s="21"/>
      <c r="JCW150" s="21"/>
      <c r="JCX150" s="21"/>
      <c r="JCY150" s="21"/>
      <c r="JCZ150" s="21"/>
      <c r="JDA150" s="21"/>
      <c r="JDB150" s="21"/>
      <c r="JDC150" s="21"/>
      <c r="JDD150" s="21"/>
      <c r="JDE150" s="21"/>
      <c r="JDF150" s="21"/>
      <c r="JDG150" s="21"/>
      <c r="JDH150" s="21"/>
      <c r="JDI150" s="21"/>
      <c r="JDJ150" s="21"/>
      <c r="JDK150" s="21"/>
      <c r="JDL150" s="21"/>
      <c r="JDM150" s="21"/>
      <c r="JDN150" s="21"/>
      <c r="JDO150" s="21"/>
      <c r="JDP150" s="21"/>
      <c r="JDQ150" s="21"/>
      <c r="JDR150" s="21"/>
      <c r="JDS150" s="21"/>
      <c r="JDT150" s="21"/>
      <c r="JDU150" s="21"/>
      <c r="JDV150" s="21"/>
      <c r="JDW150" s="21"/>
      <c r="JDX150" s="21"/>
      <c r="JDY150" s="21"/>
      <c r="JDZ150" s="21"/>
      <c r="JEA150" s="21"/>
      <c r="JEB150" s="21"/>
      <c r="JEC150" s="21"/>
      <c r="JED150" s="21"/>
      <c r="JEE150" s="21"/>
      <c r="JEF150" s="21"/>
      <c r="JEG150" s="21"/>
      <c r="JEH150" s="21"/>
      <c r="JEI150" s="21"/>
      <c r="JEJ150" s="21"/>
      <c r="JEK150" s="21"/>
      <c r="JEL150" s="21"/>
      <c r="JEM150" s="21"/>
      <c r="JEN150" s="21"/>
      <c r="JEO150" s="21"/>
      <c r="JEP150" s="21"/>
      <c r="JEQ150" s="21"/>
      <c r="JER150" s="21"/>
      <c r="JES150" s="21"/>
      <c r="JET150" s="21"/>
      <c r="JEU150" s="21"/>
      <c r="JEV150" s="21"/>
      <c r="JEW150" s="21"/>
      <c r="JEX150" s="21"/>
      <c r="JEY150" s="21"/>
      <c r="JEZ150" s="21"/>
      <c r="JFA150" s="21"/>
      <c r="JFB150" s="21"/>
      <c r="JFC150" s="21"/>
      <c r="JFD150" s="21"/>
      <c r="JFE150" s="21"/>
      <c r="JFF150" s="21"/>
      <c r="JFG150" s="21"/>
      <c r="JFH150" s="21"/>
      <c r="JFI150" s="21"/>
      <c r="JFJ150" s="21"/>
      <c r="JFK150" s="21"/>
      <c r="JFL150" s="21"/>
      <c r="JFM150" s="21"/>
      <c r="JFN150" s="21"/>
      <c r="JFO150" s="21"/>
      <c r="JFP150" s="21"/>
      <c r="JFQ150" s="21"/>
      <c r="JFR150" s="21"/>
      <c r="JFS150" s="21"/>
      <c r="JFT150" s="21"/>
      <c r="JFU150" s="21"/>
      <c r="JFV150" s="21"/>
      <c r="JFW150" s="21"/>
      <c r="JFX150" s="21"/>
      <c r="JFY150" s="21"/>
      <c r="JFZ150" s="21"/>
      <c r="JGA150" s="21"/>
      <c r="JGB150" s="21"/>
      <c r="JGC150" s="21"/>
      <c r="JGD150" s="21"/>
      <c r="JGE150" s="21"/>
      <c r="JGF150" s="21"/>
      <c r="JGG150" s="21"/>
      <c r="JGH150" s="21"/>
      <c r="JGI150" s="21"/>
      <c r="JGJ150" s="21"/>
      <c r="JGK150" s="21"/>
      <c r="JGL150" s="21"/>
      <c r="JGM150" s="21"/>
      <c r="JGN150" s="21"/>
      <c r="JGO150" s="21"/>
      <c r="JGP150" s="21"/>
      <c r="JGQ150" s="21"/>
      <c r="JGR150" s="21"/>
      <c r="JGS150" s="21"/>
      <c r="JGT150" s="21"/>
      <c r="JGU150" s="21"/>
      <c r="JGV150" s="21"/>
      <c r="JGW150" s="21"/>
      <c r="JGX150" s="21"/>
      <c r="JGY150" s="21"/>
      <c r="JGZ150" s="21"/>
      <c r="JHA150" s="21"/>
      <c r="JHB150" s="21"/>
      <c r="JHC150" s="21"/>
      <c r="JHD150" s="21"/>
      <c r="JHE150" s="21"/>
      <c r="JHF150" s="21"/>
      <c r="JHG150" s="21"/>
      <c r="JHH150" s="21"/>
      <c r="JHI150" s="21"/>
      <c r="JHJ150" s="21"/>
      <c r="JHK150" s="21"/>
      <c r="JHL150" s="21"/>
      <c r="JHM150" s="21"/>
      <c r="JHN150" s="21"/>
      <c r="JHO150" s="21"/>
      <c r="JHP150" s="21"/>
      <c r="JHQ150" s="21"/>
      <c r="JHR150" s="21"/>
      <c r="JHS150" s="21"/>
      <c r="JHT150" s="21"/>
      <c r="JHU150" s="21"/>
      <c r="JHV150" s="21"/>
      <c r="JHW150" s="21"/>
      <c r="JHX150" s="21"/>
      <c r="JHY150" s="21"/>
      <c r="JHZ150" s="21"/>
      <c r="JIA150" s="21"/>
      <c r="JIB150" s="21"/>
      <c r="JIC150" s="21"/>
      <c r="JID150" s="21"/>
      <c r="JIE150" s="21"/>
      <c r="JIF150" s="21"/>
      <c r="JIG150" s="21"/>
      <c r="JIH150" s="21"/>
      <c r="JII150" s="21"/>
      <c r="JIJ150" s="21"/>
      <c r="JIK150" s="21"/>
      <c r="JIL150" s="21"/>
      <c r="JIM150" s="21"/>
      <c r="JIN150" s="21"/>
      <c r="JIO150" s="21"/>
      <c r="JIP150" s="21"/>
      <c r="JIQ150" s="21"/>
      <c r="JIR150" s="21"/>
      <c r="JIS150" s="21"/>
      <c r="JIT150" s="21"/>
      <c r="JIU150" s="21"/>
      <c r="JIV150" s="21"/>
      <c r="JIW150" s="21"/>
      <c r="JIX150" s="21"/>
      <c r="JIY150" s="21"/>
      <c r="JIZ150" s="21"/>
      <c r="JJA150" s="21"/>
      <c r="JJB150" s="21"/>
      <c r="JJC150" s="21"/>
      <c r="JJD150" s="21"/>
      <c r="JJE150" s="21"/>
      <c r="JJF150" s="21"/>
      <c r="JJG150" s="21"/>
      <c r="JJH150" s="21"/>
      <c r="JJI150" s="21"/>
      <c r="JJJ150" s="21"/>
      <c r="JJK150" s="21"/>
      <c r="JJL150" s="21"/>
      <c r="JJM150" s="21"/>
      <c r="JJN150" s="21"/>
      <c r="JJO150" s="21"/>
      <c r="JJP150" s="21"/>
      <c r="JJQ150" s="21"/>
      <c r="JJR150" s="21"/>
      <c r="JJS150" s="21"/>
      <c r="JJT150" s="21"/>
      <c r="JJU150" s="21"/>
      <c r="JJV150" s="21"/>
      <c r="JJW150" s="21"/>
      <c r="JJX150" s="21"/>
      <c r="JJY150" s="21"/>
      <c r="JJZ150" s="21"/>
      <c r="JKA150" s="21"/>
      <c r="JKB150" s="21"/>
      <c r="JKC150" s="21"/>
      <c r="JKD150" s="21"/>
      <c r="JKE150" s="21"/>
      <c r="JKF150" s="21"/>
      <c r="JKG150" s="21"/>
      <c r="JKH150" s="21"/>
      <c r="JKI150" s="21"/>
      <c r="JKJ150" s="21"/>
      <c r="JKK150" s="21"/>
      <c r="JKL150" s="21"/>
      <c r="JKM150" s="21"/>
      <c r="JKN150" s="21"/>
      <c r="JKO150" s="21"/>
      <c r="JKP150" s="21"/>
      <c r="JKQ150" s="21"/>
      <c r="JKR150" s="21"/>
      <c r="JKS150" s="21"/>
      <c r="JKT150" s="21"/>
      <c r="JKU150" s="21"/>
      <c r="JKV150" s="21"/>
      <c r="JKW150" s="21"/>
      <c r="JKX150" s="21"/>
      <c r="JKY150" s="21"/>
      <c r="JKZ150" s="21"/>
      <c r="JLA150" s="21"/>
      <c r="JLB150" s="21"/>
      <c r="JLC150" s="21"/>
      <c r="JLD150" s="21"/>
      <c r="JLE150" s="21"/>
      <c r="JLF150" s="21"/>
      <c r="JLG150" s="21"/>
      <c r="JLH150" s="21"/>
      <c r="JLI150" s="21"/>
      <c r="JLJ150" s="21"/>
      <c r="JLK150" s="21"/>
      <c r="JLL150" s="21"/>
      <c r="JLM150" s="21"/>
      <c r="JLN150" s="21"/>
      <c r="JLO150" s="21"/>
      <c r="JLP150" s="21"/>
      <c r="JLQ150" s="21"/>
      <c r="JLR150" s="21"/>
      <c r="JLS150" s="21"/>
      <c r="JLT150" s="21"/>
      <c r="JLU150" s="21"/>
      <c r="JLV150" s="21"/>
      <c r="JLW150" s="21"/>
      <c r="JLX150" s="21"/>
      <c r="JLY150" s="21"/>
      <c r="JLZ150" s="21"/>
      <c r="JMA150" s="21"/>
      <c r="JMB150" s="21"/>
      <c r="JMC150" s="21"/>
      <c r="JMD150" s="21"/>
      <c r="JME150" s="21"/>
      <c r="JMF150" s="21"/>
      <c r="JMG150" s="21"/>
      <c r="JMH150" s="21"/>
      <c r="JMI150" s="21"/>
      <c r="JMJ150" s="21"/>
      <c r="JMK150" s="21"/>
      <c r="JML150" s="21"/>
      <c r="JMM150" s="21"/>
      <c r="JMN150" s="21"/>
      <c r="JMO150" s="21"/>
      <c r="JMP150" s="21"/>
      <c r="JMQ150" s="21"/>
      <c r="JMR150" s="21"/>
      <c r="JMS150" s="21"/>
      <c r="JMT150" s="21"/>
      <c r="JMU150" s="21"/>
      <c r="JMV150" s="21"/>
      <c r="JMW150" s="21"/>
      <c r="JMX150" s="21"/>
      <c r="JMY150" s="21"/>
      <c r="JMZ150" s="21"/>
      <c r="JNA150" s="21"/>
      <c r="JNB150" s="21"/>
      <c r="JNC150" s="21"/>
      <c r="JND150" s="21"/>
      <c r="JNE150" s="21"/>
      <c r="JNF150" s="21"/>
      <c r="JNG150" s="21"/>
      <c r="JNH150" s="21"/>
      <c r="JNI150" s="21"/>
      <c r="JNJ150" s="21"/>
      <c r="JNK150" s="21"/>
      <c r="JNL150" s="21"/>
      <c r="JNM150" s="21"/>
      <c r="JNN150" s="21"/>
      <c r="JNO150" s="21"/>
      <c r="JNP150" s="21"/>
      <c r="JNQ150" s="21"/>
      <c r="JNR150" s="21"/>
      <c r="JNS150" s="21"/>
      <c r="JNT150" s="21"/>
      <c r="JNU150" s="21"/>
      <c r="JNV150" s="21"/>
      <c r="JNW150" s="21"/>
      <c r="JNX150" s="21"/>
      <c r="JNY150" s="21"/>
      <c r="JNZ150" s="21"/>
      <c r="JOA150" s="21"/>
      <c r="JOB150" s="21"/>
      <c r="JOC150" s="21"/>
      <c r="JOD150" s="21"/>
      <c r="JOE150" s="21"/>
      <c r="JOF150" s="21"/>
      <c r="JOG150" s="21"/>
      <c r="JOH150" s="21"/>
      <c r="JOI150" s="21"/>
      <c r="JOJ150" s="21"/>
      <c r="JOK150" s="21"/>
      <c r="JOL150" s="21"/>
      <c r="JOM150" s="21"/>
      <c r="JON150" s="21"/>
      <c r="JOO150" s="21"/>
      <c r="JOP150" s="21"/>
      <c r="JOQ150" s="21"/>
      <c r="JOR150" s="21"/>
      <c r="JOS150" s="21"/>
      <c r="JOT150" s="21"/>
      <c r="JOU150" s="21"/>
      <c r="JOV150" s="21"/>
      <c r="JOW150" s="21"/>
      <c r="JOX150" s="21"/>
      <c r="JOY150" s="21"/>
      <c r="JOZ150" s="21"/>
      <c r="JPA150" s="21"/>
      <c r="JPB150" s="21"/>
      <c r="JPC150" s="21"/>
      <c r="JPD150" s="21"/>
      <c r="JPE150" s="21"/>
      <c r="JPF150" s="21"/>
      <c r="JPG150" s="21"/>
      <c r="JPH150" s="21"/>
      <c r="JPI150" s="21"/>
      <c r="JPJ150" s="21"/>
      <c r="JPK150" s="21"/>
      <c r="JPL150" s="21"/>
      <c r="JPM150" s="21"/>
      <c r="JPN150" s="21"/>
      <c r="JPO150" s="21"/>
      <c r="JPP150" s="21"/>
      <c r="JPQ150" s="21"/>
      <c r="JPR150" s="21"/>
      <c r="JPS150" s="21"/>
      <c r="JPT150" s="21"/>
      <c r="JPU150" s="21"/>
      <c r="JPV150" s="21"/>
      <c r="JPW150" s="21"/>
      <c r="JPX150" s="21"/>
      <c r="JPY150" s="21"/>
      <c r="JPZ150" s="21"/>
      <c r="JQA150" s="21"/>
      <c r="JQB150" s="21"/>
      <c r="JQC150" s="21"/>
      <c r="JQD150" s="21"/>
      <c r="JQE150" s="21"/>
      <c r="JQF150" s="21"/>
      <c r="JQG150" s="21"/>
      <c r="JQH150" s="21"/>
      <c r="JQI150" s="21"/>
      <c r="JQJ150" s="21"/>
      <c r="JQK150" s="21"/>
      <c r="JQL150" s="21"/>
      <c r="JQM150" s="21"/>
      <c r="JQN150" s="21"/>
      <c r="JQO150" s="21"/>
      <c r="JQP150" s="21"/>
      <c r="JQQ150" s="21"/>
      <c r="JQR150" s="21"/>
      <c r="JQS150" s="21"/>
      <c r="JQT150" s="21"/>
      <c r="JQU150" s="21"/>
      <c r="JQV150" s="21"/>
      <c r="JQW150" s="21"/>
      <c r="JQX150" s="21"/>
      <c r="JQY150" s="21"/>
      <c r="JQZ150" s="21"/>
      <c r="JRA150" s="21"/>
      <c r="JRB150" s="21"/>
      <c r="JRC150" s="21"/>
      <c r="JRD150" s="21"/>
      <c r="JRE150" s="21"/>
      <c r="JRF150" s="21"/>
      <c r="JRG150" s="21"/>
      <c r="JRH150" s="21"/>
      <c r="JRI150" s="21"/>
      <c r="JRJ150" s="21"/>
      <c r="JRK150" s="21"/>
      <c r="JRL150" s="21"/>
      <c r="JRM150" s="21"/>
      <c r="JRN150" s="21"/>
      <c r="JRO150" s="21"/>
      <c r="JRP150" s="21"/>
      <c r="JRQ150" s="21"/>
      <c r="JRR150" s="21"/>
      <c r="JRS150" s="21"/>
      <c r="JRT150" s="21"/>
      <c r="JRU150" s="21"/>
      <c r="JRV150" s="21"/>
      <c r="JRW150" s="21"/>
      <c r="JRX150" s="21"/>
      <c r="JRY150" s="21"/>
      <c r="JRZ150" s="21"/>
      <c r="JSA150" s="21"/>
      <c r="JSB150" s="21"/>
      <c r="JSC150" s="21"/>
      <c r="JSD150" s="21"/>
      <c r="JSE150" s="21"/>
      <c r="JSF150" s="21"/>
      <c r="JSG150" s="21"/>
      <c r="JSH150" s="21"/>
      <c r="JSI150" s="21"/>
      <c r="JSJ150" s="21"/>
      <c r="JSK150" s="21"/>
      <c r="JSL150" s="21"/>
      <c r="JSM150" s="21"/>
      <c r="JSN150" s="21"/>
      <c r="JSO150" s="21"/>
      <c r="JSP150" s="21"/>
      <c r="JSQ150" s="21"/>
      <c r="JSR150" s="21"/>
      <c r="JSS150" s="21"/>
      <c r="JST150" s="21"/>
      <c r="JSU150" s="21"/>
      <c r="JSV150" s="21"/>
      <c r="JSW150" s="21"/>
      <c r="JSX150" s="21"/>
      <c r="JSY150" s="21"/>
      <c r="JSZ150" s="21"/>
      <c r="JTA150" s="21"/>
      <c r="JTB150" s="21"/>
      <c r="JTC150" s="21"/>
      <c r="JTD150" s="21"/>
      <c r="JTE150" s="21"/>
      <c r="JTF150" s="21"/>
      <c r="JTG150" s="21"/>
      <c r="JTH150" s="21"/>
      <c r="JTI150" s="21"/>
      <c r="JTJ150" s="21"/>
      <c r="JTK150" s="21"/>
      <c r="JTL150" s="21"/>
      <c r="JTM150" s="21"/>
      <c r="JTN150" s="21"/>
      <c r="JTO150" s="21"/>
      <c r="JTP150" s="21"/>
      <c r="JTQ150" s="21"/>
      <c r="JTR150" s="21"/>
      <c r="JTS150" s="21"/>
      <c r="JTT150" s="21"/>
      <c r="JTU150" s="21"/>
      <c r="JTV150" s="21"/>
      <c r="JTW150" s="21"/>
      <c r="JTX150" s="21"/>
      <c r="JTY150" s="21"/>
      <c r="JTZ150" s="21"/>
      <c r="JUA150" s="21"/>
      <c r="JUB150" s="21"/>
      <c r="JUC150" s="21"/>
      <c r="JUD150" s="21"/>
      <c r="JUE150" s="21"/>
      <c r="JUF150" s="21"/>
      <c r="JUG150" s="21"/>
      <c r="JUH150" s="21"/>
      <c r="JUI150" s="21"/>
      <c r="JUJ150" s="21"/>
      <c r="JUK150" s="21"/>
      <c r="JUL150" s="21"/>
      <c r="JUM150" s="21"/>
      <c r="JUN150" s="21"/>
      <c r="JUO150" s="21"/>
      <c r="JUP150" s="21"/>
      <c r="JUQ150" s="21"/>
      <c r="JUR150" s="21"/>
      <c r="JUS150" s="21"/>
      <c r="JUT150" s="21"/>
      <c r="JUU150" s="21"/>
      <c r="JUV150" s="21"/>
      <c r="JUW150" s="21"/>
      <c r="JUX150" s="21"/>
      <c r="JUY150" s="21"/>
      <c r="JUZ150" s="21"/>
      <c r="JVA150" s="21"/>
      <c r="JVB150" s="21"/>
      <c r="JVC150" s="21"/>
      <c r="JVD150" s="21"/>
      <c r="JVE150" s="21"/>
      <c r="JVF150" s="21"/>
      <c r="JVG150" s="21"/>
      <c r="JVH150" s="21"/>
      <c r="JVI150" s="21"/>
      <c r="JVJ150" s="21"/>
      <c r="JVK150" s="21"/>
      <c r="JVL150" s="21"/>
      <c r="JVM150" s="21"/>
      <c r="JVN150" s="21"/>
      <c r="JVO150" s="21"/>
      <c r="JVP150" s="21"/>
      <c r="JVQ150" s="21"/>
      <c r="JVR150" s="21"/>
      <c r="JVS150" s="21"/>
      <c r="JVT150" s="21"/>
      <c r="JVU150" s="21"/>
      <c r="JVV150" s="21"/>
      <c r="JVW150" s="21"/>
      <c r="JVX150" s="21"/>
      <c r="JVY150" s="21"/>
      <c r="JVZ150" s="21"/>
      <c r="JWA150" s="21"/>
      <c r="JWB150" s="21"/>
      <c r="JWC150" s="21"/>
      <c r="JWD150" s="21"/>
      <c r="JWE150" s="21"/>
      <c r="JWF150" s="21"/>
      <c r="JWG150" s="21"/>
      <c r="JWH150" s="21"/>
      <c r="JWI150" s="21"/>
      <c r="JWJ150" s="21"/>
      <c r="JWK150" s="21"/>
      <c r="JWL150" s="21"/>
      <c r="JWM150" s="21"/>
      <c r="JWN150" s="21"/>
      <c r="JWO150" s="21"/>
      <c r="JWP150" s="21"/>
      <c r="JWQ150" s="21"/>
      <c r="JWR150" s="21"/>
      <c r="JWS150" s="21"/>
      <c r="JWT150" s="21"/>
      <c r="JWU150" s="21"/>
      <c r="JWV150" s="21"/>
      <c r="JWW150" s="21"/>
      <c r="JWX150" s="21"/>
      <c r="JWY150" s="21"/>
      <c r="JWZ150" s="21"/>
      <c r="JXA150" s="21"/>
      <c r="JXB150" s="21"/>
      <c r="JXC150" s="21"/>
      <c r="JXD150" s="21"/>
      <c r="JXE150" s="21"/>
      <c r="JXF150" s="21"/>
      <c r="JXG150" s="21"/>
      <c r="JXH150" s="21"/>
      <c r="JXI150" s="21"/>
      <c r="JXJ150" s="21"/>
      <c r="JXK150" s="21"/>
      <c r="JXL150" s="21"/>
      <c r="JXM150" s="21"/>
      <c r="JXN150" s="21"/>
      <c r="JXO150" s="21"/>
      <c r="JXP150" s="21"/>
      <c r="JXQ150" s="21"/>
      <c r="JXR150" s="21"/>
      <c r="JXS150" s="21"/>
      <c r="JXT150" s="21"/>
      <c r="JXU150" s="21"/>
      <c r="JXV150" s="21"/>
      <c r="JXW150" s="21"/>
      <c r="JXX150" s="21"/>
      <c r="JXY150" s="21"/>
      <c r="JXZ150" s="21"/>
      <c r="JYA150" s="21"/>
      <c r="JYB150" s="21"/>
      <c r="JYC150" s="21"/>
      <c r="JYD150" s="21"/>
      <c r="JYE150" s="21"/>
      <c r="JYF150" s="21"/>
      <c r="JYG150" s="21"/>
      <c r="JYH150" s="21"/>
      <c r="JYI150" s="21"/>
      <c r="JYJ150" s="21"/>
      <c r="JYK150" s="21"/>
      <c r="JYL150" s="21"/>
      <c r="JYM150" s="21"/>
      <c r="JYN150" s="21"/>
      <c r="JYO150" s="21"/>
      <c r="JYP150" s="21"/>
      <c r="JYQ150" s="21"/>
      <c r="JYR150" s="21"/>
      <c r="JYS150" s="21"/>
      <c r="JYT150" s="21"/>
      <c r="JYU150" s="21"/>
      <c r="JYV150" s="21"/>
      <c r="JYW150" s="21"/>
      <c r="JYX150" s="21"/>
      <c r="JYY150" s="21"/>
      <c r="JYZ150" s="21"/>
      <c r="JZA150" s="21"/>
      <c r="JZB150" s="21"/>
      <c r="JZC150" s="21"/>
      <c r="JZD150" s="21"/>
      <c r="JZE150" s="21"/>
      <c r="JZF150" s="21"/>
      <c r="JZG150" s="21"/>
      <c r="JZH150" s="21"/>
      <c r="JZI150" s="21"/>
      <c r="JZJ150" s="21"/>
      <c r="JZK150" s="21"/>
      <c r="JZL150" s="21"/>
      <c r="JZM150" s="21"/>
      <c r="JZN150" s="21"/>
      <c r="JZO150" s="21"/>
      <c r="JZP150" s="21"/>
      <c r="JZQ150" s="21"/>
      <c r="JZR150" s="21"/>
      <c r="JZS150" s="21"/>
      <c r="JZT150" s="21"/>
      <c r="JZU150" s="21"/>
      <c r="JZV150" s="21"/>
      <c r="JZW150" s="21"/>
      <c r="JZX150" s="21"/>
      <c r="JZY150" s="21"/>
      <c r="JZZ150" s="21"/>
      <c r="KAA150" s="21"/>
      <c r="KAB150" s="21"/>
      <c r="KAC150" s="21"/>
      <c r="KAD150" s="21"/>
      <c r="KAE150" s="21"/>
      <c r="KAF150" s="21"/>
      <c r="KAG150" s="21"/>
      <c r="KAH150" s="21"/>
      <c r="KAI150" s="21"/>
      <c r="KAJ150" s="21"/>
      <c r="KAK150" s="21"/>
      <c r="KAL150" s="21"/>
      <c r="KAM150" s="21"/>
      <c r="KAN150" s="21"/>
      <c r="KAO150" s="21"/>
      <c r="KAP150" s="21"/>
      <c r="KAQ150" s="21"/>
      <c r="KAR150" s="21"/>
      <c r="KAS150" s="21"/>
      <c r="KAT150" s="21"/>
      <c r="KAU150" s="21"/>
      <c r="KAV150" s="21"/>
      <c r="KAW150" s="21"/>
      <c r="KAX150" s="21"/>
      <c r="KAY150" s="21"/>
      <c r="KAZ150" s="21"/>
      <c r="KBA150" s="21"/>
      <c r="KBB150" s="21"/>
      <c r="KBC150" s="21"/>
      <c r="KBD150" s="21"/>
      <c r="KBE150" s="21"/>
      <c r="KBF150" s="21"/>
      <c r="KBG150" s="21"/>
      <c r="KBH150" s="21"/>
      <c r="KBI150" s="21"/>
      <c r="KBJ150" s="21"/>
      <c r="KBK150" s="21"/>
      <c r="KBL150" s="21"/>
      <c r="KBM150" s="21"/>
      <c r="KBN150" s="21"/>
      <c r="KBO150" s="21"/>
      <c r="KBP150" s="21"/>
      <c r="KBQ150" s="21"/>
      <c r="KBR150" s="21"/>
      <c r="KBS150" s="21"/>
      <c r="KBT150" s="21"/>
      <c r="KBU150" s="21"/>
      <c r="KBV150" s="21"/>
      <c r="KBW150" s="21"/>
      <c r="KBX150" s="21"/>
      <c r="KBY150" s="21"/>
      <c r="KBZ150" s="21"/>
      <c r="KCA150" s="21"/>
      <c r="KCB150" s="21"/>
      <c r="KCC150" s="21"/>
      <c r="KCD150" s="21"/>
      <c r="KCE150" s="21"/>
      <c r="KCF150" s="21"/>
      <c r="KCG150" s="21"/>
      <c r="KCH150" s="21"/>
      <c r="KCI150" s="21"/>
      <c r="KCJ150" s="21"/>
      <c r="KCK150" s="21"/>
      <c r="KCL150" s="21"/>
      <c r="KCM150" s="21"/>
      <c r="KCN150" s="21"/>
      <c r="KCO150" s="21"/>
      <c r="KCP150" s="21"/>
      <c r="KCQ150" s="21"/>
      <c r="KCR150" s="21"/>
      <c r="KCS150" s="21"/>
      <c r="KCT150" s="21"/>
      <c r="KCU150" s="21"/>
      <c r="KCV150" s="21"/>
      <c r="KCW150" s="21"/>
      <c r="KCX150" s="21"/>
      <c r="KCY150" s="21"/>
      <c r="KCZ150" s="21"/>
      <c r="KDA150" s="21"/>
      <c r="KDB150" s="21"/>
      <c r="KDC150" s="21"/>
      <c r="KDD150" s="21"/>
      <c r="KDE150" s="21"/>
      <c r="KDF150" s="21"/>
      <c r="KDG150" s="21"/>
      <c r="KDH150" s="21"/>
      <c r="KDI150" s="21"/>
      <c r="KDJ150" s="21"/>
      <c r="KDK150" s="21"/>
      <c r="KDL150" s="21"/>
      <c r="KDM150" s="21"/>
      <c r="KDN150" s="21"/>
      <c r="KDO150" s="21"/>
      <c r="KDP150" s="21"/>
      <c r="KDQ150" s="21"/>
      <c r="KDR150" s="21"/>
      <c r="KDS150" s="21"/>
      <c r="KDT150" s="21"/>
      <c r="KDU150" s="21"/>
      <c r="KDV150" s="21"/>
      <c r="KDW150" s="21"/>
      <c r="KDX150" s="21"/>
      <c r="KDY150" s="21"/>
      <c r="KDZ150" s="21"/>
      <c r="KEA150" s="21"/>
      <c r="KEB150" s="21"/>
      <c r="KEC150" s="21"/>
      <c r="KED150" s="21"/>
      <c r="KEE150" s="21"/>
      <c r="KEF150" s="21"/>
      <c r="KEG150" s="21"/>
      <c r="KEH150" s="21"/>
      <c r="KEI150" s="21"/>
      <c r="KEJ150" s="21"/>
      <c r="KEK150" s="21"/>
      <c r="KEL150" s="21"/>
      <c r="KEM150" s="21"/>
      <c r="KEN150" s="21"/>
      <c r="KEO150" s="21"/>
      <c r="KEP150" s="21"/>
      <c r="KEQ150" s="21"/>
      <c r="KER150" s="21"/>
      <c r="KES150" s="21"/>
      <c r="KET150" s="21"/>
      <c r="KEU150" s="21"/>
      <c r="KEV150" s="21"/>
      <c r="KEW150" s="21"/>
      <c r="KEX150" s="21"/>
      <c r="KEY150" s="21"/>
      <c r="KEZ150" s="21"/>
      <c r="KFA150" s="21"/>
      <c r="KFB150" s="21"/>
      <c r="KFC150" s="21"/>
      <c r="KFD150" s="21"/>
      <c r="KFE150" s="21"/>
      <c r="KFF150" s="21"/>
      <c r="KFG150" s="21"/>
      <c r="KFH150" s="21"/>
      <c r="KFI150" s="21"/>
      <c r="KFJ150" s="21"/>
      <c r="KFK150" s="21"/>
      <c r="KFL150" s="21"/>
      <c r="KFM150" s="21"/>
      <c r="KFN150" s="21"/>
      <c r="KFO150" s="21"/>
      <c r="KFP150" s="21"/>
      <c r="KFQ150" s="21"/>
      <c r="KFR150" s="21"/>
      <c r="KFS150" s="21"/>
      <c r="KFT150" s="21"/>
      <c r="KFU150" s="21"/>
      <c r="KFV150" s="21"/>
      <c r="KFW150" s="21"/>
      <c r="KFX150" s="21"/>
      <c r="KFY150" s="21"/>
      <c r="KFZ150" s="21"/>
      <c r="KGA150" s="21"/>
      <c r="KGB150" s="21"/>
      <c r="KGC150" s="21"/>
      <c r="KGD150" s="21"/>
      <c r="KGE150" s="21"/>
      <c r="KGF150" s="21"/>
      <c r="KGG150" s="21"/>
      <c r="KGH150" s="21"/>
      <c r="KGI150" s="21"/>
      <c r="KGJ150" s="21"/>
      <c r="KGK150" s="21"/>
      <c r="KGL150" s="21"/>
      <c r="KGM150" s="21"/>
      <c r="KGN150" s="21"/>
      <c r="KGO150" s="21"/>
      <c r="KGP150" s="21"/>
      <c r="KGQ150" s="21"/>
      <c r="KGR150" s="21"/>
      <c r="KGS150" s="21"/>
      <c r="KGT150" s="21"/>
      <c r="KGU150" s="21"/>
      <c r="KGV150" s="21"/>
      <c r="KGW150" s="21"/>
      <c r="KGX150" s="21"/>
      <c r="KGY150" s="21"/>
      <c r="KGZ150" s="21"/>
      <c r="KHA150" s="21"/>
      <c r="KHB150" s="21"/>
      <c r="KHC150" s="21"/>
      <c r="KHD150" s="21"/>
      <c r="KHE150" s="21"/>
      <c r="KHF150" s="21"/>
      <c r="KHG150" s="21"/>
      <c r="KHH150" s="21"/>
      <c r="KHI150" s="21"/>
      <c r="KHJ150" s="21"/>
      <c r="KHK150" s="21"/>
      <c r="KHL150" s="21"/>
      <c r="KHM150" s="21"/>
      <c r="KHN150" s="21"/>
      <c r="KHO150" s="21"/>
      <c r="KHP150" s="21"/>
      <c r="KHQ150" s="21"/>
      <c r="KHR150" s="21"/>
      <c r="KHS150" s="21"/>
      <c r="KHT150" s="21"/>
      <c r="KHU150" s="21"/>
      <c r="KHV150" s="21"/>
      <c r="KHW150" s="21"/>
      <c r="KHX150" s="21"/>
      <c r="KHY150" s="21"/>
      <c r="KHZ150" s="21"/>
      <c r="KIA150" s="21"/>
      <c r="KIB150" s="21"/>
      <c r="KIC150" s="21"/>
      <c r="KID150" s="21"/>
      <c r="KIE150" s="21"/>
      <c r="KIF150" s="21"/>
      <c r="KIG150" s="21"/>
      <c r="KIH150" s="21"/>
      <c r="KII150" s="21"/>
      <c r="KIJ150" s="21"/>
      <c r="KIK150" s="21"/>
      <c r="KIL150" s="21"/>
      <c r="KIM150" s="21"/>
      <c r="KIN150" s="21"/>
      <c r="KIO150" s="21"/>
      <c r="KIP150" s="21"/>
      <c r="KIQ150" s="21"/>
      <c r="KIR150" s="21"/>
      <c r="KIS150" s="21"/>
      <c r="KIT150" s="21"/>
      <c r="KIU150" s="21"/>
      <c r="KIV150" s="21"/>
      <c r="KIW150" s="21"/>
      <c r="KIX150" s="21"/>
      <c r="KIY150" s="21"/>
      <c r="KIZ150" s="21"/>
      <c r="KJA150" s="21"/>
      <c r="KJB150" s="21"/>
      <c r="KJC150" s="21"/>
      <c r="KJD150" s="21"/>
      <c r="KJE150" s="21"/>
      <c r="KJF150" s="21"/>
      <c r="KJG150" s="21"/>
      <c r="KJH150" s="21"/>
      <c r="KJI150" s="21"/>
      <c r="KJJ150" s="21"/>
      <c r="KJK150" s="21"/>
      <c r="KJL150" s="21"/>
      <c r="KJM150" s="21"/>
      <c r="KJN150" s="21"/>
      <c r="KJO150" s="21"/>
      <c r="KJP150" s="21"/>
      <c r="KJQ150" s="21"/>
      <c r="KJR150" s="21"/>
      <c r="KJS150" s="21"/>
      <c r="KJT150" s="21"/>
      <c r="KJU150" s="21"/>
      <c r="KJV150" s="21"/>
      <c r="KJW150" s="21"/>
      <c r="KJX150" s="21"/>
      <c r="KJY150" s="21"/>
      <c r="KJZ150" s="21"/>
      <c r="KKA150" s="21"/>
      <c r="KKB150" s="21"/>
      <c r="KKC150" s="21"/>
      <c r="KKD150" s="21"/>
      <c r="KKE150" s="21"/>
      <c r="KKF150" s="21"/>
      <c r="KKG150" s="21"/>
      <c r="KKH150" s="21"/>
      <c r="KKI150" s="21"/>
      <c r="KKJ150" s="21"/>
      <c r="KKK150" s="21"/>
      <c r="KKL150" s="21"/>
      <c r="KKM150" s="21"/>
      <c r="KKN150" s="21"/>
      <c r="KKO150" s="21"/>
      <c r="KKP150" s="21"/>
      <c r="KKQ150" s="21"/>
      <c r="KKR150" s="21"/>
      <c r="KKS150" s="21"/>
      <c r="KKT150" s="21"/>
      <c r="KKU150" s="21"/>
      <c r="KKV150" s="21"/>
      <c r="KKW150" s="21"/>
      <c r="KKX150" s="21"/>
      <c r="KKY150" s="21"/>
      <c r="KKZ150" s="21"/>
      <c r="KLA150" s="21"/>
      <c r="KLB150" s="21"/>
      <c r="KLC150" s="21"/>
      <c r="KLD150" s="21"/>
      <c r="KLE150" s="21"/>
      <c r="KLF150" s="21"/>
      <c r="KLG150" s="21"/>
      <c r="KLH150" s="21"/>
      <c r="KLI150" s="21"/>
      <c r="KLJ150" s="21"/>
      <c r="KLK150" s="21"/>
      <c r="KLL150" s="21"/>
      <c r="KLM150" s="21"/>
      <c r="KLN150" s="21"/>
      <c r="KLO150" s="21"/>
      <c r="KLP150" s="21"/>
      <c r="KLQ150" s="21"/>
      <c r="KLR150" s="21"/>
      <c r="KLS150" s="21"/>
      <c r="KLT150" s="21"/>
      <c r="KLU150" s="21"/>
      <c r="KLV150" s="21"/>
      <c r="KLW150" s="21"/>
      <c r="KLX150" s="21"/>
      <c r="KLY150" s="21"/>
      <c r="KLZ150" s="21"/>
      <c r="KMA150" s="21"/>
      <c r="KMB150" s="21"/>
      <c r="KMC150" s="21"/>
      <c r="KMD150" s="21"/>
      <c r="KME150" s="21"/>
      <c r="KMF150" s="21"/>
      <c r="KMG150" s="21"/>
      <c r="KMH150" s="21"/>
      <c r="KMI150" s="21"/>
      <c r="KMJ150" s="21"/>
      <c r="KMK150" s="21"/>
      <c r="KML150" s="21"/>
      <c r="KMM150" s="21"/>
      <c r="KMN150" s="21"/>
      <c r="KMO150" s="21"/>
      <c r="KMP150" s="21"/>
      <c r="KMQ150" s="21"/>
      <c r="KMR150" s="21"/>
      <c r="KMS150" s="21"/>
      <c r="KMT150" s="21"/>
      <c r="KMU150" s="21"/>
      <c r="KMV150" s="21"/>
      <c r="KMW150" s="21"/>
      <c r="KMX150" s="21"/>
      <c r="KMY150" s="21"/>
      <c r="KMZ150" s="21"/>
      <c r="KNA150" s="21"/>
      <c r="KNB150" s="21"/>
      <c r="KNC150" s="21"/>
      <c r="KND150" s="21"/>
      <c r="KNE150" s="21"/>
      <c r="KNF150" s="21"/>
      <c r="KNG150" s="21"/>
      <c r="KNH150" s="21"/>
      <c r="KNI150" s="21"/>
      <c r="KNJ150" s="21"/>
      <c r="KNK150" s="21"/>
      <c r="KNL150" s="21"/>
      <c r="KNM150" s="21"/>
      <c r="KNN150" s="21"/>
      <c r="KNO150" s="21"/>
      <c r="KNP150" s="21"/>
      <c r="KNQ150" s="21"/>
      <c r="KNR150" s="21"/>
      <c r="KNS150" s="21"/>
      <c r="KNT150" s="21"/>
      <c r="KNU150" s="21"/>
      <c r="KNV150" s="21"/>
      <c r="KNW150" s="21"/>
      <c r="KNX150" s="21"/>
      <c r="KNY150" s="21"/>
      <c r="KNZ150" s="21"/>
      <c r="KOA150" s="21"/>
      <c r="KOB150" s="21"/>
      <c r="KOC150" s="21"/>
      <c r="KOD150" s="21"/>
      <c r="KOE150" s="21"/>
      <c r="KOF150" s="21"/>
      <c r="KOG150" s="21"/>
      <c r="KOH150" s="21"/>
      <c r="KOI150" s="21"/>
      <c r="KOJ150" s="21"/>
      <c r="KOK150" s="21"/>
      <c r="KOL150" s="21"/>
      <c r="KOM150" s="21"/>
      <c r="KON150" s="21"/>
      <c r="KOO150" s="21"/>
      <c r="KOP150" s="21"/>
      <c r="KOQ150" s="21"/>
      <c r="KOR150" s="21"/>
      <c r="KOS150" s="21"/>
      <c r="KOT150" s="21"/>
      <c r="KOU150" s="21"/>
      <c r="KOV150" s="21"/>
      <c r="KOW150" s="21"/>
      <c r="KOX150" s="21"/>
      <c r="KOY150" s="21"/>
      <c r="KOZ150" s="21"/>
      <c r="KPA150" s="21"/>
      <c r="KPB150" s="21"/>
      <c r="KPC150" s="21"/>
      <c r="KPD150" s="21"/>
      <c r="KPE150" s="21"/>
      <c r="KPF150" s="21"/>
      <c r="KPG150" s="21"/>
      <c r="KPH150" s="21"/>
      <c r="KPI150" s="21"/>
      <c r="KPJ150" s="21"/>
      <c r="KPK150" s="21"/>
      <c r="KPL150" s="21"/>
      <c r="KPM150" s="21"/>
      <c r="KPN150" s="21"/>
      <c r="KPO150" s="21"/>
      <c r="KPP150" s="21"/>
      <c r="KPQ150" s="21"/>
      <c r="KPR150" s="21"/>
      <c r="KPS150" s="21"/>
      <c r="KPT150" s="21"/>
      <c r="KPU150" s="21"/>
      <c r="KPV150" s="21"/>
      <c r="KPW150" s="21"/>
      <c r="KPX150" s="21"/>
      <c r="KPY150" s="21"/>
      <c r="KPZ150" s="21"/>
      <c r="KQA150" s="21"/>
      <c r="KQB150" s="21"/>
      <c r="KQC150" s="21"/>
      <c r="KQD150" s="21"/>
      <c r="KQE150" s="21"/>
      <c r="KQF150" s="21"/>
      <c r="KQG150" s="21"/>
      <c r="KQH150" s="21"/>
      <c r="KQI150" s="21"/>
      <c r="KQJ150" s="21"/>
      <c r="KQK150" s="21"/>
      <c r="KQL150" s="21"/>
      <c r="KQM150" s="21"/>
      <c r="KQN150" s="21"/>
      <c r="KQO150" s="21"/>
      <c r="KQP150" s="21"/>
      <c r="KQQ150" s="21"/>
      <c r="KQR150" s="21"/>
      <c r="KQS150" s="21"/>
      <c r="KQT150" s="21"/>
      <c r="KQU150" s="21"/>
      <c r="KQV150" s="21"/>
      <c r="KQW150" s="21"/>
      <c r="KQX150" s="21"/>
      <c r="KQY150" s="21"/>
      <c r="KQZ150" s="21"/>
      <c r="KRA150" s="21"/>
      <c r="KRB150" s="21"/>
      <c r="KRC150" s="21"/>
      <c r="KRD150" s="21"/>
      <c r="KRE150" s="21"/>
      <c r="KRF150" s="21"/>
      <c r="KRG150" s="21"/>
      <c r="KRH150" s="21"/>
      <c r="KRI150" s="21"/>
      <c r="KRJ150" s="21"/>
      <c r="KRK150" s="21"/>
      <c r="KRL150" s="21"/>
      <c r="KRM150" s="21"/>
      <c r="KRN150" s="21"/>
      <c r="KRO150" s="21"/>
      <c r="KRP150" s="21"/>
      <c r="KRQ150" s="21"/>
      <c r="KRR150" s="21"/>
      <c r="KRS150" s="21"/>
      <c r="KRT150" s="21"/>
      <c r="KRU150" s="21"/>
      <c r="KRV150" s="21"/>
      <c r="KRW150" s="21"/>
      <c r="KRX150" s="21"/>
      <c r="KRY150" s="21"/>
      <c r="KRZ150" s="21"/>
      <c r="KSA150" s="21"/>
      <c r="KSB150" s="21"/>
      <c r="KSC150" s="21"/>
      <c r="KSD150" s="21"/>
      <c r="KSE150" s="21"/>
      <c r="KSF150" s="21"/>
      <c r="KSG150" s="21"/>
      <c r="KSH150" s="21"/>
      <c r="KSI150" s="21"/>
      <c r="KSJ150" s="21"/>
      <c r="KSK150" s="21"/>
      <c r="KSL150" s="21"/>
      <c r="KSM150" s="21"/>
      <c r="KSN150" s="21"/>
      <c r="KSO150" s="21"/>
      <c r="KSP150" s="21"/>
      <c r="KSQ150" s="21"/>
      <c r="KSR150" s="21"/>
      <c r="KSS150" s="21"/>
      <c r="KST150" s="21"/>
      <c r="KSU150" s="21"/>
      <c r="KSV150" s="21"/>
      <c r="KSW150" s="21"/>
      <c r="KSX150" s="21"/>
      <c r="KSY150" s="21"/>
      <c r="KSZ150" s="21"/>
      <c r="KTA150" s="21"/>
      <c r="KTB150" s="21"/>
      <c r="KTC150" s="21"/>
      <c r="KTD150" s="21"/>
      <c r="KTE150" s="21"/>
      <c r="KTF150" s="21"/>
      <c r="KTG150" s="21"/>
      <c r="KTH150" s="21"/>
      <c r="KTI150" s="21"/>
      <c r="KTJ150" s="21"/>
      <c r="KTK150" s="21"/>
      <c r="KTL150" s="21"/>
      <c r="KTM150" s="21"/>
      <c r="KTN150" s="21"/>
      <c r="KTO150" s="21"/>
      <c r="KTP150" s="21"/>
      <c r="KTQ150" s="21"/>
      <c r="KTR150" s="21"/>
      <c r="KTS150" s="21"/>
      <c r="KTT150" s="21"/>
      <c r="KTU150" s="21"/>
      <c r="KTV150" s="21"/>
      <c r="KTW150" s="21"/>
      <c r="KTX150" s="21"/>
      <c r="KTY150" s="21"/>
      <c r="KTZ150" s="21"/>
      <c r="KUA150" s="21"/>
      <c r="KUB150" s="21"/>
      <c r="KUC150" s="21"/>
      <c r="KUD150" s="21"/>
      <c r="KUE150" s="21"/>
      <c r="KUF150" s="21"/>
      <c r="KUG150" s="21"/>
      <c r="KUH150" s="21"/>
      <c r="KUI150" s="21"/>
      <c r="KUJ150" s="21"/>
      <c r="KUK150" s="21"/>
      <c r="KUL150" s="21"/>
      <c r="KUM150" s="21"/>
      <c r="KUN150" s="21"/>
      <c r="KUO150" s="21"/>
      <c r="KUP150" s="21"/>
      <c r="KUQ150" s="21"/>
      <c r="KUR150" s="21"/>
      <c r="KUS150" s="21"/>
      <c r="KUT150" s="21"/>
      <c r="KUU150" s="21"/>
      <c r="KUV150" s="21"/>
      <c r="KUW150" s="21"/>
      <c r="KUX150" s="21"/>
      <c r="KUY150" s="21"/>
      <c r="KUZ150" s="21"/>
      <c r="KVA150" s="21"/>
      <c r="KVB150" s="21"/>
      <c r="KVC150" s="21"/>
      <c r="KVD150" s="21"/>
      <c r="KVE150" s="21"/>
      <c r="KVF150" s="21"/>
      <c r="KVG150" s="21"/>
      <c r="KVH150" s="21"/>
      <c r="KVI150" s="21"/>
      <c r="KVJ150" s="21"/>
      <c r="KVK150" s="21"/>
      <c r="KVL150" s="21"/>
      <c r="KVM150" s="21"/>
      <c r="KVN150" s="21"/>
      <c r="KVO150" s="21"/>
      <c r="KVP150" s="21"/>
      <c r="KVQ150" s="21"/>
      <c r="KVR150" s="21"/>
      <c r="KVS150" s="21"/>
      <c r="KVT150" s="21"/>
      <c r="KVU150" s="21"/>
      <c r="KVV150" s="21"/>
      <c r="KVW150" s="21"/>
      <c r="KVX150" s="21"/>
      <c r="KVY150" s="21"/>
      <c r="KVZ150" s="21"/>
      <c r="KWA150" s="21"/>
      <c r="KWB150" s="21"/>
      <c r="KWC150" s="21"/>
      <c r="KWD150" s="21"/>
      <c r="KWE150" s="21"/>
      <c r="KWF150" s="21"/>
      <c r="KWG150" s="21"/>
      <c r="KWH150" s="21"/>
      <c r="KWI150" s="21"/>
      <c r="KWJ150" s="21"/>
      <c r="KWK150" s="21"/>
      <c r="KWL150" s="21"/>
      <c r="KWM150" s="21"/>
      <c r="KWN150" s="21"/>
      <c r="KWO150" s="21"/>
      <c r="KWP150" s="21"/>
      <c r="KWQ150" s="21"/>
      <c r="KWR150" s="21"/>
      <c r="KWS150" s="21"/>
      <c r="KWT150" s="21"/>
      <c r="KWU150" s="21"/>
      <c r="KWV150" s="21"/>
      <c r="KWW150" s="21"/>
      <c r="KWX150" s="21"/>
      <c r="KWY150" s="21"/>
      <c r="KWZ150" s="21"/>
      <c r="KXA150" s="21"/>
      <c r="KXB150" s="21"/>
      <c r="KXC150" s="21"/>
      <c r="KXD150" s="21"/>
      <c r="KXE150" s="21"/>
      <c r="KXF150" s="21"/>
      <c r="KXG150" s="21"/>
      <c r="KXH150" s="21"/>
      <c r="KXI150" s="21"/>
      <c r="KXJ150" s="21"/>
      <c r="KXK150" s="21"/>
      <c r="KXL150" s="21"/>
      <c r="KXM150" s="21"/>
      <c r="KXN150" s="21"/>
      <c r="KXO150" s="21"/>
      <c r="KXP150" s="21"/>
      <c r="KXQ150" s="21"/>
      <c r="KXR150" s="21"/>
      <c r="KXS150" s="21"/>
      <c r="KXT150" s="21"/>
      <c r="KXU150" s="21"/>
      <c r="KXV150" s="21"/>
      <c r="KXW150" s="21"/>
      <c r="KXX150" s="21"/>
      <c r="KXY150" s="21"/>
      <c r="KXZ150" s="21"/>
      <c r="KYA150" s="21"/>
      <c r="KYB150" s="21"/>
      <c r="KYC150" s="21"/>
      <c r="KYD150" s="21"/>
      <c r="KYE150" s="21"/>
      <c r="KYF150" s="21"/>
      <c r="KYG150" s="21"/>
      <c r="KYH150" s="21"/>
      <c r="KYI150" s="21"/>
      <c r="KYJ150" s="21"/>
      <c r="KYK150" s="21"/>
      <c r="KYL150" s="21"/>
      <c r="KYM150" s="21"/>
      <c r="KYN150" s="21"/>
      <c r="KYO150" s="21"/>
      <c r="KYP150" s="21"/>
      <c r="KYQ150" s="21"/>
      <c r="KYR150" s="21"/>
      <c r="KYS150" s="21"/>
      <c r="KYT150" s="21"/>
      <c r="KYU150" s="21"/>
      <c r="KYV150" s="21"/>
      <c r="KYW150" s="21"/>
      <c r="KYX150" s="21"/>
      <c r="KYY150" s="21"/>
      <c r="KYZ150" s="21"/>
      <c r="KZA150" s="21"/>
      <c r="KZB150" s="21"/>
      <c r="KZC150" s="21"/>
      <c r="KZD150" s="21"/>
      <c r="KZE150" s="21"/>
      <c r="KZF150" s="21"/>
      <c r="KZG150" s="21"/>
      <c r="KZH150" s="21"/>
      <c r="KZI150" s="21"/>
      <c r="KZJ150" s="21"/>
      <c r="KZK150" s="21"/>
      <c r="KZL150" s="21"/>
      <c r="KZM150" s="21"/>
      <c r="KZN150" s="21"/>
      <c r="KZO150" s="21"/>
      <c r="KZP150" s="21"/>
      <c r="KZQ150" s="21"/>
      <c r="KZR150" s="21"/>
      <c r="KZS150" s="21"/>
      <c r="KZT150" s="21"/>
      <c r="KZU150" s="21"/>
      <c r="KZV150" s="21"/>
      <c r="KZW150" s="21"/>
      <c r="KZX150" s="21"/>
      <c r="KZY150" s="21"/>
      <c r="KZZ150" s="21"/>
      <c r="LAA150" s="21"/>
      <c r="LAB150" s="21"/>
      <c r="LAC150" s="21"/>
      <c r="LAD150" s="21"/>
      <c r="LAE150" s="21"/>
      <c r="LAF150" s="21"/>
      <c r="LAG150" s="21"/>
      <c r="LAH150" s="21"/>
      <c r="LAI150" s="21"/>
      <c r="LAJ150" s="21"/>
      <c r="LAK150" s="21"/>
      <c r="LAL150" s="21"/>
      <c r="LAM150" s="21"/>
      <c r="LAN150" s="21"/>
      <c r="LAO150" s="21"/>
      <c r="LAP150" s="21"/>
      <c r="LAQ150" s="21"/>
      <c r="LAR150" s="21"/>
      <c r="LAS150" s="21"/>
      <c r="LAT150" s="21"/>
      <c r="LAU150" s="21"/>
      <c r="LAV150" s="21"/>
      <c r="LAW150" s="21"/>
      <c r="LAX150" s="21"/>
      <c r="LAY150" s="21"/>
      <c r="LAZ150" s="21"/>
      <c r="LBA150" s="21"/>
      <c r="LBB150" s="21"/>
      <c r="LBC150" s="21"/>
      <c r="LBD150" s="21"/>
      <c r="LBE150" s="21"/>
      <c r="LBF150" s="21"/>
      <c r="LBG150" s="21"/>
      <c r="LBH150" s="21"/>
      <c r="LBI150" s="21"/>
      <c r="LBJ150" s="21"/>
      <c r="LBK150" s="21"/>
      <c r="LBL150" s="21"/>
      <c r="LBM150" s="21"/>
      <c r="LBN150" s="21"/>
      <c r="LBO150" s="21"/>
      <c r="LBP150" s="21"/>
      <c r="LBQ150" s="21"/>
      <c r="LBR150" s="21"/>
      <c r="LBS150" s="21"/>
      <c r="LBT150" s="21"/>
      <c r="LBU150" s="21"/>
      <c r="LBV150" s="21"/>
      <c r="LBW150" s="21"/>
      <c r="LBX150" s="21"/>
      <c r="LBY150" s="21"/>
      <c r="LBZ150" s="21"/>
      <c r="LCA150" s="21"/>
      <c r="LCB150" s="21"/>
      <c r="LCC150" s="21"/>
      <c r="LCD150" s="21"/>
      <c r="LCE150" s="21"/>
      <c r="LCF150" s="21"/>
      <c r="LCG150" s="21"/>
      <c r="LCH150" s="21"/>
      <c r="LCI150" s="21"/>
      <c r="LCJ150" s="21"/>
      <c r="LCK150" s="21"/>
      <c r="LCL150" s="21"/>
      <c r="LCM150" s="21"/>
      <c r="LCN150" s="21"/>
      <c r="LCO150" s="21"/>
      <c r="LCP150" s="21"/>
      <c r="LCQ150" s="21"/>
      <c r="LCR150" s="21"/>
      <c r="LCS150" s="21"/>
      <c r="LCT150" s="21"/>
      <c r="LCU150" s="21"/>
      <c r="LCV150" s="21"/>
      <c r="LCW150" s="21"/>
      <c r="LCX150" s="21"/>
      <c r="LCY150" s="21"/>
      <c r="LCZ150" s="21"/>
      <c r="LDA150" s="21"/>
      <c r="LDB150" s="21"/>
      <c r="LDC150" s="21"/>
      <c r="LDD150" s="21"/>
      <c r="LDE150" s="21"/>
      <c r="LDF150" s="21"/>
      <c r="LDG150" s="21"/>
      <c r="LDH150" s="21"/>
      <c r="LDI150" s="21"/>
      <c r="LDJ150" s="21"/>
      <c r="LDK150" s="21"/>
      <c r="LDL150" s="21"/>
      <c r="LDM150" s="21"/>
      <c r="LDN150" s="21"/>
      <c r="LDO150" s="21"/>
      <c r="LDP150" s="21"/>
      <c r="LDQ150" s="21"/>
      <c r="LDR150" s="21"/>
      <c r="LDS150" s="21"/>
      <c r="LDT150" s="21"/>
      <c r="LDU150" s="21"/>
      <c r="LDV150" s="21"/>
      <c r="LDW150" s="21"/>
      <c r="LDX150" s="21"/>
      <c r="LDY150" s="21"/>
      <c r="LDZ150" s="21"/>
      <c r="LEA150" s="21"/>
      <c r="LEB150" s="21"/>
      <c r="LEC150" s="21"/>
      <c r="LED150" s="21"/>
      <c r="LEE150" s="21"/>
      <c r="LEF150" s="21"/>
      <c r="LEG150" s="21"/>
      <c r="LEH150" s="21"/>
      <c r="LEI150" s="21"/>
      <c r="LEJ150" s="21"/>
      <c r="LEK150" s="21"/>
      <c r="LEL150" s="21"/>
      <c r="LEM150" s="21"/>
      <c r="LEN150" s="21"/>
      <c r="LEO150" s="21"/>
      <c r="LEP150" s="21"/>
      <c r="LEQ150" s="21"/>
      <c r="LER150" s="21"/>
      <c r="LES150" s="21"/>
      <c r="LET150" s="21"/>
      <c r="LEU150" s="21"/>
      <c r="LEV150" s="21"/>
      <c r="LEW150" s="21"/>
      <c r="LEX150" s="21"/>
      <c r="LEY150" s="21"/>
      <c r="LEZ150" s="21"/>
      <c r="LFA150" s="21"/>
      <c r="LFB150" s="21"/>
      <c r="LFC150" s="21"/>
      <c r="LFD150" s="21"/>
      <c r="LFE150" s="21"/>
      <c r="LFF150" s="21"/>
      <c r="LFG150" s="21"/>
      <c r="LFH150" s="21"/>
      <c r="LFI150" s="21"/>
      <c r="LFJ150" s="21"/>
      <c r="LFK150" s="21"/>
      <c r="LFL150" s="21"/>
      <c r="LFM150" s="21"/>
      <c r="LFN150" s="21"/>
      <c r="LFO150" s="21"/>
      <c r="LFP150" s="21"/>
      <c r="LFQ150" s="21"/>
      <c r="LFR150" s="21"/>
      <c r="LFS150" s="21"/>
      <c r="LFT150" s="21"/>
      <c r="LFU150" s="21"/>
      <c r="LFV150" s="21"/>
      <c r="LFW150" s="21"/>
      <c r="LFX150" s="21"/>
      <c r="LFY150" s="21"/>
      <c r="LFZ150" s="21"/>
      <c r="LGA150" s="21"/>
      <c r="LGB150" s="21"/>
      <c r="LGC150" s="21"/>
      <c r="LGD150" s="21"/>
      <c r="LGE150" s="21"/>
      <c r="LGF150" s="21"/>
      <c r="LGG150" s="21"/>
      <c r="LGH150" s="21"/>
      <c r="LGI150" s="21"/>
      <c r="LGJ150" s="21"/>
      <c r="LGK150" s="21"/>
      <c r="LGL150" s="21"/>
      <c r="LGM150" s="21"/>
      <c r="LGN150" s="21"/>
      <c r="LGO150" s="21"/>
      <c r="LGP150" s="21"/>
      <c r="LGQ150" s="21"/>
      <c r="LGR150" s="21"/>
      <c r="LGS150" s="21"/>
      <c r="LGT150" s="21"/>
      <c r="LGU150" s="21"/>
      <c r="LGV150" s="21"/>
      <c r="LGW150" s="21"/>
      <c r="LGX150" s="21"/>
      <c r="LGY150" s="21"/>
      <c r="LGZ150" s="21"/>
      <c r="LHA150" s="21"/>
      <c r="LHB150" s="21"/>
      <c r="LHC150" s="21"/>
      <c r="LHD150" s="21"/>
      <c r="LHE150" s="21"/>
      <c r="LHF150" s="21"/>
      <c r="LHG150" s="21"/>
      <c r="LHH150" s="21"/>
      <c r="LHI150" s="21"/>
      <c r="LHJ150" s="21"/>
      <c r="LHK150" s="21"/>
      <c r="LHL150" s="21"/>
      <c r="LHM150" s="21"/>
      <c r="LHN150" s="21"/>
      <c r="LHO150" s="21"/>
      <c r="LHP150" s="21"/>
      <c r="LHQ150" s="21"/>
      <c r="LHR150" s="21"/>
      <c r="LHS150" s="21"/>
      <c r="LHT150" s="21"/>
      <c r="LHU150" s="21"/>
      <c r="LHV150" s="21"/>
      <c r="LHW150" s="21"/>
      <c r="LHX150" s="21"/>
      <c r="LHY150" s="21"/>
      <c r="LHZ150" s="21"/>
      <c r="LIA150" s="21"/>
      <c r="LIB150" s="21"/>
      <c r="LIC150" s="21"/>
      <c r="LID150" s="21"/>
      <c r="LIE150" s="21"/>
      <c r="LIF150" s="21"/>
      <c r="LIG150" s="21"/>
      <c r="LIH150" s="21"/>
      <c r="LII150" s="21"/>
      <c r="LIJ150" s="21"/>
      <c r="LIK150" s="21"/>
      <c r="LIL150" s="21"/>
      <c r="LIM150" s="21"/>
      <c r="LIN150" s="21"/>
      <c r="LIO150" s="21"/>
      <c r="LIP150" s="21"/>
      <c r="LIQ150" s="21"/>
      <c r="LIR150" s="21"/>
      <c r="LIS150" s="21"/>
      <c r="LIT150" s="21"/>
      <c r="LIU150" s="21"/>
      <c r="LIV150" s="21"/>
      <c r="LIW150" s="21"/>
      <c r="LIX150" s="21"/>
      <c r="LIY150" s="21"/>
      <c r="LIZ150" s="21"/>
      <c r="LJA150" s="21"/>
      <c r="LJB150" s="21"/>
      <c r="LJC150" s="21"/>
      <c r="LJD150" s="21"/>
      <c r="LJE150" s="21"/>
      <c r="LJF150" s="21"/>
      <c r="LJG150" s="21"/>
      <c r="LJH150" s="21"/>
      <c r="LJI150" s="21"/>
      <c r="LJJ150" s="21"/>
      <c r="LJK150" s="21"/>
      <c r="LJL150" s="21"/>
      <c r="LJM150" s="21"/>
      <c r="LJN150" s="21"/>
      <c r="LJO150" s="21"/>
      <c r="LJP150" s="21"/>
      <c r="LJQ150" s="21"/>
      <c r="LJR150" s="21"/>
      <c r="LJS150" s="21"/>
      <c r="LJT150" s="21"/>
      <c r="LJU150" s="21"/>
      <c r="LJV150" s="21"/>
      <c r="LJW150" s="21"/>
      <c r="LJX150" s="21"/>
      <c r="LJY150" s="21"/>
      <c r="LJZ150" s="21"/>
      <c r="LKA150" s="21"/>
      <c r="LKB150" s="21"/>
      <c r="LKC150" s="21"/>
      <c r="LKD150" s="21"/>
      <c r="LKE150" s="21"/>
      <c r="LKF150" s="21"/>
      <c r="LKG150" s="21"/>
      <c r="LKH150" s="21"/>
      <c r="LKI150" s="21"/>
      <c r="LKJ150" s="21"/>
      <c r="LKK150" s="21"/>
      <c r="LKL150" s="21"/>
      <c r="LKM150" s="21"/>
      <c r="LKN150" s="21"/>
      <c r="LKO150" s="21"/>
      <c r="LKP150" s="21"/>
      <c r="LKQ150" s="21"/>
      <c r="LKR150" s="21"/>
      <c r="LKS150" s="21"/>
      <c r="LKT150" s="21"/>
      <c r="LKU150" s="21"/>
      <c r="LKV150" s="21"/>
      <c r="LKW150" s="21"/>
      <c r="LKX150" s="21"/>
      <c r="LKY150" s="21"/>
      <c r="LKZ150" s="21"/>
      <c r="LLA150" s="21"/>
      <c r="LLB150" s="21"/>
      <c r="LLC150" s="21"/>
      <c r="LLD150" s="21"/>
      <c r="LLE150" s="21"/>
      <c r="LLF150" s="21"/>
      <c r="LLG150" s="21"/>
      <c r="LLH150" s="21"/>
      <c r="LLI150" s="21"/>
      <c r="LLJ150" s="21"/>
      <c r="LLK150" s="21"/>
      <c r="LLL150" s="21"/>
      <c r="LLM150" s="21"/>
      <c r="LLN150" s="21"/>
      <c r="LLO150" s="21"/>
      <c r="LLP150" s="21"/>
      <c r="LLQ150" s="21"/>
      <c r="LLR150" s="21"/>
      <c r="LLS150" s="21"/>
      <c r="LLT150" s="21"/>
      <c r="LLU150" s="21"/>
      <c r="LLV150" s="21"/>
      <c r="LLW150" s="21"/>
      <c r="LLX150" s="21"/>
      <c r="LLY150" s="21"/>
      <c r="LLZ150" s="21"/>
      <c r="LMA150" s="21"/>
      <c r="LMB150" s="21"/>
      <c r="LMC150" s="21"/>
      <c r="LMD150" s="21"/>
      <c r="LME150" s="21"/>
      <c r="LMF150" s="21"/>
      <c r="LMG150" s="21"/>
      <c r="LMH150" s="21"/>
      <c r="LMI150" s="21"/>
      <c r="LMJ150" s="21"/>
      <c r="LMK150" s="21"/>
      <c r="LML150" s="21"/>
      <c r="LMM150" s="21"/>
      <c r="LMN150" s="21"/>
      <c r="LMO150" s="21"/>
      <c r="LMP150" s="21"/>
      <c r="LMQ150" s="21"/>
      <c r="LMR150" s="21"/>
      <c r="LMS150" s="21"/>
      <c r="LMT150" s="21"/>
      <c r="LMU150" s="21"/>
      <c r="LMV150" s="21"/>
      <c r="LMW150" s="21"/>
      <c r="LMX150" s="21"/>
      <c r="LMY150" s="21"/>
      <c r="LMZ150" s="21"/>
      <c r="LNA150" s="21"/>
      <c r="LNB150" s="21"/>
      <c r="LNC150" s="21"/>
      <c r="LND150" s="21"/>
      <c r="LNE150" s="21"/>
      <c r="LNF150" s="21"/>
      <c r="LNG150" s="21"/>
      <c r="LNH150" s="21"/>
      <c r="LNI150" s="21"/>
      <c r="LNJ150" s="21"/>
      <c r="LNK150" s="21"/>
      <c r="LNL150" s="21"/>
      <c r="LNM150" s="21"/>
      <c r="LNN150" s="21"/>
      <c r="LNO150" s="21"/>
      <c r="LNP150" s="21"/>
      <c r="LNQ150" s="21"/>
      <c r="LNR150" s="21"/>
      <c r="LNS150" s="21"/>
      <c r="LNT150" s="21"/>
      <c r="LNU150" s="21"/>
      <c r="LNV150" s="21"/>
      <c r="LNW150" s="21"/>
      <c r="LNX150" s="21"/>
      <c r="LNY150" s="21"/>
      <c r="LNZ150" s="21"/>
      <c r="LOA150" s="21"/>
      <c r="LOB150" s="21"/>
      <c r="LOC150" s="21"/>
      <c r="LOD150" s="21"/>
      <c r="LOE150" s="21"/>
      <c r="LOF150" s="21"/>
      <c r="LOG150" s="21"/>
      <c r="LOH150" s="21"/>
      <c r="LOI150" s="21"/>
      <c r="LOJ150" s="21"/>
      <c r="LOK150" s="21"/>
      <c r="LOL150" s="21"/>
      <c r="LOM150" s="21"/>
      <c r="LON150" s="21"/>
      <c r="LOO150" s="21"/>
      <c r="LOP150" s="21"/>
      <c r="LOQ150" s="21"/>
      <c r="LOR150" s="21"/>
      <c r="LOS150" s="21"/>
      <c r="LOT150" s="21"/>
      <c r="LOU150" s="21"/>
      <c r="LOV150" s="21"/>
      <c r="LOW150" s="21"/>
      <c r="LOX150" s="21"/>
      <c r="LOY150" s="21"/>
      <c r="LOZ150" s="21"/>
      <c r="LPA150" s="21"/>
      <c r="LPB150" s="21"/>
      <c r="LPC150" s="21"/>
      <c r="LPD150" s="21"/>
      <c r="LPE150" s="21"/>
      <c r="LPF150" s="21"/>
      <c r="LPG150" s="21"/>
      <c r="LPH150" s="21"/>
      <c r="LPI150" s="21"/>
      <c r="LPJ150" s="21"/>
      <c r="LPK150" s="21"/>
      <c r="LPL150" s="21"/>
      <c r="LPM150" s="21"/>
      <c r="LPN150" s="21"/>
      <c r="LPO150" s="21"/>
      <c r="LPP150" s="21"/>
      <c r="LPQ150" s="21"/>
      <c r="LPR150" s="21"/>
      <c r="LPS150" s="21"/>
      <c r="LPT150" s="21"/>
      <c r="LPU150" s="21"/>
      <c r="LPV150" s="21"/>
      <c r="LPW150" s="21"/>
      <c r="LPX150" s="21"/>
      <c r="LPY150" s="21"/>
      <c r="LPZ150" s="21"/>
      <c r="LQA150" s="21"/>
      <c r="LQB150" s="21"/>
      <c r="LQC150" s="21"/>
      <c r="LQD150" s="21"/>
      <c r="LQE150" s="21"/>
      <c r="LQF150" s="21"/>
      <c r="LQG150" s="21"/>
      <c r="LQH150" s="21"/>
      <c r="LQI150" s="21"/>
      <c r="LQJ150" s="21"/>
      <c r="LQK150" s="21"/>
      <c r="LQL150" s="21"/>
      <c r="LQM150" s="21"/>
      <c r="LQN150" s="21"/>
      <c r="LQO150" s="21"/>
      <c r="LQP150" s="21"/>
      <c r="LQQ150" s="21"/>
      <c r="LQR150" s="21"/>
      <c r="LQS150" s="21"/>
      <c r="LQT150" s="21"/>
      <c r="LQU150" s="21"/>
      <c r="LQV150" s="21"/>
      <c r="LQW150" s="21"/>
      <c r="LQX150" s="21"/>
      <c r="LQY150" s="21"/>
      <c r="LQZ150" s="21"/>
      <c r="LRA150" s="21"/>
      <c r="LRB150" s="21"/>
      <c r="LRC150" s="21"/>
      <c r="LRD150" s="21"/>
      <c r="LRE150" s="21"/>
      <c r="LRF150" s="21"/>
      <c r="LRG150" s="21"/>
      <c r="LRH150" s="21"/>
      <c r="LRI150" s="21"/>
      <c r="LRJ150" s="21"/>
      <c r="LRK150" s="21"/>
      <c r="LRL150" s="21"/>
      <c r="LRM150" s="21"/>
      <c r="LRN150" s="21"/>
      <c r="LRO150" s="21"/>
      <c r="LRP150" s="21"/>
      <c r="LRQ150" s="21"/>
      <c r="LRR150" s="21"/>
      <c r="LRS150" s="21"/>
      <c r="LRT150" s="21"/>
      <c r="LRU150" s="21"/>
      <c r="LRV150" s="21"/>
      <c r="LRW150" s="21"/>
      <c r="LRX150" s="21"/>
      <c r="LRY150" s="21"/>
      <c r="LRZ150" s="21"/>
      <c r="LSA150" s="21"/>
      <c r="LSB150" s="21"/>
      <c r="LSC150" s="21"/>
      <c r="LSD150" s="21"/>
      <c r="LSE150" s="21"/>
      <c r="LSF150" s="21"/>
      <c r="LSG150" s="21"/>
      <c r="LSH150" s="21"/>
      <c r="LSI150" s="21"/>
      <c r="LSJ150" s="21"/>
      <c r="LSK150" s="21"/>
      <c r="LSL150" s="21"/>
      <c r="LSM150" s="21"/>
      <c r="LSN150" s="21"/>
      <c r="LSO150" s="21"/>
      <c r="LSP150" s="21"/>
      <c r="LSQ150" s="21"/>
      <c r="LSR150" s="21"/>
      <c r="LSS150" s="21"/>
      <c r="LST150" s="21"/>
      <c r="LSU150" s="21"/>
      <c r="LSV150" s="21"/>
      <c r="LSW150" s="21"/>
      <c r="LSX150" s="21"/>
      <c r="LSY150" s="21"/>
      <c r="LSZ150" s="21"/>
      <c r="LTA150" s="21"/>
      <c r="LTB150" s="21"/>
      <c r="LTC150" s="21"/>
      <c r="LTD150" s="21"/>
      <c r="LTE150" s="21"/>
      <c r="LTF150" s="21"/>
      <c r="LTG150" s="21"/>
      <c r="LTH150" s="21"/>
      <c r="LTI150" s="21"/>
      <c r="LTJ150" s="21"/>
      <c r="LTK150" s="21"/>
      <c r="LTL150" s="21"/>
      <c r="LTM150" s="21"/>
      <c r="LTN150" s="21"/>
      <c r="LTO150" s="21"/>
      <c r="LTP150" s="21"/>
      <c r="LTQ150" s="21"/>
      <c r="LTR150" s="21"/>
      <c r="LTS150" s="21"/>
      <c r="LTT150" s="21"/>
      <c r="LTU150" s="21"/>
      <c r="LTV150" s="21"/>
      <c r="LTW150" s="21"/>
      <c r="LTX150" s="21"/>
      <c r="LTY150" s="21"/>
      <c r="LTZ150" s="21"/>
      <c r="LUA150" s="21"/>
      <c r="LUB150" s="21"/>
      <c r="LUC150" s="21"/>
      <c r="LUD150" s="21"/>
      <c r="LUE150" s="21"/>
      <c r="LUF150" s="21"/>
      <c r="LUG150" s="21"/>
      <c r="LUH150" s="21"/>
      <c r="LUI150" s="21"/>
      <c r="LUJ150" s="21"/>
      <c r="LUK150" s="21"/>
      <c r="LUL150" s="21"/>
      <c r="LUM150" s="21"/>
      <c r="LUN150" s="21"/>
      <c r="LUO150" s="21"/>
      <c r="LUP150" s="21"/>
      <c r="LUQ150" s="21"/>
      <c r="LUR150" s="21"/>
      <c r="LUS150" s="21"/>
      <c r="LUT150" s="21"/>
      <c r="LUU150" s="21"/>
      <c r="LUV150" s="21"/>
      <c r="LUW150" s="21"/>
      <c r="LUX150" s="21"/>
      <c r="LUY150" s="21"/>
      <c r="LUZ150" s="21"/>
      <c r="LVA150" s="21"/>
      <c r="LVB150" s="21"/>
      <c r="LVC150" s="21"/>
      <c r="LVD150" s="21"/>
      <c r="LVE150" s="21"/>
      <c r="LVF150" s="21"/>
      <c r="LVG150" s="21"/>
      <c r="LVH150" s="21"/>
      <c r="LVI150" s="21"/>
      <c r="LVJ150" s="21"/>
      <c r="LVK150" s="21"/>
      <c r="LVL150" s="21"/>
      <c r="LVM150" s="21"/>
      <c r="LVN150" s="21"/>
      <c r="LVO150" s="21"/>
      <c r="LVP150" s="21"/>
      <c r="LVQ150" s="21"/>
      <c r="LVR150" s="21"/>
      <c r="LVS150" s="21"/>
      <c r="LVT150" s="21"/>
      <c r="LVU150" s="21"/>
      <c r="LVV150" s="21"/>
      <c r="LVW150" s="21"/>
      <c r="LVX150" s="21"/>
      <c r="LVY150" s="21"/>
      <c r="LVZ150" s="21"/>
      <c r="LWA150" s="21"/>
      <c r="LWB150" s="21"/>
      <c r="LWC150" s="21"/>
      <c r="LWD150" s="21"/>
      <c r="LWE150" s="21"/>
      <c r="LWF150" s="21"/>
      <c r="LWG150" s="21"/>
      <c r="LWH150" s="21"/>
      <c r="LWI150" s="21"/>
      <c r="LWJ150" s="21"/>
      <c r="LWK150" s="21"/>
      <c r="LWL150" s="21"/>
      <c r="LWM150" s="21"/>
      <c r="LWN150" s="21"/>
      <c r="LWO150" s="21"/>
      <c r="LWP150" s="21"/>
      <c r="LWQ150" s="21"/>
      <c r="LWR150" s="21"/>
      <c r="LWS150" s="21"/>
      <c r="LWT150" s="21"/>
      <c r="LWU150" s="21"/>
      <c r="LWV150" s="21"/>
      <c r="LWW150" s="21"/>
      <c r="LWX150" s="21"/>
      <c r="LWY150" s="21"/>
      <c r="LWZ150" s="21"/>
      <c r="LXA150" s="21"/>
      <c r="LXB150" s="21"/>
      <c r="LXC150" s="21"/>
      <c r="LXD150" s="21"/>
      <c r="LXE150" s="21"/>
      <c r="LXF150" s="21"/>
      <c r="LXG150" s="21"/>
      <c r="LXH150" s="21"/>
      <c r="LXI150" s="21"/>
      <c r="LXJ150" s="21"/>
      <c r="LXK150" s="21"/>
      <c r="LXL150" s="21"/>
      <c r="LXM150" s="21"/>
      <c r="LXN150" s="21"/>
      <c r="LXO150" s="21"/>
      <c r="LXP150" s="21"/>
      <c r="LXQ150" s="21"/>
      <c r="LXR150" s="21"/>
      <c r="LXS150" s="21"/>
      <c r="LXT150" s="21"/>
      <c r="LXU150" s="21"/>
      <c r="LXV150" s="21"/>
      <c r="LXW150" s="21"/>
      <c r="LXX150" s="21"/>
      <c r="LXY150" s="21"/>
      <c r="LXZ150" s="21"/>
      <c r="LYA150" s="21"/>
      <c r="LYB150" s="21"/>
      <c r="LYC150" s="21"/>
      <c r="LYD150" s="21"/>
      <c r="LYE150" s="21"/>
      <c r="LYF150" s="21"/>
      <c r="LYG150" s="21"/>
      <c r="LYH150" s="21"/>
      <c r="LYI150" s="21"/>
      <c r="LYJ150" s="21"/>
      <c r="LYK150" s="21"/>
      <c r="LYL150" s="21"/>
      <c r="LYM150" s="21"/>
      <c r="LYN150" s="21"/>
      <c r="LYO150" s="21"/>
      <c r="LYP150" s="21"/>
      <c r="LYQ150" s="21"/>
      <c r="LYR150" s="21"/>
      <c r="LYS150" s="21"/>
      <c r="LYT150" s="21"/>
      <c r="LYU150" s="21"/>
      <c r="LYV150" s="21"/>
      <c r="LYW150" s="21"/>
      <c r="LYX150" s="21"/>
      <c r="LYY150" s="21"/>
      <c r="LYZ150" s="21"/>
      <c r="LZA150" s="21"/>
      <c r="LZB150" s="21"/>
      <c r="LZC150" s="21"/>
      <c r="LZD150" s="21"/>
      <c r="LZE150" s="21"/>
      <c r="LZF150" s="21"/>
      <c r="LZG150" s="21"/>
      <c r="LZH150" s="21"/>
      <c r="LZI150" s="21"/>
      <c r="LZJ150" s="21"/>
      <c r="LZK150" s="21"/>
      <c r="LZL150" s="21"/>
      <c r="LZM150" s="21"/>
      <c r="LZN150" s="21"/>
      <c r="LZO150" s="21"/>
      <c r="LZP150" s="21"/>
      <c r="LZQ150" s="21"/>
      <c r="LZR150" s="21"/>
      <c r="LZS150" s="21"/>
      <c r="LZT150" s="21"/>
      <c r="LZU150" s="21"/>
      <c r="LZV150" s="21"/>
      <c r="LZW150" s="21"/>
      <c r="LZX150" s="21"/>
      <c r="LZY150" s="21"/>
      <c r="LZZ150" s="21"/>
      <c r="MAA150" s="21"/>
      <c r="MAB150" s="21"/>
      <c r="MAC150" s="21"/>
      <c r="MAD150" s="21"/>
      <c r="MAE150" s="21"/>
      <c r="MAF150" s="21"/>
      <c r="MAG150" s="21"/>
      <c r="MAH150" s="21"/>
      <c r="MAI150" s="21"/>
      <c r="MAJ150" s="21"/>
      <c r="MAK150" s="21"/>
      <c r="MAL150" s="21"/>
      <c r="MAM150" s="21"/>
      <c r="MAN150" s="21"/>
      <c r="MAO150" s="21"/>
      <c r="MAP150" s="21"/>
      <c r="MAQ150" s="21"/>
      <c r="MAR150" s="21"/>
      <c r="MAS150" s="21"/>
      <c r="MAT150" s="21"/>
      <c r="MAU150" s="21"/>
      <c r="MAV150" s="21"/>
      <c r="MAW150" s="21"/>
      <c r="MAX150" s="21"/>
      <c r="MAY150" s="21"/>
      <c r="MAZ150" s="21"/>
      <c r="MBA150" s="21"/>
      <c r="MBB150" s="21"/>
      <c r="MBC150" s="21"/>
      <c r="MBD150" s="21"/>
      <c r="MBE150" s="21"/>
      <c r="MBF150" s="21"/>
      <c r="MBG150" s="21"/>
      <c r="MBH150" s="21"/>
      <c r="MBI150" s="21"/>
      <c r="MBJ150" s="21"/>
      <c r="MBK150" s="21"/>
      <c r="MBL150" s="21"/>
      <c r="MBM150" s="21"/>
      <c r="MBN150" s="21"/>
      <c r="MBO150" s="21"/>
      <c r="MBP150" s="21"/>
      <c r="MBQ150" s="21"/>
      <c r="MBR150" s="21"/>
      <c r="MBS150" s="21"/>
      <c r="MBT150" s="21"/>
      <c r="MBU150" s="21"/>
      <c r="MBV150" s="21"/>
      <c r="MBW150" s="21"/>
      <c r="MBX150" s="21"/>
      <c r="MBY150" s="21"/>
      <c r="MBZ150" s="21"/>
      <c r="MCA150" s="21"/>
      <c r="MCB150" s="21"/>
      <c r="MCC150" s="21"/>
      <c r="MCD150" s="21"/>
      <c r="MCE150" s="21"/>
      <c r="MCF150" s="21"/>
      <c r="MCG150" s="21"/>
      <c r="MCH150" s="21"/>
      <c r="MCI150" s="21"/>
      <c r="MCJ150" s="21"/>
      <c r="MCK150" s="21"/>
      <c r="MCL150" s="21"/>
      <c r="MCM150" s="21"/>
      <c r="MCN150" s="21"/>
      <c r="MCO150" s="21"/>
      <c r="MCP150" s="21"/>
      <c r="MCQ150" s="21"/>
      <c r="MCR150" s="21"/>
      <c r="MCS150" s="21"/>
      <c r="MCT150" s="21"/>
      <c r="MCU150" s="21"/>
      <c r="MCV150" s="21"/>
      <c r="MCW150" s="21"/>
      <c r="MCX150" s="21"/>
      <c r="MCY150" s="21"/>
      <c r="MCZ150" s="21"/>
      <c r="MDA150" s="21"/>
      <c r="MDB150" s="21"/>
      <c r="MDC150" s="21"/>
      <c r="MDD150" s="21"/>
      <c r="MDE150" s="21"/>
      <c r="MDF150" s="21"/>
      <c r="MDG150" s="21"/>
      <c r="MDH150" s="21"/>
      <c r="MDI150" s="21"/>
      <c r="MDJ150" s="21"/>
      <c r="MDK150" s="21"/>
      <c r="MDL150" s="21"/>
      <c r="MDM150" s="21"/>
      <c r="MDN150" s="21"/>
      <c r="MDO150" s="21"/>
      <c r="MDP150" s="21"/>
      <c r="MDQ150" s="21"/>
      <c r="MDR150" s="21"/>
      <c r="MDS150" s="21"/>
      <c r="MDT150" s="21"/>
      <c r="MDU150" s="21"/>
      <c r="MDV150" s="21"/>
      <c r="MDW150" s="21"/>
      <c r="MDX150" s="21"/>
      <c r="MDY150" s="21"/>
      <c r="MDZ150" s="21"/>
      <c r="MEA150" s="21"/>
      <c r="MEB150" s="21"/>
      <c r="MEC150" s="21"/>
      <c r="MED150" s="21"/>
      <c r="MEE150" s="21"/>
      <c r="MEF150" s="21"/>
      <c r="MEG150" s="21"/>
      <c r="MEH150" s="21"/>
      <c r="MEI150" s="21"/>
      <c r="MEJ150" s="21"/>
      <c r="MEK150" s="21"/>
      <c r="MEL150" s="21"/>
      <c r="MEM150" s="21"/>
      <c r="MEN150" s="21"/>
      <c r="MEO150" s="21"/>
      <c r="MEP150" s="21"/>
      <c r="MEQ150" s="21"/>
      <c r="MER150" s="21"/>
      <c r="MES150" s="21"/>
      <c r="MET150" s="21"/>
      <c r="MEU150" s="21"/>
      <c r="MEV150" s="21"/>
      <c r="MEW150" s="21"/>
      <c r="MEX150" s="21"/>
      <c r="MEY150" s="21"/>
      <c r="MEZ150" s="21"/>
      <c r="MFA150" s="21"/>
      <c r="MFB150" s="21"/>
      <c r="MFC150" s="21"/>
      <c r="MFD150" s="21"/>
      <c r="MFE150" s="21"/>
      <c r="MFF150" s="21"/>
      <c r="MFG150" s="21"/>
      <c r="MFH150" s="21"/>
      <c r="MFI150" s="21"/>
      <c r="MFJ150" s="21"/>
      <c r="MFK150" s="21"/>
      <c r="MFL150" s="21"/>
      <c r="MFM150" s="21"/>
      <c r="MFN150" s="21"/>
      <c r="MFO150" s="21"/>
      <c r="MFP150" s="21"/>
      <c r="MFQ150" s="21"/>
      <c r="MFR150" s="21"/>
      <c r="MFS150" s="21"/>
      <c r="MFT150" s="21"/>
      <c r="MFU150" s="21"/>
      <c r="MFV150" s="21"/>
      <c r="MFW150" s="21"/>
      <c r="MFX150" s="21"/>
      <c r="MFY150" s="21"/>
      <c r="MFZ150" s="21"/>
      <c r="MGA150" s="21"/>
      <c r="MGB150" s="21"/>
      <c r="MGC150" s="21"/>
      <c r="MGD150" s="21"/>
      <c r="MGE150" s="21"/>
      <c r="MGF150" s="21"/>
      <c r="MGG150" s="21"/>
      <c r="MGH150" s="21"/>
      <c r="MGI150" s="21"/>
      <c r="MGJ150" s="21"/>
      <c r="MGK150" s="21"/>
      <c r="MGL150" s="21"/>
      <c r="MGM150" s="21"/>
      <c r="MGN150" s="21"/>
      <c r="MGO150" s="21"/>
      <c r="MGP150" s="21"/>
      <c r="MGQ150" s="21"/>
      <c r="MGR150" s="21"/>
      <c r="MGS150" s="21"/>
      <c r="MGT150" s="21"/>
      <c r="MGU150" s="21"/>
      <c r="MGV150" s="21"/>
      <c r="MGW150" s="21"/>
      <c r="MGX150" s="21"/>
      <c r="MGY150" s="21"/>
      <c r="MGZ150" s="21"/>
      <c r="MHA150" s="21"/>
      <c r="MHB150" s="21"/>
      <c r="MHC150" s="21"/>
      <c r="MHD150" s="21"/>
      <c r="MHE150" s="21"/>
      <c r="MHF150" s="21"/>
      <c r="MHG150" s="21"/>
      <c r="MHH150" s="21"/>
      <c r="MHI150" s="21"/>
      <c r="MHJ150" s="21"/>
      <c r="MHK150" s="21"/>
      <c r="MHL150" s="21"/>
      <c r="MHM150" s="21"/>
      <c r="MHN150" s="21"/>
      <c r="MHO150" s="21"/>
      <c r="MHP150" s="21"/>
      <c r="MHQ150" s="21"/>
      <c r="MHR150" s="21"/>
      <c r="MHS150" s="21"/>
      <c r="MHT150" s="21"/>
      <c r="MHU150" s="21"/>
      <c r="MHV150" s="21"/>
      <c r="MHW150" s="21"/>
      <c r="MHX150" s="21"/>
      <c r="MHY150" s="21"/>
      <c r="MHZ150" s="21"/>
      <c r="MIA150" s="21"/>
      <c r="MIB150" s="21"/>
      <c r="MIC150" s="21"/>
      <c r="MID150" s="21"/>
      <c r="MIE150" s="21"/>
      <c r="MIF150" s="21"/>
      <c r="MIG150" s="21"/>
      <c r="MIH150" s="21"/>
      <c r="MII150" s="21"/>
      <c r="MIJ150" s="21"/>
      <c r="MIK150" s="21"/>
      <c r="MIL150" s="21"/>
      <c r="MIM150" s="21"/>
      <c r="MIN150" s="21"/>
      <c r="MIO150" s="21"/>
      <c r="MIP150" s="21"/>
      <c r="MIQ150" s="21"/>
      <c r="MIR150" s="21"/>
      <c r="MIS150" s="21"/>
      <c r="MIT150" s="21"/>
      <c r="MIU150" s="21"/>
      <c r="MIV150" s="21"/>
      <c r="MIW150" s="21"/>
      <c r="MIX150" s="21"/>
      <c r="MIY150" s="21"/>
      <c r="MIZ150" s="21"/>
      <c r="MJA150" s="21"/>
      <c r="MJB150" s="21"/>
      <c r="MJC150" s="21"/>
      <c r="MJD150" s="21"/>
      <c r="MJE150" s="21"/>
      <c r="MJF150" s="21"/>
      <c r="MJG150" s="21"/>
      <c r="MJH150" s="21"/>
      <c r="MJI150" s="21"/>
      <c r="MJJ150" s="21"/>
      <c r="MJK150" s="21"/>
      <c r="MJL150" s="21"/>
      <c r="MJM150" s="21"/>
      <c r="MJN150" s="21"/>
      <c r="MJO150" s="21"/>
      <c r="MJP150" s="21"/>
      <c r="MJQ150" s="21"/>
      <c r="MJR150" s="21"/>
      <c r="MJS150" s="21"/>
      <c r="MJT150" s="21"/>
      <c r="MJU150" s="21"/>
      <c r="MJV150" s="21"/>
      <c r="MJW150" s="21"/>
      <c r="MJX150" s="21"/>
      <c r="MJY150" s="21"/>
      <c r="MJZ150" s="21"/>
      <c r="MKA150" s="21"/>
      <c r="MKB150" s="21"/>
      <c r="MKC150" s="21"/>
      <c r="MKD150" s="21"/>
      <c r="MKE150" s="21"/>
      <c r="MKF150" s="21"/>
      <c r="MKG150" s="21"/>
      <c r="MKH150" s="21"/>
      <c r="MKI150" s="21"/>
      <c r="MKJ150" s="21"/>
      <c r="MKK150" s="21"/>
      <c r="MKL150" s="21"/>
      <c r="MKM150" s="21"/>
      <c r="MKN150" s="21"/>
      <c r="MKO150" s="21"/>
      <c r="MKP150" s="21"/>
      <c r="MKQ150" s="21"/>
      <c r="MKR150" s="21"/>
      <c r="MKS150" s="21"/>
      <c r="MKT150" s="21"/>
      <c r="MKU150" s="21"/>
      <c r="MKV150" s="21"/>
      <c r="MKW150" s="21"/>
      <c r="MKX150" s="21"/>
      <c r="MKY150" s="21"/>
      <c r="MKZ150" s="21"/>
      <c r="MLA150" s="21"/>
      <c r="MLB150" s="21"/>
      <c r="MLC150" s="21"/>
      <c r="MLD150" s="21"/>
      <c r="MLE150" s="21"/>
      <c r="MLF150" s="21"/>
      <c r="MLG150" s="21"/>
      <c r="MLH150" s="21"/>
      <c r="MLI150" s="21"/>
      <c r="MLJ150" s="21"/>
      <c r="MLK150" s="21"/>
      <c r="MLL150" s="21"/>
      <c r="MLM150" s="21"/>
      <c r="MLN150" s="21"/>
      <c r="MLO150" s="21"/>
      <c r="MLP150" s="21"/>
      <c r="MLQ150" s="21"/>
      <c r="MLR150" s="21"/>
      <c r="MLS150" s="21"/>
      <c r="MLT150" s="21"/>
      <c r="MLU150" s="21"/>
      <c r="MLV150" s="21"/>
      <c r="MLW150" s="21"/>
      <c r="MLX150" s="21"/>
      <c r="MLY150" s="21"/>
      <c r="MLZ150" s="21"/>
      <c r="MMA150" s="21"/>
      <c r="MMB150" s="21"/>
      <c r="MMC150" s="21"/>
      <c r="MMD150" s="21"/>
      <c r="MME150" s="21"/>
      <c r="MMF150" s="21"/>
      <c r="MMG150" s="21"/>
      <c r="MMH150" s="21"/>
      <c r="MMI150" s="21"/>
      <c r="MMJ150" s="21"/>
      <c r="MMK150" s="21"/>
      <c r="MML150" s="21"/>
      <c r="MMM150" s="21"/>
      <c r="MMN150" s="21"/>
      <c r="MMO150" s="21"/>
      <c r="MMP150" s="21"/>
      <c r="MMQ150" s="21"/>
      <c r="MMR150" s="21"/>
      <c r="MMS150" s="21"/>
      <c r="MMT150" s="21"/>
      <c r="MMU150" s="21"/>
      <c r="MMV150" s="21"/>
      <c r="MMW150" s="21"/>
      <c r="MMX150" s="21"/>
      <c r="MMY150" s="21"/>
      <c r="MMZ150" s="21"/>
      <c r="MNA150" s="21"/>
      <c r="MNB150" s="21"/>
      <c r="MNC150" s="21"/>
      <c r="MND150" s="21"/>
      <c r="MNE150" s="21"/>
      <c r="MNF150" s="21"/>
      <c r="MNG150" s="21"/>
      <c r="MNH150" s="21"/>
      <c r="MNI150" s="21"/>
      <c r="MNJ150" s="21"/>
      <c r="MNK150" s="21"/>
      <c r="MNL150" s="21"/>
      <c r="MNM150" s="21"/>
      <c r="MNN150" s="21"/>
      <c r="MNO150" s="21"/>
      <c r="MNP150" s="21"/>
      <c r="MNQ150" s="21"/>
      <c r="MNR150" s="21"/>
      <c r="MNS150" s="21"/>
      <c r="MNT150" s="21"/>
      <c r="MNU150" s="21"/>
      <c r="MNV150" s="21"/>
      <c r="MNW150" s="21"/>
      <c r="MNX150" s="21"/>
      <c r="MNY150" s="21"/>
      <c r="MNZ150" s="21"/>
      <c r="MOA150" s="21"/>
      <c r="MOB150" s="21"/>
      <c r="MOC150" s="21"/>
      <c r="MOD150" s="21"/>
      <c r="MOE150" s="21"/>
      <c r="MOF150" s="21"/>
      <c r="MOG150" s="21"/>
      <c r="MOH150" s="21"/>
      <c r="MOI150" s="21"/>
      <c r="MOJ150" s="21"/>
      <c r="MOK150" s="21"/>
      <c r="MOL150" s="21"/>
      <c r="MOM150" s="21"/>
      <c r="MON150" s="21"/>
      <c r="MOO150" s="21"/>
      <c r="MOP150" s="21"/>
      <c r="MOQ150" s="21"/>
      <c r="MOR150" s="21"/>
      <c r="MOS150" s="21"/>
      <c r="MOT150" s="21"/>
      <c r="MOU150" s="21"/>
      <c r="MOV150" s="21"/>
      <c r="MOW150" s="21"/>
      <c r="MOX150" s="21"/>
      <c r="MOY150" s="21"/>
      <c r="MOZ150" s="21"/>
      <c r="MPA150" s="21"/>
      <c r="MPB150" s="21"/>
      <c r="MPC150" s="21"/>
      <c r="MPD150" s="21"/>
      <c r="MPE150" s="21"/>
      <c r="MPF150" s="21"/>
      <c r="MPG150" s="21"/>
      <c r="MPH150" s="21"/>
      <c r="MPI150" s="21"/>
      <c r="MPJ150" s="21"/>
      <c r="MPK150" s="21"/>
      <c r="MPL150" s="21"/>
      <c r="MPM150" s="21"/>
      <c r="MPN150" s="21"/>
      <c r="MPO150" s="21"/>
      <c r="MPP150" s="21"/>
      <c r="MPQ150" s="21"/>
      <c r="MPR150" s="21"/>
      <c r="MPS150" s="21"/>
      <c r="MPT150" s="21"/>
      <c r="MPU150" s="21"/>
      <c r="MPV150" s="21"/>
      <c r="MPW150" s="21"/>
      <c r="MPX150" s="21"/>
      <c r="MPY150" s="21"/>
      <c r="MPZ150" s="21"/>
      <c r="MQA150" s="21"/>
      <c r="MQB150" s="21"/>
      <c r="MQC150" s="21"/>
      <c r="MQD150" s="21"/>
      <c r="MQE150" s="21"/>
      <c r="MQF150" s="21"/>
      <c r="MQG150" s="21"/>
      <c r="MQH150" s="21"/>
      <c r="MQI150" s="21"/>
      <c r="MQJ150" s="21"/>
      <c r="MQK150" s="21"/>
      <c r="MQL150" s="21"/>
      <c r="MQM150" s="21"/>
      <c r="MQN150" s="21"/>
      <c r="MQO150" s="21"/>
      <c r="MQP150" s="21"/>
      <c r="MQQ150" s="21"/>
      <c r="MQR150" s="21"/>
      <c r="MQS150" s="21"/>
      <c r="MQT150" s="21"/>
      <c r="MQU150" s="21"/>
      <c r="MQV150" s="21"/>
      <c r="MQW150" s="21"/>
      <c r="MQX150" s="21"/>
      <c r="MQY150" s="21"/>
      <c r="MQZ150" s="21"/>
      <c r="MRA150" s="21"/>
      <c r="MRB150" s="21"/>
      <c r="MRC150" s="21"/>
      <c r="MRD150" s="21"/>
      <c r="MRE150" s="21"/>
      <c r="MRF150" s="21"/>
      <c r="MRG150" s="21"/>
      <c r="MRH150" s="21"/>
      <c r="MRI150" s="21"/>
      <c r="MRJ150" s="21"/>
      <c r="MRK150" s="21"/>
      <c r="MRL150" s="21"/>
      <c r="MRM150" s="21"/>
      <c r="MRN150" s="21"/>
      <c r="MRO150" s="21"/>
      <c r="MRP150" s="21"/>
      <c r="MRQ150" s="21"/>
      <c r="MRR150" s="21"/>
      <c r="MRS150" s="21"/>
      <c r="MRT150" s="21"/>
      <c r="MRU150" s="21"/>
      <c r="MRV150" s="21"/>
      <c r="MRW150" s="21"/>
      <c r="MRX150" s="21"/>
      <c r="MRY150" s="21"/>
      <c r="MRZ150" s="21"/>
      <c r="MSA150" s="21"/>
      <c r="MSB150" s="21"/>
      <c r="MSC150" s="21"/>
      <c r="MSD150" s="21"/>
      <c r="MSE150" s="21"/>
      <c r="MSF150" s="21"/>
      <c r="MSG150" s="21"/>
      <c r="MSH150" s="21"/>
      <c r="MSI150" s="21"/>
      <c r="MSJ150" s="21"/>
      <c r="MSK150" s="21"/>
      <c r="MSL150" s="21"/>
      <c r="MSM150" s="21"/>
      <c r="MSN150" s="21"/>
      <c r="MSO150" s="21"/>
      <c r="MSP150" s="21"/>
      <c r="MSQ150" s="21"/>
      <c r="MSR150" s="21"/>
      <c r="MSS150" s="21"/>
      <c r="MST150" s="21"/>
      <c r="MSU150" s="21"/>
      <c r="MSV150" s="21"/>
      <c r="MSW150" s="21"/>
      <c r="MSX150" s="21"/>
      <c r="MSY150" s="21"/>
      <c r="MSZ150" s="21"/>
      <c r="MTA150" s="21"/>
      <c r="MTB150" s="21"/>
      <c r="MTC150" s="21"/>
      <c r="MTD150" s="21"/>
      <c r="MTE150" s="21"/>
      <c r="MTF150" s="21"/>
      <c r="MTG150" s="21"/>
      <c r="MTH150" s="21"/>
      <c r="MTI150" s="21"/>
      <c r="MTJ150" s="21"/>
      <c r="MTK150" s="21"/>
      <c r="MTL150" s="21"/>
      <c r="MTM150" s="21"/>
      <c r="MTN150" s="21"/>
      <c r="MTO150" s="21"/>
      <c r="MTP150" s="21"/>
      <c r="MTQ150" s="21"/>
      <c r="MTR150" s="21"/>
      <c r="MTS150" s="21"/>
      <c r="MTT150" s="21"/>
      <c r="MTU150" s="21"/>
      <c r="MTV150" s="21"/>
      <c r="MTW150" s="21"/>
      <c r="MTX150" s="21"/>
      <c r="MTY150" s="21"/>
      <c r="MTZ150" s="21"/>
      <c r="MUA150" s="21"/>
      <c r="MUB150" s="21"/>
      <c r="MUC150" s="21"/>
      <c r="MUD150" s="21"/>
      <c r="MUE150" s="21"/>
      <c r="MUF150" s="21"/>
      <c r="MUG150" s="21"/>
      <c r="MUH150" s="21"/>
      <c r="MUI150" s="21"/>
      <c r="MUJ150" s="21"/>
      <c r="MUK150" s="21"/>
      <c r="MUL150" s="21"/>
      <c r="MUM150" s="21"/>
      <c r="MUN150" s="21"/>
      <c r="MUO150" s="21"/>
      <c r="MUP150" s="21"/>
      <c r="MUQ150" s="21"/>
      <c r="MUR150" s="21"/>
      <c r="MUS150" s="21"/>
      <c r="MUT150" s="21"/>
      <c r="MUU150" s="21"/>
      <c r="MUV150" s="21"/>
      <c r="MUW150" s="21"/>
      <c r="MUX150" s="21"/>
      <c r="MUY150" s="21"/>
      <c r="MUZ150" s="21"/>
      <c r="MVA150" s="21"/>
      <c r="MVB150" s="21"/>
      <c r="MVC150" s="21"/>
      <c r="MVD150" s="21"/>
      <c r="MVE150" s="21"/>
      <c r="MVF150" s="21"/>
      <c r="MVG150" s="21"/>
      <c r="MVH150" s="21"/>
      <c r="MVI150" s="21"/>
      <c r="MVJ150" s="21"/>
      <c r="MVK150" s="21"/>
      <c r="MVL150" s="21"/>
      <c r="MVM150" s="21"/>
      <c r="MVN150" s="21"/>
      <c r="MVO150" s="21"/>
      <c r="MVP150" s="21"/>
      <c r="MVQ150" s="21"/>
      <c r="MVR150" s="21"/>
      <c r="MVS150" s="21"/>
      <c r="MVT150" s="21"/>
      <c r="MVU150" s="21"/>
      <c r="MVV150" s="21"/>
      <c r="MVW150" s="21"/>
      <c r="MVX150" s="21"/>
      <c r="MVY150" s="21"/>
      <c r="MVZ150" s="21"/>
      <c r="MWA150" s="21"/>
      <c r="MWB150" s="21"/>
      <c r="MWC150" s="21"/>
      <c r="MWD150" s="21"/>
      <c r="MWE150" s="21"/>
      <c r="MWF150" s="21"/>
      <c r="MWG150" s="21"/>
      <c r="MWH150" s="21"/>
      <c r="MWI150" s="21"/>
      <c r="MWJ150" s="21"/>
      <c r="MWK150" s="21"/>
      <c r="MWL150" s="21"/>
      <c r="MWM150" s="21"/>
      <c r="MWN150" s="21"/>
      <c r="MWO150" s="21"/>
      <c r="MWP150" s="21"/>
      <c r="MWQ150" s="21"/>
      <c r="MWR150" s="21"/>
      <c r="MWS150" s="21"/>
      <c r="MWT150" s="21"/>
      <c r="MWU150" s="21"/>
      <c r="MWV150" s="21"/>
      <c r="MWW150" s="21"/>
      <c r="MWX150" s="21"/>
      <c r="MWY150" s="21"/>
      <c r="MWZ150" s="21"/>
      <c r="MXA150" s="21"/>
      <c r="MXB150" s="21"/>
      <c r="MXC150" s="21"/>
      <c r="MXD150" s="21"/>
      <c r="MXE150" s="21"/>
      <c r="MXF150" s="21"/>
      <c r="MXG150" s="21"/>
      <c r="MXH150" s="21"/>
      <c r="MXI150" s="21"/>
      <c r="MXJ150" s="21"/>
      <c r="MXK150" s="21"/>
      <c r="MXL150" s="21"/>
      <c r="MXM150" s="21"/>
      <c r="MXN150" s="21"/>
      <c r="MXO150" s="21"/>
      <c r="MXP150" s="21"/>
      <c r="MXQ150" s="21"/>
      <c r="MXR150" s="21"/>
      <c r="MXS150" s="21"/>
      <c r="MXT150" s="21"/>
      <c r="MXU150" s="21"/>
      <c r="MXV150" s="21"/>
      <c r="MXW150" s="21"/>
      <c r="MXX150" s="21"/>
      <c r="MXY150" s="21"/>
      <c r="MXZ150" s="21"/>
      <c r="MYA150" s="21"/>
      <c r="MYB150" s="21"/>
      <c r="MYC150" s="21"/>
      <c r="MYD150" s="21"/>
      <c r="MYE150" s="21"/>
      <c r="MYF150" s="21"/>
      <c r="MYG150" s="21"/>
      <c r="MYH150" s="21"/>
      <c r="MYI150" s="21"/>
      <c r="MYJ150" s="21"/>
      <c r="MYK150" s="21"/>
      <c r="MYL150" s="21"/>
      <c r="MYM150" s="21"/>
      <c r="MYN150" s="21"/>
      <c r="MYO150" s="21"/>
      <c r="MYP150" s="21"/>
      <c r="MYQ150" s="21"/>
      <c r="MYR150" s="21"/>
      <c r="MYS150" s="21"/>
      <c r="MYT150" s="21"/>
      <c r="MYU150" s="21"/>
      <c r="MYV150" s="21"/>
      <c r="MYW150" s="21"/>
      <c r="MYX150" s="21"/>
      <c r="MYY150" s="21"/>
      <c r="MYZ150" s="21"/>
      <c r="MZA150" s="21"/>
      <c r="MZB150" s="21"/>
      <c r="MZC150" s="21"/>
      <c r="MZD150" s="21"/>
      <c r="MZE150" s="21"/>
      <c r="MZF150" s="21"/>
      <c r="MZG150" s="21"/>
      <c r="MZH150" s="21"/>
      <c r="MZI150" s="21"/>
      <c r="MZJ150" s="21"/>
      <c r="MZK150" s="21"/>
      <c r="MZL150" s="21"/>
      <c r="MZM150" s="21"/>
      <c r="MZN150" s="21"/>
      <c r="MZO150" s="21"/>
      <c r="MZP150" s="21"/>
      <c r="MZQ150" s="21"/>
      <c r="MZR150" s="21"/>
      <c r="MZS150" s="21"/>
      <c r="MZT150" s="21"/>
      <c r="MZU150" s="21"/>
      <c r="MZV150" s="21"/>
      <c r="MZW150" s="21"/>
      <c r="MZX150" s="21"/>
      <c r="MZY150" s="21"/>
      <c r="MZZ150" s="21"/>
      <c r="NAA150" s="21"/>
      <c r="NAB150" s="21"/>
      <c r="NAC150" s="21"/>
      <c r="NAD150" s="21"/>
      <c r="NAE150" s="21"/>
      <c r="NAF150" s="21"/>
      <c r="NAG150" s="21"/>
      <c r="NAH150" s="21"/>
      <c r="NAI150" s="21"/>
      <c r="NAJ150" s="21"/>
      <c r="NAK150" s="21"/>
      <c r="NAL150" s="21"/>
      <c r="NAM150" s="21"/>
      <c r="NAN150" s="21"/>
      <c r="NAO150" s="21"/>
      <c r="NAP150" s="21"/>
      <c r="NAQ150" s="21"/>
      <c r="NAR150" s="21"/>
      <c r="NAS150" s="21"/>
      <c r="NAT150" s="21"/>
      <c r="NAU150" s="21"/>
      <c r="NAV150" s="21"/>
      <c r="NAW150" s="21"/>
      <c r="NAX150" s="21"/>
      <c r="NAY150" s="21"/>
      <c r="NAZ150" s="21"/>
      <c r="NBA150" s="21"/>
      <c r="NBB150" s="21"/>
      <c r="NBC150" s="21"/>
      <c r="NBD150" s="21"/>
      <c r="NBE150" s="21"/>
      <c r="NBF150" s="21"/>
      <c r="NBG150" s="21"/>
      <c r="NBH150" s="21"/>
      <c r="NBI150" s="21"/>
      <c r="NBJ150" s="21"/>
      <c r="NBK150" s="21"/>
      <c r="NBL150" s="21"/>
      <c r="NBM150" s="21"/>
      <c r="NBN150" s="21"/>
      <c r="NBO150" s="21"/>
      <c r="NBP150" s="21"/>
      <c r="NBQ150" s="21"/>
      <c r="NBR150" s="21"/>
      <c r="NBS150" s="21"/>
      <c r="NBT150" s="21"/>
      <c r="NBU150" s="21"/>
      <c r="NBV150" s="21"/>
      <c r="NBW150" s="21"/>
      <c r="NBX150" s="21"/>
      <c r="NBY150" s="21"/>
      <c r="NBZ150" s="21"/>
      <c r="NCA150" s="21"/>
      <c r="NCB150" s="21"/>
      <c r="NCC150" s="21"/>
      <c r="NCD150" s="21"/>
      <c r="NCE150" s="21"/>
      <c r="NCF150" s="21"/>
      <c r="NCG150" s="21"/>
      <c r="NCH150" s="21"/>
      <c r="NCI150" s="21"/>
      <c r="NCJ150" s="21"/>
      <c r="NCK150" s="21"/>
      <c r="NCL150" s="21"/>
      <c r="NCM150" s="21"/>
      <c r="NCN150" s="21"/>
      <c r="NCO150" s="21"/>
      <c r="NCP150" s="21"/>
      <c r="NCQ150" s="21"/>
      <c r="NCR150" s="21"/>
      <c r="NCS150" s="21"/>
      <c r="NCT150" s="21"/>
      <c r="NCU150" s="21"/>
      <c r="NCV150" s="21"/>
      <c r="NCW150" s="21"/>
      <c r="NCX150" s="21"/>
      <c r="NCY150" s="21"/>
      <c r="NCZ150" s="21"/>
      <c r="NDA150" s="21"/>
      <c r="NDB150" s="21"/>
      <c r="NDC150" s="21"/>
      <c r="NDD150" s="21"/>
      <c r="NDE150" s="21"/>
      <c r="NDF150" s="21"/>
      <c r="NDG150" s="21"/>
      <c r="NDH150" s="21"/>
      <c r="NDI150" s="21"/>
      <c r="NDJ150" s="21"/>
      <c r="NDK150" s="21"/>
      <c r="NDL150" s="21"/>
      <c r="NDM150" s="21"/>
      <c r="NDN150" s="21"/>
      <c r="NDO150" s="21"/>
      <c r="NDP150" s="21"/>
      <c r="NDQ150" s="21"/>
      <c r="NDR150" s="21"/>
      <c r="NDS150" s="21"/>
      <c r="NDT150" s="21"/>
      <c r="NDU150" s="21"/>
      <c r="NDV150" s="21"/>
      <c r="NDW150" s="21"/>
      <c r="NDX150" s="21"/>
      <c r="NDY150" s="21"/>
      <c r="NDZ150" s="21"/>
      <c r="NEA150" s="21"/>
      <c r="NEB150" s="21"/>
      <c r="NEC150" s="21"/>
      <c r="NED150" s="21"/>
      <c r="NEE150" s="21"/>
      <c r="NEF150" s="21"/>
      <c r="NEG150" s="21"/>
      <c r="NEH150" s="21"/>
      <c r="NEI150" s="21"/>
      <c r="NEJ150" s="21"/>
      <c r="NEK150" s="21"/>
      <c r="NEL150" s="21"/>
      <c r="NEM150" s="21"/>
      <c r="NEN150" s="21"/>
      <c r="NEO150" s="21"/>
      <c r="NEP150" s="21"/>
      <c r="NEQ150" s="21"/>
      <c r="NER150" s="21"/>
      <c r="NES150" s="21"/>
      <c r="NET150" s="21"/>
      <c r="NEU150" s="21"/>
      <c r="NEV150" s="21"/>
      <c r="NEW150" s="21"/>
      <c r="NEX150" s="21"/>
      <c r="NEY150" s="21"/>
      <c r="NEZ150" s="21"/>
      <c r="NFA150" s="21"/>
      <c r="NFB150" s="21"/>
      <c r="NFC150" s="21"/>
      <c r="NFD150" s="21"/>
      <c r="NFE150" s="21"/>
      <c r="NFF150" s="21"/>
      <c r="NFG150" s="21"/>
      <c r="NFH150" s="21"/>
      <c r="NFI150" s="21"/>
      <c r="NFJ150" s="21"/>
      <c r="NFK150" s="21"/>
      <c r="NFL150" s="21"/>
      <c r="NFM150" s="21"/>
      <c r="NFN150" s="21"/>
      <c r="NFO150" s="21"/>
      <c r="NFP150" s="21"/>
      <c r="NFQ150" s="21"/>
      <c r="NFR150" s="21"/>
      <c r="NFS150" s="21"/>
      <c r="NFT150" s="21"/>
      <c r="NFU150" s="21"/>
      <c r="NFV150" s="21"/>
      <c r="NFW150" s="21"/>
      <c r="NFX150" s="21"/>
      <c r="NFY150" s="21"/>
      <c r="NFZ150" s="21"/>
      <c r="NGA150" s="21"/>
      <c r="NGB150" s="21"/>
      <c r="NGC150" s="21"/>
      <c r="NGD150" s="21"/>
      <c r="NGE150" s="21"/>
      <c r="NGF150" s="21"/>
      <c r="NGG150" s="21"/>
      <c r="NGH150" s="21"/>
      <c r="NGI150" s="21"/>
      <c r="NGJ150" s="21"/>
      <c r="NGK150" s="21"/>
      <c r="NGL150" s="21"/>
      <c r="NGM150" s="21"/>
      <c r="NGN150" s="21"/>
      <c r="NGO150" s="21"/>
      <c r="NGP150" s="21"/>
      <c r="NGQ150" s="21"/>
      <c r="NGR150" s="21"/>
      <c r="NGS150" s="21"/>
      <c r="NGT150" s="21"/>
      <c r="NGU150" s="21"/>
      <c r="NGV150" s="21"/>
      <c r="NGW150" s="21"/>
      <c r="NGX150" s="21"/>
      <c r="NGY150" s="21"/>
      <c r="NGZ150" s="21"/>
      <c r="NHA150" s="21"/>
      <c r="NHB150" s="21"/>
      <c r="NHC150" s="21"/>
      <c r="NHD150" s="21"/>
      <c r="NHE150" s="21"/>
      <c r="NHF150" s="21"/>
      <c r="NHG150" s="21"/>
      <c r="NHH150" s="21"/>
      <c r="NHI150" s="21"/>
      <c r="NHJ150" s="21"/>
      <c r="NHK150" s="21"/>
      <c r="NHL150" s="21"/>
      <c r="NHM150" s="21"/>
      <c r="NHN150" s="21"/>
      <c r="NHO150" s="21"/>
      <c r="NHP150" s="21"/>
      <c r="NHQ150" s="21"/>
      <c r="NHR150" s="21"/>
      <c r="NHS150" s="21"/>
      <c r="NHT150" s="21"/>
      <c r="NHU150" s="21"/>
      <c r="NHV150" s="21"/>
      <c r="NHW150" s="21"/>
      <c r="NHX150" s="21"/>
      <c r="NHY150" s="21"/>
      <c r="NHZ150" s="21"/>
      <c r="NIA150" s="21"/>
      <c r="NIB150" s="21"/>
      <c r="NIC150" s="21"/>
      <c r="NID150" s="21"/>
      <c r="NIE150" s="21"/>
      <c r="NIF150" s="21"/>
      <c r="NIG150" s="21"/>
      <c r="NIH150" s="21"/>
      <c r="NII150" s="21"/>
      <c r="NIJ150" s="21"/>
      <c r="NIK150" s="21"/>
      <c r="NIL150" s="21"/>
      <c r="NIM150" s="21"/>
      <c r="NIN150" s="21"/>
      <c r="NIO150" s="21"/>
      <c r="NIP150" s="21"/>
      <c r="NIQ150" s="21"/>
      <c r="NIR150" s="21"/>
      <c r="NIS150" s="21"/>
      <c r="NIT150" s="21"/>
      <c r="NIU150" s="21"/>
      <c r="NIV150" s="21"/>
      <c r="NIW150" s="21"/>
      <c r="NIX150" s="21"/>
      <c r="NIY150" s="21"/>
      <c r="NIZ150" s="21"/>
      <c r="NJA150" s="21"/>
      <c r="NJB150" s="21"/>
      <c r="NJC150" s="21"/>
      <c r="NJD150" s="21"/>
      <c r="NJE150" s="21"/>
      <c r="NJF150" s="21"/>
      <c r="NJG150" s="21"/>
      <c r="NJH150" s="21"/>
      <c r="NJI150" s="21"/>
      <c r="NJJ150" s="21"/>
      <c r="NJK150" s="21"/>
      <c r="NJL150" s="21"/>
      <c r="NJM150" s="21"/>
      <c r="NJN150" s="21"/>
      <c r="NJO150" s="21"/>
      <c r="NJP150" s="21"/>
      <c r="NJQ150" s="21"/>
      <c r="NJR150" s="21"/>
      <c r="NJS150" s="21"/>
      <c r="NJT150" s="21"/>
      <c r="NJU150" s="21"/>
      <c r="NJV150" s="21"/>
      <c r="NJW150" s="21"/>
      <c r="NJX150" s="21"/>
      <c r="NJY150" s="21"/>
      <c r="NJZ150" s="21"/>
      <c r="NKA150" s="21"/>
      <c r="NKB150" s="21"/>
      <c r="NKC150" s="21"/>
      <c r="NKD150" s="21"/>
      <c r="NKE150" s="21"/>
      <c r="NKF150" s="21"/>
      <c r="NKG150" s="21"/>
      <c r="NKH150" s="21"/>
      <c r="NKI150" s="21"/>
      <c r="NKJ150" s="21"/>
      <c r="NKK150" s="21"/>
      <c r="NKL150" s="21"/>
      <c r="NKM150" s="21"/>
      <c r="NKN150" s="21"/>
      <c r="NKO150" s="21"/>
      <c r="NKP150" s="21"/>
      <c r="NKQ150" s="21"/>
      <c r="NKR150" s="21"/>
      <c r="NKS150" s="21"/>
      <c r="NKT150" s="21"/>
      <c r="NKU150" s="21"/>
      <c r="NKV150" s="21"/>
      <c r="NKW150" s="21"/>
      <c r="NKX150" s="21"/>
      <c r="NKY150" s="21"/>
      <c r="NKZ150" s="21"/>
      <c r="NLA150" s="21"/>
      <c r="NLB150" s="21"/>
      <c r="NLC150" s="21"/>
      <c r="NLD150" s="21"/>
      <c r="NLE150" s="21"/>
      <c r="NLF150" s="21"/>
      <c r="NLG150" s="21"/>
      <c r="NLH150" s="21"/>
      <c r="NLI150" s="21"/>
      <c r="NLJ150" s="21"/>
      <c r="NLK150" s="21"/>
      <c r="NLL150" s="21"/>
      <c r="NLM150" s="21"/>
      <c r="NLN150" s="21"/>
      <c r="NLO150" s="21"/>
      <c r="NLP150" s="21"/>
      <c r="NLQ150" s="21"/>
      <c r="NLR150" s="21"/>
      <c r="NLS150" s="21"/>
      <c r="NLT150" s="21"/>
      <c r="NLU150" s="21"/>
      <c r="NLV150" s="21"/>
      <c r="NLW150" s="21"/>
      <c r="NLX150" s="21"/>
      <c r="NLY150" s="21"/>
      <c r="NLZ150" s="21"/>
      <c r="NMA150" s="21"/>
      <c r="NMB150" s="21"/>
      <c r="NMC150" s="21"/>
      <c r="NMD150" s="21"/>
      <c r="NME150" s="21"/>
      <c r="NMF150" s="21"/>
      <c r="NMG150" s="21"/>
      <c r="NMH150" s="21"/>
      <c r="NMI150" s="21"/>
      <c r="NMJ150" s="21"/>
      <c r="NMK150" s="21"/>
      <c r="NML150" s="21"/>
      <c r="NMM150" s="21"/>
      <c r="NMN150" s="21"/>
      <c r="NMO150" s="21"/>
      <c r="NMP150" s="21"/>
      <c r="NMQ150" s="21"/>
      <c r="NMR150" s="21"/>
      <c r="NMS150" s="21"/>
      <c r="NMT150" s="21"/>
      <c r="NMU150" s="21"/>
      <c r="NMV150" s="21"/>
      <c r="NMW150" s="21"/>
      <c r="NMX150" s="21"/>
      <c r="NMY150" s="21"/>
      <c r="NMZ150" s="21"/>
      <c r="NNA150" s="21"/>
      <c r="NNB150" s="21"/>
      <c r="NNC150" s="21"/>
      <c r="NND150" s="21"/>
      <c r="NNE150" s="21"/>
      <c r="NNF150" s="21"/>
      <c r="NNG150" s="21"/>
      <c r="NNH150" s="21"/>
      <c r="NNI150" s="21"/>
      <c r="NNJ150" s="21"/>
      <c r="NNK150" s="21"/>
      <c r="NNL150" s="21"/>
      <c r="NNM150" s="21"/>
      <c r="NNN150" s="21"/>
      <c r="NNO150" s="21"/>
      <c r="NNP150" s="21"/>
      <c r="NNQ150" s="21"/>
      <c r="NNR150" s="21"/>
      <c r="NNS150" s="21"/>
      <c r="NNT150" s="21"/>
      <c r="NNU150" s="21"/>
      <c r="NNV150" s="21"/>
      <c r="NNW150" s="21"/>
      <c r="NNX150" s="21"/>
      <c r="NNY150" s="21"/>
      <c r="NNZ150" s="21"/>
      <c r="NOA150" s="21"/>
      <c r="NOB150" s="21"/>
      <c r="NOC150" s="21"/>
      <c r="NOD150" s="21"/>
      <c r="NOE150" s="21"/>
      <c r="NOF150" s="21"/>
      <c r="NOG150" s="21"/>
      <c r="NOH150" s="21"/>
      <c r="NOI150" s="21"/>
      <c r="NOJ150" s="21"/>
      <c r="NOK150" s="21"/>
      <c r="NOL150" s="21"/>
      <c r="NOM150" s="21"/>
      <c r="NON150" s="21"/>
      <c r="NOO150" s="21"/>
      <c r="NOP150" s="21"/>
      <c r="NOQ150" s="21"/>
      <c r="NOR150" s="21"/>
      <c r="NOS150" s="21"/>
      <c r="NOT150" s="21"/>
      <c r="NOU150" s="21"/>
      <c r="NOV150" s="21"/>
      <c r="NOW150" s="21"/>
      <c r="NOX150" s="21"/>
      <c r="NOY150" s="21"/>
      <c r="NOZ150" s="21"/>
      <c r="NPA150" s="21"/>
      <c r="NPB150" s="21"/>
      <c r="NPC150" s="21"/>
      <c r="NPD150" s="21"/>
      <c r="NPE150" s="21"/>
      <c r="NPF150" s="21"/>
      <c r="NPG150" s="21"/>
      <c r="NPH150" s="21"/>
      <c r="NPI150" s="21"/>
      <c r="NPJ150" s="21"/>
      <c r="NPK150" s="21"/>
      <c r="NPL150" s="21"/>
      <c r="NPM150" s="21"/>
      <c r="NPN150" s="21"/>
      <c r="NPO150" s="21"/>
      <c r="NPP150" s="21"/>
      <c r="NPQ150" s="21"/>
      <c r="NPR150" s="21"/>
      <c r="NPS150" s="21"/>
      <c r="NPT150" s="21"/>
      <c r="NPU150" s="21"/>
      <c r="NPV150" s="21"/>
      <c r="NPW150" s="21"/>
      <c r="NPX150" s="21"/>
      <c r="NPY150" s="21"/>
      <c r="NPZ150" s="21"/>
      <c r="NQA150" s="21"/>
      <c r="NQB150" s="21"/>
      <c r="NQC150" s="21"/>
      <c r="NQD150" s="21"/>
      <c r="NQE150" s="21"/>
      <c r="NQF150" s="21"/>
      <c r="NQG150" s="21"/>
      <c r="NQH150" s="21"/>
      <c r="NQI150" s="21"/>
      <c r="NQJ150" s="21"/>
      <c r="NQK150" s="21"/>
      <c r="NQL150" s="21"/>
      <c r="NQM150" s="21"/>
      <c r="NQN150" s="21"/>
      <c r="NQO150" s="21"/>
      <c r="NQP150" s="21"/>
      <c r="NQQ150" s="21"/>
      <c r="NQR150" s="21"/>
      <c r="NQS150" s="21"/>
      <c r="NQT150" s="21"/>
      <c r="NQU150" s="21"/>
      <c r="NQV150" s="21"/>
      <c r="NQW150" s="21"/>
      <c r="NQX150" s="21"/>
      <c r="NQY150" s="21"/>
      <c r="NQZ150" s="21"/>
      <c r="NRA150" s="21"/>
      <c r="NRB150" s="21"/>
      <c r="NRC150" s="21"/>
      <c r="NRD150" s="21"/>
      <c r="NRE150" s="21"/>
      <c r="NRF150" s="21"/>
      <c r="NRG150" s="21"/>
      <c r="NRH150" s="21"/>
      <c r="NRI150" s="21"/>
      <c r="NRJ150" s="21"/>
      <c r="NRK150" s="21"/>
      <c r="NRL150" s="21"/>
      <c r="NRM150" s="21"/>
      <c r="NRN150" s="21"/>
      <c r="NRO150" s="21"/>
      <c r="NRP150" s="21"/>
      <c r="NRQ150" s="21"/>
      <c r="NRR150" s="21"/>
      <c r="NRS150" s="21"/>
      <c r="NRT150" s="21"/>
      <c r="NRU150" s="21"/>
      <c r="NRV150" s="21"/>
      <c r="NRW150" s="21"/>
      <c r="NRX150" s="21"/>
      <c r="NRY150" s="21"/>
      <c r="NRZ150" s="21"/>
      <c r="NSA150" s="21"/>
      <c r="NSB150" s="21"/>
      <c r="NSC150" s="21"/>
      <c r="NSD150" s="21"/>
      <c r="NSE150" s="21"/>
      <c r="NSF150" s="21"/>
      <c r="NSG150" s="21"/>
      <c r="NSH150" s="21"/>
      <c r="NSI150" s="21"/>
      <c r="NSJ150" s="21"/>
      <c r="NSK150" s="21"/>
      <c r="NSL150" s="21"/>
      <c r="NSM150" s="21"/>
      <c r="NSN150" s="21"/>
      <c r="NSO150" s="21"/>
      <c r="NSP150" s="21"/>
      <c r="NSQ150" s="21"/>
      <c r="NSR150" s="21"/>
      <c r="NSS150" s="21"/>
      <c r="NST150" s="21"/>
      <c r="NSU150" s="21"/>
      <c r="NSV150" s="21"/>
      <c r="NSW150" s="21"/>
      <c r="NSX150" s="21"/>
      <c r="NSY150" s="21"/>
      <c r="NSZ150" s="21"/>
      <c r="NTA150" s="21"/>
      <c r="NTB150" s="21"/>
      <c r="NTC150" s="21"/>
      <c r="NTD150" s="21"/>
      <c r="NTE150" s="21"/>
      <c r="NTF150" s="21"/>
      <c r="NTG150" s="21"/>
      <c r="NTH150" s="21"/>
      <c r="NTI150" s="21"/>
      <c r="NTJ150" s="21"/>
      <c r="NTK150" s="21"/>
      <c r="NTL150" s="21"/>
      <c r="NTM150" s="21"/>
      <c r="NTN150" s="21"/>
      <c r="NTO150" s="21"/>
      <c r="NTP150" s="21"/>
      <c r="NTQ150" s="21"/>
      <c r="NTR150" s="21"/>
      <c r="NTS150" s="21"/>
      <c r="NTT150" s="21"/>
      <c r="NTU150" s="21"/>
      <c r="NTV150" s="21"/>
      <c r="NTW150" s="21"/>
      <c r="NTX150" s="21"/>
      <c r="NTY150" s="21"/>
      <c r="NTZ150" s="21"/>
      <c r="NUA150" s="21"/>
      <c r="NUB150" s="21"/>
      <c r="NUC150" s="21"/>
      <c r="NUD150" s="21"/>
      <c r="NUE150" s="21"/>
      <c r="NUF150" s="21"/>
      <c r="NUG150" s="21"/>
      <c r="NUH150" s="21"/>
      <c r="NUI150" s="21"/>
      <c r="NUJ150" s="21"/>
      <c r="NUK150" s="21"/>
      <c r="NUL150" s="21"/>
      <c r="NUM150" s="21"/>
      <c r="NUN150" s="21"/>
      <c r="NUO150" s="21"/>
      <c r="NUP150" s="21"/>
      <c r="NUQ150" s="21"/>
      <c r="NUR150" s="21"/>
      <c r="NUS150" s="21"/>
      <c r="NUT150" s="21"/>
      <c r="NUU150" s="21"/>
      <c r="NUV150" s="21"/>
      <c r="NUW150" s="21"/>
      <c r="NUX150" s="21"/>
      <c r="NUY150" s="21"/>
      <c r="NUZ150" s="21"/>
      <c r="NVA150" s="21"/>
      <c r="NVB150" s="21"/>
      <c r="NVC150" s="21"/>
      <c r="NVD150" s="21"/>
      <c r="NVE150" s="21"/>
      <c r="NVF150" s="21"/>
      <c r="NVG150" s="21"/>
      <c r="NVH150" s="21"/>
      <c r="NVI150" s="21"/>
      <c r="NVJ150" s="21"/>
      <c r="NVK150" s="21"/>
      <c r="NVL150" s="21"/>
      <c r="NVM150" s="21"/>
      <c r="NVN150" s="21"/>
      <c r="NVO150" s="21"/>
      <c r="NVP150" s="21"/>
      <c r="NVQ150" s="21"/>
      <c r="NVR150" s="21"/>
      <c r="NVS150" s="21"/>
      <c r="NVT150" s="21"/>
      <c r="NVU150" s="21"/>
      <c r="NVV150" s="21"/>
      <c r="NVW150" s="21"/>
      <c r="NVX150" s="21"/>
      <c r="NVY150" s="21"/>
      <c r="NVZ150" s="21"/>
      <c r="NWA150" s="21"/>
      <c r="NWB150" s="21"/>
      <c r="NWC150" s="21"/>
      <c r="NWD150" s="21"/>
      <c r="NWE150" s="21"/>
      <c r="NWF150" s="21"/>
      <c r="NWG150" s="21"/>
      <c r="NWH150" s="21"/>
      <c r="NWI150" s="21"/>
      <c r="NWJ150" s="21"/>
      <c r="NWK150" s="21"/>
      <c r="NWL150" s="21"/>
      <c r="NWM150" s="21"/>
      <c r="NWN150" s="21"/>
      <c r="NWO150" s="21"/>
      <c r="NWP150" s="21"/>
      <c r="NWQ150" s="21"/>
      <c r="NWR150" s="21"/>
      <c r="NWS150" s="21"/>
      <c r="NWT150" s="21"/>
      <c r="NWU150" s="21"/>
      <c r="NWV150" s="21"/>
      <c r="NWW150" s="21"/>
      <c r="NWX150" s="21"/>
      <c r="NWY150" s="21"/>
      <c r="NWZ150" s="21"/>
      <c r="NXA150" s="21"/>
      <c r="NXB150" s="21"/>
      <c r="NXC150" s="21"/>
      <c r="NXD150" s="21"/>
      <c r="NXE150" s="21"/>
      <c r="NXF150" s="21"/>
      <c r="NXG150" s="21"/>
      <c r="NXH150" s="21"/>
      <c r="NXI150" s="21"/>
      <c r="NXJ150" s="21"/>
      <c r="NXK150" s="21"/>
      <c r="NXL150" s="21"/>
      <c r="NXM150" s="21"/>
      <c r="NXN150" s="21"/>
      <c r="NXO150" s="21"/>
      <c r="NXP150" s="21"/>
      <c r="NXQ150" s="21"/>
      <c r="NXR150" s="21"/>
      <c r="NXS150" s="21"/>
      <c r="NXT150" s="21"/>
      <c r="NXU150" s="21"/>
      <c r="NXV150" s="21"/>
      <c r="NXW150" s="21"/>
      <c r="NXX150" s="21"/>
      <c r="NXY150" s="21"/>
      <c r="NXZ150" s="21"/>
      <c r="NYA150" s="21"/>
      <c r="NYB150" s="21"/>
      <c r="NYC150" s="21"/>
      <c r="NYD150" s="21"/>
      <c r="NYE150" s="21"/>
      <c r="NYF150" s="21"/>
      <c r="NYG150" s="21"/>
      <c r="NYH150" s="21"/>
      <c r="NYI150" s="21"/>
      <c r="NYJ150" s="21"/>
      <c r="NYK150" s="21"/>
      <c r="NYL150" s="21"/>
      <c r="NYM150" s="21"/>
      <c r="NYN150" s="21"/>
      <c r="NYO150" s="21"/>
      <c r="NYP150" s="21"/>
      <c r="NYQ150" s="21"/>
      <c r="NYR150" s="21"/>
      <c r="NYS150" s="21"/>
      <c r="NYT150" s="21"/>
      <c r="NYU150" s="21"/>
      <c r="NYV150" s="21"/>
      <c r="NYW150" s="21"/>
      <c r="NYX150" s="21"/>
      <c r="NYY150" s="21"/>
      <c r="NYZ150" s="21"/>
      <c r="NZA150" s="21"/>
      <c r="NZB150" s="21"/>
      <c r="NZC150" s="21"/>
      <c r="NZD150" s="21"/>
      <c r="NZE150" s="21"/>
      <c r="NZF150" s="21"/>
      <c r="NZG150" s="21"/>
      <c r="NZH150" s="21"/>
      <c r="NZI150" s="21"/>
      <c r="NZJ150" s="21"/>
      <c r="NZK150" s="21"/>
      <c r="NZL150" s="21"/>
      <c r="NZM150" s="21"/>
      <c r="NZN150" s="21"/>
      <c r="NZO150" s="21"/>
      <c r="NZP150" s="21"/>
      <c r="NZQ150" s="21"/>
      <c r="NZR150" s="21"/>
      <c r="NZS150" s="21"/>
      <c r="NZT150" s="21"/>
      <c r="NZU150" s="21"/>
      <c r="NZV150" s="21"/>
      <c r="NZW150" s="21"/>
      <c r="NZX150" s="21"/>
      <c r="NZY150" s="21"/>
      <c r="NZZ150" s="21"/>
      <c r="OAA150" s="21"/>
      <c r="OAB150" s="21"/>
      <c r="OAC150" s="21"/>
      <c r="OAD150" s="21"/>
      <c r="OAE150" s="21"/>
      <c r="OAF150" s="21"/>
      <c r="OAG150" s="21"/>
      <c r="OAH150" s="21"/>
      <c r="OAI150" s="21"/>
      <c r="OAJ150" s="21"/>
      <c r="OAK150" s="21"/>
      <c r="OAL150" s="21"/>
      <c r="OAM150" s="21"/>
      <c r="OAN150" s="21"/>
      <c r="OAO150" s="21"/>
      <c r="OAP150" s="21"/>
      <c r="OAQ150" s="21"/>
      <c r="OAR150" s="21"/>
      <c r="OAS150" s="21"/>
      <c r="OAT150" s="21"/>
      <c r="OAU150" s="21"/>
      <c r="OAV150" s="21"/>
      <c r="OAW150" s="21"/>
      <c r="OAX150" s="21"/>
      <c r="OAY150" s="21"/>
      <c r="OAZ150" s="21"/>
      <c r="OBA150" s="21"/>
      <c r="OBB150" s="21"/>
      <c r="OBC150" s="21"/>
      <c r="OBD150" s="21"/>
      <c r="OBE150" s="21"/>
      <c r="OBF150" s="21"/>
      <c r="OBG150" s="21"/>
      <c r="OBH150" s="21"/>
      <c r="OBI150" s="21"/>
      <c r="OBJ150" s="21"/>
      <c r="OBK150" s="21"/>
      <c r="OBL150" s="21"/>
      <c r="OBM150" s="21"/>
      <c r="OBN150" s="21"/>
      <c r="OBO150" s="21"/>
      <c r="OBP150" s="21"/>
      <c r="OBQ150" s="21"/>
      <c r="OBR150" s="21"/>
      <c r="OBS150" s="21"/>
      <c r="OBT150" s="21"/>
      <c r="OBU150" s="21"/>
      <c r="OBV150" s="21"/>
      <c r="OBW150" s="21"/>
      <c r="OBX150" s="21"/>
      <c r="OBY150" s="21"/>
      <c r="OBZ150" s="21"/>
      <c r="OCA150" s="21"/>
      <c r="OCB150" s="21"/>
      <c r="OCC150" s="21"/>
      <c r="OCD150" s="21"/>
      <c r="OCE150" s="21"/>
      <c r="OCF150" s="21"/>
      <c r="OCG150" s="21"/>
      <c r="OCH150" s="21"/>
      <c r="OCI150" s="21"/>
      <c r="OCJ150" s="21"/>
      <c r="OCK150" s="21"/>
      <c r="OCL150" s="21"/>
      <c r="OCM150" s="21"/>
      <c r="OCN150" s="21"/>
      <c r="OCO150" s="21"/>
      <c r="OCP150" s="21"/>
      <c r="OCQ150" s="21"/>
      <c r="OCR150" s="21"/>
      <c r="OCS150" s="21"/>
      <c r="OCT150" s="21"/>
      <c r="OCU150" s="21"/>
      <c r="OCV150" s="21"/>
      <c r="OCW150" s="21"/>
      <c r="OCX150" s="21"/>
      <c r="OCY150" s="21"/>
      <c r="OCZ150" s="21"/>
      <c r="ODA150" s="21"/>
      <c r="ODB150" s="21"/>
      <c r="ODC150" s="21"/>
      <c r="ODD150" s="21"/>
      <c r="ODE150" s="21"/>
      <c r="ODF150" s="21"/>
      <c r="ODG150" s="21"/>
      <c r="ODH150" s="21"/>
      <c r="ODI150" s="21"/>
      <c r="ODJ150" s="21"/>
      <c r="ODK150" s="21"/>
      <c r="ODL150" s="21"/>
      <c r="ODM150" s="21"/>
      <c r="ODN150" s="21"/>
      <c r="ODO150" s="21"/>
      <c r="ODP150" s="21"/>
      <c r="ODQ150" s="21"/>
      <c r="ODR150" s="21"/>
      <c r="ODS150" s="21"/>
      <c r="ODT150" s="21"/>
      <c r="ODU150" s="21"/>
      <c r="ODV150" s="21"/>
      <c r="ODW150" s="21"/>
      <c r="ODX150" s="21"/>
      <c r="ODY150" s="21"/>
      <c r="ODZ150" s="21"/>
      <c r="OEA150" s="21"/>
      <c r="OEB150" s="21"/>
      <c r="OEC150" s="21"/>
      <c r="OED150" s="21"/>
      <c r="OEE150" s="21"/>
      <c r="OEF150" s="21"/>
      <c r="OEG150" s="21"/>
      <c r="OEH150" s="21"/>
      <c r="OEI150" s="21"/>
      <c r="OEJ150" s="21"/>
      <c r="OEK150" s="21"/>
      <c r="OEL150" s="21"/>
      <c r="OEM150" s="21"/>
      <c r="OEN150" s="21"/>
      <c r="OEO150" s="21"/>
      <c r="OEP150" s="21"/>
      <c r="OEQ150" s="21"/>
      <c r="OER150" s="21"/>
      <c r="OES150" s="21"/>
      <c r="OET150" s="21"/>
      <c r="OEU150" s="21"/>
      <c r="OEV150" s="21"/>
      <c r="OEW150" s="21"/>
      <c r="OEX150" s="21"/>
      <c r="OEY150" s="21"/>
      <c r="OEZ150" s="21"/>
      <c r="OFA150" s="21"/>
      <c r="OFB150" s="21"/>
      <c r="OFC150" s="21"/>
      <c r="OFD150" s="21"/>
      <c r="OFE150" s="21"/>
      <c r="OFF150" s="21"/>
      <c r="OFG150" s="21"/>
      <c r="OFH150" s="21"/>
      <c r="OFI150" s="21"/>
      <c r="OFJ150" s="21"/>
      <c r="OFK150" s="21"/>
      <c r="OFL150" s="21"/>
      <c r="OFM150" s="21"/>
      <c r="OFN150" s="21"/>
      <c r="OFO150" s="21"/>
      <c r="OFP150" s="21"/>
      <c r="OFQ150" s="21"/>
      <c r="OFR150" s="21"/>
      <c r="OFS150" s="21"/>
      <c r="OFT150" s="21"/>
      <c r="OFU150" s="21"/>
      <c r="OFV150" s="21"/>
      <c r="OFW150" s="21"/>
      <c r="OFX150" s="21"/>
      <c r="OFY150" s="21"/>
      <c r="OFZ150" s="21"/>
      <c r="OGA150" s="21"/>
      <c r="OGB150" s="21"/>
      <c r="OGC150" s="21"/>
      <c r="OGD150" s="21"/>
      <c r="OGE150" s="21"/>
      <c r="OGF150" s="21"/>
      <c r="OGG150" s="21"/>
      <c r="OGH150" s="21"/>
      <c r="OGI150" s="21"/>
      <c r="OGJ150" s="21"/>
      <c r="OGK150" s="21"/>
      <c r="OGL150" s="21"/>
      <c r="OGM150" s="21"/>
      <c r="OGN150" s="21"/>
      <c r="OGO150" s="21"/>
      <c r="OGP150" s="21"/>
      <c r="OGQ150" s="21"/>
      <c r="OGR150" s="21"/>
      <c r="OGS150" s="21"/>
      <c r="OGT150" s="21"/>
      <c r="OGU150" s="21"/>
      <c r="OGV150" s="21"/>
      <c r="OGW150" s="21"/>
      <c r="OGX150" s="21"/>
      <c r="OGY150" s="21"/>
      <c r="OGZ150" s="21"/>
      <c r="OHA150" s="21"/>
      <c r="OHB150" s="21"/>
      <c r="OHC150" s="21"/>
      <c r="OHD150" s="21"/>
      <c r="OHE150" s="21"/>
      <c r="OHF150" s="21"/>
      <c r="OHG150" s="21"/>
      <c r="OHH150" s="21"/>
      <c r="OHI150" s="21"/>
      <c r="OHJ150" s="21"/>
      <c r="OHK150" s="21"/>
      <c r="OHL150" s="21"/>
      <c r="OHM150" s="21"/>
      <c r="OHN150" s="21"/>
      <c r="OHO150" s="21"/>
      <c r="OHP150" s="21"/>
      <c r="OHQ150" s="21"/>
      <c r="OHR150" s="21"/>
      <c r="OHS150" s="21"/>
      <c r="OHT150" s="21"/>
      <c r="OHU150" s="21"/>
      <c r="OHV150" s="21"/>
      <c r="OHW150" s="21"/>
      <c r="OHX150" s="21"/>
      <c r="OHY150" s="21"/>
      <c r="OHZ150" s="21"/>
      <c r="OIA150" s="21"/>
      <c r="OIB150" s="21"/>
      <c r="OIC150" s="21"/>
      <c r="OID150" s="21"/>
      <c r="OIE150" s="21"/>
      <c r="OIF150" s="21"/>
      <c r="OIG150" s="21"/>
      <c r="OIH150" s="21"/>
      <c r="OII150" s="21"/>
      <c r="OIJ150" s="21"/>
      <c r="OIK150" s="21"/>
      <c r="OIL150" s="21"/>
      <c r="OIM150" s="21"/>
      <c r="OIN150" s="21"/>
      <c r="OIO150" s="21"/>
      <c r="OIP150" s="21"/>
      <c r="OIQ150" s="21"/>
      <c r="OIR150" s="21"/>
      <c r="OIS150" s="21"/>
      <c r="OIT150" s="21"/>
      <c r="OIU150" s="21"/>
      <c r="OIV150" s="21"/>
      <c r="OIW150" s="21"/>
      <c r="OIX150" s="21"/>
      <c r="OIY150" s="21"/>
      <c r="OIZ150" s="21"/>
      <c r="OJA150" s="21"/>
      <c r="OJB150" s="21"/>
      <c r="OJC150" s="21"/>
      <c r="OJD150" s="21"/>
      <c r="OJE150" s="21"/>
      <c r="OJF150" s="21"/>
      <c r="OJG150" s="21"/>
      <c r="OJH150" s="21"/>
      <c r="OJI150" s="21"/>
      <c r="OJJ150" s="21"/>
      <c r="OJK150" s="21"/>
      <c r="OJL150" s="21"/>
      <c r="OJM150" s="21"/>
      <c r="OJN150" s="21"/>
      <c r="OJO150" s="21"/>
      <c r="OJP150" s="21"/>
      <c r="OJQ150" s="21"/>
      <c r="OJR150" s="21"/>
      <c r="OJS150" s="21"/>
      <c r="OJT150" s="21"/>
      <c r="OJU150" s="21"/>
      <c r="OJV150" s="21"/>
      <c r="OJW150" s="21"/>
      <c r="OJX150" s="21"/>
      <c r="OJY150" s="21"/>
      <c r="OJZ150" s="21"/>
      <c r="OKA150" s="21"/>
      <c r="OKB150" s="21"/>
      <c r="OKC150" s="21"/>
      <c r="OKD150" s="21"/>
      <c r="OKE150" s="21"/>
      <c r="OKF150" s="21"/>
      <c r="OKG150" s="21"/>
      <c r="OKH150" s="21"/>
      <c r="OKI150" s="21"/>
      <c r="OKJ150" s="21"/>
      <c r="OKK150" s="21"/>
      <c r="OKL150" s="21"/>
      <c r="OKM150" s="21"/>
      <c r="OKN150" s="21"/>
      <c r="OKO150" s="21"/>
      <c r="OKP150" s="21"/>
      <c r="OKQ150" s="21"/>
      <c r="OKR150" s="21"/>
      <c r="OKS150" s="21"/>
      <c r="OKT150" s="21"/>
      <c r="OKU150" s="21"/>
      <c r="OKV150" s="21"/>
      <c r="OKW150" s="21"/>
      <c r="OKX150" s="21"/>
      <c r="OKY150" s="21"/>
      <c r="OKZ150" s="21"/>
      <c r="OLA150" s="21"/>
      <c r="OLB150" s="21"/>
      <c r="OLC150" s="21"/>
      <c r="OLD150" s="21"/>
      <c r="OLE150" s="21"/>
      <c r="OLF150" s="21"/>
      <c r="OLG150" s="21"/>
      <c r="OLH150" s="21"/>
      <c r="OLI150" s="21"/>
      <c r="OLJ150" s="21"/>
      <c r="OLK150" s="21"/>
      <c r="OLL150" s="21"/>
      <c r="OLM150" s="21"/>
      <c r="OLN150" s="21"/>
      <c r="OLO150" s="21"/>
      <c r="OLP150" s="21"/>
      <c r="OLQ150" s="21"/>
      <c r="OLR150" s="21"/>
      <c r="OLS150" s="21"/>
      <c r="OLT150" s="21"/>
      <c r="OLU150" s="21"/>
      <c r="OLV150" s="21"/>
      <c r="OLW150" s="21"/>
      <c r="OLX150" s="21"/>
      <c r="OLY150" s="21"/>
      <c r="OLZ150" s="21"/>
      <c r="OMA150" s="21"/>
      <c r="OMB150" s="21"/>
      <c r="OMC150" s="21"/>
      <c r="OMD150" s="21"/>
      <c r="OME150" s="21"/>
      <c r="OMF150" s="21"/>
      <c r="OMG150" s="21"/>
      <c r="OMH150" s="21"/>
      <c r="OMI150" s="21"/>
      <c r="OMJ150" s="21"/>
      <c r="OMK150" s="21"/>
      <c r="OML150" s="21"/>
      <c r="OMM150" s="21"/>
      <c r="OMN150" s="21"/>
      <c r="OMO150" s="21"/>
      <c r="OMP150" s="21"/>
      <c r="OMQ150" s="21"/>
      <c r="OMR150" s="21"/>
      <c r="OMS150" s="21"/>
      <c r="OMT150" s="21"/>
      <c r="OMU150" s="21"/>
      <c r="OMV150" s="21"/>
      <c r="OMW150" s="21"/>
      <c r="OMX150" s="21"/>
      <c r="OMY150" s="21"/>
      <c r="OMZ150" s="21"/>
      <c r="ONA150" s="21"/>
      <c r="ONB150" s="21"/>
      <c r="ONC150" s="21"/>
      <c r="OND150" s="21"/>
      <c r="ONE150" s="21"/>
      <c r="ONF150" s="21"/>
      <c r="ONG150" s="21"/>
      <c r="ONH150" s="21"/>
      <c r="ONI150" s="21"/>
      <c r="ONJ150" s="21"/>
      <c r="ONK150" s="21"/>
      <c r="ONL150" s="21"/>
      <c r="ONM150" s="21"/>
      <c r="ONN150" s="21"/>
      <c r="ONO150" s="21"/>
      <c r="ONP150" s="21"/>
      <c r="ONQ150" s="21"/>
      <c r="ONR150" s="21"/>
      <c r="ONS150" s="21"/>
      <c r="ONT150" s="21"/>
      <c r="ONU150" s="21"/>
      <c r="ONV150" s="21"/>
      <c r="ONW150" s="21"/>
      <c r="ONX150" s="21"/>
      <c r="ONY150" s="21"/>
      <c r="ONZ150" s="21"/>
      <c r="OOA150" s="21"/>
      <c r="OOB150" s="21"/>
      <c r="OOC150" s="21"/>
      <c r="OOD150" s="21"/>
      <c r="OOE150" s="21"/>
      <c r="OOF150" s="21"/>
      <c r="OOG150" s="21"/>
      <c r="OOH150" s="21"/>
      <c r="OOI150" s="21"/>
      <c r="OOJ150" s="21"/>
      <c r="OOK150" s="21"/>
      <c r="OOL150" s="21"/>
      <c r="OOM150" s="21"/>
      <c r="OON150" s="21"/>
      <c r="OOO150" s="21"/>
      <c r="OOP150" s="21"/>
      <c r="OOQ150" s="21"/>
      <c r="OOR150" s="21"/>
      <c r="OOS150" s="21"/>
      <c r="OOT150" s="21"/>
      <c r="OOU150" s="21"/>
      <c r="OOV150" s="21"/>
      <c r="OOW150" s="21"/>
      <c r="OOX150" s="21"/>
      <c r="OOY150" s="21"/>
      <c r="OOZ150" s="21"/>
      <c r="OPA150" s="21"/>
      <c r="OPB150" s="21"/>
      <c r="OPC150" s="21"/>
      <c r="OPD150" s="21"/>
      <c r="OPE150" s="21"/>
      <c r="OPF150" s="21"/>
      <c r="OPG150" s="21"/>
      <c r="OPH150" s="21"/>
      <c r="OPI150" s="21"/>
      <c r="OPJ150" s="21"/>
      <c r="OPK150" s="21"/>
      <c r="OPL150" s="21"/>
      <c r="OPM150" s="21"/>
      <c r="OPN150" s="21"/>
      <c r="OPO150" s="21"/>
      <c r="OPP150" s="21"/>
      <c r="OPQ150" s="21"/>
      <c r="OPR150" s="21"/>
      <c r="OPS150" s="21"/>
      <c r="OPT150" s="21"/>
      <c r="OPU150" s="21"/>
      <c r="OPV150" s="21"/>
      <c r="OPW150" s="21"/>
      <c r="OPX150" s="21"/>
      <c r="OPY150" s="21"/>
      <c r="OPZ150" s="21"/>
      <c r="OQA150" s="21"/>
      <c r="OQB150" s="21"/>
      <c r="OQC150" s="21"/>
      <c r="OQD150" s="21"/>
      <c r="OQE150" s="21"/>
      <c r="OQF150" s="21"/>
      <c r="OQG150" s="21"/>
      <c r="OQH150" s="21"/>
      <c r="OQI150" s="21"/>
      <c r="OQJ150" s="21"/>
      <c r="OQK150" s="21"/>
      <c r="OQL150" s="21"/>
      <c r="OQM150" s="21"/>
      <c r="OQN150" s="21"/>
      <c r="OQO150" s="21"/>
      <c r="OQP150" s="21"/>
      <c r="OQQ150" s="21"/>
      <c r="OQR150" s="21"/>
      <c r="OQS150" s="21"/>
      <c r="OQT150" s="21"/>
      <c r="OQU150" s="21"/>
      <c r="OQV150" s="21"/>
      <c r="OQW150" s="21"/>
      <c r="OQX150" s="21"/>
      <c r="OQY150" s="21"/>
      <c r="OQZ150" s="21"/>
      <c r="ORA150" s="21"/>
      <c r="ORB150" s="21"/>
      <c r="ORC150" s="21"/>
      <c r="ORD150" s="21"/>
      <c r="ORE150" s="21"/>
      <c r="ORF150" s="21"/>
      <c r="ORG150" s="21"/>
      <c r="ORH150" s="21"/>
      <c r="ORI150" s="21"/>
      <c r="ORJ150" s="21"/>
      <c r="ORK150" s="21"/>
      <c r="ORL150" s="21"/>
      <c r="ORM150" s="21"/>
      <c r="ORN150" s="21"/>
      <c r="ORO150" s="21"/>
      <c r="ORP150" s="21"/>
      <c r="ORQ150" s="21"/>
      <c r="ORR150" s="21"/>
      <c r="ORS150" s="21"/>
      <c r="ORT150" s="21"/>
      <c r="ORU150" s="21"/>
      <c r="ORV150" s="21"/>
      <c r="ORW150" s="21"/>
      <c r="ORX150" s="21"/>
      <c r="ORY150" s="21"/>
      <c r="ORZ150" s="21"/>
      <c r="OSA150" s="21"/>
      <c r="OSB150" s="21"/>
      <c r="OSC150" s="21"/>
      <c r="OSD150" s="21"/>
      <c r="OSE150" s="21"/>
      <c r="OSF150" s="21"/>
      <c r="OSG150" s="21"/>
      <c r="OSH150" s="21"/>
      <c r="OSI150" s="21"/>
      <c r="OSJ150" s="21"/>
      <c r="OSK150" s="21"/>
      <c r="OSL150" s="21"/>
      <c r="OSM150" s="21"/>
      <c r="OSN150" s="21"/>
      <c r="OSO150" s="21"/>
      <c r="OSP150" s="21"/>
      <c r="OSQ150" s="21"/>
      <c r="OSR150" s="21"/>
      <c r="OSS150" s="21"/>
      <c r="OST150" s="21"/>
      <c r="OSU150" s="21"/>
      <c r="OSV150" s="21"/>
      <c r="OSW150" s="21"/>
      <c r="OSX150" s="21"/>
      <c r="OSY150" s="21"/>
      <c r="OSZ150" s="21"/>
      <c r="OTA150" s="21"/>
      <c r="OTB150" s="21"/>
      <c r="OTC150" s="21"/>
      <c r="OTD150" s="21"/>
      <c r="OTE150" s="21"/>
      <c r="OTF150" s="21"/>
      <c r="OTG150" s="21"/>
      <c r="OTH150" s="21"/>
      <c r="OTI150" s="21"/>
      <c r="OTJ150" s="21"/>
      <c r="OTK150" s="21"/>
      <c r="OTL150" s="21"/>
      <c r="OTM150" s="21"/>
      <c r="OTN150" s="21"/>
      <c r="OTO150" s="21"/>
      <c r="OTP150" s="21"/>
      <c r="OTQ150" s="21"/>
      <c r="OTR150" s="21"/>
      <c r="OTS150" s="21"/>
      <c r="OTT150" s="21"/>
      <c r="OTU150" s="21"/>
      <c r="OTV150" s="21"/>
      <c r="OTW150" s="21"/>
      <c r="OTX150" s="21"/>
      <c r="OTY150" s="21"/>
      <c r="OTZ150" s="21"/>
      <c r="OUA150" s="21"/>
      <c r="OUB150" s="21"/>
      <c r="OUC150" s="21"/>
      <c r="OUD150" s="21"/>
      <c r="OUE150" s="21"/>
      <c r="OUF150" s="21"/>
      <c r="OUG150" s="21"/>
      <c r="OUH150" s="21"/>
      <c r="OUI150" s="21"/>
      <c r="OUJ150" s="21"/>
      <c r="OUK150" s="21"/>
      <c r="OUL150" s="21"/>
      <c r="OUM150" s="21"/>
      <c r="OUN150" s="21"/>
      <c r="OUO150" s="21"/>
      <c r="OUP150" s="21"/>
      <c r="OUQ150" s="21"/>
      <c r="OUR150" s="21"/>
      <c r="OUS150" s="21"/>
      <c r="OUT150" s="21"/>
      <c r="OUU150" s="21"/>
      <c r="OUV150" s="21"/>
      <c r="OUW150" s="21"/>
      <c r="OUX150" s="21"/>
      <c r="OUY150" s="21"/>
      <c r="OUZ150" s="21"/>
      <c r="OVA150" s="21"/>
      <c r="OVB150" s="21"/>
      <c r="OVC150" s="21"/>
      <c r="OVD150" s="21"/>
      <c r="OVE150" s="21"/>
      <c r="OVF150" s="21"/>
      <c r="OVG150" s="21"/>
      <c r="OVH150" s="21"/>
      <c r="OVI150" s="21"/>
      <c r="OVJ150" s="21"/>
      <c r="OVK150" s="21"/>
      <c r="OVL150" s="21"/>
      <c r="OVM150" s="21"/>
      <c r="OVN150" s="21"/>
      <c r="OVO150" s="21"/>
      <c r="OVP150" s="21"/>
      <c r="OVQ150" s="21"/>
      <c r="OVR150" s="21"/>
      <c r="OVS150" s="21"/>
      <c r="OVT150" s="21"/>
      <c r="OVU150" s="21"/>
      <c r="OVV150" s="21"/>
      <c r="OVW150" s="21"/>
      <c r="OVX150" s="21"/>
      <c r="OVY150" s="21"/>
      <c r="OVZ150" s="21"/>
      <c r="OWA150" s="21"/>
      <c r="OWB150" s="21"/>
      <c r="OWC150" s="21"/>
      <c r="OWD150" s="21"/>
      <c r="OWE150" s="21"/>
      <c r="OWF150" s="21"/>
      <c r="OWG150" s="21"/>
      <c r="OWH150" s="21"/>
      <c r="OWI150" s="21"/>
      <c r="OWJ150" s="21"/>
      <c r="OWK150" s="21"/>
      <c r="OWL150" s="21"/>
      <c r="OWM150" s="21"/>
      <c r="OWN150" s="21"/>
      <c r="OWO150" s="21"/>
      <c r="OWP150" s="21"/>
      <c r="OWQ150" s="21"/>
      <c r="OWR150" s="21"/>
      <c r="OWS150" s="21"/>
      <c r="OWT150" s="21"/>
      <c r="OWU150" s="21"/>
      <c r="OWV150" s="21"/>
      <c r="OWW150" s="21"/>
      <c r="OWX150" s="21"/>
      <c r="OWY150" s="21"/>
      <c r="OWZ150" s="21"/>
      <c r="OXA150" s="21"/>
      <c r="OXB150" s="21"/>
      <c r="OXC150" s="21"/>
      <c r="OXD150" s="21"/>
      <c r="OXE150" s="21"/>
      <c r="OXF150" s="21"/>
      <c r="OXG150" s="21"/>
      <c r="OXH150" s="21"/>
      <c r="OXI150" s="21"/>
      <c r="OXJ150" s="21"/>
      <c r="OXK150" s="21"/>
      <c r="OXL150" s="21"/>
      <c r="OXM150" s="21"/>
      <c r="OXN150" s="21"/>
      <c r="OXO150" s="21"/>
      <c r="OXP150" s="21"/>
      <c r="OXQ150" s="21"/>
      <c r="OXR150" s="21"/>
      <c r="OXS150" s="21"/>
      <c r="OXT150" s="21"/>
      <c r="OXU150" s="21"/>
      <c r="OXV150" s="21"/>
      <c r="OXW150" s="21"/>
      <c r="OXX150" s="21"/>
      <c r="OXY150" s="21"/>
      <c r="OXZ150" s="21"/>
      <c r="OYA150" s="21"/>
      <c r="OYB150" s="21"/>
      <c r="OYC150" s="21"/>
      <c r="OYD150" s="21"/>
      <c r="OYE150" s="21"/>
      <c r="OYF150" s="21"/>
      <c r="OYG150" s="21"/>
      <c r="OYH150" s="21"/>
      <c r="OYI150" s="21"/>
      <c r="OYJ150" s="21"/>
      <c r="OYK150" s="21"/>
      <c r="OYL150" s="21"/>
      <c r="OYM150" s="21"/>
      <c r="OYN150" s="21"/>
      <c r="OYO150" s="21"/>
      <c r="OYP150" s="21"/>
      <c r="OYQ150" s="21"/>
      <c r="OYR150" s="21"/>
      <c r="OYS150" s="21"/>
      <c r="OYT150" s="21"/>
      <c r="OYU150" s="21"/>
      <c r="OYV150" s="21"/>
      <c r="OYW150" s="21"/>
      <c r="OYX150" s="21"/>
      <c r="OYY150" s="21"/>
      <c r="OYZ150" s="21"/>
      <c r="OZA150" s="21"/>
      <c r="OZB150" s="21"/>
      <c r="OZC150" s="21"/>
      <c r="OZD150" s="21"/>
      <c r="OZE150" s="21"/>
      <c r="OZF150" s="21"/>
      <c r="OZG150" s="21"/>
      <c r="OZH150" s="21"/>
      <c r="OZI150" s="21"/>
      <c r="OZJ150" s="21"/>
      <c r="OZK150" s="21"/>
      <c r="OZL150" s="21"/>
      <c r="OZM150" s="21"/>
      <c r="OZN150" s="21"/>
      <c r="OZO150" s="21"/>
      <c r="OZP150" s="21"/>
      <c r="OZQ150" s="21"/>
      <c r="OZR150" s="21"/>
      <c r="OZS150" s="21"/>
      <c r="OZT150" s="21"/>
      <c r="OZU150" s="21"/>
      <c r="OZV150" s="21"/>
      <c r="OZW150" s="21"/>
      <c r="OZX150" s="21"/>
      <c r="OZY150" s="21"/>
      <c r="OZZ150" s="21"/>
      <c r="PAA150" s="21"/>
      <c r="PAB150" s="21"/>
      <c r="PAC150" s="21"/>
      <c r="PAD150" s="21"/>
      <c r="PAE150" s="21"/>
      <c r="PAF150" s="21"/>
      <c r="PAG150" s="21"/>
      <c r="PAH150" s="21"/>
      <c r="PAI150" s="21"/>
      <c r="PAJ150" s="21"/>
      <c r="PAK150" s="21"/>
      <c r="PAL150" s="21"/>
      <c r="PAM150" s="21"/>
      <c r="PAN150" s="21"/>
      <c r="PAO150" s="21"/>
      <c r="PAP150" s="21"/>
      <c r="PAQ150" s="21"/>
      <c r="PAR150" s="21"/>
      <c r="PAS150" s="21"/>
      <c r="PAT150" s="21"/>
      <c r="PAU150" s="21"/>
      <c r="PAV150" s="21"/>
      <c r="PAW150" s="21"/>
      <c r="PAX150" s="21"/>
      <c r="PAY150" s="21"/>
      <c r="PAZ150" s="21"/>
      <c r="PBA150" s="21"/>
      <c r="PBB150" s="21"/>
      <c r="PBC150" s="21"/>
      <c r="PBD150" s="21"/>
      <c r="PBE150" s="21"/>
      <c r="PBF150" s="21"/>
      <c r="PBG150" s="21"/>
      <c r="PBH150" s="21"/>
      <c r="PBI150" s="21"/>
      <c r="PBJ150" s="21"/>
      <c r="PBK150" s="21"/>
      <c r="PBL150" s="21"/>
      <c r="PBM150" s="21"/>
      <c r="PBN150" s="21"/>
      <c r="PBO150" s="21"/>
      <c r="PBP150" s="21"/>
      <c r="PBQ150" s="21"/>
      <c r="PBR150" s="21"/>
      <c r="PBS150" s="21"/>
      <c r="PBT150" s="21"/>
      <c r="PBU150" s="21"/>
      <c r="PBV150" s="21"/>
      <c r="PBW150" s="21"/>
      <c r="PBX150" s="21"/>
      <c r="PBY150" s="21"/>
      <c r="PBZ150" s="21"/>
      <c r="PCA150" s="21"/>
      <c r="PCB150" s="21"/>
      <c r="PCC150" s="21"/>
      <c r="PCD150" s="21"/>
      <c r="PCE150" s="21"/>
      <c r="PCF150" s="21"/>
      <c r="PCG150" s="21"/>
      <c r="PCH150" s="21"/>
      <c r="PCI150" s="21"/>
      <c r="PCJ150" s="21"/>
      <c r="PCK150" s="21"/>
      <c r="PCL150" s="21"/>
      <c r="PCM150" s="21"/>
      <c r="PCN150" s="21"/>
      <c r="PCO150" s="21"/>
      <c r="PCP150" s="21"/>
      <c r="PCQ150" s="21"/>
      <c r="PCR150" s="21"/>
      <c r="PCS150" s="21"/>
      <c r="PCT150" s="21"/>
      <c r="PCU150" s="21"/>
      <c r="PCV150" s="21"/>
      <c r="PCW150" s="21"/>
      <c r="PCX150" s="21"/>
      <c r="PCY150" s="21"/>
      <c r="PCZ150" s="21"/>
      <c r="PDA150" s="21"/>
      <c r="PDB150" s="21"/>
      <c r="PDC150" s="21"/>
      <c r="PDD150" s="21"/>
      <c r="PDE150" s="21"/>
      <c r="PDF150" s="21"/>
      <c r="PDG150" s="21"/>
      <c r="PDH150" s="21"/>
      <c r="PDI150" s="21"/>
      <c r="PDJ150" s="21"/>
      <c r="PDK150" s="21"/>
      <c r="PDL150" s="21"/>
      <c r="PDM150" s="21"/>
      <c r="PDN150" s="21"/>
      <c r="PDO150" s="21"/>
      <c r="PDP150" s="21"/>
      <c r="PDQ150" s="21"/>
      <c r="PDR150" s="21"/>
      <c r="PDS150" s="21"/>
      <c r="PDT150" s="21"/>
      <c r="PDU150" s="21"/>
      <c r="PDV150" s="21"/>
      <c r="PDW150" s="21"/>
      <c r="PDX150" s="21"/>
      <c r="PDY150" s="21"/>
      <c r="PDZ150" s="21"/>
      <c r="PEA150" s="21"/>
      <c r="PEB150" s="21"/>
      <c r="PEC150" s="21"/>
      <c r="PED150" s="21"/>
      <c r="PEE150" s="21"/>
      <c r="PEF150" s="21"/>
      <c r="PEG150" s="21"/>
      <c r="PEH150" s="21"/>
      <c r="PEI150" s="21"/>
      <c r="PEJ150" s="21"/>
      <c r="PEK150" s="21"/>
      <c r="PEL150" s="21"/>
      <c r="PEM150" s="21"/>
      <c r="PEN150" s="21"/>
      <c r="PEO150" s="21"/>
      <c r="PEP150" s="21"/>
      <c r="PEQ150" s="21"/>
      <c r="PER150" s="21"/>
      <c r="PES150" s="21"/>
      <c r="PET150" s="21"/>
      <c r="PEU150" s="21"/>
      <c r="PEV150" s="21"/>
      <c r="PEW150" s="21"/>
      <c r="PEX150" s="21"/>
      <c r="PEY150" s="21"/>
      <c r="PEZ150" s="21"/>
      <c r="PFA150" s="21"/>
      <c r="PFB150" s="21"/>
      <c r="PFC150" s="21"/>
      <c r="PFD150" s="21"/>
      <c r="PFE150" s="21"/>
      <c r="PFF150" s="21"/>
      <c r="PFG150" s="21"/>
      <c r="PFH150" s="21"/>
      <c r="PFI150" s="21"/>
      <c r="PFJ150" s="21"/>
      <c r="PFK150" s="21"/>
      <c r="PFL150" s="21"/>
      <c r="PFM150" s="21"/>
      <c r="PFN150" s="21"/>
      <c r="PFO150" s="21"/>
      <c r="PFP150" s="21"/>
      <c r="PFQ150" s="21"/>
      <c r="PFR150" s="21"/>
      <c r="PFS150" s="21"/>
      <c r="PFT150" s="21"/>
      <c r="PFU150" s="21"/>
      <c r="PFV150" s="21"/>
      <c r="PFW150" s="21"/>
      <c r="PFX150" s="21"/>
      <c r="PFY150" s="21"/>
      <c r="PFZ150" s="21"/>
      <c r="PGA150" s="21"/>
      <c r="PGB150" s="21"/>
      <c r="PGC150" s="21"/>
      <c r="PGD150" s="21"/>
      <c r="PGE150" s="21"/>
      <c r="PGF150" s="21"/>
      <c r="PGG150" s="21"/>
      <c r="PGH150" s="21"/>
      <c r="PGI150" s="21"/>
      <c r="PGJ150" s="21"/>
      <c r="PGK150" s="21"/>
      <c r="PGL150" s="21"/>
      <c r="PGM150" s="21"/>
      <c r="PGN150" s="21"/>
      <c r="PGO150" s="21"/>
      <c r="PGP150" s="21"/>
      <c r="PGQ150" s="21"/>
      <c r="PGR150" s="21"/>
      <c r="PGS150" s="21"/>
      <c r="PGT150" s="21"/>
      <c r="PGU150" s="21"/>
      <c r="PGV150" s="21"/>
      <c r="PGW150" s="21"/>
      <c r="PGX150" s="21"/>
      <c r="PGY150" s="21"/>
      <c r="PGZ150" s="21"/>
      <c r="PHA150" s="21"/>
      <c r="PHB150" s="21"/>
      <c r="PHC150" s="21"/>
      <c r="PHD150" s="21"/>
      <c r="PHE150" s="21"/>
      <c r="PHF150" s="21"/>
      <c r="PHG150" s="21"/>
      <c r="PHH150" s="21"/>
      <c r="PHI150" s="21"/>
      <c r="PHJ150" s="21"/>
      <c r="PHK150" s="21"/>
      <c r="PHL150" s="21"/>
      <c r="PHM150" s="21"/>
      <c r="PHN150" s="21"/>
      <c r="PHO150" s="21"/>
      <c r="PHP150" s="21"/>
      <c r="PHQ150" s="21"/>
      <c r="PHR150" s="21"/>
      <c r="PHS150" s="21"/>
      <c r="PHT150" s="21"/>
      <c r="PHU150" s="21"/>
      <c r="PHV150" s="21"/>
      <c r="PHW150" s="21"/>
      <c r="PHX150" s="21"/>
      <c r="PHY150" s="21"/>
      <c r="PHZ150" s="21"/>
      <c r="PIA150" s="21"/>
      <c r="PIB150" s="21"/>
      <c r="PIC150" s="21"/>
      <c r="PID150" s="21"/>
      <c r="PIE150" s="21"/>
      <c r="PIF150" s="21"/>
      <c r="PIG150" s="21"/>
      <c r="PIH150" s="21"/>
      <c r="PII150" s="21"/>
      <c r="PIJ150" s="21"/>
      <c r="PIK150" s="21"/>
      <c r="PIL150" s="21"/>
      <c r="PIM150" s="21"/>
      <c r="PIN150" s="21"/>
      <c r="PIO150" s="21"/>
      <c r="PIP150" s="21"/>
      <c r="PIQ150" s="21"/>
      <c r="PIR150" s="21"/>
      <c r="PIS150" s="21"/>
      <c r="PIT150" s="21"/>
      <c r="PIU150" s="21"/>
      <c r="PIV150" s="21"/>
      <c r="PIW150" s="21"/>
      <c r="PIX150" s="21"/>
      <c r="PIY150" s="21"/>
      <c r="PIZ150" s="21"/>
      <c r="PJA150" s="21"/>
      <c r="PJB150" s="21"/>
      <c r="PJC150" s="21"/>
      <c r="PJD150" s="21"/>
      <c r="PJE150" s="21"/>
      <c r="PJF150" s="21"/>
      <c r="PJG150" s="21"/>
      <c r="PJH150" s="21"/>
      <c r="PJI150" s="21"/>
      <c r="PJJ150" s="21"/>
      <c r="PJK150" s="21"/>
      <c r="PJL150" s="21"/>
      <c r="PJM150" s="21"/>
      <c r="PJN150" s="21"/>
      <c r="PJO150" s="21"/>
      <c r="PJP150" s="21"/>
      <c r="PJQ150" s="21"/>
      <c r="PJR150" s="21"/>
      <c r="PJS150" s="21"/>
      <c r="PJT150" s="21"/>
      <c r="PJU150" s="21"/>
      <c r="PJV150" s="21"/>
      <c r="PJW150" s="21"/>
      <c r="PJX150" s="21"/>
      <c r="PJY150" s="21"/>
      <c r="PJZ150" s="21"/>
      <c r="PKA150" s="21"/>
      <c r="PKB150" s="21"/>
      <c r="PKC150" s="21"/>
      <c r="PKD150" s="21"/>
      <c r="PKE150" s="21"/>
      <c r="PKF150" s="21"/>
      <c r="PKG150" s="21"/>
      <c r="PKH150" s="21"/>
      <c r="PKI150" s="21"/>
      <c r="PKJ150" s="21"/>
      <c r="PKK150" s="21"/>
      <c r="PKL150" s="21"/>
      <c r="PKM150" s="21"/>
      <c r="PKN150" s="21"/>
      <c r="PKO150" s="21"/>
      <c r="PKP150" s="21"/>
      <c r="PKQ150" s="21"/>
      <c r="PKR150" s="21"/>
      <c r="PKS150" s="21"/>
      <c r="PKT150" s="21"/>
      <c r="PKU150" s="21"/>
      <c r="PKV150" s="21"/>
      <c r="PKW150" s="21"/>
      <c r="PKX150" s="21"/>
      <c r="PKY150" s="21"/>
      <c r="PKZ150" s="21"/>
      <c r="PLA150" s="21"/>
      <c r="PLB150" s="21"/>
      <c r="PLC150" s="21"/>
      <c r="PLD150" s="21"/>
      <c r="PLE150" s="21"/>
      <c r="PLF150" s="21"/>
      <c r="PLG150" s="21"/>
      <c r="PLH150" s="21"/>
      <c r="PLI150" s="21"/>
      <c r="PLJ150" s="21"/>
      <c r="PLK150" s="21"/>
      <c r="PLL150" s="21"/>
      <c r="PLM150" s="21"/>
      <c r="PLN150" s="21"/>
      <c r="PLO150" s="21"/>
      <c r="PLP150" s="21"/>
      <c r="PLQ150" s="21"/>
      <c r="PLR150" s="21"/>
      <c r="PLS150" s="21"/>
      <c r="PLT150" s="21"/>
      <c r="PLU150" s="21"/>
      <c r="PLV150" s="21"/>
      <c r="PLW150" s="21"/>
      <c r="PLX150" s="21"/>
      <c r="PLY150" s="21"/>
      <c r="PLZ150" s="21"/>
      <c r="PMA150" s="21"/>
      <c r="PMB150" s="21"/>
      <c r="PMC150" s="21"/>
      <c r="PMD150" s="21"/>
      <c r="PME150" s="21"/>
      <c r="PMF150" s="21"/>
      <c r="PMG150" s="21"/>
      <c r="PMH150" s="21"/>
      <c r="PMI150" s="21"/>
      <c r="PMJ150" s="21"/>
      <c r="PMK150" s="21"/>
      <c r="PML150" s="21"/>
      <c r="PMM150" s="21"/>
      <c r="PMN150" s="21"/>
      <c r="PMO150" s="21"/>
      <c r="PMP150" s="21"/>
      <c r="PMQ150" s="21"/>
      <c r="PMR150" s="21"/>
      <c r="PMS150" s="21"/>
      <c r="PMT150" s="21"/>
      <c r="PMU150" s="21"/>
      <c r="PMV150" s="21"/>
      <c r="PMW150" s="21"/>
      <c r="PMX150" s="21"/>
      <c r="PMY150" s="21"/>
      <c r="PMZ150" s="21"/>
      <c r="PNA150" s="21"/>
      <c r="PNB150" s="21"/>
      <c r="PNC150" s="21"/>
      <c r="PND150" s="21"/>
      <c r="PNE150" s="21"/>
      <c r="PNF150" s="21"/>
      <c r="PNG150" s="21"/>
      <c r="PNH150" s="21"/>
      <c r="PNI150" s="21"/>
      <c r="PNJ150" s="21"/>
      <c r="PNK150" s="21"/>
      <c r="PNL150" s="21"/>
      <c r="PNM150" s="21"/>
      <c r="PNN150" s="21"/>
      <c r="PNO150" s="21"/>
      <c r="PNP150" s="21"/>
      <c r="PNQ150" s="21"/>
      <c r="PNR150" s="21"/>
      <c r="PNS150" s="21"/>
      <c r="PNT150" s="21"/>
      <c r="PNU150" s="21"/>
      <c r="PNV150" s="21"/>
      <c r="PNW150" s="21"/>
      <c r="PNX150" s="21"/>
      <c r="PNY150" s="21"/>
      <c r="PNZ150" s="21"/>
      <c r="POA150" s="21"/>
      <c r="POB150" s="21"/>
      <c r="POC150" s="21"/>
      <c r="POD150" s="21"/>
      <c r="POE150" s="21"/>
      <c r="POF150" s="21"/>
      <c r="POG150" s="21"/>
      <c r="POH150" s="21"/>
      <c r="POI150" s="21"/>
      <c r="POJ150" s="21"/>
      <c r="POK150" s="21"/>
      <c r="POL150" s="21"/>
      <c r="POM150" s="21"/>
      <c r="PON150" s="21"/>
      <c r="POO150" s="21"/>
      <c r="POP150" s="21"/>
      <c r="POQ150" s="21"/>
      <c r="POR150" s="21"/>
      <c r="POS150" s="21"/>
      <c r="POT150" s="21"/>
      <c r="POU150" s="21"/>
      <c r="POV150" s="21"/>
      <c r="POW150" s="21"/>
      <c r="POX150" s="21"/>
      <c r="POY150" s="21"/>
      <c r="POZ150" s="21"/>
      <c r="PPA150" s="21"/>
      <c r="PPB150" s="21"/>
      <c r="PPC150" s="21"/>
      <c r="PPD150" s="21"/>
      <c r="PPE150" s="21"/>
      <c r="PPF150" s="21"/>
      <c r="PPG150" s="21"/>
      <c r="PPH150" s="21"/>
      <c r="PPI150" s="21"/>
      <c r="PPJ150" s="21"/>
      <c r="PPK150" s="21"/>
      <c r="PPL150" s="21"/>
      <c r="PPM150" s="21"/>
      <c r="PPN150" s="21"/>
      <c r="PPO150" s="21"/>
      <c r="PPP150" s="21"/>
      <c r="PPQ150" s="21"/>
      <c r="PPR150" s="21"/>
      <c r="PPS150" s="21"/>
      <c r="PPT150" s="21"/>
      <c r="PPU150" s="21"/>
      <c r="PPV150" s="21"/>
      <c r="PPW150" s="21"/>
      <c r="PPX150" s="21"/>
      <c r="PPY150" s="21"/>
      <c r="PPZ150" s="21"/>
      <c r="PQA150" s="21"/>
      <c r="PQB150" s="21"/>
      <c r="PQC150" s="21"/>
      <c r="PQD150" s="21"/>
      <c r="PQE150" s="21"/>
      <c r="PQF150" s="21"/>
      <c r="PQG150" s="21"/>
      <c r="PQH150" s="21"/>
      <c r="PQI150" s="21"/>
      <c r="PQJ150" s="21"/>
      <c r="PQK150" s="21"/>
      <c r="PQL150" s="21"/>
      <c r="PQM150" s="21"/>
      <c r="PQN150" s="21"/>
      <c r="PQO150" s="21"/>
      <c r="PQP150" s="21"/>
      <c r="PQQ150" s="21"/>
      <c r="PQR150" s="21"/>
      <c r="PQS150" s="21"/>
      <c r="PQT150" s="21"/>
      <c r="PQU150" s="21"/>
      <c r="PQV150" s="21"/>
      <c r="PQW150" s="21"/>
      <c r="PQX150" s="21"/>
      <c r="PQY150" s="21"/>
      <c r="PQZ150" s="21"/>
      <c r="PRA150" s="21"/>
      <c r="PRB150" s="21"/>
      <c r="PRC150" s="21"/>
      <c r="PRD150" s="21"/>
      <c r="PRE150" s="21"/>
      <c r="PRF150" s="21"/>
      <c r="PRG150" s="21"/>
      <c r="PRH150" s="21"/>
      <c r="PRI150" s="21"/>
      <c r="PRJ150" s="21"/>
      <c r="PRK150" s="21"/>
      <c r="PRL150" s="21"/>
      <c r="PRM150" s="21"/>
      <c r="PRN150" s="21"/>
      <c r="PRO150" s="21"/>
      <c r="PRP150" s="21"/>
      <c r="PRQ150" s="21"/>
      <c r="PRR150" s="21"/>
      <c r="PRS150" s="21"/>
      <c r="PRT150" s="21"/>
      <c r="PRU150" s="21"/>
      <c r="PRV150" s="21"/>
      <c r="PRW150" s="21"/>
      <c r="PRX150" s="21"/>
      <c r="PRY150" s="21"/>
      <c r="PRZ150" s="21"/>
      <c r="PSA150" s="21"/>
      <c r="PSB150" s="21"/>
      <c r="PSC150" s="21"/>
      <c r="PSD150" s="21"/>
      <c r="PSE150" s="21"/>
      <c r="PSF150" s="21"/>
      <c r="PSG150" s="21"/>
      <c r="PSH150" s="21"/>
      <c r="PSI150" s="21"/>
      <c r="PSJ150" s="21"/>
      <c r="PSK150" s="21"/>
      <c r="PSL150" s="21"/>
      <c r="PSM150" s="21"/>
      <c r="PSN150" s="21"/>
      <c r="PSO150" s="21"/>
      <c r="PSP150" s="21"/>
      <c r="PSQ150" s="21"/>
      <c r="PSR150" s="21"/>
      <c r="PSS150" s="21"/>
      <c r="PST150" s="21"/>
      <c r="PSU150" s="21"/>
      <c r="PSV150" s="21"/>
      <c r="PSW150" s="21"/>
      <c r="PSX150" s="21"/>
      <c r="PSY150" s="21"/>
      <c r="PSZ150" s="21"/>
      <c r="PTA150" s="21"/>
      <c r="PTB150" s="21"/>
      <c r="PTC150" s="21"/>
      <c r="PTD150" s="21"/>
      <c r="PTE150" s="21"/>
      <c r="PTF150" s="21"/>
      <c r="PTG150" s="21"/>
      <c r="PTH150" s="21"/>
      <c r="PTI150" s="21"/>
      <c r="PTJ150" s="21"/>
      <c r="PTK150" s="21"/>
      <c r="PTL150" s="21"/>
      <c r="PTM150" s="21"/>
      <c r="PTN150" s="21"/>
      <c r="PTO150" s="21"/>
      <c r="PTP150" s="21"/>
      <c r="PTQ150" s="21"/>
      <c r="PTR150" s="21"/>
      <c r="PTS150" s="21"/>
      <c r="PTT150" s="21"/>
      <c r="PTU150" s="21"/>
      <c r="PTV150" s="21"/>
      <c r="PTW150" s="21"/>
      <c r="PTX150" s="21"/>
      <c r="PTY150" s="21"/>
      <c r="PTZ150" s="21"/>
      <c r="PUA150" s="21"/>
      <c r="PUB150" s="21"/>
      <c r="PUC150" s="21"/>
      <c r="PUD150" s="21"/>
      <c r="PUE150" s="21"/>
      <c r="PUF150" s="21"/>
      <c r="PUG150" s="21"/>
      <c r="PUH150" s="21"/>
      <c r="PUI150" s="21"/>
      <c r="PUJ150" s="21"/>
      <c r="PUK150" s="21"/>
      <c r="PUL150" s="21"/>
      <c r="PUM150" s="21"/>
      <c r="PUN150" s="21"/>
      <c r="PUO150" s="21"/>
      <c r="PUP150" s="21"/>
      <c r="PUQ150" s="21"/>
      <c r="PUR150" s="21"/>
      <c r="PUS150" s="21"/>
      <c r="PUT150" s="21"/>
      <c r="PUU150" s="21"/>
      <c r="PUV150" s="21"/>
      <c r="PUW150" s="21"/>
      <c r="PUX150" s="21"/>
      <c r="PUY150" s="21"/>
      <c r="PUZ150" s="21"/>
      <c r="PVA150" s="21"/>
      <c r="PVB150" s="21"/>
      <c r="PVC150" s="21"/>
      <c r="PVD150" s="21"/>
      <c r="PVE150" s="21"/>
      <c r="PVF150" s="21"/>
      <c r="PVG150" s="21"/>
      <c r="PVH150" s="21"/>
      <c r="PVI150" s="21"/>
      <c r="PVJ150" s="21"/>
      <c r="PVK150" s="21"/>
      <c r="PVL150" s="21"/>
      <c r="PVM150" s="21"/>
      <c r="PVN150" s="21"/>
      <c r="PVO150" s="21"/>
      <c r="PVP150" s="21"/>
      <c r="PVQ150" s="21"/>
      <c r="PVR150" s="21"/>
      <c r="PVS150" s="21"/>
      <c r="PVT150" s="21"/>
      <c r="PVU150" s="21"/>
      <c r="PVV150" s="21"/>
      <c r="PVW150" s="21"/>
      <c r="PVX150" s="21"/>
      <c r="PVY150" s="21"/>
      <c r="PVZ150" s="21"/>
      <c r="PWA150" s="21"/>
      <c r="PWB150" s="21"/>
      <c r="PWC150" s="21"/>
      <c r="PWD150" s="21"/>
      <c r="PWE150" s="21"/>
      <c r="PWF150" s="21"/>
      <c r="PWG150" s="21"/>
      <c r="PWH150" s="21"/>
      <c r="PWI150" s="21"/>
      <c r="PWJ150" s="21"/>
      <c r="PWK150" s="21"/>
      <c r="PWL150" s="21"/>
      <c r="PWM150" s="21"/>
      <c r="PWN150" s="21"/>
      <c r="PWO150" s="21"/>
      <c r="PWP150" s="21"/>
      <c r="PWQ150" s="21"/>
      <c r="PWR150" s="21"/>
      <c r="PWS150" s="21"/>
      <c r="PWT150" s="21"/>
      <c r="PWU150" s="21"/>
      <c r="PWV150" s="21"/>
      <c r="PWW150" s="21"/>
      <c r="PWX150" s="21"/>
      <c r="PWY150" s="21"/>
      <c r="PWZ150" s="21"/>
      <c r="PXA150" s="21"/>
      <c r="PXB150" s="21"/>
      <c r="PXC150" s="21"/>
      <c r="PXD150" s="21"/>
      <c r="PXE150" s="21"/>
      <c r="PXF150" s="21"/>
      <c r="PXG150" s="21"/>
      <c r="PXH150" s="21"/>
      <c r="PXI150" s="21"/>
      <c r="PXJ150" s="21"/>
      <c r="PXK150" s="21"/>
      <c r="PXL150" s="21"/>
      <c r="PXM150" s="21"/>
      <c r="PXN150" s="21"/>
      <c r="PXO150" s="21"/>
      <c r="PXP150" s="21"/>
      <c r="PXQ150" s="21"/>
      <c r="PXR150" s="21"/>
      <c r="PXS150" s="21"/>
      <c r="PXT150" s="21"/>
      <c r="PXU150" s="21"/>
      <c r="PXV150" s="21"/>
      <c r="PXW150" s="21"/>
      <c r="PXX150" s="21"/>
      <c r="PXY150" s="21"/>
      <c r="PXZ150" s="21"/>
      <c r="PYA150" s="21"/>
      <c r="PYB150" s="21"/>
      <c r="PYC150" s="21"/>
      <c r="PYD150" s="21"/>
      <c r="PYE150" s="21"/>
      <c r="PYF150" s="21"/>
      <c r="PYG150" s="21"/>
      <c r="PYH150" s="21"/>
      <c r="PYI150" s="21"/>
      <c r="PYJ150" s="21"/>
      <c r="PYK150" s="21"/>
      <c r="PYL150" s="21"/>
      <c r="PYM150" s="21"/>
      <c r="PYN150" s="21"/>
      <c r="PYO150" s="21"/>
      <c r="PYP150" s="21"/>
      <c r="PYQ150" s="21"/>
      <c r="PYR150" s="21"/>
      <c r="PYS150" s="21"/>
      <c r="PYT150" s="21"/>
      <c r="PYU150" s="21"/>
      <c r="PYV150" s="21"/>
      <c r="PYW150" s="21"/>
      <c r="PYX150" s="21"/>
      <c r="PYY150" s="21"/>
      <c r="PYZ150" s="21"/>
      <c r="PZA150" s="21"/>
      <c r="PZB150" s="21"/>
      <c r="PZC150" s="21"/>
      <c r="PZD150" s="21"/>
      <c r="PZE150" s="21"/>
      <c r="PZF150" s="21"/>
      <c r="PZG150" s="21"/>
      <c r="PZH150" s="21"/>
      <c r="PZI150" s="21"/>
      <c r="PZJ150" s="21"/>
      <c r="PZK150" s="21"/>
      <c r="PZL150" s="21"/>
      <c r="PZM150" s="21"/>
      <c r="PZN150" s="21"/>
      <c r="PZO150" s="21"/>
      <c r="PZP150" s="21"/>
      <c r="PZQ150" s="21"/>
      <c r="PZR150" s="21"/>
      <c r="PZS150" s="21"/>
      <c r="PZT150" s="21"/>
      <c r="PZU150" s="21"/>
      <c r="PZV150" s="21"/>
      <c r="PZW150" s="21"/>
      <c r="PZX150" s="21"/>
      <c r="PZY150" s="21"/>
      <c r="PZZ150" s="21"/>
      <c r="QAA150" s="21"/>
      <c r="QAB150" s="21"/>
      <c r="QAC150" s="21"/>
      <c r="QAD150" s="21"/>
      <c r="QAE150" s="21"/>
      <c r="QAF150" s="21"/>
      <c r="QAG150" s="21"/>
      <c r="QAH150" s="21"/>
      <c r="QAI150" s="21"/>
      <c r="QAJ150" s="21"/>
      <c r="QAK150" s="21"/>
      <c r="QAL150" s="21"/>
      <c r="QAM150" s="21"/>
      <c r="QAN150" s="21"/>
      <c r="QAO150" s="21"/>
      <c r="QAP150" s="21"/>
      <c r="QAQ150" s="21"/>
      <c r="QAR150" s="21"/>
      <c r="QAS150" s="21"/>
      <c r="QAT150" s="21"/>
      <c r="QAU150" s="21"/>
      <c r="QAV150" s="21"/>
      <c r="QAW150" s="21"/>
      <c r="QAX150" s="21"/>
      <c r="QAY150" s="21"/>
      <c r="QAZ150" s="21"/>
      <c r="QBA150" s="21"/>
      <c r="QBB150" s="21"/>
      <c r="QBC150" s="21"/>
      <c r="QBD150" s="21"/>
      <c r="QBE150" s="21"/>
      <c r="QBF150" s="21"/>
      <c r="QBG150" s="21"/>
      <c r="QBH150" s="21"/>
      <c r="QBI150" s="21"/>
      <c r="QBJ150" s="21"/>
      <c r="QBK150" s="21"/>
      <c r="QBL150" s="21"/>
      <c r="QBM150" s="21"/>
      <c r="QBN150" s="21"/>
      <c r="QBO150" s="21"/>
      <c r="QBP150" s="21"/>
      <c r="QBQ150" s="21"/>
      <c r="QBR150" s="21"/>
      <c r="QBS150" s="21"/>
      <c r="QBT150" s="21"/>
      <c r="QBU150" s="21"/>
      <c r="QBV150" s="21"/>
      <c r="QBW150" s="21"/>
      <c r="QBX150" s="21"/>
      <c r="QBY150" s="21"/>
      <c r="QBZ150" s="21"/>
      <c r="QCA150" s="21"/>
      <c r="QCB150" s="21"/>
      <c r="QCC150" s="21"/>
      <c r="QCD150" s="21"/>
      <c r="QCE150" s="21"/>
      <c r="QCF150" s="21"/>
      <c r="QCG150" s="21"/>
      <c r="QCH150" s="21"/>
      <c r="QCI150" s="21"/>
      <c r="QCJ150" s="21"/>
      <c r="QCK150" s="21"/>
      <c r="QCL150" s="21"/>
      <c r="QCM150" s="21"/>
      <c r="QCN150" s="21"/>
      <c r="QCO150" s="21"/>
      <c r="QCP150" s="21"/>
      <c r="QCQ150" s="21"/>
      <c r="QCR150" s="21"/>
      <c r="QCS150" s="21"/>
      <c r="QCT150" s="21"/>
      <c r="QCU150" s="21"/>
      <c r="QCV150" s="21"/>
      <c r="QCW150" s="21"/>
      <c r="QCX150" s="21"/>
      <c r="QCY150" s="21"/>
      <c r="QCZ150" s="21"/>
      <c r="QDA150" s="21"/>
      <c r="QDB150" s="21"/>
      <c r="QDC150" s="21"/>
      <c r="QDD150" s="21"/>
      <c r="QDE150" s="21"/>
      <c r="QDF150" s="21"/>
      <c r="QDG150" s="21"/>
      <c r="QDH150" s="21"/>
      <c r="QDI150" s="21"/>
      <c r="QDJ150" s="21"/>
      <c r="QDK150" s="21"/>
      <c r="QDL150" s="21"/>
      <c r="QDM150" s="21"/>
      <c r="QDN150" s="21"/>
      <c r="QDO150" s="21"/>
      <c r="QDP150" s="21"/>
      <c r="QDQ150" s="21"/>
      <c r="QDR150" s="21"/>
      <c r="QDS150" s="21"/>
      <c r="QDT150" s="21"/>
      <c r="QDU150" s="21"/>
      <c r="QDV150" s="21"/>
      <c r="QDW150" s="21"/>
      <c r="QDX150" s="21"/>
      <c r="QDY150" s="21"/>
      <c r="QDZ150" s="21"/>
      <c r="QEA150" s="21"/>
      <c r="QEB150" s="21"/>
      <c r="QEC150" s="21"/>
      <c r="QED150" s="21"/>
      <c r="QEE150" s="21"/>
      <c r="QEF150" s="21"/>
      <c r="QEG150" s="21"/>
      <c r="QEH150" s="21"/>
      <c r="QEI150" s="21"/>
      <c r="QEJ150" s="21"/>
      <c r="QEK150" s="21"/>
      <c r="QEL150" s="21"/>
      <c r="QEM150" s="21"/>
      <c r="QEN150" s="21"/>
      <c r="QEO150" s="21"/>
      <c r="QEP150" s="21"/>
      <c r="QEQ150" s="21"/>
      <c r="QER150" s="21"/>
      <c r="QES150" s="21"/>
      <c r="QET150" s="21"/>
      <c r="QEU150" s="21"/>
      <c r="QEV150" s="21"/>
      <c r="QEW150" s="21"/>
      <c r="QEX150" s="21"/>
      <c r="QEY150" s="21"/>
      <c r="QEZ150" s="21"/>
      <c r="QFA150" s="21"/>
      <c r="QFB150" s="21"/>
      <c r="QFC150" s="21"/>
      <c r="QFD150" s="21"/>
      <c r="QFE150" s="21"/>
      <c r="QFF150" s="21"/>
      <c r="QFG150" s="21"/>
      <c r="QFH150" s="21"/>
      <c r="QFI150" s="21"/>
      <c r="QFJ150" s="21"/>
      <c r="QFK150" s="21"/>
      <c r="QFL150" s="21"/>
      <c r="QFM150" s="21"/>
      <c r="QFN150" s="21"/>
      <c r="QFO150" s="21"/>
      <c r="QFP150" s="21"/>
      <c r="QFQ150" s="21"/>
      <c r="QFR150" s="21"/>
      <c r="QFS150" s="21"/>
      <c r="QFT150" s="21"/>
      <c r="QFU150" s="21"/>
      <c r="QFV150" s="21"/>
      <c r="QFW150" s="21"/>
      <c r="QFX150" s="21"/>
      <c r="QFY150" s="21"/>
      <c r="QFZ150" s="21"/>
      <c r="QGA150" s="21"/>
      <c r="QGB150" s="21"/>
      <c r="QGC150" s="21"/>
      <c r="QGD150" s="21"/>
      <c r="QGE150" s="21"/>
      <c r="QGF150" s="21"/>
      <c r="QGG150" s="21"/>
      <c r="QGH150" s="21"/>
      <c r="QGI150" s="21"/>
      <c r="QGJ150" s="21"/>
      <c r="QGK150" s="21"/>
      <c r="QGL150" s="21"/>
      <c r="QGM150" s="21"/>
      <c r="QGN150" s="21"/>
      <c r="QGO150" s="21"/>
      <c r="QGP150" s="21"/>
      <c r="QGQ150" s="21"/>
      <c r="QGR150" s="21"/>
      <c r="QGS150" s="21"/>
      <c r="QGT150" s="21"/>
      <c r="QGU150" s="21"/>
      <c r="QGV150" s="21"/>
      <c r="QGW150" s="21"/>
      <c r="QGX150" s="21"/>
      <c r="QGY150" s="21"/>
      <c r="QGZ150" s="21"/>
      <c r="QHA150" s="21"/>
      <c r="QHB150" s="21"/>
      <c r="QHC150" s="21"/>
      <c r="QHD150" s="21"/>
      <c r="QHE150" s="21"/>
      <c r="QHF150" s="21"/>
      <c r="QHG150" s="21"/>
      <c r="QHH150" s="21"/>
      <c r="QHI150" s="21"/>
      <c r="QHJ150" s="21"/>
      <c r="QHK150" s="21"/>
      <c r="QHL150" s="21"/>
      <c r="QHM150" s="21"/>
      <c r="QHN150" s="21"/>
      <c r="QHO150" s="21"/>
      <c r="QHP150" s="21"/>
      <c r="QHQ150" s="21"/>
      <c r="QHR150" s="21"/>
      <c r="QHS150" s="21"/>
      <c r="QHT150" s="21"/>
      <c r="QHU150" s="21"/>
      <c r="QHV150" s="21"/>
      <c r="QHW150" s="21"/>
      <c r="QHX150" s="21"/>
      <c r="QHY150" s="21"/>
      <c r="QHZ150" s="21"/>
      <c r="QIA150" s="21"/>
      <c r="QIB150" s="21"/>
      <c r="QIC150" s="21"/>
      <c r="QID150" s="21"/>
      <c r="QIE150" s="21"/>
      <c r="QIF150" s="21"/>
      <c r="QIG150" s="21"/>
      <c r="QIH150" s="21"/>
      <c r="QII150" s="21"/>
      <c r="QIJ150" s="21"/>
      <c r="QIK150" s="21"/>
      <c r="QIL150" s="21"/>
      <c r="QIM150" s="21"/>
      <c r="QIN150" s="21"/>
      <c r="QIO150" s="21"/>
      <c r="QIP150" s="21"/>
      <c r="QIQ150" s="21"/>
      <c r="QIR150" s="21"/>
      <c r="QIS150" s="21"/>
      <c r="QIT150" s="21"/>
      <c r="QIU150" s="21"/>
      <c r="QIV150" s="21"/>
      <c r="QIW150" s="21"/>
      <c r="QIX150" s="21"/>
      <c r="QIY150" s="21"/>
      <c r="QIZ150" s="21"/>
      <c r="QJA150" s="21"/>
      <c r="QJB150" s="21"/>
      <c r="QJC150" s="21"/>
      <c r="QJD150" s="21"/>
      <c r="QJE150" s="21"/>
      <c r="QJF150" s="21"/>
      <c r="QJG150" s="21"/>
      <c r="QJH150" s="21"/>
      <c r="QJI150" s="21"/>
      <c r="QJJ150" s="21"/>
      <c r="QJK150" s="21"/>
      <c r="QJL150" s="21"/>
      <c r="QJM150" s="21"/>
      <c r="QJN150" s="21"/>
      <c r="QJO150" s="21"/>
      <c r="QJP150" s="21"/>
      <c r="QJQ150" s="21"/>
      <c r="QJR150" s="21"/>
      <c r="QJS150" s="21"/>
      <c r="QJT150" s="21"/>
      <c r="QJU150" s="21"/>
      <c r="QJV150" s="21"/>
      <c r="QJW150" s="21"/>
      <c r="QJX150" s="21"/>
      <c r="QJY150" s="21"/>
      <c r="QJZ150" s="21"/>
      <c r="QKA150" s="21"/>
      <c r="QKB150" s="21"/>
      <c r="QKC150" s="21"/>
      <c r="QKD150" s="21"/>
      <c r="QKE150" s="21"/>
      <c r="QKF150" s="21"/>
      <c r="QKG150" s="21"/>
      <c r="QKH150" s="21"/>
      <c r="QKI150" s="21"/>
      <c r="QKJ150" s="21"/>
      <c r="QKK150" s="21"/>
      <c r="QKL150" s="21"/>
      <c r="QKM150" s="21"/>
      <c r="QKN150" s="21"/>
      <c r="QKO150" s="21"/>
      <c r="QKP150" s="21"/>
      <c r="QKQ150" s="21"/>
      <c r="QKR150" s="21"/>
      <c r="QKS150" s="21"/>
      <c r="QKT150" s="21"/>
      <c r="QKU150" s="21"/>
      <c r="QKV150" s="21"/>
      <c r="QKW150" s="21"/>
      <c r="QKX150" s="21"/>
      <c r="QKY150" s="21"/>
      <c r="QKZ150" s="21"/>
      <c r="QLA150" s="21"/>
      <c r="QLB150" s="21"/>
      <c r="QLC150" s="21"/>
      <c r="QLD150" s="21"/>
      <c r="QLE150" s="21"/>
      <c r="QLF150" s="21"/>
      <c r="QLG150" s="21"/>
      <c r="QLH150" s="21"/>
      <c r="QLI150" s="21"/>
      <c r="QLJ150" s="21"/>
      <c r="QLK150" s="21"/>
      <c r="QLL150" s="21"/>
      <c r="QLM150" s="21"/>
      <c r="QLN150" s="21"/>
      <c r="QLO150" s="21"/>
      <c r="QLP150" s="21"/>
      <c r="QLQ150" s="21"/>
      <c r="QLR150" s="21"/>
      <c r="QLS150" s="21"/>
      <c r="QLT150" s="21"/>
      <c r="QLU150" s="21"/>
      <c r="QLV150" s="21"/>
      <c r="QLW150" s="21"/>
      <c r="QLX150" s="21"/>
      <c r="QLY150" s="21"/>
      <c r="QLZ150" s="21"/>
      <c r="QMA150" s="21"/>
      <c r="QMB150" s="21"/>
      <c r="QMC150" s="21"/>
      <c r="QMD150" s="21"/>
      <c r="QME150" s="21"/>
      <c r="QMF150" s="21"/>
      <c r="QMG150" s="21"/>
      <c r="QMH150" s="21"/>
      <c r="QMI150" s="21"/>
      <c r="QMJ150" s="21"/>
      <c r="QMK150" s="21"/>
      <c r="QML150" s="21"/>
      <c r="QMM150" s="21"/>
      <c r="QMN150" s="21"/>
      <c r="QMO150" s="21"/>
      <c r="QMP150" s="21"/>
      <c r="QMQ150" s="21"/>
      <c r="QMR150" s="21"/>
      <c r="QMS150" s="21"/>
      <c r="QMT150" s="21"/>
      <c r="QMU150" s="21"/>
      <c r="QMV150" s="21"/>
      <c r="QMW150" s="21"/>
      <c r="QMX150" s="21"/>
      <c r="QMY150" s="21"/>
      <c r="QMZ150" s="21"/>
      <c r="QNA150" s="21"/>
      <c r="QNB150" s="21"/>
      <c r="QNC150" s="21"/>
      <c r="QND150" s="21"/>
      <c r="QNE150" s="21"/>
      <c r="QNF150" s="21"/>
      <c r="QNG150" s="21"/>
      <c r="QNH150" s="21"/>
      <c r="QNI150" s="21"/>
      <c r="QNJ150" s="21"/>
      <c r="QNK150" s="21"/>
      <c r="QNL150" s="21"/>
      <c r="QNM150" s="21"/>
      <c r="QNN150" s="21"/>
      <c r="QNO150" s="21"/>
      <c r="QNP150" s="21"/>
      <c r="QNQ150" s="21"/>
      <c r="QNR150" s="21"/>
      <c r="QNS150" s="21"/>
      <c r="QNT150" s="21"/>
      <c r="QNU150" s="21"/>
      <c r="QNV150" s="21"/>
      <c r="QNW150" s="21"/>
      <c r="QNX150" s="21"/>
      <c r="QNY150" s="21"/>
      <c r="QNZ150" s="21"/>
      <c r="QOA150" s="21"/>
      <c r="QOB150" s="21"/>
      <c r="QOC150" s="21"/>
      <c r="QOD150" s="21"/>
      <c r="QOE150" s="21"/>
      <c r="QOF150" s="21"/>
      <c r="QOG150" s="21"/>
      <c r="QOH150" s="21"/>
      <c r="QOI150" s="21"/>
      <c r="QOJ150" s="21"/>
      <c r="QOK150" s="21"/>
      <c r="QOL150" s="21"/>
      <c r="QOM150" s="21"/>
      <c r="QON150" s="21"/>
      <c r="QOO150" s="21"/>
      <c r="QOP150" s="21"/>
      <c r="QOQ150" s="21"/>
      <c r="QOR150" s="21"/>
      <c r="QOS150" s="21"/>
      <c r="QOT150" s="21"/>
      <c r="QOU150" s="21"/>
      <c r="QOV150" s="21"/>
      <c r="QOW150" s="21"/>
      <c r="QOX150" s="21"/>
      <c r="QOY150" s="21"/>
      <c r="QOZ150" s="21"/>
      <c r="QPA150" s="21"/>
      <c r="QPB150" s="21"/>
      <c r="QPC150" s="21"/>
      <c r="QPD150" s="21"/>
      <c r="QPE150" s="21"/>
      <c r="QPF150" s="21"/>
      <c r="QPG150" s="21"/>
      <c r="QPH150" s="21"/>
      <c r="QPI150" s="21"/>
      <c r="QPJ150" s="21"/>
      <c r="QPK150" s="21"/>
      <c r="QPL150" s="21"/>
      <c r="QPM150" s="21"/>
      <c r="QPN150" s="21"/>
      <c r="QPO150" s="21"/>
      <c r="QPP150" s="21"/>
      <c r="QPQ150" s="21"/>
      <c r="QPR150" s="21"/>
      <c r="QPS150" s="21"/>
      <c r="QPT150" s="21"/>
      <c r="QPU150" s="21"/>
      <c r="QPV150" s="21"/>
      <c r="QPW150" s="21"/>
      <c r="QPX150" s="21"/>
      <c r="QPY150" s="21"/>
      <c r="QPZ150" s="21"/>
      <c r="QQA150" s="21"/>
      <c r="QQB150" s="21"/>
      <c r="QQC150" s="21"/>
      <c r="QQD150" s="21"/>
      <c r="QQE150" s="21"/>
      <c r="QQF150" s="21"/>
      <c r="QQG150" s="21"/>
      <c r="QQH150" s="21"/>
      <c r="QQI150" s="21"/>
      <c r="QQJ150" s="21"/>
      <c r="QQK150" s="21"/>
      <c r="QQL150" s="21"/>
      <c r="QQM150" s="21"/>
      <c r="QQN150" s="21"/>
      <c r="QQO150" s="21"/>
      <c r="QQP150" s="21"/>
      <c r="QQQ150" s="21"/>
      <c r="QQR150" s="21"/>
      <c r="QQS150" s="21"/>
      <c r="QQT150" s="21"/>
      <c r="QQU150" s="21"/>
      <c r="QQV150" s="21"/>
      <c r="QQW150" s="21"/>
      <c r="QQX150" s="21"/>
      <c r="QQY150" s="21"/>
      <c r="QQZ150" s="21"/>
      <c r="QRA150" s="21"/>
      <c r="QRB150" s="21"/>
      <c r="QRC150" s="21"/>
      <c r="QRD150" s="21"/>
      <c r="QRE150" s="21"/>
      <c r="QRF150" s="21"/>
      <c r="QRG150" s="21"/>
      <c r="QRH150" s="21"/>
      <c r="QRI150" s="21"/>
      <c r="QRJ150" s="21"/>
      <c r="QRK150" s="21"/>
      <c r="QRL150" s="21"/>
      <c r="QRM150" s="21"/>
      <c r="QRN150" s="21"/>
      <c r="QRO150" s="21"/>
      <c r="QRP150" s="21"/>
      <c r="QRQ150" s="21"/>
      <c r="QRR150" s="21"/>
      <c r="QRS150" s="21"/>
      <c r="QRT150" s="21"/>
      <c r="QRU150" s="21"/>
      <c r="QRV150" s="21"/>
      <c r="QRW150" s="21"/>
      <c r="QRX150" s="21"/>
      <c r="QRY150" s="21"/>
      <c r="QRZ150" s="21"/>
      <c r="QSA150" s="21"/>
      <c r="QSB150" s="21"/>
      <c r="QSC150" s="21"/>
      <c r="QSD150" s="21"/>
      <c r="QSE150" s="21"/>
      <c r="QSF150" s="21"/>
      <c r="QSG150" s="21"/>
      <c r="QSH150" s="21"/>
      <c r="QSI150" s="21"/>
      <c r="QSJ150" s="21"/>
      <c r="QSK150" s="21"/>
      <c r="QSL150" s="21"/>
      <c r="QSM150" s="21"/>
      <c r="QSN150" s="21"/>
      <c r="QSO150" s="21"/>
      <c r="QSP150" s="21"/>
      <c r="QSQ150" s="21"/>
      <c r="QSR150" s="21"/>
      <c r="QSS150" s="21"/>
      <c r="QST150" s="21"/>
      <c r="QSU150" s="21"/>
      <c r="QSV150" s="21"/>
      <c r="QSW150" s="21"/>
      <c r="QSX150" s="21"/>
      <c r="QSY150" s="21"/>
      <c r="QSZ150" s="21"/>
      <c r="QTA150" s="21"/>
      <c r="QTB150" s="21"/>
      <c r="QTC150" s="21"/>
      <c r="QTD150" s="21"/>
      <c r="QTE150" s="21"/>
      <c r="QTF150" s="21"/>
      <c r="QTG150" s="21"/>
      <c r="QTH150" s="21"/>
      <c r="QTI150" s="21"/>
      <c r="QTJ150" s="21"/>
      <c r="QTK150" s="21"/>
      <c r="QTL150" s="21"/>
      <c r="QTM150" s="21"/>
      <c r="QTN150" s="21"/>
      <c r="QTO150" s="21"/>
      <c r="QTP150" s="21"/>
      <c r="QTQ150" s="21"/>
      <c r="QTR150" s="21"/>
      <c r="QTS150" s="21"/>
      <c r="QTT150" s="21"/>
      <c r="QTU150" s="21"/>
      <c r="QTV150" s="21"/>
      <c r="QTW150" s="21"/>
      <c r="QTX150" s="21"/>
      <c r="QTY150" s="21"/>
      <c r="QTZ150" s="21"/>
      <c r="QUA150" s="21"/>
      <c r="QUB150" s="21"/>
      <c r="QUC150" s="21"/>
      <c r="QUD150" s="21"/>
      <c r="QUE150" s="21"/>
      <c r="QUF150" s="21"/>
      <c r="QUG150" s="21"/>
      <c r="QUH150" s="21"/>
      <c r="QUI150" s="21"/>
      <c r="QUJ150" s="21"/>
      <c r="QUK150" s="21"/>
      <c r="QUL150" s="21"/>
      <c r="QUM150" s="21"/>
      <c r="QUN150" s="21"/>
      <c r="QUO150" s="21"/>
      <c r="QUP150" s="21"/>
      <c r="QUQ150" s="21"/>
      <c r="QUR150" s="21"/>
      <c r="QUS150" s="21"/>
      <c r="QUT150" s="21"/>
      <c r="QUU150" s="21"/>
      <c r="QUV150" s="21"/>
      <c r="QUW150" s="21"/>
      <c r="QUX150" s="21"/>
      <c r="QUY150" s="21"/>
      <c r="QUZ150" s="21"/>
      <c r="QVA150" s="21"/>
      <c r="QVB150" s="21"/>
      <c r="QVC150" s="21"/>
      <c r="QVD150" s="21"/>
      <c r="QVE150" s="21"/>
      <c r="QVF150" s="21"/>
      <c r="QVG150" s="21"/>
      <c r="QVH150" s="21"/>
      <c r="QVI150" s="21"/>
      <c r="QVJ150" s="21"/>
      <c r="QVK150" s="21"/>
      <c r="QVL150" s="21"/>
      <c r="QVM150" s="21"/>
      <c r="QVN150" s="21"/>
      <c r="QVO150" s="21"/>
      <c r="QVP150" s="21"/>
      <c r="QVQ150" s="21"/>
      <c r="QVR150" s="21"/>
      <c r="QVS150" s="21"/>
      <c r="QVT150" s="21"/>
      <c r="QVU150" s="21"/>
      <c r="QVV150" s="21"/>
      <c r="QVW150" s="21"/>
      <c r="QVX150" s="21"/>
      <c r="QVY150" s="21"/>
      <c r="QVZ150" s="21"/>
      <c r="QWA150" s="21"/>
      <c r="QWB150" s="21"/>
      <c r="QWC150" s="21"/>
      <c r="QWD150" s="21"/>
      <c r="QWE150" s="21"/>
      <c r="QWF150" s="21"/>
      <c r="QWG150" s="21"/>
      <c r="QWH150" s="21"/>
      <c r="QWI150" s="21"/>
      <c r="QWJ150" s="21"/>
      <c r="QWK150" s="21"/>
      <c r="QWL150" s="21"/>
      <c r="QWM150" s="21"/>
      <c r="QWN150" s="21"/>
      <c r="QWO150" s="21"/>
      <c r="QWP150" s="21"/>
      <c r="QWQ150" s="21"/>
      <c r="QWR150" s="21"/>
      <c r="QWS150" s="21"/>
      <c r="QWT150" s="21"/>
      <c r="QWU150" s="21"/>
      <c r="QWV150" s="21"/>
      <c r="QWW150" s="21"/>
      <c r="QWX150" s="21"/>
      <c r="QWY150" s="21"/>
      <c r="QWZ150" s="21"/>
      <c r="QXA150" s="21"/>
      <c r="QXB150" s="21"/>
      <c r="QXC150" s="21"/>
      <c r="QXD150" s="21"/>
      <c r="QXE150" s="21"/>
      <c r="QXF150" s="21"/>
      <c r="QXG150" s="21"/>
      <c r="QXH150" s="21"/>
      <c r="QXI150" s="21"/>
      <c r="QXJ150" s="21"/>
      <c r="QXK150" s="21"/>
      <c r="QXL150" s="21"/>
      <c r="QXM150" s="21"/>
      <c r="QXN150" s="21"/>
      <c r="QXO150" s="21"/>
      <c r="QXP150" s="21"/>
      <c r="QXQ150" s="21"/>
      <c r="QXR150" s="21"/>
      <c r="QXS150" s="21"/>
      <c r="QXT150" s="21"/>
      <c r="QXU150" s="21"/>
      <c r="QXV150" s="21"/>
      <c r="QXW150" s="21"/>
      <c r="QXX150" s="21"/>
      <c r="QXY150" s="21"/>
      <c r="QXZ150" s="21"/>
      <c r="QYA150" s="21"/>
      <c r="QYB150" s="21"/>
      <c r="QYC150" s="21"/>
      <c r="QYD150" s="21"/>
      <c r="QYE150" s="21"/>
      <c r="QYF150" s="21"/>
      <c r="QYG150" s="21"/>
      <c r="QYH150" s="21"/>
      <c r="QYI150" s="21"/>
      <c r="QYJ150" s="21"/>
      <c r="QYK150" s="21"/>
      <c r="QYL150" s="21"/>
      <c r="QYM150" s="21"/>
      <c r="QYN150" s="21"/>
      <c r="QYO150" s="21"/>
      <c r="QYP150" s="21"/>
      <c r="QYQ150" s="21"/>
      <c r="QYR150" s="21"/>
      <c r="QYS150" s="21"/>
      <c r="QYT150" s="21"/>
      <c r="QYU150" s="21"/>
      <c r="QYV150" s="21"/>
      <c r="QYW150" s="21"/>
      <c r="QYX150" s="21"/>
      <c r="QYY150" s="21"/>
      <c r="QYZ150" s="21"/>
      <c r="QZA150" s="21"/>
      <c r="QZB150" s="21"/>
      <c r="QZC150" s="21"/>
      <c r="QZD150" s="21"/>
      <c r="QZE150" s="21"/>
      <c r="QZF150" s="21"/>
      <c r="QZG150" s="21"/>
      <c r="QZH150" s="21"/>
      <c r="QZI150" s="21"/>
      <c r="QZJ150" s="21"/>
      <c r="QZK150" s="21"/>
      <c r="QZL150" s="21"/>
      <c r="QZM150" s="21"/>
      <c r="QZN150" s="21"/>
      <c r="QZO150" s="21"/>
      <c r="QZP150" s="21"/>
      <c r="QZQ150" s="21"/>
      <c r="QZR150" s="21"/>
      <c r="QZS150" s="21"/>
      <c r="QZT150" s="21"/>
      <c r="QZU150" s="21"/>
      <c r="QZV150" s="21"/>
      <c r="QZW150" s="21"/>
      <c r="QZX150" s="21"/>
      <c r="QZY150" s="21"/>
      <c r="QZZ150" s="21"/>
      <c r="RAA150" s="21"/>
      <c r="RAB150" s="21"/>
      <c r="RAC150" s="21"/>
      <c r="RAD150" s="21"/>
      <c r="RAE150" s="21"/>
      <c r="RAF150" s="21"/>
      <c r="RAG150" s="21"/>
      <c r="RAH150" s="21"/>
      <c r="RAI150" s="21"/>
      <c r="RAJ150" s="21"/>
      <c r="RAK150" s="21"/>
      <c r="RAL150" s="21"/>
      <c r="RAM150" s="21"/>
      <c r="RAN150" s="21"/>
      <c r="RAO150" s="21"/>
      <c r="RAP150" s="21"/>
      <c r="RAQ150" s="21"/>
      <c r="RAR150" s="21"/>
      <c r="RAS150" s="21"/>
      <c r="RAT150" s="21"/>
      <c r="RAU150" s="21"/>
      <c r="RAV150" s="21"/>
      <c r="RAW150" s="21"/>
      <c r="RAX150" s="21"/>
      <c r="RAY150" s="21"/>
      <c r="RAZ150" s="21"/>
      <c r="RBA150" s="21"/>
      <c r="RBB150" s="21"/>
      <c r="RBC150" s="21"/>
      <c r="RBD150" s="21"/>
      <c r="RBE150" s="21"/>
      <c r="RBF150" s="21"/>
      <c r="RBG150" s="21"/>
      <c r="RBH150" s="21"/>
      <c r="RBI150" s="21"/>
      <c r="RBJ150" s="21"/>
      <c r="RBK150" s="21"/>
      <c r="RBL150" s="21"/>
      <c r="RBM150" s="21"/>
      <c r="RBN150" s="21"/>
      <c r="RBO150" s="21"/>
      <c r="RBP150" s="21"/>
      <c r="RBQ150" s="21"/>
      <c r="RBR150" s="21"/>
      <c r="RBS150" s="21"/>
      <c r="RBT150" s="21"/>
      <c r="RBU150" s="21"/>
      <c r="RBV150" s="21"/>
      <c r="RBW150" s="21"/>
      <c r="RBX150" s="21"/>
      <c r="RBY150" s="21"/>
      <c r="RBZ150" s="21"/>
      <c r="RCA150" s="21"/>
      <c r="RCB150" s="21"/>
      <c r="RCC150" s="21"/>
      <c r="RCD150" s="21"/>
      <c r="RCE150" s="21"/>
      <c r="RCF150" s="21"/>
      <c r="RCG150" s="21"/>
      <c r="RCH150" s="21"/>
      <c r="RCI150" s="21"/>
      <c r="RCJ150" s="21"/>
      <c r="RCK150" s="21"/>
      <c r="RCL150" s="21"/>
      <c r="RCM150" s="21"/>
      <c r="RCN150" s="21"/>
      <c r="RCO150" s="21"/>
      <c r="RCP150" s="21"/>
      <c r="RCQ150" s="21"/>
      <c r="RCR150" s="21"/>
      <c r="RCS150" s="21"/>
      <c r="RCT150" s="21"/>
      <c r="RCU150" s="21"/>
      <c r="RCV150" s="21"/>
      <c r="RCW150" s="21"/>
      <c r="RCX150" s="21"/>
      <c r="RCY150" s="21"/>
      <c r="RCZ150" s="21"/>
      <c r="RDA150" s="21"/>
      <c r="RDB150" s="21"/>
      <c r="RDC150" s="21"/>
      <c r="RDD150" s="21"/>
      <c r="RDE150" s="21"/>
      <c r="RDF150" s="21"/>
      <c r="RDG150" s="21"/>
      <c r="RDH150" s="21"/>
      <c r="RDI150" s="21"/>
      <c r="RDJ150" s="21"/>
      <c r="RDK150" s="21"/>
      <c r="RDL150" s="21"/>
      <c r="RDM150" s="21"/>
      <c r="RDN150" s="21"/>
      <c r="RDO150" s="21"/>
      <c r="RDP150" s="21"/>
      <c r="RDQ150" s="21"/>
      <c r="RDR150" s="21"/>
      <c r="RDS150" s="21"/>
      <c r="RDT150" s="21"/>
      <c r="RDU150" s="21"/>
      <c r="RDV150" s="21"/>
      <c r="RDW150" s="21"/>
      <c r="RDX150" s="21"/>
      <c r="RDY150" s="21"/>
      <c r="RDZ150" s="21"/>
      <c r="REA150" s="21"/>
      <c r="REB150" s="21"/>
      <c r="REC150" s="21"/>
      <c r="RED150" s="21"/>
      <c r="REE150" s="21"/>
      <c r="REF150" s="21"/>
      <c r="REG150" s="21"/>
      <c r="REH150" s="21"/>
      <c r="REI150" s="21"/>
      <c r="REJ150" s="21"/>
      <c r="REK150" s="21"/>
      <c r="REL150" s="21"/>
      <c r="REM150" s="21"/>
      <c r="REN150" s="21"/>
      <c r="REO150" s="21"/>
      <c r="REP150" s="21"/>
      <c r="REQ150" s="21"/>
      <c r="RER150" s="21"/>
      <c r="RES150" s="21"/>
      <c r="RET150" s="21"/>
      <c r="REU150" s="21"/>
      <c r="REV150" s="21"/>
      <c r="REW150" s="21"/>
      <c r="REX150" s="21"/>
      <c r="REY150" s="21"/>
      <c r="REZ150" s="21"/>
      <c r="RFA150" s="21"/>
      <c r="RFB150" s="21"/>
      <c r="RFC150" s="21"/>
      <c r="RFD150" s="21"/>
      <c r="RFE150" s="21"/>
      <c r="RFF150" s="21"/>
      <c r="RFG150" s="21"/>
      <c r="RFH150" s="21"/>
      <c r="RFI150" s="21"/>
      <c r="RFJ150" s="21"/>
      <c r="RFK150" s="21"/>
      <c r="RFL150" s="21"/>
      <c r="RFM150" s="21"/>
      <c r="RFN150" s="21"/>
      <c r="RFO150" s="21"/>
      <c r="RFP150" s="21"/>
      <c r="RFQ150" s="21"/>
      <c r="RFR150" s="21"/>
      <c r="RFS150" s="21"/>
      <c r="RFT150" s="21"/>
      <c r="RFU150" s="21"/>
      <c r="RFV150" s="21"/>
      <c r="RFW150" s="21"/>
      <c r="RFX150" s="21"/>
      <c r="RFY150" s="21"/>
      <c r="RFZ150" s="21"/>
      <c r="RGA150" s="21"/>
      <c r="RGB150" s="21"/>
      <c r="RGC150" s="21"/>
      <c r="RGD150" s="21"/>
      <c r="RGE150" s="21"/>
      <c r="RGF150" s="21"/>
      <c r="RGG150" s="21"/>
      <c r="RGH150" s="21"/>
      <c r="RGI150" s="21"/>
      <c r="RGJ150" s="21"/>
      <c r="RGK150" s="21"/>
      <c r="RGL150" s="21"/>
      <c r="RGM150" s="21"/>
      <c r="RGN150" s="21"/>
      <c r="RGO150" s="21"/>
      <c r="RGP150" s="21"/>
      <c r="RGQ150" s="21"/>
      <c r="RGR150" s="21"/>
      <c r="RGS150" s="21"/>
      <c r="RGT150" s="21"/>
      <c r="RGU150" s="21"/>
      <c r="RGV150" s="21"/>
      <c r="RGW150" s="21"/>
      <c r="RGX150" s="21"/>
      <c r="RGY150" s="21"/>
      <c r="RGZ150" s="21"/>
      <c r="RHA150" s="21"/>
      <c r="RHB150" s="21"/>
      <c r="RHC150" s="21"/>
      <c r="RHD150" s="21"/>
      <c r="RHE150" s="21"/>
      <c r="RHF150" s="21"/>
      <c r="RHG150" s="21"/>
      <c r="RHH150" s="21"/>
      <c r="RHI150" s="21"/>
      <c r="RHJ150" s="21"/>
      <c r="RHK150" s="21"/>
      <c r="RHL150" s="21"/>
      <c r="RHM150" s="21"/>
      <c r="RHN150" s="21"/>
      <c r="RHO150" s="21"/>
      <c r="RHP150" s="21"/>
      <c r="RHQ150" s="21"/>
      <c r="RHR150" s="21"/>
      <c r="RHS150" s="21"/>
      <c r="RHT150" s="21"/>
      <c r="RHU150" s="21"/>
      <c r="RHV150" s="21"/>
      <c r="RHW150" s="21"/>
      <c r="RHX150" s="21"/>
      <c r="RHY150" s="21"/>
      <c r="RHZ150" s="21"/>
      <c r="RIA150" s="21"/>
      <c r="RIB150" s="21"/>
      <c r="RIC150" s="21"/>
      <c r="RID150" s="21"/>
      <c r="RIE150" s="21"/>
      <c r="RIF150" s="21"/>
      <c r="RIG150" s="21"/>
      <c r="RIH150" s="21"/>
      <c r="RII150" s="21"/>
      <c r="RIJ150" s="21"/>
      <c r="RIK150" s="21"/>
      <c r="RIL150" s="21"/>
      <c r="RIM150" s="21"/>
      <c r="RIN150" s="21"/>
      <c r="RIO150" s="21"/>
      <c r="RIP150" s="21"/>
      <c r="RIQ150" s="21"/>
      <c r="RIR150" s="21"/>
      <c r="RIS150" s="21"/>
      <c r="RIT150" s="21"/>
      <c r="RIU150" s="21"/>
      <c r="RIV150" s="21"/>
      <c r="RIW150" s="21"/>
      <c r="RIX150" s="21"/>
      <c r="RIY150" s="21"/>
      <c r="RIZ150" s="21"/>
      <c r="RJA150" s="21"/>
      <c r="RJB150" s="21"/>
      <c r="RJC150" s="21"/>
      <c r="RJD150" s="21"/>
      <c r="RJE150" s="21"/>
      <c r="RJF150" s="21"/>
      <c r="RJG150" s="21"/>
      <c r="RJH150" s="21"/>
      <c r="RJI150" s="21"/>
      <c r="RJJ150" s="21"/>
      <c r="RJK150" s="21"/>
      <c r="RJL150" s="21"/>
      <c r="RJM150" s="21"/>
      <c r="RJN150" s="21"/>
      <c r="RJO150" s="21"/>
      <c r="RJP150" s="21"/>
      <c r="RJQ150" s="21"/>
      <c r="RJR150" s="21"/>
      <c r="RJS150" s="21"/>
      <c r="RJT150" s="21"/>
      <c r="RJU150" s="21"/>
      <c r="RJV150" s="21"/>
      <c r="RJW150" s="21"/>
      <c r="RJX150" s="21"/>
      <c r="RJY150" s="21"/>
      <c r="RJZ150" s="21"/>
      <c r="RKA150" s="21"/>
      <c r="RKB150" s="21"/>
      <c r="RKC150" s="21"/>
      <c r="RKD150" s="21"/>
      <c r="RKE150" s="21"/>
      <c r="RKF150" s="21"/>
      <c r="RKG150" s="21"/>
      <c r="RKH150" s="21"/>
      <c r="RKI150" s="21"/>
      <c r="RKJ150" s="21"/>
      <c r="RKK150" s="21"/>
      <c r="RKL150" s="21"/>
      <c r="RKM150" s="21"/>
      <c r="RKN150" s="21"/>
      <c r="RKO150" s="21"/>
      <c r="RKP150" s="21"/>
      <c r="RKQ150" s="21"/>
      <c r="RKR150" s="21"/>
      <c r="RKS150" s="21"/>
      <c r="RKT150" s="21"/>
      <c r="RKU150" s="21"/>
      <c r="RKV150" s="21"/>
      <c r="RKW150" s="21"/>
      <c r="RKX150" s="21"/>
      <c r="RKY150" s="21"/>
      <c r="RKZ150" s="21"/>
      <c r="RLA150" s="21"/>
      <c r="RLB150" s="21"/>
      <c r="RLC150" s="21"/>
      <c r="RLD150" s="21"/>
      <c r="RLE150" s="21"/>
      <c r="RLF150" s="21"/>
      <c r="RLG150" s="21"/>
      <c r="RLH150" s="21"/>
      <c r="RLI150" s="21"/>
      <c r="RLJ150" s="21"/>
      <c r="RLK150" s="21"/>
      <c r="RLL150" s="21"/>
      <c r="RLM150" s="21"/>
      <c r="RLN150" s="21"/>
      <c r="RLO150" s="21"/>
      <c r="RLP150" s="21"/>
      <c r="RLQ150" s="21"/>
      <c r="RLR150" s="21"/>
      <c r="RLS150" s="21"/>
      <c r="RLT150" s="21"/>
      <c r="RLU150" s="21"/>
      <c r="RLV150" s="21"/>
      <c r="RLW150" s="21"/>
      <c r="RLX150" s="21"/>
      <c r="RLY150" s="21"/>
      <c r="RLZ150" s="21"/>
      <c r="RMA150" s="21"/>
      <c r="RMB150" s="21"/>
      <c r="RMC150" s="21"/>
      <c r="RMD150" s="21"/>
      <c r="RME150" s="21"/>
      <c r="RMF150" s="21"/>
      <c r="RMG150" s="21"/>
      <c r="RMH150" s="21"/>
      <c r="RMI150" s="21"/>
      <c r="RMJ150" s="21"/>
      <c r="RMK150" s="21"/>
      <c r="RML150" s="21"/>
      <c r="RMM150" s="21"/>
      <c r="RMN150" s="21"/>
      <c r="RMO150" s="21"/>
      <c r="RMP150" s="21"/>
      <c r="RMQ150" s="21"/>
      <c r="RMR150" s="21"/>
      <c r="RMS150" s="21"/>
      <c r="RMT150" s="21"/>
      <c r="RMU150" s="21"/>
      <c r="RMV150" s="21"/>
      <c r="RMW150" s="21"/>
      <c r="RMX150" s="21"/>
      <c r="RMY150" s="21"/>
      <c r="RMZ150" s="21"/>
      <c r="RNA150" s="21"/>
      <c r="RNB150" s="21"/>
      <c r="RNC150" s="21"/>
      <c r="RND150" s="21"/>
      <c r="RNE150" s="21"/>
      <c r="RNF150" s="21"/>
      <c r="RNG150" s="21"/>
      <c r="RNH150" s="21"/>
      <c r="RNI150" s="21"/>
      <c r="RNJ150" s="21"/>
      <c r="RNK150" s="21"/>
      <c r="RNL150" s="21"/>
      <c r="RNM150" s="21"/>
      <c r="RNN150" s="21"/>
      <c r="RNO150" s="21"/>
      <c r="RNP150" s="21"/>
      <c r="RNQ150" s="21"/>
      <c r="RNR150" s="21"/>
      <c r="RNS150" s="21"/>
      <c r="RNT150" s="21"/>
      <c r="RNU150" s="21"/>
      <c r="RNV150" s="21"/>
      <c r="RNW150" s="21"/>
      <c r="RNX150" s="21"/>
      <c r="RNY150" s="21"/>
      <c r="RNZ150" s="21"/>
      <c r="ROA150" s="21"/>
      <c r="ROB150" s="21"/>
      <c r="ROC150" s="21"/>
      <c r="ROD150" s="21"/>
      <c r="ROE150" s="21"/>
      <c r="ROF150" s="21"/>
      <c r="ROG150" s="21"/>
      <c r="ROH150" s="21"/>
      <c r="ROI150" s="21"/>
      <c r="ROJ150" s="21"/>
      <c r="ROK150" s="21"/>
      <c r="ROL150" s="21"/>
      <c r="ROM150" s="21"/>
      <c r="RON150" s="21"/>
      <c r="ROO150" s="21"/>
      <c r="ROP150" s="21"/>
      <c r="ROQ150" s="21"/>
      <c r="ROR150" s="21"/>
      <c r="ROS150" s="21"/>
      <c r="ROT150" s="21"/>
      <c r="ROU150" s="21"/>
      <c r="ROV150" s="21"/>
      <c r="ROW150" s="21"/>
      <c r="ROX150" s="21"/>
      <c r="ROY150" s="21"/>
      <c r="ROZ150" s="21"/>
      <c r="RPA150" s="21"/>
      <c r="RPB150" s="21"/>
      <c r="RPC150" s="21"/>
      <c r="RPD150" s="21"/>
      <c r="RPE150" s="21"/>
      <c r="RPF150" s="21"/>
      <c r="RPG150" s="21"/>
      <c r="RPH150" s="21"/>
      <c r="RPI150" s="21"/>
      <c r="RPJ150" s="21"/>
      <c r="RPK150" s="21"/>
      <c r="RPL150" s="21"/>
      <c r="RPM150" s="21"/>
      <c r="RPN150" s="21"/>
      <c r="RPO150" s="21"/>
      <c r="RPP150" s="21"/>
      <c r="RPQ150" s="21"/>
      <c r="RPR150" s="21"/>
      <c r="RPS150" s="21"/>
      <c r="RPT150" s="21"/>
      <c r="RPU150" s="21"/>
      <c r="RPV150" s="21"/>
      <c r="RPW150" s="21"/>
      <c r="RPX150" s="21"/>
      <c r="RPY150" s="21"/>
      <c r="RPZ150" s="21"/>
      <c r="RQA150" s="21"/>
      <c r="RQB150" s="21"/>
      <c r="RQC150" s="21"/>
      <c r="RQD150" s="21"/>
      <c r="RQE150" s="21"/>
      <c r="RQF150" s="21"/>
      <c r="RQG150" s="21"/>
      <c r="RQH150" s="21"/>
      <c r="RQI150" s="21"/>
      <c r="RQJ150" s="21"/>
      <c r="RQK150" s="21"/>
      <c r="RQL150" s="21"/>
      <c r="RQM150" s="21"/>
      <c r="RQN150" s="21"/>
      <c r="RQO150" s="21"/>
      <c r="RQP150" s="21"/>
      <c r="RQQ150" s="21"/>
      <c r="RQR150" s="21"/>
      <c r="RQS150" s="21"/>
      <c r="RQT150" s="21"/>
      <c r="RQU150" s="21"/>
      <c r="RQV150" s="21"/>
      <c r="RQW150" s="21"/>
      <c r="RQX150" s="21"/>
      <c r="RQY150" s="21"/>
      <c r="RQZ150" s="21"/>
      <c r="RRA150" s="21"/>
      <c r="RRB150" s="21"/>
      <c r="RRC150" s="21"/>
      <c r="RRD150" s="21"/>
      <c r="RRE150" s="21"/>
      <c r="RRF150" s="21"/>
      <c r="RRG150" s="21"/>
      <c r="RRH150" s="21"/>
      <c r="RRI150" s="21"/>
      <c r="RRJ150" s="21"/>
      <c r="RRK150" s="21"/>
      <c r="RRL150" s="21"/>
      <c r="RRM150" s="21"/>
      <c r="RRN150" s="21"/>
      <c r="RRO150" s="21"/>
      <c r="RRP150" s="21"/>
      <c r="RRQ150" s="21"/>
      <c r="RRR150" s="21"/>
      <c r="RRS150" s="21"/>
      <c r="RRT150" s="21"/>
      <c r="RRU150" s="21"/>
      <c r="RRV150" s="21"/>
      <c r="RRW150" s="21"/>
      <c r="RRX150" s="21"/>
      <c r="RRY150" s="21"/>
      <c r="RRZ150" s="21"/>
      <c r="RSA150" s="21"/>
      <c r="RSB150" s="21"/>
      <c r="RSC150" s="21"/>
      <c r="RSD150" s="21"/>
      <c r="RSE150" s="21"/>
      <c r="RSF150" s="21"/>
      <c r="RSG150" s="21"/>
      <c r="RSH150" s="21"/>
      <c r="RSI150" s="21"/>
      <c r="RSJ150" s="21"/>
      <c r="RSK150" s="21"/>
      <c r="RSL150" s="21"/>
      <c r="RSM150" s="21"/>
      <c r="RSN150" s="21"/>
      <c r="RSO150" s="21"/>
      <c r="RSP150" s="21"/>
      <c r="RSQ150" s="21"/>
      <c r="RSR150" s="21"/>
      <c r="RSS150" s="21"/>
      <c r="RST150" s="21"/>
      <c r="RSU150" s="21"/>
      <c r="RSV150" s="21"/>
      <c r="RSW150" s="21"/>
      <c r="RSX150" s="21"/>
      <c r="RSY150" s="21"/>
      <c r="RSZ150" s="21"/>
      <c r="RTA150" s="21"/>
      <c r="RTB150" s="21"/>
      <c r="RTC150" s="21"/>
      <c r="RTD150" s="21"/>
      <c r="RTE150" s="21"/>
      <c r="RTF150" s="21"/>
      <c r="RTG150" s="21"/>
      <c r="RTH150" s="21"/>
      <c r="RTI150" s="21"/>
      <c r="RTJ150" s="21"/>
      <c r="RTK150" s="21"/>
      <c r="RTL150" s="21"/>
      <c r="RTM150" s="21"/>
      <c r="RTN150" s="21"/>
      <c r="RTO150" s="21"/>
      <c r="RTP150" s="21"/>
      <c r="RTQ150" s="21"/>
      <c r="RTR150" s="21"/>
      <c r="RTS150" s="21"/>
      <c r="RTT150" s="21"/>
      <c r="RTU150" s="21"/>
      <c r="RTV150" s="21"/>
      <c r="RTW150" s="21"/>
      <c r="RTX150" s="21"/>
      <c r="RTY150" s="21"/>
      <c r="RTZ150" s="21"/>
      <c r="RUA150" s="21"/>
      <c r="RUB150" s="21"/>
      <c r="RUC150" s="21"/>
      <c r="RUD150" s="21"/>
      <c r="RUE150" s="21"/>
      <c r="RUF150" s="21"/>
      <c r="RUG150" s="21"/>
      <c r="RUH150" s="21"/>
      <c r="RUI150" s="21"/>
      <c r="RUJ150" s="21"/>
      <c r="RUK150" s="21"/>
      <c r="RUL150" s="21"/>
      <c r="RUM150" s="21"/>
      <c r="RUN150" s="21"/>
      <c r="RUO150" s="21"/>
      <c r="RUP150" s="21"/>
      <c r="RUQ150" s="21"/>
      <c r="RUR150" s="21"/>
      <c r="RUS150" s="21"/>
      <c r="RUT150" s="21"/>
      <c r="RUU150" s="21"/>
      <c r="RUV150" s="21"/>
      <c r="RUW150" s="21"/>
      <c r="RUX150" s="21"/>
      <c r="RUY150" s="21"/>
      <c r="RUZ150" s="21"/>
      <c r="RVA150" s="21"/>
      <c r="RVB150" s="21"/>
      <c r="RVC150" s="21"/>
      <c r="RVD150" s="21"/>
      <c r="RVE150" s="21"/>
      <c r="RVF150" s="21"/>
      <c r="RVG150" s="21"/>
      <c r="RVH150" s="21"/>
      <c r="RVI150" s="21"/>
      <c r="RVJ150" s="21"/>
      <c r="RVK150" s="21"/>
      <c r="RVL150" s="21"/>
      <c r="RVM150" s="21"/>
      <c r="RVN150" s="21"/>
      <c r="RVO150" s="21"/>
      <c r="RVP150" s="21"/>
      <c r="RVQ150" s="21"/>
      <c r="RVR150" s="21"/>
      <c r="RVS150" s="21"/>
      <c r="RVT150" s="21"/>
      <c r="RVU150" s="21"/>
      <c r="RVV150" s="21"/>
      <c r="RVW150" s="21"/>
      <c r="RVX150" s="21"/>
      <c r="RVY150" s="21"/>
      <c r="RVZ150" s="21"/>
      <c r="RWA150" s="21"/>
      <c r="RWB150" s="21"/>
      <c r="RWC150" s="21"/>
      <c r="RWD150" s="21"/>
      <c r="RWE150" s="21"/>
      <c r="RWF150" s="21"/>
      <c r="RWG150" s="21"/>
      <c r="RWH150" s="21"/>
      <c r="RWI150" s="21"/>
      <c r="RWJ150" s="21"/>
      <c r="RWK150" s="21"/>
      <c r="RWL150" s="21"/>
      <c r="RWM150" s="21"/>
      <c r="RWN150" s="21"/>
      <c r="RWO150" s="21"/>
      <c r="RWP150" s="21"/>
      <c r="RWQ150" s="21"/>
      <c r="RWR150" s="21"/>
      <c r="RWS150" s="21"/>
      <c r="RWT150" s="21"/>
      <c r="RWU150" s="21"/>
      <c r="RWV150" s="21"/>
      <c r="RWW150" s="21"/>
      <c r="RWX150" s="21"/>
      <c r="RWY150" s="21"/>
      <c r="RWZ150" s="21"/>
      <c r="RXA150" s="21"/>
      <c r="RXB150" s="21"/>
      <c r="RXC150" s="21"/>
      <c r="RXD150" s="21"/>
      <c r="RXE150" s="21"/>
      <c r="RXF150" s="21"/>
      <c r="RXG150" s="21"/>
      <c r="RXH150" s="21"/>
      <c r="RXI150" s="21"/>
      <c r="RXJ150" s="21"/>
      <c r="RXK150" s="21"/>
      <c r="RXL150" s="21"/>
      <c r="RXM150" s="21"/>
      <c r="RXN150" s="21"/>
      <c r="RXO150" s="21"/>
      <c r="RXP150" s="21"/>
      <c r="RXQ150" s="21"/>
      <c r="RXR150" s="21"/>
      <c r="RXS150" s="21"/>
      <c r="RXT150" s="21"/>
      <c r="RXU150" s="21"/>
      <c r="RXV150" s="21"/>
      <c r="RXW150" s="21"/>
      <c r="RXX150" s="21"/>
      <c r="RXY150" s="21"/>
      <c r="RXZ150" s="21"/>
      <c r="RYA150" s="21"/>
      <c r="RYB150" s="21"/>
      <c r="RYC150" s="21"/>
      <c r="RYD150" s="21"/>
      <c r="RYE150" s="21"/>
      <c r="RYF150" s="21"/>
      <c r="RYG150" s="21"/>
      <c r="RYH150" s="21"/>
      <c r="RYI150" s="21"/>
      <c r="RYJ150" s="21"/>
      <c r="RYK150" s="21"/>
      <c r="RYL150" s="21"/>
      <c r="RYM150" s="21"/>
      <c r="RYN150" s="21"/>
      <c r="RYO150" s="21"/>
      <c r="RYP150" s="21"/>
      <c r="RYQ150" s="21"/>
      <c r="RYR150" s="21"/>
      <c r="RYS150" s="21"/>
      <c r="RYT150" s="21"/>
      <c r="RYU150" s="21"/>
      <c r="RYV150" s="21"/>
      <c r="RYW150" s="21"/>
      <c r="RYX150" s="21"/>
      <c r="RYY150" s="21"/>
      <c r="RYZ150" s="21"/>
      <c r="RZA150" s="21"/>
      <c r="RZB150" s="21"/>
      <c r="RZC150" s="21"/>
      <c r="RZD150" s="21"/>
      <c r="RZE150" s="21"/>
      <c r="RZF150" s="21"/>
      <c r="RZG150" s="21"/>
      <c r="RZH150" s="21"/>
      <c r="RZI150" s="21"/>
      <c r="RZJ150" s="21"/>
      <c r="RZK150" s="21"/>
      <c r="RZL150" s="21"/>
      <c r="RZM150" s="21"/>
      <c r="RZN150" s="21"/>
      <c r="RZO150" s="21"/>
      <c r="RZP150" s="21"/>
      <c r="RZQ150" s="21"/>
      <c r="RZR150" s="21"/>
      <c r="RZS150" s="21"/>
      <c r="RZT150" s="21"/>
      <c r="RZU150" s="21"/>
      <c r="RZV150" s="21"/>
      <c r="RZW150" s="21"/>
      <c r="RZX150" s="21"/>
      <c r="RZY150" s="21"/>
      <c r="RZZ150" s="21"/>
      <c r="SAA150" s="21"/>
      <c r="SAB150" s="21"/>
      <c r="SAC150" s="21"/>
      <c r="SAD150" s="21"/>
      <c r="SAE150" s="21"/>
      <c r="SAF150" s="21"/>
      <c r="SAG150" s="21"/>
      <c r="SAH150" s="21"/>
      <c r="SAI150" s="21"/>
      <c r="SAJ150" s="21"/>
      <c r="SAK150" s="21"/>
      <c r="SAL150" s="21"/>
      <c r="SAM150" s="21"/>
      <c r="SAN150" s="21"/>
      <c r="SAO150" s="21"/>
      <c r="SAP150" s="21"/>
      <c r="SAQ150" s="21"/>
      <c r="SAR150" s="21"/>
      <c r="SAS150" s="21"/>
      <c r="SAT150" s="21"/>
      <c r="SAU150" s="21"/>
      <c r="SAV150" s="21"/>
      <c r="SAW150" s="21"/>
      <c r="SAX150" s="21"/>
      <c r="SAY150" s="21"/>
      <c r="SAZ150" s="21"/>
      <c r="SBA150" s="21"/>
      <c r="SBB150" s="21"/>
      <c r="SBC150" s="21"/>
      <c r="SBD150" s="21"/>
      <c r="SBE150" s="21"/>
      <c r="SBF150" s="21"/>
      <c r="SBG150" s="21"/>
      <c r="SBH150" s="21"/>
      <c r="SBI150" s="21"/>
      <c r="SBJ150" s="21"/>
      <c r="SBK150" s="21"/>
      <c r="SBL150" s="21"/>
      <c r="SBM150" s="21"/>
      <c r="SBN150" s="21"/>
      <c r="SBO150" s="21"/>
      <c r="SBP150" s="21"/>
      <c r="SBQ150" s="21"/>
      <c r="SBR150" s="21"/>
      <c r="SBS150" s="21"/>
      <c r="SBT150" s="21"/>
      <c r="SBU150" s="21"/>
      <c r="SBV150" s="21"/>
      <c r="SBW150" s="21"/>
      <c r="SBX150" s="21"/>
      <c r="SBY150" s="21"/>
      <c r="SBZ150" s="21"/>
      <c r="SCA150" s="21"/>
      <c r="SCB150" s="21"/>
      <c r="SCC150" s="21"/>
      <c r="SCD150" s="21"/>
      <c r="SCE150" s="21"/>
      <c r="SCF150" s="21"/>
      <c r="SCG150" s="21"/>
      <c r="SCH150" s="21"/>
      <c r="SCI150" s="21"/>
      <c r="SCJ150" s="21"/>
      <c r="SCK150" s="21"/>
      <c r="SCL150" s="21"/>
      <c r="SCM150" s="21"/>
      <c r="SCN150" s="21"/>
      <c r="SCO150" s="21"/>
      <c r="SCP150" s="21"/>
      <c r="SCQ150" s="21"/>
      <c r="SCR150" s="21"/>
      <c r="SCS150" s="21"/>
      <c r="SCT150" s="21"/>
      <c r="SCU150" s="21"/>
      <c r="SCV150" s="21"/>
      <c r="SCW150" s="21"/>
      <c r="SCX150" s="21"/>
      <c r="SCY150" s="21"/>
      <c r="SCZ150" s="21"/>
      <c r="SDA150" s="21"/>
      <c r="SDB150" s="21"/>
      <c r="SDC150" s="21"/>
      <c r="SDD150" s="21"/>
      <c r="SDE150" s="21"/>
      <c r="SDF150" s="21"/>
      <c r="SDG150" s="21"/>
      <c r="SDH150" s="21"/>
      <c r="SDI150" s="21"/>
      <c r="SDJ150" s="21"/>
      <c r="SDK150" s="21"/>
      <c r="SDL150" s="21"/>
      <c r="SDM150" s="21"/>
      <c r="SDN150" s="21"/>
      <c r="SDO150" s="21"/>
      <c r="SDP150" s="21"/>
      <c r="SDQ150" s="21"/>
      <c r="SDR150" s="21"/>
      <c r="SDS150" s="21"/>
      <c r="SDT150" s="21"/>
      <c r="SDU150" s="21"/>
      <c r="SDV150" s="21"/>
      <c r="SDW150" s="21"/>
      <c r="SDX150" s="21"/>
      <c r="SDY150" s="21"/>
      <c r="SDZ150" s="21"/>
      <c r="SEA150" s="21"/>
      <c r="SEB150" s="21"/>
      <c r="SEC150" s="21"/>
      <c r="SED150" s="21"/>
      <c r="SEE150" s="21"/>
      <c r="SEF150" s="21"/>
      <c r="SEG150" s="21"/>
      <c r="SEH150" s="21"/>
      <c r="SEI150" s="21"/>
      <c r="SEJ150" s="21"/>
      <c r="SEK150" s="21"/>
      <c r="SEL150" s="21"/>
      <c r="SEM150" s="21"/>
      <c r="SEN150" s="21"/>
      <c r="SEO150" s="21"/>
      <c r="SEP150" s="21"/>
      <c r="SEQ150" s="21"/>
      <c r="SER150" s="21"/>
      <c r="SES150" s="21"/>
      <c r="SET150" s="21"/>
      <c r="SEU150" s="21"/>
      <c r="SEV150" s="21"/>
      <c r="SEW150" s="21"/>
      <c r="SEX150" s="21"/>
      <c r="SEY150" s="21"/>
      <c r="SEZ150" s="21"/>
      <c r="SFA150" s="21"/>
      <c r="SFB150" s="21"/>
      <c r="SFC150" s="21"/>
      <c r="SFD150" s="21"/>
      <c r="SFE150" s="21"/>
      <c r="SFF150" s="21"/>
      <c r="SFG150" s="21"/>
      <c r="SFH150" s="21"/>
      <c r="SFI150" s="21"/>
      <c r="SFJ150" s="21"/>
      <c r="SFK150" s="21"/>
      <c r="SFL150" s="21"/>
      <c r="SFM150" s="21"/>
      <c r="SFN150" s="21"/>
      <c r="SFO150" s="21"/>
      <c r="SFP150" s="21"/>
      <c r="SFQ150" s="21"/>
      <c r="SFR150" s="21"/>
      <c r="SFS150" s="21"/>
      <c r="SFT150" s="21"/>
      <c r="SFU150" s="21"/>
      <c r="SFV150" s="21"/>
      <c r="SFW150" s="21"/>
      <c r="SFX150" s="21"/>
      <c r="SFY150" s="21"/>
      <c r="SFZ150" s="21"/>
      <c r="SGA150" s="21"/>
      <c r="SGB150" s="21"/>
      <c r="SGC150" s="21"/>
      <c r="SGD150" s="21"/>
      <c r="SGE150" s="21"/>
      <c r="SGF150" s="21"/>
      <c r="SGG150" s="21"/>
      <c r="SGH150" s="21"/>
      <c r="SGI150" s="21"/>
      <c r="SGJ150" s="21"/>
      <c r="SGK150" s="21"/>
      <c r="SGL150" s="21"/>
      <c r="SGM150" s="21"/>
      <c r="SGN150" s="21"/>
      <c r="SGO150" s="21"/>
      <c r="SGP150" s="21"/>
      <c r="SGQ150" s="21"/>
      <c r="SGR150" s="21"/>
      <c r="SGS150" s="21"/>
      <c r="SGT150" s="21"/>
      <c r="SGU150" s="21"/>
      <c r="SGV150" s="21"/>
      <c r="SGW150" s="21"/>
      <c r="SGX150" s="21"/>
      <c r="SGY150" s="21"/>
      <c r="SGZ150" s="21"/>
      <c r="SHA150" s="21"/>
      <c r="SHB150" s="21"/>
      <c r="SHC150" s="21"/>
      <c r="SHD150" s="21"/>
      <c r="SHE150" s="21"/>
      <c r="SHF150" s="21"/>
      <c r="SHG150" s="21"/>
      <c r="SHH150" s="21"/>
      <c r="SHI150" s="21"/>
      <c r="SHJ150" s="21"/>
      <c r="SHK150" s="21"/>
      <c r="SHL150" s="21"/>
      <c r="SHM150" s="21"/>
      <c r="SHN150" s="21"/>
      <c r="SHO150" s="21"/>
      <c r="SHP150" s="21"/>
      <c r="SHQ150" s="21"/>
      <c r="SHR150" s="21"/>
      <c r="SHS150" s="21"/>
      <c r="SHT150" s="21"/>
      <c r="SHU150" s="21"/>
      <c r="SHV150" s="21"/>
      <c r="SHW150" s="21"/>
      <c r="SHX150" s="21"/>
      <c r="SHY150" s="21"/>
      <c r="SHZ150" s="21"/>
      <c r="SIA150" s="21"/>
      <c r="SIB150" s="21"/>
      <c r="SIC150" s="21"/>
      <c r="SID150" s="21"/>
      <c r="SIE150" s="21"/>
      <c r="SIF150" s="21"/>
      <c r="SIG150" s="21"/>
      <c r="SIH150" s="21"/>
      <c r="SII150" s="21"/>
      <c r="SIJ150" s="21"/>
      <c r="SIK150" s="21"/>
      <c r="SIL150" s="21"/>
      <c r="SIM150" s="21"/>
      <c r="SIN150" s="21"/>
      <c r="SIO150" s="21"/>
      <c r="SIP150" s="21"/>
      <c r="SIQ150" s="21"/>
      <c r="SIR150" s="21"/>
      <c r="SIS150" s="21"/>
      <c r="SIT150" s="21"/>
      <c r="SIU150" s="21"/>
      <c r="SIV150" s="21"/>
      <c r="SIW150" s="21"/>
      <c r="SIX150" s="21"/>
      <c r="SIY150" s="21"/>
      <c r="SIZ150" s="21"/>
      <c r="SJA150" s="21"/>
      <c r="SJB150" s="21"/>
      <c r="SJC150" s="21"/>
      <c r="SJD150" s="21"/>
      <c r="SJE150" s="21"/>
      <c r="SJF150" s="21"/>
      <c r="SJG150" s="21"/>
      <c r="SJH150" s="21"/>
      <c r="SJI150" s="21"/>
      <c r="SJJ150" s="21"/>
      <c r="SJK150" s="21"/>
      <c r="SJL150" s="21"/>
      <c r="SJM150" s="21"/>
      <c r="SJN150" s="21"/>
      <c r="SJO150" s="21"/>
      <c r="SJP150" s="21"/>
      <c r="SJQ150" s="21"/>
      <c r="SJR150" s="21"/>
      <c r="SJS150" s="21"/>
      <c r="SJT150" s="21"/>
      <c r="SJU150" s="21"/>
      <c r="SJV150" s="21"/>
      <c r="SJW150" s="21"/>
      <c r="SJX150" s="21"/>
      <c r="SJY150" s="21"/>
      <c r="SJZ150" s="21"/>
      <c r="SKA150" s="21"/>
      <c r="SKB150" s="21"/>
      <c r="SKC150" s="21"/>
      <c r="SKD150" s="21"/>
      <c r="SKE150" s="21"/>
      <c r="SKF150" s="21"/>
      <c r="SKG150" s="21"/>
      <c r="SKH150" s="21"/>
      <c r="SKI150" s="21"/>
      <c r="SKJ150" s="21"/>
      <c r="SKK150" s="21"/>
      <c r="SKL150" s="21"/>
      <c r="SKM150" s="21"/>
      <c r="SKN150" s="21"/>
      <c r="SKO150" s="21"/>
      <c r="SKP150" s="21"/>
      <c r="SKQ150" s="21"/>
      <c r="SKR150" s="21"/>
      <c r="SKS150" s="21"/>
      <c r="SKT150" s="21"/>
      <c r="SKU150" s="21"/>
      <c r="SKV150" s="21"/>
      <c r="SKW150" s="21"/>
      <c r="SKX150" s="21"/>
      <c r="SKY150" s="21"/>
      <c r="SKZ150" s="21"/>
      <c r="SLA150" s="21"/>
      <c r="SLB150" s="21"/>
      <c r="SLC150" s="21"/>
      <c r="SLD150" s="21"/>
      <c r="SLE150" s="21"/>
      <c r="SLF150" s="21"/>
      <c r="SLG150" s="21"/>
      <c r="SLH150" s="21"/>
      <c r="SLI150" s="21"/>
      <c r="SLJ150" s="21"/>
      <c r="SLK150" s="21"/>
      <c r="SLL150" s="21"/>
      <c r="SLM150" s="21"/>
      <c r="SLN150" s="21"/>
      <c r="SLO150" s="21"/>
      <c r="SLP150" s="21"/>
      <c r="SLQ150" s="21"/>
      <c r="SLR150" s="21"/>
      <c r="SLS150" s="21"/>
      <c r="SLT150" s="21"/>
      <c r="SLU150" s="21"/>
      <c r="SLV150" s="21"/>
      <c r="SLW150" s="21"/>
      <c r="SLX150" s="21"/>
      <c r="SLY150" s="21"/>
      <c r="SLZ150" s="21"/>
      <c r="SMA150" s="21"/>
      <c r="SMB150" s="21"/>
      <c r="SMC150" s="21"/>
      <c r="SMD150" s="21"/>
      <c r="SME150" s="21"/>
      <c r="SMF150" s="21"/>
      <c r="SMG150" s="21"/>
      <c r="SMH150" s="21"/>
      <c r="SMI150" s="21"/>
      <c r="SMJ150" s="21"/>
      <c r="SMK150" s="21"/>
      <c r="SML150" s="21"/>
      <c r="SMM150" s="21"/>
      <c r="SMN150" s="21"/>
      <c r="SMO150" s="21"/>
      <c r="SMP150" s="21"/>
      <c r="SMQ150" s="21"/>
      <c r="SMR150" s="21"/>
      <c r="SMS150" s="21"/>
      <c r="SMT150" s="21"/>
      <c r="SMU150" s="21"/>
      <c r="SMV150" s="21"/>
      <c r="SMW150" s="21"/>
      <c r="SMX150" s="21"/>
      <c r="SMY150" s="21"/>
      <c r="SMZ150" s="21"/>
      <c r="SNA150" s="21"/>
      <c r="SNB150" s="21"/>
      <c r="SNC150" s="21"/>
      <c r="SND150" s="21"/>
      <c r="SNE150" s="21"/>
      <c r="SNF150" s="21"/>
      <c r="SNG150" s="21"/>
      <c r="SNH150" s="21"/>
      <c r="SNI150" s="21"/>
      <c r="SNJ150" s="21"/>
      <c r="SNK150" s="21"/>
      <c r="SNL150" s="21"/>
      <c r="SNM150" s="21"/>
      <c r="SNN150" s="21"/>
      <c r="SNO150" s="21"/>
      <c r="SNP150" s="21"/>
      <c r="SNQ150" s="21"/>
      <c r="SNR150" s="21"/>
      <c r="SNS150" s="21"/>
      <c r="SNT150" s="21"/>
      <c r="SNU150" s="21"/>
      <c r="SNV150" s="21"/>
      <c r="SNW150" s="21"/>
      <c r="SNX150" s="21"/>
      <c r="SNY150" s="21"/>
      <c r="SNZ150" s="21"/>
      <c r="SOA150" s="21"/>
      <c r="SOB150" s="21"/>
      <c r="SOC150" s="21"/>
      <c r="SOD150" s="21"/>
      <c r="SOE150" s="21"/>
      <c r="SOF150" s="21"/>
      <c r="SOG150" s="21"/>
      <c r="SOH150" s="21"/>
      <c r="SOI150" s="21"/>
      <c r="SOJ150" s="21"/>
      <c r="SOK150" s="21"/>
      <c r="SOL150" s="21"/>
      <c r="SOM150" s="21"/>
      <c r="SON150" s="21"/>
      <c r="SOO150" s="21"/>
      <c r="SOP150" s="21"/>
      <c r="SOQ150" s="21"/>
      <c r="SOR150" s="21"/>
      <c r="SOS150" s="21"/>
      <c r="SOT150" s="21"/>
      <c r="SOU150" s="21"/>
      <c r="SOV150" s="21"/>
      <c r="SOW150" s="21"/>
      <c r="SOX150" s="21"/>
      <c r="SOY150" s="21"/>
      <c r="SOZ150" s="21"/>
      <c r="SPA150" s="21"/>
      <c r="SPB150" s="21"/>
      <c r="SPC150" s="21"/>
      <c r="SPD150" s="21"/>
      <c r="SPE150" s="21"/>
      <c r="SPF150" s="21"/>
      <c r="SPG150" s="21"/>
      <c r="SPH150" s="21"/>
      <c r="SPI150" s="21"/>
      <c r="SPJ150" s="21"/>
      <c r="SPK150" s="21"/>
      <c r="SPL150" s="21"/>
      <c r="SPM150" s="21"/>
      <c r="SPN150" s="21"/>
      <c r="SPO150" s="21"/>
      <c r="SPP150" s="21"/>
      <c r="SPQ150" s="21"/>
      <c r="SPR150" s="21"/>
      <c r="SPS150" s="21"/>
      <c r="SPT150" s="21"/>
      <c r="SPU150" s="21"/>
      <c r="SPV150" s="21"/>
      <c r="SPW150" s="21"/>
      <c r="SPX150" s="21"/>
      <c r="SPY150" s="21"/>
      <c r="SPZ150" s="21"/>
      <c r="SQA150" s="21"/>
      <c r="SQB150" s="21"/>
      <c r="SQC150" s="21"/>
      <c r="SQD150" s="21"/>
      <c r="SQE150" s="21"/>
      <c r="SQF150" s="21"/>
      <c r="SQG150" s="21"/>
      <c r="SQH150" s="21"/>
      <c r="SQI150" s="21"/>
      <c r="SQJ150" s="21"/>
      <c r="SQK150" s="21"/>
      <c r="SQL150" s="21"/>
      <c r="SQM150" s="21"/>
      <c r="SQN150" s="21"/>
      <c r="SQO150" s="21"/>
      <c r="SQP150" s="21"/>
      <c r="SQQ150" s="21"/>
      <c r="SQR150" s="21"/>
      <c r="SQS150" s="21"/>
      <c r="SQT150" s="21"/>
      <c r="SQU150" s="21"/>
      <c r="SQV150" s="21"/>
      <c r="SQW150" s="21"/>
      <c r="SQX150" s="21"/>
      <c r="SQY150" s="21"/>
      <c r="SQZ150" s="21"/>
      <c r="SRA150" s="21"/>
      <c r="SRB150" s="21"/>
      <c r="SRC150" s="21"/>
      <c r="SRD150" s="21"/>
      <c r="SRE150" s="21"/>
      <c r="SRF150" s="21"/>
      <c r="SRG150" s="21"/>
      <c r="SRH150" s="21"/>
      <c r="SRI150" s="21"/>
      <c r="SRJ150" s="21"/>
      <c r="SRK150" s="21"/>
      <c r="SRL150" s="21"/>
      <c r="SRM150" s="21"/>
      <c r="SRN150" s="21"/>
      <c r="SRO150" s="21"/>
      <c r="SRP150" s="21"/>
      <c r="SRQ150" s="21"/>
      <c r="SRR150" s="21"/>
      <c r="SRS150" s="21"/>
      <c r="SRT150" s="21"/>
      <c r="SRU150" s="21"/>
      <c r="SRV150" s="21"/>
      <c r="SRW150" s="21"/>
      <c r="SRX150" s="21"/>
      <c r="SRY150" s="21"/>
      <c r="SRZ150" s="21"/>
      <c r="SSA150" s="21"/>
      <c r="SSB150" s="21"/>
      <c r="SSC150" s="21"/>
      <c r="SSD150" s="21"/>
      <c r="SSE150" s="21"/>
      <c r="SSF150" s="21"/>
      <c r="SSG150" s="21"/>
      <c r="SSH150" s="21"/>
      <c r="SSI150" s="21"/>
      <c r="SSJ150" s="21"/>
      <c r="SSK150" s="21"/>
      <c r="SSL150" s="21"/>
      <c r="SSM150" s="21"/>
      <c r="SSN150" s="21"/>
      <c r="SSO150" s="21"/>
      <c r="SSP150" s="21"/>
      <c r="SSQ150" s="21"/>
      <c r="SSR150" s="21"/>
      <c r="SSS150" s="21"/>
      <c r="SST150" s="21"/>
      <c r="SSU150" s="21"/>
      <c r="SSV150" s="21"/>
      <c r="SSW150" s="21"/>
      <c r="SSX150" s="21"/>
      <c r="SSY150" s="21"/>
      <c r="SSZ150" s="21"/>
      <c r="STA150" s="21"/>
      <c r="STB150" s="21"/>
      <c r="STC150" s="21"/>
      <c r="STD150" s="21"/>
      <c r="STE150" s="21"/>
      <c r="STF150" s="21"/>
      <c r="STG150" s="21"/>
      <c r="STH150" s="21"/>
      <c r="STI150" s="21"/>
      <c r="STJ150" s="21"/>
      <c r="STK150" s="21"/>
      <c r="STL150" s="21"/>
      <c r="STM150" s="21"/>
      <c r="STN150" s="21"/>
      <c r="STO150" s="21"/>
      <c r="STP150" s="21"/>
      <c r="STQ150" s="21"/>
      <c r="STR150" s="21"/>
      <c r="STS150" s="21"/>
      <c r="STT150" s="21"/>
      <c r="STU150" s="21"/>
      <c r="STV150" s="21"/>
      <c r="STW150" s="21"/>
      <c r="STX150" s="21"/>
      <c r="STY150" s="21"/>
      <c r="STZ150" s="21"/>
      <c r="SUA150" s="21"/>
      <c r="SUB150" s="21"/>
      <c r="SUC150" s="21"/>
      <c r="SUD150" s="21"/>
      <c r="SUE150" s="21"/>
      <c r="SUF150" s="21"/>
      <c r="SUG150" s="21"/>
      <c r="SUH150" s="21"/>
      <c r="SUI150" s="21"/>
      <c r="SUJ150" s="21"/>
      <c r="SUK150" s="21"/>
      <c r="SUL150" s="21"/>
      <c r="SUM150" s="21"/>
      <c r="SUN150" s="21"/>
      <c r="SUO150" s="21"/>
      <c r="SUP150" s="21"/>
      <c r="SUQ150" s="21"/>
      <c r="SUR150" s="21"/>
      <c r="SUS150" s="21"/>
      <c r="SUT150" s="21"/>
      <c r="SUU150" s="21"/>
      <c r="SUV150" s="21"/>
      <c r="SUW150" s="21"/>
      <c r="SUX150" s="21"/>
      <c r="SUY150" s="21"/>
      <c r="SUZ150" s="21"/>
      <c r="SVA150" s="21"/>
      <c r="SVB150" s="21"/>
      <c r="SVC150" s="21"/>
      <c r="SVD150" s="21"/>
      <c r="SVE150" s="21"/>
      <c r="SVF150" s="21"/>
      <c r="SVG150" s="21"/>
      <c r="SVH150" s="21"/>
      <c r="SVI150" s="21"/>
      <c r="SVJ150" s="21"/>
      <c r="SVK150" s="21"/>
      <c r="SVL150" s="21"/>
      <c r="SVM150" s="21"/>
      <c r="SVN150" s="21"/>
      <c r="SVO150" s="21"/>
      <c r="SVP150" s="21"/>
      <c r="SVQ150" s="21"/>
      <c r="SVR150" s="21"/>
      <c r="SVS150" s="21"/>
      <c r="SVT150" s="21"/>
      <c r="SVU150" s="21"/>
      <c r="SVV150" s="21"/>
      <c r="SVW150" s="21"/>
      <c r="SVX150" s="21"/>
      <c r="SVY150" s="21"/>
      <c r="SVZ150" s="21"/>
      <c r="SWA150" s="21"/>
      <c r="SWB150" s="21"/>
      <c r="SWC150" s="21"/>
      <c r="SWD150" s="21"/>
      <c r="SWE150" s="21"/>
      <c r="SWF150" s="21"/>
      <c r="SWG150" s="21"/>
      <c r="SWH150" s="21"/>
      <c r="SWI150" s="21"/>
      <c r="SWJ150" s="21"/>
      <c r="SWK150" s="21"/>
      <c r="SWL150" s="21"/>
      <c r="SWM150" s="21"/>
      <c r="SWN150" s="21"/>
      <c r="SWO150" s="21"/>
      <c r="SWP150" s="21"/>
      <c r="SWQ150" s="21"/>
      <c r="SWR150" s="21"/>
      <c r="SWS150" s="21"/>
      <c r="SWT150" s="21"/>
      <c r="SWU150" s="21"/>
      <c r="SWV150" s="21"/>
      <c r="SWW150" s="21"/>
      <c r="SWX150" s="21"/>
      <c r="SWY150" s="21"/>
      <c r="SWZ150" s="21"/>
      <c r="SXA150" s="21"/>
      <c r="SXB150" s="21"/>
      <c r="SXC150" s="21"/>
      <c r="SXD150" s="21"/>
      <c r="SXE150" s="21"/>
      <c r="SXF150" s="21"/>
      <c r="SXG150" s="21"/>
      <c r="SXH150" s="21"/>
      <c r="SXI150" s="21"/>
      <c r="SXJ150" s="21"/>
      <c r="SXK150" s="21"/>
      <c r="SXL150" s="21"/>
      <c r="SXM150" s="21"/>
      <c r="SXN150" s="21"/>
      <c r="SXO150" s="21"/>
      <c r="SXP150" s="21"/>
      <c r="SXQ150" s="21"/>
      <c r="SXR150" s="21"/>
      <c r="SXS150" s="21"/>
      <c r="SXT150" s="21"/>
      <c r="SXU150" s="21"/>
      <c r="SXV150" s="21"/>
      <c r="SXW150" s="21"/>
      <c r="SXX150" s="21"/>
      <c r="SXY150" s="21"/>
      <c r="SXZ150" s="21"/>
      <c r="SYA150" s="21"/>
      <c r="SYB150" s="21"/>
      <c r="SYC150" s="21"/>
      <c r="SYD150" s="21"/>
      <c r="SYE150" s="21"/>
      <c r="SYF150" s="21"/>
      <c r="SYG150" s="21"/>
      <c r="SYH150" s="21"/>
      <c r="SYI150" s="21"/>
      <c r="SYJ150" s="21"/>
      <c r="SYK150" s="21"/>
      <c r="SYL150" s="21"/>
      <c r="SYM150" s="21"/>
      <c r="SYN150" s="21"/>
      <c r="SYO150" s="21"/>
      <c r="SYP150" s="21"/>
      <c r="SYQ150" s="21"/>
      <c r="SYR150" s="21"/>
      <c r="SYS150" s="21"/>
      <c r="SYT150" s="21"/>
      <c r="SYU150" s="21"/>
      <c r="SYV150" s="21"/>
      <c r="SYW150" s="21"/>
      <c r="SYX150" s="21"/>
      <c r="SYY150" s="21"/>
      <c r="SYZ150" s="21"/>
      <c r="SZA150" s="21"/>
      <c r="SZB150" s="21"/>
      <c r="SZC150" s="21"/>
      <c r="SZD150" s="21"/>
      <c r="SZE150" s="21"/>
      <c r="SZF150" s="21"/>
      <c r="SZG150" s="21"/>
      <c r="SZH150" s="21"/>
      <c r="SZI150" s="21"/>
      <c r="SZJ150" s="21"/>
      <c r="SZK150" s="21"/>
      <c r="SZL150" s="21"/>
      <c r="SZM150" s="21"/>
      <c r="SZN150" s="21"/>
      <c r="SZO150" s="21"/>
      <c r="SZP150" s="21"/>
      <c r="SZQ150" s="21"/>
      <c r="SZR150" s="21"/>
      <c r="SZS150" s="21"/>
      <c r="SZT150" s="21"/>
      <c r="SZU150" s="21"/>
      <c r="SZV150" s="21"/>
      <c r="SZW150" s="21"/>
      <c r="SZX150" s="21"/>
      <c r="SZY150" s="21"/>
      <c r="SZZ150" s="21"/>
      <c r="TAA150" s="21"/>
      <c r="TAB150" s="21"/>
      <c r="TAC150" s="21"/>
      <c r="TAD150" s="21"/>
      <c r="TAE150" s="21"/>
      <c r="TAF150" s="21"/>
      <c r="TAG150" s="21"/>
      <c r="TAH150" s="21"/>
      <c r="TAI150" s="21"/>
      <c r="TAJ150" s="21"/>
      <c r="TAK150" s="21"/>
      <c r="TAL150" s="21"/>
      <c r="TAM150" s="21"/>
      <c r="TAN150" s="21"/>
      <c r="TAO150" s="21"/>
      <c r="TAP150" s="21"/>
      <c r="TAQ150" s="21"/>
      <c r="TAR150" s="21"/>
      <c r="TAS150" s="21"/>
      <c r="TAT150" s="21"/>
      <c r="TAU150" s="21"/>
      <c r="TAV150" s="21"/>
      <c r="TAW150" s="21"/>
      <c r="TAX150" s="21"/>
      <c r="TAY150" s="21"/>
      <c r="TAZ150" s="21"/>
      <c r="TBA150" s="21"/>
      <c r="TBB150" s="21"/>
      <c r="TBC150" s="21"/>
      <c r="TBD150" s="21"/>
      <c r="TBE150" s="21"/>
      <c r="TBF150" s="21"/>
      <c r="TBG150" s="21"/>
      <c r="TBH150" s="21"/>
      <c r="TBI150" s="21"/>
      <c r="TBJ150" s="21"/>
      <c r="TBK150" s="21"/>
      <c r="TBL150" s="21"/>
      <c r="TBM150" s="21"/>
      <c r="TBN150" s="21"/>
      <c r="TBO150" s="21"/>
      <c r="TBP150" s="21"/>
      <c r="TBQ150" s="21"/>
      <c r="TBR150" s="21"/>
      <c r="TBS150" s="21"/>
      <c r="TBT150" s="21"/>
      <c r="TBU150" s="21"/>
      <c r="TBV150" s="21"/>
      <c r="TBW150" s="21"/>
      <c r="TBX150" s="21"/>
      <c r="TBY150" s="21"/>
      <c r="TBZ150" s="21"/>
      <c r="TCA150" s="21"/>
      <c r="TCB150" s="21"/>
      <c r="TCC150" s="21"/>
      <c r="TCD150" s="21"/>
      <c r="TCE150" s="21"/>
      <c r="TCF150" s="21"/>
      <c r="TCG150" s="21"/>
      <c r="TCH150" s="21"/>
      <c r="TCI150" s="21"/>
      <c r="TCJ150" s="21"/>
      <c r="TCK150" s="21"/>
      <c r="TCL150" s="21"/>
      <c r="TCM150" s="21"/>
      <c r="TCN150" s="21"/>
      <c r="TCO150" s="21"/>
      <c r="TCP150" s="21"/>
      <c r="TCQ150" s="21"/>
      <c r="TCR150" s="21"/>
      <c r="TCS150" s="21"/>
      <c r="TCT150" s="21"/>
      <c r="TCU150" s="21"/>
      <c r="TCV150" s="21"/>
      <c r="TCW150" s="21"/>
      <c r="TCX150" s="21"/>
      <c r="TCY150" s="21"/>
      <c r="TCZ150" s="21"/>
      <c r="TDA150" s="21"/>
      <c r="TDB150" s="21"/>
      <c r="TDC150" s="21"/>
      <c r="TDD150" s="21"/>
      <c r="TDE150" s="21"/>
      <c r="TDF150" s="21"/>
      <c r="TDG150" s="21"/>
      <c r="TDH150" s="21"/>
      <c r="TDI150" s="21"/>
      <c r="TDJ150" s="21"/>
      <c r="TDK150" s="21"/>
      <c r="TDL150" s="21"/>
      <c r="TDM150" s="21"/>
      <c r="TDN150" s="21"/>
      <c r="TDO150" s="21"/>
      <c r="TDP150" s="21"/>
      <c r="TDQ150" s="21"/>
      <c r="TDR150" s="21"/>
      <c r="TDS150" s="21"/>
      <c r="TDT150" s="21"/>
      <c r="TDU150" s="21"/>
      <c r="TDV150" s="21"/>
      <c r="TDW150" s="21"/>
      <c r="TDX150" s="21"/>
      <c r="TDY150" s="21"/>
      <c r="TDZ150" s="21"/>
      <c r="TEA150" s="21"/>
      <c r="TEB150" s="21"/>
      <c r="TEC150" s="21"/>
      <c r="TED150" s="21"/>
      <c r="TEE150" s="21"/>
      <c r="TEF150" s="21"/>
      <c r="TEG150" s="21"/>
      <c r="TEH150" s="21"/>
      <c r="TEI150" s="21"/>
      <c r="TEJ150" s="21"/>
      <c r="TEK150" s="21"/>
      <c r="TEL150" s="21"/>
      <c r="TEM150" s="21"/>
      <c r="TEN150" s="21"/>
      <c r="TEO150" s="21"/>
      <c r="TEP150" s="21"/>
      <c r="TEQ150" s="21"/>
      <c r="TER150" s="21"/>
      <c r="TES150" s="21"/>
      <c r="TET150" s="21"/>
      <c r="TEU150" s="21"/>
      <c r="TEV150" s="21"/>
      <c r="TEW150" s="21"/>
      <c r="TEX150" s="21"/>
      <c r="TEY150" s="21"/>
      <c r="TEZ150" s="21"/>
      <c r="TFA150" s="21"/>
      <c r="TFB150" s="21"/>
      <c r="TFC150" s="21"/>
      <c r="TFD150" s="21"/>
      <c r="TFE150" s="21"/>
      <c r="TFF150" s="21"/>
      <c r="TFG150" s="21"/>
      <c r="TFH150" s="21"/>
      <c r="TFI150" s="21"/>
      <c r="TFJ150" s="21"/>
      <c r="TFK150" s="21"/>
      <c r="TFL150" s="21"/>
      <c r="TFM150" s="21"/>
      <c r="TFN150" s="21"/>
      <c r="TFO150" s="21"/>
      <c r="TFP150" s="21"/>
      <c r="TFQ150" s="21"/>
      <c r="TFR150" s="21"/>
      <c r="TFS150" s="21"/>
      <c r="TFT150" s="21"/>
      <c r="TFU150" s="21"/>
      <c r="TFV150" s="21"/>
      <c r="TFW150" s="21"/>
      <c r="TFX150" s="21"/>
      <c r="TFY150" s="21"/>
      <c r="TFZ150" s="21"/>
      <c r="TGA150" s="21"/>
      <c r="TGB150" s="21"/>
      <c r="TGC150" s="21"/>
      <c r="TGD150" s="21"/>
      <c r="TGE150" s="21"/>
      <c r="TGF150" s="21"/>
      <c r="TGG150" s="21"/>
      <c r="TGH150" s="21"/>
      <c r="TGI150" s="21"/>
      <c r="TGJ150" s="21"/>
      <c r="TGK150" s="21"/>
      <c r="TGL150" s="21"/>
      <c r="TGM150" s="21"/>
      <c r="TGN150" s="21"/>
      <c r="TGO150" s="21"/>
      <c r="TGP150" s="21"/>
      <c r="TGQ150" s="21"/>
      <c r="TGR150" s="21"/>
      <c r="TGS150" s="21"/>
      <c r="TGT150" s="21"/>
      <c r="TGU150" s="21"/>
      <c r="TGV150" s="21"/>
      <c r="TGW150" s="21"/>
      <c r="TGX150" s="21"/>
      <c r="TGY150" s="21"/>
      <c r="TGZ150" s="21"/>
      <c r="THA150" s="21"/>
      <c r="THB150" s="21"/>
      <c r="THC150" s="21"/>
      <c r="THD150" s="21"/>
      <c r="THE150" s="21"/>
      <c r="THF150" s="21"/>
      <c r="THG150" s="21"/>
      <c r="THH150" s="21"/>
      <c r="THI150" s="21"/>
      <c r="THJ150" s="21"/>
      <c r="THK150" s="21"/>
      <c r="THL150" s="21"/>
      <c r="THM150" s="21"/>
      <c r="THN150" s="21"/>
      <c r="THO150" s="21"/>
      <c r="THP150" s="21"/>
      <c r="THQ150" s="21"/>
      <c r="THR150" s="21"/>
      <c r="THS150" s="21"/>
      <c r="THT150" s="21"/>
      <c r="THU150" s="21"/>
      <c r="THV150" s="21"/>
      <c r="THW150" s="21"/>
      <c r="THX150" s="21"/>
      <c r="THY150" s="21"/>
      <c r="THZ150" s="21"/>
      <c r="TIA150" s="21"/>
      <c r="TIB150" s="21"/>
      <c r="TIC150" s="21"/>
      <c r="TID150" s="21"/>
      <c r="TIE150" s="21"/>
      <c r="TIF150" s="21"/>
      <c r="TIG150" s="21"/>
      <c r="TIH150" s="21"/>
      <c r="TII150" s="21"/>
      <c r="TIJ150" s="21"/>
      <c r="TIK150" s="21"/>
      <c r="TIL150" s="21"/>
      <c r="TIM150" s="21"/>
      <c r="TIN150" s="21"/>
      <c r="TIO150" s="21"/>
      <c r="TIP150" s="21"/>
      <c r="TIQ150" s="21"/>
      <c r="TIR150" s="21"/>
      <c r="TIS150" s="21"/>
      <c r="TIT150" s="21"/>
      <c r="TIU150" s="21"/>
      <c r="TIV150" s="21"/>
      <c r="TIW150" s="21"/>
      <c r="TIX150" s="21"/>
      <c r="TIY150" s="21"/>
      <c r="TIZ150" s="21"/>
      <c r="TJA150" s="21"/>
      <c r="TJB150" s="21"/>
      <c r="TJC150" s="21"/>
      <c r="TJD150" s="21"/>
      <c r="TJE150" s="21"/>
      <c r="TJF150" s="21"/>
      <c r="TJG150" s="21"/>
      <c r="TJH150" s="21"/>
      <c r="TJI150" s="21"/>
      <c r="TJJ150" s="21"/>
      <c r="TJK150" s="21"/>
      <c r="TJL150" s="21"/>
      <c r="TJM150" s="21"/>
      <c r="TJN150" s="21"/>
      <c r="TJO150" s="21"/>
      <c r="TJP150" s="21"/>
      <c r="TJQ150" s="21"/>
      <c r="TJR150" s="21"/>
      <c r="TJS150" s="21"/>
      <c r="TJT150" s="21"/>
      <c r="TJU150" s="21"/>
      <c r="TJV150" s="21"/>
      <c r="TJW150" s="21"/>
      <c r="TJX150" s="21"/>
      <c r="TJY150" s="21"/>
      <c r="TJZ150" s="21"/>
      <c r="TKA150" s="21"/>
      <c r="TKB150" s="21"/>
      <c r="TKC150" s="21"/>
      <c r="TKD150" s="21"/>
      <c r="TKE150" s="21"/>
      <c r="TKF150" s="21"/>
      <c r="TKG150" s="21"/>
      <c r="TKH150" s="21"/>
      <c r="TKI150" s="21"/>
      <c r="TKJ150" s="21"/>
      <c r="TKK150" s="21"/>
      <c r="TKL150" s="21"/>
      <c r="TKM150" s="21"/>
      <c r="TKN150" s="21"/>
      <c r="TKO150" s="21"/>
      <c r="TKP150" s="21"/>
      <c r="TKQ150" s="21"/>
      <c r="TKR150" s="21"/>
      <c r="TKS150" s="21"/>
      <c r="TKT150" s="21"/>
      <c r="TKU150" s="21"/>
      <c r="TKV150" s="21"/>
      <c r="TKW150" s="21"/>
      <c r="TKX150" s="21"/>
      <c r="TKY150" s="21"/>
      <c r="TKZ150" s="21"/>
      <c r="TLA150" s="21"/>
      <c r="TLB150" s="21"/>
      <c r="TLC150" s="21"/>
      <c r="TLD150" s="21"/>
      <c r="TLE150" s="21"/>
      <c r="TLF150" s="21"/>
      <c r="TLG150" s="21"/>
      <c r="TLH150" s="21"/>
      <c r="TLI150" s="21"/>
      <c r="TLJ150" s="21"/>
      <c r="TLK150" s="21"/>
      <c r="TLL150" s="21"/>
      <c r="TLM150" s="21"/>
      <c r="TLN150" s="21"/>
      <c r="TLO150" s="21"/>
      <c r="TLP150" s="21"/>
      <c r="TLQ150" s="21"/>
      <c r="TLR150" s="21"/>
      <c r="TLS150" s="21"/>
      <c r="TLT150" s="21"/>
      <c r="TLU150" s="21"/>
      <c r="TLV150" s="21"/>
      <c r="TLW150" s="21"/>
      <c r="TLX150" s="21"/>
      <c r="TLY150" s="21"/>
      <c r="TLZ150" s="21"/>
      <c r="TMA150" s="21"/>
      <c r="TMB150" s="21"/>
      <c r="TMC150" s="21"/>
      <c r="TMD150" s="21"/>
      <c r="TME150" s="21"/>
      <c r="TMF150" s="21"/>
      <c r="TMG150" s="21"/>
      <c r="TMH150" s="21"/>
      <c r="TMI150" s="21"/>
      <c r="TMJ150" s="21"/>
      <c r="TMK150" s="21"/>
      <c r="TML150" s="21"/>
      <c r="TMM150" s="21"/>
      <c r="TMN150" s="21"/>
      <c r="TMO150" s="21"/>
      <c r="TMP150" s="21"/>
      <c r="TMQ150" s="21"/>
      <c r="TMR150" s="21"/>
      <c r="TMS150" s="21"/>
      <c r="TMT150" s="21"/>
      <c r="TMU150" s="21"/>
      <c r="TMV150" s="21"/>
      <c r="TMW150" s="21"/>
      <c r="TMX150" s="21"/>
      <c r="TMY150" s="21"/>
      <c r="TMZ150" s="21"/>
      <c r="TNA150" s="21"/>
      <c r="TNB150" s="21"/>
      <c r="TNC150" s="21"/>
      <c r="TND150" s="21"/>
      <c r="TNE150" s="21"/>
      <c r="TNF150" s="21"/>
      <c r="TNG150" s="21"/>
      <c r="TNH150" s="21"/>
      <c r="TNI150" s="21"/>
      <c r="TNJ150" s="21"/>
      <c r="TNK150" s="21"/>
      <c r="TNL150" s="21"/>
      <c r="TNM150" s="21"/>
      <c r="TNN150" s="21"/>
      <c r="TNO150" s="21"/>
      <c r="TNP150" s="21"/>
      <c r="TNQ150" s="21"/>
      <c r="TNR150" s="21"/>
      <c r="TNS150" s="21"/>
      <c r="TNT150" s="21"/>
      <c r="TNU150" s="21"/>
      <c r="TNV150" s="21"/>
      <c r="TNW150" s="21"/>
      <c r="TNX150" s="21"/>
      <c r="TNY150" s="21"/>
      <c r="TNZ150" s="21"/>
      <c r="TOA150" s="21"/>
      <c r="TOB150" s="21"/>
      <c r="TOC150" s="21"/>
      <c r="TOD150" s="21"/>
      <c r="TOE150" s="21"/>
      <c r="TOF150" s="21"/>
      <c r="TOG150" s="21"/>
      <c r="TOH150" s="21"/>
      <c r="TOI150" s="21"/>
      <c r="TOJ150" s="21"/>
      <c r="TOK150" s="21"/>
      <c r="TOL150" s="21"/>
      <c r="TOM150" s="21"/>
      <c r="TON150" s="21"/>
      <c r="TOO150" s="21"/>
      <c r="TOP150" s="21"/>
      <c r="TOQ150" s="21"/>
      <c r="TOR150" s="21"/>
      <c r="TOS150" s="21"/>
      <c r="TOT150" s="21"/>
      <c r="TOU150" s="21"/>
      <c r="TOV150" s="21"/>
      <c r="TOW150" s="21"/>
      <c r="TOX150" s="21"/>
      <c r="TOY150" s="21"/>
      <c r="TOZ150" s="21"/>
      <c r="TPA150" s="21"/>
      <c r="TPB150" s="21"/>
      <c r="TPC150" s="21"/>
      <c r="TPD150" s="21"/>
      <c r="TPE150" s="21"/>
      <c r="TPF150" s="21"/>
      <c r="TPG150" s="21"/>
      <c r="TPH150" s="21"/>
      <c r="TPI150" s="21"/>
      <c r="TPJ150" s="21"/>
      <c r="TPK150" s="21"/>
      <c r="TPL150" s="21"/>
      <c r="TPM150" s="21"/>
      <c r="TPN150" s="21"/>
      <c r="TPO150" s="21"/>
      <c r="TPP150" s="21"/>
      <c r="TPQ150" s="21"/>
      <c r="TPR150" s="21"/>
      <c r="TPS150" s="21"/>
      <c r="TPT150" s="21"/>
      <c r="TPU150" s="21"/>
      <c r="TPV150" s="21"/>
      <c r="TPW150" s="21"/>
      <c r="TPX150" s="21"/>
      <c r="TPY150" s="21"/>
      <c r="TPZ150" s="21"/>
      <c r="TQA150" s="21"/>
      <c r="TQB150" s="21"/>
      <c r="TQC150" s="21"/>
      <c r="TQD150" s="21"/>
      <c r="TQE150" s="21"/>
      <c r="TQF150" s="21"/>
      <c r="TQG150" s="21"/>
      <c r="TQH150" s="21"/>
      <c r="TQI150" s="21"/>
      <c r="TQJ150" s="21"/>
      <c r="TQK150" s="21"/>
      <c r="TQL150" s="21"/>
      <c r="TQM150" s="21"/>
      <c r="TQN150" s="21"/>
      <c r="TQO150" s="21"/>
      <c r="TQP150" s="21"/>
      <c r="TQQ150" s="21"/>
      <c r="TQR150" s="21"/>
      <c r="TQS150" s="21"/>
      <c r="TQT150" s="21"/>
      <c r="TQU150" s="21"/>
      <c r="TQV150" s="21"/>
      <c r="TQW150" s="21"/>
      <c r="TQX150" s="21"/>
      <c r="TQY150" s="21"/>
      <c r="TQZ150" s="21"/>
      <c r="TRA150" s="21"/>
      <c r="TRB150" s="21"/>
      <c r="TRC150" s="21"/>
      <c r="TRD150" s="21"/>
      <c r="TRE150" s="21"/>
      <c r="TRF150" s="21"/>
      <c r="TRG150" s="21"/>
      <c r="TRH150" s="21"/>
      <c r="TRI150" s="21"/>
      <c r="TRJ150" s="21"/>
      <c r="TRK150" s="21"/>
      <c r="TRL150" s="21"/>
      <c r="TRM150" s="21"/>
      <c r="TRN150" s="21"/>
      <c r="TRO150" s="21"/>
      <c r="TRP150" s="21"/>
      <c r="TRQ150" s="21"/>
      <c r="TRR150" s="21"/>
      <c r="TRS150" s="21"/>
      <c r="TRT150" s="21"/>
      <c r="TRU150" s="21"/>
      <c r="TRV150" s="21"/>
      <c r="TRW150" s="21"/>
      <c r="TRX150" s="21"/>
      <c r="TRY150" s="21"/>
      <c r="TRZ150" s="21"/>
      <c r="TSA150" s="21"/>
      <c r="TSB150" s="21"/>
      <c r="TSC150" s="21"/>
      <c r="TSD150" s="21"/>
      <c r="TSE150" s="21"/>
      <c r="TSF150" s="21"/>
      <c r="TSG150" s="21"/>
      <c r="TSH150" s="21"/>
      <c r="TSI150" s="21"/>
      <c r="TSJ150" s="21"/>
      <c r="TSK150" s="21"/>
      <c r="TSL150" s="21"/>
      <c r="TSM150" s="21"/>
      <c r="TSN150" s="21"/>
      <c r="TSO150" s="21"/>
      <c r="TSP150" s="21"/>
      <c r="TSQ150" s="21"/>
      <c r="TSR150" s="21"/>
      <c r="TSS150" s="21"/>
      <c r="TST150" s="21"/>
      <c r="TSU150" s="21"/>
      <c r="TSV150" s="21"/>
      <c r="TSW150" s="21"/>
      <c r="TSX150" s="21"/>
      <c r="TSY150" s="21"/>
      <c r="TSZ150" s="21"/>
      <c r="TTA150" s="21"/>
      <c r="TTB150" s="21"/>
      <c r="TTC150" s="21"/>
      <c r="TTD150" s="21"/>
      <c r="TTE150" s="21"/>
      <c r="TTF150" s="21"/>
      <c r="TTG150" s="21"/>
      <c r="TTH150" s="21"/>
      <c r="TTI150" s="21"/>
      <c r="TTJ150" s="21"/>
      <c r="TTK150" s="21"/>
      <c r="TTL150" s="21"/>
      <c r="TTM150" s="21"/>
      <c r="TTN150" s="21"/>
      <c r="TTO150" s="21"/>
      <c r="TTP150" s="21"/>
      <c r="TTQ150" s="21"/>
      <c r="TTR150" s="21"/>
      <c r="TTS150" s="21"/>
      <c r="TTT150" s="21"/>
      <c r="TTU150" s="21"/>
      <c r="TTV150" s="21"/>
      <c r="TTW150" s="21"/>
      <c r="TTX150" s="21"/>
      <c r="TTY150" s="21"/>
      <c r="TTZ150" s="21"/>
      <c r="TUA150" s="21"/>
      <c r="TUB150" s="21"/>
      <c r="TUC150" s="21"/>
      <c r="TUD150" s="21"/>
      <c r="TUE150" s="21"/>
      <c r="TUF150" s="21"/>
      <c r="TUG150" s="21"/>
      <c r="TUH150" s="21"/>
      <c r="TUI150" s="21"/>
      <c r="TUJ150" s="21"/>
      <c r="TUK150" s="21"/>
      <c r="TUL150" s="21"/>
      <c r="TUM150" s="21"/>
      <c r="TUN150" s="21"/>
      <c r="TUO150" s="21"/>
      <c r="TUP150" s="21"/>
      <c r="TUQ150" s="21"/>
      <c r="TUR150" s="21"/>
      <c r="TUS150" s="21"/>
      <c r="TUT150" s="21"/>
      <c r="TUU150" s="21"/>
      <c r="TUV150" s="21"/>
      <c r="TUW150" s="21"/>
      <c r="TUX150" s="21"/>
      <c r="TUY150" s="21"/>
      <c r="TUZ150" s="21"/>
      <c r="TVA150" s="21"/>
      <c r="TVB150" s="21"/>
      <c r="TVC150" s="21"/>
      <c r="TVD150" s="21"/>
      <c r="TVE150" s="21"/>
      <c r="TVF150" s="21"/>
      <c r="TVG150" s="21"/>
      <c r="TVH150" s="21"/>
      <c r="TVI150" s="21"/>
      <c r="TVJ150" s="21"/>
      <c r="TVK150" s="21"/>
      <c r="TVL150" s="21"/>
      <c r="TVM150" s="21"/>
      <c r="TVN150" s="21"/>
      <c r="TVO150" s="21"/>
      <c r="TVP150" s="21"/>
      <c r="TVQ150" s="21"/>
      <c r="TVR150" s="21"/>
      <c r="TVS150" s="21"/>
      <c r="TVT150" s="21"/>
      <c r="TVU150" s="21"/>
      <c r="TVV150" s="21"/>
      <c r="TVW150" s="21"/>
      <c r="TVX150" s="21"/>
      <c r="TVY150" s="21"/>
      <c r="TVZ150" s="21"/>
      <c r="TWA150" s="21"/>
      <c r="TWB150" s="21"/>
      <c r="TWC150" s="21"/>
      <c r="TWD150" s="21"/>
      <c r="TWE150" s="21"/>
      <c r="TWF150" s="21"/>
      <c r="TWG150" s="21"/>
      <c r="TWH150" s="21"/>
      <c r="TWI150" s="21"/>
      <c r="TWJ150" s="21"/>
      <c r="TWK150" s="21"/>
      <c r="TWL150" s="21"/>
      <c r="TWM150" s="21"/>
      <c r="TWN150" s="21"/>
      <c r="TWO150" s="21"/>
      <c r="TWP150" s="21"/>
      <c r="TWQ150" s="21"/>
      <c r="TWR150" s="21"/>
      <c r="TWS150" s="21"/>
      <c r="TWT150" s="21"/>
      <c r="TWU150" s="21"/>
      <c r="TWV150" s="21"/>
      <c r="TWW150" s="21"/>
      <c r="TWX150" s="21"/>
      <c r="TWY150" s="21"/>
      <c r="TWZ150" s="21"/>
      <c r="TXA150" s="21"/>
      <c r="TXB150" s="21"/>
      <c r="TXC150" s="21"/>
      <c r="TXD150" s="21"/>
      <c r="TXE150" s="21"/>
      <c r="TXF150" s="21"/>
      <c r="TXG150" s="21"/>
      <c r="TXH150" s="21"/>
      <c r="TXI150" s="21"/>
      <c r="TXJ150" s="21"/>
      <c r="TXK150" s="21"/>
      <c r="TXL150" s="21"/>
      <c r="TXM150" s="21"/>
      <c r="TXN150" s="21"/>
      <c r="TXO150" s="21"/>
      <c r="TXP150" s="21"/>
      <c r="TXQ150" s="21"/>
      <c r="TXR150" s="21"/>
      <c r="TXS150" s="21"/>
      <c r="TXT150" s="21"/>
      <c r="TXU150" s="21"/>
      <c r="TXV150" s="21"/>
      <c r="TXW150" s="21"/>
      <c r="TXX150" s="21"/>
      <c r="TXY150" s="21"/>
      <c r="TXZ150" s="21"/>
      <c r="TYA150" s="21"/>
      <c r="TYB150" s="21"/>
      <c r="TYC150" s="21"/>
      <c r="TYD150" s="21"/>
      <c r="TYE150" s="21"/>
      <c r="TYF150" s="21"/>
      <c r="TYG150" s="21"/>
      <c r="TYH150" s="21"/>
      <c r="TYI150" s="21"/>
      <c r="TYJ150" s="21"/>
      <c r="TYK150" s="21"/>
      <c r="TYL150" s="21"/>
      <c r="TYM150" s="21"/>
      <c r="TYN150" s="21"/>
      <c r="TYO150" s="21"/>
      <c r="TYP150" s="21"/>
      <c r="TYQ150" s="21"/>
      <c r="TYR150" s="21"/>
      <c r="TYS150" s="21"/>
      <c r="TYT150" s="21"/>
      <c r="TYU150" s="21"/>
      <c r="TYV150" s="21"/>
      <c r="TYW150" s="21"/>
      <c r="TYX150" s="21"/>
      <c r="TYY150" s="21"/>
      <c r="TYZ150" s="21"/>
      <c r="TZA150" s="21"/>
      <c r="TZB150" s="21"/>
      <c r="TZC150" s="21"/>
      <c r="TZD150" s="21"/>
      <c r="TZE150" s="21"/>
      <c r="TZF150" s="21"/>
      <c r="TZG150" s="21"/>
      <c r="TZH150" s="21"/>
      <c r="TZI150" s="21"/>
      <c r="TZJ150" s="21"/>
      <c r="TZK150" s="21"/>
      <c r="TZL150" s="21"/>
      <c r="TZM150" s="21"/>
      <c r="TZN150" s="21"/>
      <c r="TZO150" s="21"/>
      <c r="TZP150" s="21"/>
      <c r="TZQ150" s="21"/>
      <c r="TZR150" s="21"/>
      <c r="TZS150" s="21"/>
      <c r="TZT150" s="21"/>
      <c r="TZU150" s="21"/>
      <c r="TZV150" s="21"/>
      <c r="TZW150" s="21"/>
      <c r="TZX150" s="21"/>
      <c r="TZY150" s="21"/>
      <c r="TZZ150" s="21"/>
      <c r="UAA150" s="21"/>
      <c r="UAB150" s="21"/>
      <c r="UAC150" s="21"/>
      <c r="UAD150" s="21"/>
      <c r="UAE150" s="21"/>
      <c r="UAF150" s="21"/>
      <c r="UAG150" s="21"/>
      <c r="UAH150" s="21"/>
      <c r="UAI150" s="21"/>
      <c r="UAJ150" s="21"/>
      <c r="UAK150" s="21"/>
      <c r="UAL150" s="21"/>
      <c r="UAM150" s="21"/>
      <c r="UAN150" s="21"/>
      <c r="UAO150" s="21"/>
      <c r="UAP150" s="21"/>
      <c r="UAQ150" s="21"/>
      <c r="UAR150" s="21"/>
      <c r="UAS150" s="21"/>
      <c r="UAT150" s="21"/>
      <c r="UAU150" s="21"/>
      <c r="UAV150" s="21"/>
      <c r="UAW150" s="21"/>
      <c r="UAX150" s="21"/>
      <c r="UAY150" s="21"/>
      <c r="UAZ150" s="21"/>
      <c r="UBA150" s="21"/>
      <c r="UBB150" s="21"/>
      <c r="UBC150" s="21"/>
      <c r="UBD150" s="21"/>
      <c r="UBE150" s="21"/>
      <c r="UBF150" s="21"/>
      <c r="UBG150" s="21"/>
      <c r="UBH150" s="21"/>
      <c r="UBI150" s="21"/>
      <c r="UBJ150" s="21"/>
      <c r="UBK150" s="21"/>
      <c r="UBL150" s="21"/>
      <c r="UBM150" s="21"/>
      <c r="UBN150" s="21"/>
      <c r="UBO150" s="21"/>
      <c r="UBP150" s="21"/>
      <c r="UBQ150" s="21"/>
      <c r="UBR150" s="21"/>
      <c r="UBS150" s="21"/>
      <c r="UBT150" s="21"/>
      <c r="UBU150" s="21"/>
      <c r="UBV150" s="21"/>
      <c r="UBW150" s="21"/>
      <c r="UBX150" s="21"/>
      <c r="UBY150" s="21"/>
      <c r="UBZ150" s="21"/>
      <c r="UCA150" s="21"/>
      <c r="UCB150" s="21"/>
      <c r="UCC150" s="21"/>
      <c r="UCD150" s="21"/>
      <c r="UCE150" s="21"/>
      <c r="UCF150" s="21"/>
      <c r="UCG150" s="21"/>
      <c r="UCH150" s="21"/>
      <c r="UCI150" s="21"/>
      <c r="UCJ150" s="21"/>
      <c r="UCK150" s="21"/>
      <c r="UCL150" s="21"/>
      <c r="UCM150" s="21"/>
      <c r="UCN150" s="21"/>
      <c r="UCO150" s="21"/>
      <c r="UCP150" s="21"/>
      <c r="UCQ150" s="21"/>
      <c r="UCR150" s="21"/>
      <c r="UCS150" s="21"/>
      <c r="UCT150" s="21"/>
      <c r="UCU150" s="21"/>
      <c r="UCV150" s="21"/>
      <c r="UCW150" s="21"/>
      <c r="UCX150" s="21"/>
      <c r="UCY150" s="21"/>
      <c r="UCZ150" s="21"/>
      <c r="UDA150" s="21"/>
      <c r="UDB150" s="21"/>
      <c r="UDC150" s="21"/>
      <c r="UDD150" s="21"/>
      <c r="UDE150" s="21"/>
      <c r="UDF150" s="21"/>
      <c r="UDG150" s="21"/>
      <c r="UDH150" s="21"/>
      <c r="UDI150" s="21"/>
      <c r="UDJ150" s="21"/>
      <c r="UDK150" s="21"/>
      <c r="UDL150" s="21"/>
      <c r="UDM150" s="21"/>
      <c r="UDN150" s="21"/>
      <c r="UDO150" s="21"/>
      <c r="UDP150" s="21"/>
      <c r="UDQ150" s="21"/>
      <c r="UDR150" s="21"/>
      <c r="UDS150" s="21"/>
      <c r="UDT150" s="21"/>
      <c r="UDU150" s="21"/>
      <c r="UDV150" s="21"/>
      <c r="UDW150" s="21"/>
      <c r="UDX150" s="21"/>
      <c r="UDY150" s="21"/>
      <c r="UDZ150" s="21"/>
      <c r="UEA150" s="21"/>
      <c r="UEB150" s="21"/>
      <c r="UEC150" s="21"/>
      <c r="UED150" s="21"/>
      <c r="UEE150" s="21"/>
      <c r="UEF150" s="21"/>
      <c r="UEG150" s="21"/>
      <c r="UEH150" s="21"/>
      <c r="UEI150" s="21"/>
      <c r="UEJ150" s="21"/>
      <c r="UEK150" s="21"/>
      <c r="UEL150" s="21"/>
      <c r="UEM150" s="21"/>
      <c r="UEN150" s="21"/>
      <c r="UEO150" s="21"/>
      <c r="UEP150" s="21"/>
      <c r="UEQ150" s="21"/>
      <c r="UER150" s="21"/>
      <c r="UES150" s="21"/>
      <c r="UET150" s="21"/>
      <c r="UEU150" s="21"/>
      <c r="UEV150" s="21"/>
      <c r="UEW150" s="21"/>
      <c r="UEX150" s="21"/>
      <c r="UEY150" s="21"/>
      <c r="UEZ150" s="21"/>
      <c r="UFA150" s="21"/>
      <c r="UFB150" s="21"/>
      <c r="UFC150" s="21"/>
      <c r="UFD150" s="21"/>
      <c r="UFE150" s="21"/>
      <c r="UFF150" s="21"/>
      <c r="UFG150" s="21"/>
      <c r="UFH150" s="21"/>
      <c r="UFI150" s="21"/>
      <c r="UFJ150" s="21"/>
      <c r="UFK150" s="21"/>
      <c r="UFL150" s="21"/>
      <c r="UFM150" s="21"/>
      <c r="UFN150" s="21"/>
      <c r="UFO150" s="21"/>
      <c r="UFP150" s="21"/>
      <c r="UFQ150" s="21"/>
      <c r="UFR150" s="21"/>
      <c r="UFS150" s="21"/>
      <c r="UFT150" s="21"/>
      <c r="UFU150" s="21"/>
      <c r="UFV150" s="21"/>
      <c r="UFW150" s="21"/>
      <c r="UFX150" s="21"/>
      <c r="UFY150" s="21"/>
      <c r="UFZ150" s="21"/>
      <c r="UGA150" s="21"/>
      <c r="UGB150" s="21"/>
      <c r="UGC150" s="21"/>
      <c r="UGD150" s="21"/>
      <c r="UGE150" s="21"/>
      <c r="UGF150" s="21"/>
      <c r="UGG150" s="21"/>
      <c r="UGH150" s="21"/>
      <c r="UGI150" s="21"/>
      <c r="UGJ150" s="21"/>
      <c r="UGK150" s="21"/>
      <c r="UGL150" s="21"/>
      <c r="UGM150" s="21"/>
      <c r="UGN150" s="21"/>
      <c r="UGO150" s="21"/>
      <c r="UGP150" s="21"/>
      <c r="UGQ150" s="21"/>
      <c r="UGR150" s="21"/>
      <c r="UGS150" s="21"/>
      <c r="UGT150" s="21"/>
      <c r="UGU150" s="21"/>
      <c r="UGV150" s="21"/>
      <c r="UGW150" s="21"/>
      <c r="UGX150" s="21"/>
      <c r="UGY150" s="21"/>
      <c r="UGZ150" s="21"/>
      <c r="UHA150" s="21"/>
      <c r="UHB150" s="21"/>
      <c r="UHC150" s="21"/>
      <c r="UHD150" s="21"/>
      <c r="UHE150" s="21"/>
      <c r="UHF150" s="21"/>
      <c r="UHG150" s="21"/>
      <c r="UHH150" s="21"/>
      <c r="UHI150" s="21"/>
      <c r="UHJ150" s="21"/>
      <c r="UHK150" s="21"/>
      <c r="UHL150" s="21"/>
      <c r="UHM150" s="21"/>
      <c r="UHN150" s="21"/>
      <c r="UHO150" s="21"/>
      <c r="UHP150" s="21"/>
      <c r="UHQ150" s="21"/>
      <c r="UHR150" s="21"/>
      <c r="UHS150" s="21"/>
      <c r="UHT150" s="21"/>
      <c r="UHU150" s="21"/>
      <c r="UHV150" s="21"/>
      <c r="UHW150" s="21"/>
      <c r="UHX150" s="21"/>
      <c r="UHY150" s="21"/>
      <c r="UHZ150" s="21"/>
      <c r="UIA150" s="21"/>
      <c r="UIB150" s="21"/>
      <c r="UIC150" s="21"/>
      <c r="UID150" s="21"/>
      <c r="UIE150" s="21"/>
      <c r="UIF150" s="21"/>
      <c r="UIG150" s="21"/>
      <c r="UIH150" s="21"/>
      <c r="UII150" s="21"/>
      <c r="UIJ150" s="21"/>
      <c r="UIK150" s="21"/>
      <c r="UIL150" s="21"/>
      <c r="UIM150" s="21"/>
      <c r="UIN150" s="21"/>
      <c r="UIO150" s="21"/>
      <c r="UIP150" s="21"/>
      <c r="UIQ150" s="21"/>
      <c r="UIR150" s="21"/>
      <c r="UIS150" s="21"/>
      <c r="UIT150" s="21"/>
      <c r="UIU150" s="21"/>
      <c r="UIV150" s="21"/>
      <c r="UIW150" s="21"/>
      <c r="UIX150" s="21"/>
      <c r="UIY150" s="21"/>
      <c r="UIZ150" s="21"/>
      <c r="UJA150" s="21"/>
      <c r="UJB150" s="21"/>
      <c r="UJC150" s="21"/>
      <c r="UJD150" s="21"/>
      <c r="UJE150" s="21"/>
      <c r="UJF150" s="21"/>
      <c r="UJG150" s="21"/>
      <c r="UJH150" s="21"/>
      <c r="UJI150" s="21"/>
      <c r="UJJ150" s="21"/>
      <c r="UJK150" s="21"/>
      <c r="UJL150" s="21"/>
      <c r="UJM150" s="21"/>
      <c r="UJN150" s="21"/>
      <c r="UJO150" s="21"/>
      <c r="UJP150" s="21"/>
      <c r="UJQ150" s="21"/>
      <c r="UJR150" s="21"/>
      <c r="UJS150" s="21"/>
      <c r="UJT150" s="21"/>
      <c r="UJU150" s="21"/>
      <c r="UJV150" s="21"/>
      <c r="UJW150" s="21"/>
      <c r="UJX150" s="21"/>
      <c r="UJY150" s="21"/>
      <c r="UJZ150" s="21"/>
      <c r="UKA150" s="21"/>
      <c r="UKB150" s="21"/>
      <c r="UKC150" s="21"/>
      <c r="UKD150" s="21"/>
      <c r="UKE150" s="21"/>
      <c r="UKF150" s="21"/>
      <c r="UKG150" s="21"/>
      <c r="UKH150" s="21"/>
      <c r="UKI150" s="21"/>
      <c r="UKJ150" s="21"/>
      <c r="UKK150" s="21"/>
      <c r="UKL150" s="21"/>
      <c r="UKM150" s="21"/>
      <c r="UKN150" s="21"/>
      <c r="UKO150" s="21"/>
      <c r="UKP150" s="21"/>
      <c r="UKQ150" s="21"/>
      <c r="UKR150" s="21"/>
      <c r="UKS150" s="21"/>
      <c r="UKT150" s="21"/>
      <c r="UKU150" s="21"/>
      <c r="UKV150" s="21"/>
      <c r="UKW150" s="21"/>
      <c r="UKX150" s="21"/>
      <c r="UKY150" s="21"/>
      <c r="UKZ150" s="21"/>
      <c r="ULA150" s="21"/>
      <c r="ULB150" s="21"/>
      <c r="ULC150" s="21"/>
      <c r="ULD150" s="21"/>
      <c r="ULE150" s="21"/>
      <c r="ULF150" s="21"/>
      <c r="ULG150" s="21"/>
      <c r="ULH150" s="21"/>
      <c r="ULI150" s="21"/>
      <c r="ULJ150" s="21"/>
      <c r="ULK150" s="21"/>
      <c r="ULL150" s="21"/>
      <c r="ULM150" s="21"/>
      <c r="ULN150" s="21"/>
      <c r="ULO150" s="21"/>
      <c r="ULP150" s="21"/>
      <c r="ULQ150" s="21"/>
      <c r="ULR150" s="21"/>
      <c r="ULS150" s="21"/>
      <c r="ULT150" s="21"/>
      <c r="ULU150" s="21"/>
      <c r="ULV150" s="21"/>
      <c r="ULW150" s="21"/>
      <c r="ULX150" s="21"/>
      <c r="ULY150" s="21"/>
      <c r="ULZ150" s="21"/>
      <c r="UMA150" s="21"/>
      <c r="UMB150" s="21"/>
      <c r="UMC150" s="21"/>
      <c r="UMD150" s="21"/>
      <c r="UME150" s="21"/>
      <c r="UMF150" s="21"/>
      <c r="UMG150" s="21"/>
      <c r="UMH150" s="21"/>
      <c r="UMI150" s="21"/>
      <c r="UMJ150" s="21"/>
      <c r="UMK150" s="21"/>
      <c r="UML150" s="21"/>
      <c r="UMM150" s="21"/>
      <c r="UMN150" s="21"/>
      <c r="UMO150" s="21"/>
      <c r="UMP150" s="21"/>
      <c r="UMQ150" s="21"/>
      <c r="UMR150" s="21"/>
      <c r="UMS150" s="21"/>
      <c r="UMT150" s="21"/>
      <c r="UMU150" s="21"/>
      <c r="UMV150" s="21"/>
      <c r="UMW150" s="21"/>
      <c r="UMX150" s="21"/>
      <c r="UMY150" s="21"/>
      <c r="UMZ150" s="21"/>
      <c r="UNA150" s="21"/>
      <c r="UNB150" s="21"/>
      <c r="UNC150" s="21"/>
      <c r="UND150" s="21"/>
      <c r="UNE150" s="21"/>
      <c r="UNF150" s="21"/>
      <c r="UNG150" s="21"/>
      <c r="UNH150" s="21"/>
      <c r="UNI150" s="21"/>
      <c r="UNJ150" s="21"/>
      <c r="UNK150" s="21"/>
      <c r="UNL150" s="21"/>
      <c r="UNM150" s="21"/>
      <c r="UNN150" s="21"/>
      <c r="UNO150" s="21"/>
      <c r="UNP150" s="21"/>
      <c r="UNQ150" s="21"/>
      <c r="UNR150" s="21"/>
      <c r="UNS150" s="21"/>
      <c r="UNT150" s="21"/>
      <c r="UNU150" s="21"/>
      <c r="UNV150" s="21"/>
      <c r="UNW150" s="21"/>
      <c r="UNX150" s="21"/>
      <c r="UNY150" s="21"/>
      <c r="UNZ150" s="21"/>
      <c r="UOA150" s="21"/>
      <c r="UOB150" s="21"/>
      <c r="UOC150" s="21"/>
      <c r="UOD150" s="21"/>
      <c r="UOE150" s="21"/>
      <c r="UOF150" s="21"/>
      <c r="UOG150" s="21"/>
      <c r="UOH150" s="21"/>
      <c r="UOI150" s="21"/>
      <c r="UOJ150" s="21"/>
      <c r="UOK150" s="21"/>
      <c r="UOL150" s="21"/>
      <c r="UOM150" s="21"/>
      <c r="UON150" s="21"/>
      <c r="UOO150" s="21"/>
      <c r="UOP150" s="21"/>
      <c r="UOQ150" s="21"/>
      <c r="UOR150" s="21"/>
      <c r="UOS150" s="21"/>
      <c r="UOT150" s="21"/>
      <c r="UOU150" s="21"/>
      <c r="UOV150" s="21"/>
      <c r="UOW150" s="21"/>
      <c r="UOX150" s="21"/>
      <c r="UOY150" s="21"/>
      <c r="UOZ150" s="21"/>
      <c r="UPA150" s="21"/>
      <c r="UPB150" s="21"/>
      <c r="UPC150" s="21"/>
      <c r="UPD150" s="21"/>
      <c r="UPE150" s="21"/>
      <c r="UPF150" s="21"/>
      <c r="UPG150" s="21"/>
      <c r="UPH150" s="21"/>
      <c r="UPI150" s="21"/>
      <c r="UPJ150" s="21"/>
      <c r="UPK150" s="21"/>
      <c r="UPL150" s="21"/>
      <c r="UPM150" s="21"/>
      <c r="UPN150" s="21"/>
      <c r="UPO150" s="21"/>
      <c r="UPP150" s="21"/>
      <c r="UPQ150" s="21"/>
      <c r="UPR150" s="21"/>
      <c r="UPS150" s="21"/>
      <c r="UPT150" s="21"/>
      <c r="UPU150" s="21"/>
      <c r="UPV150" s="21"/>
      <c r="UPW150" s="21"/>
      <c r="UPX150" s="21"/>
      <c r="UPY150" s="21"/>
      <c r="UPZ150" s="21"/>
      <c r="UQA150" s="21"/>
      <c r="UQB150" s="21"/>
      <c r="UQC150" s="21"/>
      <c r="UQD150" s="21"/>
      <c r="UQE150" s="21"/>
      <c r="UQF150" s="21"/>
      <c r="UQG150" s="21"/>
      <c r="UQH150" s="21"/>
      <c r="UQI150" s="21"/>
      <c r="UQJ150" s="21"/>
      <c r="UQK150" s="21"/>
      <c r="UQL150" s="21"/>
      <c r="UQM150" s="21"/>
      <c r="UQN150" s="21"/>
      <c r="UQO150" s="21"/>
      <c r="UQP150" s="21"/>
      <c r="UQQ150" s="21"/>
      <c r="UQR150" s="21"/>
      <c r="UQS150" s="21"/>
      <c r="UQT150" s="21"/>
      <c r="UQU150" s="21"/>
      <c r="UQV150" s="21"/>
      <c r="UQW150" s="21"/>
      <c r="UQX150" s="21"/>
      <c r="UQY150" s="21"/>
      <c r="UQZ150" s="21"/>
      <c r="URA150" s="21"/>
      <c r="URB150" s="21"/>
      <c r="URC150" s="21"/>
      <c r="URD150" s="21"/>
      <c r="URE150" s="21"/>
      <c r="URF150" s="21"/>
      <c r="URG150" s="21"/>
      <c r="URH150" s="21"/>
      <c r="URI150" s="21"/>
      <c r="URJ150" s="21"/>
      <c r="URK150" s="21"/>
      <c r="URL150" s="21"/>
      <c r="URM150" s="21"/>
      <c r="URN150" s="21"/>
      <c r="URO150" s="21"/>
      <c r="URP150" s="21"/>
      <c r="URQ150" s="21"/>
      <c r="URR150" s="21"/>
      <c r="URS150" s="21"/>
      <c r="URT150" s="21"/>
      <c r="URU150" s="21"/>
      <c r="URV150" s="21"/>
      <c r="URW150" s="21"/>
      <c r="URX150" s="21"/>
      <c r="URY150" s="21"/>
      <c r="URZ150" s="21"/>
      <c r="USA150" s="21"/>
      <c r="USB150" s="21"/>
      <c r="USC150" s="21"/>
      <c r="USD150" s="21"/>
      <c r="USE150" s="21"/>
      <c r="USF150" s="21"/>
      <c r="USG150" s="21"/>
      <c r="USH150" s="21"/>
      <c r="USI150" s="21"/>
      <c r="USJ150" s="21"/>
      <c r="USK150" s="21"/>
      <c r="USL150" s="21"/>
      <c r="USM150" s="21"/>
      <c r="USN150" s="21"/>
      <c r="USO150" s="21"/>
      <c r="USP150" s="21"/>
      <c r="USQ150" s="21"/>
      <c r="USR150" s="21"/>
      <c r="USS150" s="21"/>
      <c r="UST150" s="21"/>
      <c r="USU150" s="21"/>
      <c r="USV150" s="21"/>
      <c r="USW150" s="21"/>
      <c r="USX150" s="21"/>
      <c r="USY150" s="21"/>
      <c r="USZ150" s="21"/>
      <c r="UTA150" s="21"/>
      <c r="UTB150" s="21"/>
      <c r="UTC150" s="21"/>
      <c r="UTD150" s="21"/>
      <c r="UTE150" s="21"/>
      <c r="UTF150" s="21"/>
      <c r="UTG150" s="21"/>
      <c r="UTH150" s="21"/>
      <c r="UTI150" s="21"/>
      <c r="UTJ150" s="21"/>
      <c r="UTK150" s="21"/>
      <c r="UTL150" s="21"/>
      <c r="UTM150" s="21"/>
      <c r="UTN150" s="21"/>
      <c r="UTO150" s="21"/>
      <c r="UTP150" s="21"/>
      <c r="UTQ150" s="21"/>
      <c r="UTR150" s="21"/>
      <c r="UTS150" s="21"/>
      <c r="UTT150" s="21"/>
      <c r="UTU150" s="21"/>
      <c r="UTV150" s="21"/>
      <c r="UTW150" s="21"/>
      <c r="UTX150" s="21"/>
      <c r="UTY150" s="21"/>
      <c r="UTZ150" s="21"/>
      <c r="UUA150" s="21"/>
      <c r="UUB150" s="21"/>
      <c r="UUC150" s="21"/>
      <c r="UUD150" s="21"/>
      <c r="UUE150" s="21"/>
      <c r="UUF150" s="21"/>
      <c r="UUG150" s="21"/>
      <c r="UUH150" s="21"/>
      <c r="UUI150" s="21"/>
      <c r="UUJ150" s="21"/>
      <c r="UUK150" s="21"/>
      <c r="UUL150" s="21"/>
      <c r="UUM150" s="21"/>
      <c r="UUN150" s="21"/>
      <c r="UUO150" s="21"/>
      <c r="UUP150" s="21"/>
      <c r="UUQ150" s="21"/>
      <c r="UUR150" s="21"/>
      <c r="UUS150" s="21"/>
      <c r="UUT150" s="21"/>
      <c r="UUU150" s="21"/>
      <c r="UUV150" s="21"/>
      <c r="UUW150" s="21"/>
      <c r="UUX150" s="21"/>
      <c r="UUY150" s="21"/>
      <c r="UUZ150" s="21"/>
      <c r="UVA150" s="21"/>
      <c r="UVB150" s="21"/>
      <c r="UVC150" s="21"/>
      <c r="UVD150" s="21"/>
      <c r="UVE150" s="21"/>
      <c r="UVF150" s="21"/>
      <c r="UVG150" s="21"/>
      <c r="UVH150" s="21"/>
      <c r="UVI150" s="21"/>
      <c r="UVJ150" s="21"/>
      <c r="UVK150" s="21"/>
      <c r="UVL150" s="21"/>
      <c r="UVM150" s="21"/>
      <c r="UVN150" s="21"/>
      <c r="UVO150" s="21"/>
      <c r="UVP150" s="21"/>
      <c r="UVQ150" s="21"/>
      <c r="UVR150" s="21"/>
      <c r="UVS150" s="21"/>
      <c r="UVT150" s="21"/>
      <c r="UVU150" s="21"/>
      <c r="UVV150" s="21"/>
      <c r="UVW150" s="21"/>
      <c r="UVX150" s="21"/>
      <c r="UVY150" s="21"/>
      <c r="UVZ150" s="21"/>
      <c r="UWA150" s="21"/>
      <c r="UWB150" s="21"/>
      <c r="UWC150" s="21"/>
      <c r="UWD150" s="21"/>
      <c r="UWE150" s="21"/>
      <c r="UWF150" s="21"/>
      <c r="UWG150" s="21"/>
      <c r="UWH150" s="21"/>
      <c r="UWI150" s="21"/>
      <c r="UWJ150" s="21"/>
      <c r="UWK150" s="21"/>
      <c r="UWL150" s="21"/>
      <c r="UWM150" s="21"/>
      <c r="UWN150" s="21"/>
      <c r="UWO150" s="21"/>
      <c r="UWP150" s="21"/>
      <c r="UWQ150" s="21"/>
      <c r="UWR150" s="21"/>
      <c r="UWS150" s="21"/>
      <c r="UWT150" s="21"/>
      <c r="UWU150" s="21"/>
      <c r="UWV150" s="21"/>
      <c r="UWW150" s="21"/>
      <c r="UWX150" s="21"/>
      <c r="UWY150" s="21"/>
      <c r="UWZ150" s="21"/>
      <c r="UXA150" s="21"/>
      <c r="UXB150" s="21"/>
      <c r="UXC150" s="21"/>
      <c r="UXD150" s="21"/>
      <c r="UXE150" s="21"/>
      <c r="UXF150" s="21"/>
      <c r="UXG150" s="21"/>
      <c r="UXH150" s="21"/>
      <c r="UXI150" s="21"/>
      <c r="UXJ150" s="21"/>
      <c r="UXK150" s="21"/>
      <c r="UXL150" s="21"/>
      <c r="UXM150" s="21"/>
      <c r="UXN150" s="21"/>
      <c r="UXO150" s="21"/>
      <c r="UXP150" s="21"/>
      <c r="UXQ150" s="21"/>
      <c r="UXR150" s="21"/>
      <c r="UXS150" s="21"/>
      <c r="UXT150" s="21"/>
      <c r="UXU150" s="21"/>
      <c r="UXV150" s="21"/>
      <c r="UXW150" s="21"/>
      <c r="UXX150" s="21"/>
      <c r="UXY150" s="21"/>
      <c r="UXZ150" s="21"/>
      <c r="UYA150" s="21"/>
      <c r="UYB150" s="21"/>
      <c r="UYC150" s="21"/>
      <c r="UYD150" s="21"/>
      <c r="UYE150" s="21"/>
      <c r="UYF150" s="21"/>
      <c r="UYG150" s="21"/>
      <c r="UYH150" s="21"/>
      <c r="UYI150" s="21"/>
      <c r="UYJ150" s="21"/>
      <c r="UYK150" s="21"/>
      <c r="UYL150" s="21"/>
      <c r="UYM150" s="21"/>
      <c r="UYN150" s="21"/>
      <c r="UYO150" s="21"/>
      <c r="UYP150" s="21"/>
      <c r="UYQ150" s="21"/>
      <c r="UYR150" s="21"/>
      <c r="UYS150" s="21"/>
      <c r="UYT150" s="21"/>
      <c r="UYU150" s="21"/>
      <c r="UYV150" s="21"/>
      <c r="UYW150" s="21"/>
      <c r="UYX150" s="21"/>
      <c r="UYY150" s="21"/>
      <c r="UYZ150" s="21"/>
      <c r="UZA150" s="21"/>
      <c r="UZB150" s="21"/>
      <c r="UZC150" s="21"/>
      <c r="UZD150" s="21"/>
      <c r="UZE150" s="21"/>
      <c r="UZF150" s="21"/>
      <c r="UZG150" s="21"/>
      <c r="UZH150" s="21"/>
      <c r="UZI150" s="21"/>
      <c r="UZJ150" s="21"/>
      <c r="UZK150" s="21"/>
      <c r="UZL150" s="21"/>
      <c r="UZM150" s="21"/>
      <c r="UZN150" s="21"/>
      <c r="UZO150" s="21"/>
      <c r="UZP150" s="21"/>
      <c r="UZQ150" s="21"/>
      <c r="UZR150" s="21"/>
      <c r="UZS150" s="21"/>
      <c r="UZT150" s="21"/>
      <c r="UZU150" s="21"/>
      <c r="UZV150" s="21"/>
      <c r="UZW150" s="21"/>
      <c r="UZX150" s="21"/>
      <c r="UZY150" s="21"/>
      <c r="UZZ150" s="21"/>
      <c r="VAA150" s="21"/>
      <c r="VAB150" s="21"/>
      <c r="VAC150" s="21"/>
      <c r="VAD150" s="21"/>
      <c r="VAE150" s="21"/>
      <c r="VAF150" s="21"/>
      <c r="VAG150" s="21"/>
      <c r="VAH150" s="21"/>
      <c r="VAI150" s="21"/>
      <c r="VAJ150" s="21"/>
      <c r="VAK150" s="21"/>
      <c r="VAL150" s="21"/>
      <c r="VAM150" s="21"/>
      <c r="VAN150" s="21"/>
      <c r="VAO150" s="21"/>
      <c r="VAP150" s="21"/>
      <c r="VAQ150" s="21"/>
      <c r="VAR150" s="21"/>
      <c r="VAS150" s="21"/>
      <c r="VAT150" s="21"/>
      <c r="VAU150" s="21"/>
      <c r="VAV150" s="21"/>
      <c r="VAW150" s="21"/>
      <c r="VAX150" s="21"/>
      <c r="VAY150" s="21"/>
      <c r="VAZ150" s="21"/>
      <c r="VBA150" s="21"/>
      <c r="VBB150" s="21"/>
      <c r="VBC150" s="21"/>
      <c r="VBD150" s="21"/>
      <c r="VBE150" s="21"/>
      <c r="VBF150" s="21"/>
      <c r="VBG150" s="21"/>
      <c r="VBH150" s="21"/>
      <c r="VBI150" s="21"/>
      <c r="VBJ150" s="21"/>
      <c r="VBK150" s="21"/>
      <c r="VBL150" s="21"/>
      <c r="VBM150" s="21"/>
      <c r="VBN150" s="21"/>
      <c r="VBO150" s="21"/>
      <c r="VBP150" s="21"/>
      <c r="VBQ150" s="21"/>
      <c r="VBR150" s="21"/>
      <c r="VBS150" s="21"/>
      <c r="VBT150" s="21"/>
      <c r="VBU150" s="21"/>
      <c r="VBV150" s="21"/>
      <c r="VBW150" s="21"/>
      <c r="VBX150" s="21"/>
      <c r="VBY150" s="21"/>
      <c r="VBZ150" s="21"/>
      <c r="VCA150" s="21"/>
      <c r="VCB150" s="21"/>
      <c r="VCC150" s="21"/>
      <c r="VCD150" s="21"/>
      <c r="VCE150" s="21"/>
      <c r="VCF150" s="21"/>
      <c r="VCG150" s="21"/>
      <c r="VCH150" s="21"/>
      <c r="VCI150" s="21"/>
      <c r="VCJ150" s="21"/>
      <c r="VCK150" s="21"/>
      <c r="VCL150" s="21"/>
      <c r="VCM150" s="21"/>
      <c r="VCN150" s="21"/>
      <c r="VCO150" s="21"/>
      <c r="VCP150" s="21"/>
      <c r="VCQ150" s="21"/>
      <c r="VCR150" s="21"/>
      <c r="VCS150" s="21"/>
      <c r="VCT150" s="21"/>
      <c r="VCU150" s="21"/>
      <c r="VCV150" s="21"/>
      <c r="VCW150" s="21"/>
      <c r="VCX150" s="21"/>
      <c r="VCY150" s="21"/>
      <c r="VCZ150" s="21"/>
      <c r="VDA150" s="21"/>
      <c r="VDB150" s="21"/>
      <c r="VDC150" s="21"/>
      <c r="VDD150" s="21"/>
      <c r="VDE150" s="21"/>
      <c r="VDF150" s="21"/>
      <c r="VDG150" s="21"/>
      <c r="VDH150" s="21"/>
      <c r="VDI150" s="21"/>
      <c r="VDJ150" s="21"/>
      <c r="VDK150" s="21"/>
      <c r="VDL150" s="21"/>
      <c r="VDM150" s="21"/>
      <c r="VDN150" s="21"/>
      <c r="VDO150" s="21"/>
      <c r="VDP150" s="21"/>
      <c r="VDQ150" s="21"/>
      <c r="VDR150" s="21"/>
      <c r="VDS150" s="21"/>
      <c r="VDT150" s="21"/>
      <c r="VDU150" s="21"/>
      <c r="VDV150" s="21"/>
      <c r="VDW150" s="21"/>
      <c r="VDX150" s="21"/>
      <c r="VDY150" s="21"/>
      <c r="VDZ150" s="21"/>
      <c r="VEA150" s="21"/>
      <c r="VEB150" s="21"/>
      <c r="VEC150" s="21"/>
      <c r="VED150" s="21"/>
      <c r="VEE150" s="21"/>
      <c r="VEF150" s="21"/>
      <c r="VEG150" s="21"/>
      <c r="VEH150" s="21"/>
      <c r="VEI150" s="21"/>
      <c r="VEJ150" s="21"/>
      <c r="VEK150" s="21"/>
      <c r="VEL150" s="21"/>
      <c r="VEM150" s="21"/>
      <c r="VEN150" s="21"/>
      <c r="VEO150" s="21"/>
      <c r="VEP150" s="21"/>
      <c r="VEQ150" s="21"/>
      <c r="VER150" s="21"/>
      <c r="VES150" s="21"/>
      <c r="VET150" s="21"/>
      <c r="VEU150" s="21"/>
      <c r="VEV150" s="21"/>
      <c r="VEW150" s="21"/>
      <c r="VEX150" s="21"/>
      <c r="VEY150" s="21"/>
      <c r="VEZ150" s="21"/>
      <c r="VFA150" s="21"/>
      <c r="VFB150" s="21"/>
      <c r="VFC150" s="21"/>
      <c r="VFD150" s="21"/>
      <c r="VFE150" s="21"/>
      <c r="VFF150" s="21"/>
      <c r="VFG150" s="21"/>
      <c r="VFH150" s="21"/>
      <c r="VFI150" s="21"/>
      <c r="VFJ150" s="21"/>
      <c r="VFK150" s="21"/>
      <c r="VFL150" s="21"/>
      <c r="VFM150" s="21"/>
      <c r="VFN150" s="21"/>
      <c r="VFO150" s="21"/>
      <c r="VFP150" s="21"/>
      <c r="VFQ150" s="21"/>
      <c r="VFR150" s="21"/>
      <c r="VFS150" s="21"/>
      <c r="VFT150" s="21"/>
      <c r="VFU150" s="21"/>
      <c r="VFV150" s="21"/>
      <c r="VFW150" s="21"/>
      <c r="VFX150" s="21"/>
      <c r="VFY150" s="21"/>
      <c r="VFZ150" s="21"/>
      <c r="VGA150" s="21"/>
      <c r="VGB150" s="21"/>
      <c r="VGC150" s="21"/>
      <c r="VGD150" s="21"/>
      <c r="VGE150" s="21"/>
      <c r="VGF150" s="21"/>
      <c r="VGG150" s="21"/>
      <c r="VGH150" s="21"/>
      <c r="VGI150" s="21"/>
      <c r="VGJ150" s="21"/>
      <c r="VGK150" s="21"/>
      <c r="VGL150" s="21"/>
      <c r="VGM150" s="21"/>
      <c r="VGN150" s="21"/>
      <c r="VGO150" s="21"/>
      <c r="VGP150" s="21"/>
      <c r="VGQ150" s="21"/>
      <c r="VGR150" s="21"/>
      <c r="VGS150" s="21"/>
      <c r="VGT150" s="21"/>
      <c r="VGU150" s="21"/>
      <c r="VGV150" s="21"/>
      <c r="VGW150" s="21"/>
      <c r="VGX150" s="21"/>
      <c r="VGY150" s="21"/>
      <c r="VGZ150" s="21"/>
      <c r="VHA150" s="21"/>
      <c r="VHB150" s="21"/>
      <c r="VHC150" s="21"/>
      <c r="VHD150" s="21"/>
      <c r="VHE150" s="21"/>
      <c r="VHF150" s="21"/>
      <c r="VHG150" s="21"/>
      <c r="VHH150" s="21"/>
      <c r="VHI150" s="21"/>
      <c r="VHJ150" s="21"/>
      <c r="VHK150" s="21"/>
      <c r="VHL150" s="21"/>
      <c r="VHM150" s="21"/>
      <c r="VHN150" s="21"/>
      <c r="VHO150" s="21"/>
      <c r="VHP150" s="21"/>
      <c r="VHQ150" s="21"/>
      <c r="VHR150" s="21"/>
      <c r="VHS150" s="21"/>
      <c r="VHT150" s="21"/>
      <c r="VHU150" s="21"/>
      <c r="VHV150" s="21"/>
      <c r="VHW150" s="21"/>
      <c r="VHX150" s="21"/>
      <c r="VHY150" s="21"/>
      <c r="VHZ150" s="21"/>
      <c r="VIA150" s="21"/>
      <c r="VIB150" s="21"/>
      <c r="VIC150" s="21"/>
      <c r="VID150" s="21"/>
      <c r="VIE150" s="21"/>
      <c r="VIF150" s="21"/>
      <c r="VIG150" s="21"/>
      <c r="VIH150" s="21"/>
      <c r="VII150" s="21"/>
      <c r="VIJ150" s="21"/>
      <c r="VIK150" s="21"/>
      <c r="VIL150" s="21"/>
      <c r="VIM150" s="21"/>
      <c r="VIN150" s="21"/>
      <c r="VIO150" s="21"/>
      <c r="VIP150" s="21"/>
      <c r="VIQ150" s="21"/>
      <c r="VIR150" s="21"/>
      <c r="VIS150" s="21"/>
      <c r="VIT150" s="21"/>
      <c r="VIU150" s="21"/>
      <c r="VIV150" s="21"/>
      <c r="VIW150" s="21"/>
      <c r="VIX150" s="21"/>
      <c r="VIY150" s="21"/>
      <c r="VIZ150" s="21"/>
      <c r="VJA150" s="21"/>
      <c r="VJB150" s="21"/>
      <c r="VJC150" s="21"/>
      <c r="VJD150" s="21"/>
      <c r="VJE150" s="21"/>
      <c r="VJF150" s="21"/>
      <c r="VJG150" s="21"/>
      <c r="VJH150" s="21"/>
      <c r="VJI150" s="21"/>
      <c r="VJJ150" s="21"/>
      <c r="VJK150" s="21"/>
      <c r="VJL150" s="21"/>
      <c r="VJM150" s="21"/>
      <c r="VJN150" s="21"/>
      <c r="VJO150" s="21"/>
      <c r="VJP150" s="21"/>
      <c r="VJQ150" s="21"/>
      <c r="VJR150" s="21"/>
      <c r="VJS150" s="21"/>
      <c r="VJT150" s="21"/>
      <c r="VJU150" s="21"/>
      <c r="VJV150" s="21"/>
      <c r="VJW150" s="21"/>
      <c r="VJX150" s="21"/>
      <c r="VJY150" s="21"/>
      <c r="VJZ150" s="21"/>
      <c r="VKA150" s="21"/>
      <c r="VKB150" s="21"/>
      <c r="VKC150" s="21"/>
      <c r="VKD150" s="21"/>
      <c r="VKE150" s="21"/>
      <c r="VKF150" s="21"/>
      <c r="VKG150" s="21"/>
      <c r="VKH150" s="21"/>
      <c r="VKI150" s="21"/>
      <c r="VKJ150" s="21"/>
      <c r="VKK150" s="21"/>
      <c r="VKL150" s="21"/>
      <c r="VKM150" s="21"/>
      <c r="VKN150" s="21"/>
      <c r="VKO150" s="21"/>
      <c r="VKP150" s="21"/>
      <c r="VKQ150" s="21"/>
      <c r="VKR150" s="21"/>
      <c r="VKS150" s="21"/>
      <c r="VKT150" s="21"/>
      <c r="VKU150" s="21"/>
      <c r="VKV150" s="21"/>
      <c r="VKW150" s="21"/>
      <c r="VKX150" s="21"/>
      <c r="VKY150" s="21"/>
      <c r="VKZ150" s="21"/>
      <c r="VLA150" s="21"/>
      <c r="VLB150" s="21"/>
      <c r="VLC150" s="21"/>
      <c r="VLD150" s="21"/>
      <c r="VLE150" s="21"/>
      <c r="VLF150" s="21"/>
      <c r="VLG150" s="21"/>
      <c r="VLH150" s="21"/>
      <c r="VLI150" s="21"/>
      <c r="VLJ150" s="21"/>
      <c r="VLK150" s="21"/>
      <c r="VLL150" s="21"/>
      <c r="VLM150" s="21"/>
      <c r="VLN150" s="21"/>
      <c r="VLO150" s="21"/>
      <c r="VLP150" s="21"/>
      <c r="VLQ150" s="21"/>
      <c r="VLR150" s="21"/>
      <c r="VLS150" s="21"/>
      <c r="VLT150" s="21"/>
      <c r="VLU150" s="21"/>
      <c r="VLV150" s="21"/>
      <c r="VLW150" s="21"/>
      <c r="VLX150" s="21"/>
      <c r="VLY150" s="21"/>
      <c r="VLZ150" s="21"/>
      <c r="VMA150" s="21"/>
      <c r="VMB150" s="21"/>
      <c r="VMC150" s="21"/>
      <c r="VMD150" s="21"/>
      <c r="VME150" s="21"/>
      <c r="VMF150" s="21"/>
      <c r="VMG150" s="21"/>
      <c r="VMH150" s="21"/>
      <c r="VMI150" s="21"/>
      <c r="VMJ150" s="21"/>
      <c r="VMK150" s="21"/>
      <c r="VML150" s="21"/>
      <c r="VMM150" s="21"/>
      <c r="VMN150" s="21"/>
      <c r="VMO150" s="21"/>
      <c r="VMP150" s="21"/>
      <c r="VMQ150" s="21"/>
      <c r="VMR150" s="21"/>
      <c r="VMS150" s="21"/>
      <c r="VMT150" s="21"/>
      <c r="VMU150" s="21"/>
      <c r="VMV150" s="21"/>
      <c r="VMW150" s="21"/>
      <c r="VMX150" s="21"/>
      <c r="VMY150" s="21"/>
      <c r="VMZ150" s="21"/>
      <c r="VNA150" s="21"/>
      <c r="VNB150" s="21"/>
      <c r="VNC150" s="21"/>
      <c r="VND150" s="21"/>
      <c r="VNE150" s="21"/>
      <c r="VNF150" s="21"/>
      <c r="VNG150" s="21"/>
      <c r="VNH150" s="21"/>
      <c r="VNI150" s="21"/>
      <c r="VNJ150" s="21"/>
      <c r="VNK150" s="21"/>
      <c r="VNL150" s="21"/>
      <c r="VNM150" s="21"/>
      <c r="VNN150" s="21"/>
      <c r="VNO150" s="21"/>
      <c r="VNP150" s="21"/>
      <c r="VNQ150" s="21"/>
      <c r="VNR150" s="21"/>
      <c r="VNS150" s="21"/>
      <c r="VNT150" s="21"/>
      <c r="VNU150" s="21"/>
      <c r="VNV150" s="21"/>
      <c r="VNW150" s="21"/>
      <c r="VNX150" s="21"/>
      <c r="VNY150" s="21"/>
      <c r="VNZ150" s="21"/>
      <c r="VOA150" s="21"/>
      <c r="VOB150" s="21"/>
      <c r="VOC150" s="21"/>
      <c r="VOD150" s="21"/>
      <c r="VOE150" s="21"/>
      <c r="VOF150" s="21"/>
      <c r="VOG150" s="21"/>
      <c r="VOH150" s="21"/>
      <c r="VOI150" s="21"/>
      <c r="VOJ150" s="21"/>
      <c r="VOK150" s="21"/>
      <c r="VOL150" s="21"/>
      <c r="VOM150" s="21"/>
      <c r="VON150" s="21"/>
      <c r="VOO150" s="21"/>
      <c r="VOP150" s="21"/>
      <c r="VOQ150" s="21"/>
      <c r="VOR150" s="21"/>
      <c r="VOS150" s="21"/>
      <c r="VOT150" s="21"/>
      <c r="VOU150" s="21"/>
      <c r="VOV150" s="21"/>
      <c r="VOW150" s="21"/>
      <c r="VOX150" s="21"/>
      <c r="VOY150" s="21"/>
      <c r="VOZ150" s="21"/>
      <c r="VPA150" s="21"/>
      <c r="VPB150" s="21"/>
      <c r="VPC150" s="21"/>
      <c r="VPD150" s="21"/>
      <c r="VPE150" s="21"/>
      <c r="VPF150" s="21"/>
      <c r="VPG150" s="21"/>
      <c r="VPH150" s="21"/>
      <c r="VPI150" s="21"/>
      <c r="VPJ150" s="21"/>
      <c r="VPK150" s="21"/>
      <c r="VPL150" s="21"/>
      <c r="VPM150" s="21"/>
      <c r="VPN150" s="21"/>
      <c r="VPO150" s="21"/>
      <c r="VPP150" s="21"/>
      <c r="VPQ150" s="21"/>
      <c r="VPR150" s="21"/>
      <c r="VPS150" s="21"/>
      <c r="VPT150" s="21"/>
      <c r="VPU150" s="21"/>
      <c r="VPV150" s="21"/>
      <c r="VPW150" s="21"/>
      <c r="VPX150" s="21"/>
      <c r="VPY150" s="21"/>
      <c r="VPZ150" s="21"/>
      <c r="VQA150" s="21"/>
      <c r="VQB150" s="21"/>
      <c r="VQC150" s="21"/>
      <c r="VQD150" s="21"/>
      <c r="VQE150" s="21"/>
      <c r="VQF150" s="21"/>
      <c r="VQG150" s="21"/>
      <c r="VQH150" s="21"/>
      <c r="VQI150" s="21"/>
      <c r="VQJ150" s="21"/>
      <c r="VQK150" s="21"/>
      <c r="VQL150" s="21"/>
      <c r="VQM150" s="21"/>
      <c r="VQN150" s="21"/>
      <c r="VQO150" s="21"/>
      <c r="VQP150" s="21"/>
      <c r="VQQ150" s="21"/>
      <c r="VQR150" s="21"/>
      <c r="VQS150" s="21"/>
      <c r="VQT150" s="21"/>
      <c r="VQU150" s="21"/>
      <c r="VQV150" s="21"/>
      <c r="VQW150" s="21"/>
      <c r="VQX150" s="21"/>
      <c r="VQY150" s="21"/>
      <c r="VQZ150" s="21"/>
      <c r="VRA150" s="21"/>
      <c r="VRB150" s="21"/>
      <c r="VRC150" s="21"/>
      <c r="VRD150" s="21"/>
      <c r="VRE150" s="21"/>
      <c r="VRF150" s="21"/>
      <c r="VRG150" s="21"/>
      <c r="VRH150" s="21"/>
      <c r="VRI150" s="21"/>
      <c r="VRJ150" s="21"/>
      <c r="VRK150" s="21"/>
      <c r="VRL150" s="21"/>
      <c r="VRM150" s="21"/>
      <c r="VRN150" s="21"/>
      <c r="VRO150" s="21"/>
      <c r="VRP150" s="21"/>
      <c r="VRQ150" s="21"/>
      <c r="VRR150" s="21"/>
      <c r="VRS150" s="21"/>
      <c r="VRT150" s="21"/>
      <c r="VRU150" s="21"/>
      <c r="VRV150" s="21"/>
      <c r="VRW150" s="21"/>
      <c r="VRX150" s="21"/>
      <c r="VRY150" s="21"/>
      <c r="VRZ150" s="21"/>
      <c r="VSA150" s="21"/>
      <c r="VSB150" s="21"/>
      <c r="VSC150" s="21"/>
      <c r="VSD150" s="21"/>
      <c r="VSE150" s="21"/>
      <c r="VSF150" s="21"/>
      <c r="VSG150" s="21"/>
      <c r="VSH150" s="21"/>
      <c r="VSI150" s="21"/>
      <c r="VSJ150" s="21"/>
      <c r="VSK150" s="21"/>
      <c r="VSL150" s="21"/>
      <c r="VSM150" s="21"/>
      <c r="VSN150" s="21"/>
      <c r="VSO150" s="21"/>
      <c r="VSP150" s="21"/>
      <c r="VSQ150" s="21"/>
      <c r="VSR150" s="21"/>
      <c r="VSS150" s="21"/>
      <c r="VST150" s="21"/>
      <c r="VSU150" s="21"/>
      <c r="VSV150" s="21"/>
      <c r="VSW150" s="21"/>
      <c r="VSX150" s="21"/>
      <c r="VSY150" s="21"/>
      <c r="VSZ150" s="21"/>
      <c r="VTA150" s="21"/>
      <c r="VTB150" s="21"/>
      <c r="VTC150" s="21"/>
      <c r="VTD150" s="21"/>
      <c r="VTE150" s="21"/>
      <c r="VTF150" s="21"/>
      <c r="VTG150" s="21"/>
      <c r="VTH150" s="21"/>
      <c r="VTI150" s="21"/>
      <c r="VTJ150" s="21"/>
      <c r="VTK150" s="21"/>
      <c r="VTL150" s="21"/>
      <c r="VTM150" s="21"/>
      <c r="VTN150" s="21"/>
      <c r="VTO150" s="21"/>
      <c r="VTP150" s="21"/>
      <c r="VTQ150" s="21"/>
      <c r="VTR150" s="21"/>
      <c r="VTS150" s="21"/>
      <c r="VTT150" s="21"/>
      <c r="VTU150" s="21"/>
      <c r="VTV150" s="21"/>
      <c r="VTW150" s="21"/>
      <c r="VTX150" s="21"/>
      <c r="VTY150" s="21"/>
      <c r="VTZ150" s="21"/>
      <c r="VUA150" s="21"/>
      <c r="VUB150" s="21"/>
      <c r="VUC150" s="21"/>
      <c r="VUD150" s="21"/>
      <c r="VUE150" s="21"/>
      <c r="VUF150" s="21"/>
      <c r="VUG150" s="21"/>
      <c r="VUH150" s="21"/>
      <c r="VUI150" s="21"/>
      <c r="VUJ150" s="21"/>
      <c r="VUK150" s="21"/>
      <c r="VUL150" s="21"/>
      <c r="VUM150" s="21"/>
      <c r="VUN150" s="21"/>
      <c r="VUO150" s="21"/>
      <c r="VUP150" s="21"/>
      <c r="VUQ150" s="21"/>
      <c r="VUR150" s="21"/>
      <c r="VUS150" s="21"/>
      <c r="VUT150" s="21"/>
      <c r="VUU150" s="21"/>
      <c r="VUV150" s="21"/>
      <c r="VUW150" s="21"/>
      <c r="VUX150" s="21"/>
      <c r="VUY150" s="21"/>
      <c r="VUZ150" s="21"/>
      <c r="VVA150" s="21"/>
      <c r="VVB150" s="21"/>
      <c r="VVC150" s="21"/>
      <c r="VVD150" s="21"/>
      <c r="VVE150" s="21"/>
      <c r="VVF150" s="21"/>
      <c r="VVG150" s="21"/>
      <c r="VVH150" s="21"/>
      <c r="VVI150" s="21"/>
      <c r="VVJ150" s="21"/>
      <c r="VVK150" s="21"/>
      <c r="VVL150" s="21"/>
      <c r="VVM150" s="21"/>
      <c r="VVN150" s="21"/>
      <c r="VVO150" s="21"/>
      <c r="VVP150" s="21"/>
      <c r="VVQ150" s="21"/>
      <c r="VVR150" s="21"/>
      <c r="VVS150" s="21"/>
      <c r="VVT150" s="21"/>
      <c r="VVU150" s="21"/>
      <c r="VVV150" s="21"/>
      <c r="VVW150" s="21"/>
      <c r="VVX150" s="21"/>
      <c r="VVY150" s="21"/>
      <c r="VVZ150" s="21"/>
      <c r="VWA150" s="21"/>
      <c r="VWB150" s="21"/>
      <c r="VWC150" s="21"/>
      <c r="VWD150" s="21"/>
      <c r="VWE150" s="21"/>
      <c r="VWF150" s="21"/>
      <c r="VWG150" s="21"/>
      <c r="VWH150" s="21"/>
      <c r="VWI150" s="21"/>
      <c r="VWJ150" s="21"/>
      <c r="VWK150" s="21"/>
      <c r="VWL150" s="21"/>
      <c r="VWM150" s="21"/>
      <c r="VWN150" s="21"/>
      <c r="VWO150" s="21"/>
      <c r="VWP150" s="21"/>
      <c r="VWQ150" s="21"/>
      <c r="VWR150" s="21"/>
      <c r="VWS150" s="21"/>
      <c r="VWT150" s="21"/>
      <c r="VWU150" s="21"/>
      <c r="VWV150" s="21"/>
      <c r="VWW150" s="21"/>
      <c r="VWX150" s="21"/>
      <c r="VWY150" s="21"/>
      <c r="VWZ150" s="21"/>
      <c r="VXA150" s="21"/>
      <c r="VXB150" s="21"/>
      <c r="VXC150" s="21"/>
      <c r="VXD150" s="21"/>
      <c r="VXE150" s="21"/>
      <c r="VXF150" s="21"/>
      <c r="VXG150" s="21"/>
      <c r="VXH150" s="21"/>
      <c r="VXI150" s="21"/>
      <c r="VXJ150" s="21"/>
      <c r="VXK150" s="21"/>
      <c r="VXL150" s="21"/>
      <c r="VXM150" s="21"/>
      <c r="VXN150" s="21"/>
      <c r="VXO150" s="21"/>
      <c r="VXP150" s="21"/>
      <c r="VXQ150" s="21"/>
      <c r="VXR150" s="21"/>
      <c r="VXS150" s="21"/>
      <c r="VXT150" s="21"/>
      <c r="VXU150" s="21"/>
      <c r="VXV150" s="21"/>
      <c r="VXW150" s="21"/>
      <c r="VXX150" s="21"/>
      <c r="VXY150" s="21"/>
      <c r="VXZ150" s="21"/>
      <c r="VYA150" s="21"/>
      <c r="VYB150" s="21"/>
      <c r="VYC150" s="21"/>
      <c r="VYD150" s="21"/>
      <c r="VYE150" s="21"/>
      <c r="VYF150" s="21"/>
      <c r="VYG150" s="21"/>
      <c r="VYH150" s="21"/>
      <c r="VYI150" s="21"/>
      <c r="VYJ150" s="21"/>
      <c r="VYK150" s="21"/>
      <c r="VYL150" s="21"/>
      <c r="VYM150" s="21"/>
      <c r="VYN150" s="21"/>
      <c r="VYO150" s="21"/>
      <c r="VYP150" s="21"/>
      <c r="VYQ150" s="21"/>
      <c r="VYR150" s="21"/>
      <c r="VYS150" s="21"/>
      <c r="VYT150" s="21"/>
      <c r="VYU150" s="21"/>
      <c r="VYV150" s="21"/>
      <c r="VYW150" s="21"/>
      <c r="VYX150" s="21"/>
      <c r="VYY150" s="21"/>
      <c r="VYZ150" s="21"/>
      <c r="VZA150" s="21"/>
      <c r="VZB150" s="21"/>
      <c r="VZC150" s="21"/>
      <c r="VZD150" s="21"/>
      <c r="VZE150" s="21"/>
      <c r="VZF150" s="21"/>
      <c r="VZG150" s="21"/>
      <c r="VZH150" s="21"/>
      <c r="VZI150" s="21"/>
      <c r="VZJ150" s="21"/>
      <c r="VZK150" s="21"/>
      <c r="VZL150" s="21"/>
      <c r="VZM150" s="21"/>
      <c r="VZN150" s="21"/>
      <c r="VZO150" s="21"/>
      <c r="VZP150" s="21"/>
      <c r="VZQ150" s="21"/>
      <c r="VZR150" s="21"/>
      <c r="VZS150" s="21"/>
      <c r="VZT150" s="21"/>
      <c r="VZU150" s="21"/>
      <c r="VZV150" s="21"/>
      <c r="VZW150" s="21"/>
      <c r="VZX150" s="21"/>
      <c r="VZY150" s="21"/>
      <c r="VZZ150" s="21"/>
      <c r="WAA150" s="21"/>
      <c r="WAB150" s="21"/>
      <c r="WAC150" s="21"/>
      <c r="WAD150" s="21"/>
      <c r="WAE150" s="21"/>
      <c r="WAF150" s="21"/>
      <c r="WAG150" s="21"/>
      <c r="WAH150" s="21"/>
      <c r="WAI150" s="21"/>
      <c r="WAJ150" s="21"/>
      <c r="WAK150" s="21"/>
      <c r="WAL150" s="21"/>
      <c r="WAM150" s="21"/>
      <c r="WAN150" s="21"/>
      <c r="WAO150" s="21"/>
      <c r="WAP150" s="21"/>
      <c r="WAQ150" s="21"/>
      <c r="WAR150" s="21"/>
      <c r="WAS150" s="21"/>
      <c r="WAT150" s="21"/>
      <c r="WAU150" s="21"/>
      <c r="WAV150" s="21"/>
      <c r="WAW150" s="21"/>
      <c r="WAX150" s="21"/>
      <c r="WAY150" s="21"/>
      <c r="WAZ150" s="21"/>
      <c r="WBA150" s="21"/>
      <c r="WBB150" s="21"/>
      <c r="WBC150" s="21"/>
      <c r="WBD150" s="21"/>
      <c r="WBE150" s="21"/>
      <c r="WBF150" s="21"/>
      <c r="WBG150" s="21"/>
      <c r="WBH150" s="21"/>
      <c r="WBI150" s="21"/>
      <c r="WBJ150" s="21"/>
      <c r="WBK150" s="21"/>
      <c r="WBL150" s="21"/>
      <c r="WBM150" s="21"/>
      <c r="WBN150" s="21"/>
      <c r="WBO150" s="21"/>
      <c r="WBP150" s="21"/>
      <c r="WBQ150" s="21"/>
      <c r="WBR150" s="21"/>
      <c r="WBS150" s="21"/>
      <c r="WBT150" s="21"/>
      <c r="WBU150" s="21"/>
      <c r="WBV150" s="21"/>
      <c r="WBW150" s="21"/>
      <c r="WBX150" s="21"/>
      <c r="WBY150" s="21"/>
      <c r="WBZ150" s="21"/>
      <c r="WCA150" s="21"/>
      <c r="WCB150" s="21"/>
      <c r="WCC150" s="21"/>
      <c r="WCD150" s="21"/>
      <c r="WCE150" s="21"/>
      <c r="WCF150" s="21"/>
      <c r="WCG150" s="21"/>
      <c r="WCH150" s="21"/>
      <c r="WCI150" s="21"/>
      <c r="WCJ150" s="21"/>
      <c r="WCK150" s="21"/>
      <c r="WCL150" s="21"/>
      <c r="WCM150" s="21"/>
      <c r="WCN150" s="21"/>
      <c r="WCO150" s="21"/>
      <c r="WCP150" s="21"/>
      <c r="WCQ150" s="21"/>
      <c r="WCR150" s="21"/>
      <c r="WCS150" s="21"/>
      <c r="WCT150" s="21"/>
      <c r="WCU150" s="21"/>
      <c r="WCV150" s="21"/>
      <c r="WCW150" s="21"/>
      <c r="WCX150" s="21"/>
      <c r="WCY150" s="21"/>
      <c r="WCZ150" s="21"/>
      <c r="WDA150" s="21"/>
      <c r="WDB150" s="21"/>
      <c r="WDC150" s="21"/>
      <c r="WDD150" s="21"/>
      <c r="WDE150" s="21"/>
      <c r="WDF150" s="21"/>
      <c r="WDG150" s="21"/>
      <c r="WDH150" s="21"/>
      <c r="WDI150" s="21"/>
      <c r="WDJ150" s="21"/>
      <c r="WDK150" s="21"/>
      <c r="WDL150" s="21"/>
      <c r="WDM150" s="21"/>
      <c r="WDN150" s="21"/>
      <c r="WDO150" s="21"/>
      <c r="WDP150" s="21"/>
      <c r="WDQ150" s="21"/>
      <c r="WDR150" s="21"/>
      <c r="WDS150" s="21"/>
      <c r="WDT150" s="21"/>
      <c r="WDU150" s="21"/>
      <c r="WDV150" s="21"/>
      <c r="WDW150" s="21"/>
      <c r="WDX150" s="21"/>
      <c r="WDY150" s="21"/>
      <c r="WDZ150" s="21"/>
      <c r="WEA150" s="21"/>
      <c r="WEB150" s="21"/>
      <c r="WEC150" s="21"/>
      <c r="WED150" s="21"/>
      <c r="WEE150" s="21"/>
      <c r="WEF150" s="21"/>
      <c r="WEG150" s="21"/>
      <c r="WEH150" s="21"/>
      <c r="WEI150" s="21"/>
      <c r="WEJ150" s="21"/>
      <c r="WEK150" s="21"/>
      <c r="WEL150" s="21"/>
      <c r="WEM150" s="21"/>
      <c r="WEN150" s="21"/>
      <c r="WEO150" s="21"/>
      <c r="WEP150" s="21"/>
      <c r="WEQ150" s="21"/>
      <c r="WER150" s="21"/>
      <c r="WES150" s="21"/>
      <c r="WET150" s="21"/>
      <c r="WEU150" s="21"/>
      <c r="WEV150" s="21"/>
      <c r="WEW150" s="21"/>
      <c r="WEX150" s="21"/>
      <c r="WEY150" s="21"/>
      <c r="WEZ150" s="21"/>
      <c r="WFA150" s="21"/>
      <c r="WFB150" s="21"/>
      <c r="WFC150" s="21"/>
      <c r="WFD150" s="21"/>
      <c r="WFE150" s="21"/>
      <c r="WFF150" s="21"/>
      <c r="WFG150" s="21"/>
      <c r="WFH150" s="21"/>
      <c r="WFI150" s="21"/>
      <c r="WFJ150" s="21"/>
      <c r="WFK150" s="21"/>
      <c r="WFL150" s="21"/>
      <c r="WFM150" s="21"/>
      <c r="WFN150" s="21"/>
      <c r="WFO150" s="21"/>
      <c r="WFP150" s="21"/>
      <c r="WFQ150" s="21"/>
      <c r="WFR150" s="21"/>
      <c r="WFS150" s="21"/>
      <c r="WFT150" s="21"/>
      <c r="WFU150" s="21"/>
      <c r="WFV150" s="21"/>
      <c r="WFW150" s="21"/>
      <c r="WFX150" s="21"/>
      <c r="WFY150" s="21"/>
      <c r="WFZ150" s="21"/>
      <c r="WGA150" s="21"/>
      <c r="WGB150" s="21"/>
      <c r="WGC150" s="21"/>
      <c r="WGD150" s="21"/>
      <c r="WGE150" s="21"/>
      <c r="WGF150" s="21"/>
      <c r="WGG150" s="21"/>
      <c r="WGH150" s="21"/>
      <c r="WGI150" s="21"/>
      <c r="WGJ150" s="21"/>
      <c r="WGK150" s="21"/>
      <c r="WGL150" s="21"/>
      <c r="WGM150" s="21"/>
      <c r="WGN150" s="21"/>
      <c r="WGO150" s="21"/>
      <c r="WGP150" s="21"/>
      <c r="WGQ150" s="21"/>
      <c r="WGR150" s="21"/>
      <c r="WGS150" s="21"/>
      <c r="WGT150" s="21"/>
      <c r="WGU150" s="21"/>
      <c r="WGV150" s="21"/>
      <c r="WGW150" s="21"/>
      <c r="WGX150" s="21"/>
      <c r="WGY150" s="21"/>
      <c r="WGZ150" s="21"/>
      <c r="WHA150" s="21"/>
      <c r="WHB150" s="21"/>
      <c r="WHC150" s="21"/>
      <c r="WHD150" s="21"/>
      <c r="WHE150" s="21"/>
      <c r="WHF150" s="21"/>
      <c r="WHG150" s="21"/>
      <c r="WHH150" s="21"/>
      <c r="WHI150" s="21"/>
      <c r="WHJ150" s="21"/>
      <c r="WHK150" s="21"/>
      <c r="WHL150" s="21"/>
      <c r="WHM150" s="21"/>
      <c r="WHN150" s="21"/>
      <c r="WHO150" s="21"/>
      <c r="WHP150" s="21"/>
      <c r="WHQ150" s="21"/>
      <c r="WHR150" s="21"/>
      <c r="WHS150" s="21"/>
      <c r="WHT150" s="21"/>
      <c r="WHU150" s="21"/>
      <c r="WHV150" s="21"/>
      <c r="WHW150" s="21"/>
      <c r="WHX150" s="21"/>
      <c r="WHY150" s="21"/>
      <c r="WHZ150" s="21"/>
      <c r="WIA150" s="21"/>
      <c r="WIB150" s="21"/>
      <c r="WIC150" s="21"/>
      <c r="WID150" s="21"/>
      <c r="WIE150" s="21"/>
      <c r="WIF150" s="21"/>
      <c r="WIG150" s="21"/>
      <c r="WIH150" s="21"/>
      <c r="WII150" s="21"/>
      <c r="WIJ150" s="21"/>
      <c r="WIK150" s="21"/>
      <c r="WIL150" s="21"/>
      <c r="WIM150" s="21"/>
      <c r="WIN150" s="21"/>
      <c r="WIO150" s="21"/>
      <c r="WIP150" s="21"/>
      <c r="WIQ150" s="21"/>
      <c r="WIR150" s="21"/>
      <c r="WIS150" s="21"/>
      <c r="WIT150" s="21"/>
      <c r="WIU150" s="21"/>
      <c r="WIV150" s="21"/>
      <c r="WIW150" s="21"/>
      <c r="WIX150" s="21"/>
      <c r="WIY150" s="21"/>
      <c r="WIZ150" s="21"/>
      <c r="WJA150" s="21"/>
      <c r="WJB150" s="21"/>
      <c r="WJC150" s="21"/>
      <c r="WJD150" s="21"/>
      <c r="WJE150" s="21"/>
      <c r="WJF150" s="21"/>
      <c r="WJG150" s="21"/>
      <c r="WJH150" s="21"/>
      <c r="WJI150" s="21"/>
      <c r="WJJ150" s="21"/>
      <c r="WJK150" s="21"/>
      <c r="WJL150" s="21"/>
      <c r="WJM150" s="21"/>
      <c r="WJN150" s="21"/>
      <c r="WJO150" s="21"/>
      <c r="WJP150" s="21"/>
      <c r="WJQ150" s="21"/>
      <c r="WJR150" s="21"/>
      <c r="WJS150" s="21"/>
      <c r="WJT150" s="21"/>
      <c r="WJU150" s="21"/>
      <c r="WJV150" s="21"/>
      <c r="WJW150" s="21"/>
      <c r="WJX150" s="21"/>
      <c r="WJY150" s="21"/>
      <c r="WJZ150" s="21"/>
      <c r="WKA150" s="21"/>
      <c r="WKB150" s="21"/>
      <c r="WKC150" s="21"/>
      <c r="WKD150" s="21"/>
      <c r="WKE150" s="21"/>
      <c r="WKF150" s="21"/>
      <c r="WKG150" s="21"/>
      <c r="WKH150" s="21"/>
      <c r="WKI150" s="21"/>
      <c r="WKJ150" s="21"/>
      <c r="WKK150" s="21"/>
      <c r="WKL150" s="21"/>
      <c r="WKM150" s="21"/>
      <c r="WKN150" s="21"/>
      <c r="WKO150" s="21"/>
      <c r="WKP150" s="21"/>
      <c r="WKQ150" s="21"/>
      <c r="WKR150" s="21"/>
      <c r="WKS150" s="21"/>
      <c r="WKT150" s="21"/>
      <c r="WKU150" s="21"/>
      <c r="WKV150" s="21"/>
      <c r="WKW150" s="21"/>
      <c r="WKX150" s="21"/>
      <c r="WKY150" s="21"/>
      <c r="WKZ150" s="21"/>
      <c r="WLA150" s="21"/>
      <c r="WLB150" s="21"/>
      <c r="WLC150" s="21"/>
      <c r="WLD150" s="21"/>
      <c r="WLE150" s="21"/>
      <c r="WLF150" s="21"/>
      <c r="WLG150" s="21"/>
      <c r="WLH150" s="21"/>
      <c r="WLI150" s="21"/>
      <c r="WLJ150" s="21"/>
      <c r="WLK150" s="21"/>
      <c r="WLL150" s="21"/>
      <c r="WLM150" s="21"/>
      <c r="WLN150" s="21"/>
      <c r="WLO150" s="21"/>
      <c r="WLP150" s="21"/>
      <c r="WLQ150" s="21"/>
      <c r="WLR150" s="21"/>
      <c r="WLS150" s="21"/>
      <c r="WLT150" s="21"/>
      <c r="WLU150" s="21"/>
      <c r="WLV150" s="21"/>
      <c r="WLW150" s="21"/>
      <c r="WLX150" s="21"/>
      <c r="WLY150" s="21"/>
      <c r="WLZ150" s="21"/>
      <c r="WMA150" s="21"/>
      <c r="WMB150" s="21"/>
      <c r="WMC150" s="21"/>
      <c r="WMD150" s="21"/>
      <c r="WME150" s="21"/>
      <c r="WMF150" s="21"/>
      <c r="WMG150" s="21"/>
      <c r="WMH150" s="21"/>
      <c r="WMI150" s="21"/>
      <c r="WMJ150" s="21"/>
      <c r="WMK150" s="21"/>
      <c r="WML150" s="21"/>
      <c r="WMM150" s="21"/>
      <c r="WMN150" s="21"/>
      <c r="WMO150" s="21"/>
      <c r="WMP150" s="21"/>
      <c r="WMQ150" s="21"/>
      <c r="WMR150" s="21"/>
      <c r="WMS150" s="21"/>
      <c r="WMT150" s="21"/>
      <c r="WMU150" s="21"/>
      <c r="WMV150" s="21"/>
      <c r="WMW150" s="21"/>
      <c r="WMX150" s="21"/>
      <c r="WMY150" s="21"/>
      <c r="WMZ150" s="21"/>
      <c r="WNA150" s="21"/>
      <c r="WNB150" s="21"/>
      <c r="WNC150" s="21"/>
      <c r="WND150" s="21"/>
      <c r="WNE150" s="21"/>
      <c r="WNF150" s="21"/>
      <c r="WNG150" s="21"/>
      <c r="WNH150" s="21"/>
      <c r="WNI150" s="21"/>
      <c r="WNJ150" s="21"/>
      <c r="WNK150" s="21"/>
      <c r="WNL150" s="21"/>
      <c r="WNM150" s="21"/>
      <c r="WNN150" s="21"/>
      <c r="WNO150" s="21"/>
      <c r="WNP150" s="21"/>
      <c r="WNQ150" s="21"/>
      <c r="WNR150" s="21"/>
      <c r="WNS150" s="21"/>
      <c r="WNT150" s="21"/>
      <c r="WNU150" s="21"/>
      <c r="WNV150" s="21"/>
      <c r="WNW150" s="21"/>
      <c r="WNX150" s="21"/>
      <c r="WNY150" s="21"/>
      <c r="WNZ150" s="21"/>
      <c r="WOA150" s="21"/>
      <c r="WOB150" s="21"/>
      <c r="WOC150" s="21"/>
      <c r="WOD150" s="21"/>
      <c r="WOE150" s="21"/>
      <c r="WOF150" s="21"/>
      <c r="WOG150" s="21"/>
      <c r="WOH150" s="21"/>
      <c r="WOI150" s="21"/>
      <c r="WOJ150" s="21"/>
      <c r="WOK150" s="21"/>
      <c r="WOL150" s="21"/>
      <c r="WOM150" s="21"/>
      <c r="WON150" s="21"/>
      <c r="WOO150" s="21"/>
      <c r="WOP150" s="21"/>
      <c r="WOQ150" s="21"/>
      <c r="WOR150" s="21"/>
      <c r="WOS150" s="21"/>
      <c r="WOT150" s="21"/>
      <c r="WOU150" s="21"/>
      <c r="WOV150" s="21"/>
      <c r="WOW150" s="21"/>
      <c r="WOX150" s="21"/>
      <c r="WOY150" s="21"/>
      <c r="WOZ150" s="21"/>
      <c r="WPA150" s="21"/>
      <c r="WPB150" s="21"/>
      <c r="WPC150" s="21"/>
      <c r="WPD150" s="21"/>
      <c r="WPE150" s="21"/>
      <c r="WPF150" s="21"/>
      <c r="WPG150" s="21"/>
      <c r="WPH150" s="21"/>
      <c r="WPI150" s="21"/>
      <c r="WPJ150" s="21"/>
      <c r="WPK150" s="21"/>
      <c r="WPL150" s="21"/>
      <c r="WPM150" s="21"/>
      <c r="WPN150" s="21"/>
      <c r="WPO150" s="21"/>
      <c r="WPP150" s="21"/>
      <c r="WPQ150" s="21"/>
      <c r="WPR150" s="21"/>
      <c r="WPS150" s="21"/>
      <c r="WPT150" s="21"/>
      <c r="WPU150" s="21"/>
      <c r="WPV150" s="21"/>
      <c r="WPW150" s="21"/>
      <c r="WPX150" s="21"/>
      <c r="WPY150" s="21"/>
      <c r="WPZ150" s="21"/>
      <c r="WQA150" s="21"/>
      <c r="WQB150" s="21"/>
      <c r="WQC150" s="21"/>
      <c r="WQD150" s="21"/>
      <c r="WQE150" s="21"/>
      <c r="WQF150" s="21"/>
      <c r="WQG150" s="21"/>
      <c r="WQH150" s="21"/>
      <c r="WQI150" s="21"/>
      <c r="WQJ150" s="21"/>
      <c r="WQK150" s="21"/>
      <c r="WQL150" s="21"/>
      <c r="WQM150" s="21"/>
      <c r="WQN150" s="21"/>
      <c r="WQO150" s="21"/>
      <c r="WQP150" s="21"/>
      <c r="WQQ150" s="21"/>
      <c r="WQR150" s="21"/>
      <c r="WQS150" s="21"/>
      <c r="WQT150" s="21"/>
      <c r="WQU150" s="21"/>
      <c r="WQV150" s="21"/>
      <c r="WQW150" s="21"/>
      <c r="WQX150" s="21"/>
      <c r="WQY150" s="21"/>
      <c r="WQZ150" s="21"/>
      <c r="WRA150" s="21"/>
      <c r="WRB150" s="21"/>
      <c r="WRC150" s="21"/>
      <c r="WRD150" s="21"/>
      <c r="WRE150" s="21"/>
      <c r="WRF150" s="21"/>
      <c r="WRG150" s="21"/>
      <c r="WRH150" s="21"/>
      <c r="WRI150" s="21"/>
      <c r="WRJ150" s="21"/>
      <c r="WRK150" s="21"/>
      <c r="WRL150" s="21"/>
      <c r="WRM150" s="21"/>
      <c r="WRN150" s="21"/>
      <c r="WRO150" s="21"/>
      <c r="WRP150" s="21"/>
      <c r="WRQ150" s="21"/>
      <c r="WRR150" s="21"/>
      <c r="WRS150" s="21"/>
      <c r="WRT150" s="21"/>
      <c r="WRU150" s="21"/>
      <c r="WRV150" s="21"/>
      <c r="WRW150" s="21"/>
      <c r="WRX150" s="21"/>
      <c r="WRY150" s="21"/>
      <c r="WRZ150" s="21"/>
      <c r="WSA150" s="21"/>
      <c r="WSB150" s="21"/>
      <c r="WSC150" s="21"/>
      <c r="WSD150" s="21"/>
      <c r="WSE150" s="21"/>
      <c r="WSF150" s="21"/>
      <c r="WSG150" s="21"/>
      <c r="WSH150" s="21"/>
      <c r="WSI150" s="21"/>
      <c r="WSJ150" s="21"/>
      <c r="WSK150" s="21"/>
      <c r="WSL150" s="21"/>
      <c r="WSM150" s="21"/>
      <c r="WSN150" s="21"/>
      <c r="WSO150" s="21"/>
      <c r="WSP150" s="21"/>
      <c r="WSQ150" s="21"/>
      <c r="WSR150" s="21"/>
      <c r="WSS150" s="21"/>
      <c r="WST150" s="21"/>
      <c r="WSU150" s="21"/>
      <c r="WSV150" s="21"/>
      <c r="WSW150" s="21"/>
      <c r="WSX150" s="21"/>
      <c r="WSY150" s="21"/>
      <c r="WSZ150" s="21"/>
      <c r="WTA150" s="21"/>
      <c r="WTB150" s="21"/>
      <c r="WTC150" s="21"/>
      <c r="WTD150" s="21"/>
      <c r="WTE150" s="21"/>
      <c r="WTF150" s="21"/>
      <c r="WTG150" s="21"/>
      <c r="WTH150" s="21"/>
      <c r="WTI150" s="21"/>
      <c r="WTJ150" s="21"/>
      <c r="WTK150" s="21"/>
      <c r="WTL150" s="21"/>
      <c r="WTM150" s="21"/>
      <c r="WTN150" s="21"/>
      <c r="WTO150" s="21"/>
      <c r="WTP150" s="21"/>
      <c r="WTQ150" s="21"/>
      <c r="WTR150" s="21"/>
      <c r="WTS150" s="21"/>
      <c r="WTT150" s="21"/>
      <c r="WTU150" s="21"/>
      <c r="WTV150" s="21"/>
      <c r="WTW150" s="21"/>
      <c r="WTX150" s="21"/>
      <c r="WTY150" s="21"/>
      <c r="WTZ150" s="21"/>
      <c r="WUA150" s="21"/>
      <c r="WUB150" s="21"/>
      <c r="WUC150" s="21"/>
      <c r="WUD150" s="21"/>
      <c r="WUE150" s="21"/>
      <c r="WUF150" s="21"/>
      <c r="WUG150" s="21"/>
      <c r="WUH150" s="21"/>
      <c r="WUI150" s="21"/>
      <c r="WUJ150" s="21"/>
      <c r="WUK150" s="21"/>
      <c r="WUL150" s="21"/>
      <c r="WUM150" s="21"/>
      <c r="WUN150" s="21"/>
      <c r="WUO150" s="21"/>
      <c r="WUP150" s="21"/>
      <c r="WUQ150" s="21"/>
      <c r="WUR150" s="21"/>
      <c r="WUS150" s="21"/>
      <c r="WUT150" s="21"/>
      <c r="WUU150" s="21"/>
      <c r="WUV150" s="21"/>
      <c r="WUW150" s="21"/>
      <c r="WUX150" s="21"/>
      <c r="WUY150" s="21"/>
      <c r="WUZ150" s="21"/>
      <c r="WVA150" s="21"/>
      <c r="WVB150" s="21"/>
      <c r="WVC150" s="21"/>
      <c r="WVD150" s="21"/>
      <c r="WVE150" s="21"/>
      <c r="WVF150" s="21"/>
      <c r="WVG150" s="21"/>
      <c r="WVH150" s="21"/>
      <c r="WVI150" s="21"/>
      <c r="WVJ150" s="21"/>
      <c r="WVK150" s="21"/>
      <c r="WVL150" s="21"/>
      <c r="WVM150" s="21"/>
      <c r="WVN150" s="21"/>
      <c r="WVO150" s="21"/>
      <c r="WVP150" s="21"/>
      <c r="WVQ150" s="21"/>
      <c r="WVR150" s="21"/>
      <c r="WVS150" s="21"/>
      <c r="WVT150" s="21"/>
      <c r="WVU150" s="21"/>
      <c r="WVV150" s="21"/>
      <c r="WVW150" s="21"/>
      <c r="WVX150" s="21"/>
      <c r="WVY150" s="21"/>
      <c r="WVZ150" s="21"/>
      <c r="WWA150" s="21"/>
      <c r="WWB150" s="21"/>
      <c r="WWC150" s="21"/>
      <c r="WWD150" s="21"/>
      <c r="WWE150" s="21"/>
      <c r="WWF150" s="21"/>
      <c r="WWG150" s="21"/>
      <c r="WWH150" s="21"/>
      <c r="WWI150" s="21"/>
      <c r="WWJ150" s="21"/>
      <c r="WWK150" s="21"/>
      <c r="WWL150" s="21"/>
      <c r="WWM150" s="21"/>
      <c r="WWN150" s="21"/>
      <c r="WWO150" s="21"/>
      <c r="WWP150" s="21"/>
      <c r="WWQ150" s="21"/>
      <c r="WWR150" s="21"/>
      <c r="WWS150" s="21"/>
      <c r="WWT150" s="21"/>
      <c r="WWU150" s="21"/>
      <c r="WWV150" s="21"/>
      <c r="WWW150" s="21"/>
      <c r="WWX150" s="21"/>
      <c r="WWY150" s="21"/>
      <c r="WWZ150" s="21"/>
      <c r="WXA150" s="21"/>
      <c r="WXB150" s="21"/>
      <c r="WXC150" s="21"/>
      <c r="WXD150" s="21"/>
      <c r="WXE150" s="21"/>
      <c r="WXF150" s="21"/>
      <c r="WXG150" s="21"/>
      <c r="WXH150" s="21"/>
      <c r="WXI150" s="21"/>
      <c r="WXJ150" s="21"/>
      <c r="WXK150" s="21"/>
      <c r="WXL150" s="21"/>
      <c r="WXM150" s="21"/>
      <c r="WXN150" s="21"/>
      <c r="WXO150" s="21"/>
      <c r="WXP150" s="21"/>
      <c r="WXQ150" s="21"/>
      <c r="WXR150" s="21"/>
      <c r="WXS150" s="21"/>
      <c r="WXT150" s="21"/>
      <c r="WXU150" s="21"/>
      <c r="WXV150" s="21"/>
      <c r="WXW150" s="21"/>
      <c r="WXX150" s="21"/>
      <c r="WXY150" s="21"/>
      <c r="WXZ150" s="21"/>
      <c r="WYA150" s="21"/>
      <c r="WYB150" s="21"/>
      <c r="WYC150" s="21"/>
      <c r="WYD150" s="21"/>
      <c r="WYE150" s="21"/>
      <c r="WYF150" s="21"/>
      <c r="WYG150" s="21"/>
      <c r="WYH150" s="21"/>
      <c r="WYI150" s="21"/>
      <c r="WYJ150" s="21"/>
      <c r="WYK150" s="21"/>
      <c r="WYL150" s="21"/>
      <c r="WYM150" s="21"/>
      <c r="WYN150" s="21"/>
      <c r="WYO150" s="21"/>
      <c r="WYP150" s="21"/>
      <c r="WYQ150" s="21"/>
      <c r="WYR150" s="21"/>
      <c r="WYS150" s="21"/>
      <c r="WYT150" s="21"/>
      <c r="WYU150" s="21"/>
      <c r="WYV150" s="21"/>
      <c r="WYW150" s="21"/>
      <c r="WYX150" s="21"/>
      <c r="WYY150" s="21"/>
      <c r="WYZ150" s="21"/>
      <c r="WZA150" s="21"/>
      <c r="WZB150" s="21"/>
      <c r="WZC150" s="21"/>
      <c r="WZD150" s="21"/>
      <c r="WZE150" s="21"/>
      <c r="WZF150" s="21"/>
      <c r="WZG150" s="21"/>
      <c r="WZH150" s="21"/>
      <c r="WZI150" s="21"/>
      <c r="WZJ150" s="21"/>
      <c r="WZK150" s="21"/>
      <c r="WZL150" s="21"/>
      <c r="WZM150" s="21"/>
      <c r="WZN150" s="21"/>
      <c r="WZO150" s="21"/>
      <c r="WZP150" s="21"/>
      <c r="WZQ150" s="21"/>
      <c r="WZR150" s="21"/>
      <c r="WZS150" s="21"/>
      <c r="WZT150" s="21"/>
      <c r="WZU150" s="21"/>
      <c r="WZV150" s="21"/>
      <c r="WZW150" s="21"/>
      <c r="WZX150" s="21"/>
      <c r="WZY150" s="21"/>
      <c r="WZZ150" s="21"/>
      <c r="XAA150" s="21"/>
      <c r="XAB150" s="21"/>
      <c r="XAC150" s="21"/>
      <c r="XAD150" s="21"/>
      <c r="XAE150" s="21"/>
      <c r="XAF150" s="21"/>
      <c r="XAG150" s="21"/>
      <c r="XAH150" s="21"/>
      <c r="XAI150" s="21"/>
      <c r="XAJ150" s="21"/>
      <c r="XAK150" s="21"/>
      <c r="XAL150" s="21"/>
      <c r="XAM150" s="21"/>
      <c r="XAN150" s="21"/>
      <c r="XAO150" s="21"/>
      <c r="XAP150" s="21"/>
      <c r="XAQ150" s="21"/>
      <c r="XAR150" s="21"/>
      <c r="XAS150" s="21"/>
      <c r="XAT150" s="21"/>
      <c r="XAU150" s="21"/>
      <c r="XAV150" s="21"/>
      <c r="XAW150" s="21"/>
      <c r="XAX150" s="21"/>
      <c r="XAY150" s="21"/>
      <c r="XAZ150" s="21"/>
      <c r="XBA150" s="21"/>
      <c r="XBB150" s="21"/>
      <c r="XBC150" s="21"/>
      <c r="XBD150" s="21"/>
      <c r="XBE150" s="21"/>
      <c r="XBF150" s="21"/>
      <c r="XBG150" s="21"/>
      <c r="XBH150" s="21"/>
      <c r="XBI150" s="21"/>
      <c r="XBJ150" s="21"/>
      <c r="XBK150" s="21"/>
      <c r="XBL150" s="21"/>
      <c r="XBM150" s="21"/>
      <c r="XBN150" s="21"/>
      <c r="XBO150" s="21"/>
      <c r="XBP150" s="21"/>
      <c r="XBQ150" s="21"/>
      <c r="XBR150" s="21"/>
      <c r="XBS150" s="21"/>
      <c r="XBT150" s="21"/>
      <c r="XBU150" s="21"/>
      <c r="XBV150" s="21"/>
      <c r="XBW150" s="21"/>
      <c r="XBX150" s="21"/>
      <c r="XBY150" s="21"/>
      <c r="XBZ150" s="21"/>
      <c r="XCA150" s="21"/>
      <c r="XCB150" s="21"/>
      <c r="XCC150" s="21"/>
      <c r="XCD150" s="21"/>
      <c r="XCE150" s="21"/>
      <c r="XCF150" s="21"/>
      <c r="XCG150" s="21"/>
      <c r="XCH150" s="21"/>
      <c r="XCI150" s="21"/>
      <c r="XCJ150" s="21"/>
      <c r="XCK150" s="21"/>
      <c r="XCL150" s="21"/>
      <c r="XCM150" s="21"/>
      <c r="XCN150" s="21"/>
      <c r="XCO150" s="21"/>
      <c r="XCP150" s="21"/>
      <c r="XCQ150" s="21"/>
      <c r="XCR150" s="21"/>
      <c r="XCS150" s="21"/>
      <c r="XCT150" s="21"/>
      <c r="XCU150" s="21"/>
      <c r="XCV150" s="21"/>
      <c r="XCW150" s="21"/>
      <c r="XCX150" s="21"/>
      <c r="XCY150" s="21"/>
      <c r="XCZ150" s="21"/>
      <c r="XDA150" s="21"/>
      <c r="XDB150" s="21"/>
      <c r="XDC150" s="21"/>
      <c r="XDD150" s="21"/>
      <c r="XDE150" s="21"/>
      <c r="XDF150" s="21"/>
      <c r="XDG150" s="21"/>
      <c r="XDH150" s="21"/>
      <c r="XDI150" s="21"/>
      <c r="XDJ150" s="21"/>
      <c r="XDK150" s="21"/>
      <c r="XDL150" s="21"/>
      <c r="XDM150" s="21"/>
      <c r="XDN150" s="21"/>
      <c r="XDO150" s="21"/>
      <c r="XDP150" s="21"/>
      <c r="XDQ150" s="21"/>
      <c r="XDR150" s="21"/>
      <c r="XDS150" s="21"/>
      <c r="XDT150" s="21"/>
      <c r="XDU150" s="21"/>
      <c r="XDV150" s="21"/>
      <c r="XDW150" s="21"/>
      <c r="XDX150" s="21"/>
      <c r="XDY150" s="21"/>
      <c r="XDZ150" s="21"/>
      <c r="XEA150" s="21"/>
      <c r="XEB150" s="21"/>
      <c r="XEC150" s="21"/>
      <c r="XED150" s="21"/>
      <c r="XEE150" s="21"/>
      <c r="XEF150" s="21"/>
      <c r="XEG150" s="21"/>
      <c r="XEH150" s="21"/>
      <c r="XEI150" s="21"/>
      <c r="XEJ150" s="21"/>
      <c r="XEK150" s="21"/>
      <c r="XEL150" s="21"/>
      <c r="XEM150" s="21"/>
      <c r="XEN150" s="21"/>
      <c r="XEO150" s="21"/>
      <c r="XEP150" s="21"/>
      <c r="XEQ150" s="21"/>
      <c r="XER150" s="21"/>
      <c r="XES150" s="21"/>
      <c r="XET150" s="21"/>
      <c r="XEU150" s="21"/>
      <c r="XEV150" s="21"/>
      <c r="XEW150" s="21"/>
      <c r="XEX150" s="21"/>
      <c r="XEY150" s="21"/>
      <c r="XEZ150" s="21"/>
      <c r="XFA150" s="21"/>
      <c r="XFB150" s="21"/>
      <c r="XFC150" s="21"/>
      <c r="XFD150" s="21"/>
    </row>
    <row r="151" spans="1:16384">
      <c r="B151" s="30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GR151" s="21"/>
      <c r="GS151" s="21"/>
      <c r="GT151" s="21"/>
      <c r="GU151" s="21"/>
      <c r="GV151" s="21"/>
      <c r="GW151" s="21"/>
      <c r="GX151" s="21"/>
      <c r="GY151" s="21"/>
      <c r="GZ151" s="21"/>
      <c r="HA151" s="21"/>
      <c r="HB151" s="21"/>
      <c r="HC151" s="21"/>
      <c r="HD151" s="21"/>
      <c r="HE151" s="21"/>
      <c r="HF151" s="21"/>
      <c r="HG151" s="21"/>
      <c r="HH151" s="21"/>
      <c r="HI151" s="21"/>
      <c r="HJ151" s="21"/>
      <c r="HK151" s="21"/>
      <c r="HL151" s="21"/>
      <c r="HM151" s="21"/>
      <c r="HN151" s="21"/>
      <c r="HO151" s="21"/>
      <c r="HP151" s="21"/>
      <c r="HQ151" s="21"/>
      <c r="HR151" s="21"/>
      <c r="HS151" s="21"/>
      <c r="HT151" s="21"/>
      <c r="HU151" s="21"/>
      <c r="HV151" s="21"/>
      <c r="HW151" s="21"/>
      <c r="HX151" s="21"/>
      <c r="HY151" s="21"/>
      <c r="HZ151" s="21"/>
      <c r="IA151" s="21"/>
      <c r="IB151" s="21"/>
      <c r="IC151" s="21"/>
      <c r="ID151" s="21"/>
      <c r="IE151" s="21"/>
      <c r="IF151" s="21"/>
      <c r="IG151" s="21"/>
      <c r="IH151" s="21"/>
      <c r="II151" s="21"/>
      <c r="IJ151" s="21"/>
      <c r="IK151" s="21"/>
      <c r="IL151" s="21"/>
      <c r="IM151" s="21"/>
      <c r="IN151" s="21"/>
      <c r="IO151" s="21"/>
      <c r="IP151" s="21"/>
      <c r="IQ151" s="21"/>
      <c r="IR151" s="21"/>
      <c r="IS151" s="21"/>
      <c r="IT151" s="21"/>
      <c r="IU151" s="21"/>
      <c r="IV151" s="21"/>
      <c r="IW151" s="21"/>
      <c r="IX151" s="21"/>
      <c r="IY151" s="21"/>
      <c r="IZ151" s="21"/>
      <c r="JA151" s="21"/>
      <c r="JB151" s="21"/>
      <c r="JC151" s="21"/>
      <c r="JD151" s="21"/>
      <c r="JE151" s="21"/>
      <c r="JF151" s="21"/>
      <c r="JG151" s="21"/>
      <c r="JH151" s="21"/>
      <c r="JI151" s="21"/>
      <c r="JJ151" s="21"/>
      <c r="JK151" s="21"/>
      <c r="JL151" s="21"/>
      <c r="JM151" s="21"/>
      <c r="JN151" s="21"/>
      <c r="JO151" s="21"/>
      <c r="JP151" s="21"/>
      <c r="JQ151" s="21"/>
      <c r="JR151" s="21"/>
      <c r="JS151" s="21"/>
      <c r="JT151" s="21"/>
      <c r="JU151" s="21"/>
      <c r="JV151" s="21"/>
      <c r="JW151" s="21"/>
      <c r="JX151" s="21"/>
      <c r="JY151" s="21"/>
      <c r="JZ151" s="21"/>
      <c r="KA151" s="21"/>
      <c r="KB151" s="21"/>
      <c r="KC151" s="21"/>
      <c r="KD151" s="21"/>
      <c r="KE151" s="21"/>
      <c r="KF151" s="21"/>
      <c r="KG151" s="21"/>
      <c r="KH151" s="21"/>
      <c r="KI151" s="21"/>
      <c r="KJ151" s="21"/>
      <c r="KK151" s="21"/>
      <c r="KL151" s="21"/>
      <c r="KM151" s="21"/>
      <c r="KN151" s="21"/>
      <c r="KO151" s="21"/>
      <c r="KP151" s="21"/>
      <c r="KQ151" s="21"/>
      <c r="KR151" s="21"/>
      <c r="KS151" s="21"/>
      <c r="KT151" s="21"/>
      <c r="KU151" s="21"/>
      <c r="KV151" s="21"/>
      <c r="KW151" s="21"/>
      <c r="KX151" s="21"/>
      <c r="KY151" s="21"/>
      <c r="KZ151" s="21"/>
      <c r="LA151" s="21"/>
      <c r="LB151" s="21"/>
      <c r="LC151" s="21"/>
      <c r="LD151" s="21"/>
      <c r="LE151" s="21"/>
      <c r="LF151" s="21"/>
      <c r="LG151" s="21"/>
      <c r="LH151" s="21"/>
      <c r="LI151" s="21"/>
      <c r="LJ151" s="21"/>
      <c r="LK151" s="21"/>
      <c r="LL151" s="21"/>
      <c r="LM151" s="21"/>
      <c r="LN151" s="21"/>
      <c r="LO151" s="21"/>
      <c r="LP151" s="21"/>
      <c r="LQ151" s="21"/>
      <c r="LR151" s="21"/>
      <c r="LS151" s="21"/>
      <c r="LT151" s="21"/>
      <c r="LU151" s="21"/>
      <c r="LV151" s="21"/>
      <c r="LW151" s="21"/>
      <c r="LX151" s="21"/>
      <c r="LY151" s="21"/>
      <c r="LZ151" s="21"/>
      <c r="MA151" s="21"/>
      <c r="MB151" s="21"/>
      <c r="MC151" s="21"/>
      <c r="MD151" s="21"/>
      <c r="ME151" s="21"/>
      <c r="MF151" s="21"/>
      <c r="MG151" s="21"/>
      <c r="MH151" s="21"/>
      <c r="MI151" s="21"/>
      <c r="MJ151" s="21"/>
      <c r="MK151" s="21"/>
      <c r="ML151" s="21"/>
      <c r="MM151" s="21"/>
      <c r="MN151" s="21"/>
      <c r="MO151" s="21"/>
      <c r="MP151" s="21"/>
      <c r="MQ151" s="21"/>
      <c r="MR151" s="21"/>
      <c r="MS151" s="21"/>
      <c r="MT151" s="21"/>
      <c r="MU151" s="21"/>
      <c r="MV151" s="21"/>
      <c r="MW151" s="21"/>
      <c r="MX151" s="21"/>
      <c r="MY151" s="21"/>
      <c r="MZ151" s="21"/>
      <c r="NA151" s="21"/>
      <c r="NB151" s="21"/>
      <c r="NC151" s="21"/>
      <c r="ND151" s="21"/>
      <c r="NE151" s="21"/>
      <c r="NF151" s="21"/>
      <c r="NG151" s="21"/>
      <c r="NH151" s="21"/>
      <c r="NI151" s="21"/>
      <c r="NJ151" s="21"/>
      <c r="NK151" s="21"/>
      <c r="NL151" s="21"/>
      <c r="NM151" s="21"/>
      <c r="NN151" s="21"/>
      <c r="NO151" s="21"/>
      <c r="NP151" s="21"/>
      <c r="NQ151" s="21"/>
      <c r="NR151" s="21"/>
      <c r="NS151" s="21"/>
      <c r="NT151" s="21"/>
      <c r="NU151" s="21"/>
      <c r="NV151" s="21"/>
      <c r="NW151" s="21"/>
      <c r="NX151" s="21"/>
      <c r="NY151" s="21"/>
      <c r="NZ151" s="21"/>
      <c r="OA151" s="21"/>
      <c r="OB151" s="21"/>
      <c r="OC151" s="21"/>
      <c r="OD151" s="21"/>
      <c r="OE151" s="21"/>
      <c r="OF151" s="21"/>
      <c r="OG151" s="21"/>
      <c r="OH151" s="21"/>
      <c r="OI151" s="21"/>
      <c r="OJ151" s="21"/>
      <c r="OK151" s="21"/>
      <c r="OL151" s="21"/>
      <c r="OM151" s="21"/>
      <c r="ON151" s="21"/>
      <c r="OO151" s="21"/>
      <c r="OP151" s="21"/>
      <c r="OQ151" s="21"/>
      <c r="OR151" s="21"/>
      <c r="OS151" s="21"/>
      <c r="OT151" s="21"/>
      <c r="OU151" s="21"/>
      <c r="OV151" s="21"/>
      <c r="OW151" s="21"/>
      <c r="OX151" s="21"/>
      <c r="OY151" s="21"/>
      <c r="OZ151" s="21"/>
      <c r="PA151" s="21"/>
      <c r="PB151" s="21"/>
      <c r="PC151" s="21"/>
      <c r="PD151" s="21"/>
      <c r="PE151" s="21"/>
      <c r="PF151" s="21"/>
      <c r="PG151" s="21"/>
      <c r="PH151" s="21"/>
      <c r="PI151" s="21"/>
      <c r="PJ151" s="21"/>
      <c r="PK151" s="21"/>
      <c r="PL151" s="21"/>
      <c r="PM151" s="21"/>
      <c r="PN151" s="21"/>
      <c r="PO151" s="21"/>
      <c r="PP151" s="21"/>
      <c r="PQ151" s="21"/>
      <c r="PR151" s="21"/>
      <c r="PS151" s="21"/>
      <c r="PT151" s="21"/>
      <c r="PU151" s="21"/>
      <c r="PV151" s="21"/>
      <c r="PW151" s="21"/>
      <c r="PX151" s="21"/>
      <c r="PY151" s="21"/>
      <c r="PZ151" s="21"/>
      <c r="QA151" s="21"/>
      <c r="QB151" s="21"/>
      <c r="QC151" s="21"/>
      <c r="QD151" s="21"/>
      <c r="QE151" s="21"/>
      <c r="QF151" s="21"/>
      <c r="QG151" s="21"/>
      <c r="QH151" s="21"/>
      <c r="QI151" s="21"/>
      <c r="QJ151" s="21"/>
      <c r="QK151" s="21"/>
      <c r="QL151" s="21"/>
      <c r="QM151" s="21"/>
      <c r="QN151" s="21"/>
      <c r="QO151" s="21"/>
      <c r="QP151" s="21"/>
      <c r="QQ151" s="21"/>
      <c r="QR151" s="21"/>
      <c r="QS151" s="21"/>
      <c r="QT151" s="21"/>
      <c r="QU151" s="21"/>
      <c r="QV151" s="21"/>
      <c r="QW151" s="21"/>
      <c r="QX151" s="21"/>
      <c r="QY151" s="21"/>
      <c r="QZ151" s="21"/>
      <c r="RA151" s="21"/>
      <c r="RB151" s="21"/>
      <c r="RC151" s="21"/>
      <c r="RD151" s="21"/>
      <c r="RE151" s="21"/>
      <c r="RF151" s="21"/>
      <c r="RG151" s="21"/>
      <c r="RH151" s="21"/>
      <c r="RI151" s="21"/>
      <c r="RJ151" s="21"/>
      <c r="RK151" s="21"/>
      <c r="RL151" s="21"/>
      <c r="RM151" s="21"/>
      <c r="RN151" s="21"/>
      <c r="RO151" s="21"/>
      <c r="RP151" s="21"/>
      <c r="RQ151" s="21"/>
      <c r="RR151" s="21"/>
      <c r="RS151" s="21"/>
      <c r="RT151" s="21"/>
      <c r="RU151" s="21"/>
      <c r="RV151" s="21"/>
      <c r="RW151" s="21"/>
      <c r="RX151" s="21"/>
      <c r="RY151" s="21"/>
      <c r="RZ151" s="21"/>
      <c r="SA151" s="21"/>
      <c r="SB151" s="21"/>
      <c r="SC151" s="21"/>
      <c r="SD151" s="21"/>
      <c r="SE151" s="21"/>
      <c r="SF151" s="21"/>
      <c r="SG151" s="21"/>
      <c r="SH151" s="21"/>
      <c r="SI151" s="21"/>
      <c r="SJ151" s="21"/>
      <c r="SK151" s="21"/>
      <c r="SL151" s="21"/>
      <c r="SM151" s="21"/>
      <c r="SN151" s="21"/>
      <c r="SO151" s="21"/>
      <c r="SP151" s="21"/>
      <c r="SQ151" s="21"/>
      <c r="SR151" s="21"/>
      <c r="SS151" s="21"/>
      <c r="ST151" s="21"/>
      <c r="SU151" s="21"/>
      <c r="SV151" s="21"/>
      <c r="SW151" s="21"/>
      <c r="SX151" s="21"/>
      <c r="SY151" s="21"/>
      <c r="SZ151" s="21"/>
      <c r="TA151" s="21"/>
      <c r="TB151" s="21"/>
      <c r="TC151" s="21"/>
      <c r="TD151" s="21"/>
      <c r="TE151" s="21"/>
      <c r="TF151" s="21"/>
      <c r="TG151" s="21"/>
      <c r="TH151" s="21"/>
      <c r="TI151" s="21"/>
      <c r="TJ151" s="21"/>
      <c r="TK151" s="21"/>
      <c r="TL151" s="21"/>
      <c r="TM151" s="21"/>
      <c r="TN151" s="21"/>
      <c r="TO151" s="21"/>
      <c r="TP151" s="21"/>
      <c r="TQ151" s="21"/>
      <c r="TR151" s="21"/>
      <c r="TS151" s="21"/>
      <c r="TT151" s="21"/>
      <c r="TU151" s="21"/>
      <c r="TV151" s="21"/>
      <c r="TW151" s="21"/>
      <c r="TX151" s="21"/>
      <c r="TY151" s="21"/>
      <c r="TZ151" s="21"/>
      <c r="UA151" s="21"/>
      <c r="UB151" s="21"/>
      <c r="UC151" s="21"/>
      <c r="UD151" s="21"/>
      <c r="UE151" s="21"/>
      <c r="UF151" s="21"/>
      <c r="UG151" s="21"/>
      <c r="UH151" s="21"/>
      <c r="UI151" s="21"/>
      <c r="UJ151" s="21"/>
      <c r="UK151" s="21"/>
      <c r="UL151" s="21"/>
      <c r="UM151" s="21"/>
      <c r="UN151" s="21"/>
      <c r="UO151" s="21"/>
      <c r="UP151" s="21"/>
      <c r="UQ151" s="21"/>
      <c r="UR151" s="21"/>
      <c r="US151" s="21"/>
      <c r="UT151" s="21"/>
      <c r="UU151" s="21"/>
      <c r="UV151" s="21"/>
      <c r="UW151" s="21"/>
      <c r="UX151" s="21"/>
      <c r="UY151" s="21"/>
      <c r="UZ151" s="21"/>
      <c r="VA151" s="21"/>
      <c r="VB151" s="21"/>
      <c r="VC151" s="21"/>
      <c r="VD151" s="21"/>
      <c r="VE151" s="21"/>
      <c r="VF151" s="21"/>
      <c r="VG151" s="21"/>
      <c r="VH151" s="21"/>
      <c r="VI151" s="21"/>
      <c r="VJ151" s="21"/>
      <c r="VK151" s="21"/>
      <c r="VL151" s="21"/>
      <c r="VM151" s="21"/>
      <c r="VN151" s="21"/>
      <c r="VO151" s="21"/>
      <c r="VP151" s="21"/>
      <c r="VQ151" s="21"/>
      <c r="VR151" s="21"/>
      <c r="VS151" s="21"/>
      <c r="VT151" s="21"/>
      <c r="VU151" s="21"/>
      <c r="VV151" s="21"/>
      <c r="VW151" s="21"/>
      <c r="VX151" s="21"/>
      <c r="VY151" s="21"/>
      <c r="VZ151" s="21"/>
      <c r="WA151" s="21"/>
      <c r="WB151" s="21"/>
      <c r="WC151" s="21"/>
      <c r="WD151" s="21"/>
      <c r="WE151" s="21"/>
      <c r="WF151" s="21"/>
      <c r="WG151" s="21"/>
      <c r="WH151" s="21"/>
      <c r="WI151" s="21"/>
      <c r="WJ151" s="21"/>
      <c r="WK151" s="21"/>
      <c r="WL151" s="21"/>
      <c r="WM151" s="21"/>
      <c r="WN151" s="21"/>
      <c r="WO151" s="21"/>
      <c r="WP151" s="21"/>
      <c r="WQ151" s="21"/>
      <c r="WR151" s="21"/>
      <c r="WS151" s="21"/>
      <c r="WT151" s="21"/>
      <c r="WU151" s="21"/>
      <c r="WV151" s="21"/>
      <c r="WW151" s="21"/>
      <c r="WX151" s="21"/>
      <c r="WY151" s="21"/>
      <c r="WZ151" s="21"/>
      <c r="XA151" s="21"/>
      <c r="XB151" s="21"/>
      <c r="XC151" s="21"/>
      <c r="XD151" s="21"/>
      <c r="XE151" s="21"/>
      <c r="XF151" s="21"/>
      <c r="XG151" s="21"/>
      <c r="XH151" s="21"/>
      <c r="XI151" s="21"/>
      <c r="XJ151" s="21"/>
      <c r="XK151" s="21"/>
      <c r="XL151" s="21"/>
      <c r="XM151" s="21"/>
      <c r="XN151" s="21"/>
      <c r="XO151" s="21"/>
      <c r="XP151" s="21"/>
      <c r="XQ151" s="21"/>
      <c r="XR151" s="21"/>
      <c r="XS151" s="21"/>
      <c r="XT151" s="21"/>
      <c r="XU151" s="21"/>
      <c r="XV151" s="21"/>
      <c r="XW151" s="21"/>
      <c r="XX151" s="21"/>
      <c r="XY151" s="21"/>
      <c r="XZ151" s="21"/>
      <c r="YA151" s="21"/>
      <c r="YB151" s="21"/>
      <c r="YC151" s="21"/>
      <c r="YD151" s="21"/>
      <c r="YE151" s="21"/>
      <c r="YF151" s="21"/>
      <c r="YG151" s="21"/>
      <c r="YH151" s="21"/>
      <c r="YI151" s="21"/>
      <c r="YJ151" s="21"/>
      <c r="YK151" s="21"/>
      <c r="YL151" s="21"/>
      <c r="YM151" s="21"/>
      <c r="YN151" s="21"/>
      <c r="YO151" s="21"/>
      <c r="YP151" s="21"/>
      <c r="YQ151" s="21"/>
      <c r="YR151" s="21"/>
      <c r="YS151" s="21"/>
      <c r="YT151" s="21"/>
      <c r="YU151" s="21"/>
      <c r="YV151" s="21"/>
      <c r="YW151" s="21"/>
      <c r="YX151" s="21"/>
      <c r="YY151" s="21"/>
      <c r="YZ151" s="21"/>
      <c r="ZA151" s="21"/>
      <c r="ZB151" s="21"/>
      <c r="ZC151" s="21"/>
      <c r="ZD151" s="21"/>
      <c r="ZE151" s="21"/>
      <c r="ZF151" s="21"/>
      <c r="ZG151" s="21"/>
      <c r="ZH151" s="21"/>
      <c r="ZI151" s="21"/>
      <c r="ZJ151" s="21"/>
      <c r="ZK151" s="21"/>
      <c r="ZL151" s="21"/>
      <c r="ZM151" s="21"/>
      <c r="ZN151" s="21"/>
      <c r="ZO151" s="21"/>
      <c r="ZP151" s="21"/>
      <c r="ZQ151" s="21"/>
      <c r="ZR151" s="21"/>
      <c r="ZS151" s="21"/>
      <c r="ZT151" s="21"/>
      <c r="ZU151" s="21"/>
      <c r="ZV151" s="21"/>
      <c r="ZW151" s="21"/>
      <c r="ZX151" s="21"/>
      <c r="ZY151" s="21"/>
      <c r="ZZ151" s="21"/>
      <c r="AAA151" s="21"/>
      <c r="AAB151" s="21"/>
      <c r="AAC151" s="21"/>
      <c r="AAD151" s="21"/>
      <c r="AAE151" s="21"/>
      <c r="AAF151" s="21"/>
      <c r="AAG151" s="21"/>
      <c r="AAH151" s="21"/>
      <c r="AAI151" s="21"/>
      <c r="AAJ151" s="21"/>
      <c r="AAK151" s="21"/>
      <c r="AAL151" s="21"/>
      <c r="AAM151" s="21"/>
      <c r="AAN151" s="21"/>
      <c r="AAO151" s="21"/>
      <c r="AAP151" s="21"/>
      <c r="AAQ151" s="21"/>
      <c r="AAR151" s="21"/>
      <c r="AAS151" s="21"/>
      <c r="AAT151" s="21"/>
      <c r="AAU151" s="21"/>
      <c r="AAV151" s="21"/>
      <c r="AAW151" s="21"/>
      <c r="AAX151" s="21"/>
      <c r="AAY151" s="21"/>
      <c r="AAZ151" s="21"/>
      <c r="ABA151" s="21"/>
      <c r="ABB151" s="21"/>
      <c r="ABC151" s="21"/>
      <c r="ABD151" s="21"/>
      <c r="ABE151" s="21"/>
      <c r="ABF151" s="21"/>
      <c r="ABG151" s="21"/>
      <c r="ABH151" s="21"/>
      <c r="ABI151" s="21"/>
      <c r="ABJ151" s="21"/>
      <c r="ABK151" s="21"/>
      <c r="ABL151" s="21"/>
      <c r="ABM151" s="21"/>
      <c r="ABN151" s="21"/>
      <c r="ABO151" s="21"/>
      <c r="ABP151" s="21"/>
      <c r="ABQ151" s="21"/>
      <c r="ABR151" s="21"/>
      <c r="ABS151" s="21"/>
      <c r="ABT151" s="21"/>
      <c r="ABU151" s="21"/>
      <c r="ABV151" s="21"/>
      <c r="ABW151" s="21"/>
      <c r="ABX151" s="21"/>
      <c r="ABY151" s="21"/>
      <c r="ABZ151" s="21"/>
      <c r="ACA151" s="21"/>
      <c r="ACB151" s="21"/>
      <c r="ACC151" s="21"/>
      <c r="ACD151" s="21"/>
      <c r="ACE151" s="21"/>
      <c r="ACF151" s="21"/>
      <c r="ACG151" s="21"/>
      <c r="ACH151" s="21"/>
      <c r="ACI151" s="21"/>
      <c r="ACJ151" s="21"/>
      <c r="ACK151" s="21"/>
      <c r="ACL151" s="21"/>
      <c r="ACM151" s="21"/>
      <c r="ACN151" s="21"/>
      <c r="ACO151" s="21"/>
      <c r="ACP151" s="21"/>
      <c r="ACQ151" s="21"/>
      <c r="ACR151" s="21"/>
      <c r="ACS151" s="21"/>
      <c r="ACT151" s="21"/>
      <c r="ACU151" s="21"/>
      <c r="ACV151" s="21"/>
      <c r="ACW151" s="21"/>
      <c r="ACX151" s="21"/>
      <c r="ACY151" s="21"/>
      <c r="ACZ151" s="21"/>
      <c r="ADA151" s="21"/>
      <c r="ADB151" s="21"/>
      <c r="ADC151" s="21"/>
      <c r="ADD151" s="21"/>
      <c r="ADE151" s="21"/>
      <c r="ADF151" s="21"/>
      <c r="ADG151" s="21"/>
      <c r="ADH151" s="21"/>
      <c r="ADI151" s="21"/>
      <c r="ADJ151" s="21"/>
      <c r="ADK151" s="21"/>
      <c r="ADL151" s="21"/>
      <c r="ADM151" s="21"/>
      <c r="ADN151" s="21"/>
      <c r="ADO151" s="21"/>
      <c r="ADP151" s="21"/>
      <c r="ADQ151" s="21"/>
      <c r="ADR151" s="21"/>
      <c r="ADS151" s="21"/>
      <c r="ADT151" s="21"/>
      <c r="ADU151" s="21"/>
      <c r="ADV151" s="21"/>
      <c r="ADW151" s="21"/>
      <c r="ADX151" s="21"/>
      <c r="ADY151" s="21"/>
      <c r="ADZ151" s="21"/>
      <c r="AEA151" s="21"/>
      <c r="AEB151" s="21"/>
      <c r="AEC151" s="21"/>
      <c r="AED151" s="21"/>
      <c r="AEE151" s="21"/>
      <c r="AEF151" s="21"/>
      <c r="AEG151" s="21"/>
      <c r="AEH151" s="21"/>
      <c r="AEI151" s="21"/>
      <c r="AEJ151" s="21"/>
      <c r="AEK151" s="21"/>
      <c r="AEL151" s="21"/>
      <c r="AEM151" s="21"/>
      <c r="AEN151" s="21"/>
      <c r="AEO151" s="21"/>
      <c r="AEP151" s="21"/>
      <c r="AEQ151" s="21"/>
      <c r="AER151" s="21"/>
      <c r="AES151" s="21"/>
      <c r="AET151" s="21"/>
      <c r="AEU151" s="21"/>
      <c r="AEV151" s="21"/>
      <c r="AEW151" s="21"/>
      <c r="AEX151" s="21"/>
      <c r="AEY151" s="21"/>
      <c r="AEZ151" s="21"/>
      <c r="AFA151" s="21"/>
      <c r="AFB151" s="21"/>
      <c r="AFC151" s="21"/>
      <c r="AFD151" s="21"/>
      <c r="AFE151" s="21"/>
      <c r="AFF151" s="21"/>
      <c r="AFG151" s="21"/>
      <c r="AFH151" s="21"/>
      <c r="AFI151" s="21"/>
      <c r="AFJ151" s="21"/>
      <c r="AFK151" s="21"/>
      <c r="AFL151" s="21"/>
      <c r="AFM151" s="21"/>
      <c r="AFN151" s="21"/>
      <c r="AFO151" s="21"/>
      <c r="AFP151" s="21"/>
      <c r="AFQ151" s="21"/>
      <c r="AFR151" s="21"/>
      <c r="AFS151" s="21"/>
      <c r="AFT151" s="21"/>
      <c r="AFU151" s="21"/>
      <c r="AFV151" s="21"/>
      <c r="AFW151" s="21"/>
      <c r="AFX151" s="21"/>
      <c r="AFY151" s="21"/>
      <c r="AFZ151" s="21"/>
      <c r="AGA151" s="21"/>
      <c r="AGB151" s="21"/>
      <c r="AGC151" s="21"/>
      <c r="AGD151" s="21"/>
      <c r="AGE151" s="21"/>
      <c r="AGF151" s="21"/>
      <c r="AGG151" s="21"/>
      <c r="AGH151" s="21"/>
      <c r="AGI151" s="21"/>
      <c r="AGJ151" s="21"/>
      <c r="AGK151" s="21"/>
      <c r="AGL151" s="21"/>
      <c r="AGM151" s="21"/>
      <c r="AGN151" s="21"/>
      <c r="AGO151" s="21"/>
      <c r="AGP151" s="21"/>
      <c r="AGQ151" s="21"/>
      <c r="AGR151" s="21"/>
      <c r="AGS151" s="21"/>
      <c r="AGT151" s="21"/>
      <c r="AGU151" s="21"/>
      <c r="AGV151" s="21"/>
      <c r="AGW151" s="21"/>
      <c r="AGX151" s="21"/>
      <c r="AGY151" s="21"/>
      <c r="AGZ151" s="21"/>
      <c r="AHA151" s="21"/>
      <c r="AHB151" s="21"/>
      <c r="AHC151" s="21"/>
      <c r="AHD151" s="21"/>
      <c r="AHE151" s="21"/>
      <c r="AHF151" s="21"/>
      <c r="AHG151" s="21"/>
      <c r="AHH151" s="21"/>
      <c r="AHI151" s="21"/>
      <c r="AHJ151" s="21"/>
      <c r="AHK151" s="21"/>
      <c r="AHL151" s="21"/>
      <c r="AHM151" s="21"/>
      <c r="AHN151" s="21"/>
      <c r="AHO151" s="21"/>
      <c r="AHP151" s="21"/>
      <c r="AHQ151" s="21"/>
      <c r="AHR151" s="21"/>
      <c r="AHS151" s="21"/>
      <c r="AHT151" s="21"/>
      <c r="AHU151" s="21"/>
      <c r="AHV151" s="21"/>
      <c r="AHW151" s="21"/>
      <c r="AHX151" s="21"/>
      <c r="AHY151" s="21"/>
      <c r="AHZ151" s="21"/>
      <c r="AIA151" s="21"/>
      <c r="AIB151" s="21"/>
      <c r="AIC151" s="21"/>
      <c r="AID151" s="21"/>
      <c r="AIE151" s="21"/>
      <c r="AIF151" s="21"/>
      <c r="AIG151" s="21"/>
      <c r="AIH151" s="21"/>
      <c r="AII151" s="21"/>
      <c r="AIJ151" s="21"/>
      <c r="AIK151" s="21"/>
      <c r="AIL151" s="21"/>
      <c r="AIM151" s="21"/>
      <c r="AIN151" s="21"/>
      <c r="AIO151" s="21"/>
      <c r="AIP151" s="21"/>
      <c r="AIQ151" s="21"/>
      <c r="AIR151" s="21"/>
      <c r="AIS151" s="21"/>
      <c r="AIT151" s="21"/>
      <c r="AIU151" s="21"/>
      <c r="AIV151" s="21"/>
      <c r="AIW151" s="21"/>
      <c r="AIX151" s="21"/>
      <c r="AIY151" s="21"/>
      <c r="AIZ151" s="21"/>
      <c r="AJA151" s="21"/>
      <c r="AJB151" s="21"/>
      <c r="AJC151" s="21"/>
      <c r="AJD151" s="21"/>
      <c r="AJE151" s="21"/>
      <c r="AJF151" s="21"/>
      <c r="AJG151" s="21"/>
      <c r="AJH151" s="21"/>
      <c r="AJI151" s="21"/>
      <c r="AJJ151" s="21"/>
      <c r="AJK151" s="21"/>
      <c r="AJL151" s="21"/>
      <c r="AJM151" s="21"/>
      <c r="AJN151" s="21"/>
      <c r="AJO151" s="21"/>
      <c r="AJP151" s="21"/>
      <c r="AJQ151" s="21"/>
      <c r="AJR151" s="21"/>
      <c r="AJS151" s="21"/>
      <c r="AJT151" s="21"/>
      <c r="AJU151" s="21"/>
      <c r="AJV151" s="21"/>
      <c r="AJW151" s="21"/>
      <c r="AJX151" s="21"/>
      <c r="AJY151" s="21"/>
      <c r="AJZ151" s="21"/>
      <c r="AKA151" s="21"/>
      <c r="AKB151" s="21"/>
      <c r="AKC151" s="21"/>
      <c r="AKD151" s="21"/>
      <c r="AKE151" s="21"/>
      <c r="AKF151" s="21"/>
      <c r="AKG151" s="21"/>
      <c r="AKH151" s="21"/>
      <c r="AKI151" s="21"/>
      <c r="AKJ151" s="21"/>
      <c r="AKK151" s="21"/>
      <c r="AKL151" s="21"/>
      <c r="AKM151" s="21"/>
      <c r="AKN151" s="21"/>
      <c r="AKO151" s="21"/>
      <c r="AKP151" s="21"/>
      <c r="AKQ151" s="21"/>
      <c r="AKR151" s="21"/>
      <c r="AKS151" s="21"/>
      <c r="AKT151" s="21"/>
      <c r="AKU151" s="21"/>
      <c r="AKV151" s="21"/>
      <c r="AKW151" s="21"/>
      <c r="AKX151" s="21"/>
      <c r="AKY151" s="21"/>
      <c r="AKZ151" s="21"/>
      <c r="ALA151" s="21"/>
      <c r="ALB151" s="21"/>
      <c r="ALC151" s="21"/>
      <c r="ALD151" s="21"/>
      <c r="ALE151" s="21"/>
      <c r="ALF151" s="21"/>
      <c r="ALG151" s="21"/>
      <c r="ALH151" s="21"/>
      <c r="ALI151" s="21"/>
      <c r="ALJ151" s="21"/>
      <c r="ALK151" s="21"/>
      <c r="ALL151" s="21"/>
      <c r="ALM151" s="21"/>
      <c r="ALN151" s="21"/>
      <c r="ALO151" s="21"/>
      <c r="ALP151" s="21"/>
      <c r="ALQ151" s="21"/>
      <c r="ALR151" s="21"/>
      <c r="ALS151" s="21"/>
      <c r="ALT151" s="21"/>
      <c r="ALU151" s="21"/>
      <c r="ALV151" s="21"/>
      <c r="ALW151" s="21"/>
      <c r="ALX151" s="21"/>
      <c r="ALY151" s="21"/>
      <c r="ALZ151" s="21"/>
      <c r="AMA151" s="21"/>
      <c r="AMB151" s="21"/>
      <c r="AMC151" s="21"/>
      <c r="AMD151" s="21"/>
      <c r="AME151" s="21"/>
      <c r="AMF151" s="21"/>
      <c r="AMG151" s="21"/>
      <c r="AMH151" s="21"/>
      <c r="AMI151" s="21"/>
      <c r="AMJ151" s="21"/>
      <c r="AMK151" s="21"/>
      <c r="AML151" s="21"/>
      <c r="AMM151" s="21"/>
      <c r="AMN151" s="21"/>
      <c r="AMO151" s="21"/>
      <c r="AMP151" s="21"/>
      <c r="AMQ151" s="21"/>
      <c r="AMR151" s="21"/>
      <c r="AMS151" s="21"/>
      <c r="AMT151" s="21"/>
      <c r="AMU151" s="21"/>
      <c r="AMV151" s="21"/>
      <c r="AMW151" s="21"/>
      <c r="AMX151" s="21"/>
      <c r="AMY151" s="21"/>
      <c r="AMZ151" s="21"/>
      <c r="ANA151" s="21"/>
      <c r="ANB151" s="21"/>
      <c r="ANC151" s="21"/>
      <c r="AND151" s="21"/>
      <c r="ANE151" s="21"/>
      <c r="ANF151" s="21"/>
      <c r="ANG151" s="21"/>
      <c r="ANH151" s="21"/>
      <c r="ANI151" s="21"/>
      <c r="ANJ151" s="21"/>
      <c r="ANK151" s="21"/>
      <c r="ANL151" s="21"/>
      <c r="ANM151" s="21"/>
      <c r="ANN151" s="21"/>
      <c r="ANO151" s="21"/>
      <c r="ANP151" s="21"/>
      <c r="ANQ151" s="21"/>
      <c r="ANR151" s="21"/>
      <c r="ANS151" s="21"/>
      <c r="ANT151" s="21"/>
      <c r="ANU151" s="21"/>
      <c r="ANV151" s="21"/>
      <c r="ANW151" s="21"/>
      <c r="ANX151" s="21"/>
      <c r="ANY151" s="21"/>
      <c r="ANZ151" s="21"/>
      <c r="AOA151" s="21"/>
      <c r="AOB151" s="21"/>
      <c r="AOC151" s="21"/>
      <c r="AOD151" s="21"/>
      <c r="AOE151" s="21"/>
      <c r="AOF151" s="21"/>
      <c r="AOG151" s="21"/>
      <c r="AOH151" s="21"/>
      <c r="AOI151" s="21"/>
      <c r="AOJ151" s="21"/>
      <c r="AOK151" s="21"/>
      <c r="AOL151" s="21"/>
      <c r="AOM151" s="21"/>
      <c r="AON151" s="21"/>
      <c r="AOO151" s="21"/>
      <c r="AOP151" s="21"/>
      <c r="AOQ151" s="21"/>
      <c r="AOR151" s="21"/>
      <c r="AOS151" s="21"/>
      <c r="AOT151" s="21"/>
      <c r="AOU151" s="21"/>
      <c r="AOV151" s="21"/>
      <c r="AOW151" s="21"/>
      <c r="AOX151" s="21"/>
      <c r="AOY151" s="21"/>
      <c r="AOZ151" s="21"/>
      <c r="APA151" s="21"/>
      <c r="APB151" s="21"/>
      <c r="APC151" s="21"/>
      <c r="APD151" s="21"/>
      <c r="APE151" s="21"/>
      <c r="APF151" s="21"/>
      <c r="APG151" s="21"/>
      <c r="APH151" s="21"/>
      <c r="API151" s="21"/>
      <c r="APJ151" s="21"/>
      <c r="APK151" s="21"/>
      <c r="APL151" s="21"/>
      <c r="APM151" s="21"/>
      <c r="APN151" s="21"/>
      <c r="APO151" s="21"/>
      <c r="APP151" s="21"/>
      <c r="APQ151" s="21"/>
      <c r="APR151" s="21"/>
      <c r="APS151" s="21"/>
      <c r="APT151" s="21"/>
      <c r="APU151" s="21"/>
      <c r="APV151" s="21"/>
      <c r="APW151" s="21"/>
      <c r="APX151" s="21"/>
      <c r="APY151" s="21"/>
      <c r="APZ151" s="21"/>
      <c r="AQA151" s="21"/>
      <c r="AQB151" s="21"/>
      <c r="AQC151" s="21"/>
      <c r="AQD151" s="21"/>
      <c r="AQE151" s="21"/>
      <c r="AQF151" s="21"/>
      <c r="AQG151" s="21"/>
      <c r="AQH151" s="21"/>
      <c r="AQI151" s="21"/>
      <c r="AQJ151" s="21"/>
      <c r="AQK151" s="21"/>
      <c r="AQL151" s="21"/>
      <c r="AQM151" s="21"/>
      <c r="AQN151" s="21"/>
      <c r="AQO151" s="21"/>
      <c r="AQP151" s="21"/>
      <c r="AQQ151" s="21"/>
      <c r="AQR151" s="21"/>
      <c r="AQS151" s="21"/>
      <c r="AQT151" s="21"/>
      <c r="AQU151" s="21"/>
      <c r="AQV151" s="21"/>
      <c r="AQW151" s="21"/>
      <c r="AQX151" s="21"/>
      <c r="AQY151" s="21"/>
      <c r="AQZ151" s="21"/>
      <c r="ARA151" s="21"/>
      <c r="ARB151" s="21"/>
      <c r="ARC151" s="21"/>
      <c r="ARD151" s="21"/>
      <c r="ARE151" s="21"/>
      <c r="ARF151" s="21"/>
      <c r="ARG151" s="21"/>
      <c r="ARH151" s="21"/>
      <c r="ARI151" s="21"/>
      <c r="ARJ151" s="21"/>
      <c r="ARK151" s="21"/>
      <c r="ARL151" s="21"/>
      <c r="ARM151" s="21"/>
      <c r="ARN151" s="21"/>
      <c r="ARO151" s="21"/>
      <c r="ARP151" s="21"/>
      <c r="ARQ151" s="21"/>
      <c r="ARR151" s="21"/>
      <c r="ARS151" s="21"/>
      <c r="ART151" s="21"/>
      <c r="ARU151" s="21"/>
      <c r="ARV151" s="21"/>
      <c r="ARW151" s="21"/>
      <c r="ARX151" s="21"/>
      <c r="ARY151" s="21"/>
      <c r="ARZ151" s="21"/>
      <c r="ASA151" s="21"/>
      <c r="ASB151" s="21"/>
      <c r="ASC151" s="21"/>
      <c r="ASD151" s="21"/>
      <c r="ASE151" s="21"/>
      <c r="ASF151" s="21"/>
      <c r="ASG151" s="21"/>
      <c r="ASH151" s="21"/>
      <c r="ASI151" s="21"/>
      <c r="ASJ151" s="21"/>
      <c r="ASK151" s="21"/>
      <c r="ASL151" s="21"/>
      <c r="ASM151" s="21"/>
      <c r="ASN151" s="21"/>
      <c r="ASO151" s="21"/>
      <c r="ASP151" s="21"/>
      <c r="ASQ151" s="21"/>
      <c r="ASR151" s="21"/>
      <c r="ASS151" s="21"/>
      <c r="AST151" s="21"/>
      <c r="ASU151" s="21"/>
      <c r="ASV151" s="21"/>
      <c r="ASW151" s="21"/>
      <c r="ASX151" s="21"/>
      <c r="ASY151" s="21"/>
      <c r="ASZ151" s="21"/>
      <c r="ATA151" s="21"/>
      <c r="ATB151" s="21"/>
      <c r="ATC151" s="21"/>
      <c r="ATD151" s="21"/>
      <c r="ATE151" s="21"/>
      <c r="ATF151" s="21"/>
      <c r="ATG151" s="21"/>
      <c r="ATH151" s="21"/>
      <c r="ATI151" s="21"/>
      <c r="ATJ151" s="21"/>
      <c r="ATK151" s="21"/>
      <c r="ATL151" s="21"/>
      <c r="ATM151" s="21"/>
      <c r="ATN151" s="21"/>
      <c r="ATO151" s="21"/>
      <c r="ATP151" s="21"/>
      <c r="ATQ151" s="21"/>
      <c r="ATR151" s="21"/>
      <c r="ATS151" s="21"/>
      <c r="ATT151" s="21"/>
      <c r="ATU151" s="21"/>
      <c r="ATV151" s="21"/>
      <c r="ATW151" s="21"/>
      <c r="ATX151" s="21"/>
      <c r="ATY151" s="21"/>
      <c r="ATZ151" s="21"/>
      <c r="AUA151" s="21"/>
      <c r="AUB151" s="21"/>
      <c r="AUC151" s="21"/>
      <c r="AUD151" s="21"/>
      <c r="AUE151" s="21"/>
      <c r="AUF151" s="21"/>
      <c r="AUG151" s="21"/>
      <c r="AUH151" s="21"/>
      <c r="AUI151" s="21"/>
      <c r="AUJ151" s="21"/>
      <c r="AUK151" s="21"/>
      <c r="AUL151" s="21"/>
      <c r="AUM151" s="21"/>
      <c r="AUN151" s="21"/>
      <c r="AUO151" s="21"/>
      <c r="AUP151" s="21"/>
      <c r="AUQ151" s="21"/>
      <c r="AUR151" s="21"/>
      <c r="AUS151" s="21"/>
      <c r="AUT151" s="21"/>
      <c r="AUU151" s="21"/>
      <c r="AUV151" s="21"/>
      <c r="AUW151" s="21"/>
      <c r="AUX151" s="21"/>
      <c r="AUY151" s="21"/>
      <c r="AUZ151" s="21"/>
      <c r="AVA151" s="21"/>
      <c r="AVB151" s="21"/>
      <c r="AVC151" s="21"/>
      <c r="AVD151" s="21"/>
      <c r="AVE151" s="21"/>
      <c r="AVF151" s="21"/>
      <c r="AVG151" s="21"/>
      <c r="AVH151" s="21"/>
      <c r="AVI151" s="21"/>
      <c r="AVJ151" s="21"/>
      <c r="AVK151" s="21"/>
      <c r="AVL151" s="21"/>
      <c r="AVM151" s="21"/>
      <c r="AVN151" s="21"/>
      <c r="AVO151" s="21"/>
      <c r="AVP151" s="21"/>
      <c r="AVQ151" s="21"/>
      <c r="AVR151" s="21"/>
      <c r="AVS151" s="21"/>
      <c r="AVT151" s="21"/>
      <c r="AVU151" s="21"/>
      <c r="AVV151" s="21"/>
      <c r="AVW151" s="21"/>
      <c r="AVX151" s="21"/>
      <c r="AVY151" s="21"/>
      <c r="AVZ151" s="21"/>
      <c r="AWA151" s="21"/>
      <c r="AWB151" s="21"/>
      <c r="AWC151" s="21"/>
      <c r="AWD151" s="21"/>
      <c r="AWE151" s="21"/>
      <c r="AWF151" s="21"/>
      <c r="AWG151" s="21"/>
      <c r="AWH151" s="21"/>
      <c r="AWI151" s="21"/>
      <c r="AWJ151" s="21"/>
      <c r="AWK151" s="21"/>
      <c r="AWL151" s="21"/>
      <c r="AWM151" s="21"/>
      <c r="AWN151" s="21"/>
      <c r="AWO151" s="21"/>
      <c r="AWP151" s="21"/>
      <c r="AWQ151" s="21"/>
      <c r="AWR151" s="21"/>
      <c r="AWS151" s="21"/>
      <c r="AWT151" s="21"/>
      <c r="AWU151" s="21"/>
      <c r="AWV151" s="21"/>
      <c r="AWW151" s="21"/>
      <c r="AWX151" s="21"/>
      <c r="AWY151" s="21"/>
      <c r="AWZ151" s="21"/>
      <c r="AXA151" s="21"/>
      <c r="AXB151" s="21"/>
      <c r="AXC151" s="21"/>
      <c r="AXD151" s="21"/>
      <c r="AXE151" s="21"/>
      <c r="AXF151" s="21"/>
      <c r="AXG151" s="21"/>
      <c r="AXH151" s="21"/>
      <c r="AXI151" s="21"/>
      <c r="AXJ151" s="21"/>
      <c r="AXK151" s="21"/>
      <c r="AXL151" s="21"/>
      <c r="AXM151" s="21"/>
      <c r="AXN151" s="21"/>
      <c r="AXO151" s="21"/>
      <c r="AXP151" s="21"/>
      <c r="AXQ151" s="21"/>
      <c r="AXR151" s="21"/>
      <c r="AXS151" s="21"/>
      <c r="AXT151" s="21"/>
      <c r="AXU151" s="21"/>
      <c r="AXV151" s="21"/>
      <c r="AXW151" s="21"/>
      <c r="AXX151" s="21"/>
      <c r="AXY151" s="21"/>
      <c r="AXZ151" s="21"/>
      <c r="AYA151" s="21"/>
      <c r="AYB151" s="21"/>
      <c r="AYC151" s="21"/>
      <c r="AYD151" s="21"/>
      <c r="AYE151" s="21"/>
      <c r="AYF151" s="21"/>
      <c r="AYG151" s="21"/>
      <c r="AYH151" s="21"/>
      <c r="AYI151" s="21"/>
      <c r="AYJ151" s="21"/>
      <c r="AYK151" s="21"/>
      <c r="AYL151" s="21"/>
      <c r="AYM151" s="21"/>
      <c r="AYN151" s="21"/>
      <c r="AYO151" s="21"/>
      <c r="AYP151" s="21"/>
      <c r="AYQ151" s="21"/>
      <c r="AYR151" s="21"/>
      <c r="AYS151" s="21"/>
      <c r="AYT151" s="21"/>
      <c r="AYU151" s="21"/>
      <c r="AYV151" s="21"/>
      <c r="AYW151" s="21"/>
      <c r="AYX151" s="21"/>
      <c r="AYY151" s="21"/>
      <c r="AYZ151" s="21"/>
      <c r="AZA151" s="21"/>
      <c r="AZB151" s="21"/>
      <c r="AZC151" s="21"/>
      <c r="AZD151" s="21"/>
      <c r="AZE151" s="21"/>
      <c r="AZF151" s="21"/>
      <c r="AZG151" s="21"/>
      <c r="AZH151" s="21"/>
      <c r="AZI151" s="21"/>
      <c r="AZJ151" s="21"/>
      <c r="AZK151" s="21"/>
      <c r="AZL151" s="21"/>
      <c r="AZM151" s="21"/>
      <c r="AZN151" s="21"/>
      <c r="AZO151" s="21"/>
      <c r="AZP151" s="21"/>
      <c r="AZQ151" s="21"/>
      <c r="AZR151" s="21"/>
      <c r="AZS151" s="21"/>
      <c r="AZT151" s="21"/>
      <c r="AZU151" s="21"/>
      <c r="AZV151" s="21"/>
      <c r="AZW151" s="21"/>
      <c r="AZX151" s="21"/>
      <c r="AZY151" s="21"/>
      <c r="AZZ151" s="21"/>
      <c r="BAA151" s="21"/>
      <c r="BAB151" s="21"/>
      <c r="BAC151" s="21"/>
      <c r="BAD151" s="21"/>
      <c r="BAE151" s="21"/>
      <c r="BAF151" s="21"/>
      <c r="BAG151" s="21"/>
      <c r="BAH151" s="21"/>
      <c r="BAI151" s="21"/>
      <c r="BAJ151" s="21"/>
      <c r="BAK151" s="21"/>
      <c r="BAL151" s="21"/>
      <c r="BAM151" s="21"/>
      <c r="BAN151" s="21"/>
      <c r="BAO151" s="21"/>
      <c r="BAP151" s="21"/>
      <c r="BAQ151" s="21"/>
      <c r="BAR151" s="21"/>
      <c r="BAS151" s="21"/>
      <c r="BAT151" s="21"/>
      <c r="BAU151" s="21"/>
      <c r="BAV151" s="21"/>
      <c r="BAW151" s="21"/>
      <c r="BAX151" s="21"/>
      <c r="BAY151" s="21"/>
      <c r="BAZ151" s="21"/>
      <c r="BBA151" s="21"/>
      <c r="BBB151" s="21"/>
      <c r="BBC151" s="21"/>
      <c r="BBD151" s="21"/>
      <c r="BBE151" s="21"/>
      <c r="BBF151" s="21"/>
      <c r="BBG151" s="21"/>
      <c r="BBH151" s="21"/>
      <c r="BBI151" s="21"/>
      <c r="BBJ151" s="21"/>
      <c r="BBK151" s="21"/>
      <c r="BBL151" s="21"/>
      <c r="BBM151" s="21"/>
      <c r="BBN151" s="21"/>
      <c r="BBO151" s="21"/>
      <c r="BBP151" s="21"/>
      <c r="BBQ151" s="21"/>
      <c r="BBR151" s="21"/>
      <c r="BBS151" s="21"/>
      <c r="BBT151" s="21"/>
      <c r="BBU151" s="21"/>
      <c r="BBV151" s="21"/>
      <c r="BBW151" s="21"/>
      <c r="BBX151" s="21"/>
      <c r="BBY151" s="21"/>
      <c r="BBZ151" s="21"/>
      <c r="BCA151" s="21"/>
      <c r="BCB151" s="21"/>
      <c r="BCC151" s="21"/>
      <c r="BCD151" s="21"/>
      <c r="BCE151" s="21"/>
      <c r="BCF151" s="21"/>
      <c r="BCG151" s="21"/>
      <c r="BCH151" s="21"/>
      <c r="BCI151" s="21"/>
      <c r="BCJ151" s="21"/>
      <c r="BCK151" s="21"/>
      <c r="BCL151" s="21"/>
      <c r="BCM151" s="21"/>
      <c r="BCN151" s="21"/>
      <c r="BCO151" s="21"/>
      <c r="BCP151" s="21"/>
      <c r="BCQ151" s="21"/>
      <c r="BCR151" s="21"/>
      <c r="BCS151" s="21"/>
      <c r="BCT151" s="21"/>
      <c r="BCU151" s="21"/>
      <c r="BCV151" s="21"/>
      <c r="BCW151" s="21"/>
      <c r="BCX151" s="21"/>
      <c r="BCY151" s="21"/>
      <c r="BCZ151" s="21"/>
      <c r="BDA151" s="21"/>
      <c r="BDB151" s="21"/>
      <c r="BDC151" s="21"/>
      <c r="BDD151" s="21"/>
      <c r="BDE151" s="21"/>
      <c r="BDF151" s="21"/>
      <c r="BDG151" s="21"/>
      <c r="BDH151" s="21"/>
      <c r="BDI151" s="21"/>
      <c r="BDJ151" s="21"/>
      <c r="BDK151" s="21"/>
      <c r="BDL151" s="21"/>
      <c r="BDM151" s="21"/>
      <c r="BDN151" s="21"/>
      <c r="BDO151" s="21"/>
      <c r="BDP151" s="21"/>
      <c r="BDQ151" s="21"/>
      <c r="BDR151" s="21"/>
      <c r="BDS151" s="21"/>
      <c r="BDT151" s="21"/>
      <c r="BDU151" s="21"/>
      <c r="BDV151" s="21"/>
      <c r="BDW151" s="21"/>
      <c r="BDX151" s="21"/>
      <c r="BDY151" s="21"/>
      <c r="BDZ151" s="21"/>
      <c r="BEA151" s="21"/>
      <c r="BEB151" s="21"/>
      <c r="BEC151" s="21"/>
      <c r="BED151" s="21"/>
      <c r="BEE151" s="21"/>
      <c r="BEF151" s="21"/>
      <c r="BEG151" s="21"/>
      <c r="BEH151" s="21"/>
      <c r="BEI151" s="21"/>
      <c r="BEJ151" s="21"/>
      <c r="BEK151" s="21"/>
      <c r="BEL151" s="21"/>
      <c r="BEM151" s="21"/>
      <c r="BEN151" s="21"/>
      <c r="BEO151" s="21"/>
      <c r="BEP151" s="21"/>
      <c r="BEQ151" s="21"/>
      <c r="BER151" s="21"/>
      <c r="BES151" s="21"/>
      <c r="BET151" s="21"/>
      <c r="BEU151" s="21"/>
      <c r="BEV151" s="21"/>
      <c r="BEW151" s="21"/>
      <c r="BEX151" s="21"/>
      <c r="BEY151" s="21"/>
      <c r="BEZ151" s="21"/>
      <c r="BFA151" s="21"/>
      <c r="BFB151" s="21"/>
      <c r="BFC151" s="21"/>
      <c r="BFD151" s="21"/>
      <c r="BFE151" s="21"/>
      <c r="BFF151" s="21"/>
      <c r="BFG151" s="21"/>
      <c r="BFH151" s="21"/>
      <c r="BFI151" s="21"/>
      <c r="BFJ151" s="21"/>
      <c r="BFK151" s="21"/>
      <c r="BFL151" s="21"/>
      <c r="BFM151" s="21"/>
      <c r="BFN151" s="21"/>
      <c r="BFO151" s="21"/>
      <c r="BFP151" s="21"/>
      <c r="BFQ151" s="21"/>
      <c r="BFR151" s="21"/>
      <c r="BFS151" s="21"/>
      <c r="BFT151" s="21"/>
      <c r="BFU151" s="21"/>
      <c r="BFV151" s="21"/>
      <c r="BFW151" s="21"/>
      <c r="BFX151" s="21"/>
      <c r="BFY151" s="21"/>
      <c r="BFZ151" s="21"/>
      <c r="BGA151" s="21"/>
      <c r="BGB151" s="21"/>
      <c r="BGC151" s="21"/>
      <c r="BGD151" s="21"/>
      <c r="BGE151" s="21"/>
      <c r="BGF151" s="21"/>
      <c r="BGG151" s="21"/>
      <c r="BGH151" s="21"/>
      <c r="BGI151" s="21"/>
      <c r="BGJ151" s="21"/>
      <c r="BGK151" s="21"/>
      <c r="BGL151" s="21"/>
      <c r="BGM151" s="21"/>
      <c r="BGN151" s="21"/>
      <c r="BGO151" s="21"/>
      <c r="BGP151" s="21"/>
      <c r="BGQ151" s="21"/>
      <c r="BGR151" s="21"/>
      <c r="BGS151" s="21"/>
      <c r="BGT151" s="21"/>
      <c r="BGU151" s="21"/>
      <c r="BGV151" s="21"/>
      <c r="BGW151" s="21"/>
      <c r="BGX151" s="21"/>
      <c r="BGY151" s="21"/>
      <c r="BGZ151" s="21"/>
      <c r="BHA151" s="21"/>
      <c r="BHB151" s="21"/>
      <c r="BHC151" s="21"/>
      <c r="BHD151" s="21"/>
      <c r="BHE151" s="21"/>
      <c r="BHF151" s="21"/>
      <c r="BHG151" s="21"/>
      <c r="BHH151" s="21"/>
      <c r="BHI151" s="21"/>
      <c r="BHJ151" s="21"/>
      <c r="BHK151" s="21"/>
      <c r="BHL151" s="21"/>
      <c r="BHM151" s="21"/>
      <c r="BHN151" s="21"/>
      <c r="BHO151" s="21"/>
      <c r="BHP151" s="21"/>
      <c r="BHQ151" s="21"/>
      <c r="BHR151" s="21"/>
      <c r="BHS151" s="21"/>
      <c r="BHT151" s="21"/>
      <c r="BHU151" s="21"/>
      <c r="BHV151" s="21"/>
      <c r="BHW151" s="21"/>
      <c r="BHX151" s="21"/>
      <c r="BHY151" s="21"/>
      <c r="BHZ151" s="21"/>
      <c r="BIA151" s="21"/>
      <c r="BIB151" s="21"/>
      <c r="BIC151" s="21"/>
      <c r="BID151" s="21"/>
      <c r="BIE151" s="21"/>
      <c r="BIF151" s="21"/>
      <c r="BIG151" s="21"/>
      <c r="BIH151" s="21"/>
      <c r="BII151" s="21"/>
      <c r="BIJ151" s="21"/>
      <c r="BIK151" s="21"/>
      <c r="BIL151" s="21"/>
      <c r="BIM151" s="21"/>
      <c r="BIN151" s="21"/>
      <c r="BIO151" s="21"/>
      <c r="BIP151" s="21"/>
      <c r="BIQ151" s="21"/>
      <c r="BIR151" s="21"/>
      <c r="BIS151" s="21"/>
      <c r="BIT151" s="21"/>
      <c r="BIU151" s="21"/>
      <c r="BIV151" s="21"/>
      <c r="BIW151" s="21"/>
      <c r="BIX151" s="21"/>
      <c r="BIY151" s="21"/>
      <c r="BIZ151" s="21"/>
      <c r="BJA151" s="21"/>
      <c r="BJB151" s="21"/>
      <c r="BJC151" s="21"/>
      <c r="BJD151" s="21"/>
      <c r="BJE151" s="21"/>
      <c r="BJF151" s="21"/>
      <c r="BJG151" s="21"/>
      <c r="BJH151" s="21"/>
      <c r="BJI151" s="21"/>
      <c r="BJJ151" s="21"/>
      <c r="BJK151" s="21"/>
      <c r="BJL151" s="21"/>
      <c r="BJM151" s="21"/>
      <c r="BJN151" s="21"/>
      <c r="BJO151" s="21"/>
      <c r="BJP151" s="21"/>
      <c r="BJQ151" s="21"/>
      <c r="BJR151" s="21"/>
      <c r="BJS151" s="21"/>
      <c r="BJT151" s="21"/>
      <c r="BJU151" s="21"/>
      <c r="BJV151" s="21"/>
      <c r="BJW151" s="21"/>
      <c r="BJX151" s="21"/>
      <c r="BJY151" s="21"/>
      <c r="BJZ151" s="21"/>
      <c r="BKA151" s="21"/>
      <c r="BKB151" s="21"/>
      <c r="BKC151" s="21"/>
      <c r="BKD151" s="21"/>
      <c r="BKE151" s="21"/>
      <c r="BKF151" s="21"/>
      <c r="BKG151" s="21"/>
      <c r="BKH151" s="21"/>
      <c r="BKI151" s="21"/>
      <c r="BKJ151" s="21"/>
      <c r="BKK151" s="21"/>
      <c r="BKL151" s="21"/>
      <c r="BKM151" s="21"/>
      <c r="BKN151" s="21"/>
      <c r="BKO151" s="21"/>
      <c r="BKP151" s="21"/>
      <c r="BKQ151" s="21"/>
      <c r="BKR151" s="21"/>
      <c r="BKS151" s="21"/>
      <c r="BKT151" s="21"/>
      <c r="BKU151" s="21"/>
      <c r="BKV151" s="21"/>
      <c r="BKW151" s="21"/>
      <c r="BKX151" s="21"/>
      <c r="BKY151" s="21"/>
      <c r="BKZ151" s="21"/>
      <c r="BLA151" s="21"/>
      <c r="BLB151" s="21"/>
      <c r="BLC151" s="21"/>
      <c r="BLD151" s="21"/>
      <c r="BLE151" s="21"/>
      <c r="BLF151" s="21"/>
      <c r="BLG151" s="21"/>
      <c r="BLH151" s="21"/>
      <c r="BLI151" s="21"/>
      <c r="BLJ151" s="21"/>
      <c r="BLK151" s="21"/>
      <c r="BLL151" s="21"/>
      <c r="BLM151" s="21"/>
      <c r="BLN151" s="21"/>
      <c r="BLO151" s="21"/>
      <c r="BLP151" s="21"/>
      <c r="BLQ151" s="21"/>
      <c r="BLR151" s="21"/>
      <c r="BLS151" s="21"/>
      <c r="BLT151" s="21"/>
      <c r="BLU151" s="21"/>
      <c r="BLV151" s="21"/>
      <c r="BLW151" s="21"/>
      <c r="BLX151" s="21"/>
      <c r="BLY151" s="21"/>
      <c r="BLZ151" s="21"/>
      <c r="BMA151" s="21"/>
      <c r="BMB151" s="21"/>
      <c r="BMC151" s="21"/>
      <c r="BMD151" s="21"/>
      <c r="BME151" s="21"/>
      <c r="BMF151" s="21"/>
      <c r="BMG151" s="21"/>
      <c r="BMH151" s="21"/>
      <c r="BMI151" s="21"/>
      <c r="BMJ151" s="21"/>
      <c r="BMK151" s="21"/>
      <c r="BML151" s="21"/>
      <c r="BMM151" s="21"/>
      <c r="BMN151" s="21"/>
      <c r="BMO151" s="21"/>
      <c r="BMP151" s="21"/>
      <c r="BMQ151" s="21"/>
      <c r="BMR151" s="21"/>
      <c r="BMS151" s="21"/>
      <c r="BMT151" s="21"/>
      <c r="BMU151" s="21"/>
      <c r="BMV151" s="21"/>
      <c r="BMW151" s="21"/>
      <c r="BMX151" s="21"/>
      <c r="BMY151" s="21"/>
      <c r="BMZ151" s="21"/>
      <c r="BNA151" s="21"/>
      <c r="BNB151" s="21"/>
      <c r="BNC151" s="21"/>
      <c r="BND151" s="21"/>
      <c r="BNE151" s="21"/>
      <c r="BNF151" s="21"/>
      <c r="BNG151" s="21"/>
      <c r="BNH151" s="21"/>
      <c r="BNI151" s="21"/>
      <c r="BNJ151" s="21"/>
      <c r="BNK151" s="21"/>
      <c r="BNL151" s="21"/>
      <c r="BNM151" s="21"/>
      <c r="BNN151" s="21"/>
      <c r="BNO151" s="21"/>
      <c r="BNP151" s="21"/>
      <c r="BNQ151" s="21"/>
      <c r="BNR151" s="21"/>
      <c r="BNS151" s="21"/>
      <c r="BNT151" s="21"/>
      <c r="BNU151" s="21"/>
      <c r="BNV151" s="21"/>
      <c r="BNW151" s="21"/>
      <c r="BNX151" s="21"/>
      <c r="BNY151" s="21"/>
      <c r="BNZ151" s="21"/>
      <c r="BOA151" s="21"/>
      <c r="BOB151" s="21"/>
      <c r="BOC151" s="21"/>
      <c r="BOD151" s="21"/>
      <c r="BOE151" s="21"/>
      <c r="BOF151" s="21"/>
      <c r="BOG151" s="21"/>
      <c r="BOH151" s="21"/>
      <c r="BOI151" s="21"/>
      <c r="BOJ151" s="21"/>
      <c r="BOK151" s="21"/>
      <c r="BOL151" s="21"/>
      <c r="BOM151" s="21"/>
      <c r="BON151" s="21"/>
      <c r="BOO151" s="21"/>
      <c r="BOP151" s="21"/>
      <c r="BOQ151" s="21"/>
      <c r="BOR151" s="21"/>
      <c r="BOS151" s="21"/>
      <c r="BOT151" s="21"/>
      <c r="BOU151" s="21"/>
      <c r="BOV151" s="21"/>
      <c r="BOW151" s="21"/>
      <c r="BOX151" s="21"/>
      <c r="BOY151" s="21"/>
      <c r="BOZ151" s="21"/>
      <c r="BPA151" s="21"/>
      <c r="BPB151" s="21"/>
      <c r="BPC151" s="21"/>
      <c r="BPD151" s="21"/>
      <c r="BPE151" s="21"/>
      <c r="BPF151" s="21"/>
      <c r="BPG151" s="21"/>
      <c r="BPH151" s="21"/>
      <c r="BPI151" s="21"/>
      <c r="BPJ151" s="21"/>
      <c r="BPK151" s="21"/>
      <c r="BPL151" s="21"/>
      <c r="BPM151" s="21"/>
      <c r="BPN151" s="21"/>
      <c r="BPO151" s="21"/>
      <c r="BPP151" s="21"/>
      <c r="BPQ151" s="21"/>
      <c r="BPR151" s="21"/>
      <c r="BPS151" s="21"/>
      <c r="BPT151" s="21"/>
      <c r="BPU151" s="21"/>
      <c r="BPV151" s="21"/>
      <c r="BPW151" s="21"/>
      <c r="BPX151" s="21"/>
      <c r="BPY151" s="21"/>
      <c r="BPZ151" s="21"/>
      <c r="BQA151" s="21"/>
      <c r="BQB151" s="21"/>
      <c r="BQC151" s="21"/>
      <c r="BQD151" s="21"/>
      <c r="BQE151" s="21"/>
      <c r="BQF151" s="21"/>
      <c r="BQG151" s="21"/>
      <c r="BQH151" s="21"/>
      <c r="BQI151" s="21"/>
      <c r="BQJ151" s="21"/>
      <c r="BQK151" s="21"/>
      <c r="BQL151" s="21"/>
      <c r="BQM151" s="21"/>
      <c r="BQN151" s="21"/>
      <c r="BQO151" s="21"/>
      <c r="BQP151" s="21"/>
      <c r="BQQ151" s="21"/>
      <c r="BQR151" s="21"/>
      <c r="BQS151" s="21"/>
      <c r="BQT151" s="21"/>
      <c r="BQU151" s="21"/>
      <c r="BQV151" s="21"/>
      <c r="BQW151" s="21"/>
      <c r="BQX151" s="21"/>
      <c r="BQY151" s="21"/>
      <c r="BQZ151" s="21"/>
      <c r="BRA151" s="21"/>
      <c r="BRB151" s="21"/>
      <c r="BRC151" s="21"/>
      <c r="BRD151" s="21"/>
      <c r="BRE151" s="21"/>
      <c r="BRF151" s="21"/>
      <c r="BRG151" s="21"/>
      <c r="BRH151" s="21"/>
      <c r="BRI151" s="21"/>
      <c r="BRJ151" s="21"/>
      <c r="BRK151" s="21"/>
      <c r="BRL151" s="21"/>
      <c r="BRM151" s="21"/>
      <c r="BRN151" s="21"/>
      <c r="BRO151" s="21"/>
      <c r="BRP151" s="21"/>
      <c r="BRQ151" s="21"/>
      <c r="BRR151" s="21"/>
      <c r="BRS151" s="21"/>
      <c r="BRT151" s="21"/>
      <c r="BRU151" s="21"/>
      <c r="BRV151" s="21"/>
      <c r="BRW151" s="21"/>
      <c r="BRX151" s="21"/>
      <c r="BRY151" s="21"/>
      <c r="BRZ151" s="21"/>
      <c r="BSA151" s="21"/>
      <c r="BSB151" s="21"/>
      <c r="BSC151" s="21"/>
      <c r="BSD151" s="21"/>
      <c r="BSE151" s="21"/>
      <c r="BSF151" s="21"/>
      <c r="BSG151" s="21"/>
      <c r="BSH151" s="21"/>
      <c r="BSI151" s="21"/>
      <c r="BSJ151" s="21"/>
      <c r="BSK151" s="21"/>
      <c r="BSL151" s="21"/>
      <c r="BSM151" s="21"/>
      <c r="BSN151" s="21"/>
      <c r="BSO151" s="21"/>
      <c r="BSP151" s="21"/>
      <c r="BSQ151" s="21"/>
      <c r="BSR151" s="21"/>
      <c r="BSS151" s="21"/>
      <c r="BST151" s="21"/>
      <c r="BSU151" s="21"/>
      <c r="BSV151" s="21"/>
      <c r="BSW151" s="21"/>
      <c r="BSX151" s="21"/>
      <c r="BSY151" s="21"/>
      <c r="BSZ151" s="21"/>
      <c r="BTA151" s="21"/>
      <c r="BTB151" s="21"/>
      <c r="BTC151" s="21"/>
      <c r="BTD151" s="21"/>
      <c r="BTE151" s="21"/>
      <c r="BTF151" s="21"/>
      <c r="BTG151" s="21"/>
      <c r="BTH151" s="21"/>
      <c r="BTI151" s="21"/>
      <c r="BTJ151" s="21"/>
      <c r="BTK151" s="21"/>
      <c r="BTL151" s="21"/>
      <c r="BTM151" s="21"/>
      <c r="BTN151" s="21"/>
      <c r="BTO151" s="21"/>
      <c r="BTP151" s="21"/>
      <c r="BTQ151" s="21"/>
      <c r="BTR151" s="21"/>
      <c r="BTS151" s="21"/>
      <c r="BTT151" s="21"/>
      <c r="BTU151" s="21"/>
      <c r="BTV151" s="21"/>
      <c r="BTW151" s="21"/>
      <c r="BTX151" s="21"/>
      <c r="BTY151" s="21"/>
      <c r="BTZ151" s="21"/>
      <c r="BUA151" s="21"/>
      <c r="BUB151" s="21"/>
      <c r="BUC151" s="21"/>
      <c r="BUD151" s="21"/>
      <c r="BUE151" s="21"/>
      <c r="BUF151" s="21"/>
      <c r="BUG151" s="21"/>
      <c r="BUH151" s="21"/>
      <c r="BUI151" s="21"/>
      <c r="BUJ151" s="21"/>
      <c r="BUK151" s="21"/>
      <c r="BUL151" s="21"/>
      <c r="BUM151" s="21"/>
      <c r="BUN151" s="21"/>
      <c r="BUO151" s="21"/>
      <c r="BUP151" s="21"/>
      <c r="BUQ151" s="21"/>
      <c r="BUR151" s="21"/>
      <c r="BUS151" s="21"/>
      <c r="BUT151" s="21"/>
      <c r="BUU151" s="21"/>
      <c r="BUV151" s="21"/>
      <c r="BUW151" s="21"/>
      <c r="BUX151" s="21"/>
      <c r="BUY151" s="21"/>
      <c r="BUZ151" s="21"/>
      <c r="BVA151" s="21"/>
      <c r="BVB151" s="21"/>
      <c r="BVC151" s="21"/>
      <c r="BVD151" s="21"/>
      <c r="BVE151" s="21"/>
      <c r="BVF151" s="21"/>
      <c r="BVG151" s="21"/>
      <c r="BVH151" s="21"/>
      <c r="BVI151" s="21"/>
      <c r="BVJ151" s="21"/>
      <c r="BVK151" s="21"/>
      <c r="BVL151" s="21"/>
      <c r="BVM151" s="21"/>
      <c r="BVN151" s="21"/>
      <c r="BVO151" s="21"/>
      <c r="BVP151" s="21"/>
      <c r="BVQ151" s="21"/>
      <c r="BVR151" s="21"/>
      <c r="BVS151" s="21"/>
      <c r="BVT151" s="21"/>
      <c r="BVU151" s="21"/>
      <c r="BVV151" s="21"/>
      <c r="BVW151" s="21"/>
      <c r="BVX151" s="21"/>
      <c r="BVY151" s="21"/>
      <c r="BVZ151" s="21"/>
      <c r="BWA151" s="21"/>
      <c r="BWB151" s="21"/>
      <c r="BWC151" s="21"/>
      <c r="BWD151" s="21"/>
      <c r="BWE151" s="21"/>
      <c r="BWF151" s="21"/>
      <c r="BWG151" s="21"/>
      <c r="BWH151" s="21"/>
      <c r="BWI151" s="21"/>
      <c r="BWJ151" s="21"/>
      <c r="BWK151" s="21"/>
      <c r="BWL151" s="21"/>
      <c r="BWM151" s="21"/>
      <c r="BWN151" s="21"/>
      <c r="BWO151" s="21"/>
      <c r="BWP151" s="21"/>
      <c r="BWQ151" s="21"/>
      <c r="BWR151" s="21"/>
      <c r="BWS151" s="21"/>
      <c r="BWT151" s="21"/>
      <c r="BWU151" s="21"/>
      <c r="BWV151" s="21"/>
      <c r="BWW151" s="21"/>
      <c r="BWX151" s="21"/>
      <c r="BWY151" s="21"/>
      <c r="BWZ151" s="21"/>
      <c r="BXA151" s="21"/>
      <c r="BXB151" s="21"/>
      <c r="BXC151" s="21"/>
      <c r="BXD151" s="21"/>
      <c r="BXE151" s="21"/>
      <c r="BXF151" s="21"/>
      <c r="BXG151" s="21"/>
      <c r="BXH151" s="21"/>
      <c r="BXI151" s="21"/>
      <c r="BXJ151" s="21"/>
      <c r="BXK151" s="21"/>
      <c r="BXL151" s="21"/>
      <c r="BXM151" s="21"/>
      <c r="BXN151" s="21"/>
      <c r="BXO151" s="21"/>
      <c r="BXP151" s="21"/>
      <c r="BXQ151" s="21"/>
      <c r="BXR151" s="21"/>
      <c r="BXS151" s="21"/>
      <c r="BXT151" s="21"/>
      <c r="BXU151" s="21"/>
      <c r="BXV151" s="21"/>
      <c r="BXW151" s="21"/>
      <c r="BXX151" s="21"/>
      <c r="BXY151" s="21"/>
      <c r="BXZ151" s="21"/>
      <c r="BYA151" s="21"/>
      <c r="BYB151" s="21"/>
      <c r="BYC151" s="21"/>
      <c r="BYD151" s="21"/>
      <c r="BYE151" s="21"/>
      <c r="BYF151" s="21"/>
      <c r="BYG151" s="21"/>
      <c r="BYH151" s="21"/>
      <c r="BYI151" s="21"/>
      <c r="BYJ151" s="21"/>
      <c r="BYK151" s="21"/>
      <c r="BYL151" s="21"/>
      <c r="BYM151" s="21"/>
      <c r="BYN151" s="21"/>
      <c r="BYO151" s="21"/>
      <c r="BYP151" s="21"/>
      <c r="BYQ151" s="21"/>
      <c r="BYR151" s="21"/>
      <c r="BYS151" s="21"/>
      <c r="BYT151" s="21"/>
      <c r="BYU151" s="21"/>
      <c r="BYV151" s="21"/>
      <c r="BYW151" s="21"/>
      <c r="BYX151" s="21"/>
      <c r="BYY151" s="21"/>
      <c r="BYZ151" s="21"/>
      <c r="BZA151" s="21"/>
      <c r="BZB151" s="21"/>
      <c r="BZC151" s="21"/>
      <c r="BZD151" s="21"/>
      <c r="BZE151" s="21"/>
      <c r="BZF151" s="21"/>
      <c r="BZG151" s="21"/>
      <c r="BZH151" s="21"/>
      <c r="BZI151" s="21"/>
      <c r="BZJ151" s="21"/>
      <c r="BZK151" s="21"/>
      <c r="BZL151" s="21"/>
      <c r="BZM151" s="21"/>
      <c r="BZN151" s="21"/>
      <c r="BZO151" s="21"/>
      <c r="BZP151" s="21"/>
      <c r="BZQ151" s="21"/>
      <c r="BZR151" s="21"/>
      <c r="BZS151" s="21"/>
      <c r="BZT151" s="21"/>
      <c r="BZU151" s="21"/>
      <c r="BZV151" s="21"/>
      <c r="BZW151" s="21"/>
      <c r="BZX151" s="21"/>
      <c r="BZY151" s="21"/>
      <c r="BZZ151" s="21"/>
      <c r="CAA151" s="21"/>
      <c r="CAB151" s="21"/>
      <c r="CAC151" s="21"/>
      <c r="CAD151" s="21"/>
      <c r="CAE151" s="21"/>
      <c r="CAF151" s="21"/>
      <c r="CAG151" s="21"/>
      <c r="CAH151" s="21"/>
      <c r="CAI151" s="21"/>
      <c r="CAJ151" s="21"/>
      <c r="CAK151" s="21"/>
      <c r="CAL151" s="21"/>
      <c r="CAM151" s="21"/>
      <c r="CAN151" s="21"/>
      <c r="CAO151" s="21"/>
      <c r="CAP151" s="21"/>
      <c r="CAQ151" s="21"/>
      <c r="CAR151" s="21"/>
      <c r="CAS151" s="21"/>
      <c r="CAT151" s="21"/>
      <c r="CAU151" s="21"/>
      <c r="CAV151" s="21"/>
      <c r="CAW151" s="21"/>
      <c r="CAX151" s="21"/>
      <c r="CAY151" s="21"/>
      <c r="CAZ151" s="21"/>
      <c r="CBA151" s="21"/>
      <c r="CBB151" s="21"/>
      <c r="CBC151" s="21"/>
      <c r="CBD151" s="21"/>
      <c r="CBE151" s="21"/>
      <c r="CBF151" s="21"/>
      <c r="CBG151" s="21"/>
      <c r="CBH151" s="21"/>
      <c r="CBI151" s="21"/>
      <c r="CBJ151" s="21"/>
      <c r="CBK151" s="21"/>
      <c r="CBL151" s="21"/>
      <c r="CBM151" s="21"/>
      <c r="CBN151" s="21"/>
      <c r="CBO151" s="21"/>
      <c r="CBP151" s="21"/>
      <c r="CBQ151" s="21"/>
      <c r="CBR151" s="21"/>
      <c r="CBS151" s="21"/>
      <c r="CBT151" s="21"/>
      <c r="CBU151" s="21"/>
      <c r="CBV151" s="21"/>
      <c r="CBW151" s="21"/>
      <c r="CBX151" s="21"/>
      <c r="CBY151" s="21"/>
      <c r="CBZ151" s="21"/>
      <c r="CCA151" s="21"/>
      <c r="CCB151" s="21"/>
      <c r="CCC151" s="21"/>
      <c r="CCD151" s="21"/>
      <c r="CCE151" s="21"/>
      <c r="CCF151" s="21"/>
      <c r="CCG151" s="21"/>
      <c r="CCH151" s="21"/>
      <c r="CCI151" s="21"/>
      <c r="CCJ151" s="21"/>
      <c r="CCK151" s="21"/>
      <c r="CCL151" s="21"/>
      <c r="CCM151" s="21"/>
      <c r="CCN151" s="21"/>
      <c r="CCO151" s="21"/>
      <c r="CCP151" s="21"/>
      <c r="CCQ151" s="21"/>
      <c r="CCR151" s="21"/>
      <c r="CCS151" s="21"/>
      <c r="CCT151" s="21"/>
      <c r="CCU151" s="21"/>
      <c r="CCV151" s="21"/>
      <c r="CCW151" s="21"/>
      <c r="CCX151" s="21"/>
      <c r="CCY151" s="21"/>
      <c r="CCZ151" s="21"/>
      <c r="CDA151" s="21"/>
      <c r="CDB151" s="21"/>
      <c r="CDC151" s="21"/>
      <c r="CDD151" s="21"/>
      <c r="CDE151" s="21"/>
      <c r="CDF151" s="21"/>
      <c r="CDG151" s="21"/>
      <c r="CDH151" s="21"/>
      <c r="CDI151" s="21"/>
      <c r="CDJ151" s="21"/>
      <c r="CDK151" s="21"/>
      <c r="CDL151" s="21"/>
      <c r="CDM151" s="21"/>
      <c r="CDN151" s="21"/>
      <c r="CDO151" s="21"/>
      <c r="CDP151" s="21"/>
      <c r="CDQ151" s="21"/>
      <c r="CDR151" s="21"/>
      <c r="CDS151" s="21"/>
      <c r="CDT151" s="21"/>
      <c r="CDU151" s="21"/>
      <c r="CDV151" s="21"/>
      <c r="CDW151" s="21"/>
      <c r="CDX151" s="21"/>
      <c r="CDY151" s="21"/>
      <c r="CDZ151" s="21"/>
      <c r="CEA151" s="21"/>
      <c r="CEB151" s="21"/>
      <c r="CEC151" s="21"/>
      <c r="CED151" s="21"/>
      <c r="CEE151" s="21"/>
      <c r="CEF151" s="21"/>
      <c r="CEG151" s="21"/>
      <c r="CEH151" s="21"/>
      <c r="CEI151" s="21"/>
      <c r="CEJ151" s="21"/>
      <c r="CEK151" s="21"/>
      <c r="CEL151" s="21"/>
      <c r="CEM151" s="21"/>
      <c r="CEN151" s="21"/>
      <c r="CEO151" s="21"/>
      <c r="CEP151" s="21"/>
      <c r="CEQ151" s="21"/>
      <c r="CER151" s="21"/>
      <c r="CES151" s="21"/>
      <c r="CET151" s="21"/>
      <c r="CEU151" s="21"/>
      <c r="CEV151" s="21"/>
      <c r="CEW151" s="21"/>
      <c r="CEX151" s="21"/>
      <c r="CEY151" s="21"/>
      <c r="CEZ151" s="21"/>
      <c r="CFA151" s="21"/>
      <c r="CFB151" s="21"/>
      <c r="CFC151" s="21"/>
      <c r="CFD151" s="21"/>
      <c r="CFE151" s="21"/>
      <c r="CFF151" s="21"/>
      <c r="CFG151" s="21"/>
      <c r="CFH151" s="21"/>
      <c r="CFI151" s="21"/>
      <c r="CFJ151" s="21"/>
      <c r="CFK151" s="21"/>
      <c r="CFL151" s="21"/>
      <c r="CFM151" s="21"/>
      <c r="CFN151" s="21"/>
      <c r="CFO151" s="21"/>
      <c r="CFP151" s="21"/>
      <c r="CFQ151" s="21"/>
      <c r="CFR151" s="21"/>
      <c r="CFS151" s="21"/>
      <c r="CFT151" s="21"/>
      <c r="CFU151" s="21"/>
      <c r="CFV151" s="21"/>
      <c r="CFW151" s="21"/>
      <c r="CFX151" s="21"/>
      <c r="CFY151" s="21"/>
      <c r="CFZ151" s="21"/>
      <c r="CGA151" s="21"/>
      <c r="CGB151" s="21"/>
      <c r="CGC151" s="21"/>
      <c r="CGD151" s="21"/>
      <c r="CGE151" s="21"/>
      <c r="CGF151" s="21"/>
      <c r="CGG151" s="21"/>
      <c r="CGH151" s="21"/>
      <c r="CGI151" s="21"/>
      <c r="CGJ151" s="21"/>
      <c r="CGK151" s="21"/>
      <c r="CGL151" s="21"/>
      <c r="CGM151" s="21"/>
      <c r="CGN151" s="21"/>
      <c r="CGO151" s="21"/>
      <c r="CGP151" s="21"/>
      <c r="CGQ151" s="21"/>
      <c r="CGR151" s="21"/>
      <c r="CGS151" s="21"/>
      <c r="CGT151" s="21"/>
      <c r="CGU151" s="21"/>
      <c r="CGV151" s="21"/>
      <c r="CGW151" s="21"/>
      <c r="CGX151" s="21"/>
      <c r="CGY151" s="21"/>
      <c r="CGZ151" s="21"/>
      <c r="CHA151" s="21"/>
      <c r="CHB151" s="21"/>
      <c r="CHC151" s="21"/>
      <c r="CHD151" s="21"/>
      <c r="CHE151" s="21"/>
      <c r="CHF151" s="21"/>
      <c r="CHG151" s="21"/>
      <c r="CHH151" s="21"/>
      <c r="CHI151" s="21"/>
      <c r="CHJ151" s="21"/>
      <c r="CHK151" s="21"/>
      <c r="CHL151" s="21"/>
      <c r="CHM151" s="21"/>
      <c r="CHN151" s="21"/>
      <c r="CHO151" s="21"/>
      <c r="CHP151" s="21"/>
      <c r="CHQ151" s="21"/>
      <c r="CHR151" s="21"/>
      <c r="CHS151" s="21"/>
      <c r="CHT151" s="21"/>
      <c r="CHU151" s="21"/>
      <c r="CHV151" s="21"/>
      <c r="CHW151" s="21"/>
      <c r="CHX151" s="21"/>
      <c r="CHY151" s="21"/>
      <c r="CHZ151" s="21"/>
      <c r="CIA151" s="21"/>
      <c r="CIB151" s="21"/>
      <c r="CIC151" s="21"/>
      <c r="CID151" s="21"/>
      <c r="CIE151" s="21"/>
      <c r="CIF151" s="21"/>
      <c r="CIG151" s="21"/>
      <c r="CIH151" s="21"/>
      <c r="CII151" s="21"/>
      <c r="CIJ151" s="21"/>
      <c r="CIK151" s="21"/>
      <c r="CIL151" s="21"/>
      <c r="CIM151" s="21"/>
      <c r="CIN151" s="21"/>
      <c r="CIO151" s="21"/>
      <c r="CIP151" s="21"/>
      <c r="CIQ151" s="21"/>
      <c r="CIR151" s="21"/>
      <c r="CIS151" s="21"/>
      <c r="CIT151" s="21"/>
      <c r="CIU151" s="21"/>
      <c r="CIV151" s="21"/>
      <c r="CIW151" s="21"/>
      <c r="CIX151" s="21"/>
      <c r="CIY151" s="21"/>
      <c r="CIZ151" s="21"/>
      <c r="CJA151" s="21"/>
      <c r="CJB151" s="21"/>
      <c r="CJC151" s="21"/>
      <c r="CJD151" s="21"/>
      <c r="CJE151" s="21"/>
      <c r="CJF151" s="21"/>
      <c r="CJG151" s="21"/>
      <c r="CJH151" s="21"/>
      <c r="CJI151" s="21"/>
      <c r="CJJ151" s="21"/>
      <c r="CJK151" s="21"/>
      <c r="CJL151" s="21"/>
      <c r="CJM151" s="21"/>
      <c r="CJN151" s="21"/>
      <c r="CJO151" s="21"/>
      <c r="CJP151" s="21"/>
      <c r="CJQ151" s="21"/>
      <c r="CJR151" s="21"/>
      <c r="CJS151" s="21"/>
      <c r="CJT151" s="21"/>
      <c r="CJU151" s="21"/>
      <c r="CJV151" s="21"/>
      <c r="CJW151" s="21"/>
      <c r="CJX151" s="21"/>
      <c r="CJY151" s="21"/>
      <c r="CJZ151" s="21"/>
      <c r="CKA151" s="21"/>
      <c r="CKB151" s="21"/>
      <c r="CKC151" s="21"/>
      <c r="CKD151" s="21"/>
      <c r="CKE151" s="21"/>
      <c r="CKF151" s="21"/>
      <c r="CKG151" s="21"/>
      <c r="CKH151" s="21"/>
      <c r="CKI151" s="21"/>
      <c r="CKJ151" s="21"/>
      <c r="CKK151" s="21"/>
      <c r="CKL151" s="21"/>
      <c r="CKM151" s="21"/>
      <c r="CKN151" s="21"/>
      <c r="CKO151" s="21"/>
      <c r="CKP151" s="21"/>
      <c r="CKQ151" s="21"/>
      <c r="CKR151" s="21"/>
      <c r="CKS151" s="21"/>
      <c r="CKT151" s="21"/>
      <c r="CKU151" s="21"/>
      <c r="CKV151" s="21"/>
      <c r="CKW151" s="21"/>
      <c r="CKX151" s="21"/>
      <c r="CKY151" s="21"/>
      <c r="CKZ151" s="21"/>
      <c r="CLA151" s="21"/>
      <c r="CLB151" s="21"/>
      <c r="CLC151" s="21"/>
      <c r="CLD151" s="21"/>
      <c r="CLE151" s="21"/>
      <c r="CLF151" s="21"/>
      <c r="CLG151" s="21"/>
      <c r="CLH151" s="21"/>
      <c r="CLI151" s="21"/>
      <c r="CLJ151" s="21"/>
      <c r="CLK151" s="21"/>
      <c r="CLL151" s="21"/>
      <c r="CLM151" s="21"/>
      <c r="CLN151" s="21"/>
      <c r="CLO151" s="21"/>
      <c r="CLP151" s="21"/>
      <c r="CLQ151" s="21"/>
      <c r="CLR151" s="21"/>
      <c r="CLS151" s="21"/>
      <c r="CLT151" s="21"/>
      <c r="CLU151" s="21"/>
      <c r="CLV151" s="21"/>
      <c r="CLW151" s="21"/>
      <c r="CLX151" s="21"/>
      <c r="CLY151" s="21"/>
      <c r="CLZ151" s="21"/>
      <c r="CMA151" s="21"/>
      <c r="CMB151" s="21"/>
      <c r="CMC151" s="21"/>
      <c r="CMD151" s="21"/>
      <c r="CME151" s="21"/>
      <c r="CMF151" s="21"/>
      <c r="CMG151" s="21"/>
      <c r="CMH151" s="21"/>
      <c r="CMI151" s="21"/>
      <c r="CMJ151" s="21"/>
      <c r="CMK151" s="21"/>
      <c r="CML151" s="21"/>
      <c r="CMM151" s="21"/>
      <c r="CMN151" s="21"/>
      <c r="CMO151" s="21"/>
      <c r="CMP151" s="21"/>
      <c r="CMQ151" s="21"/>
      <c r="CMR151" s="21"/>
      <c r="CMS151" s="21"/>
      <c r="CMT151" s="21"/>
      <c r="CMU151" s="21"/>
      <c r="CMV151" s="21"/>
      <c r="CMW151" s="21"/>
      <c r="CMX151" s="21"/>
      <c r="CMY151" s="21"/>
      <c r="CMZ151" s="21"/>
      <c r="CNA151" s="21"/>
      <c r="CNB151" s="21"/>
      <c r="CNC151" s="21"/>
      <c r="CND151" s="21"/>
      <c r="CNE151" s="21"/>
      <c r="CNF151" s="21"/>
      <c r="CNG151" s="21"/>
      <c r="CNH151" s="21"/>
      <c r="CNI151" s="21"/>
      <c r="CNJ151" s="21"/>
      <c r="CNK151" s="21"/>
      <c r="CNL151" s="21"/>
      <c r="CNM151" s="21"/>
      <c r="CNN151" s="21"/>
      <c r="CNO151" s="21"/>
      <c r="CNP151" s="21"/>
      <c r="CNQ151" s="21"/>
      <c r="CNR151" s="21"/>
      <c r="CNS151" s="21"/>
      <c r="CNT151" s="21"/>
      <c r="CNU151" s="21"/>
      <c r="CNV151" s="21"/>
      <c r="CNW151" s="21"/>
      <c r="CNX151" s="21"/>
      <c r="CNY151" s="21"/>
      <c r="CNZ151" s="21"/>
      <c r="COA151" s="21"/>
      <c r="COB151" s="21"/>
      <c r="COC151" s="21"/>
      <c r="COD151" s="21"/>
      <c r="COE151" s="21"/>
      <c r="COF151" s="21"/>
      <c r="COG151" s="21"/>
      <c r="COH151" s="21"/>
      <c r="COI151" s="21"/>
      <c r="COJ151" s="21"/>
      <c r="COK151" s="21"/>
      <c r="COL151" s="21"/>
      <c r="COM151" s="21"/>
      <c r="CON151" s="21"/>
      <c r="COO151" s="21"/>
      <c r="COP151" s="21"/>
      <c r="COQ151" s="21"/>
      <c r="COR151" s="21"/>
      <c r="COS151" s="21"/>
      <c r="COT151" s="21"/>
      <c r="COU151" s="21"/>
      <c r="COV151" s="21"/>
      <c r="COW151" s="21"/>
      <c r="COX151" s="21"/>
      <c r="COY151" s="21"/>
      <c r="COZ151" s="21"/>
      <c r="CPA151" s="21"/>
      <c r="CPB151" s="21"/>
      <c r="CPC151" s="21"/>
      <c r="CPD151" s="21"/>
      <c r="CPE151" s="21"/>
      <c r="CPF151" s="21"/>
      <c r="CPG151" s="21"/>
      <c r="CPH151" s="21"/>
      <c r="CPI151" s="21"/>
      <c r="CPJ151" s="21"/>
      <c r="CPK151" s="21"/>
      <c r="CPL151" s="21"/>
      <c r="CPM151" s="21"/>
      <c r="CPN151" s="21"/>
      <c r="CPO151" s="21"/>
      <c r="CPP151" s="21"/>
      <c r="CPQ151" s="21"/>
      <c r="CPR151" s="21"/>
      <c r="CPS151" s="21"/>
      <c r="CPT151" s="21"/>
      <c r="CPU151" s="21"/>
      <c r="CPV151" s="21"/>
      <c r="CPW151" s="21"/>
      <c r="CPX151" s="21"/>
      <c r="CPY151" s="21"/>
      <c r="CPZ151" s="21"/>
      <c r="CQA151" s="21"/>
      <c r="CQB151" s="21"/>
      <c r="CQC151" s="21"/>
      <c r="CQD151" s="21"/>
      <c r="CQE151" s="21"/>
      <c r="CQF151" s="21"/>
      <c r="CQG151" s="21"/>
      <c r="CQH151" s="21"/>
      <c r="CQI151" s="21"/>
      <c r="CQJ151" s="21"/>
      <c r="CQK151" s="21"/>
      <c r="CQL151" s="21"/>
      <c r="CQM151" s="21"/>
      <c r="CQN151" s="21"/>
      <c r="CQO151" s="21"/>
      <c r="CQP151" s="21"/>
      <c r="CQQ151" s="21"/>
      <c r="CQR151" s="21"/>
      <c r="CQS151" s="21"/>
      <c r="CQT151" s="21"/>
      <c r="CQU151" s="21"/>
      <c r="CQV151" s="21"/>
      <c r="CQW151" s="21"/>
      <c r="CQX151" s="21"/>
      <c r="CQY151" s="21"/>
      <c r="CQZ151" s="21"/>
      <c r="CRA151" s="21"/>
      <c r="CRB151" s="21"/>
      <c r="CRC151" s="21"/>
      <c r="CRD151" s="21"/>
      <c r="CRE151" s="21"/>
      <c r="CRF151" s="21"/>
      <c r="CRG151" s="21"/>
      <c r="CRH151" s="21"/>
      <c r="CRI151" s="21"/>
      <c r="CRJ151" s="21"/>
      <c r="CRK151" s="21"/>
      <c r="CRL151" s="21"/>
      <c r="CRM151" s="21"/>
      <c r="CRN151" s="21"/>
      <c r="CRO151" s="21"/>
      <c r="CRP151" s="21"/>
      <c r="CRQ151" s="21"/>
      <c r="CRR151" s="21"/>
      <c r="CRS151" s="21"/>
      <c r="CRT151" s="21"/>
      <c r="CRU151" s="21"/>
      <c r="CRV151" s="21"/>
      <c r="CRW151" s="21"/>
      <c r="CRX151" s="21"/>
      <c r="CRY151" s="21"/>
      <c r="CRZ151" s="21"/>
      <c r="CSA151" s="21"/>
      <c r="CSB151" s="21"/>
      <c r="CSC151" s="21"/>
      <c r="CSD151" s="21"/>
      <c r="CSE151" s="21"/>
      <c r="CSF151" s="21"/>
      <c r="CSG151" s="21"/>
      <c r="CSH151" s="21"/>
      <c r="CSI151" s="21"/>
      <c r="CSJ151" s="21"/>
      <c r="CSK151" s="21"/>
      <c r="CSL151" s="21"/>
      <c r="CSM151" s="21"/>
      <c r="CSN151" s="21"/>
      <c r="CSO151" s="21"/>
      <c r="CSP151" s="21"/>
      <c r="CSQ151" s="21"/>
      <c r="CSR151" s="21"/>
      <c r="CSS151" s="21"/>
      <c r="CST151" s="21"/>
      <c r="CSU151" s="21"/>
      <c r="CSV151" s="21"/>
      <c r="CSW151" s="21"/>
      <c r="CSX151" s="21"/>
      <c r="CSY151" s="21"/>
      <c r="CSZ151" s="21"/>
      <c r="CTA151" s="21"/>
      <c r="CTB151" s="21"/>
      <c r="CTC151" s="21"/>
      <c r="CTD151" s="21"/>
      <c r="CTE151" s="21"/>
      <c r="CTF151" s="21"/>
      <c r="CTG151" s="21"/>
      <c r="CTH151" s="21"/>
      <c r="CTI151" s="21"/>
      <c r="CTJ151" s="21"/>
      <c r="CTK151" s="21"/>
      <c r="CTL151" s="21"/>
      <c r="CTM151" s="21"/>
      <c r="CTN151" s="21"/>
      <c r="CTO151" s="21"/>
      <c r="CTP151" s="21"/>
      <c r="CTQ151" s="21"/>
      <c r="CTR151" s="21"/>
      <c r="CTS151" s="21"/>
      <c r="CTT151" s="21"/>
      <c r="CTU151" s="21"/>
      <c r="CTV151" s="21"/>
      <c r="CTW151" s="21"/>
      <c r="CTX151" s="21"/>
      <c r="CTY151" s="21"/>
      <c r="CTZ151" s="21"/>
      <c r="CUA151" s="21"/>
      <c r="CUB151" s="21"/>
      <c r="CUC151" s="21"/>
      <c r="CUD151" s="21"/>
      <c r="CUE151" s="21"/>
      <c r="CUF151" s="21"/>
      <c r="CUG151" s="21"/>
      <c r="CUH151" s="21"/>
      <c r="CUI151" s="21"/>
      <c r="CUJ151" s="21"/>
      <c r="CUK151" s="21"/>
      <c r="CUL151" s="21"/>
      <c r="CUM151" s="21"/>
      <c r="CUN151" s="21"/>
      <c r="CUO151" s="21"/>
      <c r="CUP151" s="21"/>
      <c r="CUQ151" s="21"/>
      <c r="CUR151" s="21"/>
      <c r="CUS151" s="21"/>
      <c r="CUT151" s="21"/>
      <c r="CUU151" s="21"/>
      <c r="CUV151" s="21"/>
      <c r="CUW151" s="21"/>
      <c r="CUX151" s="21"/>
      <c r="CUY151" s="21"/>
      <c r="CUZ151" s="21"/>
      <c r="CVA151" s="21"/>
      <c r="CVB151" s="21"/>
      <c r="CVC151" s="21"/>
      <c r="CVD151" s="21"/>
      <c r="CVE151" s="21"/>
      <c r="CVF151" s="21"/>
      <c r="CVG151" s="21"/>
      <c r="CVH151" s="21"/>
      <c r="CVI151" s="21"/>
      <c r="CVJ151" s="21"/>
      <c r="CVK151" s="21"/>
      <c r="CVL151" s="21"/>
      <c r="CVM151" s="21"/>
      <c r="CVN151" s="21"/>
      <c r="CVO151" s="21"/>
      <c r="CVP151" s="21"/>
      <c r="CVQ151" s="21"/>
      <c r="CVR151" s="21"/>
      <c r="CVS151" s="21"/>
      <c r="CVT151" s="21"/>
      <c r="CVU151" s="21"/>
      <c r="CVV151" s="21"/>
      <c r="CVW151" s="21"/>
      <c r="CVX151" s="21"/>
      <c r="CVY151" s="21"/>
      <c r="CVZ151" s="21"/>
      <c r="CWA151" s="21"/>
      <c r="CWB151" s="21"/>
      <c r="CWC151" s="21"/>
      <c r="CWD151" s="21"/>
      <c r="CWE151" s="21"/>
      <c r="CWF151" s="21"/>
      <c r="CWG151" s="21"/>
      <c r="CWH151" s="21"/>
      <c r="CWI151" s="21"/>
      <c r="CWJ151" s="21"/>
      <c r="CWK151" s="21"/>
      <c r="CWL151" s="21"/>
      <c r="CWM151" s="21"/>
      <c r="CWN151" s="21"/>
      <c r="CWO151" s="21"/>
      <c r="CWP151" s="21"/>
      <c r="CWQ151" s="21"/>
      <c r="CWR151" s="21"/>
      <c r="CWS151" s="21"/>
      <c r="CWT151" s="21"/>
      <c r="CWU151" s="21"/>
      <c r="CWV151" s="21"/>
      <c r="CWW151" s="21"/>
      <c r="CWX151" s="21"/>
      <c r="CWY151" s="21"/>
      <c r="CWZ151" s="21"/>
      <c r="CXA151" s="21"/>
      <c r="CXB151" s="21"/>
      <c r="CXC151" s="21"/>
      <c r="CXD151" s="21"/>
      <c r="CXE151" s="21"/>
      <c r="CXF151" s="21"/>
      <c r="CXG151" s="21"/>
      <c r="CXH151" s="21"/>
      <c r="CXI151" s="21"/>
      <c r="CXJ151" s="21"/>
      <c r="CXK151" s="21"/>
      <c r="CXL151" s="21"/>
      <c r="CXM151" s="21"/>
      <c r="CXN151" s="21"/>
      <c r="CXO151" s="21"/>
      <c r="CXP151" s="21"/>
      <c r="CXQ151" s="21"/>
      <c r="CXR151" s="21"/>
      <c r="CXS151" s="21"/>
      <c r="CXT151" s="21"/>
      <c r="CXU151" s="21"/>
      <c r="CXV151" s="21"/>
      <c r="CXW151" s="21"/>
      <c r="CXX151" s="21"/>
      <c r="CXY151" s="21"/>
      <c r="CXZ151" s="21"/>
      <c r="CYA151" s="21"/>
      <c r="CYB151" s="21"/>
      <c r="CYC151" s="21"/>
      <c r="CYD151" s="21"/>
      <c r="CYE151" s="21"/>
      <c r="CYF151" s="21"/>
      <c r="CYG151" s="21"/>
      <c r="CYH151" s="21"/>
      <c r="CYI151" s="21"/>
      <c r="CYJ151" s="21"/>
      <c r="CYK151" s="21"/>
      <c r="CYL151" s="21"/>
      <c r="CYM151" s="21"/>
      <c r="CYN151" s="21"/>
      <c r="CYO151" s="21"/>
      <c r="CYP151" s="21"/>
      <c r="CYQ151" s="21"/>
      <c r="CYR151" s="21"/>
      <c r="CYS151" s="21"/>
      <c r="CYT151" s="21"/>
      <c r="CYU151" s="21"/>
      <c r="CYV151" s="21"/>
      <c r="CYW151" s="21"/>
      <c r="CYX151" s="21"/>
      <c r="CYY151" s="21"/>
      <c r="CYZ151" s="21"/>
      <c r="CZA151" s="21"/>
      <c r="CZB151" s="21"/>
      <c r="CZC151" s="21"/>
      <c r="CZD151" s="21"/>
      <c r="CZE151" s="21"/>
      <c r="CZF151" s="21"/>
      <c r="CZG151" s="21"/>
      <c r="CZH151" s="21"/>
      <c r="CZI151" s="21"/>
      <c r="CZJ151" s="21"/>
      <c r="CZK151" s="21"/>
      <c r="CZL151" s="21"/>
      <c r="CZM151" s="21"/>
      <c r="CZN151" s="21"/>
      <c r="CZO151" s="21"/>
      <c r="CZP151" s="21"/>
      <c r="CZQ151" s="21"/>
      <c r="CZR151" s="21"/>
      <c r="CZS151" s="21"/>
      <c r="CZT151" s="21"/>
      <c r="CZU151" s="21"/>
      <c r="CZV151" s="21"/>
      <c r="CZW151" s="21"/>
      <c r="CZX151" s="21"/>
      <c r="CZY151" s="21"/>
      <c r="CZZ151" s="21"/>
      <c r="DAA151" s="21"/>
      <c r="DAB151" s="21"/>
      <c r="DAC151" s="21"/>
      <c r="DAD151" s="21"/>
      <c r="DAE151" s="21"/>
      <c r="DAF151" s="21"/>
      <c r="DAG151" s="21"/>
      <c r="DAH151" s="21"/>
      <c r="DAI151" s="21"/>
      <c r="DAJ151" s="21"/>
      <c r="DAK151" s="21"/>
      <c r="DAL151" s="21"/>
      <c r="DAM151" s="21"/>
      <c r="DAN151" s="21"/>
      <c r="DAO151" s="21"/>
      <c r="DAP151" s="21"/>
      <c r="DAQ151" s="21"/>
      <c r="DAR151" s="21"/>
      <c r="DAS151" s="21"/>
      <c r="DAT151" s="21"/>
      <c r="DAU151" s="21"/>
      <c r="DAV151" s="21"/>
      <c r="DAW151" s="21"/>
      <c r="DAX151" s="21"/>
      <c r="DAY151" s="21"/>
      <c r="DAZ151" s="21"/>
      <c r="DBA151" s="21"/>
      <c r="DBB151" s="21"/>
      <c r="DBC151" s="21"/>
      <c r="DBD151" s="21"/>
      <c r="DBE151" s="21"/>
      <c r="DBF151" s="21"/>
      <c r="DBG151" s="21"/>
      <c r="DBH151" s="21"/>
      <c r="DBI151" s="21"/>
      <c r="DBJ151" s="21"/>
      <c r="DBK151" s="21"/>
      <c r="DBL151" s="21"/>
      <c r="DBM151" s="21"/>
      <c r="DBN151" s="21"/>
      <c r="DBO151" s="21"/>
      <c r="DBP151" s="21"/>
      <c r="DBQ151" s="21"/>
      <c r="DBR151" s="21"/>
      <c r="DBS151" s="21"/>
      <c r="DBT151" s="21"/>
      <c r="DBU151" s="21"/>
      <c r="DBV151" s="21"/>
      <c r="DBW151" s="21"/>
      <c r="DBX151" s="21"/>
      <c r="DBY151" s="21"/>
      <c r="DBZ151" s="21"/>
      <c r="DCA151" s="21"/>
      <c r="DCB151" s="21"/>
      <c r="DCC151" s="21"/>
      <c r="DCD151" s="21"/>
      <c r="DCE151" s="21"/>
      <c r="DCF151" s="21"/>
      <c r="DCG151" s="21"/>
      <c r="DCH151" s="21"/>
      <c r="DCI151" s="21"/>
      <c r="DCJ151" s="21"/>
      <c r="DCK151" s="21"/>
      <c r="DCL151" s="21"/>
      <c r="DCM151" s="21"/>
      <c r="DCN151" s="21"/>
      <c r="DCO151" s="21"/>
      <c r="DCP151" s="21"/>
      <c r="DCQ151" s="21"/>
      <c r="DCR151" s="21"/>
      <c r="DCS151" s="21"/>
      <c r="DCT151" s="21"/>
      <c r="DCU151" s="21"/>
      <c r="DCV151" s="21"/>
      <c r="DCW151" s="21"/>
      <c r="DCX151" s="21"/>
      <c r="DCY151" s="21"/>
      <c r="DCZ151" s="21"/>
      <c r="DDA151" s="21"/>
      <c r="DDB151" s="21"/>
      <c r="DDC151" s="21"/>
      <c r="DDD151" s="21"/>
      <c r="DDE151" s="21"/>
      <c r="DDF151" s="21"/>
      <c r="DDG151" s="21"/>
      <c r="DDH151" s="21"/>
      <c r="DDI151" s="21"/>
      <c r="DDJ151" s="21"/>
      <c r="DDK151" s="21"/>
      <c r="DDL151" s="21"/>
      <c r="DDM151" s="21"/>
      <c r="DDN151" s="21"/>
      <c r="DDO151" s="21"/>
      <c r="DDP151" s="21"/>
      <c r="DDQ151" s="21"/>
      <c r="DDR151" s="21"/>
      <c r="DDS151" s="21"/>
      <c r="DDT151" s="21"/>
      <c r="DDU151" s="21"/>
      <c r="DDV151" s="21"/>
      <c r="DDW151" s="21"/>
      <c r="DDX151" s="21"/>
      <c r="DDY151" s="21"/>
      <c r="DDZ151" s="21"/>
      <c r="DEA151" s="21"/>
      <c r="DEB151" s="21"/>
      <c r="DEC151" s="21"/>
      <c r="DED151" s="21"/>
      <c r="DEE151" s="21"/>
      <c r="DEF151" s="21"/>
      <c r="DEG151" s="21"/>
      <c r="DEH151" s="21"/>
      <c r="DEI151" s="21"/>
      <c r="DEJ151" s="21"/>
      <c r="DEK151" s="21"/>
      <c r="DEL151" s="21"/>
      <c r="DEM151" s="21"/>
      <c r="DEN151" s="21"/>
      <c r="DEO151" s="21"/>
      <c r="DEP151" s="21"/>
      <c r="DEQ151" s="21"/>
      <c r="DER151" s="21"/>
      <c r="DES151" s="21"/>
      <c r="DET151" s="21"/>
      <c r="DEU151" s="21"/>
      <c r="DEV151" s="21"/>
      <c r="DEW151" s="21"/>
      <c r="DEX151" s="21"/>
      <c r="DEY151" s="21"/>
      <c r="DEZ151" s="21"/>
      <c r="DFA151" s="21"/>
      <c r="DFB151" s="21"/>
      <c r="DFC151" s="21"/>
      <c r="DFD151" s="21"/>
      <c r="DFE151" s="21"/>
      <c r="DFF151" s="21"/>
      <c r="DFG151" s="21"/>
      <c r="DFH151" s="21"/>
      <c r="DFI151" s="21"/>
      <c r="DFJ151" s="21"/>
      <c r="DFK151" s="21"/>
      <c r="DFL151" s="21"/>
      <c r="DFM151" s="21"/>
      <c r="DFN151" s="21"/>
      <c r="DFO151" s="21"/>
      <c r="DFP151" s="21"/>
      <c r="DFQ151" s="21"/>
      <c r="DFR151" s="21"/>
      <c r="DFS151" s="21"/>
      <c r="DFT151" s="21"/>
      <c r="DFU151" s="21"/>
      <c r="DFV151" s="21"/>
      <c r="DFW151" s="21"/>
      <c r="DFX151" s="21"/>
      <c r="DFY151" s="21"/>
      <c r="DFZ151" s="21"/>
      <c r="DGA151" s="21"/>
      <c r="DGB151" s="21"/>
      <c r="DGC151" s="21"/>
      <c r="DGD151" s="21"/>
      <c r="DGE151" s="21"/>
      <c r="DGF151" s="21"/>
      <c r="DGG151" s="21"/>
      <c r="DGH151" s="21"/>
      <c r="DGI151" s="21"/>
      <c r="DGJ151" s="21"/>
      <c r="DGK151" s="21"/>
      <c r="DGL151" s="21"/>
      <c r="DGM151" s="21"/>
      <c r="DGN151" s="21"/>
      <c r="DGO151" s="21"/>
      <c r="DGP151" s="21"/>
      <c r="DGQ151" s="21"/>
      <c r="DGR151" s="21"/>
      <c r="DGS151" s="21"/>
      <c r="DGT151" s="21"/>
      <c r="DGU151" s="21"/>
      <c r="DGV151" s="21"/>
      <c r="DGW151" s="21"/>
      <c r="DGX151" s="21"/>
      <c r="DGY151" s="21"/>
      <c r="DGZ151" s="21"/>
      <c r="DHA151" s="21"/>
      <c r="DHB151" s="21"/>
      <c r="DHC151" s="21"/>
      <c r="DHD151" s="21"/>
      <c r="DHE151" s="21"/>
      <c r="DHF151" s="21"/>
      <c r="DHG151" s="21"/>
      <c r="DHH151" s="21"/>
      <c r="DHI151" s="21"/>
      <c r="DHJ151" s="21"/>
      <c r="DHK151" s="21"/>
      <c r="DHL151" s="21"/>
      <c r="DHM151" s="21"/>
      <c r="DHN151" s="21"/>
      <c r="DHO151" s="21"/>
      <c r="DHP151" s="21"/>
      <c r="DHQ151" s="21"/>
      <c r="DHR151" s="21"/>
      <c r="DHS151" s="21"/>
      <c r="DHT151" s="21"/>
      <c r="DHU151" s="21"/>
      <c r="DHV151" s="21"/>
      <c r="DHW151" s="21"/>
      <c r="DHX151" s="21"/>
      <c r="DHY151" s="21"/>
      <c r="DHZ151" s="21"/>
      <c r="DIA151" s="21"/>
      <c r="DIB151" s="21"/>
      <c r="DIC151" s="21"/>
      <c r="DID151" s="21"/>
      <c r="DIE151" s="21"/>
      <c r="DIF151" s="21"/>
      <c r="DIG151" s="21"/>
      <c r="DIH151" s="21"/>
      <c r="DII151" s="21"/>
      <c r="DIJ151" s="21"/>
      <c r="DIK151" s="21"/>
      <c r="DIL151" s="21"/>
      <c r="DIM151" s="21"/>
      <c r="DIN151" s="21"/>
      <c r="DIO151" s="21"/>
      <c r="DIP151" s="21"/>
      <c r="DIQ151" s="21"/>
      <c r="DIR151" s="21"/>
      <c r="DIS151" s="21"/>
      <c r="DIT151" s="21"/>
      <c r="DIU151" s="21"/>
      <c r="DIV151" s="21"/>
      <c r="DIW151" s="21"/>
      <c r="DIX151" s="21"/>
      <c r="DIY151" s="21"/>
      <c r="DIZ151" s="21"/>
      <c r="DJA151" s="21"/>
      <c r="DJB151" s="21"/>
      <c r="DJC151" s="21"/>
      <c r="DJD151" s="21"/>
      <c r="DJE151" s="21"/>
      <c r="DJF151" s="21"/>
      <c r="DJG151" s="21"/>
      <c r="DJH151" s="21"/>
      <c r="DJI151" s="21"/>
      <c r="DJJ151" s="21"/>
      <c r="DJK151" s="21"/>
      <c r="DJL151" s="21"/>
      <c r="DJM151" s="21"/>
      <c r="DJN151" s="21"/>
      <c r="DJO151" s="21"/>
      <c r="DJP151" s="21"/>
      <c r="DJQ151" s="21"/>
      <c r="DJR151" s="21"/>
      <c r="DJS151" s="21"/>
      <c r="DJT151" s="21"/>
      <c r="DJU151" s="21"/>
      <c r="DJV151" s="21"/>
      <c r="DJW151" s="21"/>
      <c r="DJX151" s="21"/>
      <c r="DJY151" s="21"/>
      <c r="DJZ151" s="21"/>
      <c r="DKA151" s="21"/>
      <c r="DKB151" s="21"/>
      <c r="DKC151" s="21"/>
      <c r="DKD151" s="21"/>
      <c r="DKE151" s="21"/>
      <c r="DKF151" s="21"/>
      <c r="DKG151" s="21"/>
      <c r="DKH151" s="21"/>
      <c r="DKI151" s="21"/>
      <c r="DKJ151" s="21"/>
      <c r="DKK151" s="21"/>
      <c r="DKL151" s="21"/>
      <c r="DKM151" s="21"/>
      <c r="DKN151" s="21"/>
      <c r="DKO151" s="21"/>
      <c r="DKP151" s="21"/>
      <c r="DKQ151" s="21"/>
      <c r="DKR151" s="21"/>
      <c r="DKS151" s="21"/>
      <c r="DKT151" s="21"/>
      <c r="DKU151" s="21"/>
      <c r="DKV151" s="21"/>
      <c r="DKW151" s="21"/>
      <c r="DKX151" s="21"/>
      <c r="DKY151" s="21"/>
      <c r="DKZ151" s="21"/>
      <c r="DLA151" s="21"/>
      <c r="DLB151" s="21"/>
      <c r="DLC151" s="21"/>
      <c r="DLD151" s="21"/>
      <c r="DLE151" s="21"/>
      <c r="DLF151" s="21"/>
      <c r="DLG151" s="21"/>
      <c r="DLH151" s="21"/>
      <c r="DLI151" s="21"/>
      <c r="DLJ151" s="21"/>
      <c r="DLK151" s="21"/>
      <c r="DLL151" s="21"/>
      <c r="DLM151" s="21"/>
      <c r="DLN151" s="21"/>
      <c r="DLO151" s="21"/>
      <c r="DLP151" s="21"/>
      <c r="DLQ151" s="21"/>
      <c r="DLR151" s="21"/>
      <c r="DLS151" s="21"/>
      <c r="DLT151" s="21"/>
      <c r="DLU151" s="21"/>
      <c r="DLV151" s="21"/>
      <c r="DLW151" s="21"/>
      <c r="DLX151" s="21"/>
      <c r="DLY151" s="21"/>
      <c r="DLZ151" s="21"/>
      <c r="DMA151" s="21"/>
      <c r="DMB151" s="21"/>
      <c r="DMC151" s="21"/>
      <c r="DMD151" s="21"/>
      <c r="DME151" s="21"/>
      <c r="DMF151" s="21"/>
      <c r="DMG151" s="21"/>
      <c r="DMH151" s="21"/>
      <c r="DMI151" s="21"/>
      <c r="DMJ151" s="21"/>
      <c r="DMK151" s="21"/>
      <c r="DML151" s="21"/>
      <c r="DMM151" s="21"/>
      <c r="DMN151" s="21"/>
      <c r="DMO151" s="21"/>
      <c r="DMP151" s="21"/>
      <c r="DMQ151" s="21"/>
      <c r="DMR151" s="21"/>
      <c r="DMS151" s="21"/>
      <c r="DMT151" s="21"/>
      <c r="DMU151" s="21"/>
      <c r="DMV151" s="21"/>
      <c r="DMW151" s="21"/>
      <c r="DMX151" s="21"/>
      <c r="DMY151" s="21"/>
      <c r="DMZ151" s="21"/>
      <c r="DNA151" s="21"/>
      <c r="DNB151" s="21"/>
      <c r="DNC151" s="21"/>
      <c r="DND151" s="21"/>
      <c r="DNE151" s="21"/>
      <c r="DNF151" s="21"/>
      <c r="DNG151" s="21"/>
      <c r="DNH151" s="21"/>
      <c r="DNI151" s="21"/>
      <c r="DNJ151" s="21"/>
      <c r="DNK151" s="21"/>
      <c r="DNL151" s="21"/>
      <c r="DNM151" s="21"/>
      <c r="DNN151" s="21"/>
      <c r="DNO151" s="21"/>
      <c r="DNP151" s="21"/>
      <c r="DNQ151" s="21"/>
      <c r="DNR151" s="21"/>
      <c r="DNS151" s="21"/>
      <c r="DNT151" s="21"/>
      <c r="DNU151" s="21"/>
      <c r="DNV151" s="21"/>
      <c r="DNW151" s="21"/>
      <c r="DNX151" s="21"/>
      <c r="DNY151" s="21"/>
      <c r="DNZ151" s="21"/>
      <c r="DOA151" s="21"/>
      <c r="DOB151" s="21"/>
      <c r="DOC151" s="21"/>
      <c r="DOD151" s="21"/>
      <c r="DOE151" s="21"/>
      <c r="DOF151" s="21"/>
      <c r="DOG151" s="21"/>
      <c r="DOH151" s="21"/>
      <c r="DOI151" s="21"/>
      <c r="DOJ151" s="21"/>
      <c r="DOK151" s="21"/>
      <c r="DOL151" s="21"/>
      <c r="DOM151" s="21"/>
      <c r="DON151" s="21"/>
      <c r="DOO151" s="21"/>
      <c r="DOP151" s="21"/>
      <c r="DOQ151" s="21"/>
      <c r="DOR151" s="21"/>
      <c r="DOS151" s="21"/>
      <c r="DOT151" s="21"/>
      <c r="DOU151" s="21"/>
      <c r="DOV151" s="21"/>
      <c r="DOW151" s="21"/>
      <c r="DOX151" s="21"/>
      <c r="DOY151" s="21"/>
      <c r="DOZ151" s="21"/>
      <c r="DPA151" s="21"/>
      <c r="DPB151" s="21"/>
      <c r="DPC151" s="21"/>
      <c r="DPD151" s="21"/>
      <c r="DPE151" s="21"/>
      <c r="DPF151" s="21"/>
      <c r="DPG151" s="21"/>
      <c r="DPH151" s="21"/>
      <c r="DPI151" s="21"/>
      <c r="DPJ151" s="21"/>
      <c r="DPK151" s="21"/>
      <c r="DPL151" s="21"/>
      <c r="DPM151" s="21"/>
      <c r="DPN151" s="21"/>
      <c r="DPO151" s="21"/>
      <c r="DPP151" s="21"/>
      <c r="DPQ151" s="21"/>
      <c r="DPR151" s="21"/>
      <c r="DPS151" s="21"/>
      <c r="DPT151" s="21"/>
      <c r="DPU151" s="21"/>
      <c r="DPV151" s="21"/>
      <c r="DPW151" s="21"/>
      <c r="DPX151" s="21"/>
      <c r="DPY151" s="21"/>
      <c r="DPZ151" s="21"/>
      <c r="DQA151" s="21"/>
      <c r="DQB151" s="21"/>
      <c r="DQC151" s="21"/>
      <c r="DQD151" s="21"/>
      <c r="DQE151" s="21"/>
      <c r="DQF151" s="21"/>
      <c r="DQG151" s="21"/>
      <c r="DQH151" s="21"/>
      <c r="DQI151" s="21"/>
      <c r="DQJ151" s="21"/>
      <c r="DQK151" s="21"/>
      <c r="DQL151" s="21"/>
      <c r="DQM151" s="21"/>
      <c r="DQN151" s="21"/>
      <c r="DQO151" s="21"/>
      <c r="DQP151" s="21"/>
      <c r="DQQ151" s="21"/>
      <c r="DQR151" s="21"/>
      <c r="DQS151" s="21"/>
      <c r="DQT151" s="21"/>
      <c r="DQU151" s="21"/>
      <c r="DQV151" s="21"/>
      <c r="DQW151" s="21"/>
      <c r="DQX151" s="21"/>
      <c r="DQY151" s="21"/>
      <c r="DQZ151" s="21"/>
      <c r="DRA151" s="21"/>
      <c r="DRB151" s="21"/>
      <c r="DRC151" s="21"/>
      <c r="DRD151" s="21"/>
      <c r="DRE151" s="21"/>
      <c r="DRF151" s="21"/>
      <c r="DRG151" s="21"/>
      <c r="DRH151" s="21"/>
      <c r="DRI151" s="21"/>
      <c r="DRJ151" s="21"/>
      <c r="DRK151" s="21"/>
      <c r="DRL151" s="21"/>
      <c r="DRM151" s="21"/>
      <c r="DRN151" s="21"/>
      <c r="DRO151" s="21"/>
      <c r="DRP151" s="21"/>
      <c r="DRQ151" s="21"/>
      <c r="DRR151" s="21"/>
      <c r="DRS151" s="21"/>
      <c r="DRT151" s="21"/>
      <c r="DRU151" s="21"/>
      <c r="DRV151" s="21"/>
      <c r="DRW151" s="21"/>
      <c r="DRX151" s="21"/>
      <c r="DRY151" s="21"/>
      <c r="DRZ151" s="21"/>
      <c r="DSA151" s="21"/>
      <c r="DSB151" s="21"/>
      <c r="DSC151" s="21"/>
      <c r="DSD151" s="21"/>
      <c r="DSE151" s="21"/>
      <c r="DSF151" s="21"/>
      <c r="DSG151" s="21"/>
      <c r="DSH151" s="21"/>
      <c r="DSI151" s="21"/>
      <c r="DSJ151" s="21"/>
      <c r="DSK151" s="21"/>
      <c r="DSL151" s="21"/>
      <c r="DSM151" s="21"/>
      <c r="DSN151" s="21"/>
      <c r="DSO151" s="21"/>
      <c r="DSP151" s="21"/>
      <c r="DSQ151" s="21"/>
      <c r="DSR151" s="21"/>
      <c r="DSS151" s="21"/>
      <c r="DST151" s="21"/>
      <c r="DSU151" s="21"/>
      <c r="DSV151" s="21"/>
      <c r="DSW151" s="21"/>
      <c r="DSX151" s="21"/>
      <c r="DSY151" s="21"/>
      <c r="DSZ151" s="21"/>
      <c r="DTA151" s="21"/>
      <c r="DTB151" s="21"/>
      <c r="DTC151" s="21"/>
      <c r="DTD151" s="21"/>
      <c r="DTE151" s="21"/>
      <c r="DTF151" s="21"/>
      <c r="DTG151" s="21"/>
      <c r="DTH151" s="21"/>
      <c r="DTI151" s="21"/>
      <c r="DTJ151" s="21"/>
      <c r="DTK151" s="21"/>
      <c r="DTL151" s="21"/>
      <c r="DTM151" s="21"/>
      <c r="DTN151" s="21"/>
      <c r="DTO151" s="21"/>
      <c r="DTP151" s="21"/>
      <c r="DTQ151" s="21"/>
      <c r="DTR151" s="21"/>
      <c r="DTS151" s="21"/>
      <c r="DTT151" s="21"/>
      <c r="DTU151" s="21"/>
      <c r="DTV151" s="21"/>
      <c r="DTW151" s="21"/>
      <c r="DTX151" s="21"/>
      <c r="DTY151" s="21"/>
      <c r="DTZ151" s="21"/>
      <c r="DUA151" s="21"/>
      <c r="DUB151" s="21"/>
      <c r="DUC151" s="21"/>
      <c r="DUD151" s="21"/>
      <c r="DUE151" s="21"/>
      <c r="DUF151" s="21"/>
      <c r="DUG151" s="21"/>
      <c r="DUH151" s="21"/>
      <c r="DUI151" s="21"/>
      <c r="DUJ151" s="21"/>
      <c r="DUK151" s="21"/>
      <c r="DUL151" s="21"/>
      <c r="DUM151" s="21"/>
      <c r="DUN151" s="21"/>
      <c r="DUO151" s="21"/>
      <c r="DUP151" s="21"/>
      <c r="DUQ151" s="21"/>
      <c r="DUR151" s="21"/>
      <c r="DUS151" s="21"/>
      <c r="DUT151" s="21"/>
      <c r="DUU151" s="21"/>
      <c r="DUV151" s="21"/>
      <c r="DUW151" s="21"/>
      <c r="DUX151" s="21"/>
      <c r="DUY151" s="21"/>
      <c r="DUZ151" s="21"/>
      <c r="DVA151" s="21"/>
      <c r="DVB151" s="21"/>
      <c r="DVC151" s="21"/>
      <c r="DVD151" s="21"/>
      <c r="DVE151" s="21"/>
      <c r="DVF151" s="21"/>
      <c r="DVG151" s="21"/>
      <c r="DVH151" s="21"/>
      <c r="DVI151" s="21"/>
      <c r="DVJ151" s="21"/>
      <c r="DVK151" s="21"/>
      <c r="DVL151" s="21"/>
      <c r="DVM151" s="21"/>
      <c r="DVN151" s="21"/>
      <c r="DVO151" s="21"/>
      <c r="DVP151" s="21"/>
      <c r="DVQ151" s="21"/>
      <c r="DVR151" s="21"/>
      <c r="DVS151" s="21"/>
      <c r="DVT151" s="21"/>
      <c r="DVU151" s="21"/>
      <c r="DVV151" s="21"/>
      <c r="DVW151" s="21"/>
      <c r="DVX151" s="21"/>
      <c r="DVY151" s="21"/>
      <c r="DVZ151" s="21"/>
      <c r="DWA151" s="21"/>
      <c r="DWB151" s="21"/>
      <c r="DWC151" s="21"/>
      <c r="DWD151" s="21"/>
      <c r="DWE151" s="21"/>
      <c r="DWF151" s="21"/>
      <c r="DWG151" s="21"/>
      <c r="DWH151" s="21"/>
      <c r="DWI151" s="21"/>
      <c r="DWJ151" s="21"/>
      <c r="DWK151" s="21"/>
      <c r="DWL151" s="21"/>
      <c r="DWM151" s="21"/>
      <c r="DWN151" s="21"/>
      <c r="DWO151" s="21"/>
      <c r="DWP151" s="21"/>
      <c r="DWQ151" s="21"/>
      <c r="DWR151" s="21"/>
      <c r="DWS151" s="21"/>
      <c r="DWT151" s="21"/>
      <c r="DWU151" s="21"/>
      <c r="DWV151" s="21"/>
      <c r="DWW151" s="21"/>
      <c r="DWX151" s="21"/>
      <c r="DWY151" s="21"/>
      <c r="DWZ151" s="21"/>
      <c r="DXA151" s="21"/>
      <c r="DXB151" s="21"/>
      <c r="DXC151" s="21"/>
      <c r="DXD151" s="21"/>
      <c r="DXE151" s="21"/>
      <c r="DXF151" s="21"/>
      <c r="DXG151" s="21"/>
      <c r="DXH151" s="21"/>
      <c r="DXI151" s="21"/>
      <c r="DXJ151" s="21"/>
      <c r="DXK151" s="21"/>
      <c r="DXL151" s="21"/>
      <c r="DXM151" s="21"/>
      <c r="DXN151" s="21"/>
      <c r="DXO151" s="21"/>
      <c r="DXP151" s="21"/>
      <c r="DXQ151" s="21"/>
      <c r="DXR151" s="21"/>
      <c r="DXS151" s="21"/>
      <c r="DXT151" s="21"/>
      <c r="DXU151" s="21"/>
      <c r="DXV151" s="21"/>
      <c r="DXW151" s="21"/>
      <c r="DXX151" s="21"/>
      <c r="DXY151" s="21"/>
      <c r="DXZ151" s="21"/>
      <c r="DYA151" s="21"/>
      <c r="DYB151" s="21"/>
      <c r="DYC151" s="21"/>
      <c r="DYD151" s="21"/>
      <c r="DYE151" s="21"/>
      <c r="DYF151" s="21"/>
      <c r="DYG151" s="21"/>
      <c r="DYH151" s="21"/>
      <c r="DYI151" s="21"/>
      <c r="DYJ151" s="21"/>
      <c r="DYK151" s="21"/>
      <c r="DYL151" s="21"/>
      <c r="DYM151" s="21"/>
      <c r="DYN151" s="21"/>
      <c r="DYO151" s="21"/>
      <c r="DYP151" s="21"/>
      <c r="DYQ151" s="21"/>
      <c r="DYR151" s="21"/>
      <c r="DYS151" s="21"/>
      <c r="DYT151" s="21"/>
      <c r="DYU151" s="21"/>
      <c r="DYV151" s="21"/>
      <c r="DYW151" s="21"/>
      <c r="DYX151" s="21"/>
      <c r="DYY151" s="21"/>
      <c r="DYZ151" s="21"/>
      <c r="DZA151" s="21"/>
      <c r="DZB151" s="21"/>
      <c r="DZC151" s="21"/>
      <c r="DZD151" s="21"/>
      <c r="DZE151" s="21"/>
      <c r="DZF151" s="21"/>
      <c r="DZG151" s="21"/>
      <c r="DZH151" s="21"/>
      <c r="DZI151" s="21"/>
      <c r="DZJ151" s="21"/>
      <c r="DZK151" s="21"/>
      <c r="DZL151" s="21"/>
      <c r="DZM151" s="21"/>
      <c r="DZN151" s="21"/>
      <c r="DZO151" s="21"/>
      <c r="DZP151" s="21"/>
      <c r="DZQ151" s="21"/>
      <c r="DZR151" s="21"/>
      <c r="DZS151" s="21"/>
      <c r="DZT151" s="21"/>
      <c r="DZU151" s="21"/>
      <c r="DZV151" s="21"/>
      <c r="DZW151" s="21"/>
      <c r="DZX151" s="21"/>
      <c r="DZY151" s="21"/>
      <c r="DZZ151" s="21"/>
      <c r="EAA151" s="21"/>
      <c r="EAB151" s="21"/>
      <c r="EAC151" s="21"/>
      <c r="EAD151" s="21"/>
      <c r="EAE151" s="21"/>
      <c r="EAF151" s="21"/>
      <c r="EAG151" s="21"/>
      <c r="EAH151" s="21"/>
      <c r="EAI151" s="21"/>
      <c r="EAJ151" s="21"/>
      <c r="EAK151" s="21"/>
      <c r="EAL151" s="21"/>
      <c r="EAM151" s="21"/>
      <c r="EAN151" s="21"/>
      <c r="EAO151" s="21"/>
      <c r="EAP151" s="21"/>
      <c r="EAQ151" s="21"/>
      <c r="EAR151" s="21"/>
      <c r="EAS151" s="21"/>
      <c r="EAT151" s="21"/>
      <c r="EAU151" s="21"/>
      <c r="EAV151" s="21"/>
      <c r="EAW151" s="21"/>
      <c r="EAX151" s="21"/>
      <c r="EAY151" s="21"/>
      <c r="EAZ151" s="21"/>
      <c r="EBA151" s="21"/>
      <c r="EBB151" s="21"/>
      <c r="EBC151" s="21"/>
      <c r="EBD151" s="21"/>
      <c r="EBE151" s="21"/>
      <c r="EBF151" s="21"/>
      <c r="EBG151" s="21"/>
      <c r="EBH151" s="21"/>
      <c r="EBI151" s="21"/>
      <c r="EBJ151" s="21"/>
      <c r="EBK151" s="21"/>
      <c r="EBL151" s="21"/>
      <c r="EBM151" s="21"/>
      <c r="EBN151" s="21"/>
      <c r="EBO151" s="21"/>
      <c r="EBP151" s="21"/>
      <c r="EBQ151" s="21"/>
      <c r="EBR151" s="21"/>
      <c r="EBS151" s="21"/>
      <c r="EBT151" s="21"/>
      <c r="EBU151" s="21"/>
      <c r="EBV151" s="21"/>
      <c r="EBW151" s="21"/>
      <c r="EBX151" s="21"/>
      <c r="EBY151" s="21"/>
      <c r="EBZ151" s="21"/>
      <c r="ECA151" s="21"/>
      <c r="ECB151" s="21"/>
      <c r="ECC151" s="21"/>
      <c r="ECD151" s="21"/>
      <c r="ECE151" s="21"/>
      <c r="ECF151" s="21"/>
      <c r="ECG151" s="21"/>
      <c r="ECH151" s="21"/>
      <c r="ECI151" s="21"/>
      <c r="ECJ151" s="21"/>
      <c r="ECK151" s="21"/>
      <c r="ECL151" s="21"/>
      <c r="ECM151" s="21"/>
      <c r="ECN151" s="21"/>
      <c r="ECO151" s="21"/>
      <c r="ECP151" s="21"/>
      <c r="ECQ151" s="21"/>
      <c r="ECR151" s="21"/>
      <c r="ECS151" s="21"/>
      <c r="ECT151" s="21"/>
      <c r="ECU151" s="21"/>
      <c r="ECV151" s="21"/>
      <c r="ECW151" s="21"/>
      <c r="ECX151" s="21"/>
      <c r="ECY151" s="21"/>
      <c r="ECZ151" s="21"/>
      <c r="EDA151" s="21"/>
      <c r="EDB151" s="21"/>
      <c r="EDC151" s="21"/>
      <c r="EDD151" s="21"/>
      <c r="EDE151" s="21"/>
      <c r="EDF151" s="21"/>
      <c r="EDG151" s="21"/>
      <c r="EDH151" s="21"/>
      <c r="EDI151" s="21"/>
      <c r="EDJ151" s="21"/>
      <c r="EDK151" s="21"/>
      <c r="EDL151" s="21"/>
      <c r="EDM151" s="21"/>
      <c r="EDN151" s="21"/>
      <c r="EDO151" s="21"/>
      <c r="EDP151" s="21"/>
      <c r="EDQ151" s="21"/>
      <c r="EDR151" s="21"/>
      <c r="EDS151" s="21"/>
      <c r="EDT151" s="21"/>
      <c r="EDU151" s="21"/>
      <c r="EDV151" s="21"/>
      <c r="EDW151" s="21"/>
      <c r="EDX151" s="21"/>
      <c r="EDY151" s="21"/>
      <c r="EDZ151" s="21"/>
      <c r="EEA151" s="21"/>
      <c r="EEB151" s="21"/>
      <c r="EEC151" s="21"/>
      <c r="EED151" s="21"/>
      <c r="EEE151" s="21"/>
      <c r="EEF151" s="21"/>
      <c r="EEG151" s="21"/>
      <c r="EEH151" s="21"/>
      <c r="EEI151" s="21"/>
      <c r="EEJ151" s="21"/>
      <c r="EEK151" s="21"/>
      <c r="EEL151" s="21"/>
      <c r="EEM151" s="21"/>
      <c r="EEN151" s="21"/>
      <c r="EEO151" s="21"/>
      <c r="EEP151" s="21"/>
      <c r="EEQ151" s="21"/>
      <c r="EER151" s="21"/>
      <c r="EES151" s="21"/>
      <c r="EET151" s="21"/>
      <c r="EEU151" s="21"/>
      <c r="EEV151" s="21"/>
      <c r="EEW151" s="21"/>
      <c r="EEX151" s="21"/>
      <c r="EEY151" s="21"/>
      <c r="EEZ151" s="21"/>
      <c r="EFA151" s="21"/>
      <c r="EFB151" s="21"/>
      <c r="EFC151" s="21"/>
      <c r="EFD151" s="21"/>
      <c r="EFE151" s="21"/>
      <c r="EFF151" s="21"/>
      <c r="EFG151" s="21"/>
      <c r="EFH151" s="21"/>
      <c r="EFI151" s="21"/>
      <c r="EFJ151" s="21"/>
      <c r="EFK151" s="21"/>
      <c r="EFL151" s="21"/>
      <c r="EFM151" s="21"/>
      <c r="EFN151" s="21"/>
      <c r="EFO151" s="21"/>
      <c r="EFP151" s="21"/>
      <c r="EFQ151" s="21"/>
      <c r="EFR151" s="21"/>
      <c r="EFS151" s="21"/>
      <c r="EFT151" s="21"/>
      <c r="EFU151" s="21"/>
      <c r="EFV151" s="21"/>
      <c r="EFW151" s="21"/>
      <c r="EFX151" s="21"/>
      <c r="EFY151" s="21"/>
      <c r="EFZ151" s="21"/>
      <c r="EGA151" s="21"/>
      <c r="EGB151" s="21"/>
      <c r="EGC151" s="21"/>
      <c r="EGD151" s="21"/>
      <c r="EGE151" s="21"/>
      <c r="EGF151" s="21"/>
      <c r="EGG151" s="21"/>
      <c r="EGH151" s="21"/>
      <c r="EGI151" s="21"/>
      <c r="EGJ151" s="21"/>
      <c r="EGK151" s="21"/>
      <c r="EGL151" s="21"/>
      <c r="EGM151" s="21"/>
      <c r="EGN151" s="21"/>
      <c r="EGO151" s="21"/>
      <c r="EGP151" s="21"/>
      <c r="EGQ151" s="21"/>
      <c r="EGR151" s="21"/>
      <c r="EGS151" s="21"/>
      <c r="EGT151" s="21"/>
      <c r="EGU151" s="21"/>
      <c r="EGV151" s="21"/>
      <c r="EGW151" s="21"/>
      <c r="EGX151" s="21"/>
      <c r="EGY151" s="21"/>
      <c r="EGZ151" s="21"/>
      <c r="EHA151" s="21"/>
      <c r="EHB151" s="21"/>
      <c r="EHC151" s="21"/>
      <c r="EHD151" s="21"/>
      <c r="EHE151" s="21"/>
      <c r="EHF151" s="21"/>
      <c r="EHG151" s="21"/>
      <c r="EHH151" s="21"/>
      <c r="EHI151" s="21"/>
      <c r="EHJ151" s="21"/>
      <c r="EHK151" s="21"/>
      <c r="EHL151" s="21"/>
      <c r="EHM151" s="21"/>
      <c r="EHN151" s="21"/>
      <c r="EHO151" s="21"/>
      <c r="EHP151" s="21"/>
      <c r="EHQ151" s="21"/>
      <c r="EHR151" s="21"/>
      <c r="EHS151" s="21"/>
      <c r="EHT151" s="21"/>
      <c r="EHU151" s="21"/>
      <c r="EHV151" s="21"/>
      <c r="EHW151" s="21"/>
      <c r="EHX151" s="21"/>
      <c r="EHY151" s="21"/>
      <c r="EHZ151" s="21"/>
      <c r="EIA151" s="21"/>
      <c r="EIB151" s="21"/>
      <c r="EIC151" s="21"/>
      <c r="EID151" s="21"/>
      <c r="EIE151" s="21"/>
      <c r="EIF151" s="21"/>
      <c r="EIG151" s="21"/>
      <c r="EIH151" s="21"/>
      <c r="EII151" s="21"/>
      <c r="EIJ151" s="21"/>
      <c r="EIK151" s="21"/>
      <c r="EIL151" s="21"/>
      <c r="EIM151" s="21"/>
      <c r="EIN151" s="21"/>
      <c r="EIO151" s="21"/>
      <c r="EIP151" s="21"/>
      <c r="EIQ151" s="21"/>
      <c r="EIR151" s="21"/>
      <c r="EIS151" s="21"/>
      <c r="EIT151" s="21"/>
      <c r="EIU151" s="21"/>
      <c r="EIV151" s="21"/>
      <c r="EIW151" s="21"/>
      <c r="EIX151" s="21"/>
      <c r="EIY151" s="21"/>
      <c r="EIZ151" s="21"/>
      <c r="EJA151" s="21"/>
      <c r="EJB151" s="21"/>
      <c r="EJC151" s="21"/>
      <c r="EJD151" s="21"/>
      <c r="EJE151" s="21"/>
      <c r="EJF151" s="21"/>
      <c r="EJG151" s="21"/>
      <c r="EJH151" s="21"/>
      <c r="EJI151" s="21"/>
      <c r="EJJ151" s="21"/>
      <c r="EJK151" s="21"/>
      <c r="EJL151" s="21"/>
      <c r="EJM151" s="21"/>
      <c r="EJN151" s="21"/>
      <c r="EJO151" s="21"/>
      <c r="EJP151" s="21"/>
      <c r="EJQ151" s="21"/>
      <c r="EJR151" s="21"/>
      <c r="EJS151" s="21"/>
      <c r="EJT151" s="21"/>
      <c r="EJU151" s="21"/>
      <c r="EJV151" s="21"/>
      <c r="EJW151" s="21"/>
      <c r="EJX151" s="21"/>
      <c r="EJY151" s="21"/>
      <c r="EJZ151" s="21"/>
      <c r="EKA151" s="21"/>
      <c r="EKB151" s="21"/>
      <c r="EKC151" s="21"/>
      <c r="EKD151" s="21"/>
      <c r="EKE151" s="21"/>
      <c r="EKF151" s="21"/>
      <c r="EKG151" s="21"/>
      <c r="EKH151" s="21"/>
      <c r="EKI151" s="21"/>
      <c r="EKJ151" s="21"/>
      <c r="EKK151" s="21"/>
      <c r="EKL151" s="21"/>
      <c r="EKM151" s="21"/>
      <c r="EKN151" s="21"/>
      <c r="EKO151" s="21"/>
      <c r="EKP151" s="21"/>
      <c r="EKQ151" s="21"/>
      <c r="EKR151" s="21"/>
      <c r="EKS151" s="21"/>
      <c r="EKT151" s="21"/>
      <c r="EKU151" s="21"/>
      <c r="EKV151" s="21"/>
      <c r="EKW151" s="21"/>
      <c r="EKX151" s="21"/>
      <c r="EKY151" s="21"/>
      <c r="EKZ151" s="21"/>
      <c r="ELA151" s="21"/>
      <c r="ELB151" s="21"/>
      <c r="ELC151" s="21"/>
      <c r="ELD151" s="21"/>
      <c r="ELE151" s="21"/>
      <c r="ELF151" s="21"/>
      <c r="ELG151" s="21"/>
      <c r="ELH151" s="21"/>
      <c r="ELI151" s="21"/>
      <c r="ELJ151" s="21"/>
      <c r="ELK151" s="21"/>
      <c r="ELL151" s="21"/>
      <c r="ELM151" s="21"/>
      <c r="ELN151" s="21"/>
      <c r="ELO151" s="21"/>
      <c r="ELP151" s="21"/>
      <c r="ELQ151" s="21"/>
      <c r="ELR151" s="21"/>
      <c r="ELS151" s="21"/>
      <c r="ELT151" s="21"/>
      <c r="ELU151" s="21"/>
      <c r="ELV151" s="21"/>
      <c r="ELW151" s="21"/>
      <c r="ELX151" s="21"/>
      <c r="ELY151" s="21"/>
      <c r="ELZ151" s="21"/>
      <c r="EMA151" s="21"/>
      <c r="EMB151" s="21"/>
      <c r="EMC151" s="21"/>
      <c r="EMD151" s="21"/>
      <c r="EME151" s="21"/>
      <c r="EMF151" s="21"/>
      <c r="EMG151" s="21"/>
      <c r="EMH151" s="21"/>
      <c r="EMI151" s="21"/>
      <c r="EMJ151" s="21"/>
      <c r="EMK151" s="21"/>
      <c r="EML151" s="21"/>
      <c r="EMM151" s="21"/>
      <c r="EMN151" s="21"/>
      <c r="EMO151" s="21"/>
      <c r="EMP151" s="21"/>
      <c r="EMQ151" s="21"/>
      <c r="EMR151" s="21"/>
      <c r="EMS151" s="21"/>
      <c r="EMT151" s="21"/>
      <c r="EMU151" s="21"/>
      <c r="EMV151" s="21"/>
      <c r="EMW151" s="21"/>
      <c r="EMX151" s="21"/>
      <c r="EMY151" s="21"/>
      <c r="EMZ151" s="21"/>
      <c r="ENA151" s="21"/>
      <c r="ENB151" s="21"/>
      <c r="ENC151" s="21"/>
      <c r="END151" s="21"/>
      <c r="ENE151" s="21"/>
      <c r="ENF151" s="21"/>
      <c r="ENG151" s="21"/>
      <c r="ENH151" s="21"/>
      <c r="ENI151" s="21"/>
      <c r="ENJ151" s="21"/>
      <c r="ENK151" s="21"/>
      <c r="ENL151" s="21"/>
      <c r="ENM151" s="21"/>
      <c r="ENN151" s="21"/>
      <c r="ENO151" s="21"/>
      <c r="ENP151" s="21"/>
      <c r="ENQ151" s="21"/>
      <c r="ENR151" s="21"/>
      <c r="ENS151" s="21"/>
      <c r="ENT151" s="21"/>
      <c r="ENU151" s="21"/>
      <c r="ENV151" s="21"/>
      <c r="ENW151" s="21"/>
      <c r="ENX151" s="21"/>
      <c r="ENY151" s="21"/>
      <c r="ENZ151" s="21"/>
      <c r="EOA151" s="21"/>
      <c r="EOB151" s="21"/>
      <c r="EOC151" s="21"/>
      <c r="EOD151" s="21"/>
      <c r="EOE151" s="21"/>
      <c r="EOF151" s="21"/>
      <c r="EOG151" s="21"/>
      <c r="EOH151" s="21"/>
      <c r="EOI151" s="21"/>
      <c r="EOJ151" s="21"/>
      <c r="EOK151" s="21"/>
      <c r="EOL151" s="21"/>
      <c r="EOM151" s="21"/>
      <c r="EON151" s="21"/>
      <c r="EOO151" s="21"/>
      <c r="EOP151" s="21"/>
      <c r="EOQ151" s="21"/>
      <c r="EOR151" s="21"/>
      <c r="EOS151" s="21"/>
      <c r="EOT151" s="21"/>
      <c r="EOU151" s="21"/>
      <c r="EOV151" s="21"/>
      <c r="EOW151" s="21"/>
      <c r="EOX151" s="21"/>
      <c r="EOY151" s="21"/>
      <c r="EOZ151" s="21"/>
      <c r="EPA151" s="21"/>
      <c r="EPB151" s="21"/>
      <c r="EPC151" s="21"/>
      <c r="EPD151" s="21"/>
      <c r="EPE151" s="21"/>
      <c r="EPF151" s="21"/>
      <c r="EPG151" s="21"/>
      <c r="EPH151" s="21"/>
      <c r="EPI151" s="21"/>
      <c r="EPJ151" s="21"/>
      <c r="EPK151" s="21"/>
      <c r="EPL151" s="21"/>
      <c r="EPM151" s="21"/>
      <c r="EPN151" s="21"/>
      <c r="EPO151" s="21"/>
      <c r="EPP151" s="21"/>
      <c r="EPQ151" s="21"/>
      <c r="EPR151" s="21"/>
      <c r="EPS151" s="21"/>
      <c r="EPT151" s="21"/>
      <c r="EPU151" s="21"/>
      <c r="EPV151" s="21"/>
      <c r="EPW151" s="21"/>
      <c r="EPX151" s="21"/>
      <c r="EPY151" s="21"/>
      <c r="EPZ151" s="21"/>
      <c r="EQA151" s="21"/>
      <c r="EQB151" s="21"/>
      <c r="EQC151" s="21"/>
      <c r="EQD151" s="21"/>
      <c r="EQE151" s="21"/>
      <c r="EQF151" s="21"/>
      <c r="EQG151" s="21"/>
      <c r="EQH151" s="21"/>
      <c r="EQI151" s="21"/>
      <c r="EQJ151" s="21"/>
      <c r="EQK151" s="21"/>
      <c r="EQL151" s="21"/>
      <c r="EQM151" s="21"/>
      <c r="EQN151" s="21"/>
      <c r="EQO151" s="21"/>
      <c r="EQP151" s="21"/>
      <c r="EQQ151" s="21"/>
      <c r="EQR151" s="21"/>
      <c r="EQS151" s="21"/>
      <c r="EQT151" s="21"/>
      <c r="EQU151" s="21"/>
      <c r="EQV151" s="21"/>
      <c r="EQW151" s="21"/>
      <c r="EQX151" s="21"/>
      <c r="EQY151" s="21"/>
      <c r="EQZ151" s="21"/>
      <c r="ERA151" s="21"/>
      <c r="ERB151" s="21"/>
      <c r="ERC151" s="21"/>
      <c r="ERD151" s="21"/>
      <c r="ERE151" s="21"/>
      <c r="ERF151" s="21"/>
      <c r="ERG151" s="21"/>
      <c r="ERH151" s="21"/>
      <c r="ERI151" s="21"/>
      <c r="ERJ151" s="21"/>
      <c r="ERK151" s="21"/>
      <c r="ERL151" s="21"/>
      <c r="ERM151" s="21"/>
      <c r="ERN151" s="21"/>
      <c r="ERO151" s="21"/>
      <c r="ERP151" s="21"/>
      <c r="ERQ151" s="21"/>
      <c r="ERR151" s="21"/>
      <c r="ERS151" s="21"/>
      <c r="ERT151" s="21"/>
      <c r="ERU151" s="21"/>
      <c r="ERV151" s="21"/>
      <c r="ERW151" s="21"/>
      <c r="ERX151" s="21"/>
      <c r="ERY151" s="21"/>
      <c r="ERZ151" s="21"/>
      <c r="ESA151" s="21"/>
      <c r="ESB151" s="21"/>
      <c r="ESC151" s="21"/>
      <c r="ESD151" s="21"/>
      <c r="ESE151" s="21"/>
      <c r="ESF151" s="21"/>
      <c r="ESG151" s="21"/>
      <c r="ESH151" s="21"/>
      <c r="ESI151" s="21"/>
      <c r="ESJ151" s="21"/>
      <c r="ESK151" s="21"/>
      <c r="ESL151" s="21"/>
      <c r="ESM151" s="21"/>
      <c r="ESN151" s="21"/>
      <c r="ESO151" s="21"/>
      <c r="ESP151" s="21"/>
      <c r="ESQ151" s="21"/>
      <c r="ESR151" s="21"/>
      <c r="ESS151" s="21"/>
      <c r="EST151" s="21"/>
      <c r="ESU151" s="21"/>
      <c r="ESV151" s="21"/>
      <c r="ESW151" s="21"/>
      <c r="ESX151" s="21"/>
      <c r="ESY151" s="21"/>
      <c r="ESZ151" s="21"/>
      <c r="ETA151" s="21"/>
      <c r="ETB151" s="21"/>
      <c r="ETC151" s="21"/>
      <c r="ETD151" s="21"/>
      <c r="ETE151" s="21"/>
      <c r="ETF151" s="21"/>
      <c r="ETG151" s="21"/>
      <c r="ETH151" s="21"/>
      <c r="ETI151" s="21"/>
      <c r="ETJ151" s="21"/>
      <c r="ETK151" s="21"/>
      <c r="ETL151" s="21"/>
      <c r="ETM151" s="21"/>
      <c r="ETN151" s="21"/>
      <c r="ETO151" s="21"/>
      <c r="ETP151" s="21"/>
      <c r="ETQ151" s="21"/>
      <c r="ETR151" s="21"/>
      <c r="ETS151" s="21"/>
      <c r="ETT151" s="21"/>
      <c r="ETU151" s="21"/>
      <c r="ETV151" s="21"/>
      <c r="ETW151" s="21"/>
      <c r="ETX151" s="21"/>
      <c r="ETY151" s="21"/>
      <c r="ETZ151" s="21"/>
      <c r="EUA151" s="21"/>
      <c r="EUB151" s="21"/>
      <c r="EUC151" s="21"/>
      <c r="EUD151" s="21"/>
      <c r="EUE151" s="21"/>
      <c r="EUF151" s="21"/>
      <c r="EUG151" s="21"/>
      <c r="EUH151" s="21"/>
      <c r="EUI151" s="21"/>
      <c r="EUJ151" s="21"/>
      <c r="EUK151" s="21"/>
      <c r="EUL151" s="21"/>
      <c r="EUM151" s="21"/>
      <c r="EUN151" s="21"/>
      <c r="EUO151" s="21"/>
      <c r="EUP151" s="21"/>
      <c r="EUQ151" s="21"/>
      <c r="EUR151" s="21"/>
      <c r="EUS151" s="21"/>
      <c r="EUT151" s="21"/>
      <c r="EUU151" s="21"/>
      <c r="EUV151" s="21"/>
      <c r="EUW151" s="21"/>
      <c r="EUX151" s="21"/>
      <c r="EUY151" s="21"/>
      <c r="EUZ151" s="21"/>
      <c r="EVA151" s="21"/>
      <c r="EVB151" s="21"/>
      <c r="EVC151" s="21"/>
      <c r="EVD151" s="21"/>
      <c r="EVE151" s="21"/>
      <c r="EVF151" s="21"/>
      <c r="EVG151" s="21"/>
      <c r="EVH151" s="21"/>
      <c r="EVI151" s="21"/>
      <c r="EVJ151" s="21"/>
      <c r="EVK151" s="21"/>
      <c r="EVL151" s="21"/>
      <c r="EVM151" s="21"/>
      <c r="EVN151" s="21"/>
      <c r="EVO151" s="21"/>
      <c r="EVP151" s="21"/>
      <c r="EVQ151" s="21"/>
      <c r="EVR151" s="21"/>
      <c r="EVS151" s="21"/>
      <c r="EVT151" s="21"/>
      <c r="EVU151" s="21"/>
      <c r="EVV151" s="21"/>
      <c r="EVW151" s="21"/>
      <c r="EVX151" s="21"/>
      <c r="EVY151" s="21"/>
      <c r="EVZ151" s="21"/>
      <c r="EWA151" s="21"/>
      <c r="EWB151" s="21"/>
      <c r="EWC151" s="21"/>
      <c r="EWD151" s="21"/>
      <c r="EWE151" s="21"/>
      <c r="EWF151" s="21"/>
      <c r="EWG151" s="21"/>
      <c r="EWH151" s="21"/>
      <c r="EWI151" s="21"/>
      <c r="EWJ151" s="21"/>
      <c r="EWK151" s="21"/>
      <c r="EWL151" s="21"/>
      <c r="EWM151" s="21"/>
      <c r="EWN151" s="21"/>
      <c r="EWO151" s="21"/>
      <c r="EWP151" s="21"/>
      <c r="EWQ151" s="21"/>
      <c r="EWR151" s="21"/>
      <c r="EWS151" s="21"/>
      <c r="EWT151" s="21"/>
      <c r="EWU151" s="21"/>
      <c r="EWV151" s="21"/>
      <c r="EWW151" s="21"/>
      <c r="EWX151" s="21"/>
      <c r="EWY151" s="21"/>
      <c r="EWZ151" s="21"/>
      <c r="EXA151" s="21"/>
      <c r="EXB151" s="21"/>
      <c r="EXC151" s="21"/>
      <c r="EXD151" s="21"/>
      <c r="EXE151" s="21"/>
      <c r="EXF151" s="21"/>
      <c r="EXG151" s="21"/>
      <c r="EXH151" s="21"/>
      <c r="EXI151" s="21"/>
      <c r="EXJ151" s="21"/>
      <c r="EXK151" s="21"/>
      <c r="EXL151" s="21"/>
      <c r="EXM151" s="21"/>
      <c r="EXN151" s="21"/>
      <c r="EXO151" s="21"/>
      <c r="EXP151" s="21"/>
      <c r="EXQ151" s="21"/>
      <c r="EXR151" s="21"/>
      <c r="EXS151" s="21"/>
      <c r="EXT151" s="21"/>
      <c r="EXU151" s="21"/>
      <c r="EXV151" s="21"/>
      <c r="EXW151" s="21"/>
      <c r="EXX151" s="21"/>
      <c r="EXY151" s="21"/>
      <c r="EXZ151" s="21"/>
      <c r="EYA151" s="21"/>
      <c r="EYB151" s="21"/>
      <c r="EYC151" s="21"/>
      <c r="EYD151" s="21"/>
      <c r="EYE151" s="21"/>
      <c r="EYF151" s="21"/>
      <c r="EYG151" s="21"/>
      <c r="EYH151" s="21"/>
      <c r="EYI151" s="21"/>
      <c r="EYJ151" s="21"/>
      <c r="EYK151" s="21"/>
      <c r="EYL151" s="21"/>
      <c r="EYM151" s="21"/>
      <c r="EYN151" s="21"/>
      <c r="EYO151" s="21"/>
      <c r="EYP151" s="21"/>
      <c r="EYQ151" s="21"/>
      <c r="EYR151" s="21"/>
      <c r="EYS151" s="21"/>
      <c r="EYT151" s="21"/>
      <c r="EYU151" s="21"/>
      <c r="EYV151" s="21"/>
      <c r="EYW151" s="21"/>
      <c r="EYX151" s="21"/>
      <c r="EYY151" s="21"/>
      <c r="EYZ151" s="21"/>
      <c r="EZA151" s="21"/>
      <c r="EZB151" s="21"/>
      <c r="EZC151" s="21"/>
      <c r="EZD151" s="21"/>
      <c r="EZE151" s="21"/>
      <c r="EZF151" s="21"/>
      <c r="EZG151" s="21"/>
      <c r="EZH151" s="21"/>
      <c r="EZI151" s="21"/>
      <c r="EZJ151" s="21"/>
      <c r="EZK151" s="21"/>
      <c r="EZL151" s="21"/>
      <c r="EZM151" s="21"/>
      <c r="EZN151" s="21"/>
      <c r="EZO151" s="21"/>
      <c r="EZP151" s="21"/>
      <c r="EZQ151" s="21"/>
      <c r="EZR151" s="21"/>
      <c r="EZS151" s="21"/>
      <c r="EZT151" s="21"/>
      <c r="EZU151" s="21"/>
      <c r="EZV151" s="21"/>
      <c r="EZW151" s="21"/>
      <c r="EZX151" s="21"/>
      <c r="EZY151" s="21"/>
      <c r="EZZ151" s="21"/>
      <c r="FAA151" s="21"/>
      <c r="FAB151" s="21"/>
      <c r="FAC151" s="21"/>
      <c r="FAD151" s="21"/>
      <c r="FAE151" s="21"/>
      <c r="FAF151" s="21"/>
      <c r="FAG151" s="21"/>
      <c r="FAH151" s="21"/>
      <c r="FAI151" s="21"/>
      <c r="FAJ151" s="21"/>
      <c r="FAK151" s="21"/>
      <c r="FAL151" s="21"/>
      <c r="FAM151" s="21"/>
      <c r="FAN151" s="21"/>
      <c r="FAO151" s="21"/>
      <c r="FAP151" s="21"/>
      <c r="FAQ151" s="21"/>
      <c r="FAR151" s="21"/>
      <c r="FAS151" s="21"/>
      <c r="FAT151" s="21"/>
      <c r="FAU151" s="21"/>
      <c r="FAV151" s="21"/>
      <c r="FAW151" s="21"/>
      <c r="FAX151" s="21"/>
      <c r="FAY151" s="21"/>
      <c r="FAZ151" s="21"/>
      <c r="FBA151" s="21"/>
      <c r="FBB151" s="21"/>
      <c r="FBC151" s="21"/>
      <c r="FBD151" s="21"/>
      <c r="FBE151" s="21"/>
      <c r="FBF151" s="21"/>
      <c r="FBG151" s="21"/>
      <c r="FBH151" s="21"/>
      <c r="FBI151" s="21"/>
      <c r="FBJ151" s="21"/>
      <c r="FBK151" s="21"/>
      <c r="FBL151" s="21"/>
      <c r="FBM151" s="21"/>
      <c r="FBN151" s="21"/>
      <c r="FBO151" s="21"/>
      <c r="FBP151" s="21"/>
      <c r="FBQ151" s="21"/>
      <c r="FBR151" s="21"/>
      <c r="FBS151" s="21"/>
      <c r="FBT151" s="21"/>
      <c r="FBU151" s="21"/>
      <c r="FBV151" s="21"/>
      <c r="FBW151" s="21"/>
      <c r="FBX151" s="21"/>
      <c r="FBY151" s="21"/>
      <c r="FBZ151" s="21"/>
      <c r="FCA151" s="21"/>
      <c r="FCB151" s="21"/>
      <c r="FCC151" s="21"/>
      <c r="FCD151" s="21"/>
      <c r="FCE151" s="21"/>
      <c r="FCF151" s="21"/>
      <c r="FCG151" s="21"/>
      <c r="FCH151" s="21"/>
      <c r="FCI151" s="21"/>
      <c r="FCJ151" s="21"/>
      <c r="FCK151" s="21"/>
      <c r="FCL151" s="21"/>
      <c r="FCM151" s="21"/>
      <c r="FCN151" s="21"/>
      <c r="FCO151" s="21"/>
      <c r="FCP151" s="21"/>
      <c r="FCQ151" s="21"/>
      <c r="FCR151" s="21"/>
      <c r="FCS151" s="21"/>
      <c r="FCT151" s="21"/>
      <c r="FCU151" s="21"/>
      <c r="FCV151" s="21"/>
      <c r="FCW151" s="21"/>
      <c r="FCX151" s="21"/>
      <c r="FCY151" s="21"/>
      <c r="FCZ151" s="21"/>
      <c r="FDA151" s="21"/>
      <c r="FDB151" s="21"/>
      <c r="FDC151" s="21"/>
      <c r="FDD151" s="21"/>
      <c r="FDE151" s="21"/>
      <c r="FDF151" s="21"/>
      <c r="FDG151" s="21"/>
      <c r="FDH151" s="21"/>
      <c r="FDI151" s="21"/>
      <c r="FDJ151" s="21"/>
      <c r="FDK151" s="21"/>
      <c r="FDL151" s="21"/>
      <c r="FDM151" s="21"/>
      <c r="FDN151" s="21"/>
      <c r="FDO151" s="21"/>
      <c r="FDP151" s="21"/>
      <c r="FDQ151" s="21"/>
      <c r="FDR151" s="21"/>
      <c r="FDS151" s="21"/>
      <c r="FDT151" s="21"/>
      <c r="FDU151" s="21"/>
      <c r="FDV151" s="21"/>
      <c r="FDW151" s="21"/>
      <c r="FDX151" s="21"/>
      <c r="FDY151" s="21"/>
      <c r="FDZ151" s="21"/>
      <c r="FEA151" s="21"/>
      <c r="FEB151" s="21"/>
      <c r="FEC151" s="21"/>
      <c r="FED151" s="21"/>
      <c r="FEE151" s="21"/>
      <c r="FEF151" s="21"/>
      <c r="FEG151" s="21"/>
      <c r="FEH151" s="21"/>
      <c r="FEI151" s="21"/>
      <c r="FEJ151" s="21"/>
      <c r="FEK151" s="21"/>
      <c r="FEL151" s="21"/>
      <c r="FEM151" s="21"/>
      <c r="FEN151" s="21"/>
      <c r="FEO151" s="21"/>
      <c r="FEP151" s="21"/>
      <c r="FEQ151" s="21"/>
      <c r="FER151" s="21"/>
      <c r="FES151" s="21"/>
      <c r="FET151" s="21"/>
      <c r="FEU151" s="21"/>
      <c r="FEV151" s="21"/>
      <c r="FEW151" s="21"/>
      <c r="FEX151" s="21"/>
      <c r="FEY151" s="21"/>
      <c r="FEZ151" s="21"/>
      <c r="FFA151" s="21"/>
      <c r="FFB151" s="21"/>
      <c r="FFC151" s="21"/>
      <c r="FFD151" s="21"/>
      <c r="FFE151" s="21"/>
      <c r="FFF151" s="21"/>
      <c r="FFG151" s="21"/>
      <c r="FFH151" s="21"/>
      <c r="FFI151" s="21"/>
      <c r="FFJ151" s="21"/>
      <c r="FFK151" s="21"/>
      <c r="FFL151" s="21"/>
      <c r="FFM151" s="21"/>
      <c r="FFN151" s="21"/>
      <c r="FFO151" s="21"/>
      <c r="FFP151" s="21"/>
      <c r="FFQ151" s="21"/>
      <c r="FFR151" s="21"/>
      <c r="FFS151" s="21"/>
      <c r="FFT151" s="21"/>
      <c r="FFU151" s="21"/>
      <c r="FFV151" s="21"/>
      <c r="FFW151" s="21"/>
      <c r="FFX151" s="21"/>
      <c r="FFY151" s="21"/>
      <c r="FFZ151" s="21"/>
      <c r="FGA151" s="21"/>
      <c r="FGB151" s="21"/>
      <c r="FGC151" s="21"/>
      <c r="FGD151" s="21"/>
      <c r="FGE151" s="21"/>
      <c r="FGF151" s="21"/>
      <c r="FGG151" s="21"/>
      <c r="FGH151" s="21"/>
      <c r="FGI151" s="21"/>
      <c r="FGJ151" s="21"/>
      <c r="FGK151" s="21"/>
      <c r="FGL151" s="21"/>
      <c r="FGM151" s="21"/>
      <c r="FGN151" s="21"/>
      <c r="FGO151" s="21"/>
      <c r="FGP151" s="21"/>
      <c r="FGQ151" s="21"/>
      <c r="FGR151" s="21"/>
      <c r="FGS151" s="21"/>
      <c r="FGT151" s="21"/>
      <c r="FGU151" s="21"/>
      <c r="FGV151" s="21"/>
      <c r="FGW151" s="21"/>
      <c r="FGX151" s="21"/>
      <c r="FGY151" s="21"/>
      <c r="FGZ151" s="21"/>
      <c r="FHA151" s="21"/>
      <c r="FHB151" s="21"/>
      <c r="FHC151" s="21"/>
      <c r="FHD151" s="21"/>
      <c r="FHE151" s="21"/>
      <c r="FHF151" s="21"/>
      <c r="FHG151" s="21"/>
      <c r="FHH151" s="21"/>
      <c r="FHI151" s="21"/>
      <c r="FHJ151" s="21"/>
      <c r="FHK151" s="21"/>
      <c r="FHL151" s="21"/>
      <c r="FHM151" s="21"/>
      <c r="FHN151" s="21"/>
      <c r="FHO151" s="21"/>
      <c r="FHP151" s="21"/>
      <c r="FHQ151" s="21"/>
      <c r="FHR151" s="21"/>
      <c r="FHS151" s="21"/>
      <c r="FHT151" s="21"/>
      <c r="FHU151" s="21"/>
      <c r="FHV151" s="21"/>
      <c r="FHW151" s="21"/>
      <c r="FHX151" s="21"/>
      <c r="FHY151" s="21"/>
      <c r="FHZ151" s="21"/>
      <c r="FIA151" s="21"/>
      <c r="FIB151" s="21"/>
      <c r="FIC151" s="21"/>
      <c r="FID151" s="21"/>
      <c r="FIE151" s="21"/>
      <c r="FIF151" s="21"/>
      <c r="FIG151" s="21"/>
      <c r="FIH151" s="21"/>
      <c r="FII151" s="21"/>
      <c r="FIJ151" s="21"/>
      <c r="FIK151" s="21"/>
      <c r="FIL151" s="21"/>
      <c r="FIM151" s="21"/>
      <c r="FIN151" s="21"/>
      <c r="FIO151" s="21"/>
      <c r="FIP151" s="21"/>
      <c r="FIQ151" s="21"/>
      <c r="FIR151" s="21"/>
      <c r="FIS151" s="21"/>
      <c r="FIT151" s="21"/>
      <c r="FIU151" s="21"/>
      <c r="FIV151" s="21"/>
      <c r="FIW151" s="21"/>
      <c r="FIX151" s="21"/>
      <c r="FIY151" s="21"/>
      <c r="FIZ151" s="21"/>
      <c r="FJA151" s="21"/>
      <c r="FJB151" s="21"/>
      <c r="FJC151" s="21"/>
      <c r="FJD151" s="21"/>
      <c r="FJE151" s="21"/>
      <c r="FJF151" s="21"/>
      <c r="FJG151" s="21"/>
      <c r="FJH151" s="21"/>
      <c r="FJI151" s="21"/>
      <c r="FJJ151" s="21"/>
      <c r="FJK151" s="21"/>
      <c r="FJL151" s="21"/>
      <c r="FJM151" s="21"/>
      <c r="FJN151" s="21"/>
      <c r="FJO151" s="21"/>
      <c r="FJP151" s="21"/>
      <c r="FJQ151" s="21"/>
      <c r="FJR151" s="21"/>
      <c r="FJS151" s="21"/>
      <c r="FJT151" s="21"/>
      <c r="FJU151" s="21"/>
      <c r="FJV151" s="21"/>
      <c r="FJW151" s="21"/>
      <c r="FJX151" s="21"/>
      <c r="FJY151" s="21"/>
      <c r="FJZ151" s="21"/>
      <c r="FKA151" s="21"/>
      <c r="FKB151" s="21"/>
      <c r="FKC151" s="21"/>
      <c r="FKD151" s="21"/>
      <c r="FKE151" s="21"/>
      <c r="FKF151" s="21"/>
      <c r="FKG151" s="21"/>
      <c r="FKH151" s="21"/>
      <c r="FKI151" s="21"/>
      <c r="FKJ151" s="21"/>
      <c r="FKK151" s="21"/>
      <c r="FKL151" s="21"/>
      <c r="FKM151" s="21"/>
      <c r="FKN151" s="21"/>
      <c r="FKO151" s="21"/>
      <c r="FKP151" s="21"/>
      <c r="FKQ151" s="21"/>
      <c r="FKR151" s="21"/>
      <c r="FKS151" s="21"/>
      <c r="FKT151" s="21"/>
      <c r="FKU151" s="21"/>
      <c r="FKV151" s="21"/>
      <c r="FKW151" s="21"/>
      <c r="FKX151" s="21"/>
      <c r="FKY151" s="21"/>
      <c r="FKZ151" s="21"/>
      <c r="FLA151" s="21"/>
      <c r="FLB151" s="21"/>
      <c r="FLC151" s="21"/>
      <c r="FLD151" s="21"/>
      <c r="FLE151" s="21"/>
      <c r="FLF151" s="21"/>
      <c r="FLG151" s="21"/>
      <c r="FLH151" s="21"/>
      <c r="FLI151" s="21"/>
      <c r="FLJ151" s="21"/>
      <c r="FLK151" s="21"/>
      <c r="FLL151" s="21"/>
      <c r="FLM151" s="21"/>
      <c r="FLN151" s="21"/>
      <c r="FLO151" s="21"/>
      <c r="FLP151" s="21"/>
      <c r="FLQ151" s="21"/>
      <c r="FLR151" s="21"/>
      <c r="FLS151" s="21"/>
      <c r="FLT151" s="21"/>
      <c r="FLU151" s="21"/>
      <c r="FLV151" s="21"/>
      <c r="FLW151" s="21"/>
      <c r="FLX151" s="21"/>
      <c r="FLY151" s="21"/>
      <c r="FLZ151" s="21"/>
      <c r="FMA151" s="21"/>
      <c r="FMB151" s="21"/>
      <c r="FMC151" s="21"/>
      <c r="FMD151" s="21"/>
      <c r="FME151" s="21"/>
      <c r="FMF151" s="21"/>
      <c r="FMG151" s="21"/>
      <c r="FMH151" s="21"/>
      <c r="FMI151" s="21"/>
      <c r="FMJ151" s="21"/>
      <c r="FMK151" s="21"/>
      <c r="FML151" s="21"/>
      <c r="FMM151" s="21"/>
      <c r="FMN151" s="21"/>
      <c r="FMO151" s="21"/>
      <c r="FMP151" s="21"/>
      <c r="FMQ151" s="21"/>
      <c r="FMR151" s="21"/>
      <c r="FMS151" s="21"/>
      <c r="FMT151" s="21"/>
      <c r="FMU151" s="21"/>
      <c r="FMV151" s="21"/>
      <c r="FMW151" s="21"/>
      <c r="FMX151" s="21"/>
      <c r="FMY151" s="21"/>
      <c r="FMZ151" s="21"/>
      <c r="FNA151" s="21"/>
      <c r="FNB151" s="21"/>
      <c r="FNC151" s="21"/>
      <c r="FND151" s="21"/>
      <c r="FNE151" s="21"/>
      <c r="FNF151" s="21"/>
      <c r="FNG151" s="21"/>
      <c r="FNH151" s="21"/>
      <c r="FNI151" s="21"/>
      <c r="FNJ151" s="21"/>
      <c r="FNK151" s="21"/>
      <c r="FNL151" s="21"/>
      <c r="FNM151" s="21"/>
      <c r="FNN151" s="21"/>
      <c r="FNO151" s="21"/>
      <c r="FNP151" s="21"/>
      <c r="FNQ151" s="21"/>
      <c r="FNR151" s="21"/>
      <c r="FNS151" s="21"/>
      <c r="FNT151" s="21"/>
      <c r="FNU151" s="21"/>
      <c r="FNV151" s="21"/>
      <c r="FNW151" s="21"/>
      <c r="FNX151" s="21"/>
      <c r="FNY151" s="21"/>
      <c r="FNZ151" s="21"/>
      <c r="FOA151" s="21"/>
      <c r="FOB151" s="21"/>
      <c r="FOC151" s="21"/>
      <c r="FOD151" s="21"/>
      <c r="FOE151" s="21"/>
      <c r="FOF151" s="21"/>
      <c r="FOG151" s="21"/>
      <c r="FOH151" s="21"/>
      <c r="FOI151" s="21"/>
      <c r="FOJ151" s="21"/>
      <c r="FOK151" s="21"/>
      <c r="FOL151" s="21"/>
      <c r="FOM151" s="21"/>
      <c r="FON151" s="21"/>
      <c r="FOO151" s="21"/>
      <c r="FOP151" s="21"/>
      <c r="FOQ151" s="21"/>
      <c r="FOR151" s="21"/>
      <c r="FOS151" s="21"/>
      <c r="FOT151" s="21"/>
      <c r="FOU151" s="21"/>
      <c r="FOV151" s="21"/>
      <c r="FOW151" s="21"/>
      <c r="FOX151" s="21"/>
      <c r="FOY151" s="21"/>
      <c r="FOZ151" s="21"/>
      <c r="FPA151" s="21"/>
      <c r="FPB151" s="21"/>
      <c r="FPC151" s="21"/>
      <c r="FPD151" s="21"/>
      <c r="FPE151" s="21"/>
      <c r="FPF151" s="21"/>
      <c r="FPG151" s="21"/>
      <c r="FPH151" s="21"/>
      <c r="FPI151" s="21"/>
      <c r="FPJ151" s="21"/>
      <c r="FPK151" s="21"/>
      <c r="FPL151" s="21"/>
      <c r="FPM151" s="21"/>
      <c r="FPN151" s="21"/>
      <c r="FPO151" s="21"/>
      <c r="FPP151" s="21"/>
      <c r="FPQ151" s="21"/>
      <c r="FPR151" s="21"/>
      <c r="FPS151" s="21"/>
      <c r="FPT151" s="21"/>
      <c r="FPU151" s="21"/>
      <c r="FPV151" s="21"/>
      <c r="FPW151" s="21"/>
      <c r="FPX151" s="21"/>
      <c r="FPY151" s="21"/>
      <c r="FPZ151" s="21"/>
      <c r="FQA151" s="21"/>
      <c r="FQB151" s="21"/>
      <c r="FQC151" s="21"/>
      <c r="FQD151" s="21"/>
      <c r="FQE151" s="21"/>
      <c r="FQF151" s="21"/>
      <c r="FQG151" s="21"/>
      <c r="FQH151" s="21"/>
      <c r="FQI151" s="21"/>
      <c r="FQJ151" s="21"/>
      <c r="FQK151" s="21"/>
      <c r="FQL151" s="21"/>
      <c r="FQM151" s="21"/>
      <c r="FQN151" s="21"/>
      <c r="FQO151" s="21"/>
      <c r="FQP151" s="21"/>
      <c r="FQQ151" s="21"/>
      <c r="FQR151" s="21"/>
      <c r="FQS151" s="21"/>
      <c r="FQT151" s="21"/>
      <c r="FQU151" s="21"/>
      <c r="FQV151" s="21"/>
      <c r="FQW151" s="21"/>
      <c r="FQX151" s="21"/>
      <c r="FQY151" s="21"/>
      <c r="FQZ151" s="21"/>
      <c r="FRA151" s="21"/>
      <c r="FRB151" s="21"/>
      <c r="FRC151" s="21"/>
      <c r="FRD151" s="21"/>
      <c r="FRE151" s="21"/>
      <c r="FRF151" s="21"/>
      <c r="FRG151" s="21"/>
      <c r="FRH151" s="21"/>
      <c r="FRI151" s="21"/>
      <c r="FRJ151" s="21"/>
      <c r="FRK151" s="21"/>
      <c r="FRL151" s="21"/>
      <c r="FRM151" s="21"/>
      <c r="FRN151" s="21"/>
      <c r="FRO151" s="21"/>
      <c r="FRP151" s="21"/>
      <c r="FRQ151" s="21"/>
      <c r="FRR151" s="21"/>
      <c r="FRS151" s="21"/>
      <c r="FRT151" s="21"/>
      <c r="FRU151" s="21"/>
      <c r="FRV151" s="21"/>
      <c r="FRW151" s="21"/>
      <c r="FRX151" s="21"/>
      <c r="FRY151" s="21"/>
      <c r="FRZ151" s="21"/>
      <c r="FSA151" s="21"/>
      <c r="FSB151" s="21"/>
      <c r="FSC151" s="21"/>
      <c r="FSD151" s="21"/>
      <c r="FSE151" s="21"/>
      <c r="FSF151" s="21"/>
      <c r="FSG151" s="21"/>
      <c r="FSH151" s="21"/>
      <c r="FSI151" s="21"/>
      <c r="FSJ151" s="21"/>
      <c r="FSK151" s="21"/>
      <c r="FSL151" s="21"/>
      <c r="FSM151" s="21"/>
      <c r="FSN151" s="21"/>
      <c r="FSO151" s="21"/>
      <c r="FSP151" s="21"/>
      <c r="FSQ151" s="21"/>
      <c r="FSR151" s="21"/>
      <c r="FSS151" s="21"/>
      <c r="FST151" s="21"/>
      <c r="FSU151" s="21"/>
      <c r="FSV151" s="21"/>
      <c r="FSW151" s="21"/>
      <c r="FSX151" s="21"/>
      <c r="FSY151" s="21"/>
      <c r="FSZ151" s="21"/>
      <c r="FTA151" s="21"/>
      <c r="FTB151" s="21"/>
      <c r="FTC151" s="21"/>
      <c r="FTD151" s="21"/>
      <c r="FTE151" s="21"/>
      <c r="FTF151" s="21"/>
      <c r="FTG151" s="21"/>
      <c r="FTH151" s="21"/>
      <c r="FTI151" s="21"/>
      <c r="FTJ151" s="21"/>
      <c r="FTK151" s="21"/>
      <c r="FTL151" s="21"/>
      <c r="FTM151" s="21"/>
      <c r="FTN151" s="21"/>
      <c r="FTO151" s="21"/>
      <c r="FTP151" s="21"/>
      <c r="FTQ151" s="21"/>
      <c r="FTR151" s="21"/>
      <c r="FTS151" s="21"/>
      <c r="FTT151" s="21"/>
      <c r="FTU151" s="21"/>
      <c r="FTV151" s="21"/>
      <c r="FTW151" s="21"/>
      <c r="FTX151" s="21"/>
      <c r="FTY151" s="21"/>
      <c r="FTZ151" s="21"/>
      <c r="FUA151" s="21"/>
      <c r="FUB151" s="21"/>
      <c r="FUC151" s="21"/>
      <c r="FUD151" s="21"/>
      <c r="FUE151" s="21"/>
      <c r="FUF151" s="21"/>
      <c r="FUG151" s="21"/>
      <c r="FUH151" s="21"/>
      <c r="FUI151" s="21"/>
      <c r="FUJ151" s="21"/>
      <c r="FUK151" s="21"/>
      <c r="FUL151" s="21"/>
      <c r="FUM151" s="21"/>
      <c r="FUN151" s="21"/>
      <c r="FUO151" s="21"/>
      <c r="FUP151" s="21"/>
      <c r="FUQ151" s="21"/>
      <c r="FUR151" s="21"/>
      <c r="FUS151" s="21"/>
      <c r="FUT151" s="21"/>
      <c r="FUU151" s="21"/>
      <c r="FUV151" s="21"/>
      <c r="FUW151" s="21"/>
      <c r="FUX151" s="21"/>
      <c r="FUY151" s="21"/>
      <c r="FUZ151" s="21"/>
      <c r="FVA151" s="21"/>
      <c r="FVB151" s="21"/>
      <c r="FVC151" s="21"/>
      <c r="FVD151" s="21"/>
      <c r="FVE151" s="21"/>
      <c r="FVF151" s="21"/>
      <c r="FVG151" s="21"/>
      <c r="FVH151" s="21"/>
      <c r="FVI151" s="21"/>
      <c r="FVJ151" s="21"/>
      <c r="FVK151" s="21"/>
      <c r="FVL151" s="21"/>
      <c r="FVM151" s="21"/>
      <c r="FVN151" s="21"/>
      <c r="FVO151" s="21"/>
      <c r="FVP151" s="21"/>
      <c r="FVQ151" s="21"/>
      <c r="FVR151" s="21"/>
      <c r="FVS151" s="21"/>
      <c r="FVT151" s="21"/>
      <c r="FVU151" s="21"/>
      <c r="FVV151" s="21"/>
      <c r="FVW151" s="21"/>
      <c r="FVX151" s="21"/>
      <c r="FVY151" s="21"/>
      <c r="FVZ151" s="21"/>
      <c r="FWA151" s="21"/>
      <c r="FWB151" s="21"/>
      <c r="FWC151" s="21"/>
      <c r="FWD151" s="21"/>
      <c r="FWE151" s="21"/>
      <c r="FWF151" s="21"/>
      <c r="FWG151" s="21"/>
      <c r="FWH151" s="21"/>
      <c r="FWI151" s="21"/>
      <c r="FWJ151" s="21"/>
      <c r="FWK151" s="21"/>
      <c r="FWL151" s="21"/>
      <c r="FWM151" s="21"/>
      <c r="FWN151" s="21"/>
      <c r="FWO151" s="21"/>
      <c r="FWP151" s="21"/>
      <c r="FWQ151" s="21"/>
      <c r="FWR151" s="21"/>
      <c r="FWS151" s="21"/>
      <c r="FWT151" s="21"/>
      <c r="FWU151" s="21"/>
      <c r="FWV151" s="21"/>
      <c r="FWW151" s="21"/>
      <c r="FWX151" s="21"/>
      <c r="FWY151" s="21"/>
      <c r="FWZ151" s="21"/>
      <c r="FXA151" s="21"/>
      <c r="FXB151" s="21"/>
      <c r="FXC151" s="21"/>
      <c r="FXD151" s="21"/>
      <c r="FXE151" s="21"/>
      <c r="FXF151" s="21"/>
      <c r="FXG151" s="21"/>
      <c r="FXH151" s="21"/>
      <c r="FXI151" s="21"/>
      <c r="FXJ151" s="21"/>
      <c r="FXK151" s="21"/>
      <c r="FXL151" s="21"/>
      <c r="FXM151" s="21"/>
      <c r="FXN151" s="21"/>
      <c r="FXO151" s="21"/>
      <c r="FXP151" s="21"/>
      <c r="FXQ151" s="21"/>
      <c r="FXR151" s="21"/>
      <c r="FXS151" s="21"/>
      <c r="FXT151" s="21"/>
      <c r="FXU151" s="21"/>
      <c r="FXV151" s="21"/>
      <c r="FXW151" s="21"/>
      <c r="FXX151" s="21"/>
      <c r="FXY151" s="21"/>
      <c r="FXZ151" s="21"/>
      <c r="FYA151" s="21"/>
      <c r="FYB151" s="21"/>
      <c r="FYC151" s="21"/>
      <c r="FYD151" s="21"/>
      <c r="FYE151" s="21"/>
      <c r="FYF151" s="21"/>
      <c r="FYG151" s="21"/>
      <c r="FYH151" s="21"/>
      <c r="FYI151" s="21"/>
      <c r="FYJ151" s="21"/>
      <c r="FYK151" s="21"/>
      <c r="FYL151" s="21"/>
      <c r="FYM151" s="21"/>
      <c r="FYN151" s="21"/>
      <c r="FYO151" s="21"/>
      <c r="FYP151" s="21"/>
      <c r="FYQ151" s="21"/>
      <c r="FYR151" s="21"/>
      <c r="FYS151" s="21"/>
      <c r="FYT151" s="21"/>
      <c r="FYU151" s="21"/>
      <c r="FYV151" s="21"/>
      <c r="FYW151" s="21"/>
      <c r="FYX151" s="21"/>
      <c r="FYY151" s="21"/>
      <c r="FYZ151" s="21"/>
      <c r="FZA151" s="21"/>
      <c r="FZB151" s="21"/>
      <c r="FZC151" s="21"/>
      <c r="FZD151" s="21"/>
      <c r="FZE151" s="21"/>
      <c r="FZF151" s="21"/>
      <c r="FZG151" s="21"/>
      <c r="FZH151" s="21"/>
      <c r="FZI151" s="21"/>
      <c r="FZJ151" s="21"/>
      <c r="FZK151" s="21"/>
      <c r="FZL151" s="21"/>
      <c r="FZM151" s="21"/>
      <c r="FZN151" s="21"/>
      <c r="FZO151" s="21"/>
      <c r="FZP151" s="21"/>
      <c r="FZQ151" s="21"/>
      <c r="FZR151" s="21"/>
      <c r="FZS151" s="21"/>
      <c r="FZT151" s="21"/>
      <c r="FZU151" s="21"/>
      <c r="FZV151" s="21"/>
      <c r="FZW151" s="21"/>
      <c r="FZX151" s="21"/>
      <c r="FZY151" s="21"/>
      <c r="FZZ151" s="21"/>
      <c r="GAA151" s="21"/>
      <c r="GAB151" s="21"/>
      <c r="GAC151" s="21"/>
      <c r="GAD151" s="21"/>
      <c r="GAE151" s="21"/>
      <c r="GAF151" s="21"/>
      <c r="GAG151" s="21"/>
      <c r="GAH151" s="21"/>
      <c r="GAI151" s="21"/>
      <c r="GAJ151" s="21"/>
      <c r="GAK151" s="21"/>
      <c r="GAL151" s="21"/>
      <c r="GAM151" s="21"/>
      <c r="GAN151" s="21"/>
      <c r="GAO151" s="21"/>
      <c r="GAP151" s="21"/>
      <c r="GAQ151" s="21"/>
      <c r="GAR151" s="21"/>
      <c r="GAS151" s="21"/>
      <c r="GAT151" s="21"/>
      <c r="GAU151" s="21"/>
      <c r="GAV151" s="21"/>
      <c r="GAW151" s="21"/>
      <c r="GAX151" s="21"/>
      <c r="GAY151" s="21"/>
      <c r="GAZ151" s="21"/>
      <c r="GBA151" s="21"/>
      <c r="GBB151" s="21"/>
      <c r="GBC151" s="21"/>
      <c r="GBD151" s="21"/>
      <c r="GBE151" s="21"/>
      <c r="GBF151" s="21"/>
      <c r="GBG151" s="21"/>
      <c r="GBH151" s="21"/>
      <c r="GBI151" s="21"/>
      <c r="GBJ151" s="21"/>
      <c r="GBK151" s="21"/>
      <c r="GBL151" s="21"/>
      <c r="GBM151" s="21"/>
      <c r="GBN151" s="21"/>
      <c r="GBO151" s="21"/>
      <c r="GBP151" s="21"/>
      <c r="GBQ151" s="21"/>
      <c r="GBR151" s="21"/>
      <c r="GBS151" s="21"/>
      <c r="GBT151" s="21"/>
      <c r="GBU151" s="21"/>
      <c r="GBV151" s="21"/>
      <c r="GBW151" s="21"/>
      <c r="GBX151" s="21"/>
      <c r="GBY151" s="21"/>
      <c r="GBZ151" s="21"/>
      <c r="GCA151" s="21"/>
      <c r="GCB151" s="21"/>
      <c r="GCC151" s="21"/>
      <c r="GCD151" s="21"/>
      <c r="GCE151" s="21"/>
      <c r="GCF151" s="21"/>
      <c r="GCG151" s="21"/>
      <c r="GCH151" s="21"/>
      <c r="GCI151" s="21"/>
      <c r="GCJ151" s="21"/>
      <c r="GCK151" s="21"/>
      <c r="GCL151" s="21"/>
      <c r="GCM151" s="21"/>
      <c r="GCN151" s="21"/>
      <c r="GCO151" s="21"/>
      <c r="GCP151" s="21"/>
      <c r="GCQ151" s="21"/>
      <c r="GCR151" s="21"/>
      <c r="GCS151" s="21"/>
      <c r="GCT151" s="21"/>
      <c r="GCU151" s="21"/>
      <c r="GCV151" s="21"/>
      <c r="GCW151" s="21"/>
      <c r="GCX151" s="21"/>
      <c r="GCY151" s="21"/>
      <c r="GCZ151" s="21"/>
      <c r="GDA151" s="21"/>
      <c r="GDB151" s="21"/>
      <c r="GDC151" s="21"/>
      <c r="GDD151" s="21"/>
      <c r="GDE151" s="21"/>
      <c r="GDF151" s="21"/>
      <c r="GDG151" s="21"/>
      <c r="GDH151" s="21"/>
      <c r="GDI151" s="21"/>
      <c r="GDJ151" s="21"/>
      <c r="GDK151" s="21"/>
      <c r="GDL151" s="21"/>
      <c r="GDM151" s="21"/>
      <c r="GDN151" s="21"/>
      <c r="GDO151" s="21"/>
      <c r="GDP151" s="21"/>
      <c r="GDQ151" s="21"/>
      <c r="GDR151" s="21"/>
      <c r="GDS151" s="21"/>
      <c r="GDT151" s="21"/>
      <c r="GDU151" s="21"/>
      <c r="GDV151" s="21"/>
      <c r="GDW151" s="21"/>
      <c r="GDX151" s="21"/>
      <c r="GDY151" s="21"/>
      <c r="GDZ151" s="21"/>
      <c r="GEA151" s="21"/>
      <c r="GEB151" s="21"/>
      <c r="GEC151" s="21"/>
      <c r="GED151" s="21"/>
      <c r="GEE151" s="21"/>
      <c r="GEF151" s="21"/>
      <c r="GEG151" s="21"/>
      <c r="GEH151" s="21"/>
      <c r="GEI151" s="21"/>
      <c r="GEJ151" s="21"/>
      <c r="GEK151" s="21"/>
      <c r="GEL151" s="21"/>
      <c r="GEM151" s="21"/>
      <c r="GEN151" s="21"/>
      <c r="GEO151" s="21"/>
      <c r="GEP151" s="21"/>
      <c r="GEQ151" s="21"/>
      <c r="GER151" s="21"/>
      <c r="GES151" s="21"/>
      <c r="GET151" s="21"/>
      <c r="GEU151" s="21"/>
      <c r="GEV151" s="21"/>
      <c r="GEW151" s="21"/>
      <c r="GEX151" s="21"/>
      <c r="GEY151" s="21"/>
      <c r="GEZ151" s="21"/>
      <c r="GFA151" s="21"/>
      <c r="GFB151" s="21"/>
      <c r="GFC151" s="21"/>
      <c r="GFD151" s="21"/>
      <c r="GFE151" s="21"/>
      <c r="GFF151" s="21"/>
      <c r="GFG151" s="21"/>
      <c r="GFH151" s="21"/>
      <c r="GFI151" s="21"/>
      <c r="GFJ151" s="21"/>
      <c r="GFK151" s="21"/>
      <c r="GFL151" s="21"/>
      <c r="GFM151" s="21"/>
      <c r="GFN151" s="21"/>
      <c r="GFO151" s="21"/>
      <c r="GFP151" s="21"/>
      <c r="GFQ151" s="21"/>
      <c r="GFR151" s="21"/>
      <c r="GFS151" s="21"/>
      <c r="GFT151" s="21"/>
      <c r="GFU151" s="21"/>
      <c r="GFV151" s="21"/>
      <c r="GFW151" s="21"/>
      <c r="GFX151" s="21"/>
      <c r="GFY151" s="21"/>
      <c r="GFZ151" s="21"/>
      <c r="GGA151" s="21"/>
      <c r="GGB151" s="21"/>
      <c r="GGC151" s="21"/>
      <c r="GGD151" s="21"/>
      <c r="GGE151" s="21"/>
      <c r="GGF151" s="21"/>
      <c r="GGG151" s="21"/>
      <c r="GGH151" s="21"/>
      <c r="GGI151" s="21"/>
      <c r="GGJ151" s="21"/>
      <c r="GGK151" s="21"/>
      <c r="GGL151" s="21"/>
      <c r="GGM151" s="21"/>
      <c r="GGN151" s="21"/>
      <c r="GGO151" s="21"/>
      <c r="GGP151" s="21"/>
      <c r="GGQ151" s="21"/>
      <c r="GGR151" s="21"/>
      <c r="GGS151" s="21"/>
      <c r="GGT151" s="21"/>
      <c r="GGU151" s="21"/>
      <c r="GGV151" s="21"/>
      <c r="GGW151" s="21"/>
      <c r="GGX151" s="21"/>
      <c r="GGY151" s="21"/>
      <c r="GGZ151" s="21"/>
      <c r="GHA151" s="21"/>
      <c r="GHB151" s="21"/>
      <c r="GHC151" s="21"/>
      <c r="GHD151" s="21"/>
      <c r="GHE151" s="21"/>
      <c r="GHF151" s="21"/>
      <c r="GHG151" s="21"/>
      <c r="GHH151" s="21"/>
      <c r="GHI151" s="21"/>
      <c r="GHJ151" s="21"/>
      <c r="GHK151" s="21"/>
      <c r="GHL151" s="21"/>
      <c r="GHM151" s="21"/>
      <c r="GHN151" s="21"/>
      <c r="GHO151" s="21"/>
      <c r="GHP151" s="21"/>
      <c r="GHQ151" s="21"/>
      <c r="GHR151" s="21"/>
      <c r="GHS151" s="21"/>
      <c r="GHT151" s="21"/>
      <c r="GHU151" s="21"/>
      <c r="GHV151" s="21"/>
      <c r="GHW151" s="21"/>
      <c r="GHX151" s="21"/>
      <c r="GHY151" s="21"/>
      <c r="GHZ151" s="21"/>
      <c r="GIA151" s="21"/>
      <c r="GIB151" s="21"/>
      <c r="GIC151" s="21"/>
      <c r="GID151" s="21"/>
      <c r="GIE151" s="21"/>
      <c r="GIF151" s="21"/>
      <c r="GIG151" s="21"/>
      <c r="GIH151" s="21"/>
      <c r="GII151" s="21"/>
      <c r="GIJ151" s="21"/>
      <c r="GIK151" s="21"/>
      <c r="GIL151" s="21"/>
      <c r="GIM151" s="21"/>
      <c r="GIN151" s="21"/>
      <c r="GIO151" s="21"/>
      <c r="GIP151" s="21"/>
      <c r="GIQ151" s="21"/>
      <c r="GIR151" s="21"/>
      <c r="GIS151" s="21"/>
      <c r="GIT151" s="21"/>
      <c r="GIU151" s="21"/>
      <c r="GIV151" s="21"/>
      <c r="GIW151" s="21"/>
      <c r="GIX151" s="21"/>
      <c r="GIY151" s="21"/>
      <c r="GIZ151" s="21"/>
      <c r="GJA151" s="21"/>
      <c r="GJB151" s="21"/>
      <c r="GJC151" s="21"/>
      <c r="GJD151" s="21"/>
      <c r="GJE151" s="21"/>
      <c r="GJF151" s="21"/>
      <c r="GJG151" s="21"/>
      <c r="GJH151" s="21"/>
      <c r="GJI151" s="21"/>
      <c r="GJJ151" s="21"/>
      <c r="GJK151" s="21"/>
      <c r="GJL151" s="21"/>
      <c r="GJM151" s="21"/>
      <c r="GJN151" s="21"/>
      <c r="GJO151" s="21"/>
      <c r="GJP151" s="21"/>
      <c r="GJQ151" s="21"/>
      <c r="GJR151" s="21"/>
      <c r="GJS151" s="21"/>
      <c r="GJT151" s="21"/>
      <c r="GJU151" s="21"/>
      <c r="GJV151" s="21"/>
      <c r="GJW151" s="21"/>
      <c r="GJX151" s="21"/>
      <c r="GJY151" s="21"/>
      <c r="GJZ151" s="21"/>
      <c r="GKA151" s="21"/>
      <c r="GKB151" s="21"/>
      <c r="GKC151" s="21"/>
      <c r="GKD151" s="21"/>
      <c r="GKE151" s="21"/>
      <c r="GKF151" s="21"/>
      <c r="GKG151" s="21"/>
      <c r="GKH151" s="21"/>
      <c r="GKI151" s="21"/>
      <c r="GKJ151" s="21"/>
      <c r="GKK151" s="21"/>
      <c r="GKL151" s="21"/>
      <c r="GKM151" s="21"/>
      <c r="GKN151" s="21"/>
      <c r="GKO151" s="21"/>
      <c r="GKP151" s="21"/>
      <c r="GKQ151" s="21"/>
      <c r="GKR151" s="21"/>
      <c r="GKS151" s="21"/>
      <c r="GKT151" s="21"/>
      <c r="GKU151" s="21"/>
      <c r="GKV151" s="21"/>
      <c r="GKW151" s="21"/>
      <c r="GKX151" s="21"/>
      <c r="GKY151" s="21"/>
      <c r="GKZ151" s="21"/>
      <c r="GLA151" s="21"/>
      <c r="GLB151" s="21"/>
      <c r="GLC151" s="21"/>
      <c r="GLD151" s="21"/>
      <c r="GLE151" s="21"/>
      <c r="GLF151" s="21"/>
      <c r="GLG151" s="21"/>
      <c r="GLH151" s="21"/>
      <c r="GLI151" s="21"/>
      <c r="GLJ151" s="21"/>
      <c r="GLK151" s="21"/>
      <c r="GLL151" s="21"/>
      <c r="GLM151" s="21"/>
      <c r="GLN151" s="21"/>
      <c r="GLO151" s="21"/>
      <c r="GLP151" s="21"/>
      <c r="GLQ151" s="21"/>
      <c r="GLR151" s="21"/>
      <c r="GLS151" s="21"/>
      <c r="GLT151" s="21"/>
      <c r="GLU151" s="21"/>
      <c r="GLV151" s="21"/>
      <c r="GLW151" s="21"/>
      <c r="GLX151" s="21"/>
      <c r="GLY151" s="21"/>
      <c r="GLZ151" s="21"/>
      <c r="GMA151" s="21"/>
      <c r="GMB151" s="21"/>
      <c r="GMC151" s="21"/>
      <c r="GMD151" s="21"/>
      <c r="GME151" s="21"/>
      <c r="GMF151" s="21"/>
      <c r="GMG151" s="21"/>
      <c r="GMH151" s="21"/>
      <c r="GMI151" s="21"/>
      <c r="GMJ151" s="21"/>
      <c r="GMK151" s="21"/>
      <c r="GML151" s="21"/>
      <c r="GMM151" s="21"/>
      <c r="GMN151" s="21"/>
      <c r="GMO151" s="21"/>
      <c r="GMP151" s="21"/>
      <c r="GMQ151" s="21"/>
      <c r="GMR151" s="21"/>
      <c r="GMS151" s="21"/>
      <c r="GMT151" s="21"/>
      <c r="GMU151" s="21"/>
      <c r="GMV151" s="21"/>
      <c r="GMW151" s="21"/>
      <c r="GMX151" s="21"/>
      <c r="GMY151" s="21"/>
      <c r="GMZ151" s="21"/>
      <c r="GNA151" s="21"/>
      <c r="GNB151" s="21"/>
      <c r="GNC151" s="21"/>
      <c r="GND151" s="21"/>
      <c r="GNE151" s="21"/>
      <c r="GNF151" s="21"/>
      <c r="GNG151" s="21"/>
      <c r="GNH151" s="21"/>
      <c r="GNI151" s="21"/>
      <c r="GNJ151" s="21"/>
      <c r="GNK151" s="21"/>
      <c r="GNL151" s="21"/>
      <c r="GNM151" s="21"/>
      <c r="GNN151" s="21"/>
      <c r="GNO151" s="21"/>
      <c r="GNP151" s="21"/>
      <c r="GNQ151" s="21"/>
      <c r="GNR151" s="21"/>
      <c r="GNS151" s="21"/>
      <c r="GNT151" s="21"/>
      <c r="GNU151" s="21"/>
      <c r="GNV151" s="21"/>
      <c r="GNW151" s="21"/>
      <c r="GNX151" s="21"/>
      <c r="GNY151" s="21"/>
      <c r="GNZ151" s="21"/>
      <c r="GOA151" s="21"/>
      <c r="GOB151" s="21"/>
      <c r="GOC151" s="21"/>
      <c r="GOD151" s="21"/>
      <c r="GOE151" s="21"/>
      <c r="GOF151" s="21"/>
      <c r="GOG151" s="21"/>
      <c r="GOH151" s="21"/>
      <c r="GOI151" s="21"/>
      <c r="GOJ151" s="21"/>
      <c r="GOK151" s="21"/>
      <c r="GOL151" s="21"/>
      <c r="GOM151" s="21"/>
      <c r="GON151" s="21"/>
      <c r="GOO151" s="21"/>
      <c r="GOP151" s="21"/>
      <c r="GOQ151" s="21"/>
      <c r="GOR151" s="21"/>
      <c r="GOS151" s="21"/>
      <c r="GOT151" s="21"/>
      <c r="GOU151" s="21"/>
      <c r="GOV151" s="21"/>
      <c r="GOW151" s="21"/>
      <c r="GOX151" s="21"/>
      <c r="GOY151" s="21"/>
      <c r="GOZ151" s="21"/>
      <c r="GPA151" s="21"/>
      <c r="GPB151" s="21"/>
      <c r="GPC151" s="21"/>
      <c r="GPD151" s="21"/>
      <c r="GPE151" s="21"/>
      <c r="GPF151" s="21"/>
      <c r="GPG151" s="21"/>
      <c r="GPH151" s="21"/>
      <c r="GPI151" s="21"/>
      <c r="GPJ151" s="21"/>
      <c r="GPK151" s="21"/>
      <c r="GPL151" s="21"/>
      <c r="GPM151" s="21"/>
      <c r="GPN151" s="21"/>
      <c r="GPO151" s="21"/>
      <c r="GPP151" s="21"/>
      <c r="GPQ151" s="21"/>
      <c r="GPR151" s="21"/>
      <c r="GPS151" s="21"/>
      <c r="GPT151" s="21"/>
      <c r="GPU151" s="21"/>
      <c r="GPV151" s="21"/>
      <c r="GPW151" s="21"/>
      <c r="GPX151" s="21"/>
      <c r="GPY151" s="21"/>
      <c r="GPZ151" s="21"/>
      <c r="GQA151" s="21"/>
      <c r="GQB151" s="21"/>
      <c r="GQC151" s="21"/>
      <c r="GQD151" s="21"/>
      <c r="GQE151" s="21"/>
      <c r="GQF151" s="21"/>
      <c r="GQG151" s="21"/>
      <c r="GQH151" s="21"/>
      <c r="GQI151" s="21"/>
      <c r="GQJ151" s="21"/>
      <c r="GQK151" s="21"/>
      <c r="GQL151" s="21"/>
      <c r="GQM151" s="21"/>
      <c r="GQN151" s="21"/>
      <c r="GQO151" s="21"/>
      <c r="GQP151" s="21"/>
      <c r="GQQ151" s="21"/>
      <c r="GQR151" s="21"/>
      <c r="GQS151" s="21"/>
      <c r="GQT151" s="21"/>
      <c r="GQU151" s="21"/>
      <c r="GQV151" s="21"/>
      <c r="GQW151" s="21"/>
      <c r="GQX151" s="21"/>
      <c r="GQY151" s="21"/>
      <c r="GQZ151" s="21"/>
      <c r="GRA151" s="21"/>
      <c r="GRB151" s="21"/>
      <c r="GRC151" s="21"/>
      <c r="GRD151" s="21"/>
      <c r="GRE151" s="21"/>
      <c r="GRF151" s="21"/>
      <c r="GRG151" s="21"/>
      <c r="GRH151" s="21"/>
      <c r="GRI151" s="21"/>
      <c r="GRJ151" s="21"/>
      <c r="GRK151" s="21"/>
      <c r="GRL151" s="21"/>
      <c r="GRM151" s="21"/>
      <c r="GRN151" s="21"/>
      <c r="GRO151" s="21"/>
      <c r="GRP151" s="21"/>
      <c r="GRQ151" s="21"/>
      <c r="GRR151" s="21"/>
      <c r="GRS151" s="21"/>
      <c r="GRT151" s="21"/>
      <c r="GRU151" s="21"/>
      <c r="GRV151" s="21"/>
      <c r="GRW151" s="21"/>
      <c r="GRX151" s="21"/>
      <c r="GRY151" s="21"/>
      <c r="GRZ151" s="21"/>
      <c r="GSA151" s="21"/>
      <c r="GSB151" s="21"/>
      <c r="GSC151" s="21"/>
      <c r="GSD151" s="21"/>
      <c r="GSE151" s="21"/>
      <c r="GSF151" s="21"/>
      <c r="GSG151" s="21"/>
      <c r="GSH151" s="21"/>
      <c r="GSI151" s="21"/>
      <c r="GSJ151" s="21"/>
      <c r="GSK151" s="21"/>
      <c r="GSL151" s="21"/>
      <c r="GSM151" s="21"/>
      <c r="GSN151" s="21"/>
      <c r="GSO151" s="21"/>
      <c r="GSP151" s="21"/>
      <c r="GSQ151" s="21"/>
      <c r="GSR151" s="21"/>
      <c r="GSS151" s="21"/>
      <c r="GST151" s="21"/>
      <c r="GSU151" s="21"/>
      <c r="GSV151" s="21"/>
      <c r="GSW151" s="21"/>
      <c r="GSX151" s="21"/>
      <c r="GSY151" s="21"/>
      <c r="GSZ151" s="21"/>
      <c r="GTA151" s="21"/>
      <c r="GTB151" s="21"/>
      <c r="GTC151" s="21"/>
      <c r="GTD151" s="21"/>
      <c r="GTE151" s="21"/>
      <c r="GTF151" s="21"/>
      <c r="GTG151" s="21"/>
      <c r="GTH151" s="21"/>
      <c r="GTI151" s="21"/>
      <c r="GTJ151" s="21"/>
      <c r="GTK151" s="21"/>
      <c r="GTL151" s="21"/>
      <c r="GTM151" s="21"/>
      <c r="GTN151" s="21"/>
      <c r="GTO151" s="21"/>
      <c r="GTP151" s="21"/>
      <c r="GTQ151" s="21"/>
      <c r="GTR151" s="21"/>
      <c r="GTS151" s="21"/>
      <c r="GTT151" s="21"/>
      <c r="GTU151" s="21"/>
      <c r="GTV151" s="21"/>
      <c r="GTW151" s="21"/>
      <c r="GTX151" s="21"/>
      <c r="GTY151" s="21"/>
      <c r="GTZ151" s="21"/>
      <c r="GUA151" s="21"/>
      <c r="GUB151" s="21"/>
      <c r="GUC151" s="21"/>
      <c r="GUD151" s="21"/>
      <c r="GUE151" s="21"/>
      <c r="GUF151" s="21"/>
      <c r="GUG151" s="21"/>
      <c r="GUH151" s="21"/>
      <c r="GUI151" s="21"/>
      <c r="GUJ151" s="21"/>
      <c r="GUK151" s="21"/>
      <c r="GUL151" s="21"/>
      <c r="GUM151" s="21"/>
      <c r="GUN151" s="21"/>
      <c r="GUO151" s="21"/>
      <c r="GUP151" s="21"/>
      <c r="GUQ151" s="21"/>
      <c r="GUR151" s="21"/>
      <c r="GUS151" s="21"/>
      <c r="GUT151" s="21"/>
      <c r="GUU151" s="21"/>
      <c r="GUV151" s="21"/>
      <c r="GUW151" s="21"/>
      <c r="GUX151" s="21"/>
      <c r="GUY151" s="21"/>
      <c r="GUZ151" s="21"/>
      <c r="GVA151" s="21"/>
      <c r="GVB151" s="21"/>
      <c r="GVC151" s="21"/>
      <c r="GVD151" s="21"/>
      <c r="GVE151" s="21"/>
      <c r="GVF151" s="21"/>
      <c r="GVG151" s="21"/>
      <c r="GVH151" s="21"/>
      <c r="GVI151" s="21"/>
      <c r="GVJ151" s="21"/>
      <c r="GVK151" s="21"/>
      <c r="GVL151" s="21"/>
      <c r="GVM151" s="21"/>
      <c r="GVN151" s="21"/>
      <c r="GVO151" s="21"/>
      <c r="GVP151" s="21"/>
      <c r="GVQ151" s="21"/>
      <c r="GVR151" s="21"/>
      <c r="GVS151" s="21"/>
      <c r="GVT151" s="21"/>
      <c r="GVU151" s="21"/>
      <c r="GVV151" s="21"/>
      <c r="GVW151" s="21"/>
      <c r="GVX151" s="21"/>
      <c r="GVY151" s="21"/>
      <c r="GVZ151" s="21"/>
      <c r="GWA151" s="21"/>
      <c r="GWB151" s="21"/>
      <c r="GWC151" s="21"/>
      <c r="GWD151" s="21"/>
      <c r="GWE151" s="21"/>
      <c r="GWF151" s="21"/>
      <c r="GWG151" s="21"/>
      <c r="GWH151" s="21"/>
      <c r="GWI151" s="21"/>
      <c r="GWJ151" s="21"/>
      <c r="GWK151" s="21"/>
      <c r="GWL151" s="21"/>
      <c r="GWM151" s="21"/>
      <c r="GWN151" s="21"/>
      <c r="GWO151" s="21"/>
      <c r="GWP151" s="21"/>
      <c r="GWQ151" s="21"/>
      <c r="GWR151" s="21"/>
      <c r="GWS151" s="21"/>
      <c r="GWT151" s="21"/>
      <c r="GWU151" s="21"/>
      <c r="GWV151" s="21"/>
      <c r="GWW151" s="21"/>
      <c r="GWX151" s="21"/>
      <c r="GWY151" s="21"/>
      <c r="GWZ151" s="21"/>
      <c r="GXA151" s="21"/>
      <c r="GXB151" s="21"/>
      <c r="GXC151" s="21"/>
      <c r="GXD151" s="21"/>
      <c r="GXE151" s="21"/>
      <c r="GXF151" s="21"/>
      <c r="GXG151" s="21"/>
      <c r="GXH151" s="21"/>
      <c r="GXI151" s="21"/>
      <c r="GXJ151" s="21"/>
      <c r="GXK151" s="21"/>
      <c r="GXL151" s="21"/>
      <c r="GXM151" s="21"/>
      <c r="GXN151" s="21"/>
      <c r="GXO151" s="21"/>
      <c r="GXP151" s="21"/>
      <c r="GXQ151" s="21"/>
      <c r="GXR151" s="21"/>
      <c r="GXS151" s="21"/>
      <c r="GXT151" s="21"/>
      <c r="GXU151" s="21"/>
      <c r="GXV151" s="21"/>
      <c r="GXW151" s="21"/>
      <c r="GXX151" s="21"/>
      <c r="GXY151" s="21"/>
      <c r="GXZ151" s="21"/>
      <c r="GYA151" s="21"/>
      <c r="GYB151" s="21"/>
      <c r="GYC151" s="21"/>
      <c r="GYD151" s="21"/>
      <c r="GYE151" s="21"/>
      <c r="GYF151" s="21"/>
      <c r="GYG151" s="21"/>
      <c r="GYH151" s="21"/>
      <c r="GYI151" s="21"/>
      <c r="GYJ151" s="21"/>
      <c r="GYK151" s="21"/>
      <c r="GYL151" s="21"/>
      <c r="GYM151" s="21"/>
      <c r="GYN151" s="21"/>
      <c r="GYO151" s="21"/>
      <c r="GYP151" s="21"/>
      <c r="GYQ151" s="21"/>
      <c r="GYR151" s="21"/>
      <c r="GYS151" s="21"/>
      <c r="GYT151" s="21"/>
      <c r="GYU151" s="21"/>
      <c r="GYV151" s="21"/>
      <c r="GYW151" s="21"/>
      <c r="GYX151" s="21"/>
      <c r="GYY151" s="21"/>
      <c r="GYZ151" s="21"/>
      <c r="GZA151" s="21"/>
      <c r="GZB151" s="21"/>
      <c r="GZC151" s="21"/>
      <c r="GZD151" s="21"/>
      <c r="GZE151" s="21"/>
      <c r="GZF151" s="21"/>
      <c r="GZG151" s="21"/>
      <c r="GZH151" s="21"/>
      <c r="GZI151" s="21"/>
      <c r="GZJ151" s="21"/>
      <c r="GZK151" s="21"/>
      <c r="GZL151" s="21"/>
      <c r="GZM151" s="21"/>
      <c r="GZN151" s="21"/>
      <c r="GZO151" s="21"/>
      <c r="GZP151" s="21"/>
      <c r="GZQ151" s="21"/>
      <c r="GZR151" s="21"/>
      <c r="GZS151" s="21"/>
      <c r="GZT151" s="21"/>
      <c r="GZU151" s="21"/>
      <c r="GZV151" s="21"/>
      <c r="GZW151" s="21"/>
      <c r="GZX151" s="21"/>
      <c r="GZY151" s="21"/>
      <c r="GZZ151" s="21"/>
      <c r="HAA151" s="21"/>
      <c r="HAB151" s="21"/>
      <c r="HAC151" s="21"/>
      <c r="HAD151" s="21"/>
      <c r="HAE151" s="21"/>
      <c r="HAF151" s="21"/>
      <c r="HAG151" s="21"/>
      <c r="HAH151" s="21"/>
      <c r="HAI151" s="21"/>
      <c r="HAJ151" s="21"/>
      <c r="HAK151" s="21"/>
      <c r="HAL151" s="21"/>
      <c r="HAM151" s="21"/>
      <c r="HAN151" s="21"/>
      <c r="HAO151" s="21"/>
      <c r="HAP151" s="21"/>
      <c r="HAQ151" s="21"/>
      <c r="HAR151" s="21"/>
      <c r="HAS151" s="21"/>
      <c r="HAT151" s="21"/>
      <c r="HAU151" s="21"/>
      <c r="HAV151" s="21"/>
      <c r="HAW151" s="21"/>
      <c r="HAX151" s="21"/>
      <c r="HAY151" s="21"/>
      <c r="HAZ151" s="21"/>
      <c r="HBA151" s="21"/>
      <c r="HBB151" s="21"/>
      <c r="HBC151" s="21"/>
      <c r="HBD151" s="21"/>
      <c r="HBE151" s="21"/>
      <c r="HBF151" s="21"/>
      <c r="HBG151" s="21"/>
      <c r="HBH151" s="21"/>
      <c r="HBI151" s="21"/>
      <c r="HBJ151" s="21"/>
      <c r="HBK151" s="21"/>
      <c r="HBL151" s="21"/>
      <c r="HBM151" s="21"/>
      <c r="HBN151" s="21"/>
      <c r="HBO151" s="21"/>
      <c r="HBP151" s="21"/>
      <c r="HBQ151" s="21"/>
      <c r="HBR151" s="21"/>
      <c r="HBS151" s="21"/>
      <c r="HBT151" s="21"/>
      <c r="HBU151" s="21"/>
      <c r="HBV151" s="21"/>
      <c r="HBW151" s="21"/>
      <c r="HBX151" s="21"/>
      <c r="HBY151" s="21"/>
      <c r="HBZ151" s="21"/>
      <c r="HCA151" s="21"/>
      <c r="HCB151" s="21"/>
      <c r="HCC151" s="21"/>
      <c r="HCD151" s="21"/>
      <c r="HCE151" s="21"/>
      <c r="HCF151" s="21"/>
      <c r="HCG151" s="21"/>
      <c r="HCH151" s="21"/>
      <c r="HCI151" s="21"/>
      <c r="HCJ151" s="21"/>
      <c r="HCK151" s="21"/>
      <c r="HCL151" s="21"/>
      <c r="HCM151" s="21"/>
      <c r="HCN151" s="21"/>
      <c r="HCO151" s="21"/>
      <c r="HCP151" s="21"/>
      <c r="HCQ151" s="21"/>
      <c r="HCR151" s="21"/>
      <c r="HCS151" s="21"/>
      <c r="HCT151" s="21"/>
      <c r="HCU151" s="21"/>
      <c r="HCV151" s="21"/>
      <c r="HCW151" s="21"/>
      <c r="HCX151" s="21"/>
      <c r="HCY151" s="21"/>
      <c r="HCZ151" s="21"/>
      <c r="HDA151" s="21"/>
      <c r="HDB151" s="21"/>
      <c r="HDC151" s="21"/>
      <c r="HDD151" s="21"/>
      <c r="HDE151" s="21"/>
      <c r="HDF151" s="21"/>
      <c r="HDG151" s="21"/>
      <c r="HDH151" s="21"/>
      <c r="HDI151" s="21"/>
      <c r="HDJ151" s="21"/>
      <c r="HDK151" s="21"/>
      <c r="HDL151" s="21"/>
      <c r="HDM151" s="21"/>
      <c r="HDN151" s="21"/>
      <c r="HDO151" s="21"/>
      <c r="HDP151" s="21"/>
      <c r="HDQ151" s="21"/>
      <c r="HDR151" s="21"/>
      <c r="HDS151" s="21"/>
      <c r="HDT151" s="21"/>
      <c r="HDU151" s="21"/>
      <c r="HDV151" s="21"/>
      <c r="HDW151" s="21"/>
      <c r="HDX151" s="21"/>
      <c r="HDY151" s="21"/>
      <c r="HDZ151" s="21"/>
      <c r="HEA151" s="21"/>
      <c r="HEB151" s="21"/>
      <c r="HEC151" s="21"/>
      <c r="HED151" s="21"/>
      <c r="HEE151" s="21"/>
      <c r="HEF151" s="21"/>
      <c r="HEG151" s="21"/>
      <c r="HEH151" s="21"/>
      <c r="HEI151" s="21"/>
      <c r="HEJ151" s="21"/>
      <c r="HEK151" s="21"/>
      <c r="HEL151" s="21"/>
      <c r="HEM151" s="21"/>
      <c r="HEN151" s="21"/>
      <c r="HEO151" s="21"/>
      <c r="HEP151" s="21"/>
      <c r="HEQ151" s="21"/>
      <c r="HER151" s="21"/>
      <c r="HES151" s="21"/>
      <c r="HET151" s="21"/>
      <c r="HEU151" s="21"/>
      <c r="HEV151" s="21"/>
      <c r="HEW151" s="21"/>
      <c r="HEX151" s="21"/>
      <c r="HEY151" s="21"/>
      <c r="HEZ151" s="21"/>
      <c r="HFA151" s="21"/>
      <c r="HFB151" s="21"/>
      <c r="HFC151" s="21"/>
      <c r="HFD151" s="21"/>
      <c r="HFE151" s="21"/>
      <c r="HFF151" s="21"/>
      <c r="HFG151" s="21"/>
      <c r="HFH151" s="21"/>
      <c r="HFI151" s="21"/>
      <c r="HFJ151" s="21"/>
      <c r="HFK151" s="21"/>
      <c r="HFL151" s="21"/>
      <c r="HFM151" s="21"/>
      <c r="HFN151" s="21"/>
      <c r="HFO151" s="21"/>
      <c r="HFP151" s="21"/>
      <c r="HFQ151" s="21"/>
      <c r="HFR151" s="21"/>
      <c r="HFS151" s="21"/>
      <c r="HFT151" s="21"/>
      <c r="HFU151" s="21"/>
      <c r="HFV151" s="21"/>
      <c r="HFW151" s="21"/>
      <c r="HFX151" s="21"/>
      <c r="HFY151" s="21"/>
      <c r="HFZ151" s="21"/>
      <c r="HGA151" s="21"/>
      <c r="HGB151" s="21"/>
      <c r="HGC151" s="21"/>
      <c r="HGD151" s="21"/>
      <c r="HGE151" s="21"/>
      <c r="HGF151" s="21"/>
      <c r="HGG151" s="21"/>
      <c r="HGH151" s="21"/>
      <c r="HGI151" s="21"/>
      <c r="HGJ151" s="21"/>
      <c r="HGK151" s="21"/>
      <c r="HGL151" s="21"/>
      <c r="HGM151" s="21"/>
      <c r="HGN151" s="21"/>
      <c r="HGO151" s="21"/>
      <c r="HGP151" s="21"/>
      <c r="HGQ151" s="21"/>
      <c r="HGR151" s="21"/>
      <c r="HGS151" s="21"/>
      <c r="HGT151" s="21"/>
      <c r="HGU151" s="21"/>
      <c r="HGV151" s="21"/>
      <c r="HGW151" s="21"/>
      <c r="HGX151" s="21"/>
      <c r="HGY151" s="21"/>
      <c r="HGZ151" s="21"/>
      <c r="HHA151" s="21"/>
      <c r="HHB151" s="21"/>
      <c r="HHC151" s="21"/>
      <c r="HHD151" s="21"/>
      <c r="HHE151" s="21"/>
      <c r="HHF151" s="21"/>
      <c r="HHG151" s="21"/>
      <c r="HHH151" s="21"/>
      <c r="HHI151" s="21"/>
      <c r="HHJ151" s="21"/>
      <c r="HHK151" s="21"/>
      <c r="HHL151" s="21"/>
      <c r="HHM151" s="21"/>
      <c r="HHN151" s="21"/>
      <c r="HHO151" s="21"/>
      <c r="HHP151" s="21"/>
      <c r="HHQ151" s="21"/>
      <c r="HHR151" s="21"/>
      <c r="HHS151" s="21"/>
      <c r="HHT151" s="21"/>
      <c r="HHU151" s="21"/>
      <c r="HHV151" s="21"/>
      <c r="HHW151" s="21"/>
      <c r="HHX151" s="21"/>
      <c r="HHY151" s="21"/>
      <c r="HHZ151" s="21"/>
      <c r="HIA151" s="21"/>
      <c r="HIB151" s="21"/>
      <c r="HIC151" s="21"/>
      <c r="HID151" s="21"/>
      <c r="HIE151" s="21"/>
      <c r="HIF151" s="21"/>
      <c r="HIG151" s="21"/>
      <c r="HIH151" s="21"/>
      <c r="HII151" s="21"/>
      <c r="HIJ151" s="21"/>
      <c r="HIK151" s="21"/>
      <c r="HIL151" s="21"/>
      <c r="HIM151" s="21"/>
      <c r="HIN151" s="21"/>
      <c r="HIO151" s="21"/>
      <c r="HIP151" s="21"/>
      <c r="HIQ151" s="21"/>
      <c r="HIR151" s="21"/>
      <c r="HIS151" s="21"/>
      <c r="HIT151" s="21"/>
      <c r="HIU151" s="21"/>
      <c r="HIV151" s="21"/>
      <c r="HIW151" s="21"/>
      <c r="HIX151" s="21"/>
      <c r="HIY151" s="21"/>
      <c r="HIZ151" s="21"/>
      <c r="HJA151" s="21"/>
      <c r="HJB151" s="21"/>
      <c r="HJC151" s="21"/>
      <c r="HJD151" s="21"/>
      <c r="HJE151" s="21"/>
      <c r="HJF151" s="21"/>
      <c r="HJG151" s="21"/>
      <c r="HJH151" s="21"/>
      <c r="HJI151" s="21"/>
      <c r="HJJ151" s="21"/>
      <c r="HJK151" s="21"/>
      <c r="HJL151" s="21"/>
      <c r="HJM151" s="21"/>
      <c r="HJN151" s="21"/>
      <c r="HJO151" s="21"/>
      <c r="HJP151" s="21"/>
      <c r="HJQ151" s="21"/>
      <c r="HJR151" s="21"/>
      <c r="HJS151" s="21"/>
      <c r="HJT151" s="21"/>
      <c r="HJU151" s="21"/>
      <c r="HJV151" s="21"/>
      <c r="HJW151" s="21"/>
      <c r="HJX151" s="21"/>
      <c r="HJY151" s="21"/>
      <c r="HJZ151" s="21"/>
      <c r="HKA151" s="21"/>
      <c r="HKB151" s="21"/>
      <c r="HKC151" s="21"/>
      <c r="HKD151" s="21"/>
      <c r="HKE151" s="21"/>
      <c r="HKF151" s="21"/>
      <c r="HKG151" s="21"/>
      <c r="HKH151" s="21"/>
      <c r="HKI151" s="21"/>
      <c r="HKJ151" s="21"/>
      <c r="HKK151" s="21"/>
      <c r="HKL151" s="21"/>
      <c r="HKM151" s="21"/>
      <c r="HKN151" s="21"/>
      <c r="HKO151" s="21"/>
      <c r="HKP151" s="21"/>
      <c r="HKQ151" s="21"/>
      <c r="HKR151" s="21"/>
      <c r="HKS151" s="21"/>
      <c r="HKT151" s="21"/>
      <c r="HKU151" s="21"/>
      <c r="HKV151" s="21"/>
      <c r="HKW151" s="21"/>
      <c r="HKX151" s="21"/>
      <c r="HKY151" s="21"/>
      <c r="HKZ151" s="21"/>
      <c r="HLA151" s="21"/>
      <c r="HLB151" s="21"/>
      <c r="HLC151" s="21"/>
      <c r="HLD151" s="21"/>
      <c r="HLE151" s="21"/>
      <c r="HLF151" s="21"/>
      <c r="HLG151" s="21"/>
      <c r="HLH151" s="21"/>
      <c r="HLI151" s="21"/>
      <c r="HLJ151" s="21"/>
      <c r="HLK151" s="21"/>
      <c r="HLL151" s="21"/>
      <c r="HLM151" s="21"/>
      <c r="HLN151" s="21"/>
      <c r="HLO151" s="21"/>
      <c r="HLP151" s="21"/>
      <c r="HLQ151" s="21"/>
      <c r="HLR151" s="21"/>
      <c r="HLS151" s="21"/>
      <c r="HLT151" s="21"/>
      <c r="HLU151" s="21"/>
      <c r="HLV151" s="21"/>
      <c r="HLW151" s="21"/>
      <c r="HLX151" s="21"/>
      <c r="HLY151" s="21"/>
      <c r="HLZ151" s="21"/>
      <c r="HMA151" s="21"/>
      <c r="HMB151" s="21"/>
      <c r="HMC151" s="21"/>
      <c r="HMD151" s="21"/>
      <c r="HME151" s="21"/>
      <c r="HMF151" s="21"/>
      <c r="HMG151" s="21"/>
      <c r="HMH151" s="21"/>
      <c r="HMI151" s="21"/>
      <c r="HMJ151" s="21"/>
      <c r="HMK151" s="21"/>
      <c r="HML151" s="21"/>
      <c r="HMM151" s="21"/>
      <c r="HMN151" s="21"/>
      <c r="HMO151" s="21"/>
      <c r="HMP151" s="21"/>
      <c r="HMQ151" s="21"/>
      <c r="HMR151" s="21"/>
      <c r="HMS151" s="21"/>
      <c r="HMT151" s="21"/>
      <c r="HMU151" s="21"/>
      <c r="HMV151" s="21"/>
      <c r="HMW151" s="21"/>
      <c r="HMX151" s="21"/>
      <c r="HMY151" s="21"/>
      <c r="HMZ151" s="21"/>
      <c r="HNA151" s="21"/>
      <c r="HNB151" s="21"/>
      <c r="HNC151" s="21"/>
      <c r="HND151" s="21"/>
      <c r="HNE151" s="21"/>
      <c r="HNF151" s="21"/>
      <c r="HNG151" s="21"/>
      <c r="HNH151" s="21"/>
      <c r="HNI151" s="21"/>
      <c r="HNJ151" s="21"/>
      <c r="HNK151" s="21"/>
      <c r="HNL151" s="21"/>
      <c r="HNM151" s="21"/>
      <c r="HNN151" s="21"/>
      <c r="HNO151" s="21"/>
      <c r="HNP151" s="21"/>
      <c r="HNQ151" s="21"/>
      <c r="HNR151" s="21"/>
      <c r="HNS151" s="21"/>
      <c r="HNT151" s="21"/>
      <c r="HNU151" s="21"/>
      <c r="HNV151" s="21"/>
      <c r="HNW151" s="21"/>
      <c r="HNX151" s="21"/>
      <c r="HNY151" s="21"/>
      <c r="HNZ151" s="21"/>
      <c r="HOA151" s="21"/>
      <c r="HOB151" s="21"/>
      <c r="HOC151" s="21"/>
      <c r="HOD151" s="21"/>
      <c r="HOE151" s="21"/>
      <c r="HOF151" s="21"/>
      <c r="HOG151" s="21"/>
      <c r="HOH151" s="21"/>
      <c r="HOI151" s="21"/>
      <c r="HOJ151" s="21"/>
      <c r="HOK151" s="21"/>
      <c r="HOL151" s="21"/>
      <c r="HOM151" s="21"/>
      <c r="HON151" s="21"/>
      <c r="HOO151" s="21"/>
      <c r="HOP151" s="21"/>
      <c r="HOQ151" s="21"/>
      <c r="HOR151" s="21"/>
      <c r="HOS151" s="21"/>
      <c r="HOT151" s="21"/>
      <c r="HOU151" s="21"/>
      <c r="HOV151" s="21"/>
      <c r="HOW151" s="21"/>
      <c r="HOX151" s="21"/>
      <c r="HOY151" s="21"/>
      <c r="HOZ151" s="21"/>
      <c r="HPA151" s="21"/>
      <c r="HPB151" s="21"/>
      <c r="HPC151" s="21"/>
      <c r="HPD151" s="21"/>
      <c r="HPE151" s="21"/>
      <c r="HPF151" s="21"/>
      <c r="HPG151" s="21"/>
      <c r="HPH151" s="21"/>
      <c r="HPI151" s="21"/>
      <c r="HPJ151" s="21"/>
      <c r="HPK151" s="21"/>
      <c r="HPL151" s="21"/>
      <c r="HPM151" s="21"/>
      <c r="HPN151" s="21"/>
      <c r="HPO151" s="21"/>
      <c r="HPP151" s="21"/>
      <c r="HPQ151" s="21"/>
      <c r="HPR151" s="21"/>
      <c r="HPS151" s="21"/>
      <c r="HPT151" s="21"/>
      <c r="HPU151" s="21"/>
      <c r="HPV151" s="21"/>
      <c r="HPW151" s="21"/>
      <c r="HPX151" s="21"/>
      <c r="HPY151" s="21"/>
      <c r="HPZ151" s="21"/>
      <c r="HQA151" s="21"/>
      <c r="HQB151" s="21"/>
      <c r="HQC151" s="21"/>
      <c r="HQD151" s="21"/>
      <c r="HQE151" s="21"/>
      <c r="HQF151" s="21"/>
      <c r="HQG151" s="21"/>
      <c r="HQH151" s="21"/>
      <c r="HQI151" s="21"/>
      <c r="HQJ151" s="21"/>
      <c r="HQK151" s="21"/>
      <c r="HQL151" s="21"/>
      <c r="HQM151" s="21"/>
      <c r="HQN151" s="21"/>
      <c r="HQO151" s="21"/>
      <c r="HQP151" s="21"/>
      <c r="HQQ151" s="21"/>
      <c r="HQR151" s="21"/>
      <c r="HQS151" s="21"/>
      <c r="HQT151" s="21"/>
      <c r="HQU151" s="21"/>
      <c r="HQV151" s="21"/>
      <c r="HQW151" s="21"/>
      <c r="HQX151" s="21"/>
      <c r="HQY151" s="21"/>
      <c r="HQZ151" s="21"/>
      <c r="HRA151" s="21"/>
      <c r="HRB151" s="21"/>
      <c r="HRC151" s="21"/>
      <c r="HRD151" s="21"/>
      <c r="HRE151" s="21"/>
      <c r="HRF151" s="21"/>
      <c r="HRG151" s="21"/>
      <c r="HRH151" s="21"/>
      <c r="HRI151" s="21"/>
      <c r="HRJ151" s="21"/>
      <c r="HRK151" s="21"/>
      <c r="HRL151" s="21"/>
      <c r="HRM151" s="21"/>
      <c r="HRN151" s="21"/>
      <c r="HRO151" s="21"/>
      <c r="HRP151" s="21"/>
      <c r="HRQ151" s="21"/>
      <c r="HRR151" s="21"/>
      <c r="HRS151" s="21"/>
      <c r="HRT151" s="21"/>
      <c r="HRU151" s="21"/>
      <c r="HRV151" s="21"/>
      <c r="HRW151" s="21"/>
      <c r="HRX151" s="21"/>
      <c r="HRY151" s="21"/>
      <c r="HRZ151" s="21"/>
      <c r="HSA151" s="21"/>
      <c r="HSB151" s="21"/>
      <c r="HSC151" s="21"/>
      <c r="HSD151" s="21"/>
      <c r="HSE151" s="21"/>
      <c r="HSF151" s="21"/>
      <c r="HSG151" s="21"/>
      <c r="HSH151" s="21"/>
      <c r="HSI151" s="21"/>
      <c r="HSJ151" s="21"/>
      <c r="HSK151" s="21"/>
      <c r="HSL151" s="21"/>
      <c r="HSM151" s="21"/>
      <c r="HSN151" s="21"/>
      <c r="HSO151" s="21"/>
      <c r="HSP151" s="21"/>
      <c r="HSQ151" s="21"/>
      <c r="HSR151" s="21"/>
      <c r="HSS151" s="21"/>
      <c r="HST151" s="21"/>
      <c r="HSU151" s="21"/>
      <c r="HSV151" s="21"/>
      <c r="HSW151" s="21"/>
      <c r="HSX151" s="21"/>
      <c r="HSY151" s="21"/>
      <c r="HSZ151" s="21"/>
      <c r="HTA151" s="21"/>
      <c r="HTB151" s="21"/>
      <c r="HTC151" s="21"/>
      <c r="HTD151" s="21"/>
      <c r="HTE151" s="21"/>
      <c r="HTF151" s="21"/>
      <c r="HTG151" s="21"/>
      <c r="HTH151" s="21"/>
      <c r="HTI151" s="21"/>
      <c r="HTJ151" s="21"/>
      <c r="HTK151" s="21"/>
      <c r="HTL151" s="21"/>
      <c r="HTM151" s="21"/>
      <c r="HTN151" s="21"/>
      <c r="HTO151" s="21"/>
      <c r="HTP151" s="21"/>
      <c r="HTQ151" s="21"/>
      <c r="HTR151" s="21"/>
      <c r="HTS151" s="21"/>
      <c r="HTT151" s="21"/>
      <c r="HTU151" s="21"/>
      <c r="HTV151" s="21"/>
      <c r="HTW151" s="21"/>
      <c r="HTX151" s="21"/>
      <c r="HTY151" s="21"/>
      <c r="HTZ151" s="21"/>
      <c r="HUA151" s="21"/>
      <c r="HUB151" s="21"/>
      <c r="HUC151" s="21"/>
      <c r="HUD151" s="21"/>
      <c r="HUE151" s="21"/>
      <c r="HUF151" s="21"/>
      <c r="HUG151" s="21"/>
      <c r="HUH151" s="21"/>
      <c r="HUI151" s="21"/>
      <c r="HUJ151" s="21"/>
      <c r="HUK151" s="21"/>
      <c r="HUL151" s="21"/>
      <c r="HUM151" s="21"/>
      <c r="HUN151" s="21"/>
      <c r="HUO151" s="21"/>
      <c r="HUP151" s="21"/>
      <c r="HUQ151" s="21"/>
      <c r="HUR151" s="21"/>
      <c r="HUS151" s="21"/>
      <c r="HUT151" s="21"/>
      <c r="HUU151" s="21"/>
      <c r="HUV151" s="21"/>
      <c r="HUW151" s="21"/>
      <c r="HUX151" s="21"/>
      <c r="HUY151" s="21"/>
      <c r="HUZ151" s="21"/>
      <c r="HVA151" s="21"/>
      <c r="HVB151" s="21"/>
      <c r="HVC151" s="21"/>
      <c r="HVD151" s="21"/>
      <c r="HVE151" s="21"/>
      <c r="HVF151" s="21"/>
      <c r="HVG151" s="21"/>
      <c r="HVH151" s="21"/>
      <c r="HVI151" s="21"/>
      <c r="HVJ151" s="21"/>
      <c r="HVK151" s="21"/>
      <c r="HVL151" s="21"/>
      <c r="HVM151" s="21"/>
      <c r="HVN151" s="21"/>
      <c r="HVO151" s="21"/>
      <c r="HVP151" s="21"/>
      <c r="HVQ151" s="21"/>
      <c r="HVR151" s="21"/>
      <c r="HVS151" s="21"/>
      <c r="HVT151" s="21"/>
      <c r="HVU151" s="21"/>
      <c r="HVV151" s="21"/>
      <c r="HVW151" s="21"/>
      <c r="HVX151" s="21"/>
      <c r="HVY151" s="21"/>
      <c r="HVZ151" s="21"/>
      <c r="HWA151" s="21"/>
      <c r="HWB151" s="21"/>
      <c r="HWC151" s="21"/>
      <c r="HWD151" s="21"/>
      <c r="HWE151" s="21"/>
      <c r="HWF151" s="21"/>
      <c r="HWG151" s="21"/>
      <c r="HWH151" s="21"/>
      <c r="HWI151" s="21"/>
      <c r="HWJ151" s="21"/>
      <c r="HWK151" s="21"/>
      <c r="HWL151" s="21"/>
      <c r="HWM151" s="21"/>
      <c r="HWN151" s="21"/>
      <c r="HWO151" s="21"/>
      <c r="HWP151" s="21"/>
      <c r="HWQ151" s="21"/>
      <c r="HWR151" s="21"/>
      <c r="HWS151" s="21"/>
      <c r="HWT151" s="21"/>
      <c r="HWU151" s="21"/>
      <c r="HWV151" s="21"/>
      <c r="HWW151" s="21"/>
      <c r="HWX151" s="21"/>
      <c r="HWY151" s="21"/>
      <c r="HWZ151" s="21"/>
      <c r="HXA151" s="21"/>
      <c r="HXB151" s="21"/>
      <c r="HXC151" s="21"/>
      <c r="HXD151" s="21"/>
      <c r="HXE151" s="21"/>
      <c r="HXF151" s="21"/>
      <c r="HXG151" s="21"/>
      <c r="HXH151" s="21"/>
      <c r="HXI151" s="21"/>
      <c r="HXJ151" s="21"/>
      <c r="HXK151" s="21"/>
      <c r="HXL151" s="21"/>
      <c r="HXM151" s="21"/>
      <c r="HXN151" s="21"/>
      <c r="HXO151" s="21"/>
      <c r="HXP151" s="21"/>
      <c r="HXQ151" s="21"/>
      <c r="HXR151" s="21"/>
      <c r="HXS151" s="21"/>
      <c r="HXT151" s="21"/>
      <c r="HXU151" s="21"/>
      <c r="HXV151" s="21"/>
      <c r="HXW151" s="21"/>
      <c r="HXX151" s="21"/>
      <c r="HXY151" s="21"/>
      <c r="HXZ151" s="21"/>
      <c r="HYA151" s="21"/>
      <c r="HYB151" s="21"/>
      <c r="HYC151" s="21"/>
      <c r="HYD151" s="21"/>
      <c r="HYE151" s="21"/>
      <c r="HYF151" s="21"/>
      <c r="HYG151" s="21"/>
      <c r="HYH151" s="21"/>
      <c r="HYI151" s="21"/>
      <c r="HYJ151" s="21"/>
      <c r="HYK151" s="21"/>
      <c r="HYL151" s="21"/>
      <c r="HYM151" s="21"/>
      <c r="HYN151" s="21"/>
      <c r="HYO151" s="21"/>
      <c r="HYP151" s="21"/>
      <c r="HYQ151" s="21"/>
      <c r="HYR151" s="21"/>
      <c r="HYS151" s="21"/>
      <c r="HYT151" s="21"/>
      <c r="HYU151" s="21"/>
      <c r="HYV151" s="21"/>
      <c r="HYW151" s="21"/>
      <c r="HYX151" s="21"/>
      <c r="HYY151" s="21"/>
      <c r="HYZ151" s="21"/>
      <c r="HZA151" s="21"/>
      <c r="HZB151" s="21"/>
      <c r="HZC151" s="21"/>
      <c r="HZD151" s="21"/>
      <c r="HZE151" s="21"/>
      <c r="HZF151" s="21"/>
      <c r="HZG151" s="21"/>
      <c r="HZH151" s="21"/>
      <c r="HZI151" s="21"/>
      <c r="HZJ151" s="21"/>
      <c r="HZK151" s="21"/>
      <c r="HZL151" s="21"/>
      <c r="HZM151" s="21"/>
      <c r="HZN151" s="21"/>
      <c r="HZO151" s="21"/>
      <c r="HZP151" s="21"/>
      <c r="HZQ151" s="21"/>
      <c r="HZR151" s="21"/>
      <c r="HZS151" s="21"/>
      <c r="HZT151" s="21"/>
      <c r="HZU151" s="21"/>
      <c r="HZV151" s="21"/>
      <c r="HZW151" s="21"/>
      <c r="HZX151" s="21"/>
      <c r="HZY151" s="21"/>
      <c r="HZZ151" s="21"/>
      <c r="IAA151" s="21"/>
      <c r="IAB151" s="21"/>
      <c r="IAC151" s="21"/>
      <c r="IAD151" s="21"/>
      <c r="IAE151" s="21"/>
      <c r="IAF151" s="21"/>
      <c r="IAG151" s="21"/>
      <c r="IAH151" s="21"/>
      <c r="IAI151" s="21"/>
      <c r="IAJ151" s="21"/>
      <c r="IAK151" s="21"/>
      <c r="IAL151" s="21"/>
      <c r="IAM151" s="21"/>
      <c r="IAN151" s="21"/>
      <c r="IAO151" s="21"/>
      <c r="IAP151" s="21"/>
      <c r="IAQ151" s="21"/>
      <c r="IAR151" s="21"/>
      <c r="IAS151" s="21"/>
      <c r="IAT151" s="21"/>
      <c r="IAU151" s="21"/>
      <c r="IAV151" s="21"/>
      <c r="IAW151" s="21"/>
      <c r="IAX151" s="21"/>
      <c r="IAY151" s="21"/>
      <c r="IAZ151" s="21"/>
      <c r="IBA151" s="21"/>
      <c r="IBB151" s="21"/>
      <c r="IBC151" s="21"/>
      <c r="IBD151" s="21"/>
      <c r="IBE151" s="21"/>
      <c r="IBF151" s="21"/>
      <c r="IBG151" s="21"/>
      <c r="IBH151" s="21"/>
      <c r="IBI151" s="21"/>
      <c r="IBJ151" s="21"/>
      <c r="IBK151" s="21"/>
      <c r="IBL151" s="21"/>
      <c r="IBM151" s="21"/>
      <c r="IBN151" s="21"/>
      <c r="IBO151" s="21"/>
      <c r="IBP151" s="21"/>
      <c r="IBQ151" s="21"/>
      <c r="IBR151" s="21"/>
      <c r="IBS151" s="21"/>
      <c r="IBT151" s="21"/>
      <c r="IBU151" s="21"/>
      <c r="IBV151" s="21"/>
      <c r="IBW151" s="21"/>
      <c r="IBX151" s="21"/>
      <c r="IBY151" s="21"/>
      <c r="IBZ151" s="21"/>
      <c r="ICA151" s="21"/>
      <c r="ICB151" s="21"/>
      <c r="ICC151" s="21"/>
      <c r="ICD151" s="21"/>
      <c r="ICE151" s="21"/>
      <c r="ICF151" s="21"/>
      <c r="ICG151" s="21"/>
      <c r="ICH151" s="21"/>
      <c r="ICI151" s="21"/>
      <c r="ICJ151" s="21"/>
      <c r="ICK151" s="21"/>
      <c r="ICL151" s="21"/>
      <c r="ICM151" s="21"/>
      <c r="ICN151" s="21"/>
      <c r="ICO151" s="21"/>
      <c r="ICP151" s="21"/>
      <c r="ICQ151" s="21"/>
      <c r="ICR151" s="21"/>
      <c r="ICS151" s="21"/>
      <c r="ICT151" s="21"/>
      <c r="ICU151" s="21"/>
      <c r="ICV151" s="21"/>
      <c r="ICW151" s="21"/>
      <c r="ICX151" s="21"/>
      <c r="ICY151" s="21"/>
      <c r="ICZ151" s="21"/>
      <c r="IDA151" s="21"/>
      <c r="IDB151" s="21"/>
      <c r="IDC151" s="21"/>
      <c r="IDD151" s="21"/>
      <c r="IDE151" s="21"/>
      <c r="IDF151" s="21"/>
      <c r="IDG151" s="21"/>
      <c r="IDH151" s="21"/>
      <c r="IDI151" s="21"/>
      <c r="IDJ151" s="21"/>
      <c r="IDK151" s="21"/>
      <c r="IDL151" s="21"/>
      <c r="IDM151" s="21"/>
      <c r="IDN151" s="21"/>
      <c r="IDO151" s="21"/>
      <c r="IDP151" s="21"/>
      <c r="IDQ151" s="21"/>
      <c r="IDR151" s="21"/>
      <c r="IDS151" s="21"/>
      <c r="IDT151" s="21"/>
      <c r="IDU151" s="21"/>
      <c r="IDV151" s="21"/>
      <c r="IDW151" s="21"/>
      <c r="IDX151" s="21"/>
      <c r="IDY151" s="21"/>
      <c r="IDZ151" s="21"/>
      <c r="IEA151" s="21"/>
      <c r="IEB151" s="21"/>
      <c r="IEC151" s="21"/>
      <c r="IED151" s="21"/>
      <c r="IEE151" s="21"/>
      <c r="IEF151" s="21"/>
      <c r="IEG151" s="21"/>
      <c r="IEH151" s="21"/>
      <c r="IEI151" s="21"/>
      <c r="IEJ151" s="21"/>
      <c r="IEK151" s="21"/>
      <c r="IEL151" s="21"/>
      <c r="IEM151" s="21"/>
      <c r="IEN151" s="21"/>
      <c r="IEO151" s="21"/>
      <c r="IEP151" s="21"/>
      <c r="IEQ151" s="21"/>
      <c r="IER151" s="21"/>
      <c r="IES151" s="21"/>
      <c r="IET151" s="21"/>
      <c r="IEU151" s="21"/>
      <c r="IEV151" s="21"/>
      <c r="IEW151" s="21"/>
      <c r="IEX151" s="21"/>
      <c r="IEY151" s="21"/>
      <c r="IEZ151" s="21"/>
      <c r="IFA151" s="21"/>
      <c r="IFB151" s="21"/>
      <c r="IFC151" s="21"/>
      <c r="IFD151" s="21"/>
      <c r="IFE151" s="21"/>
      <c r="IFF151" s="21"/>
      <c r="IFG151" s="21"/>
      <c r="IFH151" s="21"/>
      <c r="IFI151" s="21"/>
      <c r="IFJ151" s="21"/>
      <c r="IFK151" s="21"/>
      <c r="IFL151" s="21"/>
      <c r="IFM151" s="21"/>
      <c r="IFN151" s="21"/>
      <c r="IFO151" s="21"/>
      <c r="IFP151" s="21"/>
      <c r="IFQ151" s="21"/>
      <c r="IFR151" s="21"/>
      <c r="IFS151" s="21"/>
      <c r="IFT151" s="21"/>
      <c r="IFU151" s="21"/>
      <c r="IFV151" s="21"/>
      <c r="IFW151" s="21"/>
      <c r="IFX151" s="21"/>
      <c r="IFY151" s="21"/>
      <c r="IFZ151" s="21"/>
      <c r="IGA151" s="21"/>
      <c r="IGB151" s="21"/>
      <c r="IGC151" s="21"/>
      <c r="IGD151" s="21"/>
      <c r="IGE151" s="21"/>
      <c r="IGF151" s="21"/>
      <c r="IGG151" s="21"/>
      <c r="IGH151" s="21"/>
      <c r="IGI151" s="21"/>
      <c r="IGJ151" s="21"/>
      <c r="IGK151" s="21"/>
      <c r="IGL151" s="21"/>
      <c r="IGM151" s="21"/>
      <c r="IGN151" s="21"/>
      <c r="IGO151" s="21"/>
      <c r="IGP151" s="21"/>
      <c r="IGQ151" s="21"/>
      <c r="IGR151" s="21"/>
      <c r="IGS151" s="21"/>
      <c r="IGT151" s="21"/>
      <c r="IGU151" s="21"/>
      <c r="IGV151" s="21"/>
      <c r="IGW151" s="21"/>
      <c r="IGX151" s="21"/>
      <c r="IGY151" s="21"/>
      <c r="IGZ151" s="21"/>
      <c r="IHA151" s="21"/>
      <c r="IHB151" s="21"/>
      <c r="IHC151" s="21"/>
      <c r="IHD151" s="21"/>
      <c r="IHE151" s="21"/>
      <c r="IHF151" s="21"/>
      <c r="IHG151" s="21"/>
      <c r="IHH151" s="21"/>
      <c r="IHI151" s="21"/>
      <c r="IHJ151" s="21"/>
      <c r="IHK151" s="21"/>
      <c r="IHL151" s="21"/>
      <c r="IHM151" s="21"/>
      <c r="IHN151" s="21"/>
      <c r="IHO151" s="21"/>
      <c r="IHP151" s="21"/>
      <c r="IHQ151" s="21"/>
      <c r="IHR151" s="21"/>
      <c r="IHS151" s="21"/>
      <c r="IHT151" s="21"/>
      <c r="IHU151" s="21"/>
      <c r="IHV151" s="21"/>
      <c r="IHW151" s="21"/>
      <c r="IHX151" s="21"/>
      <c r="IHY151" s="21"/>
      <c r="IHZ151" s="21"/>
      <c r="IIA151" s="21"/>
      <c r="IIB151" s="21"/>
      <c r="IIC151" s="21"/>
      <c r="IID151" s="21"/>
      <c r="IIE151" s="21"/>
      <c r="IIF151" s="21"/>
      <c r="IIG151" s="21"/>
      <c r="IIH151" s="21"/>
      <c r="III151" s="21"/>
      <c r="IIJ151" s="21"/>
      <c r="IIK151" s="21"/>
      <c r="IIL151" s="21"/>
      <c r="IIM151" s="21"/>
      <c r="IIN151" s="21"/>
      <c r="IIO151" s="21"/>
      <c r="IIP151" s="21"/>
      <c r="IIQ151" s="21"/>
      <c r="IIR151" s="21"/>
      <c r="IIS151" s="21"/>
      <c r="IIT151" s="21"/>
      <c r="IIU151" s="21"/>
      <c r="IIV151" s="21"/>
      <c r="IIW151" s="21"/>
      <c r="IIX151" s="21"/>
      <c r="IIY151" s="21"/>
      <c r="IIZ151" s="21"/>
      <c r="IJA151" s="21"/>
      <c r="IJB151" s="21"/>
      <c r="IJC151" s="21"/>
      <c r="IJD151" s="21"/>
      <c r="IJE151" s="21"/>
      <c r="IJF151" s="21"/>
      <c r="IJG151" s="21"/>
      <c r="IJH151" s="21"/>
      <c r="IJI151" s="21"/>
      <c r="IJJ151" s="21"/>
      <c r="IJK151" s="21"/>
      <c r="IJL151" s="21"/>
      <c r="IJM151" s="21"/>
      <c r="IJN151" s="21"/>
      <c r="IJO151" s="21"/>
      <c r="IJP151" s="21"/>
      <c r="IJQ151" s="21"/>
      <c r="IJR151" s="21"/>
      <c r="IJS151" s="21"/>
      <c r="IJT151" s="21"/>
      <c r="IJU151" s="21"/>
      <c r="IJV151" s="21"/>
      <c r="IJW151" s="21"/>
      <c r="IJX151" s="21"/>
      <c r="IJY151" s="21"/>
      <c r="IJZ151" s="21"/>
      <c r="IKA151" s="21"/>
      <c r="IKB151" s="21"/>
      <c r="IKC151" s="21"/>
      <c r="IKD151" s="21"/>
      <c r="IKE151" s="21"/>
      <c r="IKF151" s="21"/>
      <c r="IKG151" s="21"/>
      <c r="IKH151" s="21"/>
      <c r="IKI151" s="21"/>
      <c r="IKJ151" s="21"/>
      <c r="IKK151" s="21"/>
      <c r="IKL151" s="21"/>
      <c r="IKM151" s="21"/>
      <c r="IKN151" s="21"/>
      <c r="IKO151" s="21"/>
      <c r="IKP151" s="21"/>
      <c r="IKQ151" s="21"/>
      <c r="IKR151" s="21"/>
      <c r="IKS151" s="21"/>
      <c r="IKT151" s="21"/>
      <c r="IKU151" s="21"/>
      <c r="IKV151" s="21"/>
      <c r="IKW151" s="21"/>
      <c r="IKX151" s="21"/>
      <c r="IKY151" s="21"/>
      <c r="IKZ151" s="21"/>
      <c r="ILA151" s="21"/>
      <c r="ILB151" s="21"/>
      <c r="ILC151" s="21"/>
      <c r="ILD151" s="21"/>
      <c r="ILE151" s="21"/>
      <c r="ILF151" s="21"/>
      <c r="ILG151" s="21"/>
      <c r="ILH151" s="21"/>
      <c r="ILI151" s="21"/>
      <c r="ILJ151" s="21"/>
      <c r="ILK151" s="21"/>
      <c r="ILL151" s="21"/>
      <c r="ILM151" s="21"/>
      <c r="ILN151" s="21"/>
      <c r="ILO151" s="21"/>
      <c r="ILP151" s="21"/>
      <c r="ILQ151" s="21"/>
      <c r="ILR151" s="21"/>
      <c r="ILS151" s="21"/>
      <c r="ILT151" s="21"/>
      <c r="ILU151" s="21"/>
      <c r="ILV151" s="21"/>
      <c r="ILW151" s="21"/>
      <c r="ILX151" s="21"/>
      <c r="ILY151" s="21"/>
      <c r="ILZ151" s="21"/>
      <c r="IMA151" s="21"/>
      <c r="IMB151" s="21"/>
      <c r="IMC151" s="21"/>
      <c r="IMD151" s="21"/>
      <c r="IME151" s="21"/>
      <c r="IMF151" s="21"/>
      <c r="IMG151" s="21"/>
      <c r="IMH151" s="21"/>
      <c r="IMI151" s="21"/>
      <c r="IMJ151" s="21"/>
      <c r="IMK151" s="21"/>
      <c r="IML151" s="21"/>
      <c r="IMM151" s="21"/>
      <c r="IMN151" s="21"/>
      <c r="IMO151" s="21"/>
      <c r="IMP151" s="21"/>
      <c r="IMQ151" s="21"/>
      <c r="IMR151" s="21"/>
      <c r="IMS151" s="21"/>
      <c r="IMT151" s="21"/>
      <c r="IMU151" s="21"/>
      <c r="IMV151" s="21"/>
      <c r="IMW151" s="21"/>
      <c r="IMX151" s="21"/>
      <c r="IMY151" s="21"/>
      <c r="IMZ151" s="21"/>
      <c r="INA151" s="21"/>
      <c r="INB151" s="21"/>
      <c r="INC151" s="21"/>
      <c r="IND151" s="21"/>
      <c r="INE151" s="21"/>
      <c r="INF151" s="21"/>
      <c r="ING151" s="21"/>
      <c r="INH151" s="21"/>
      <c r="INI151" s="21"/>
      <c r="INJ151" s="21"/>
      <c r="INK151" s="21"/>
      <c r="INL151" s="21"/>
      <c r="INM151" s="21"/>
      <c r="INN151" s="21"/>
      <c r="INO151" s="21"/>
      <c r="INP151" s="21"/>
      <c r="INQ151" s="21"/>
      <c r="INR151" s="21"/>
      <c r="INS151" s="21"/>
      <c r="INT151" s="21"/>
      <c r="INU151" s="21"/>
      <c r="INV151" s="21"/>
      <c r="INW151" s="21"/>
      <c r="INX151" s="21"/>
      <c r="INY151" s="21"/>
      <c r="INZ151" s="21"/>
      <c r="IOA151" s="21"/>
      <c r="IOB151" s="21"/>
      <c r="IOC151" s="21"/>
      <c r="IOD151" s="21"/>
      <c r="IOE151" s="21"/>
      <c r="IOF151" s="21"/>
      <c r="IOG151" s="21"/>
      <c r="IOH151" s="21"/>
      <c r="IOI151" s="21"/>
      <c r="IOJ151" s="21"/>
      <c r="IOK151" s="21"/>
      <c r="IOL151" s="21"/>
      <c r="IOM151" s="21"/>
      <c r="ION151" s="21"/>
      <c r="IOO151" s="21"/>
      <c r="IOP151" s="21"/>
      <c r="IOQ151" s="21"/>
      <c r="IOR151" s="21"/>
      <c r="IOS151" s="21"/>
      <c r="IOT151" s="21"/>
      <c r="IOU151" s="21"/>
      <c r="IOV151" s="21"/>
      <c r="IOW151" s="21"/>
      <c r="IOX151" s="21"/>
      <c r="IOY151" s="21"/>
      <c r="IOZ151" s="21"/>
      <c r="IPA151" s="21"/>
      <c r="IPB151" s="21"/>
      <c r="IPC151" s="21"/>
      <c r="IPD151" s="21"/>
      <c r="IPE151" s="21"/>
      <c r="IPF151" s="21"/>
      <c r="IPG151" s="21"/>
      <c r="IPH151" s="21"/>
      <c r="IPI151" s="21"/>
      <c r="IPJ151" s="21"/>
      <c r="IPK151" s="21"/>
      <c r="IPL151" s="21"/>
      <c r="IPM151" s="21"/>
      <c r="IPN151" s="21"/>
      <c r="IPO151" s="21"/>
      <c r="IPP151" s="21"/>
      <c r="IPQ151" s="21"/>
      <c r="IPR151" s="21"/>
      <c r="IPS151" s="21"/>
      <c r="IPT151" s="21"/>
      <c r="IPU151" s="21"/>
      <c r="IPV151" s="21"/>
      <c r="IPW151" s="21"/>
      <c r="IPX151" s="21"/>
      <c r="IPY151" s="21"/>
      <c r="IPZ151" s="21"/>
      <c r="IQA151" s="21"/>
      <c r="IQB151" s="21"/>
      <c r="IQC151" s="21"/>
      <c r="IQD151" s="21"/>
      <c r="IQE151" s="21"/>
      <c r="IQF151" s="21"/>
      <c r="IQG151" s="21"/>
      <c r="IQH151" s="21"/>
      <c r="IQI151" s="21"/>
      <c r="IQJ151" s="21"/>
      <c r="IQK151" s="21"/>
      <c r="IQL151" s="21"/>
      <c r="IQM151" s="21"/>
      <c r="IQN151" s="21"/>
      <c r="IQO151" s="21"/>
      <c r="IQP151" s="21"/>
      <c r="IQQ151" s="21"/>
      <c r="IQR151" s="21"/>
      <c r="IQS151" s="21"/>
      <c r="IQT151" s="21"/>
      <c r="IQU151" s="21"/>
      <c r="IQV151" s="21"/>
      <c r="IQW151" s="21"/>
      <c r="IQX151" s="21"/>
      <c r="IQY151" s="21"/>
      <c r="IQZ151" s="21"/>
      <c r="IRA151" s="21"/>
      <c r="IRB151" s="21"/>
      <c r="IRC151" s="21"/>
      <c r="IRD151" s="21"/>
      <c r="IRE151" s="21"/>
      <c r="IRF151" s="21"/>
      <c r="IRG151" s="21"/>
      <c r="IRH151" s="21"/>
      <c r="IRI151" s="21"/>
      <c r="IRJ151" s="21"/>
      <c r="IRK151" s="21"/>
      <c r="IRL151" s="21"/>
      <c r="IRM151" s="21"/>
      <c r="IRN151" s="21"/>
      <c r="IRO151" s="21"/>
      <c r="IRP151" s="21"/>
      <c r="IRQ151" s="21"/>
      <c r="IRR151" s="21"/>
      <c r="IRS151" s="21"/>
      <c r="IRT151" s="21"/>
      <c r="IRU151" s="21"/>
      <c r="IRV151" s="21"/>
      <c r="IRW151" s="21"/>
      <c r="IRX151" s="21"/>
      <c r="IRY151" s="21"/>
      <c r="IRZ151" s="21"/>
      <c r="ISA151" s="21"/>
      <c r="ISB151" s="21"/>
      <c r="ISC151" s="21"/>
      <c r="ISD151" s="21"/>
      <c r="ISE151" s="21"/>
      <c r="ISF151" s="21"/>
      <c r="ISG151" s="21"/>
      <c r="ISH151" s="21"/>
      <c r="ISI151" s="21"/>
      <c r="ISJ151" s="21"/>
      <c r="ISK151" s="21"/>
      <c r="ISL151" s="21"/>
      <c r="ISM151" s="21"/>
      <c r="ISN151" s="21"/>
      <c r="ISO151" s="21"/>
      <c r="ISP151" s="21"/>
      <c r="ISQ151" s="21"/>
      <c r="ISR151" s="21"/>
      <c r="ISS151" s="21"/>
      <c r="IST151" s="21"/>
      <c r="ISU151" s="21"/>
      <c r="ISV151" s="21"/>
      <c r="ISW151" s="21"/>
      <c r="ISX151" s="21"/>
      <c r="ISY151" s="21"/>
      <c r="ISZ151" s="21"/>
      <c r="ITA151" s="21"/>
      <c r="ITB151" s="21"/>
      <c r="ITC151" s="21"/>
      <c r="ITD151" s="21"/>
      <c r="ITE151" s="21"/>
      <c r="ITF151" s="21"/>
      <c r="ITG151" s="21"/>
      <c r="ITH151" s="21"/>
      <c r="ITI151" s="21"/>
      <c r="ITJ151" s="21"/>
      <c r="ITK151" s="21"/>
      <c r="ITL151" s="21"/>
      <c r="ITM151" s="21"/>
      <c r="ITN151" s="21"/>
      <c r="ITO151" s="21"/>
      <c r="ITP151" s="21"/>
      <c r="ITQ151" s="21"/>
      <c r="ITR151" s="21"/>
      <c r="ITS151" s="21"/>
      <c r="ITT151" s="21"/>
      <c r="ITU151" s="21"/>
      <c r="ITV151" s="21"/>
      <c r="ITW151" s="21"/>
      <c r="ITX151" s="21"/>
      <c r="ITY151" s="21"/>
      <c r="ITZ151" s="21"/>
      <c r="IUA151" s="21"/>
      <c r="IUB151" s="21"/>
      <c r="IUC151" s="21"/>
      <c r="IUD151" s="21"/>
      <c r="IUE151" s="21"/>
      <c r="IUF151" s="21"/>
      <c r="IUG151" s="21"/>
      <c r="IUH151" s="21"/>
      <c r="IUI151" s="21"/>
      <c r="IUJ151" s="21"/>
      <c r="IUK151" s="21"/>
      <c r="IUL151" s="21"/>
      <c r="IUM151" s="21"/>
      <c r="IUN151" s="21"/>
      <c r="IUO151" s="21"/>
      <c r="IUP151" s="21"/>
      <c r="IUQ151" s="21"/>
      <c r="IUR151" s="21"/>
      <c r="IUS151" s="21"/>
      <c r="IUT151" s="21"/>
      <c r="IUU151" s="21"/>
      <c r="IUV151" s="21"/>
      <c r="IUW151" s="21"/>
      <c r="IUX151" s="21"/>
      <c r="IUY151" s="21"/>
      <c r="IUZ151" s="21"/>
      <c r="IVA151" s="21"/>
      <c r="IVB151" s="21"/>
      <c r="IVC151" s="21"/>
      <c r="IVD151" s="21"/>
      <c r="IVE151" s="21"/>
      <c r="IVF151" s="21"/>
      <c r="IVG151" s="21"/>
      <c r="IVH151" s="21"/>
      <c r="IVI151" s="21"/>
      <c r="IVJ151" s="21"/>
      <c r="IVK151" s="21"/>
      <c r="IVL151" s="21"/>
      <c r="IVM151" s="21"/>
      <c r="IVN151" s="21"/>
      <c r="IVO151" s="21"/>
      <c r="IVP151" s="21"/>
      <c r="IVQ151" s="21"/>
      <c r="IVR151" s="21"/>
      <c r="IVS151" s="21"/>
      <c r="IVT151" s="21"/>
      <c r="IVU151" s="21"/>
      <c r="IVV151" s="21"/>
      <c r="IVW151" s="21"/>
      <c r="IVX151" s="21"/>
      <c r="IVY151" s="21"/>
      <c r="IVZ151" s="21"/>
      <c r="IWA151" s="21"/>
      <c r="IWB151" s="21"/>
      <c r="IWC151" s="21"/>
      <c r="IWD151" s="21"/>
      <c r="IWE151" s="21"/>
      <c r="IWF151" s="21"/>
      <c r="IWG151" s="21"/>
      <c r="IWH151" s="21"/>
      <c r="IWI151" s="21"/>
      <c r="IWJ151" s="21"/>
      <c r="IWK151" s="21"/>
      <c r="IWL151" s="21"/>
      <c r="IWM151" s="21"/>
      <c r="IWN151" s="21"/>
      <c r="IWO151" s="21"/>
      <c r="IWP151" s="21"/>
      <c r="IWQ151" s="21"/>
      <c r="IWR151" s="21"/>
      <c r="IWS151" s="21"/>
      <c r="IWT151" s="21"/>
      <c r="IWU151" s="21"/>
      <c r="IWV151" s="21"/>
      <c r="IWW151" s="21"/>
      <c r="IWX151" s="21"/>
      <c r="IWY151" s="21"/>
      <c r="IWZ151" s="21"/>
      <c r="IXA151" s="21"/>
      <c r="IXB151" s="21"/>
      <c r="IXC151" s="21"/>
      <c r="IXD151" s="21"/>
      <c r="IXE151" s="21"/>
      <c r="IXF151" s="21"/>
      <c r="IXG151" s="21"/>
      <c r="IXH151" s="21"/>
      <c r="IXI151" s="21"/>
      <c r="IXJ151" s="21"/>
      <c r="IXK151" s="21"/>
      <c r="IXL151" s="21"/>
      <c r="IXM151" s="21"/>
      <c r="IXN151" s="21"/>
      <c r="IXO151" s="21"/>
      <c r="IXP151" s="21"/>
      <c r="IXQ151" s="21"/>
      <c r="IXR151" s="21"/>
      <c r="IXS151" s="21"/>
      <c r="IXT151" s="21"/>
      <c r="IXU151" s="21"/>
      <c r="IXV151" s="21"/>
      <c r="IXW151" s="21"/>
      <c r="IXX151" s="21"/>
      <c r="IXY151" s="21"/>
      <c r="IXZ151" s="21"/>
      <c r="IYA151" s="21"/>
      <c r="IYB151" s="21"/>
      <c r="IYC151" s="21"/>
      <c r="IYD151" s="21"/>
      <c r="IYE151" s="21"/>
      <c r="IYF151" s="21"/>
      <c r="IYG151" s="21"/>
      <c r="IYH151" s="21"/>
      <c r="IYI151" s="21"/>
      <c r="IYJ151" s="21"/>
      <c r="IYK151" s="21"/>
      <c r="IYL151" s="21"/>
      <c r="IYM151" s="21"/>
      <c r="IYN151" s="21"/>
      <c r="IYO151" s="21"/>
      <c r="IYP151" s="21"/>
      <c r="IYQ151" s="21"/>
      <c r="IYR151" s="21"/>
      <c r="IYS151" s="21"/>
      <c r="IYT151" s="21"/>
      <c r="IYU151" s="21"/>
      <c r="IYV151" s="21"/>
      <c r="IYW151" s="21"/>
      <c r="IYX151" s="21"/>
      <c r="IYY151" s="21"/>
      <c r="IYZ151" s="21"/>
      <c r="IZA151" s="21"/>
      <c r="IZB151" s="21"/>
      <c r="IZC151" s="21"/>
      <c r="IZD151" s="21"/>
      <c r="IZE151" s="21"/>
      <c r="IZF151" s="21"/>
      <c r="IZG151" s="21"/>
      <c r="IZH151" s="21"/>
      <c r="IZI151" s="21"/>
      <c r="IZJ151" s="21"/>
      <c r="IZK151" s="21"/>
      <c r="IZL151" s="21"/>
      <c r="IZM151" s="21"/>
      <c r="IZN151" s="21"/>
      <c r="IZO151" s="21"/>
      <c r="IZP151" s="21"/>
      <c r="IZQ151" s="21"/>
      <c r="IZR151" s="21"/>
      <c r="IZS151" s="21"/>
      <c r="IZT151" s="21"/>
      <c r="IZU151" s="21"/>
      <c r="IZV151" s="21"/>
      <c r="IZW151" s="21"/>
      <c r="IZX151" s="21"/>
      <c r="IZY151" s="21"/>
      <c r="IZZ151" s="21"/>
      <c r="JAA151" s="21"/>
      <c r="JAB151" s="21"/>
      <c r="JAC151" s="21"/>
      <c r="JAD151" s="21"/>
      <c r="JAE151" s="21"/>
      <c r="JAF151" s="21"/>
      <c r="JAG151" s="21"/>
      <c r="JAH151" s="21"/>
      <c r="JAI151" s="21"/>
      <c r="JAJ151" s="21"/>
      <c r="JAK151" s="21"/>
      <c r="JAL151" s="21"/>
      <c r="JAM151" s="21"/>
      <c r="JAN151" s="21"/>
      <c r="JAO151" s="21"/>
      <c r="JAP151" s="21"/>
      <c r="JAQ151" s="21"/>
      <c r="JAR151" s="21"/>
      <c r="JAS151" s="21"/>
      <c r="JAT151" s="21"/>
      <c r="JAU151" s="21"/>
      <c r="JAV151" s="21"/>
      <c r="JAW151" s="21"/>
      <c r="JAX151" s="21"/>
      <c r="JAY151" s="21"/>
      <c r="JAZ151" s="21"/>
      <c r="JBA151" s="21"/>
      <c r="JBB151" s="21"/>
      <c r="JBC151" s="21"/>
      <c r="JBD151" s="21"/>
      <c r="JBE151" s="21"/>
      <c r="JBF151" s="21"/>
      <c r="JBG151" s="21"/>
      <c r="JBH151" s="21"/>
      <c r="JBI151" s="21"/>
      <c r="JBJ151" s="21"/>
      <c r="JBK151" s="21"/>
      <c r="JBL151" s="21"/>
      <c r="JBM151" s="21"/>
      <c r="JBN151" s="21"/>
      <c r="JBO151" s="21"/>
      <c r="JBP151" s="21"/>
      <c r="JBQ151" s="21"/>
      <c r="JBR151" s="21"/>
      <c r="JBS151" s="21"/>
      <c r="JBT151" s="21"/>
      <c r="JBU151" s="21"/>
      <c r="JBV151" s="21"/>
      <c r="JBW151" s="21"/>
      <c r="JBX151" s="21"/>
      <c r="JBY151" s="21"/>
      <c r="JBZ151" s="21"/>
      <c r="JCA151" s="21"/>
      <c r="JCB151" s="21"/>
      <c r="JCC151" s="21"/>
      <c r="JCD151" s="21"/>
      <c r="JCE151" s="21"/>
      <c r="JCF151" s="21"/>
      <c r="JCG151" s="21"/>
      <c r="JCH151" s="21"/>
      <c r="JCI151" s="21"/>
      <c r="JCJ151" s="21"/>
      <c r="JCK151" s="21"/>
      <c r="JCL151" s="21"/>
      <c r="JCM151" s="21"/>
      <c r="JCN151" s="21"/>
      <c r="JCO151" s="21"/>
      <c r="JCP151" s="21"/>
      <c r="JCQ151" s="21"/>
      <c r="JCR151" s="21"/>
      <c r="JCS151" s="21"/>
      <c r="JCT151" s="21"/>
      <c r="JCU151" s="21"/>
      <c r="JCV151" s="21"/>
      <c r="JCW151" s="21"/>
      <c r="JCX151" s="21"/>
      <c r="JCY151" s="21"/>
      <c r="JCZ151" s="21"/>
      <c r="JDA151" s="21"/>
      <c r="JDB151" s="21"/>
      <c r="JDC151" s="21"/>
      <c r="JDD151" s="21"/>
      <c r="JDE151" s="21"/>
      <c r="JDF151" s="21"/>
      <c r="JDG151" s="21"/>
      <c r="JDH151" s="21"/>
      <c r="JDI151" s="21"/>
      <c r="JDJ151" s="21"/>
      <c r="JDK151" s="21"/>
      <c r="JDL151" s="21"/>
      <c r="JDM151" s="21"/>
      <c r="JDN151" s="21"/>
      <c r="JDO151" s="21"/>
      <c r="JDP151" s="21"/>
      <c r="JDQ151" s="21"/>
      <c r="JDR151" s="21"/>
      <c r="JDS151" s="21"/>
      <c r="JDT151" s="21"/>
      <c r="JDU151" s="21"/>
      <c r="JDV151" s="21"/>
      <c r="JDW151" s="21"/>
      <c r="JDX151" s="21"/>
      <c r="JDY151" s="21"/>
      <c r="JDZ151" s="21"/>
      <c r="JEA151" s="21"/>
      <c r="JEB151" s="21"/>
      <c r="JEC151" s="21"/>
      <c r="JED151" s="21"/>
      <c r="JEE151" s="21"/>
      <c r="JEF151" s="21"/>
      <c r="JEG151" s="21"/>
      <c r="JEH151" s="21"/>
      <c r="JEI151" s="21"/>
      <c r="JEJ151" s="21"/>
      <c r="JEK151" s="21"/>
      <c r="JEL151" s="21"/>
      <c r="JEM151" s="21"/>
      <c r="JEN151" s="21"/>
      <c r="JEO151" s="21"/>
      <c r="JEP151" s="21"/>
      <c r="JEQ151" s="21"/>
      <c r="JER151" s="21"/>
      <c r="JES151" s="21"/>
      <c r="JET151" s="21"/>
      <c r="JEU151" s="21"/>
      <c r="JEV151" s="21"/>
      <c r="JEW151" s="21"/>
      <c r="JEX151" s="21"/>
      <c r="JEY151" s="21"/>
      <c r="JEZ151" s="21"/>
      <c r="JFA151" s="21"/>
      <c r="JFB151" s="21"/>
      <c r="JFC151" s="21"/>
      <c r="JFD151" s="21"/>
      <c r="JFE151" s="21"/>
      <c r="JFF151" s="21"/>
      <c r="JFG151" s="21"/>
      <c r="JFH151" s="21"/>
      <c r="JFI151" s="21"/>
      <c r="JFJ151" s="21"/>
      <c r="JFK151" s="21"/>
      <c r="JFL151" s="21"/>
      <c r="JFM151" s="21"/>
      <c r="JFN151" s="21"/>
      <c r="JFO151" s="21"/>
      <c r="JFP151" s="21"/>
      <c r="JFQ151" s="21"/>
      <c r="JFR151" s="21"/>
      <c r="JFS151" s="21"/>
      <c r="JFT151" s="21"/>
      <c r="JFU151" s="21"/>
      <c r="JFV151" s="21"/>
      <c r="JFW151" s="21"/>
      <c r="JFX151" s="21"/>
      <c r="JFY151" s="21"/>
      <c r="JFZ151" s="21"/>
      <c r="JGA151" s="21"/>
      <c r="JGB151" s="21"/>
      <c r="JGC151" s="21"/>
      <c r="JGD151" s="21"/>
      <c r="JGE151" s="21"/>
      <c r="JGF151" s="21"/>
      <c r="JGG151" s="21"/>
      <c r="JGH151" s="21"/>
      <c r="JGI151" s="21"/>
      <c r="JGJ151" s="21"/>
      <c r="JGK151" s="21"/>
      <c r="JGL151" s="21"/>
      <c r="JGM151" s="21"/>
      <c r="JGN151" s="21"/>
      <c r="JGO151" s="21"/>
      <c r="JGP151" s="21"/>
      <c r="JGQ151" s="21"/>
      <c r="JGR151" s="21"/>
      <c r="JGS151" s="21"/>
      <c r="JGT151" s="21"/>
      <c r="JGU151" s="21"/>
      <c r="JGV151" s="21"/>
      <c r="JGW151" s="21"/>
      <c r="JGX151" s="21"/>
      <c r="JGY151" s="21"/>
      <c r="JGZ151" s="21"/>
      <c r="JHA151" s="21"/>
      <c r="JHB151" s="21"/>
      <c r="JHC151" s="21"/>
      <c r="JHD151" s="21"/>
      <c r="JHE151" s="21"/>
      <c r="JHF151" s="21"/>
      <c r="JHG151" s="21"/>
      <c r="JHH151" s="21"/>
      <c r="JHI151" s="21"/>
      <c r="JHJ151" s="21"/>
      <c r="JHK151" s="21"/>
      <c r="JHL151" s="21"/>
      <c r="JHM151" s="21"/>
      <c r="JHN151" s="21"/>
      <c r="JHO151" s="21"/>
      <c r="JHP151" s="21"/>
      <c r="JHQ151" s="21"/>
      <c r="JHR151" s="21"/>
      <c r="JHS151" s="21"/>
      <c r="JHT151" s="21"/>
      <c r="JHU151" s="21"/>
      <c r="JHV151" s="21"/>
      <c r="JHW151" s="21"/>
      <c r="JHX151" s="21"/>
      <c r="JHY151" s="21"/>
      <c r="JHZ151" s="21"/>
      <c r="JIA151" s="21"/>
      <c r="JIB151" s="21"/>
      <c r="JIC151" s="21"/>
      <c r="JID151" s="21"/>
      <c r="JIE151" s="21"/>
      <c r="JIF151" s="21"/>
      <c r="JIG151" s="21"/>
      <c r="JIH151" s="21"/>
      <c r="JII151" s="21"/>
      <c r="JIJ151" s="21"/>
      <c r="JIK151" s="21"/>
      <c r="JIL151" s="21"/>
      <c r="JIM151" s="21"/>
      <c r="JIN151" s="21"/>
      <c r="JIO151" s="21"/>
      <c r="JIP151" s="21"/>
      <c r="JIQ151" s="21"/>
      <c r="JIR151" s="21"/>
      <c r="JIS151" s="21"/>
      <c r="JIT151" s="21"/>
      <c r="JIU151" s="21"/>
      <c r="JIV151" s="21"/>
      <c r="JIW151" s="21"/>
      <c r="JIX151" s="21"/>
      <c r="JIY151" s="21"/>
      <c r="JIZ151" s="21"/>
      <c r="JJA151" s="21"/>
      <c r="JJB151" s="21"/>
      <c r="JJC151" s="21"/>
      <c r="JJD151" s="21"/>
      <c r="JJE151" s="21"/>
      <c r="JJF151" s="21"/>
      <c r="JJG151" s="21"/>
      <c r="JJH151" s="21"/>
      <c r="JJI151" s="21"/>
      <c r="JJJ151" s="21"/>
      <c r="JJK151" s="21"/>
      <c r="JJL151" s="21"/>
      <c r="JJM151" s="21"/>
      <c r="JJN151" s="21"/>
      <c r="JJO151" s="21"/>
      <c r="JJP151" s="21"/>
      <c r="JJQ151" s="21"/>
      <c r="JJR151" s="21"/>
      <c r="JJS151" s="21"/>
      <c r="JJT151" s="21"/>
      <c r="JJU151" s="21"/>
      <c r="JJV151" s="21"/>
      <c r="JJW151" s="21"/>
      <c r="JJX151" s="21"/>
      <c r="JJY151" s="21"/>
      <c r="JJZ151" s="21"/>
      <c r="JKA151" s="21"/>
      <c r="JKB151" s="21"/>
      <c r="JKC151" s="21"/>
      <c r="JKD151" s="21"/>
      <c r="JKE151" s="21"/>
      <c r="JKF151" s="21"/>
      <c r="JKG151" s="21"/>
      <c r="JKH151" s="21"/>
      <c r="JKI151" s="21"/>
      <c r="JKJ151" s="21"/>
      <c r="JKK151" s="21"/>
      <c r="JKL151" s="21"/>
      <c r="JKM151" s="21"/>
      <c r="JKN151" s="21"/>
      <c r="JKO151" s="21"/>
      <c r="JKP151" s="21"/>
      <c r="JKQ151" s="21"/>
      <c r="JKR151" s="21"/>
      <c r="JKS151" s="21"/>
      <c r="JKT151" s="21"/>
      <c r="JKU151" s="21"/>
      <c r="JKV151" s="21"/>
      <c r="JKW151" s="21"/>
      <c r="JKX151" s="21"/>
      <c r="JKY151" s="21"/>
      <c r="JKZ151" s="21"/>
      <c r="JLA151" s="21"/>
      <c r="JLB151" s="21"/>
      <c r="JLC151" s="21"/>
      <c r="JLD151" s="21"/>
      <c r="JLE151" s="21"/>
      <c r="JLF151" s="21"/>
      <c r="JLG151" s="21"/>
      <c r="JLH151" s="21"/>
      <c r="JLI151" s="21"/>
      <c r="JLJ151" s="21"/>
      <c r="JLK151" s="21"/>
      <c r="JLL151" s="21"/>
      <c r="JLM151" s="21"/>
      <c r="JLN151" s="21"/>
      <c r="JLO151" s="21"/>
      <c r="JLP151" s="21"/>
      <c r="JLQ151" s="21"/>
      <c r="JLR151" s="21"/>
      <c r="JLS151" s="21"/>
      <c r="JLT151" s="21"/>
      <c r="JLU151" s="21"/>
      <c r="JLV151" s="21"/>
      <c r="JLW151" s="21"/>
      <c r="JLX151" s="21"/>
      <c r="JLY151" s="21"/>
      <c r="JLZ151" s="21"/>
      <c r="JMA151" s="21"/>
      <c r="JMB151" s="21"/>
      <c r="JMC151" s="21"/>
      <c r="JMD151" s="21"/>
      <c r="JME151" s="21"/>
      <c r="JMF151" s="21"/>
      <c r="JMG151" s="21"/>
      <c r="JMH151" s="21"/>
      <c r="JMI151" s="21"/>
      <c r="JMJ151" s="21"/>
      <c r="JMK151" s="21"/>
      <c r="JML151" s="21"/>
      <c r="JMM151" s="21"/>
      <c r="JMN151" s="21"/>
      <c r="JMO151" s="21"/>
      <c r="JMP151" s="21"/>
      <c r="JMQ151" s="21"/>
      <c r="JMR151" s="21"/>
      <c r="JMS151" s="21"/>
      <c r="JMT151" s="21"/>
      <c r="JMU151" s="21"/>
      <c r="JMV151" s="21"/>
      <c r="JMW151" s="21"/>
      <c r="JMX151" s="21"/>
      <c r="JMY151" s="21"/>
      <c r="JMZ151" s="21"/>
      <c r="JNA151" s="21"/>
      <c r="JNB151" s="21"/>
      <c r="JNC151" s="21"/>
      <c r="JND151" s="21"/>
      <c r="JNE151" s="21"/>
      <c r="JNF151" s="21"/>
      <c r="JNG151" s="21"/>
      <c r="JNH151" s="21"/>
      <c r="JNI151" s="21"/>
      <c r="JNJ151" s="21"/>
      <c r="JNK151" s="21"/>
      <c r="JNL151" s="21"/>
      <c r="JNM151" s="21"/>
      <c r="JNN151" s="21"/>
      <c r="JNO151" s="21"/>
      <c r="JNP151" s="21"/>
      <c r="JNQ151" s="21"/>
      <c r="JNR151" s="21"/>
      <c r="JNS151" s="21"/>
      <c r="JNT151" s="21"/>
      <c r="JNU151" s="21"/>
      <c r="JNV151" s="21"/>
      <c r="JNW151" s="21"/>
      <c r="JNX151" s="21"/>
      <c r="JNY151" s="21"/>
      <c r="JNZ151" s="21"/>
      <c r="JOA151" s="21"/>
      <c r="JOB151" s="21"/>
      <c r="JOC151" s="21"/>
      <c r="JOD151" s="21"/>
      <c r="JOE151" s="21"/>
      <c r="JOF151" s="21"/>
      <c r="JOG151" s="21"/>
      <c r="JOH151" s="21"/>
      <c r="JOI151" s="21"/>
      <c r="JOJ151" s="21"/>
      <c r="JOK151" s="21"/>
      <c r="JOL151" s="21"/>
      <c r="JOM151" s="21"/>
      <c r="JON151" s="21"/>
      <c r="JOO151" s="21"/>
      <c r="JOP151" s="21"/>
      <c r="JOQ151" s="21"/>
      <c r="JOR151" s="21"/>
      <c r="JOS151" s="21"/>
      <c r="JOT151" s="21"/>
      <c r="JOU151" s="21"/>
      <c r="JOV151" s="21"/>
      <c r="JOW151" s="21"/>
      <c r="JOX151" s="21"/>
      <c r="JOY151" s="21"/>
      <c r="JOZ151" s="21"/>
      <c r="JPA151" s="21"/>
      <c r="JPB151" s="21"/>
      <c r="JPC151" s="21"/>
      <c r="JPD151" s="21"/>
      <c r="JPE151" s="21"/>
      <c r="JPF151" s="21"/>
      <c r="JPG151" s="21"/>
      <c r="JPH151" s="21"/>
      <c r="JPI151" s="21"/>
      <c r="JPJ151" s="21"/>
      <c r="JPK151" s="21"/>
      <c r="JPL151" s="21"/>
      <c r="JPM151" s="21"/>
      <c r="JPN151" s="21"/>
      <c r="JPO151" s="21"/>
      <c r="JPP151" s="21"/>
      <c r="JPQ151" s="21"/>
      <c r="JPR151" s="21"/>
      <c r="JPS151" s="21"/>
      <c r="JPT151" s="21"/>
      <c r="JPU151" s="21"/>
      <c r="JPV151" s="21"/>
      <c r="JPW151" s="21"/>
      <c r="JPX151" s="21"/>
      <c r="JPY151" s="21"/>
      <c r="JPZ151" s="21"/>
      <c r="JQA151" s="21"/>
      <c r="JQB151" s="21"/>
      <c r="JQC151" s="21"/>
      <c r="JQD151" s="21"/>
      <c r="JQE151" s="21"/>
      <c r="JQF151" s="21"/>
      <c r="JQG151" s="21"/>
      <c r="JQH151" s="21"/>
      <c r="JQI151" s="21"/>
      <c r="JQJ151" s="21"/>
      <c r="JQK151" s="21"/>
      <c r="JQL151" s="21"/>
      <c r="JQM151" s="21"/>
      <c r="JQN151" s="21"/>
      <c r="JQO151" s="21"/>
      <c r="JQP151" s="21"/>
      <c r="JQQ151" s="21"/>
      <c r="JQR151" s="21"/>
      <c r="JQS151" s="21"/>
      <c r="JQT151" s="21"/>
      <c r="JQU151" s="21"/>
      <c r="JQV151" s="21"/>
      <c r="JQW151" s="21"/>
      <c r="JQX151" s="21"/>
      <c r="JQY151" s="21"/>
      <c r="JQZ151" s="21"/>
      <c r="JRA151" s="21"/>
      <c r="JRB151" s="21"/>
      <c r="JRC151" s="21"/>
      <c r="JRD151" s="21"/>
      <c r="JRE151" s="21"/>
      <c r="JRF151" s="21"/>
      <c r="JRG151" s="21"/>
      <c r="JRH151" s="21"/>
      <c r="JRI151" s="21"/>
      <c r="JRJ151" s="21"/>
      <c r="JRK151" s="21"/>
      <c r="JRL151" s="21"/>
      <c r="JRM151" s="21"/>
      <c r="JRN151" s="21"/>
      <c r="JRO151" s="21"/>
      <c r="JRP151" s="21"/>
      <c r="JRQ151" s="21"/>
      <c r="JRR151" s="21"/>
      <c r="JRS151" s="21"/>
      <c r="JRT151" s="21"/>
      <c r="JRU151" s="21"/>
      <c r="JRV151" s="21"/>
      <c r="JRW151" s="21"/>
      <c r="JRX151" s="21"/>
      <c r="JRY151" s="21"/>
      <c r="JRZ151" s="21"/>
      <c r="JSA151" s="21"/>
      <c r="JSB151" s="21"/>
      <c r="JSC151" s="21"/>
      <c r="JSD151" s="21"/>
      <c r="JSE151" s="21"/>
      <c r="JSF151" s="21"/>
      <c r="JSG151" s="21"/>
      <c r="JSH151" s="21"/>
      <c r="JSI151" s="21"/>
      <c r="JSJ151" s="21"/>
      <c r="JSK151" s="21"/>
      <c r="JSL151" s="21"/>
      <c r="JSM151" s="21"/>
      <c r="JSN151" s="21"/>
      <c r="JSO151" s="21"/>
      <c r="JSP151" s="21"/>
      <c r="JSQ151" s="21"/>
      <c r="JSR151" s="21"/>
      <c r="JSS151" s="21"/>
      <c r="JST151" s="21"/>
      <c r="JSU151" s="21"/>
      <c r="JSV151" s="21"/>
      <c r="JSW151" s="21"/>
      <c r="JSX151" s="21"/>
      <c r="JSY151" s="21"/>
      <c r="JSZ151" s="21"/>
      <c r="JTA151" s="21"/>
      <c r="JTB151" s="21"/>
      <c r="JTC151" s="21"/>
      <c r="JTD151" s="21"/>
      <c r="JTE151" s="21"/>
      <c r="JTF151" s="21"/>
      <c r="JTG151" s="21"/>
      <c r="JTH151" s="21"/>
      <c r="JTI151" s="21"/>
      <c r="JTJ151" s="21"/>
      <c r="JTK151" s="21"/>
      <c r="JTL151" s="21"/>
      <c r="JTM151" s="21"/>
      <c r="JTN151" s="21"/>
      <c r="JTO151" s="21"/>
      <c r="JTP151" s="21"/>
      <c r="JTQ151" s="21"/>
      <c r="JTR151" s="21"/>
      <c r="JTS151" s="21"/>
      <c r="JTT151" s="21"/>
      <c r="JTU151" s="21"/>
      <c r="JTV151" s="21"/>
      <c r="JTW151" s="21"/>
      <c r="JTX151" s="21"/>
      <c r="JTY151" s="21"/>
      <c r="JTZ151" s="21"/>
      <c r="JUA151" s="21"/>
      <c r="JUB151" s="21"/>
      <c r="JUC151" s="21"/>
      <c r="JUD151" s="21"/>
      <c r="JUE151" s="21"/>
      <c r="JUF151" s="21"/>
      <c r="JUG151" s="21"/>
      <c r="JUH151" s="21"/>
      <c r="JUI151" s="21"/>
      <c r="JUJ151" s="21"/>
      <c r="JUK151" s="21"/>
      <c r="JUL151" s="21"/>
      <c r="JUM151" s="21"/>
      <c r="JUN151" s="21"/>
      <c r="JUO151" s="21"/>
      <c r="JUP151" s="21"/>
      <c r="JUQ151" s="21"/>
      <c r="JUR151" s="21"/>
      <c r="JUS151" s="21"/>
      <c r="JUT151" s="21"/>
      <c r="JUU151" s="21"/>
      <c r="JUV151" s="21"/>
      <c r="JUW151" s="21"/>
      <c r="JUX151" s="21"/>
      <c r="JUY151" s="21"/>
      <c r="JUZ151" s="21"/>
      <c r="JVA151" s="21"/>
      <c r="JVB151" s="21"/>
      <c r="JVC151" s="21"/>
      <c r="JVD151" s="21"/>
      <c r="JVE151" s="21"/>
      <c r="JVF151" s="21"/>
      <c r="JVG151" s="21"/>
      <c r="JVH151" s="21"/>
      <c r="JVI151" s="21"/>
      <c r="JVJ151" s="21"/>
      <c r="JVK151" s="21"/>
      <c r="JVL151" s="21"/>
      <c r="JVM151" s="21"/>
      <c r="JVN151" s="21"/>
      <c r="JVO151" s="21"/>
      <c r="JVP151" s="21"/>
      <c r="JVQ151" s="21"/>
      <c r="JVR151" s="21"/>
      <c r="JVS151" s="21"/>
      <c r="JVT151" s="21"/>
      <c r="JVU151" s="21"/>
      <c r="JVV151" s="21"/>
      <c r="JVW151" s="21"/>
      <c r="JVX151" s="21"/>
      <c r="JVY151" s="21"/>
      <c r="JVZ151" s="21"/>
      <c r="JWA151" s="21"/>
      <c r="JWB151" s="21"/>
      <c r="JWC151" s="21"/>
      <c r="JWD151" s="21"/>
      <c r="JWE151" s="21"/>
      <c r="JWF151" s="21"/>
      <c r="JWG151" s="21"/>
      <c r="JWH151" s="21"/>
      <c r="JWI151" s="21"/>
      <c r="JWJ151" s="21"/>
      <c r="JWK151" s="21"/>
      <c r="JWL151" s="21"/>
      <c r="JWM151" s="21"/>
      <c r="JWN151" s="21"/>
      <c r="JWO151" s="21"/>
      <c r="JWP151" s="21"/>
      <c r="JWQ151" s="21"/>
      <c r="JWR151" s="21"/>
      <c r="JWS151" s="21"/>
      <c r="JWT151" s="21"/>
      <c r="JWU151" s="21"/>
      <c r="JWV151" s="21"/>
      <c r="JWW151" s="21"/>
      <c r="JWX151" s="21"/>
      <c r="JWY151" s="21"/>
      <c r="JWZ151" s="21"/>
      <c r="JXA151" s="21"/>
      <c r="JXB151" s="21"/>
      <c r="JXC151" s="21"/>
      <c r="JXD151" s="21"/>
      <c r="JXE151" s="21"/>
      <c r="JXF151" s="21"/>
      <c r="JXG151" s="21"/>
      <c r="JXH151" s="21"/>
      <c r="JXI151" s="21"/>
      <c r="JXJ151" s="21"/>
      <c r="JXK151" s="21"/>
      <c r="JXL151" s="21"/>
      <c r="JXM151" s="21"/>
      <c r="JXN151" s="21"/>
      <c r="JXO151" s="21"/>
      <c r="JXP151" s="21"/>
      <c r="JXQ151" s="21"/>
      <c r="JXR151" s="21"/>
      <c r="JXS151" s="21"/>
      <c r="JXT151" s="21"/>
      <c r="JXU151" s="21"/>
      <c r="JXV151" s="21"/>
      <c r="JXW151" s="21"/>
      <c r="JXX151" s="21"/>
      <c r="JXY151" s="21"/>
      <c r="JXZ151" s="21"/>
      <c r="JYA151" s="21"/>
      <c r="JYB151" s="21"/>
      <c r="JYC151" s="21"/>
      <c r="JYD151" s="21"/>
      <c r="JYE151" s="21"/>
      <c r="JYF151" s="21"/>
      <c r="JYG151" s="21"/>
      <c r="JYH151" s="21"/>
      <c r="JYI151" s="21"/>
      <c r="JYJ151" s="21"/>
      <c r="JYK151" s="21"/>
      <c r="JYL151" s="21"/>
      <c r="JYM151" s="21"/>
      <c r="JYN151" s="21"/>
      <c r="JYO151" s="21"/>
      <c r="JYP151" s="21"/>
      <c r="JYQ151" s="21"/>
      <c r="JYR151" s="21"/>
      <c r="JYS151" s="21"/>
      <c r="JYT151" s="21"/>
      <c r="JYU151" s="21"/>
      <c r="JYV151" s="21"/>
      <c r="JYW151" s="21"/>
      <c r="JYX151" s="21"/>
      <c r="JYY151" s="21"/>
      <c r="JYZ151" s="21"/>
      <c r="JZA151" s="21"/>
      <c r="JZB151" s="21"/>
      <c r="JZC151" s="21"/>
      <c r="JZD151" s="21"/>
      <c r="JZE151" s="21"/>
      <c r="JZF151" s="21"/>
      <c r="JZG151" s="21"/>
      <c r="JZH151" s="21"/>
      <c r="JZI151" s="21"/>
      <c r="JZJ151" s="21"/>
      <c r="JZK151" s="21"/>
      <c r="JZL151" s="21"/>
      <c r="JZM151" s="21"/>
      <c r="JZN151" s="21"/>
      <c r="JZO151" s="21"/>
      <c r="JZP151" s="21"/>
      <c r="JZQ151" s="21"/>
      <c r="JZR151" s="21"/>
      <c r="JZS151" s="21"/>
      <c r="JZT151" s="21"/>
      <c r="JZU151" s="21"/>
      <c r="JZV151" s="21"/>
      <c r="JZW151" s="21"/>
      <c r="JZX151" s="21"/>
      <c r="JZY151" s="21"/>
      <c r="JZZ151" s="21"/>
      <c r="KAA151" s="21"/>
      <c r="KAB151" s="21"/>
      <c r="KAC151" s="21"/>
      <c r="KAD151" s="21"/>
      <c r="KAE151" s="21"/>
      <c r="KAF151" s="21"/>
      <c r="KAG151" s="21"/>
      <c r="KAH151" s="21"/>
      <c r="KAI151" s="21"/>
      <c r="KAJ151" s="21"/>
      <c r="KAK151" s="21"/>
      <c r="KAL151" s="21"/>
      <c r="KAM151" s="21"/>
      <c r="KAN151" s="21"/>
      <c r="KAO151" s="21"/>
      <c r="KAP151" s="21"/>
      <c r="KAQ151" s="21"/>
      <c r="KAR151" s="21"/>
      <c r="KAS151" s="21"/>
      <c r="KAT151" s="21"/>
      <c r="KAU151" s="21"/>
      <c r="KAV151" s="21"/>
      <c r="KAW151" s="21"/>
      <c r="KAX151" s="21"/>
      <c r="KAY151" s="21"/>
      <c r="KAZ151" s="21"/>
      <c r="KBA151" s="21"/>
      <c r="KBB151" s="21"/>
      <c r="KBC151" s="21"/>
      <c r="KBD151" s="21"/>
      <c r="KBE151" s="21"/>
      <c r="KBF151" s="21"/>
      <c r="KBG151" s="21"/>
      <c r="KBH151" s="21"/>
      <c r="KBI151" s="21"/>
      <c r="KBJ151" s="21"/>
      <c r="KBK151" s="21"/>
      <c r="KBL151" s="21"/>
      <c r="KBM151" s="21"/>
      <c r="KBN151" s="21"/>
      <c r="KBO151" s="21"/>
      <c r="KBP151" s="21"/>
      <c r="KBQ151" s="21"/>
      <c r="KBR151" s="21"/>
      <c r="KBS151" s="21"/>
      <c r="KBT151" s="21"/>
      <c r="KBU151" s="21"/>
      <c r="KBV151" s="21"/>
      <c r="KBW151" s="21"/>
      <c r="KBX151" s="21"/>
      <c r="KBY151" s="21"/>
      <c r="KBZ151" s="21"/>
      <c r="KCA151" s="21"/>
      <c r="KCB151" s="21"/>
      <c r="KCC151" s="21"/>
      <c r="KCD151" s="21"/>
      <c r="KCE151" s="21"/>
      <c r="KCF151" s="21"/>
      <c r="KCG151" s="21"/>
      <c r="KCH151" s="21"/>
      <c r="KCI151" s="21"/>
      <c r="KCJ151" s="21"/>
      <c r="KCK151" s="21"/>
      <c r="KCL151" s="21"/>
      <c r="KCM151" s="21"/>
      <c r="KCN151" s="21"/>
      <c r="KCO151" s="21"/>
      <c r="KCP151" s="21"/>
      <c r="KCQ151" s="21"/>
      <c r="KCR151" s="21"/>
      <c r="KCS151" s="21"/>
      <c r="KCT151" s="21"/>
      <c r="KCU151" s="21"/>
      <c r="KCV151" s="21"/>
      <c r="KCW151" s="21"/>
      <c r="KCX151" s="21"/>
      <c r="KCY151" s="21"/>
      <c r="KCZ151" s="21"/>
      <c r="KDA151" s="21"/>
      <c r="KDB151" s="21"/>
      <c r="KDC151" s="21"/>
      <c r="KDD151" s="21"/>
      <c r="KDE151" s="21"/>
      <c r="KDF151" s="21"/>
      <c r="KDG151" s="21"/>
      <c r="KDH151" s="21"/>
      <c r="KDI151" s="21"/>
      <c r="KDJ151" s="21"/>
      <c r="KDK151" s="21"/>
      <c r="KDL151" s="21"/>
      <c r="KDM151" s="21"/>
      <c r="KDN151" s="21"/>
      <c r="KDO151" s="21"/>
      <c r="KDP151" s="21"/>
      <c r="KDQ151" s="21"/>
      <c r="KDR151" s="21"/>
      <c r="KDS151" s="21"/>
      <c r="KDT151" s="21"/>
      <c r="KDU151" s="21"/>
      <c r="KDV151" s="21"/>
      <c r="KDW151" s="21"/>
      <c r="KDX151" s="21"/>
      <c r="KDY151" s="21"/>
      <c r="KDZ151" s="21"/>
      <c r="KEA151" s="21"/>
      <c r="KEB151" s="21"/>
      <c r="KEC151" s="21"/>
      <c r="KED151" s="21"/>
      <c r="KEE151" s="21"/>
      <c r="KEF151" s="21"/>
      <c r="KEG151" s="21"/>
      <c r="KEH151" s="21"/>
      <c r="KEI151" s="21"/>
      <c r="KEJ151" s="21"/>
      <c r="KEK151" s="21"/>
      <c r="KEL151" s="21"/>
      <c r="KEM151" s="21"/>
      <c r="KEN151" s="21"/>
      <c r="KEO151" s="21"/>
      <c r="KEP151" s="21"/>
      <c r="KEQ151" s="21"/>
      <c r="KER151" s="21"/>
      <c r="KES151" s="21"/>
      <c r="KET151" s="21"/>
      <c r="KEU151" s="21"/>
      <c r="KEV151" s="21"/>
      <c r="KEW151" s="21"/>
      <c r="KEX151" s="21"/>
      <c r="KEY151" s="21"/>
      <c r="KEZ151" s="21"/>
      <c r="KFA151" s="21"/>
      <c r="KFB151" s="21"/>
      <c r="KFC151" s="21"/>
      <c r="KFD151" s="21"/>
      <c r="KFE151" s="21"/>
      <c r="KFF151" s="21"/>
      <c r="KFG151" s="21"/>
      <c r="KFH151" s="21"/>
      <c r="KFI151" s="21"/>
      <c r="KFJ151" s="21"/>
      <c r="KFK151" s="21"/>
      <c r="KFL151" s="21"/>
      <c r="KFM151" s="21"/>
      <c r="KFN151" s="21"/>
      <c r="KFO151" s="21"/>
      <c r="KFP151" s="21"/>
      <c r="KFQ151" s="21"/>
      <c r="KFR151" s="21"/>
      <c r="KFS151" s="21"/>
      <c r="KFT151" s="21"/>
      <c r="KFU151" s="21"/>
      <c r="KFV151" s="21"/>
      <c r="KFW151" s="21"/>
      <c r="KFX151" s="21"/>
      <c r="KFY151" s="21"/>
      <c r="KFZ151" s="21"/>
      <c r="KGA151" s="21"/>
      <c r="KGB151" s="21"/>
      <c r="KGC151" s="21"/>
      <c r="KGD151" s="21"/>
      <c r="KGE151" s="21"/>
      <c r="KGF151" s="21"/>
      <c r="KGG151" s="21"/>
      <c r="KGH151" s="21"/>
      <c r="KGI151" s="21"/>
      <c r="KGJ151" s="21"/>
      <c r="KGK151" s="21"/>
      <c r="KGL151" s="21"/>
      <c r="KGM151" s="21"/>
      <c r="KGN151" s="21"/>
      <c r="KGO151" s="21"/>
      <c r="KGP151" s="21"/>
      <c r="KGQ151" s="21"/>
      <c r="KGR151" s="21"/>
      <c r="KGS151" s="21"/>
      <c r="KGT151" s="21"/>
      <c r="KGU151" s="21"/>
      <c r="KGV151" s="21"/>
      <c r="KGW151" s="21"/>
      <c r="KGX151" s="21"/>
      <c r="KGY151" s="21"/>
      <c r="KGZ151" s="21"/>
      <c r="KHA151" s="21"/>
      <c r="KHB151" s="21"/>
      <c r="KHC151" s="21"/>
      <c r="KHD151" s="21"/>
      <c r="KHE151" s="21"/>
      <c r="KHF151" s="21"/>
      <c r="KHG151" s="21"/>
      <c r="KHH151" s="21"/>
      <c r="KHI151" s="21"/>
      <c r="KHJ151" s="21"/>
      <c r="KHK151" s="21"/>
      <c r="KHL151" s="21"/>
      <c r="KHM151" s="21"/>
      <c r="KHN151" s="21"/>
      <c r="KHO151" s="21"/>
      <c r="KHP151" s="21"/>
      <c r="KHQ151" s="21"/>
      <c r="KHR151" s="21"/>
      <c r="KHS151" s="21"/>
      <c r="KHT151" s="21"/>
      <c r="KHU151" s="21"/>
      <c r="KHV151" s="21"/>
      <c r="KHW151" s="21"/>
      <c r="KHX151" s="21"/>
      <c r="KHY151" s="21"/>
      <c r="KHZ151" s="21"/>
      <c r="KIA151" s="21"/>
      <c r="KIB151" s="21"/>
      <c r="KIC151" s="21"/>
      <c r="KID151" s="21"/>
      <c r="KIE151" s="21"/>
      <c r="KIF151" s="21"/>
      <c r="KIG151" s="21"/>
      <c r="KIH151" s="21"/>
      <c r="KII151" s="21"/>
      <c r="KIJ151" s="21"/>
      <c r="KIK151" s="21"/>
      <c r="KIL151" s="21"/>
      <c r="KIM151" s="21"/>
      <c r="KIN151" s="21"/>
      <c r="KIO151" s="21"/>
      <c r="KIP151" s="21"/>
      <c r="KIQ151" s="21"/>
      <c r="KIR151" s="21"/>
      <c r="KIS151" s="21"/>
      <c r="KIT151" s="21"/>
      <c r="KIU151" s="21"/>
      <c r="KIV151" s="21"/>
      <c r="KIW151" s="21"/>
      <c r="KIX151" s="21"/>
      <c r="KIY151" s="21"/>
      <c r="KIZ151" s="21"/>
      <c r="KJA151" s="21"/>
      <c r="KJB151" s="21"/>
      <c r="KJC151" s="21"/>
      <c r="KJD151" s="21"/>
      <c r="KJE151" s="21"/>
      <c r="KJF151" s="21"/>
      <c r="KJG151" s="21"/>
      <c r="KJH151" s="21"/>
      <c r="KJI151" s="21"/>
      <c r="KJJ151" s="21"/>
      <c r="KJK151" s="21"/>
      <c r="KJL151" s="21"/>
      <c r="KJM151" s="21"/>
      <c r="KJN151" s="21"/>
      <c r="KJO151" s="21"/>
      <c r="KJP151" s="21"/>
      <c r="KJQ151" s="21"/>
      <c r="KJR151" s="21"/>
      <c r="KJS151" s="21"/>
      <c r="KJT151" s="21"/>
      <c r="KJU151" s="21"/>
      <c r="KJV151" s="21"/>
      <c r="KJW151" s="21"/>
      <c r="KJX151" s="21"/>
      <c r="KJY151" s="21"/>
      <c r="KJZ151" s="21"/>
      <c r="KKA151" s="21"/>
      <c r="KKB151" s="21"/>
      <c r="KKC151" s="21"/>
      <c r="KKD151" s="21"/>
      <c r="KKE151" s="21"/>
      <c r="KKF151" s="21"/>
      <c r="KKG151" s="21"/>
      <c r="KKH151" s="21"/>
      <c r="KKI151" s="21"/>
      <c r="KKJ151" s="21"/>
      <c r="KKK151" s="21"/>
      <c r="KKL151" s="21"/>
      <c r="KKM151" s="21"/>
      <c r="KKN151" s="21"/>
      <c r="KKO151" s="21"/>
      <c r="KKP151" s="21"/>
      <c r="KKQ151" s="21"/>
      <c r="KKR151" s="21"/>
      <c r="KKS151" s="21"/>
      <c r="KKT151" s="21"/>
      <c r="KKU151" s="21"/>
      <c r="KKV151" s="21"/>
      <c r="KKW151" s="21"/>
      <c r="KKX151" s="21"/>
      <c r="KKY151" s="21"/>
      <c r="KKZ151" s="21"/>
      <c r="KLA151" s="21"/>
      <c r="KLB151" s="21"/>
      <c r="KLC151" s="21"/>
      <c r="KLD151" s="21"/>
      <c r="KLE151" s="21"/>
      <c r="KLF151" s="21"/>
      <c r="KLG151" s="21"/>
      <c r="KLH151" s="21"/>
      <c r="KLI151" s="21"/>
      <c r="KLJ151" s="21"/>
      <c r="KLK151" s="21"/>
      <c r="KLL151" s="21"/>
      <c r="KLM151" s="21"/>
      <c r="KLN151" s="21"/>
      <c r="KLO151" s="21"/>
      <c r="KLP151" s="21"/>
      <c r="KLQ151" s="21"/>
      <c r="KLR151" s="21"/>
      <c r="KLS151" s="21"/>
      <c r="KLT151" s="21"/>
      <c r="KLU151" s="21"/>
      <c r="KLV151" s="21"/>
      <c r="KLW151" s="21"/>
      <c r="KLX151" s="21"/>
      <c r="KLY151" s="21"/>
      <c r="KLZ151" s="21"/>
      <c r="KMA151" s="21"/>
      <c r="KMB151" s="21"/>
      <c r="KMC151" s="21"/>
      <c r="KMD151" s="21"/>
      <c r="KME151" s="21"/>
      <c r="KMF151" s="21"/>
      <c r="KMG151" s="21"/>
      <c r="KMH151" s="21"/>
      <c r="KMI151" s="21"/>
      <c r="KMJ151" s="21"/>
      <c r="KMK151" s="21"/>
      <c r="KML151" s="21"/>
      <c r="KMM151" s="21"/>
      <c r="KMN151" s="21"/>
      <c r="KMO151" s="21"/>
      <c r="KMP151" s="21"/>
      <c r="KMQ151" s="21"/>
      <c r="KMR151" s="21"/>
      <c r="KMS151" s="21"/>
      <c r="KMT151" s="21"/>
      <c r="KMU151" s="21"/>
      <c r="KMV151" s="21"/>
      <c r="KMW151" s="21"/>
      <c r="KMX151" s="21"/>
      <c r="KMY151" s="21"/>
      <c r="KMZ151" s="21"/>
      <c r="KNA151" s="21"/>
      <c r="KNB151" s="21"/>
      <c r="KNC151" s="21"/>
      <c r="KND151" s="21"/>
      <c r="KNE151" s="21"/>
      <c r="KNF151" s="21"/>
      <c r="KNG151" s="21"/>
      <c r="KNH151" s="21"/>
      <c r="KNI151" s="21"/>
      <c r="KNJ151" s="21"/>
      <c r="KNK151" s="21"/>
      <c r="KNL151" s="21"/>
      <c r="KNM151" s="21"/>
      <c r="KNN151" s="21"/>
      <c r="KNO151" s="21"/>
      <c r="KNP151" s="21"/>
      <c r="KNQ151" s="21"/>
      <c r="KNR151" s="21"/>
      <c r="KNS151" s="21"/>
      <c r="KNT151" s="21"/>
      <c r="KNU151" s="21"/>
      <c r="KNV151" s="21"/>
      <c r="KNW151" s="21"/>
      <c r="KNX151" s="21"/>
      <c r="KNY151" s="21"/>
      <c r="KNZ151" s="21"/>
      <c r="KOA151" s="21"/>
      <c r="KOB151" s="21"/>
      <c r="KOC151" s="21"/>
      <c r="KOD151" s="21"/>
      <c r="KOE151" s="21"/>
      <c r="KOF151" s="21"/>
      <c r="KOG151" s="21"/>
      <c r="KOH151" s="21"/>
      <c r="KOI151" s="21"/>
      <c r="KOJ151" s="21"/>
      <c r="KOK151" s="21"/>
      <c r="KOL151" s="21"/>
      <c r="KOM151" s="21"/>
      <c r="KON151" s="21"/>
      <c r="KOO151" s="21"/>
      <c r="KOP151" s="21"/>
      <c r="KOQ151" s="21"/>
      <c r="KOR151" s="21"/>
      <c r="KOS151" s="21"/>
      <c r="KOT151" s="21"/>
      <c r="KOU151" s="21"/>
      <c r="KOV151" s="21"/>
      <c r="KOW151" s="21"/>
      <c r="KOX151" s="21"/>
      <c r="KOY151" s="21"/>
      <c r="KOZ151" s="21"/>
      <c r="KPA151" s="21"/>
      <c r="KPB151" s="21"/>
      <c r="KPC151" s="21"/>
      <c r="KPD151" s="21"/>
      <c r="KPE151" s="21"/>
      <c r="KPF151" s="21"/>
      <c r="KPG151" s="21"/>
      <c r="KPH151" s="21"/>
      <c r="KPI151" s="21"/>
      <c r="KPJ151" s="21"/>
      <c r="KPK151" s="21"/>
      <c r="KPL151" s="21"/>
      <c r="KPM151" s="21"/>
      <c r="KPN151" s="21"/>
      <c r="KPO151" s="21"/>
      <c r="KPP151" s="21"/>
      <c r="KPQ151" s="21"/>
      <c r="KPR151" s="21"/>
      <c r="KPS151" s="21"/>
      <c r="KPT151" s="21"/>
      <c r="KPU151" s="21"/>
      <c r="KPV151" s="21"/>
      <c r="KPW151" s="21"/>
      <c r="KPX151" s="21"/>
      <c r="KPY151" s="21"/>
      <c r="KPZ151" s="21"/>
      <c r="KQA151" s="21"/>
      <c r="KQB151" s="21"/>
      <c r="KQC151" s="21"/>
      <c r="KQD151" s="21"/>
      <c r="KQE151" s="21"/>
      <c r="KQF151" s="21"/>
      <c r="KQG151" s="21"/>
      <c r="KQH151" s="21"/>
      <c r="KQI151" s="21"/>
      <c r="KQJ151" s="21"/>
      <c r="KQK151" s="21"/>
      <c r="KQL151" s="21"/>
      <c r="KQM151" s="21"/>
      <c r="KQN151" s="21"/>
      <c r="KQO151" s="21"/>
      <c r="KQP151" s="21"/>
      <c r="KQQ151" s="21"/>
      <c r="KQR151" s="21"/>
      <c r="KQS151" s="21"/>
      <c r="KQT151" s="21"/>
      <c r="KQU151" s="21"/>
      <c r="KQV151" s="21"/>
      <c r="KQW151" s="21"/>
      <c r="KQX151" s="21"/>
      <c r="KQY151" s="21"/>
      <c r="KQZ151" s="21"/>
      <c r="KRA151" s="21"/>
      <c r="KRB151" s="21"/>
      <c r="KRC151" s="21"/>
      <c r="KRD151" s="21"/>
      <c r="KRE151" s="21"/>
      <c r="KRF151" s="21"/>
      <c r="KRG151" s="21"/>
      <c r="KRH151" s="21"/>
      <c r="KRI151" s="21"/>
      <c r="KRJ151" s="21"/>
      <c r="KRK151" s="21"/>
      <c r="KRL151" s="21"/>
      <c r="KRM151" s="21"/>
      <c r="KRN151" s="21"/>
      <c r="KRO151" s="21"/>
      <c r="KRP151" s="21"/>
      <c r="KRQ151" s="21"/>
      <c r="KRR151" s="21"/>
      <c r="KRS151" s="21"/>
      <c r="KRT151" s="21"/>
      <c r="KRU151" s="21"/>
      <c r="KRV151" s="21"/>
      <c r="KRW151" s="21"/>
      <c r="KRX151" s="21"/>
      <c r="KRY151" s="21"/>
      <c r="KRZ151" s="21"/>
      <c r="KSA151" s="21"/>
      <c r="KSB151" s="21"/>
      <c r="KSC151" s="21"/>
      <c r="KSD151" s="21"/>
      <c r="KSE151" s="21"/>
      <c r="KSF151" s="21"/>
      <c r="KSG151" s="21"/>
      <c r="KSH151" s="21"/>
      <c r="KSI151" s="21"/>
      <c r="KSJ151" s="21"/>
      <c r="KSK151" s="21"/>
      <c r="KSL151" s="21"/>
      <c r="KSM151" s="21"/>
      <c r="KSN151" s="21"/>
      <c r="KSO151" s="21"/>
      <c r="KSP151" s="21"/>
      <c r="KSQ151" s="21"/>
      <c r="KSR151" s="21"/>
      <c r="KSS151" s="21"/>
      <c r="KST151" s="21"/>
      <c r="KSU151" s="21"/>
      <c r="KSV151" s="21"/>
      <c r="KSW151" s="21"/>
      <c r="KSX151" s="21"/>
      <c r="KSY151" s="21"/>
      <c r="KSZ151" s="21"/>
      <c r="KTA151" s="21"/>
      <c r="KTB151" s="21"/>
      <c r="KTC151" s="21"/>
      <c r="KTD151" s="21"/>
      <c r="KTE151" s="21"/>
      <c r="KTF151" s="21"/>
      <c r="KTG151" s="21"/>
      <c r="KTH151" s="21"/>
      <c r="KTI151" s="21"/>
      <c r="KTJ151" s="21"/>
      <c r="KTK151" s="21"/>
      <c r="KTL151" s="21"/>
      <c r="KTM151" s="21"/>
      <c r="KTN151" s="21"/>
      <c r="KTO151" s="21"/>
      <c r="KTP151" s="21"/>
      <c r="KTQ151" s="21"/>
      <c r="KTR151" s="21"/>
      <c r="KTS151" s="21"/>
      <c r="KTT151" s="21"/>
      <c r="KTU151" s="21"/>
      <c r="KTV151" s="21"/>
      <c r="KTW151" s="21"/>
      <c r="KTX151" s="21"/>
      <c r="KTY151" s="21"/>
      <c r="KTZ151" s="21"/>
      <c r="KUA151" s="21"/>
      <c r="KUB151" s="21"/>
      <c r="KUC151" s="21"/>
      <c r="KUD151" s="21"/>
      <c r="KUE151" s="21"/>
      <c r="KUF151" s="21"/>
      <c r="KUG151" s="21"/>
      <c r="KUH151" s="21"/>
      <c r="KUI151" s="21"/>
      <c r="KUJ151" s="21"/>
      <c r="KUK151" s="21"/>
      <c r="KUL151" s="21"/>
      <c r="KUM151" s="21"/>
      <c r="KUN151" s="21"/>
      <c r="KUO151" s="21"/>
      <c r="KUP151" s="21"/>
      <c r="KUQ151" s="21"/>
      <c r="KUR151" s="21"/>
      <c r="KUS151" s="21"/>
      <c r="KUT151" s="21"/>
      <c r="KUU151" s="21"/>
      <c r="KUV151" s="21"/>
      <c r="KUW151" s="21"/>
      <c r="KUX151" s="21"/>
      <c r="KUY151" s="21"/>
      <c r="KUZ151" s="21"/>
      <c r="KVA151" s="21"/>
      <c r="KVB151" s="21"/>
      <c r="KVC151" s="21"/>
      <c r="KVD151" s="21"/>
      <c r="KVE151" s="21"/>
      <c r="KVF151" s="21"/>
      <c r="KVG151" s="21"/>
      <c r="KVH151" s="21"/>
      <c r="KVI151" s="21"/>
      <c r="KVJ151" s="21"/>
      <c r="KVK151" s="21"/>
      <c r="KVL151" s="21"/>
      <c r="KVM151" s="21"/>
      <c r="KVN151" s="21"/>
      <c r="KVO151" s="21"/>
      <c r="KVP151" s="21"/>
      <c r="KVQ151" s="21"/>
      <c r="KVR151" s="21"/>
      <c r="KVS151" s="21"/>
      <c r="KVT151" s="21"/>
      <c r="KVU151" s="21"/>
      <c r="KVV151" s="21"/>
      <c r="KVW151" s="21"/>
      <c r="KVX151" s="21"/>
      <c r="KVY151" s="21"/>
      <c r="KVZ151" s="21"/>
      <c r="KWA151" s="21"/>
      <c r="KWB151" s="21"/>
      <c r="KWC151" s="21"/>
      <c r="KWD151" s="21"/>
      <c r="KWE151" s="21"/>
      <c r="KWF151" s="21"/>
      <c r="KWG151" s="21"/>
      <c r="KWH151" s="21"/>
      <c r="KWI151" s="21"/>
      <c r="KWJ151" s="21"/>
      <c r="KWK151" s="21"/>
      <c r="KWL151" s="21"/>
      <c r="KWM151" s="21"/>
      <c r="KWN151" s="21"/>
      <c r="KWO151" s="21"/>
      <c r="KWP151" s="21"/>
      <c r="KWQ151" s="21"/>
      <c r="KWR151" s="21"/>
      <c r="KWS151" s="21"/>
      <c r="KWT151" s="21"/>
      <c r="KWU151" s="21"/>
      <c r="KWV151" s="21"/>
      <c r="KWW151" s="21"/>
      <c r="KWX151" s="21"/>
      <c r="KWY151" s="21"/>
      <c r="KWZ151" s="21"/>
      <c r="KXA151" s="21"/>
      <c r="KXB151" s="21"/>
      <c r="KXC151" s="21"/>
      <c r="KXD151" s="21"/>
      <c r="KXE151" s="21"/>
      <c r="KXF151" s="21"/>
      <c r="KXG151" s="21"/>
      <c r="KXH151" s="21"/>
      <c r="KXI151" s="21"/>
      <c r="KXJ151" s="21"/>
      <c r="KXK151" s="21"/>
      <c r="KXL151" s="21"/>
      <c r="KXM151" s="21"/>
      <c r="KXN151" s="21"/>
      <c r="KXO151" s="21"/>
      <c r="KXP151" s="21"/>
      <c r="KXQ151" s="21"/>
      <c r="KXR151" s="21"/>
      <c r="KXS151" s="21"/>
      <c r="KXT151" s="21"/>
      <c r="KXU151" s="21"/>
      <c r="KXV151" s="21"/>
      <c r="KXW151" s="21"/>
      <c r="KXX151" s="21"/>
      <c r="KXY151" s="21"/>
      <c r="KXZ151" s="21"/>
      <c r="KYA151" s="21"/>
      <c r="KYB151" s="21"/>
      <c r="KYC151" s="21"/>
      <c r="KYD151" s="21"/>
      <c r="KYE151" s="21"/>
      <c r="KYF151" s="21"/>
      <c r="KYG151" s="21"/>
      <c r="KYH151" s="21"/>
      <c r="KYI151" s="21"/>
      <c r="KYJ151" s="21"/>
      <c r="KYK151" s="21"/>
      <c r="KYL151" s="21"/>
      <c r="KYM151" s="21"/>
      <c r="KYN151" s="21"/>
      <c r="KYO151" s="21"/>
      <c r="KYP151" s="21"/>
      <c r="KYQ151" s="21"/>
      <c r="KYR151" s="21"/>
      <c r="KYS151" s="21"/>
      <c r="KYT151" s="21"/>
      <c r="KYU151" s="21"/>
      <c r="KYV151" s="21"/>
      <c r="KYW151" s="21"/>
      <c r="KYX151" s="21"/>
      <c r="KYY151" s="21"/>
      <c r="KYZ151" s="21"/>
      <c r="KZA151" s="21"/>
      <c r="KZB151" s="21"/>
      <c r="KZC151" s="21"/>
      <c r="KZD151" s="21"/>
      <c r="KZE151" s="21"/>
      <c r="KZF151" s="21"/>
      <c r="KZG151" s="21"/>
      <c r="KZH151" s="21"/>
      <c r="KZI151" s="21"/>
      <c r="KZJ151" s="21"/>
      <c r="KZK151" s="21"/>
      <c r="KZL151" s="21"/>
      <c r="KZM151" s="21"/>
      <c r="KZN151" s="21"/>
      <c r="KZO151" s="21"/>
      <c r="KZP151" s="21"/>
      <c r="KZQ151" s="21"/>
      <c r="KZR151" s="21"/>
      <c r="KZS151" s="21"/>
      <c r="KZT151" s="21"/>
      <c r="KZU151" s="21"/>
      <c r="KZV151" s="21"/>
      <c r="KZW151" s="21"/>
      <c r="KZX151" s="21"/>
      <c r="KZY151" s="21"/>
      <c r="KZZ151" s="21"/>
      <c r="LAA151" s="21"/>
      <c r="LAB151" s="21"/>
      <c r="LAC151" s="21"/>
      <c r="LAD151" s="21"/>
      <c r="LAE151" s="21"/>
      <c r="LAF151" s="21"/>
      <c r="LAG151" s="21"/>
      <c r="LAH151" s="21"/>
      <c r="LAI151" s="21"/>
      <c r="LAJ151" s="21"/>
      <c r="LAK151" s="21"/>
      <c r="LAL151" s="21"/>
      <c r="LAM151" s="21"/>
      <c r="LAN151" s="21"/>
      <c r="LAO151" s="21"/>
      <c r="LAP151" s="21"/>
      <c r="LAQ151" s="21"/>
      <c r="LAR151" s="21"/>
      <c r="LAS151" s="21"/>
      <c r="LAT151" s="21"/>
      <c r="LAU151" s="21"/>
      <c r="LAV151" s="21"/>
      <c r="LAW151" s="21"/>
      <c r="LAX151" s="21"/>
      <c r="LAY151" s="21"/>
      <c r="LAZ151" s="21"/>
      <c r="LBA151" s="21"/>
      <c r="LBB151" s="21"/>
      <c r="LBC151" s="21"/>
      <c r="LBD151" s="21"/>
      <c r="LBE151" s="21"/>
      <c r="LBF151" s="21"/>
      <c r="LBG151" s="21"/>
      <c r="LBH151" s="21"/>
      <c r="LBI151" s="21"/>
      <c r="LBJ151" s="21"/>
      <c r="LBK151" s="21"/>
      <c r="LBL151" s="21"/>
      <c r="LBM151" s="21"/>
      <c r="LBN151" s="21"/>
      <c r="LBO151" s="21"/>
      <c r="LBP151" s="21"/>
      <c r="LBQ151" s="21"/>
      <c r="LBR151" s="21"/>
      <c r="LBS151" s="21"/>
      <c r="LBT151" s="21"/>
      <c r="LBU151" s="21"/>
      <c r="LBV151" s="21"/>
      <c r="LBW151" s="21"/>
      <c r="LBX151" s="21"/>
      <c r="LBY151" s="21"/>
      <c r="LBZ151" s="21"/>
      <c r="LCA151" s="21"/>
      <c r="LCB151" s="21"/>
      <c r="LCC151" s="21"/>
      <c r="LCD151" s="21"/>
      <c r="LCE151" s="21"/>
      <c r="LCF151" s="21"/>
      <c r="LCG151" s="21"/>
      <c r="LCH151" s="21"/>
      <c r="LCI151" s="21"/>
      <c r="LCJ151" s="21"/>
      <c r="LCK151" s="21"/>
      <c r="LCL151" s="21"/>
      <c r="LCM151" s="21"/>
      <c r="LCN151" s="21"/>
      <c r="LCO151" s="21"/>
      <c r="LCP151" s="21"/>
      <c r="LCQ151" s="21"/>
      <c r="LCR151" s="21"/>
      <c r="LCS151" s="21"/>
      <c r="LCT151" s="21"/>
      <c r="LCU151" s="21"/>
      <c r="LCV151" s="21"/>
      <c r="LCW151" s="21"/>
      <c r="LCX151" s="21"/>
      <c r="LCY151" s="21"/>
      <c r="LCZ151" s="21"/>
      <c r="LDA151" s="21"/>
      <c r="LDB151" s="21"/>
      <c r="LDC151" s="21"/>
      <c r="LDD151" s="21"/>
      <c r="LDE151" s="21"/>
      <c r="LDF151" s="21"/>
      <c r="LDG151" s="21"/>
      <c r="LDH151" s="21"/>
      <c r="LDI151" s="21"/>
      <c r="LDJ151" s="21"/>
      <c r="LDK151" s="21"/>
      <c r="LDL151" s="21"/>
      <c r="LDM151" s="21"/>
      <c r="LDN151" s="21"/>
      <c r="LDO151" s="21"/>
      <c r="LDP151" s="21"/>
      <c r="LDQ151" s="21"/>
      <c r="LDR151" s="21"/>
      <c r="LDS151" s="21"/>
      <c r="LDT151" s="21"/>
      <c r="LDU151" s="21"/>
      <c r="LDV151" s="21"/>
      <c r="LDW151" s="21"/>
      <c r="LDX151" s="21"/>
      <c r="LDY151" s="21"/>
      <c r="LDZ151" s="21"/>
      <c r="LEA151" s="21"/>
      <c r="LEB151" s="21"/>
      <c r="LEC151" s="21"/>
      <c r="LED151" s="21"/>
      <c r="LEE151" s="21"/>
      <c r="LEF151" s="21"/>
      <c r="LEG151" s="21"/>
      <c r="LEH151" s="21"/>
      <c r="LEI151" s="21"/>
      <c r="LEJ151" s="21"/>
      <c r="LEK151" s="21"/>
      <c r="LEL151" s="21"/>
      <c r="LEM151" s="21"/>
      <c r="LEN151" s="21"/>
      <c r="LEO151" s="21"/>
      <c r="LEP151" s="21"/>
      <c r="LEQ151" s="21"/>
      <c r="LER151" s="21"/>
      <c r="LES151" s="21"/>
      <c r="LET151" s="21"/>
      <c r="LEU151" s="21"/>
      <c r="LEV151" s="21"/>
      <c r="LEW151" s="21"/>
      <c r="LEX151" s="21"/>
      <c r="LEY151" s="21"/>
      <c r="LEZ151" s="21"/>
      <c r="LFA151" s="21"/>
      <c r="LFB151" s="21"/>
      <c r="LFC151" s="21"/>
      <c r="LFD151" s="21"/>
      <c r="LFE151" s="21"/>
      <c r="LFF151" s="21"/>
      <c r="LFG151" s="21"/>
      <c r="LFH151" s="21"/>
      <c r="LFI151" s="21"/>
      <c r="LFJ151" s="21"/>
      <c r="LFK151" s="21"/>
      <c r="LFL151" s="21"/>
      <c r="LFM151" s="21"/>
      <c r="LFN151" s="21"/>
      <c r="LFO151" s="21"/>
      <c r="LFP151" s="21"/>
      <c r="LFQ151" s="21"/>
      <c r="LFR151" s="21"/>
      <c r="LFS151" s="21"/>
      <c r="LFT151" s="21"/>
      <c r="LFU151" s="21"/>
      <c r="LFV151" s="21"/>
      <c r="LFW151" s="21"/>
      <c r="LFX151" s="21"/>
      <c r="LFY151" s="21"/>
      <c r="LFZ151" s="21"/>
      <c r="LGA151" s="21"/>
      <c r="LGB151" s="21"/>
      <c r="LGC151" s="21"/>
      <c r="LGD151" s="21"/>
      <c r="LGE151" s="21"/>
      <c r="LGF151" s="21"/>
      <c r="LGG151" s="21"/>
      <c r="LGH151" s="21"/>
      <c r="LGI151" s="21"/>
      <c r="LGJ151" s="21"/>
      <c r="LGK151" s="21"/>
      <c r="LGL151" s="21"/>
      <c r="LGM151" s="21"/>
      <c r="LGN151" s="21"/>
      <c r="LGO151" s="21"/>
      <c r="LGP151" s="21"/>
      <c r="LGQ151" s="21"/>
      <c r="LGR151" s="21"/>
      <c r="LGS151" s="21"/>
      <c r="LGT151" s="21"/>
      <c r="LGU151" s="21"/>
      <c r="LGV151" s="21"/>
      <c r="LGW151" s="21"/>
      <c r="LGX151" s="21"/>
      <c r="LGY151" s="21"/>
      <c r="LGZ151" s="21"/>
      <c r="LHA151" s="21"/>
      <c r="LHB151" s="21"/>
      <c r="LHC151" s="21"/>
      <c r="LHD151" s="21"/>
      <c r="LHE151" s="21"/>
      <c r="LHF151" s="21"/>
      <c r="LHG151" s="21"/>
      <c r="LHH151" s="21"/>
      <c r="LHI151" s="21"/>
      <c r="LHJ151" s="21"/>
      <c r="LHK151" s="21"/>
      <c r="LHL151" s="21"/>
      <c r="LHM151" s="21"/>
      <c r="LHN151" s="21"/>
      <c r="LHO151" s="21"/>
      <c r="LHP151" s="21"/>
      <c r="LHQ151" s="21"/>
      <c r="LHR151" s="21"/>
      <c r="LHS151" s="21"/>
      <c r="LHT151" s="21"/>
      <c r="LHU151" s="21"/>
      <c r="LHV151" s="21"/>
      <c r="LHW151" s="21"/>
      <c r="LHX151" s="21"/>
      <c r="LHY151" s="21"/>
      <c r="LHZ151" s="21"/>
      <c r="LIA151" s="21"/>
      <c r="LIB151" s="21"/>
      <c r="LIC151" s="21"/>
      <c r="LID151" s="21"/>
      <c r="LIE151" s="21"/>
      <c r="LIF151" s="21"/>
      <c r="LIG151" s="21"/>
      <c r="LIH151" s="21"/>
      <c r="LII151" s="21"/>
      <c r="LIJ151" s="21"/>
      <c r="LIK151" s="21"/>
      <c r="LIL151" s="21"/>
      <c r="LIM151" s="21"/>
      <c r="LIN151" s="21"/>
      <c r="LIO151" s="21"/>
      <c r="LIP151" s="21"/>
      <c r="LIQ151" s="21"/>
      <c r="LIR151" s="21"/>
      <c r="LIS151" s="21"/>
      <c r="LIT151" s="21"/>
      <c r="LIU151" s="21"/>
      <c r="LIV151" s="21"/>
      <c r="LIW151" s="21"/>
      <c r="LIX151" s="21"/>
      <c r="LIY151" s="21"/>
      <c r="LIZ151" s="21"/>
      <c r="LJA151" s="21"/>
      <c r="LJB151" s="21"/>
      <c r="LJC151" s="21"/>
      <c r="LJD151" s="21"/>
      <c r="LJE151" s="21"/>
      <c r="LJF151" s="21"/>
      <c r="LJG151" s="21"/>
      <c r="LJH151" s="21"/>
      <c r="LJI151" s="21"/>
      <c r="LJJ151" s="21"/>
      <c r="LJK151" s="21"/>
      <c r="LJL151" s="21"/>
      <c r="LJM151" s="21"/>
      <c r="LJN151" s="21"/>
      <c r="LJO151" s="21"/>
      <c r="LJP151" s="21"/>
      <c r="LJQ151" s="21"/>
      <c r="LJR151" s="21"/>
      <c r="LJS151" s="21"/>
      <c r="LJT151" s="21"/>
      <c r="LJU151" s="21"/>
      <c r="LJV151" s="21"/>
      <c r="LJW151" s="21"/>
      <c r="LJX151" s="21"/>
      <c r="LJY151" s="21"/>
      <c r="LJZ151" s="21"/>
      <c r="LKA151" s="21"/>
      <c r="LKB151" s="21"/>
      <c r="LKC151" s="21"/>
      <c r="LKD151" s="21"/>
      <c r="LKE151" s="21"/>
      <c r="LKF151" s="21"/>
      <c r="LKG151" s="21"/>
      <c r="LKH151" s="21"/>
      <c r="LKI151" s="21"/>
      <c r="LKJ151" s="21"/>
      <c r="LKK151" s="21"/>
      <c r="LKL151" s="21"/>
      <c r="LKM151" s="21"/>
      <c r="LKN151" s="21"/>
      <c r="LKO151" s="21"/>
      <c r="LKP151" s="21"/>
      <c r="LKQ151" s="21"/>
      <c r="LKR151" s="21"/>
      <c r="LKS151" s="21"/>
      <c r="LKT151" s="21"/>
      <c r="LKU151" s="21"/>
      <c r="LKV151" s="21"/>
      <c r="LKW151" s="21"/>
      <c r="LKX151" s="21"/>
      <c r="LKY151" s="21"/>
      <c r="LKZ151" s="21"/>
      <c r="LLA151" s="21"/>
      <c r="LLB151" s="21"/>
      <c r="LLC151" s="21"/>
      <c r="LLD151" s="21"/>
      <c r="LLE151" s="21"/>
      <c r="LLF151" s="21"/>
      <c r="LLG151" s="21"/>
      <c r="LLH151" s="21"/>
      <c r="LLI151" s="21"/>
      <c r="LLJ151" s="21"/>
      <c r="LLK151" s="21"/>
      <c r="LLL151" s="21"/>
      <c r="LLM151" s="21"/>
      <c r="LLN151" s="21"/>
      <c r="LLO151" s="21"/>
      <c r="LLP151" s="21"/>
      <c r="LLQ151" s="21"/>
      <c r="LLR151" s="21"/>
      <c r="LLS151" s="21"/>
      <c r="LLT151" s="21"/>
      <c r="LLU151" s="21"/>
      <c r="LLV151" s="21"/>
      <c r="LLW151" s="21"/>
      <c r="LLX151" s="21"/>
      <c r="LLY151" s="21"/>
      <c r="LLZ151" s="21"/>
      <c r="LMA151" s="21"/>
      <c r="LMB151" s="21"/>
      <c r="LMC151" s="21"/>
      <c r="LMD151" s="21"/>
      <c r="LME151" s="21"/>
      <c r="LMF151" s="21"/>
      <c r="LMG151" s="21"/>
      <c r="LMH151" s="21"/>
      <c r="LMI151" s="21"/>
      <c r="LMJ151" s="21"/>
      <c r="LMK151" s="21"/>
      <c r="LML151" s="21"/>
      <c r="LMM151" s="21"/>
      <c r="LMN151" s="21"/>
      <c r="LMO151" s="21"/>
      <c r="LMP151" s="21"/>
      <c r="LMQ151" s="21"/>
      <c r="LMR151" s="21"/>
      <c r="LMS151" s="21"/>
      <c r="LMT151" s="21"/>
      <c r="LMU151" s="21"/>
      <c r="LMV151" s="21"/>
      <c r="LMW151" s="21"/>
      <c r="LMX151" s="21"/>
      <c r="LMY151" s="21"/>
      <c r="LMZ151" s="21"/>
      <c r="LNA151" s="21"/>
      <c r="LNB151" s="21"/>
      <c r="LNC151" s="21"/>
      <c r="LND151" s="21"/>
      <c r="LNE151" s="21"/>
      <c r="LNF151" s="21"/>
      <c r="LNG151" s="21"/>
      <c r="LNH151" s="21"/>
      <c r="LNI151" s="21"/>
      <c r="LNJ151" s="21"/>
      <c r="LNK151" s="21"/>
      <c r="LNL151" s="21"/>
      <c r="LNM151" s="21"/>
      <c r="LNN151" s="21"/>
      <c r="LNO151" s="21"/>
      <c r="LNP151" s="21"/>
      <c r="LNQ151" s="21"/>
      <c r="LNR151" s="21"/>
      <c r="LNS151" s="21"/>
      <c r="LNT151" s="21"/>
      <c r="LNU151" s="21"/>
      <c r="LNV151" s="21"/>
      <c r="LNW151" s="21"/>
      <c r="LNX151" s="21"/>
      <c r="LNY151" s="21"/>
      <c r="LNZ151" s="21"/>
      <c r="LOA151" s="21"/>
      <c r="LOB151" s="21"/>
      <c r="LOC151" s="21"/>
      <c r="LOD151" s="21"/>
      <c r="LOE151" s="21"/>
      <c r="LOF151" s="21"/>
      <c r="LOG151" s="21"/>
      <c r="LOH151" s="21"/>
      <c r="LOI151" s="21"/>
      <c r="LOJ151" s="21"/>
      <c r="LOK151" s="21"/>
      <c r="LOL151" s="21"/>
      <c r="LOM151" s="21"/>
      <c r="LON151" s="21"/>
      <c r="LOO151" s="21"/>
      <c r="LOP151" s="21"/>
      <c r="LOQ151" s="21"/>
      <c r="LOR151" s="21"/>
      <c r="LOS151" s="21"/>
      <c r="LOT151" s="21"/>
      <c r="LOU151" s="21"/>
      <c r="LOV151" s="21"/>
      <c r="LOW151" s="21"/>
      <c r="LOX151" s="21"/>
      <c r="LOY151" s="21"/>
      <c r="LOZ151" s="21"/>
      <c r="LPA151" s="21"/>
      <c r="LPB151" s="21"/>
      <c r="LPC151" s="21"/>
      <c r="LPD151" s="21"/>
      <c r="LPE151" s="21"/>
      <c r="LPF151" s="21"/>
      <c r="LPG151" s="21"/>
      <c r="LPH151" s="21"/>
      <c r="LPI151" s="21"/>
      <c r="LPJ151" s="21"/>
      <c r="LPK151" s="21"/>
      <c r="LPL151" s="21"/>
      <c r="LPM151" s="21"/>
      <c r="LPN151" s="21"/>
      <c r="LPO151" s="21"/>
      <c r="LPP151" s="21"/>
      <c r="LPQ151" s="21"/>
      <c r="LPR151" s="21"/>
      <c r="LPS151" s="21"/>
      <c r="LPT151" s="21"/>
      <c r="LPU151" s="21"/>
      <c r="LPV151" s="21"/>
      <c r="LPW151" s="21"/>
      <c r="LPX151" s="21"/>
      <c r="LPY151" s="21"/>
      <c r="LPZ151" s="21"/>
      <c r="LQA151" s="21"/>
      <c r="LQB151" s="21"/>
      <c r="LQC151" s="21"/>
      <c r="LQD151" s="21"/>
      <c r="LQE151" s="21"/>
      <c r="LQF151" s="21"/>
      <c r="LQG151" s="21"/>
      <c r="LQH151" s="21"/>
      <c r="LQI151" s="21"/>
      <c r="LQJ151" s="21"/>
      <c r="LQK151" s="21"/>
      <c r="LQL151" s="21"/>
      <c r="LQM151" s="21"/>
      <c r="LQN151" s="21"/>
      <c r="LQO151" s="21"/>
      <c r="LQP151" s="21"/>
      <c r="LQQ151" s="21"/>
      <c r="LQR151" s="21"/>
      <c r="LQS151" s="21"/>
      <c r="LQT151" s="21"/>
      <c r="LQU151" s="21"/>
      <c r="LQV151" s="21"/>
      <c r="LQW151" s="21"/>
      <c r="LQX151" s="21"/>
      <c r="LQY151" s="21"/>
      <c r="LQZ151" s="21"/>
      <c r="LRA151" s="21"/>
      <c r="LRB151" s="21"/>
      <c r="LRC151" s="21"/>
      <c r="LRD151" s="21"/>
      <c r="LRE151" s="21"/>
      <c r="LRF151" s="21"/>
      <c r="LRG151" s="21"/>
      <c r="LRH151" s="21"/>
      <c r="LRI151" s="21"/>
      <c r="LRJ151" s="21"/>
      <c r="LRK151" s="21"/>
      <c r="LRL151" s="21"/>
      <c r="LRM151" s="21"/>
      <c r="LRN151" s="21"/>
      <c r="LRO151" s="21"/>
      <c r="LRP151" s="21"/>
      <c r="LRQ151" s="21"/>
      <c r="LRR151" s="21"/>
      <c r="LRS151" s="21"/>
      <c r="LRT151" s="21"/>
      <c r="LRU151" s="21"/>
      <c r="LRV151" s="21"/>
      <c r="LRW151" s="21"/>
      <c r="LRX151" s="21"/>
      <c r="LRY151" s="21"/>
      <c r="LRZ151" s="21"/>
      <c r="LSA151" s="21"/>
      <c r="LSB151" s="21"/>
      <c r="LSC151" s="21"/>
      <c r="LSD151" s="21"/>
      <c r="LSE151" s="21"/>
      <c r="LSF151" s="21"/>
      <c r="LSG151" s="21"/>
      <c r="LSH151" s="21"/>
      <c r="LSI151" s="21"/>
      <c r="LSJ151" s="21"/>
      <c r="LSK151" s="21"/>
      <c r="LSL151" s="21"/>
      <c r="LSM151" s="21"/>
      <c r="LSN151" s="21"/>
      <c r="LSO151" s="21"/>
      <c r="LSP151" s="21"/>
      <c r="LSQ151" s="21"/>
      <c r="LSR151" s="21"/>
      <c r="LSS151" s="21"/>
      <c r="LST151" s="21"/>
      <c r="LSU151" s="21"/>
      <c r="LSV151" s="21"/>
      <c r="LSW151" s="21"/>
      <c r="LSX151" s="21"/>
      <c r="LSY151" s="21"/>
      <c r="LSZ151" s="21"/>
      <c r="LTA151" s="21"/>
      <c r="LTB151" s="21"/>
      <c r="LTC151" s="21"/>
      <c r="LTD151" s="21"/>
      <c r="LTE151" s="21"/>
      <c r="LTF151" s="21"/>
      <c r="LTG151" s="21"/>
      <c r="LTH151" s="21"/>
      <c r="LTI151" s="21"/>
      <c r="LTJ151" s="21"/>
      <c r="LTK151" s="21"/>
      <c r="LTL151" s="21"/>
      <c r="LTM151" s="21"/>
      <c r="LTN151" s="21"/>
      <c r="LTO151" s="21"/>
      <c r="LTP151" s="21"/>
      <c r="LTQ151" s="21"/>
      <c r="LTR151" s="21"/>
      <c r="LTS151" s="21"/>
      <c r="LTT151" s="21"/>
      <c r="LTU151" s="21"/>
      <c r="LTV151" s="21"/>
      <c r="LTW151" s="21"/>
      <c r="LTX151" s="21"/>
      <c r="LTY151" s="21"/>
      <c r="LTZ151" s="21"/>
      <c r="LUA151" s="21"/>
      <c r="LUB151" s="21"/>
      <c r="LUC151" s="21"/>
      <c r="LUD151" s="21"/>
      <c r="LUE151" s="21"/>
      <c r="LUF151" s="21"/>
      <c r="LUG151" s="21"/>
      <c r="LUH151" s="21"/>
      <c r="LUI151" s="21"/>
      <c r="LUJ151" s="21"/>
      <c r="LUK151" s="21"/>
      <c r="LUL151" s="21"/>
      <c r="LUM151" s="21"/>
      <c r="LUN151" s="21"/>
      <c r="LUO151" s="21"/>
      <c r="LUP151" s="21"/>
      <c r="LUQ151" s="21"/>
      <c r="LUR151" s="21"/>
      <c r="LUS151" s="21"/>
      <c r="LUT151" s="21"/>
      <c r="LUU151" s="21"/>
      <c r="LUV151" s="21"/>
      <c r="LUW151" s="21"/>
      <c r="LUX151" s="21"/>
      <c r="LUY151" s="21"/>
      <c r="LUZ151" s="21"/>
      <c r="LVA151" s="21"/>
      <c r="LVB151" s="21"/>
      <c r="LVC151" s="21"/>
      <c r="LVD151" s="21"/>
      <c r="LVE151" s="21"/>
      <c r="LVF151" s="21"/>
      <c r="LVG151" s="21"/>
      <c r="LVH151" s="21"/>
      <c r="LVI151" s="21"/>
      <c r="LVJ151" s="21"/>
      <c r="LVK151" s="21"/>
      <c r="LVL151" s="21"/>
      <c r="LVM151" s="21"/>
      <c r="LVN151" s="21"/>
      <c r="LVO151" s="21"/>
      <c r="LVP151" s="21"/>
      <c r="LVQ151" s="21"/>
      <c r="LVR151" s="21"/>
      <c r="LVS151" s="21"/>
      <c r="LVT151" s="21"/>
      <c r="LVU151" s="21"/>
      <c r="LVV151" s="21"/>
      <c r="LVW151" s="21"/>
      <c r="LVX151" s="21"/>
      <c r="LVY151" s="21"/>
      <c r="LVZ151" s="21"/>
      <c r="LWA151" s="21"/>
      <c r="LWB151" s="21"/>
      <c r="LWC151" s="21"/>
      <c r="LWD151" s="21"/>
      <c r="LWE151" s="21"/>
      <c r="LWF151" s="21"/>
      <c r="LWG151" s="21"/>
      <c r="LWH151" s="21"/>
      <c r="LWI151" s="21"/>
      <c r="LWJ151" s="21"/>
      <c r="LWK151" s="21"/>
      <c r="LWL151" s="21"/>
      <c r="LWM151" s="21"/>
      <c r="LWN151" s="21"/>
      <c r="LWO151" s="21"/>
      <c r="LWP151" s="21"/>
      <c r="LWQ151" s="21"/>
      <c r="LWR151" s="21"/>
      <c r="LWS151" s="21"/>
      <c r="LWT151" s="21"/>
      <c r="LWU151" s="21"/>
      <c r="LWV151" s="21"/>
      <c r="LWW151" s="21"/>
      <c r="LWX151" s="21"/>
      <c r="LWY151" s="21"/>
      <c r="LWZ151" s="21"/>
      <c r="LXA151" s="21"/>
      <c r="LXB151" s="21"/>
      <c r="LXC151" s="21"/>
      <c r="LXD151" s="21"/>
      <c r="LXE151" s="21"/>
      <c r="LXF151" s="21"/>
      <c r="LXG151" s="21"/>
      <c r="LXH151" s="21"/>
      <c r="LXI151" s="21"/>
      <c r="LXJ151" s="21"/>
      <c r="LXK151" s="21"/>
      <c r="LXL151" s="21"/>
      <c r="LXM151" s="21"/>
      <c r="LXN151" s="21"/>
      <c r="LXO151" s="21"/>
      <c r="LXP151" s="21"/>
      <c r="LXQ151" s="21"/>
      <c r="LXR151" s="21"/>
      <c r="LXS151" s="21"/>
      <c r="LXT151" s="21"/>
      <c r="LXU151" s="21"/>
      <c r="LXV151" s="21"/>
      <c r="LXW151" s="21"/>
      <c r="LXX151" s="21"/>
      <c r="LXY151" s="21"/>
      <c r="LXZ151" s="21"/>
      <c r="LYA151" s="21"/>
      <c r="LYB151" s="21"/>
      <c r="LYC151" s="21"/>
      <c r="LYD151" s="21"/>
      <c r="LYE151" s="21"/>
      <c r="LYF151" s="21"/>
      <c r="LYG151" s="21"/>
      <c r="LYH151" s="21"/>
      <c r="LYI151" s="21"/>
      <c r="LYJ151" s="21"/>
      <c r="LYK151" s="21"/>
      <c r="LYL151" s="21"/>
      <c r="LYM151" s="21"/>
      <c r="LYN151" s="21"/>
      <c r="LYO151" s="21"/>
      <c r="LYP151" s="21"/>
      <c r="LYQ151" s="21"/>
      <c r="LYR151" s="21"/>
      <c r="LYS151" s="21"/>
      <c r="LYT151" s="21"/>
      <c r="LYU151" s="21"/>
      <c r="LYV151" s="21"/>
      <c r="LYW151" s="21"/>
      <c r="LYX151" s="21"/>
      <c r="LYY151" s="21"/>
      <c r="LYZ151" s="21"/>
      <c r="LZA151" s="21"/>
      <c r="LZB151" s="21"/>
      <c r="LZC151" s="21"/>
      <c r="LZD151" s="21"/>
      <c r="LZE151" s="21"/>
      <c r="LZF151" s="21"/>
      <c r="LZG151" s="21"/>
      <c r="LZH151" s="21"/>
      <c r="LZI151" s="21"/>
      <c r="LZJ151" s="21"/>
      <c r="LZK151" s="21"/>
      <c r="LZL151" s="21"/>
      <c r="LZM151" s="21"/>
      <c r="LZN151" s="21"/>
      <c r="LZO151" s="21"/>
      <c r="LZP151" s="21"/>
      <c r="LZQ151" s="21"/>
      <c r="LZR151" s="21"/>
      <c r="LZS151" s="21"/>
      <c r="LZT151" s="21"/>
      <c r="LZU151" s="21"/>
      <c r="LZV151" s="21"/>
      <c r="LZW151" s="21"/>
      <c r="LZX151" s="21"/>
      <c r="LZY151" s="21"/>
      <c r="LZZ151" s="21"/>
      <c r="MAA151" s="21"/>
      <c r="MAB151" s="21"/>
      <c r="MAC151" s="21"/>
      <c r="MAD151" s="21"/>
      <c r="MAE151" s="21"/>
      <c r="MAF151" s="21"/>
      <c r="MAG151" s="21"/>
      <c r="MAH151" s="21"/>
      <c r="MAI151" s="21"/>
      <c r="MAJ151" s="21"/>
      <c r="MAK151" s="21"/>
      <c r="MAL151" s="21"/>
      <c r="MAM151" s="21"/>
      <c r="MAN151" s="21"/>
      <c r="MAO151" s="21"/>
      <c r="MAP151" s="21"/>
      <c r="MAQ151" s="21"/>
      <c r="MAR151" s="21"/>
      <c r="MAS151" s="21"/>
      <c r="MAT151" s="21"/>
      <c r="MAU151" s="21"/>
      <c r="MAV151" s="21"/>
      <c r="MAW151" s="21"/>
      <c r="MAX151" s="21"/>
      <c r="MAY151" s="21"/>
      <c r="MAZ151" s="21"/>
      <c r="MBA151" s="21"/>
      <c r="MBB151" s="21"/>
      <c r="MBC151" s="21"/>
      <c r="MBD151" s="21"/>
      <c r="MBE151" s="21"/>
      <c r="MBF151" s="21"/>
      <c r="MBG151" s="21"/>
      <c r="MBH151" s="21"/>
      <c r="MBI151" s="21"/>
      <c r="MBJ151" s="21"/>
      <c r="MBK151" s="21"/>
      <c r="MBL151" s="21"/>
      <c r="MBM151" s="21"/>
      <c r="MBN151" s="21"/>
      <c r="MBO151" s="21"/>
      <c r="MBP151" s="21"/>
      <c r="MBQ151" s="21"/>
      <c r="MBR151" s="21"/>
      <c r="MBS151" s="21"/>
      <c r="MBT151" s="21"/>
      <c r="MBU151" s="21"/>
      <c r="MBV151" s="21"/>
      <c r="MBW151" s="21"/>
      <c r="MBX151" s="21"/>
      <c r="MBY151" s="21"/>
      <c r="MBZ151" s="21"/>
      <c r="MCA151" s="21"/>
      <c r="MCB151" s="21"/>
      <c r="MCC151" s="21"/>
      <c r="MCD151" s="21"/>
      <c r="MCE151" s="21"/>
      <c r="MCF151" s="21"/>
      <c r="MCG151" s="21"/>
      <c r="MCH151" s="21"/>
      <c r="MCI151" s="21"/>
      <c r="MCJ151" s="21"/>
      <c r="MCK151" s="21"/>
      <c r="MCL151" s="21"/>
      <c r="MCM151" s="21"/>
      <c r="MCN151" s="21"/>
      <c r="MCO151" s="21"/>
      <c r="MCP151" s="21"/>
      <c r="MCQ151" s="21"/>
      <c r="MCR151" s="21"/>
      <c r="MCS151" s="21"/>
      <c r="MCT151" s="21"/>
      <c r="MCU151" s="21"/>
      <c r="MCV151" s="21"/>
      <c r="MCW151" s="21"/>
      <c r="MCX151" s="21"/>
      <c r="MCY151" s="21"/>
      <c r="MCZ151" s="21"/>
      <c r="MDA151" s="21"/>
      <c r="MDB151" s="21"/>
      <c r="MDC151" s="21"/>
      <c r="MDD151" s="21"/>
      <c r="MDE151" s="21"/>
      <c r="MDF151" s="21"/>
      <c r="MDG151" s="21"/>
      <c r="MDH151" s="21"/>
      <c r="MDI151" s="21"/>
      <c r="MDJ151" s="21"/>
      <c r="MDK151" s="21"/>
      <c r="MDL151" s="21"/>
      <c r="MDM151" s="21"/>
      <c r="MDN151" s="21"/>
      <c r="MDO151" s="21"/>
      <c r="MDP151" s="21"/>
      <c r="MDQ151" s="21"/>
      <c r="MDR151" s="21"/>
      <c r="MDS151" s="21"/>
      <c r="MDT151" s="21"/>
      <c r="MDU151" s="21"/>
      <c r="MDV151" s="21"/>
      <c r="MDW151" s="21"/>
      <c r="MDX151" s="21"/>
      <c r="MDY151" s="21"/>
      <c r="MDZ151" s="21"/>
      <c r="MEA151" s="21"/>
      <c r="MEB151" s="21"/>
      <c r="MEC151" s="21"/>
      <c r="MED151" s="21"/>
      <c r="MEE151" s="21"/>
      <c r="MEF151" s="21"/>
      <c r="MEG151" s="21"/>
      <c r="MEH151" s="21"/>
      <c r="MEI151" s="21"/>
      <c r="MEJ151" s="21"/>
      <c r="MEK151" s="21"/>
      <c r="MEL151" s="21"/>
      <c r="MEM151" s="21"/>
      <c r="MEN151" s="21"/>
      <c r="MEO151" s="21"/>
      <c r="MEP151" s="21"/>
      <c r="MEQ151" s="21"/>
      <c r="MER151" s="21"/>
      <c r="MES151" s="21"/>
      <c r="MET151" s="21"/>
      <c r="MEU151" s="21"/>
      <c r="MEV151" s="21"/>
      <c r="MEW151" s="21"/>
      <c r="MEX151" s="21"/>
      <c r="MEY151" s="21"/>
      <c r="MEZ151" s="21"/>
      <c r="MFA151" s="21"/>
      <c r="MFB151" s="21"/>
      <c r="MFC151" s="21"/>
      <c r="MFD151" s="21"/>
      <c r="MFE151" s="21"/>
      <c r="MFF151" s="21"/>
      <c r="MFG151" s="21"/>
      <c r="MFH151" s="21"/>
      <c r="MFI151" s="21"/>
      <c r="MFJ151" s="21"/>
      <c r="MFK151" s="21"/>
      <c r="MFL151" s="21"/>
      <c r="MFM151" s="21"/>
      <c r="MFN151" s="21"/>
      <c r="MFO151" s="21"/>
      <c r="MFP151" s="21"/>
      <c r="MFQ151" s="21"/>
      <c r="MFR151" s="21"/>
      <c r="MFS151" s="21"/>
      <c r="MFT151" s="21"/>
      <c r="MFU151" s="21"/>
      <c r="MFV151" s="21"/>
      <c r="MFW151" s="21"/>
      <c r="MFX151" s="21"/>
      <c r="MFY151" s="21"/>
      <c r="MFZ151" s="21"/>
      <c r="MGA151" s="21"/>
      <c r="MGB151" s="21"/>
      <c r="MGC151" s="21"/>
      <c r="MGD151" s="21"/>
      <c r="MGE151" s="21"/>
      <c r="MGF151" s="21"/>
      <c r="MGG151" s="21"/>
      <c r="MGH151" s="21"/>
      <c r="MGI151" s="21"/>
      <c r="MGJ151" s="21"/>
      <c r="MGK151" s="21"/>
      <c r="MGL151" s="21"/>
      <c r="MGM151" s="21"/>
      <c r="MGN151" s="21"/>
      <c r="MGO151" s="21"/>
      <c r="MGP151" s="21"/>
      <c r="MGQ151" s="21"/>
      <c r="MGR151" s="21"/>
      <c r="MGS151" s="21"/>
      <c r="MGT151" s="21"/>
      <c r="MGU151" s="21"/>
      <c r="MGV151" s="21"/>
      <c r="MGW151" s="21"/>
      <c r="MGX151" s="21"/>
      <c r="MGY151" s="21"/>
      <c r="MGZ151" s="21"/>
      <c r="MHA151" s="21"/>
      <c r="MHB151" s="21"/>
      <c r="MHC151" s="21"/>
      <c r="MHD151" s="21"/>
      <c r="MHE151" s="21"/>
      <c r="MHF151" s="21"/>
      <c r="MHG151" s="21"/>
      <c r="MHH151" s="21"/>
      <c r="MHI151" s="21"/>
      <c r="MHJ151" s="21"/>
      <c r="MHK151" s="21"/>
      <c r="MHL151" s="21"/>
      <c r="MHM151" s="21"/>
      <c r="MHN151" s="21"/>
      <c r="MHO151" s="21"/>
      <c r="MHP151" s="21"/>
      <c r="MHQ151" s="21"/>
      <c r="MHR151" s="21"/>
      <c r="MHS151" s="21"/>
      <c r="MHT151" s="21"/>
      <c r="MHU151" s="21"/>
      <c r="MHV151" s="21"/>
      <c r="MHW151" s="21"/>
      <c r="MHX151" s="21"/>
      <c r="MHY151" s="21"/>
      <c r="MHZ151" s="21"/>
      <c r="MIA151" s="21"/>
      <c r="MIB151" s="21"/>
      <c r="MIC151" s="21"/>
      <c r="MID151" s="21"/>
      <c r="MIE151" s="21"/>
      <c r="MIF151" s="21"/>
      <c r="MIG151" s="21"/>
      <c r="MIH151" s="21"/>
      <c r="MII151" s="21"/>
      <c r="MIJ151" s="21"/>
      <c r="MIK151" s="21"/>
      <c r="MIL151" s="21"/>
      <c r="MIM151" s="21"/>
      <c r="MIN151" s="21"/>
      <c r="MIO151" s="21"/>
      <c r="MIP151" s="21"/>
      <c r="MIQ151" s="21"/>
      <c r="MIR151" s="21"/>
      <c r="MIS151" s="21"/>
      <c r="MIT151" s="21"/>
      <c r="MIU151" s="21"/>
      <c r="MIV151" s="21"/>
      <c r="MIW151" s="21"/>
      <c r="MIX151" s="21"/>
      <c r="MIY151" s="21"/>
      <c r="MIZ151" s="21"/>
      <c r="MJA151" s="21"/>
      <c r="MJB151" s="21"/>
      <c r="MJC151" s="21"/>
      <c r="MJD151" s="21"/>
      <c r="MJE151" s="21"/>
      <c r="MJF151" s="21"/>
      <c r="MJG151" s="21"/>
      <c r="MJH151" s="21"/>
      <c r="MJI151" s="21"/>
      <c r="MJJ151" s="21"/>
      <c r="MJK151" s="21"/>
      <c r="MJL151" s="21"/>
      <c r="MJM151" s="21"/>
      <c r="MJN151" s="21"/>
      <c r="MJO151" s="21"/>
      <c r="MJP151" s="21"/>
      <c r="MJQ151" s="21"/>
      <c r="MJR151" s="21"/>
      <c r="MJS151" s="21"/>
      <c r="MJT151" s="21"/>
      <c r="MJU151" s="21"/>
      <c r="MJV151" s="21"/>
      <c r="MJW151" s="21"/>
      <c r="MJX151" s="21"/>
      <c r="MJY151" s="21"/>
      <c r="MJZ151" s="21"/>
      <c r="MKA151" s="21"/>
      <c r="MKB151" s="21"/>
      <c r="MKC151" s="21"/>
      <c r="MKD151" s="21"/>
      <c r="MKE151" s="21"/>
      <c r="MKF151" s="21"/>
      <c r="MKG151" s="21"/>
      <c r="MKH151" s="21"/>
      <c r="MKI151" s="21"/>
      <c r="MKJ151" s="21"/>
      <c r="MKK151" s="21"/>
      <c r="MKL151" s="21"/>
      <c r="MKM151" s="21"/>
      <c r="MKN151" s="21"/>
      <c r="MKO151" s="21"/>
      <c r="MKP151" s="21"/>
      <c r="MKQ151" s="21"/>
      <c r="MKR151" s="21"/>
      <c r="MKS151" s="21"/>
      <c r="MKT151" s="21"/>
      <c r="MKU151" s="21"/>
      <c r="MKV151" s="21"/>
      <c r="MKW151" s="21"/>
      <c r="MKX151" s="21"/>
      <c r="MKY151" s="21"/>
      <c r="MKZ151" s="21"/>
      <c r="MLA151" s="21"/>
      <c r="MLB151" s="21"/>
      <c r="MLC151" s="21"/>
      <c r="MLD151" s="21"/>
      <c r="MLE151" s="21"/>
      <c r="MLF151" s="21"/>
      <c r="MLG151" s="21"/>
      <c r="MLH151" s="21"/>
      <c r="MLI151" s="21"/>
      <c r="MLJ151" s="21"/>
      <c r="MLK151" s="21"/>
      <c r="MLL151" s="21"/>
      <c r="MLM151" s="21"/>
      <c r="MLN151" s="21"/>
      <c r="MLO151" s="21"/>
      <c r="MLP151" s="21"/>
      <c r="MLQ151" s="21"/>
      <c r="MLR151" s="21"/>
      <c r="MLS151" s="21"/>
      <c r="MLT151" s="21"/>
      <c r="MLU151" s="21"/>
      <c r="MLV151" s="21"/>
      <c r="MLW151" s="21"/>
      <c r="MLX151" s="21"/>
      <c r="MLY151" s="21"/>
      <c r="MLZ151" s="21"/>
      <c r="MMA151" s="21"/>
      <c r="MMB151" s="21"/>
      <c r="MMC151" s="21"/>
      <c r="MMD151" s="21"/>
      <c r="MME151" s="21"/>
      <c r="MMF151" s="21"/>
      <c r="MMG151" s="21"/>
      <c r="MMH151" s="21"/>
      <c r="MMI151" s="21"/>
      <c r="MMJ151" s="21"/>
      <c r="MMK151" s="21"/>
      <c r="MML151" s="21"/>
      <c r="MMM151" s="21"/>
      <c r="MMN151" s="21"/>
      <c r="MMO151" s="21"/>
      <c r="MMP151" s="21"/>
      <c r="MMQ151" s="21"/>
      <c r="MMR151" s="21"/>
      <c r="MMS151" s="21"/>
      <c r="MMT151" s="21"/>
      <c r="MMU151" s="21"/>
      <c r="MMV151" s="21"/>
      <c r="MMW151" s="21"/>
      <c r="MMX151" s="21"/>
      <c r="MMY151" s="21"/>
      <c r="MMZ151" s="21"/>
      <c r="MNA151" s="21"/>
      <c r="MNB151" s="21"/>
      <c r="MNC151" s="21"/>
      <c r="MND151" s="21"/>
      <c r="MNE151" s="21"/>
      <c r="MNF151" s="21"/>
      <c r="MNG151" s="21"/>
      <c r="MNH151" s="21"/>
      <c r="MNI151" s="21"/>
      <c r="MNJ151" s="21"/>
      <c r="MNK151" s="21"/>
      <c r="MNL151" s="21"/>
      <c r="MNM151" s="21"/>
      <c r="MNN151" s="21"/>
      <c r="MNO151" s="21"/>
      <c r="MNP151" s="21"/>
      <c r="MNQ151" s="21"/>
      <c r="MNR151" s="21"/>
      <c r="MNS151" s="21"/>
      <c r="MNT151" s="21"/>
      <c r="MNU151" s="21"/>
      <c r="MNV151" s="21"/>
      <c r="MNW151" s="21"/>
      <c r="MNX151" s="21"/>
      <c r="MNY151" s="21"/>
      <c r="MNZ151" s="21"/>
      <c r="MOA151" s="21"/>
      <c r="MOB151" s="21"/>
      <c r="MOC151" s="21"/>
      <c r="MOD151" s="21"/>
      <c r="MOE151" s="21"/>
      <c r="MOF151" s="21"/>
      <c r="MOG151" s="21"/>
      <c r="MOH151" s="21"/>
      <c r="MOI151" s="21"/>
      <c r="MOJ151" s="21"/>
      <c r="MOK151" s="21"/>
      <c r="MOL151" s="21"/>
      <c r="MOM151" s="21"/>
      <c r="MON151" s="21"/>
      <c r="MOO151" s="21"/>
      <c r="MOP151" s="21"/>
      <c r="MOQ151" s="21"/>
      <c r="MOR151" s="21"/>
      <c r="MOS151" s="21"/>
      <c r="MOT151" s="21"/>
      <c r="MOU151" s="21"/>
      <c r="MOV151" s="21"/>
      <c r="MOW151" s="21"/>
      <c r="MOX151" s="21"/>
      <c r="MOY151" s="21"/>
      <c r="MOZ151" s="21"/>
      <c r="MPA151" s="21"/>
      <c r="MPB151" s="21"/>
      <c r="MPC151" s="21"/>
      <c r="MPD151" s="21"/>
      <c r="MPE151" s="21"/>
      <c r="MPF151" s="21"/>
      <c r="MPG151" s="21"/>
      <c r="MPH151" s="21"/>
      <c r="MPI151" s="21"/>
      <c r="MPJ151" s="21"/>
      <c r="MPK151" s="21"/>
      <c r="MPL151" s="21"/>
      <c r="MPM151" s="21"/>
      <c r="MPN151" s="21"/>
      <c r="MPO151" s="21"/>
      <c r="MPP151" s="21"/>
      <c r="MPQ151" s="21"/>
      <c r="MPR151" s="21"/>
      <c r="MPS151" s="21"/>
      <c r="MPT151" s="21"/>
      <c r="MPU151" s="21"/>
      <c r="MPV151" s="21"/>
      <c r="MPW151" s="21"/>
      <c r="MPX151" s="21"/>
      <c r="MPY151" s="21"/>
      <c r="MPZ151" s="21"/>
      <c r="MQA151" s="21"/>
      <c r="MQB151" s="21"/>
      <c r="MQC151" s="21"/>
      <c r="MQD151" s="21"/>
      <c r="MQE151" s="21"/>
      <c r="MQF151" s="21"/>
      <c r="MQG151" s="21"/>
      <c r="MQH151" s="21"/>
      <c r="MQI151" s="21"/>
      <c r="MQJ151" s="21"/>
      <c r="MQK151" s="21"/>
      <c r="MQL151" s="21"/>
      <c r="MQM151" s="21"/>
      <c r="MQN151" s="21"/>
      <c r="MQO151" s="21"/>
      <c r="MQP151" s="21"/>
      <c r="MQQ151" s="21"/>
      <c r="MQR151" s="21"/>
      <c r="MQS151" s="21"/>
      <c r="MQT151" s="21"/>
      <c r="MQU151" s="21"/>
      <c r="MQV151" s="21"/>
      <c r="MQW151" s="21"/>
      <c r="MQX151" s="21"/>
      <c r="MQY151" s="21"/>
      <c r="MQZ151" s="21"/>
      <c r="MRA151" s="21"/>
      <c r="MRB151" s="21"/>
      <c r="MRC151" s="21"/>
      <c r="MRD151" s="21"/>
      <c r="MRE151" s="21"/>
      <c r="MRF151" s="21"/>
      <c r="MRG151" s="21"/>
      <c r="MRH151" s="21"/>
      <c r="MRI151" s="21"/>
      <c r="MRJ151" s="21"/>
      <c r="MRK151" s="21"/>
      <c r="MRL151" s="21"/>
      <c r="MRM151" s="21"/>
      <c r="MRN151" s="21"/>
      <c r="MRO151" s="21"/>
      <c r="MRP151" s="21"/>
      <c r="MRQ151" s="21"/>
      <c r="MRR151" s="21"/>
      <c r="MRS151" s="21"/>
      <c r="MRT151" s="21"/>
      <c r="MRU151" s="21"/>
      <c r="MRV151" s="21"/>
      <c r="MRW151" s="21"/>
      <c r="MRX151" s="21"/>
      <c r="MRY151" s="21"/>
      <c r="MRZ151" s="21"/>
      <c r="MSA151" s="21"/>
      <c r="MSB151" s="21"/>
      <c r="MSC151" s="21"/>
      <c r="MSD151" s="21"/>
      <c r="MSE151" s="21"/>
      <c r="MSF151" s="21"/>
      <c r="MSG151" s="21"/>
      <c r="MSH151" s="21"/>
      <c r="MSI151" s="21"/>
      <c r="MSJ151" s="21"/>
      <c r="MSK151" s="21"/>
      <c r="MSL151" s="21"/>
      <c r="MSM151" s="21"/>
      <c r="MSN151" s="21"/>
      <c r="MSO151" s="21"/>
      <c r="MSP151" s="21"/>
      <c r="MSQ151" s="21"/>
      <c r="MSR151" s="21"/>
      <c r="MSS151" s="21"/>
      <c r="MST151" s="21"/>
      <c r="MSU151" s="21"/>
      <c r="MSV151" s="21"/>
      <c r="MSW151" s="21"/>
      <c r="MSX151" s="21"/>
      <c r="MSY151" s="21"/>
      <c r="MSZ151" s="21"/>
      <c r="MTA151" s="21"/>
      <c r="MTB151" s="21"/>
      <c r="MTC151" s="21"/>
      <c r="MTD151" s="21"/>
      <c r="MTE151" s="21"/>
      <c r="MTF151" s="21"/>
      <c r="MTG151" s="21"/>
      <c r="MTH151" s="21"/>
      <c r="MTI151" s="21"/>
      <c r="MTJ151" s="21"/>
      <c r="MTK151" s="21"/>
      <c r="MTL151" s="21"/>
      <c r="MTM151" s="21"/>
      <c r="MTN151" s="21"/>
      <c r="MTO151" s="21"/>
      <c r="MTP151" s="21"/>
      <c r="MTQ151" s="21"/>
      <c r="MTR151" s="21"/>
      <c r="MTS151" s="21"/>
      <c r="MTT151" s="21"/>
      <c r="MTU151" s="21"/>
      <c r="MTV151" s="21"/>
      <c r="MTW151" s="21"/>
      <c r="MTX151" s="21"/>
      <c r="MTY151" s="21"/>
      <c r="MTZ151" s="21"/>
      <c r="MUA151" s="21"/>
      <c r="MUB151" s="21"/>
      <c r="MUC151" s="21"/>
      <c r="MUD151" s="21"/>
      <c r="MUE151" s="21"/>
      <c r="MUF151" s="21"/>
      <c r="MUG151" s="21"/>
      <c r="MUH151" s="21"/>
      <c r="MUI151" s="21"/>
      <c r="MUJ151" s="21"/>
      <c r="MUK151" s="21"/>
      <c r="MUL151" s="21"/>
      <c r="MUM151" s="21"/>
      <c r="MUN151" s="21"/>
      <c r="MUO151" s="21"/>
      <c r="MUP151" s="21"/>
      <c r="MUQ151" s="21"/>
      <c r="MUR151" s="21"/>
      <c r="MUS151" s="21"/>
      <c r="MUT151" s="21"/>
      <c r="MUU151" s="21"/>
      <c r="MUV151" s="21"/>
      <c r="MUW151" s="21"/>
      <c r="MUX151" s="21"/>
      <c r="MUY151" s="21"/>
      <c r="MUZ151" s="21"/>
      <c r="MVA151" s="21"/>
      <c r="MVB151" s="21"/>
      <c r="MVC151" s="21"/>
      <c r="MVD151" s="21"/>
      <c r="MVE151" s="21"/>
      <c r="MVF151" s="21"/>
      <c r="MVG151" s="21"/>
      <c r="MVH151" s="21"/>
      <c r="MVI151" s="21"/>
      <c r="MVJ151" s="21"/>
      <c r="MVK151" s="21"/>
      <c r="MVL151" s="21"/>
      <c r="MVM151" s="21"/>
      <c r="MVN151" s="21"/>
      <c r="MVO151" s="21"/>
      <c r="MVP151" s="21"/>
      <c r="MVQ151" s="21"/>
      <c r="MVR151" s="21"/>
      <c r="MVS151" s="21"/>
      <c r="MVT151" s="21"/>
      <c r="MVU151" s="21"/>
      <c r="MVV151" s="21"/>
      <c r="MVW151" s="21"/>
      <c r="MVX151" s="21"/>
      <c r="MVY151" s="21"/>
      <c r="MVZ151" s="21"/>
      <c r="MWA151" s="21"/>
      <c r="MWB151" s="21"/>
      <c r="MWC151" s="21"/>
      <c r="MWD151" s="21"/>
      <c r="MWE151" s="21"/>
      <c r="MWF151" s="21"/>
      <c r="MWG151" s="21"/>
      <c r="MWH151" s="21"/>
      <c r="MWI151" s="21"/>
      <c r="MWJ151" s="21"/>
      <c r="MWK151" s="21"/>
      <c r="MWL151" s="21"/>
      <c r="MWM151" s="21"/>
      <c r="MWN151" s="21"/>
      <c r="MWO151" s="21"/>
      <c r="MWP151" s="21"/>
      <c r="MWQ151" s="21"/>
      <c r="MWR151" s="21"/>
      <c r="MWS151" s="21"/>
      <c r="MWT151" s="21"/>
      <c r="MWU151" s="21"/>
      <c r="MWV151" s="21"/>
      <c r="MWW151" s="21"/>
      <c r="MWX151" s="21"/>
      <c r="MWY151" s="21"/>
      <c r="MWZ151" s="21"/>
      <c r="MXA151" s="21"/>
      <c r="MXB151" s="21"/>
      <c r="MXC151" s="21"/>
      <c r="MXD151" s="21"/>
      <c r="MXE151" s="21"/>
      <c r="MXF151" s="21"/>
      <c r="MXG151" s="21"/>
      <c r="MXH151" s="21"/>
      <c r="MXI151" s="21"/>
      <c r="MXJ151" s="21"/>
      <c r="MXK151" s="21"/>
      <c r="MXL151" s="21"/>
      <c r="MXM151" s="21"/>
      <c r="MXN151" s="21"/>
      <c r="MXO151" s="21"/>
      <c r="MXP151" s="21"/>
      <c r="MXQ151" s="21"/>
      <c r="MXR151" s="21"/>
      <c r="MXS151" s="21"/>
      <c r="MXT151" s="21"/>
      <c r="MXU151" s="21"/>
      <c r="MXV151" s="21"/>
      <c r="MXW151" s="21"/>
      <c r="MXX151" s="21"/>
      <c r="MXY151" s="21"/>
      <c r="MXZ151" s="21"/>
      <c r="MYA151" s="21"/>
      <c r="MYB151" s="21"/>
      <c r="MYC151" s="21"/>
      <c r="MYD151" s="21"/>
      <c r="MYE151" s="21"/>
      <c r="MYF151" s="21"/>
      <c r="MYG151" s="21"/>
      <c r="MYH151" s="21"/>
      <c r="MYI151" s="21"/>
      <c r="MYJ151" s="21"/>
      <c r="MYK151" s="21"/>
      <c r="MYL151" s="21"/>
      <c r="MYM151" s="21"/>
      <c r="MYN151" s="21"/>
      <c r="MYO151" s="21"/>
      <c r="MYP151" s="21"/>
      <c r="MYQ151" s="21"/>
      <c r="MYR151" s="21"/>
      <c r="MYS151" s="21"/>
      <c r="MYT151" s="21"/>
      <c r="MYU151" s="21"/>
      <c r="MYV151" s="21"/>
      <c r="MYW151" s="21"/>
      <c r="MYX151" s="21"/>
      <c r="MYY151" s="21"/>
      <c r="MYZ151" s="21"/>
      <c r="MZA151" s="21"/>
      <c r="MZB151" s="21"/>
      <c r="MZC151" s="21"/>
      <c r="MZD151" s="21"/>
      <c r="MZE151" s="21"/>
      <c r="MZF151" s="21"/>
      <c r="MZG151" s="21"/>
      <c r="MZH151" s="21"/>
      <c r="MZI151" s="21"/>
      <c r="MZJ151" s="21"/>
      <c r="MZK151" s="21"/>
      <c r="MZL151" s="21"/>
      <c r="MZM151" s="21"/>
      <c r="MZN151" s="21"/>
      <c r="MZO151" s="21"/>
      <c r="MZP151" s="21"/>
      <c r="MZQ151" s="21"/>
      <c r="MZR151" s="21"/>
      <c r="MZS151" s="21"/>
      <c r="MZT151" s="21"/>
      <c r="MZU151" s="21"/>
      <c r="MZV151" s="21"/>
      <c r="MZW151" s="21"/>
      <c r="MZX151" s="21"/>
      <c r="MZY151" s="21"/>
      <c r="MZZ151" s="21"/>
      <c r="NAA151" s="21"/>
      <c r="NAB151" s="21"/>
      <c r="NAC151" s="21"/>
      <c r="NAD151" s="21"/>
      <c r="NAE151" s="21"/>
      <c r="NAF151" s="21"/>
      <c r="NAG151" s="21"/>
      <c r="NAH151" s="21"/>
      <c r="NAI151" s="21"/>
      <c r="NAJ151" s="21"/>
      <c r="NAK151" s="21"/>
      <c r="NAL151" s="21"/>
      <c r="NAM151" s="21"/>
      <c r="NAN151" s="21"/>
      <c r="NAO151" s="21"/>
      <c r="NAP151" s="21"/>
      <c r="NAQ151" s="21"/>
      <c r="NAR151" s="21"/>
      <c r="NAS151" s="21"/>
      <c r="NAT151" s="21"/>
      <c r="NAU151" s="21"/>
      <c r="NAV151" s="21"/>
      <c r="NAW151" s="21"/>
      <c r="NAX151" s="21"/>
      <c r="NAY151" s="21"/>
      <c r="NAZ151" s="21"/>
      <c r="NBA151" s="21"/>
      <c r="NBB151" s="21"/>
      <c r="NBC151" s="21"/>
      <c r="NBD151" s="21"/>
      <c r="NBE151" s="21"/>
      <c r="NBF151" s="21"/>
      <c r="NBG151" s="21"/>
      <c r="NBH151" s="21"/>
      <c r="NBI151" s="21"/>
      <c r="NBJ151" s="21"/>
      <c r="NBK151" s="21"/>
      <c r="NBL151" s="21"/>
      <c r="NBM151" s="21"/>
      <c r="NBN151" s="21"/>
      <c r="NBO151" s="21"/>
      <c r="NBP151" s="21"/>
      <c r="NBQ151" s="21"/>
      <c r="NBR151" s="21"/>
      <c r="NBS151" s="21"/>
      <c r="NBT151" s="21"/>
      <c r="NBU151" s="21"/>
      <c r="NBV151" s="21"/>
      <c r="NBW151" s="21"/>
      <c r="NBX151" s="21"/>
      <c r="NBY151" s="21"/>
      <c r="NBZ151" s="21"/>
      <c r="NCA151" s="21"/>
      <c r="NCB151" s="21"/>
      <c r="NCC151" s="21"/>
      <c r="NCD151" s="21"/>
      <c r="NCE151" s="21"/>
      <c r="NCF151" s="21"/>
      <c r="NCG151" s="21"/>
      <c r="NCH151" s="21"/>
      <c r="NCI151" s="21"/>
      <c r="NCJ151" s="21"/>
      <c r="NCK151" s="21"/>
      <c r="NCL151" s="21"/>
      <c r="NCM151" s="21"/>
      <c r="NCN151" s="21"/>
      <c r="NCO151" s="21"/>
      <c r="NCP151" s="21"/>
      <c r="NCQ151" s="21"/>
      <c r="NCR151" s="21"/>
      <c r="NCS151" s="21"/>
      <c r="NCT151" s="21"/>
      <c r="NCU151" s="21"/>
      <c r="NCV151" s="21"/>
      <c r="NCW151" s="21"/>
      <c r="NCX151" s="21"/>
      <c r="NCY151" s="21"/>
      <c r="NCZ151" s="21"/>
      <c r="NDA151" s="21"/>
      <c r="NDB151" s="21"/>
      <c r="NDC151" s="21"/>
      <c r="NDD151" s="21"/>
      <c r="NDE151" s="21"/>
      <c r="NDF151" s="21"/>
      <c r="NDG151" s="21"/>
      <c r="NDH151" s="21"/>
      <c r="NDI151" s="21"/>
      <c r="NDJ151" s="21"/>
      <c r="NDK151" s="21"/>
      <c r="NDL151" s="21"/>
      <c r="NDM151" s="21"/>
      <c r="NDN151" s="21"/>
      <c r="NDO151" s="21"/>
      <c r="NDP151" s="21"/>
      <c r="NDQ151" s="21"/>
      <c r="NDR151" s="21"/>
      <c r="NDS151" s="21"/>
      <c r="NDT151" s="21"/>
      <c r="NDU151" s="21"/>
      <c r="NDV151" s="21"/>
      <c r="NDW151" s="21"/>
      <c r="NDX151" s="21"/>
      <c r="NDY151" s="21"/>
      <c r="NDZ151" s="21"/>
      <c r="NEA151" s="21"/>
      <c r="NEB151" s="21"/>
      <c r="NEC151" s="21"/>
      <c r="NED151" s="21"/>
      <c r="NEE151" s="21"/>
      <c r="NEF151" s="21"/>
      <c r="NEG151" s="21"/>
      <c r="NEH151" s="21"/>
      <c r="NEI151" s="21"/>
      <c r="NEJ151" s="21"/>
      <c r="NEK151" s="21"/>
      <c r="NEL151" s="21"/>
      <c r="NEM151" s="21"/>
      <c r="NEN151" s="21"/>
      <c r="NEO151" s="21"/>
      <c r="NEP151" s="21"/>
      <c r="NEQ151" s="21"/>
      <c r="NER151" s="21"/>
      <c r="NES151" s="21"/>
      <c r="NET151" s="21"/>
      <c r="NEU151" s="21"/>
      <c r="NEV151" s="21"/>
      <c r="NEW151" s="21"/>
      <c r="NEX151" s="21"/>
      <c r="NEY151" s="21"/>
      <c r="NEZ151" s="21"/>
      <c r="NFA151" s="21"/>
      <c r="NFB151" s="21"/>
      <c r="NFC151" s="21"/>
      <c r="NFD151" s="21"/>
      <c r="NFE151" s="21"/>
      <c r="NFF151" s="21"/>
      <c r="NFG151" s="21"/>
      <c r="NFH151" s="21"/>
      <c r="NFI151" s="21"/>
      <c r="NFJ151" s="21"/>
      <c r="NFK151" s="21"/>
      <c r="NFL151" s="21"/>
      <c r="NFM151" s="21"/>
      <c r="NFN151" s="21"/>
      <c r="NFO151" s="21"/>
      <c r="NFP151" s="21"/>
      <c r="NFQ151" s="21"/>
      <c r="NFR151" s="21"/>
      <c r="NFS151" s="21"/>
      <c r="NFT151" s="21"/>
      <c r="NFU151" s="21"/>
      <c r="NFV151" s="21"/>
      <c r="NFW151" s="21"/>
      <c r="NFX151" s="21"/>
      <c r="NFY151" s="21"/>
      <c r="NFZ151" s="21"/>
      <c r="NGA151" s="21"/>
      <c r="NGB151" s="21"/>
      <c r="NGC151" s="21"/>
      <c r="NGD151" s="21"/>
      <c r="NGE151" s="21"/>
      <c r="NGF151" s="21"/>
      <c r="NGG151" s="21"/>
      <c r="NGH151" s="21"/>
      <c r="NGI151" s="21"/>
      <c r="NGJ151" s="21"/>
      <c r="NGK151" s="21"/>
      <c r="NGL151" s="21"/>
      <c r="NGM151" s="21"/>
      <c r="NGN151" s="21"/>
      <c r="NGO151" s="21"/>
      <c r="NGP151" s="21"/>
      <c r="NGQ151" s="21"/>
      <c r="NGR151" s="21"/>
      <c r="NGS151" s="21"/>
      <c r="NGT151" s="21"/>
      <c r="NGU151" s="21"/>
      <c r="NGV151" s="21"/>
      <c r="NGW151" s="21"/>
      <c r="NGX151" s="21"/>
      <c r="NGY151" s="21"/>
      <c r="NGZ151" s="21"/>
      <c r="NHA151" s="21"/>
      <c r="NHB151" s="21"/>
      <c r="NHC151" s="21"/>
      <c r="NHD151" s="21"/>
      <c r="NHE151" s="21"/>
      <c r="NHF151" s="21"/>
      <c r="NHG151" s="21"/>
      <c r="NHH151" s="21"/>
      <c r="NHI151" s="21"/>
      <c r="NHJ151" s="21"/>
      <c r="NHK151" s="21"/>
      <c r="NHL151" s="21"/>
      <c r="NHM151" s="21"/>
      <c r="NHN151" s="21"/>
      <c r="NHO151" s="21"/>
      <c r="NHP151" s="21"/>
      <c r="NHQ151" s="21"/>
      <c r="NHR151" s="21"/>
      <c r="NHS151" s="21"/>
      <c r="NHT151" s="21"/>
      <c r="NHU151" s="21"/>
      <c r="NHV151" s="21"/>
      <c r="NHW151" s="21"/>
      <c r="NHX151" s="21"/>
      <c r="NHY151" s="21"/>
      <c r="NHZ151" s="21"/>
      <c r="NIA151" s="21"/>
      <c r="NIB151" s="21"/>
      <c r="NIC151" s="21"/>
      <c r="NID151" s="21"/>
      <c r="NIE151" s="21"/>
      <c r="NIF151" s="21"/>
      <c r="NIG151" s="21"/>
      <c r="NIH151" s="21"/>
      <c r="NII151" s="21"/>
      <c r="NIJ151" s="21"/>
      <c r="NIK151" s="21"/>
      <c r="NIL151" s="21"/>
      <c r="NIM151" s="21"/>
      <c r="NIN151" s="21"/>
      <c r="NIO151" s="21"/>
      <c r="NIP151" s="21"/>
      <c r="NIQ151" s="21"/>
      <c r="NIR151" s="21"/>
      <c r="NIS151" s="21"/>
      <c r="NIT151" s="21"/>
      <c r="NIU151" s="21"/>
      <c r="NIV151" s="21"/>
      <c r="NIW151" s="21"/>
      <c r="NIX151" s="21"/>
      <c r="NIY151" s="21"/>
      <c r="NIZ151" s="21"/>
      <c r="NJA151" s="21"/>
      <c r="NJB151" s="21"/>
      <c r="NJC151" s="21"/>
      <c r="NJD151" s="21"/>
      <c r="NJE151" s="21"/>
      <c r="NJF151" s="21"/>
      <c r="NJG151" s="21"/>
      <c r="NJH151" s="21"/>
      <c r="NJI151" s="21"/>
      <c r="NJJ151" s="21"/>
      <c r="NJK151" s="21"/>
      <c r="NJL151" s="21"/>
      <c r="NJM151" s="21"/>
      <c r="NJN151" s="21"/>
      <c r="NJO151" s="21"/>
      <c r="NJP151" s="21"/>
      <c r="NJQ151" s="21"/>
      <c r="NJR151" s="21"/>
      <c r="NJS151" s="21"/>
      <c r="NJT151" s="21"/>
      <c r="NJU151" s="21"/>
      <c r="NJV151" s="21"/>
      <c r="NJW151" s="21"/>
      <c r="NJX151" s="21"/>
      <c r="NJY151" s="21"/>
      <c r="NJZ151" s="21"/>
      <c r="NKA151" s="21"/>
      <c r="NKB151" s="21"/>
      <c r="NKC151" s="21"/>
      <c r="NKD151" s="21"/>
      <c r="NKE151" s="21"/>
      <c r="NKF151" s="21"/>
      <c r="NKG151" s="21"/>
      <c r="NKH151" s="21"/>
      <c r="NKI151" s="21"/>
      <c r="NKJ151" s="21"/>
      <c r="NKK151" s="21"/>
      <c r="NKL151" s="21"/>
      <c r="NKM151" s="21"/>
      <c r="NKN151" s="21"/>
      <c r="NKO151" s="21"/>
      <c r="NKP151" s="21"/>
      <c r="NKQ151" s="21"/>
      <c r="NKR151" s="21"/>
      <c r="NKS151" s="21"/>
      <c r="NKT151" s="21"/>
      <c r="NKU151" s="21"/>
      <c r="NKV151" s="21"/>
      <c r="NKW151" s="21"/>
      <c r="NKX151" s="21"/>
      <c r="NKY151" s="21"/>
      <c r="NKZ151" s="21"/>
      <c r="NLA151" s="21"/>
      <c r="NLB151" s="21"/>
      <c r="NLC151" s="21"/>
      <c r="NLD151" s="21"/>
      <c r="NLE151" s="21"/>
      <c r="NLF151" s="21"/>
      <c r="NLG151" s="21"/>
      <c r="NLH151" s="21"/>
      <c r="NLI151" s="21"/>
      <c r="NLJ151" s="21"/>
      <c r="NLK151" s="21"/>
      <c r="NLL151" s="21"/>
      <c r="NLM151" s="21"/>
      <c r="NLN151" s="21"/>
      <c r="NLO151" s="21"/>
      <c r="NLP151" s="21"/>
      <c r="NLQ151" s="21"/>
      <c r="NLR151" s="21"/>
      <c r="NLS151" s="21"/>
      <c r="NLT151" s="21"/>
      <c r="NLU151" s="21"/>
      <c r="NLV151" s="21"/>
      <c r="NLW151" s="21"/>
      <c r="NLX151" s="21"/>
      <c r="NLY151" s="21"/>
      <c r="NLZ151" s="21"/>
      <c r="NMA151" s="21"/>
      <c r="NMB151" s="21"/>
      <c r="NMC151" s="21"/>
      <c r="NMD151" s="21"/>
      <c r="NME151" s="21"/>
      <c r="NMF151" s="21"/>
      <c r="NMG151" s="21"/>
      <c r="NMH151" s="21"/>
      <c r="NMI151" s="21"/>
      <c r="NMJ151" s="21"/>
      <c r="NMK151" s="21"/>
      <c r="NML151" s="21"/>
      <c r="NMM151" s="21"/>
      <c r="NMN151" s="21"/>
      <c r="NMO151" s="21"/>
      <c r="NMP151" s="21"/>
      <c r="NMQ151" s="21"/>
      <c r="NMR151" s="21"/>
      <c r="NMS151" s="21"/>
      <c r="NMT151" s="21"/>
      <c r="NMU151" s="21"/>
      <c r="NMV151" s="21"/>
      <c r="NMW151" s="21"/>
      <c r="NMX151" s="21"/>
      <c r="NMY151" s="21"/>
      <c r="NMZ151" s="21"/>
      <c r="NNA151" s="21"/>
      <c r="NNB151" s="21"/>
      <c r="NNC151" s="21"/>
      <c r="NND151" s="21"/>
      <c r="NNE151" s="21"/>
      <c r="NNF151" s="21"/>
      <c r="NNG151" s="21"/>
      <c r="NNH151" s="21"/>
      <c r="NNI151" s="21"/>
      <c r="NNJ151" s="21"/>
      <c r="NNK151" s="21"/>
      <c r="NNL151" s="21"/>
      <c r="NNM151" s="21"/>
      <c r="NNN151" s="21"/>
      <c r="NNO151" s="21"/>
      <c r="NNP151" s="21"/>
      <c r="NNQ151" s="21"/>
      <c r="NNR151" s="21"/>
      <c r="NNS151" s="21"/>
      <c r="NNT151" s="21"/>
      <c r="NNU151" s="21"/>
      <c r="NNV151" s="21"/>
      <c r="NNW151" s="21"/>
      <c r="NNX151" s="21"/>
      <c r="NNY151" s="21"/>
      <c r="NNZ151" s="21"/>
      <c r="NOA151" s="21"/>
      <c r="NOB151" s="21"/>
      <c r="NOC151" s="21"/>
      <c r="NOD151" s="21"/>
      <c r="NOE151" s="21"/>
      <c r="NOF151" s="21"/>
      <c r="NOG151" s="21"/>
      <c r="NOH151" s="21"/>
      <c r="NOI151" s="21"/>
      <c r="NOJ151" s="21"/>
      <c r="NOK151" s="21"/>
      <c r="NOL151" s="21"/>
      <c r="NOM151" s="21"/>
      <c r="NON151" s="21"/>
      <c r="NOO151" s="21"/>
      <c r="NOP151" s="21"/>
      <c r="NOQ151" s="21"/>
      <c r="NOR151" s="21"/>
      <c r="NOS151" s="21"/>
      <c r="NOT151" s="21"/>
      <c r="NOU151" s="21"/>
      <c r="NOV151" s="21"/>
      <c r="NOW151" s="21"/>
      <c r="NOX151" s="21"/>
      <c r="NOY151" s="21"/>
      <c r="NOZ151" s="21"/>
      <c r="NPA151" s="21"/>
      <c r="NPB151" s="21"/>
      <c r="NPC151" s="21"/>
      <c r="NPD151" s="21"/>
      <c r="NPE151" s="21"/>
      <c r="NPF151" s="21"/>
      <c r="NPG151" s="21"/>
      <c r="NPH151" s="21"/>
      <c r="NPI151" s="21"/>
      <c r="NPJ151" s="21"/>
      <c r="NPK151" s="21"/>
      <c r="NPL151" s="21"/>
      <c r="NPM151" s="21"/>
      <c r="NPN151" s="21"/>
      <c r="NPO151" s="21"/>
      <c r="NPP151" s="21"/>
      <c r="NPQ151" s="21"/>
      <c r="NPR151" s="21"/>
      <c r="NPS151" s="21"/>
      <c r="NPT151" s="21"/>
      <c r="NPU151" s="21"/>
      <c r="NPV151" s="21"/>
      <c r="NPW151" s="21"/>
      <c r="NPX151" s="21"/>
      <c r="NPY151" s="21"/>
      <c r="NPZ151" s="21"/>
      <c r="NQA151" s="21"/>
      <c r="NQB151" s="21"/>
      <c r="NQC151" s="21"/>
      <c r="NQD151" s="21"/>
      <c r="NQE151" s="21"/>
      <c r="NQF151" s="21"/>
      <c r="NQG151" s="21"/>
      <c r="NQH151" s="21"/>
      <c r="NQI151" s="21"/>
      <c r="NQJ151" s="21"/>
      <c r="NQK151" s="21"/>
      <c r="NQL151" s="21"/>
      <c r="NQM151" s="21"/>
      <c r="NQN151" s="21"/>
      <c r="NQO151" s="21"/>
      <c r="NQP151" s="21"/>
      <c r="NQQ151" s="21"/>
      <c r="NQR151" s="21"/>
      <c r="NQS151" s="21"/>
      <c r="NQT151" s="21"/>
      <c r="NQU151" s="21"/>
      <c r="NQV151" s="21"/>
      <c r="NQW151" s="21"/>
      <c r="NQX151" s="21"/>
      <c r="NQY151" s="21"/>
      <c r="NQZ151" s="21"/>
      <c r="NRA151" s="21"/>
      <c r="NRB151" s="21"/>
      <c r="NRC151" s="21"/>
      <c r="NRD151" s="21"/>
      <c r="NRE151" s="21"/>
      <c r="NRF151" s="21"/>
      <c r="NRG151" s="21"/>
      <c r="NRH151" s="21"/>
      <c r="NRI151" s="21"/>
      <c r="NRJ151" s="21"/>
      <c r="NRK151" s="21"/>
      <c r="NRL151" s="21"/>
      <c r="NRM151" s="21"/>
      <c r="NRN151" s="21"/>
      <c r="NRO151" s="21"/>
      <c r="NRP151" s="21"/>
      <c r="NRQ151" s="21"/>
      <c r="NRR151" s="21"/>
      <c r="NRS151" s="21"/>
      <c r="NRT151" s="21"/>
      <c r="NRU151" s="21"/>
      <c r="NRV151" s="21"/>
      <c r="NRW151" s="21"/>
      <c r="NRX151" s="21"/>
      <c r="NRY151" s="21"/>
      <c r="NRZ151" s="21"/>
      <c r="NSA151" s="21"/>
      <c r="NSB151" s="21"/>
      <c r="NSC151" s="21"/>
      <c r="NSD151" s="21"/>
      <c r="NSE151" s="21"/>
      <c r="NSF151" s="21"/>
      <c r="NSG151" s="21"/>
      <c r="NSH151" s="21"/>
      <c r="NSI151" s="21"/>
      <c r="NSJ151" s="21"/>
      <c r="NSK151" s="21"/>
      <c r="NSL151" s="21"/>
      <c r="NSM151" s="21"/>
      <c r="NSN151" s="21"/>
      <c r="NSO151" s="21"/>
      <c r="NSP151" s="21"/>
      <c r="NSQ151" s="21"/>
      <c r="NSR151" s="21"/>
      <c r="NSS151" s="21"/>
      <c r="NST151" s="21"/>
      <c r="NSU151" s="21"/>
      <c r="NSV151" s="21"/>
      <c r="NSW151" s="21"/>
      <c r="NSX151" s="21"/>
      <c r="NSY151" s="21"/>
      <c r="NSZ151" s="21"/>
      <c r="NTA151" s="21"/>
      <c r="NTB151" s="21"/>
      <c r="NTC151" s="21"/>
      <c r="NTD151" s="21"/>
      <c r="NTE151" s="21"/>
      <c r="NTF151" s="21"/>
      <c r="NTG151" s="21"/>
      <c r="NTH151" s="21"/>
      <c r="NTI151" s="21"/>
      <c r="NTJ151" s="21"/>
      <c r="NTK151" s="21"/>
      <c r="NTL151" s="21"/>
      <c r="NTM151" s="21"/>
      <c r="NTN151" s="21"/>
      <c r="NTO151" s="21"/>
      <c r="NTP151" s="21"/>
      <c r="NTQ151" s="21"/>
      <c r="NTR151" s="21"/>
      <c r="NTS151" s="21"/>
      <c r="NTT151" s="21"/>
      <c r="NTU151" s="21"/>
      <c r="NTV151" s="21"/>
      <c r="NTW151" s="21"/>
      <c r="NTX151" s="21"/>
      <c r="NTY151" s="21"/>
      <c r="NTZ151" s="21"/>
      <c r="NUA151" s="21"/>
      <c r="NUB151" s="21"/>
      <c r="NUC151" s="21"/>
      <c r="NUD151" s="21"/>
      <c r="NUE151" s="21"/>
      <c r="NUF151" s="21"/>
      <c r="NUG151" s="21"/>
      <c r="NUH151" s="21"/>
      <c r="NUI151" s="21"/>
      <c r="NUJ151" s="21"/>
      <c r="NUK151" s="21"/>
      <c r="NUL151" s="21"/>
      <c r="NUM151" s="21"/>
      <c r="NUN151" s="21"/>
      <c r="NUO151" s="21"/>
      <c r="NUP151" s="21"/>
      <c r="NUQ151" s="21"/>
      <c r="NUR151" s="21"/>
      <c r="NUS151" s="21"/>
      <c r="NUT151" s="21"/>
      <c r="NUU151" s="21"/>
      <c r="NUV151" s="21"/>
      <c r="NUW151" s="21"/>
      <c r="NUX151" s="21"/>
      <c r="NUY151" s="21"/>
      <c r="NUZ151" s="21"/>
      <c r="NVA151" s="21"/>
      <c r="NVB151" s="21"/>
      <c r="NVC151" s="21"/>
      <c r="NVD151" s="21"/>
      <c r="NVE151" s="21"/>
      <c r="NVF151" s="21"/>
      <c r="NVG151" s="21"/>
      <c r="NVH151" s="21"/>
      <c r="NVI151" s="21"/>
      <c r="NVJ151" s="21"/>
      <c r="NVK151" s="21"/>
      <c r="NVL151" s="21"/>
      <c r="NVM151" s="21"/>
      <c r="NVN151" s="21"/>
      <c r="NVO151" s="21"/>
      <c r="NVP151" s="21"/>
      <c r="NVQ151" s="21"/>
      <c r="NVR151" s="21"/>
      <c r="NVS151" s="21"/>
      <c r="NVT151" s="21"/>
      <c r="NVU151" s="21"/>
      <c r="NVV151" s="21"/>
      <c r="NVW151" s="21"/>
      <c r="NVX151" s="21"/>
      <c r="NVY151" s="21"/>
      <c r="NVZ151" s="21"/>
      <c r="NWA151" s="21"/>
      <c r="NWB151" s="21"/>
      <c r="NWC151" s="21"/>
      <c r="NWD151" s="21"/>
      <c r="NWE151" s="21"/>
      <c r="NWF151" s="21"/>
      <c r="NWG151" s="21"/>
      <c r="NWH151" s="21"/>
      <c r="NWI151" s="21"/>
      <c r="NWJ151" s="21"/>
      <c r="NWK151" s="21"/>
      <c r="NWL151" s="21"/>
      <c r="NWM151" s="21"/>
      <c r="NWN151" s="21"/>
      <c r="NWO151" s="21"/>
      <c r="NWP151" s="21"/>
      <c r="NWQ151" s="21"/>
      <c r="NWR151" s="21"/>
      <c r="NWS151" s="21"/>
      <c r="NWT151" s="21"/>
      <c r="NWU151" s="21"/>
      <c r="NWV151" s="21"/>
      <c r="NWW151" s="21"/>
      <c r="NWX151" s="21"/>
      <c r="NWY151" s="21"/>
      <c r="NWZ151" s="21"/>
      <c r="NXA151" s="21"/>
      <c r="NXB151" s="21"/>
      <c r="NXC151" s="21"/>
      <c r="NXD151" s="21"/>
      <c r="NXE151" s="21"/>
      <c r="NXF151" s="21"/>
      <c r="NXG151" s="21"/>
      <c r="NXH151" s="21"/>
      <c r="NXI151" s="21"/>
      <c r="NXJ151" s="21"/>
      <c r="NXK151" s="21"/>
      <c r="NXL151" s="21"/>
      <c r="NXM151" s="21"/>
      <c r="NXN151" s="21"/>
      <c r="NXO151" s="21"/>
      <c r="NXP151" s="21"/>
      <c r="NXQ151" s="21"/>
      <c r="NXR151" s="21"/>
      <c r="NXS151" s="21"/>
      <c r="NXT151" s="21"/>
      <c r="NXU151" s="21"/>
      <c r="NXV151" s="21"/>
      <c r="NXW151" s="21"/>
      <c r="NXX151" s="21"/>
      <c r="NXY151" s="21"/>
      <c r="NXZ151" s="21"/>
      <c r="NYA151" s="21"/>
      <c r="NYB151" s="21"/>
      <c r="NYC151" s="21"/>
      <c r="NYD151" s="21"/>
      <c r="NYE151" s="21"/>
      <c r="NYF151" s="21"/>
      <c r="NYG151" s="21"/>
      <c r="NYH151" s="21"/>
      <c r="NYI151" s="21"/>
      <c r="NYJ151" s="21"/>
      <c r="NYK151" s="21"/>
      <c r="NYL151" s="21"/>
      <c r="NYM151" s="21"/>
      <c r="NYN151" s="21"/>
      <c r="NYO151" s="21"/>
      <c r="NYP151" s="21"/>
      <c r="NYQ151" s="21"/>
      <c r="NYR151" s="21"/>
      <c r="NYS151" s="21"/>
      <c r="NYT151" s="21"/>
      <c r="NYU151" s="21"/>
      <c r="NYV151" s="21"/>
      <c r="NYW151" s="21"/>
      <c r="NYX151" s="21"/>
      <c r="NYY151" s="21"/>
      <c r="NYZ151" s="21"/>
      <c r="NZA151" s="21"/>
      <c r="NZB151" s="21"/>
      <c r="NZC151" s="21"/>
      <c r="NZD151" s="21"/>
      <c r="NZE151" s="21"/>
      <c r="NZF151" s="21"/>
      <c r="NZG151" s="21"/>
      <c r="NZH151" s="21"/>
      <c r="NZI151" s="21"/>
      <c r="NZJ151" s="21"/>
      <c r="NZK151" s="21"/>
      <c r="NZL151" s="21"/>
      <c r="NZM151" s="21"/>
      <c r="NZN151" s="21"/>
      <c r="NZO151" s="21"/>
      <c r="NZP151" s="21"/>
      <c r="NZQ151" s="21"/>
      <c r="NZR151" s="21"/>
      <c r="NZS151" s="21"/>
      <c r="NZT151" s="21"/>
      <c r="NZU151" s="21"/>
      <c r="NZV151" s="21"/>
      <c r="NZW151" s="21"/>
      <c r="NZX151" s="21"/>
      <c r="NZY151" s="21"/>
      <c r="NZZ151" s="21"/>
      <c r="OAA151" s="21"/>
      <c r="OAB151" s="21"/>
      <c r="OAC151" s="21"/>
      <c r="OAD151" s="21"/>
      <c r="OAE151" s="21"/>
      <c r="OAF151" s="21"/>
      <c r="OAG151" s="21"/>
      <c r="OAH151" s="21"/>
      <c r="OAI151" s="21"/>
      <c r="OAJ151" s="21"/>
      <c r="OAK151" s="21"/>
      <c r="OAL151" s="21"/>
      <c r="OAM151" s="21"/>
      <c r="OAN151" s="21"/>
      <c r="OAO151" s="21"/>
      <c r="OAP151" s="21"/>
      <c r="OAQ151" s="21"/>
      <c r="OAR151" s="21"/>
      <c r="OAS151" s="21"/>
      <c r="OAT151" s="21"/>
      <c r="OAU151" s="21"/>
      <c r="OAV151" s="21"/>
      <c r="OAW151" s="21"/>
      <c r="OAX151" s="21"/>
      <c r="OAY151" s="21"/>
      <c r="OAZ151" s="21"/>
      <c r="OBA151" s="21"/>
      <c r="OBB151" s="21"/>
      <c r="OBC151" s="21"/>
      <c r="OBD151" s="21"/>
      <c r="OBE151" s="21"/>
      <c r="OBF151" s="21"/>
      <c r="OBG151" s="21"/>
      <c r="OBH151" s="21"/>
      <c r="OBI151" s="21"/>
      <c r="OBJ151" s="21"/>
      <c r="OBK151" s="21"/>
      <c r="OBL151" s="21"/>
      <c r="OBM151" s="21"/>
      <c r="OBN151" s="21"/>
      <c r="OBO151" s="21"/>
      <c r="OBP151" s="21"/>
      <c r="OBQ151" s="21"/>
      <c r="OBR151" s="21"/>
      <c r="OBS151" s="21"/>
      <c r="OBT151" s="21"/>
      <c r="OBU151" s="21"/>
      <c r="OBV151" s="21"/>
      <c r="OBW151" s="21"/>
      <c r="OBX151" s="21"/>
      <c r="OBY151" s="21"/>
      <c r="OBZ151" s="21"/>
      <c r="OCA151" s="21"/>
      <c r="OCB151" s="21"/>
      <c r="OCC151" s="21"/>
      <c r="OCD151" s="21"/>
      <c r="OCE151" s="21"/>
      <c r="OCF151" s="21"/>
      <c r="OCG151" s="21"/>
      <c r="OCH151" s="21"/>
      <c r="OCI151" s="21"/>
      <c r="OCJ151" s="21"/>
      <c r="OCK151" s="21"/>
      <c r="OCL151" s="21"/>
      <c r="OCM151" s="21"/>
      <c r="OCN151" s="21"/>
      <c r="OCO151" s="21"/>
      <c r="OCP151" s="21"/>
      <c r="OCQ151" s="21"/>
      <c r="OCR151" s="21"/>
      <c r="OCS151" s="21"/>
      <c r="OCT151" s="21"/>
      <c r="OCU151" s="21"/>
      <c r="OCV151" s="21"/>
      <c r="OCW151" s="21"/>
      <c r="OCX151" s="21"/>
      <c r="OCY151" s="21"/>
      <c r="OCZ151" s="21"/>
      <c r="ODA151" s="21"/>
      <c r="ODB151" s="21"/>
      <c r="ODC151" s="21"/>
      <c r="ODD151" s="21"/>
      <c r="ODE151" s="21"/>
      <c r="ODF151" s="21"/>
      <c r="ODG151" s="21"/>
      <c r="ODH151" s="21"/>
      <c r="ODI151" s="21"/>
      <c r="ODJ151" s="21"/>
      <c r="ODK151" s="21"/>
      <c r="ODL151" s="21"/>
      <c r="ODM151" s="21"/>
      <c r="ODN151" s="21"/>
      <c r="ODO151" s="21"/>
      <c r="ODP151" s="21"/>
      <c r="ODQ151" s="21"/>
      <c r="ODR151" s="21"/>
      <c r="ODS151" s="21"/>
      <c r="ODT151" s="21"/>
      <c r="ODU151" s="21"/>
      <c r="ODV151" s="21"/>
      <c r="ODW151" s="21"/>
      <c r="ODX151" s="21"/>
      <c r="ODY151" s="21"/>
      <c r="ODZ151" s="21"/>
      <c r="OEA151" s="21"/>
      <c r="OEB151" s="21"/>
      <c r="OEC151" s="21"/>
      <c r="OED151" s="21"/>
      <c r="OEE151" s="21"/>
      <c r="OEF151" s="21"/>
      <c r="OEG151" s="21"/>
      <c r="OEH151" s="21"/>
      <c r="OEI151" s="21"/>
      <c r="OEJ151" s="21"/>
      <c r="OEK151" s="21"/>
      <c r="OEL151" s="21"/>
      <c r="OEM151" s="21"/>
      <c r="OEN151" s="21"/>
      <c r="OEO151" s="21"/>
      <c r="OEP151" s="21"/>
      <c r="OEQ151" s="21"/>
      <c r="OER151" s="21"/>
      <c r="OES151" s="21"/>
      <c r="OET151" s="21"/>
      <c r="OEU151" s="21"/>
      <c r="OEV151" s="21"/>
      <c r="OEW151" s="21"/>
      <c r="OEX151" s="21"/>
      <c r="OEY151" s="21"/>
      <c r="OEZ151" s="21"/>
      <c r="OFA151" s="21"/>
      <c r="OFB151" s="21"/>
      <c r="OFC151" s="21"/>
      <c r="OFD151" s="21"/>
      <c r="OFE151" s="21"/>
      <c r="OFF151" s="21"/>
      <c r="OFG151" s="21"/>
      <c r="OFH151" s="21"/>
      <c r="OFI151" s="21"/>
      <c r="OFJ151" s="21"/>
      <c r="OFK151" s="21"/>
      <c r="OFL151" s="21"/>
      <c r="OFM151" s="21"/>
      <c r="OFN151" s="21"/>
      <c r="OFO151" s="21"/>
      <c r="OFP151" s="21"/>
      <c r="OFQ151" s="21"/>
      <c r="OFR151" s="21"/>
      <c r="OFS151" s="21"/>
      <c r="OFT151" s="21"/>
      <c r="OFU151" s="21"/>
      <c r="OFV151" s="21"/>
      <c r="OFW151" s="21"/>
      <c r="OFX151" s="21"/>
      <c r="OFY151" s="21"/>
      <c r="OFZ151" s="21"/>
      <c r="OGA151" s="21"/>
      <c r="OGB151" s="21"/>
      <c r="OGC151" s="21"/>
      <c r="OGD151" s="21"/>
      <c r="OGE151" s="21"/>
      <c r="OGF151" s="21"/>
      <c r="OGG151" s="21"/>
      <c r="OGH151" s="21"/>
      <c r="OGI151" s="21"/>
      <c r="OGJ151" s="21"/>
      <c r="OGK151" s="21"/>
      <c r="OGL151" s="21"/>
      <c r="OGM151" s="21"/>
      <c r="OGN151" s="21"/>
      <c r="OGO151" s="21"/>
      <c r="OGP151" s="21"/>
      <c r="OGQ151" s="21"/>
      <c r="OGR151" s="21"/>
      <c r="OGS151" s="21"/>
      <c r="OGT151" s="21"/>
      <c r="OGU151" s="21"/>
      <c r="OGV151" s="21"/>
      <c r="OGW151" s="21"/>
      <c r="OGX151" s="21"/>
      <c r="OGY151" s="21"/>
      <c r="OGZ151" s="21"/>
      <c r="OHA151" s="21"/>
      <c r="OHB151" s="21"/>
      <c r="OHC151" s="21"/>
      <c r="OHD151" s="21"/>
      <c r="OHE151" s="21"/>
      <c r="OHF151" s="21"/>
      <c r="OHG151" s="21"/>
      <c r="OHH151" s="21"/>
      <c r="OHI151" s="21"/>
      <c r="OHJ151" s="21"/>
      <c r="OHK151" s="21"/>
      <c r="OHL151" s="21"/>
      <c r="OHM151" s="21"/>
      <c r="OHN151" s="21"/>
      <c r="OHO151" s="21"/>
      <c r="OHP151" s="21"/>
      <c r="OHQ151" s="21"/>
      <c r="OHR151" s="21"/>
      <c r="OHS151" s="21"/>
      <c r="OHT151" s="21"/>
      <c r="OHU151" s="21"/>
      <c r="OHV151" s="21"/>
      <c r="OHW151" s="21"/>
      <c r="OHX151" s="21"/>
      <c r="OHY151" s="21"/>
      <c r="OHZ151" s="21"/>
      <c r="OIA151" s="21"/>
      <c r="OIB151" s="21"/>
      <c r="OIC151" s="21"/>
      <c r="OID151" s="21"/>
      <c r="OIE151" s="21"/>
      <c r="OIF151" s="21"/>
      <c r="OIG151" s="21"/>
      <c r="OIH151" s="21"/>
      <c r="OII151" s="21"/>
      <c r="OIJ151" s="21"/>
      <c r="OIK151" s="21"/>
      <c r="OIL151" s="21"/>
      <c r="OIM151" s="21"/>
      <c r="OIN151" s="21"/>
      <c r="OIO151" s="21"/>
      <c r="OIP151" s="21"/>
      <c r="OIQ151" s="21"/>
      <c r="OIR151" s="21"/>
      <c r="OIS151" s="21"/>
      <c r="OIT151" s="21"/>
      <c r="OIU151" s="21"/>
      <c r="OIV151" s="21"/>
      <c r="OIW151" s="21"/>
      <c r="OIX151" s="21"/>
      <c r="OIY151" s="21"/>
      <c r="OIZ151" s="21"/>
      <c r="OJA151" s="21"/>
      <c r="OJB151" s="21"/>
      <c r="OJC151" s="21"/>
      <c r="OJD151" s="21"/>
      <c r="OJE151" s="21"/>
      <c r="OJF151" s="21"/>
      <c r="OJG151" s="21"/>
      <c r="OJH151" s="21"/>
      <c r="OJI151" s="21"/>
      <c r="OJJ151" s="21"/>
      <c r="OJK151" s="21"/>
      <c r="OJL151" s="21"/>
      <c r="OJM151" s="21"/>
      <c r="OJN151" s="21"/>
      <c r="OJO151" s="21"/>
      <c r="OJP151" s="21"/>
      <c r="OJQ151" s="21"/>
      <c r="OJR151" s="21"/>
      <c r="OJS151" s="21"/>
      <c r="OJT151" s="21"/>
      <c r="OJU151" s="21"/>
      <c r="OJV151" s="21"/>
      <c r="OJW151" s="21"/>
      <c r="OJX151" s="21"/>
      <c r="OJY151" s="21"/>
      <c r="OJZ151" s="21"/>
      <c r="OKA151" s="21"/>
      <c r="OKB151" s="21"/>
      <c r="OKC151" s="21"/>
      <c r="OKD151" s="21"/>
      <c r="OKE151" s="21"/>
      <c r="OKF151" s="21"/>
      <c r="OKG151" s="21"/>
      <c r="OKH151" s="21"/>
      <c r="OKI151" s="21"/>
      <c r="OKJ151" s="21"/>
      <c r="OKK151" s="21"/>
      <c r="OKL151" s="21"/>
      <c r="OKM151" s="21"/>
      <c r="OKN151" s="21"/>
      <c r="OKO151" s="21"/>
      <c r="OKP151" s="21"/>
      <c r="OKQ151" s="21"/>
      <c r="OKR151" s="21"/>
      <c r="OKS151" s="21"/>
      <c r="OKT151" s="21"/>
      <c r="OKU151" s="21"/>
      <c r="OKV151" s="21"/>
      <c r="OKW151" s="21"/>
      <c r="OKX151" s="21"/>
      <c r="OKY151" s="21"/>
      <c r="OKZ151" s="21"/>
      <c r="OLA151" s="21"/>
      <c r="OLB151" s="21"/>
      <c r="OLC151" s="21"/>
      <c r="OLD151" s="21"/>
      <c r="OLE151" s="21"/>
      <c r="OLF151" s="21"/>
      <c r="OLG151" s="21"/>
      <c r="OLH151" s="21"/>
      <c r="OLI151" s="21"/>
      <c r="OLJ151" s="21"/>
      <c r="OLK151" s="21"/>
      <c r="OLL151" s="21"/>
      <c r="OLM151" s="21"/>
      <c r="OLN151" s="21"/>
      <c r="OLO151" s="21"/>
      <c r="OLP151" s="21"/>
      <c r="OLQ151" s="21"/>
      <c r="OLR151" s="21"/>
      <c r="OLS151" s="21"/>
      <c r="OLT151" s="21"/>
      <c r="OLU151" s="21"/>
      <c r="OLV151" s="21"/>
      <c r="OLW151" s="21"/>
      <c r="OLX151" s="21"/>
      <c r="OLY151" s="21"/>
      <c r="OLZ151" s="21"/>
      <c r="OMA151" s="21"/>
      <c r="OMB151" s="21"/>
      <c r="OMC151" s="21"/>
      <c r="OMD151" s="21"/>
      <c r="OME151" s="21"/>
      <c r="OMF151" s="21"/>
      <c r="OMG151" s="21"/>
      <c r="OMH151" s="21"/>
      <c r="OMI151" s="21"/>
      <c r="OMJ151" s="21"/>
      <c r="OMK151" s="21"/>
      <c r="OML151" s="21"/>
      <c r="OMM151" s="21"/>
      <c r="OMN151" s="21"/>
      <c r="OMO151" s="21"/>
      <c r="OMP151" s="21"/>
      <c r="OMQ151" s="21"/>
      <c r="OMR151" s="21"/>
      <c r="OMS151" s="21"/>
      <c r="OMT151" s="21"/>
      <c r="OMU151" s="21"/>
      <c r="OMV151" s="21"/>
      <c r="OMW151" s="21"/>
      <c r="OMX151" s="21"/>
      <c r="OMY151" s="21"/>
      <c r="OMZ151" s="21"/>
      <c r="ONA151" s="21"/>
      <c r="ONB151" s="21"/>
      <c r="ONC151" s="21"/>
      <c r="OND151" s="21"/>
      <c r="ONE151" s="21"/>
      <c r="ONF151" s="21"/>
      <c r="ONG151" s="21"/>
      <c r="ONH151" s="21"/>
      <c r="ONI151" s="21"/>
      <c r="ONJ151" s="21"/>
      <c r="ONK151" s="21"/>
      <c r="ONL151" s="21"/>
      <c r="ONM151" s="21"/>
      <c r="ONN151" s="21"/>
      <c r="ONO151" s="21"/>
      <c r="ONP151" s="21"/>
      <c r="ONQ151" s="21"/>
      <c r="ONR151" s="21"/>
      <c r="ONS151" s="21"/>
      <c r="ONT151" s="21"/>
      <c r="ONU151" s="21"/>
      <c r="ONV151" s="21"/>
      <c r="ONW151" s="21"/>
      <c r="ONX151" s="21"/>
      <c r="ONY151" s="21"/>
      <c r="ONZ151" s="21"/>
      <c r="OOA151" s="21"/>
      <c r="OOB151" s="21"/>
      <c r="OOC151" s="21"/>
      <c r="OOD151" s="21"/>
      <c r="OOE151" s="21"/>
      <c r="OOF151" s="21"/>
      <c r="OOG151" s="21"/>
      <c r="OOH151" s="21"/>
      <c r="OOI151" s="21"/>
      <c r="OOJ151" s="21"/>
      <c r="OOK151" s="21"/>
      <c r="OOL151" s="21"/>
      <c r="OOM151" s="21"/>
      <c r="OON151" s="21"/>
      <c r="OOO151" s="21"/>
      <c r="OOP151" s="21"/>
      <c r="OOQ151" s="21"/>
      <c r="OOR151" s="21"/>
      <c r="OOS151" s="21"/>
      <c r="OOT151" s="21"/>
      <c r="OOU151" s="21"/>
      <c r="OOV151" s="21"/>
      <c r="OOW151" s="21"/>
      <c r="OOX151" s="21"/>
      <c r="OOY151" s="21"/>
      <c r="OOZ151" s="21"/>
      <c r="OPA151" s="21"/>
      <c r="OPB151" s="21"/>
      <c r="OPC151" s="21"/>
      <c r="OPD151" s="21"/>
      <c r="OPE151" s="21"/>
      <c r="OPF151" s="21"/>
      <c r="OPG151" s="21"/>
      <c r="OPH151" s="21"/>
      <c r="OPI151" s="21"/>
      <c r="OPJ151" s="21"/>
      <c r="OPK151" s="21"/>
      <c r="OPL151" s="21"/>
      <c r="OPM151" s="21"/>
      <c r="OPN151" s="21"/>
      <c r="OPO151" s="21"/>
      <c r="OPP151" s="21"/>
      <c r="OPQ151" s="21"/>
      <c r="OPR151" s="21"/>
      <c r="OPS151" s="21"/>
      <c r="OPT151" s="21"/>
      <c r="OPU151" s="21"/>
      <c r="OPV151" s="21"/>
      <c r="OPW151" s="21"/>
      <c r="OPX151" s="21"/>
      <c r="OPY151" s="21"/>
      <c r="OPZ151" s="21"/>
      <c r="OQA151" s="21"/>
      <c r="OQB151" s="21"/>
      <c r="OQC151" s="21"/>
      <c r="OQD151" s="21"/>
      <c r="OQE151" s="21"/>
      <c r="OQF151" s="21"/>
      <c r="OQG151" s="21"/>
      <c r="OQH151" s="21"/>
      <c r="OQI151" s="21"/>
      <c r="OQJ151" s="21"/>
      <c r="OQK151" s="21"/>
      <c r="OQL151" s="21"/>
      <c r="OQM151" s="21"/>
      <c r="OQN151" s="21"/>
      <c r="OQO151" s="21"/>
      <c r="OQP151" s="21"/>
      <c r="OQQ151" s="21"/>
      <c r="OQR151" s="21"/>
      <c r="OQS151" s="21"/>
      <c r="OQT151" s="21"/>
      <c r="OQU151" s="21"/>
      <c r="OQV151" s="21"/>
      <c r="OQW151" s="21"/>
      <c r="OQX151" s="21"/>
      <c r="OQY151" s="21"/>
      <c r="OQZ151" s="21"/>
      <c r="ORA151" s="21"/>
      <c r="ORB151" s="21"/>
      <c r="ORC151" s="21"/>
      <c r="ORD151" s="21"/>
      <c r="ORE151" s="21"/>
      <c r="ORF151" s="21"/>
      <c r="ORG151" s="21"/>
      <c r="ORH151" s="21"/>
      <c r="ORI151" s="21"/>
      <c r="ORJ151" s="21"/>
      <c r="ORK151" s="21"/>
      <c r="ORL151" s="21"/>
      <c r="ORM151" s="21"/>
      <c r="ORN151" s="21"/>
      <c r="ORO151" s="21"/>
      <c r="ORP151" s="21"/>
      <c r="ORQ151" s="21"/>
      <c r="ORR151" s="21"/>
      <c r="ORS151" s="21"/>
      <c r="ORT151" s="21"/>
      <c r="ORU151" s="21"/>
      <c r="ORV151" s="21"/>
      <c r="ORW151" s="21"/>
      <c r="ORX151" s="21"/>
      <c r="ORY151" s="21"/>
      <c r="ORZ151" s="21"/>
      <c r="OSA151" s="21"/>
      <c r="OSB151" s="21"/>
      <c r="OSC151" s="21"/>
      <c r="OSD151" s="21"/>
      <c r="OSE151" s="21"/>
      <c r="OSF151" s="21"/>
      <c r="OSG151" s="21"/>
      <c r="OSH151" s="21"/>
      <c r="OSI151" s="21"/>
      <c r="OSJ151" s="21"/>
      <c r="OSK151" s="21"/>
      <c r="OSL151" s="21"/>
      <c r="OSM151" s="21"/>
      <c r="OSN151" s="21"/>
      <c r="OSO151" s="21"/>
      <c r="OSP151" s="21"/>
      <c r="OSQ151" s="21"/>
      <c r="OSR151" s="21"/>
      <c r="OSS151" s="21"/>
      <c r="OST151" s="21"/>
      <c r="OSU151" s="21"/>
      <c r="OSV151" s="21"/>
      <c r="OSW151" s="21"/>
      <c r="OSX151" s="21"/>
      <c r="OSY151" s="21"/>
      <c r="OSZ151" s="21"/>
      <c r="OTA151" s="21"/>
      <c r="OTB151" s="21"/>
      <c r="OTC151" s="21"/>
      <c r="OTD151" s="21"/>
      <c r="OTE151" s="21"/>
      <c r="OTF151" s="21"/>
      <c r="OTG151" s="21"/>
      <c r="OTH151" s="21"/>
      <c r="OTI151" s="21"/>
      <c r="OTJ151" s="21"/>
      <c r="OTK151" s="21"/>
      <c r="OTL151" s="21"/>
      <c r="OTM151" s="21"/>
      <c r="OTN151" s="21"/>
      <c r="OTO151" s="21"/>
      <c r="OTP151" s="21"/>
      <c r="OTQ151" s="21"/>
      <c r="OTR151" s="21"/>
      <c r="OTS151" s="21"/>
      <c r="OTT151" s="21"/>
      <c r="OTU151" s="21"/>
      <c r="OTV151" s="21"/>
      <c r="OTW151" s="21"/>
      <c r="OTX151" s="21"/>
      <c r="OTY151" s="21"/>
      <c r="OTZ151" s="21"/>
      <c r="OUA151" s="21"/>
      <c r="OUB151" s="21"/>
      <c r="OUC151" s="21"/>
      <c r="OUD151" s="21"/>
      <c r="OUE151" s="21"/>
      <c r="OUF151" s="21"/>
      <c r="OUG151" s="21"/>
      <c r="OUH151" s="21"/>
      <c r="OUI151" s="21"/>
      <c r="OUJ151" s="21"/>
      <c r="OUK151" s="21"/>
      <c r="OUL151" s="21"/>
      <c r="OUM151" s="21"/>
      <c r="OUN151" s="21"/>
      <c r="OUO151" s="21"/>
      <c r="OUP151" s="21"/>
      <c r="OUQ151" s="21"/>
      <c r="OUR151" s="21"/>
      <c r="OUS151" s="21"/>
      <c r="OUT151" s="21"/>
      <c r="OUU151" s="21"/>
      <c r="OUV151" s="21"/>
      <c r="OUW151" s="21"/>
      <c r="OUX151" s="21"/>
      <c r="OUY151" s="21"/>
      <c r="OUZ151" s="21"/>
      <c r="OVA151" s="21"/>
      <c r="OVB151" s="21"/>
      <c r="OVC151" s="21"/>
      <c r="OVD151" s="21"/>
      <c r="OVE151" s="21"/>
      <c r="OVF151" s="21"/>
      <c r="OVG151" s="21"/>
      <c r="OVH151" s="21"/>
      <c r="OVI151" s="21"/>
      <c r="OVJ151" s="21"/>
      <c r="OVK151" s="21"/>
      <c r="OVL151" s="21"/>
      <c r="OVM151" s="21"/>
      <c r="OVN151" s="21"/>
      <c r="OVO151" s="21"/>
      <c r="OVP151" s="21"/>
      <c r="OVQ151" s="21"/>
      <c r="OVR151" s="21"/>
      <c r="OVS151" s="21"/>
      <c r="OVT151" s="21"/>
      <c r="OVU151" s="21"/>
      <c r="OVV151" s="21"/>
      <c r="OVW151" s="21"/>
      <c r="OVX151" s="21"/>
      <c r="OVY151" s="21"/>
      <c r="OVZ151" s="21"/>
      <c r="OWA151" s="21"/>
      <c r="OWB151" s="21"/>
      <c r="OWC151" s="21"/>
      <c r="OWD151" s="21"/>
      <c r="OWE151" s="21"/>
      <c r="OWF151" s="21"/>
      <c r="OWG151" s="21"/>
      <c r="OWH151" s="21"/>
      <c r="OWI151" s="21"/>
      <c r="OWJ151" s="21"/>
      <c r="OWK151" s="21"/>
      <c r="OWL151" s="21"/>
      <c r="OWM151" s="21"/>
      <c r="OWN151" s="21"/>
      <c r="OWO151" s="21"/>
      <c r="OWP151" s="21"/>
      <c r="OWQ151" s="21"/>
      <c r="OWR151" s="21"/>
      <c r="OWS151" s="21"/>
      <c r="OWT151" s="21"/>
      <c r="OWU151" s="21"/>
      <c r="OWV151" s="21"/>
      <c r="OWW151" s="21"/>
      <c r="OWX151" s="21"/>
      <c r="OWY151" s="21"/>
      <c r="OWZ151" s="21"/>
      <c r="OXA151" s="21"/>
      <c r="OXB151" s="21"/>
      <c r="OXC151" s="21"/>
      <c r="OXD151" s="21"/>
      <c r="OXE151" s="21"/>
      <c r="OXF151" s="21"/>
      <c r="OXG151" s="21"/>
      <c r="OXH151" s="21"/>
      <c r="OXI151" s="21"/>
      <c r="OXJ151" s="21"/>
      <c r="OXK151" s="21"/>
      <c r="OXL151" s="21"/>
      <c r="OXM151" s="21"/>
      <c r="OXN151" s="21"/>
      <c r="OXO151" s="21"/>
      <c r="OXP151" s="21"/>
      <c r="OXQ151" s="21"/>
      <c r="OXR151" s="21"/>
      <c r="OXS151" s="21"/>
      <c r="OXT151" s="21"/>
      <c r="OXU151" s="21"/>
      <c r="OXV151" s="21"/>
      <c r="OXW151" s="21"/>
      <c r="OXX151" s="21"/>
      <c r="OXY151" s="21"/>
      <c r="OXZ151" s="21"/>
      <c r="OYA151" s="21"/>
      <c r="OYB151" s="21"/>
      <c r="OYC151" s="21"/>
      <c r="OYD151" s="21"/>
      <c r="OYE151" s="21"/>
      <c r="OYF151" s="21"/>
      <c r="OYG151" s="21"/>
      <c r="OYH151" s="21"/>
      <c r="OYI151" s="21"/>
      <c r="OYJ151" s="21"/>
      <c r="OYK151" s="21"/>
      <c r="OYL151" s="21"/>
      <c r="OYM151" s="21"/>
      <c r="OYN151" s="21"/>
      <c r="OYO151" s="21"/>
      <c r="OYP151" s="21"/>
      <c r="OYQ151" s="21"/>
      <c r="OYR151" s="21"/>
      <c r="OYS151" s="21"/>
      <c r="OYT151" s="21"/>
      <c r="OYU151" s="21"/>
      <c r="OYV151" s="21"/>
      <c r="OYW151" s="21"/>
      <c r="OYX151" s="21"/>
      <c r="OYY151" s="21"/>
      <c r="OYZ151" s="21"/>
      <c r="OZA151" s="21"/>
      <c r="OZB151" s="21"/>
      <c r="OZC151" s="21"/>
      <c r="OZD151" s="21"/>
      <c r="OZE151" s="21"/>
      <c r="OZF151" s="21"/>
      <c r="OZG151" s="21"/>
      <c r="OZH151" s="21"/>
      <c r="OZI151" s="21"/>
      <c r="OZJ151" s="21"/>
      <c r="OZK151" s="21"/>
      <c r="OZL151" s="21"/>
      <c r="OZM151" s="21"/>
      <c r="OZN151" s="21"/>
      <c r="OZO151" s="21"/>
      <c r="OZP151" s="21"/>
      <c r="OZQ151" s="21"/>
      <c r="OZR151" s="21"/>
      <c r="OZS151" s="21"/>
      <c r="OZT151" s="21"/>
      <c r="OZU151" s="21"/>
      <c r="OZV151" s="21"/>
      <c r="OZW151" s="21"/>
      <c r="OZX151" s="21"/>
      <c r="OZY151" s="21"/>
      <c r="OZZ151" s="21"/>
      <c r="PAA151" s="21"/>
      <c r="PAB151" s="21"/>
      <c r="PAC151" s="21"/>
      <c r="PAD151" s="21"/>
      <c r="PAE151" s="21"/>
      <c r="PAF151" s="21"/>
      <c r="PAG151" s="21"/>
      <c r="PAH151" s="21"/>
      <c r="PAI151" s="21"/>
      <c r="PAJ151" s="21"/>
      <c r="PAK151" s="21"/>
      <c r="PAL151" s="21"/>
      <c r="PAM151" s="21"/>
      <c r="PAN151" s="21"/>
      <c r="PAO151" s="21"/>
      <c r="PAP151" s="21"/>
      <c r="PAQ151" s="21"/>
      <c r="PAR151" s="21"/>
      <c r="PAS151" s="21"/>
      <c r="PAT151" s="21"/>
      <c r="PAU151" s="21"/>
      <c r="PAV151" s="21"/>
      <c r="PAW151" s="21"/>
      <c r="PAX151" s="21"/>
      <c r="PAY151" s="21"/>
      <c r="PAZ151" s="21"/>
      <c r="PBA151" s="21"/>
      <c r="PBB151" s="21"/>
      <c r="PBC151" s="21"/>
      <c r="PBD151" s="21"/>
      <c r="PBE151" s="21"/>
      <c r="PBF151" s="21"/>
      <c r="PBG151" s="21"/>
      <c r="PBH151" s="21"/>
      <c r="PBI151" s="21"/>
      <c r="PBJ151" s="21"/>
      <c r="PBK151" s="21"/>
      <c r="PBL151" s="21"/>
      <c r="PBM151" s="21"/>
      <c r="PBN151" s="21"/>
      <c r="PBO151" s="21"/>
      <c r="PBP151" s="21"/>
      <c r="PBQ151" s="21"/>
      <c r="PBR151" s="21"/>
      <c r="PBS151" s="21"/>
      <c r="PBT151" s="21"/>
      <c r="PBU151" s="21"/>
      <c r="PBV151" s="21"/>
      <c r="PBW151" s="21"/>
      <c r="PBX151" s="21"/>
      <c r="PBY151" s="21"/>
      <c r="PBZ151" s="21"/>
      <c r="PCA151" s="21"/>
      <c r="PCB151" s="21"/>
      <c r="PCC151" s="21"/>
      <c r="PCD151" s="21"/>
      <c r="PCE151" s="21"/>
      <c r="PCF151" s="21"/>
      <c r="PCG151" s="21"/>
      <c r="PCH151" s="21"/>
      <c r="PCI151" s="21"/>
      <c r="PCJ151" s="21"/>
      <c r="PCK151" s="21"/>
      <c r="PCL151" s="21"/>
      <c r="PCM151" s="21"/>
      <c r="PCN151" s="21"/>
      <c r="PCO151" s="21"/>
      <c r="PCP151" s="21"/>
      <c r="PCQ151" s="21"/>
      <c r="PCR151" s="21"/>
      <c r="PCS151" s="21"/>
      <c r="PCT151" s="21"/>
      <c r="PCU151" s="21"/>
      <c r="PCV151" s="21"/>
      <c r="PCW151" s="21"/>
      <c r="PCX151" s="21"/>
      <c r="PCY151" s="21"/>
      <c r="PCZ151" s="21"/>
      <c r="PDA151" s="21"/>
      <c r="PDB151" s="21"/>
      <c r="PDC151" s="21"/>
      <c r="PDD151" s="21"/>
      <c r="PDE151" s="21"/>
      <c r="PDF151" s="21"/>
      <c r="PDG151" s="21"/>
      <c r="PDH151" s="21"/>
      <c r="PDI151" s="21"/>
      <c r="PDJ151" s="21"/>
      <c r="PDK151" s="21"/>
      <c r="PDL151" s="21"/>
      <c r="PDM151" s="21"/>
      <c r="PDN151" s="21"/>
      <c r="PDO151" s="21"/>
      <c r="PDP151" s="21"/>
      <c r="PDQ151" s="21"/>
      <c r="PDR151" s="21"/>
      <c r="PDS151" s="21"/>
      <c r="PDT151" s="21"/>
      <c r="PDU151" s="21"/>
      <c r="PDV151" s="21"/>
      <c r="PDW151" s="21"/>
      <c r="PDX151" s="21"/>
      <c r="PDY151" s="21"/>
      <c r="PDZ151" s="21"/>
      <c r="PEA151" s="21"/>
      <c r="PEB151" s="21"/>
      <c r="PEC151" s="21"/>
      <c r="PED151" s="21"/>
      <c r="PEE151" s="21"/>
      <c r="PEF151" s="21"/>
      <c r="PEG151" s="21"/>
      <c r="PEH151" s="21"/>
      <c r="PEI151" s="21"/>
      <c r="PEJ151" s="21"/>
      <c r="PEK151" s="21"/>
      <c r="PEL151" s="21"/>
      <c r="PEM151" s="21"/>
      <c r="PEN151" s="21"/>
      <c r="PEO151" s="21"/>
      <c r="PEP151" s="21"/>
      <c r="PEQ151" s="21"/>
      <c r="PER151" s="21"/>
      <c r="PES151" s="21"/>
      <c r="PET151" s="21"/>
      <c r="PEU151" s="21"/>
      <c r="PEV151" s="21"/>
      <c r="PEW151" s="21"/>
      <c r="PEX151" s="21"/>
      <c r="PEY151" s="21"/>
      <c r="PEZ151" s="21"/>
      <c r="PFA151" s="21"/>
      <c r="PFB151" s="21"/>
      <c r="PFC151" s="21"/>
      <c r="PFD151" s="21"/>
      <c r="PFE151" s="21"/>
      <c r="PFF151" s="21"/>
      <c r="PFG151" s="21"/>
      <c r="PFH151" s="21"/>
      <c r="PFI151" s="21"/>
      <c r="PFJ151" s="21"/>
      <c r="PFK151" s="21"/>
      <c r="PFL151" s="21"/>
      <c r="PFM151" s="21"/>
      <c r="PFN151" s="21"/>
      <c r="PFO151" s="21"/>
      <c r="PFP151" s="21"/>
      <c r="PFQ151" s="21"/>
      <c r="PFR151" s="21"/>
      <c r="PFS151" s="21"/>
      <c r="PFT151" s="21"/>
      <c r="PFU151" s="21"/>
      <c r="PFV151" s="21"/>
      <c r="PFW151" s="21"/>
      <c r="PFX151" s="21"/>
      <c r="PFY151" s="21"/>
      <c r="PFZ151" s="21"/>
      <c r="PGA151" s="21"/>
      <c r="PGB151" s="21"/>
      <c r="PGC151" s="21"/>
      <c r="PGD151" s="21"/>
      <c r="PGE151" s="21"/>
      <c r="PGF151" s="21"/>
      <c r="PGG151" s="21"/>
      <c r="PGH151" s="21"/>
      <c r="PGI151" s="21"/>
      <c r="PGJ151" s="21"/>
      <c r="PGK151" s="21"/>
      <c r="PGL151" s="21"/>
      <c r="PGM151" s="21"/>
      <c r="PGN151" s="21"/>
      <c r="PGO151" s="21"/>
      <c r="PGP151" s="21"/>
      <c r="PGQ151" s="21"/>
      <c r="PGR151" s="21"/>
      <c r="PGS151" s="21"/>
      <c r="PGT151" s="21"/>
      <c r="PGU151" s="21"/>
      <c r="PGV151" s="21"/>
      <c r="PGW151" s="21"/>
      <c r="PGX151" s="21"/>
      <c r="PGY151" s="21"/>
      <c r="PGZ151" s="21"/>
      <c r="PHA151" s="21"/>
      <c r="PHB151" s="21"/>
      <c r="PHC151" s="21"/>
      <c r="PHD151" s="21"/>
      <c r="PHE151" s="21"/>
      <c r="PHF151" s="21"/>
      <c r="PHG151" s="21"/>
      <c r="PHH151" s="21"/>
      <c r="PHI151" s="21"/>
      <c r="PHJ151" s="21"/>
      <c r="PHK151" s="21"/>
      <c r="PHL151" s="21"/>
      <c r="PHM151" s="21"/>
      <c r="PHN151" s="21"/>
      <c r="PHO151" s="21"/>
      <c r="PHP151" s="21"/>
      <c r="PHQ151" s="21"/>
      <c r="PHR151" s="21"/>
      <c r="PHS151" s="21"/>
      <c r="PHT151" s="21"/>
      <c r="PHU151" s="21"/>
      <c r="PHV151" s="21"/>
      <c r="PHW151" s="21"/>
      <c r="PHX151" s="21"/>
      <c r="PHY151" s="21"/>
      <c r="PHZ151" s="21"/>
      <c r="PIA151" s="21"/>
      <c r="PIB151" s="21"/>
      <c r="PIC151" s="21"/>
      <c r="PID151" s="21"/>
      <c r="PIE151" s="21"/>
      <c r="PIF151" s="21"/>
      <c r="PIG151" s="21"/>
      <c r="PIH151" s="21"/>
      <c r="PII151" s="21"/>
      <c r="PIJ151" s="21"/>
      <c r="PIK151" s="21"/>
      <c r="PIL151" s="21"/>
      <c r="PIM151" s="21"/>
      <c r="PIN151" s="21"/>
      <c r="PIO151" s="21"/>
      <c r="PIP151" s="21"/>
      <c r="PIQ151" s="21"/>
      <c r="PIR151" s="21"/>
      <c r="PIS151" s="21"/>
      <c r="PIT151" s="21"/>
      <c r="PIU151" s="21"/>
      <c r="PIV151" s="21"/>
      <c r="PIW151" s="21"/>
      <c r="PIX151" s="21"/>
      <c r="PIY151" s="21"/>
      <c r="PIZ151" s="21"/>
      <c r="PJA151" s="21"/>
      <c r="PJB151" s="21"/>
      <c r="PJC151" s="21"/>
      <c r="PJD151" s="21"/>
      <c r="PJE151" s="21"/>
      <c r="PJF151" s="21"/>
      <c r="PJG151" s="21"/>
      <c r="PJH151" s="21"/>
      <c r="PJI151" s="21"/>
      <c r="PJJ151" s="21"/>
      <c r="PJK151" s="21"/>
      <c r="PJL151" s="21"/>
      <c r="PJM151" s="21"/>
      <c r="PJN151" s="21"/>
      <c r="PJO151" s="21"/>
      <c r="PJP151" s="21"/>
      <c r="PJQ151" s="21"/>
      <c r="PJR151" s="21"/>
      <c r="PJS151" s="21"/>
      <c r="PJT151" s="21"/>
      <c r="PJU151" s="21"/>
      <c r="PJV151" s="21"/>
      <c r="PJW151" s="21"/>
      <c r="PJX151" s="21"/>
      <c r="PJY151" s="21"/>
      <c r="PJZ151" s="21"/>
      <c r="PKA151" s="21"/>
      <c r="PKB151" s="21"/>
      <c r="PKC151" s="21"/>
      <c r="PKD151" s="21"/>
      <c r="PKE151" s="21"/>
      <c r="PKF151" s="21"/>
      <c r="PKG151" s="21"/>
      <c r="PKH151" s="21"/>
      <c r="PKI151" s="21"/>
      <c r="PKJ151" s="21"/>
      <c r="PKK151" s="21"/>
      <c r="PKL151" s="21"/>
      <c r="PKM151" s="21"/>
      <c r="PKN151" s="21"/>
      <c r="PKO151" s="21"/>
      <c r="PKP151" s="21"/>
      <c r="PKQ151" s="21"/>
      <c r="PKR151" s="21"/>
      <c r="PKS151" s="21"/>
      <c r="PKT151" s="21"/>
      <c r="PKU151" s="21"/>
      <c r="PKV151" s="21"/>
      <c r="PKW151" s="21"/>
      <c r="PKX151" s="21"/>
      <c r="PKY151" s="21"/>
      <c r="PKZ151" s="21"/>
      <c r="PLA151" s="21"/>
      <c r="PLB151" s="21"/>
      <c r="PLC151" s="21"/>
      <c r="PLD151" s="21"/>
      <c r="PLE151" s="21"/>
      <c r="PLF151" s="21"/>
      <c r="PLG151" s="21"/>
      <c r="PLH151" s="21"/>
      <c r="PLI151" s="21"/>
      <c r="PLJ151" s="21"/>
      <c r="PLK151" s="21"/>
      <c r="PLL151" s="21"/>
      <c r="PLM151" s="21"/>
      <c r="PLN151" s="21"/>
      <c r="PLO151" s="21"/>
      <c r="PLP151" s="21"/>
      <c r="PLQ151" s="21"/>
      <c r="PLR151" s="21"/>
      <c r="PLS151" s="21"/>
      <c r="PLT151" s="21"/>
      <c r="PLU151" s="21"/>
      <c r="PLV151" s="21"/>
      <c r="PLW151" s="21"/>
      <c r="PLX151" s="21"/>
      <c r="PLY151" s="21"/>
      <c r="PLZ151" s="21"/>
      <c r="PMA151" s="21"/>
      <c r="PMB151" s="21"/>
      <c r="PMC151" s="21"/>
      <c r="PMD151" s="21"/>
      <c r="PME151" s="21"/>
      <c r="PMF151" s="21"/>
      <c r="PMG151" s="21"/>
      <c r="PMH151" s="21"/>
      <c r="PMI151" s="21"/>
      <c r="PMJ151" s="21"/>
      <c r="PMK151" s="21"/>
      <c r="PML151" s="21"/>
      <c r="PMM151" s="21"/>
      <c r="PMN151" s="21"/>
      <c r="PMO151" s="21"/>
      <c r="PMP151" s="21"/>
      <c r="PMQ151" s="21"/>
      <c r="PMR151" s="21"/>
      <c r="PMS151" s="21"/>
      <c r="PMT151" s="21"/>
      <c r="PMU151" s="21"/>
      <c r="PMV151" s="21"/>
      <c r="PMW151" s="21"/>
      <c r="PMX151" s="21"/>
      <c r="PMY151" s="21"/>
      <c r="PMZ151" s="21"/>
      <c r="PNA151" s="21"/>
      <c r="PNB151" s="21"/>
      <c r="PNC151" s="21"/>
      <c r="PND151" s="21"/>
      <c r="PNE151" s="21"/>
      <c r="PNF151" s="21"/>
      <c r="PNG151" s="21"/>
      <c r="PNH151" s="21"/>
      <c r="PNI151" s="21"/>
      <c r="PNJ151" s="21"/>
      <c r="PNK151" s="21"/>
      <c r="PNL151" s="21"/>
      <c r="PNM151" s="21"/>
      <c r="PNN151" s="21"/>
      <c r="PNO151" s="21"/>
      <c r="PNP151" s="21"/>
      <c r="PNQ151" s="21"/>
      <c r="PNR151" s="21"/>
      <c r="PNS151" s="21"/>
      <c r="PNT151" s="21"/>
      <c r="PNU151" s="21"/>
      <c r="PNV151" s="21"/>
      <c r="PNW151" s="21"/>
      <c r="PNX151" s="21"/>
      <c r="PNY151" s="21"/>
      <c r="PNZ151" s="21"/>
      <c r="POA151" s="21"/>
      <c r="POB151" s="21"/>
      <c r="POC151" s="21"/>
      <c r="POD151" s="21"/>
      <c r="POE151" s="21"/>
      <c r="POF151" s="21"/>
      <c r="POG151" s="21"/>
      <c r="POH151" s="21"/>
      <c r="POI151" s="21"/>
      <c r="POJ151" s="21"/>
      <c r="POK151" s="21"/>
      <c r="POL151" s="21"/>
      <c r="POM151" s="21"/>
      <c r="PON151" s="21"/>
      <c r="POO151" s="21"/>
      <c r="POP151" s="21"/>
      <c r="POQ151" s="21"/>
      <c r="POR151" s="21"/>
      <c r="POS151" s="21"/>
      <c r="POT151" s="21"/>
      <c r="POU151" s="21"/>
      <c r="POV151" s="21"/>
      <c r="POW151" s="21"/>
      <c r="POX151" s="21"/>
      <c r="POY151" s="21"/>
      <c r="POZ151" s="21"/>
      <c r="PPA151" s="21"/>
      <c r="PPB151" s="21"/>
      <c r="PPC151" s="21"/>
      <c r="PPD151" s="21"/>
      <c r="PPE151" s="21"/>
      <c r="PPF151" s="21"/>
      <c r="PPG151" s="21"/>
      <c r="PPH151" s="21"/>
      <c r="PPI151" s="21"/>
      <c r="PPJ151" s="21"/>
      <c r="PPK151" s="21"/>
      <c r="PPL151" s="21"/>
      <c r="PPM151" s="21"/>
      <c r="PPN151" s="21"/>
      <c r="PPO151" s="21"/>
      <c r="PPP151" s="21"/>
      <c r="PPQ151" s="21"/>
      <c r="PPR151" s="21"/>
      <c r="PPS151" s="21"/>
      <c r="PPT151" s="21"/>
      <c r="PPU151" s="21"/>
      <c r="PPV151" s="21"/>
      <c r="PPW151" s="21"/>
      <c r="PPX151" s="21"/>
      <c r="PPY151" s="21"/>
      <c r="PPZ151" s="21"/>
      <c r="PQA151" s="21"/>
      <c r="PQB151" s="21"/>
      <c r="PQC151" s="21"/>
      <c r="PQD151" s="21"/>
      <c r="PQE151" s="21"/>
      <c r="PQF151" s="21"/>
      <c r="PQG151" s="21"/>
      <c r="PQH151" s="21"/>
      <c r="PQI151" s="21"/>
      <c r="PQJ151" s="21"/>
      <c r="PQK151" s="21"/>
      <c r="PQL151" s="21"/>
      <c r="PQM151" s="21"/>
      <c r="PQN151" s="21"/>
      <c r="PQO151" s="21"/>
      <c r="PQP151" s="21"/>
      <c r="PQQ151" s="21"/>
      <c r="PQR151" s="21"/>
      <c r="PQS151" s="21"/>
      <c r="PQT151" s="21"/>
      <c r="PQU151" s="21"/>
      <c r="PQV151" s="21"/>
      <c r="PQW151" s="21"/>
      <c r="PQX151" s="21"/>
      <c r="PQY151" s="21"/>
      <c r="PQZ151" s="21"/>
      <c r="PRA151" s="21"/>
      <c r="PRB151" s="21"/>
      <c r="PRC151" s="21"/>
      <c r="PRD151" s="21"/>
      <c r="PRE151" s="21"/>
      <c r="PRF151" s="21"/>
      <c r="PRG151" s="21"/>
      <c r="PRH151" s="21"/>
      <c r="PRI151" s="21"/>
      <c r="PRJ151" s="21"/>
      <c r="PRK151" s="21"/>
      <c r="PRL151" s="21"/>
      <c r="PRM151" s="21"/>
      <c r="PRN151" s="21"/>
      <c r="PRO151" s="21"/>
      <c r="PRP151" s="21"/>
      <c r="PRQ151" s="21"/>
      <c r="PRR151" s="21"/>
      <c r="PRS151" s="21"/>
      <c r="PRT151" s="21"/>
      <c r="PRU151" s="21"/>
      <c r="PRV151" s="21"/>
      <c r="PRW151" s="21"/>
      <c r="PRX151" s="21"/>
      <c r="PRY151" s="21"/>
      <c r="PRZ151" s="21"/>
      <c r="PSA151" s="21"/>
      <c r="PSB151" s="21"/>
      <c r="PSC151" s="21"/>
      <c r="PSD151" s="21"/>
      <c r="PSE151" s="21"/>
      <c r="PSF151" s="21"/>
      <c r="PSG151" s="21"/>
      <c r="PSH151" s="21"/>
      <c r="PSI151" s="21"/>
      <c r="PSJ151" s="21"/>
      <c r="PSK151" s="21"/>
      <c r="PSL151" s="21"/>
      <c r="PSM151" s="21"/>
      <c r="PSN151" s="21"/>
      <c r="PSO151" s="21"/>
      <c r="PSP151" s="21"/>
      <c r="PSQ151" s="21"/>
      <c r="PSR151" s="21"/>
      <c r="PSS151" s="21"/>
      <c r="PST151" s="21"/>
      <c r="PSU151" s="21"/>
      <c r="PSV151" s="21"/>
      <c r="PSW151" s="21"/>
      <c r="PSX151" s="21"/>
      <c r="PSY151" s="21"/>
      <c r="PSZ151" s="21"/>
      <c r="PTA151" s="21"/>
      <c r="PTB151" s="21"/>
      <c r="PTC151" s="21"/>
      <c r="PTD151" s="21"/>
      <c r="PTE151" s="21"/>
      <c r="PTF151" s="21"/>
      <c r="PTG151" s="21"/>
      <c r="PTH151" s="21"/>
      <c r="PTI151" s="21"/>
      <c r="PTJ151" s="21"/>
      <c r="PTK151" s="21"/>
      <c r="PTL151" s="21"/>
      <c r="PTM151" s="21"/>
      <c r="PTN151" s="21"/>
      <c r="PTO151" s="21"/>
      <c r="PTP151" s="21"/>
      <c r="PTQ151" s="21"/>
      <c r="PTR151" s="21"/>
      <c r="PTS151" s="21"/>
      <c r="PTT151" s="21"/>
      <c r="PTU151" s="21"/>
      <c r="PTV151" s="21"/>
      <c r="PTW151" s="21"/>
      <c r="PTX151" s="21"/>
      <c r="PTY151" s="21"/>
      <c r="PTZ151" s="21"/>
      <c r="PUA151" s="21"/>
      <c r="PUB151" s="21"/>
      <c r="PUC151" s="21"/>
      <c r="PUD151" s="21"/>
      <c r="PUE151" s="21"/>
      <c r="PUF151" s="21"/>
      <c r="PUG151" s="21"/>
      <c r="PUH151" s="21"/>
      <c r="PUI151" s="21"/>
      <c r="PUJ151" s="21"/>
      <c r="PUK151" s="21"/>
      <c r="PUL151" s="21"/>
      <c r="PUM151" s="21"/>
      <c r="PUN151" s="21"/>
      <c r="PUO151" s="21"/>
      <c r="PUP151" s="21"/>
      <c r="PUQ151" s="21"/>
      <c r="PUR151" s="21"/>
      <c r="PUS151" s="21"/>
      <c r="PUT151" s="21"/>
      <c r="PUU151" s="21"/>
      <c r="PUV151" s="21"/>
      <c r="PUW151" s="21"/>
      <c r="PUX151" s="21"/>
      <c r="PUY151" s="21"/>
      <c r="PUZ151" s="21"/>
      <c r="PVA151" s="21"/>
      <c r="PVB151" s="21"/>
      <c r="PVC151" s="21"/>
      <c r="PVD151" s="21"/>
      <c r="PVE151" s="21"/>
      <c r="PVF151" s="21"/>
      <c r="PVG151" s="21"/>
      <c r="PVH151" s="21"/>
      <c r="PVI151" s="21"/>
      <c r="PVJ151" s="21"/>
      <c r="PVK151" s="21"/>
      <c r="PVL151" s="21"/>
      <c r="PVM151" s="21"/>
      <c r="PVN151" s="21"/>
      <c r="PVO151" s="21"/>
      <c r="PVP151" s="21"/>
      <c r="PVQ151" s="21"/>
      <c r="PVR151" s="21"/>
      <c r="PVS151" s="21"/>
      <c r="PVT151" s="21"/>
      <c r="PVU151" s="21"/>
      <c r="PVV151" s="21"/>
      <c r="PVW151" s="21"/>
      <c r="PVX151" s="21"/>
      <c r="PVY151" s="21"/>
      <c r="PVZ151" s="21"/>
      <c r="PWA151" s="21"/>
      <c r="PWB151" s="21"/>
      <c r="PWC151" s="21"/>
      <c r="PWD151" s="21"/>
      <c r="PWE151" s="21"/>
      <c r="PWF151" s="21"/>
      <c r="PWG151" s="21"/>
      <c r="PWH151" s="21"/>
      <c r="PWI151" s="21"/>
      <c r="PWJ151" s="21"/>
      <c r="PWK151" s="21"/>
      <c r="PWL151" s="21"/>
      <c r="PWM151" s="21"/>
      <c r="PWN151" s="21"/>
      <c r="PWO151" s="21"/>
      <c r="PWP151" s="21"/>
      <c r="PWQ151" s="21"/>
      <c r="PWR151" s="21"/>
      <c r="PWS151" s="21"/>
      <c r="PWT151" s="21"/>
      <c r="PWU151" s="21"/>
      <c r="PWV151" s="21"/>
      <c r="PWW151" s="21"/>
      <c r="PWX151" s="21"/>
      <c r="PWY151" s="21"/>
      <c r="PWZ151" s="21"/>
      <c r="PXA151" s="21"/>
      <c r="PXB151" s="21"/>
      <c r="PXC151" s="21"/>
      <c r="PXD151" s="21"/>
      <c r="PXE151" s="21"/>
      <c r="PXF151" s="21"/>
      <c r="PXG151" s="21"/>
      <c r="PXH151" s="21"/>
      <c r="PXI151" s="21"/>
      <c r="PXJ151" s="21"/>
      <c r="PXK151" s="21"/>
      <c r="PXL151" s="21"/>
      <c r="PXM151" s="21"/>
      <c r="PXN151" s="21"/>
      <c r="PXO151" s="21"/>
      <c r="PXP151" s="21"/>
      <c r="PXQ151" s="21"/>
      <c r="PXR151" s="21"/>
      <c r="PXS151" s="21"/>
      <c r="PXT151" s="21"/>
      <c r="PXU151" s="21"/>
      <c r="PXV151" s="21"/>
      <c r="PXW151" s="21"/>
      <c r="PXX151" s="21"/>
      <c r="PXY151" s="21"/>
      <c r="PXZ151" s="21"/>
      <c r="PYA151" s="21"/>
      <c r="PYB151" s="21"/>
      <c r="PYC151" s="21"/>
      <c r="PYD151" s="21"/>
      <c r="PYE151" s="21"/>
      <c r="PYF151" s="21"/>
      <c r="PYG151" s="21"/>
      <c r="PYH151" s="21"/>
      <c r="PYI151" s="21"/>
      <c r="PYJ151" s="21"/>
      <c r="PYK151" s="21"/>
      <c r="PYL151" s="21"/>
      <c r="PYM151" s="21"/>
      <c r="PYN151" s="21"/>
      <c r="PYO151" s="21"/>
      <c r="PYP151" s="21"/>
      <c r="PYQ151" s="21"/>
      <c r="PYR151" s="21"/>
      <c r="PYS151" s="21"/>
      <c r="PYT151" s="21"/>
      <c r="PYU151" s="21"/>
      <c r="PYV151" s="21"/>
      <c r="PYW151" s="21"/>
      <c r="PYX151" s="21"/>
      <c r="PYY151" s="21"/>
      <c r="PYZ151" s="21"/>
      <c r="PZA151" s="21"/>
      <c r="PZB151" s="21"/>
      <c r="PZC151" s="21"/>
      <c r="PZD151" s="21"/>
      <c r="PZE151" s="21"/>
      <c r="PZF151" s="21"/>
      <c r="PZG151" s="21"/>
      <c r="PZH151" s="21"/>
      <c r="PZI151" s="21"/>
      <c r="PZJ151" s="21"/>
      <c r="PZK151" s="21"/>
      <c r="PZL151" s="21"/>
      <c r="PZM151" s="21"/>
      <c r="PZN151" s="21"/>
      <c r="PZO151" s="21"/>
      <c r="PZP151" s="21"/>
      <c r="PZQ151" s="21"/>
      <c r="PZR151" s="21"/>
      <c r="PZS151" s="21"/>
      <c r="PZT151" s="21"/>
      <c r="PZU151" s="21"/>
      <c r="PZV151" s="21"/>
      <c r="PZW151" s="21"/>
      <c r="PZX151" s="21"/>
      <c r="PZY151" s="21"/>
      <c r="PZZ151" s="21"/>
      <c r="QAA151" s="21"/>
      <c r="QAB151" s="21"/>
      <c r="QAC151" s="21"/>
      <c r="QAD151" s="21"/>
      <c r="QAE151" s="21"/>
      <c r="QAF151" s="21"/>
      <c r="QAG151" s="21"/>
      <c r="QAH151" s="21"/>
      <c r="QAI151" s="21"/>
      <c r="QAJ151" s="21"/>
      <c r="QAK151" s="21"/>
      <c r="QAL151" s="21"/>
      <c r="QAM151" s="21"/>
      <c r="QAN151" s="21"/>
      <c r="QAO151" s="21"/>
      <c r="QAP151" s="21"/>
      <c r="QAQ151" s="21"/>
      <c r="QAR151" s="21"/>
      <c r="QAS151" s="21"/>
      <c r="QAT151" s="21"/>
      <c r="QAU151" s="21"/>
      <c r="QAV151" s="21"/>
      <c r="QAW151" s="21"/>
      <c r="QAX151" s="21"/>
      <c r="QAY151" s="21"/>
      <c r="QAZ151" s="21"/>
      <c r="QBA151" s="21"/>
      <c r="QBB151" s="21"/>
      <c r="QBC151" s="21"/>
      <c r="QBD151" s="21"/>
      <c r="QBE151" s="21"/>
      <c r="QBF151" s="21"/>
      <c r="QBG151" s="21"/>
      <c r="QBH151" s="21"/>
      <c r="QBI151" s="21"/>
      <c r="QBJ151" s="21"/>
      <c r="QBK151" s="21"/>
      <c r="QBL151" s="21"/>
      <c r="QBM151" s="21"/>
      <c r="QBN151" s="21"/>
      <c r="QBO151" s="21"/>
      <c r="QBP151" s="21"/>
      <c r="QBQ151" s="21"/>
      <c r="QBR151" s="21"/>
      <c r="QBS151" s="21"/>
      <c r="QBT151" s="21"/>
      <c r="QBU151" s="21"/>
      <c r="QBV151" s="21"/>
      <c r="QBW151" s="21"/>
      <c r="QBX151" s="21"/>
      <c r="QBY151" s="21"/>
      <c r="QBZ151" s="21"/>
      <c r="QCA151" s="21"/>
      <c r="QCB151" s="21"/>
      <c r="QCC151" s="21"/>
      <c r="QCD151" s="21"/>
      <c r="QCE151" s="21"/>
      <c r="QCF151" s="21"/>
      <c r="QCG151" s="21"/>
      <c r="QCH151" s="21"/>
      <c r="QCI151" s="21"/>
      <c r="QCJ151" s="21"/>
      <c r="QCK151" s="21"/>
      <c r="QCL151" s="21"/>
      <c r="QCM151" s="21"/>
      <c r="QCN151" s="21"/>
      <c r="QCO151" s="21"/>
      <c r="QCP151" s="21"/>
      <c r="QCQ151" s="21"/>
      <c r="QCR151" s="21"/>
      <c r="QCS151" s="21"/>
      <c r="QCT151" s="21"/>
      <c r="QCU151" s="21"/>
      <c r="QCV151" s="21"/>
      <c r="QCW151" s="21"/>
      <c r="QCX151" s="21"/>
      <c r="QCY151" s="21"/>
      <c r="QCZ151" s="21"/>
      <c r="QDA151" s="21"/>
      <c r="QDB151" s="21"/>
      <c r="QDC151" s="21"/>
      <c r="QDD151" s="21"/>
      <c r="QDE151" s="21"/>
      <c r="QDF151" s="21"/>
      <c r="QDG151" s="21"/>
      <c r="QDH151" s="21"/>
      <c r="QDI151" s="21"/>
      <c r="QDJ151" s="21"/>
      <c r="QDK151" s="21"/>
      <c r="QDL151" s="21"/>
      <c r="QDM151" s="21"/>
      <c r="QDN151" s="21"/>
      <c r="QDO151" s="21"/>
      <c r="QDP151" s="21"/>
      <c r="QDQ151" s="21"/>
      <c r="QDR151" s="21"/>
      <c r="QDS151" s="21"/>
      <c r="QDT151" s="21"/>
      <c r="QDU151" s="21"/>
      <c r="QDV151" s="21"/>
      <c r="QDW151" s="21"/>
      <c r="QDX151" s="21"/>
      <c r="QDY151" s="21"/>
      <c r="QDZ151" s="21"/>
      <c r="QEA151" s="21"/>
      <c r="QEB151" s="21"/>
      <c r="QEC151" s="21"/>
      <c r="QED151" s="21"/>
      <c r="QEE151" s="21"/>
      <c r="QEF151" s="21"/>
      <c r="QEG151" s="21"/>
      <c r="QEH151" s="21"/>
      <c r="QEI151" s="21"/>
      <c r="QEJ151" s="21"/>
      <c r="QEK151" s="21"/>
      <c r="QEL151" s="21"/>
      <c r="QEM151" s="21"/>
      <c r="QEN151" s="21"/>
      <c r="QEO151" s="21"/>
      <c r="QEP151" s="21"/>
      <c r="QEQ151" s="21"/>
      <c r="QER151" s="21"/>
      <c r="QES151" s="21"/>
      <c r="QET151" s="21"/>
      <c r="QEU151" s="21"/>
      <c r="QEV151" s="21"/>
      <c r="QEW151" s="21"/>
      <c r="QEX151" s="21"/>
      <c r="QEY151" s="21"/>
      <c r="QEZ151" s="21"/>
      <c r="QFA151" s="21"/>
      <c r="QFB151" s="21"/>
      <c r="QFC151" s="21"/>
      <c r="QFD151" s="21"/>
      <c r="QFE151" s="21"/>
      <c r="QFF151" s="21"/>
      <c r="QFG151" s="21"/>
      <c r="QFH151" s="21"/>
      <c r="QFI151" s="21"/>
      <c r="QFJ151" s="21"/>
      <c r="QFK151" s="21"/>
      <c r="QFL151" s="21"/>
      <c r="QFM151" s="21"/>
      <c r="QFN151" s="21"/>
      <c r="QFO151" s="21"/>
      <c r="QFP151" s="21"/>
      <c r="QFQ151" s="21"/>
      <c r="QFR151" s="21"/>
      <c r="QFS151" s="21"/>
      <c r="QFT151" s="21"/>
      <c r="QFU151" s="21"/>
      <c r="QFV151" s="21"/>
      <c r="QFW151" s="21"/>
      <c r="QFX151" s="21"/>
      <c r="QFY151" s="21"/>
      <c r="QFZ151" s="21"/>
      <c r="QGA151" s="21"/>
      <c r="QGB151" s="21"/>
      <c r="QGC151" s="21"/>
      <c r="QGD151" s="21"/>
      <c r="QGE151" s="21"/>
      <c r="QGF151" s="21"/>
      <c r="QGG151" s="21"/>
      <c r="QGH151" s="21"/>
      <c r="QGI151" s="21"/>
      <c r="QGJ151" s="21"/>
      <c r="QGK151" s="21"/>
      <c r="QGL151" s="21"/>
      <c r="QGM151" s="21"/>
      <c r="QGN151" s="21"/>
      <c r="QGO151" s="21"/>
      <c r="QGP151" s="21"/>
      <c r="QGQ151" s="21"/>
      <c r="QGR151" s="21"/>
      <c r="QGS151" s="21"/>
      <c r="QGT151" s="21"/>
      <c r="QGU151" s="21"/>
      <c r="QGV151" s="21"/>
      <c r="QGW151" s="21"/>
      <c r="QGX151" s="21"/>
      <c r="QGY151" s="21"/>
      <c r="QGZ151" s="21"/>
      <c r="QHA151" s="21"/>
      <c r="QHB151" s="21"/>
      <c r="QHC151" s="21"/>
      <c r="QHD151" s="21"/>
      <c r="QHE151" s="21"/>
      <c r="QHF151" s="21"/>
      <c r="QHG151" s="21"/>
      <c r="QHH151" s="21"/>
      <c r="QHI151" s="21"/>
      <c r="QHJ151" s="21"/>
      <c r="QHK151" s="21"/>
      <c r="QHL151" s="21"/>
      <c r="QHM151" s="21"/>
      <c r="QHN151" s="21"/>
      <c r="QHO151" s="21"/>
      <c r="QHP151" s="21"/>
      <c r="QHQ151" s="21"/>
      <c r="QHR151" s="21"/>
      <c r="QHS151" s="21"/>
      <c r="QHT151" s="21"/>
      <c r="QHU151" s="21"/>
      <c r="QHV151" s="21"/>
      <c r="QHW151" s="21"/>
      <c r="QHX151" s="21"/>
      <c r="QHY151" s="21"/>
      <c r="QHZ151" s="21"/>
      <c r="QIA151" s="21"/>
      <c r="QIB151" s="21"/>
      <c r="QIC151" s="21"/>
      <c r="QID151" s="21"/>
      <c r="QIE151" s="21"/>
      <c r="QIF151" s="21"/>
      <c r="QIG151" s="21"/>
      <c r="QIH151" s="21"/>
      <c r="QII151" s="21"/>
      <c r="QIJ151" s="21"/>
      <c r="QIK151" s="21"/>
      <c r="QIL151" s="21"/>
      <c r="QIM151" s="21"/>
      <c r="QIN151" s="21"/>
      <c r="QIO151" s="21"/>
      <c r="QIP151" s="21"/>
      <c r="QIQ151" s="21"/>
      <c r="QIR151" s="21"/>
      <c r="QIS151" s="21"/>
      <c r="QIT151" s="21"/>
      <c r="QIU151" s="21"/>
      <c r="QIV151" s="21"/>
      <c r="QIW151" s="21"/>
      <c r="QIX151" s="21"/>
      <c r="QIY151" s="21"/>
      <c r="QIZ151" s="21"/>
      <c r="QJA151" s="21"/>
      <c r="QJB151" s="21"/>
      <c r="QJC151" s="21"/>
      <c r="QJD151" s="21"/>
      <c r="QJE151" s="21"/>
      <c r="QJF151" s="21"/>
      <c r="QJG151" s="21"/>
      <c r="QJH151" s="21"/>
      <c r="QJI151" s="21"/>
      <c r="QJJ151" s="21"/>
      <c r="QJK151" s="21"/>
      <c r="QJL151" s="21"/>
      <c r="QJM151" s="21"/>
      <c r="QJN151" s="21"/>
      <c r="QJO151" s="21"/>
      <c r="QJP151" s="21"/>
      <c r="QJQ151" s="21"/>
      <c r="QJR151" s="21"/>
      <c r="QJS151" s="21"/>
      <c r="QJT151" s="21"/>
      <c r="QJU151" s="21"/>
      <c r="QJV151" s="21"/>
      <c r="QJW151" s="21"/>
      <c r="QJX151" s="21"/>
      <c r="QJY151" s="21"/>
      <c r="QJZ151" s="21"/>
      <c r="QKA151" s="21"/>
      <c r="QKB151" s="21"/>
      <c r="QKC151" s="21"/>
      <c r="QKD151" s="21"/>
      <c r="QKE151" s="21"/>
      <c r="QKF151" s="21"/>
      <c r="QKG151" s="21"/>
      <c r="QKH151" s="21"/>
      <c r="QKI151" s="21"/>
      <c r="QKJ151" s="21"/>
      <c r="QKK151" s="21"/>
      <c r="QKL151" s="21"/>
      <c r="QKM151" s="21"/>
      <c r="QKN151" s="21"/>
      <c r="QKO151" s="21"/>
      <c r="QKP151" s="21"/>
      <c r="QKQ151" s="21"/>
      <c r="QKR151" s="21"/>
      <c r="QKS151" s="21"/>
      <c r="QKT151" s="21"/>
      <c r="QKU151" s="21"/>
      <c r="QKV151" s="21"/>
      <c r="QKW151" s="21"/>
      <c r="QKX151" s="21"/>
      <c r="QKY151" s="21"/>
      <c r="QKZ151" s="21"/>
      <c r="QLA151" s="21"/>
      <c r="QLB151" s="21"/>
      <c r="QLC151" s="21"/>
      <c r="QLD151" s="21"/>
      <c r="QLE151" s="21"/>
      <c r="QLF151" s="21"/>
      <c r="QLG151" s="21"/>
      <c r="QLH151" s="21"/>
      <c r="QLI151" s="21"/>
      <c r="QLJ151" s="21"/>
      <c r="QLK151" s="21"/>
      <c r="QLL151" s="21"/>
      <c r="QLM151" s="21"/>
      <c r="QLN151" s="21"/>
      <c r="QLO151" s="21"/>
      <c r="QLP151" s="21"/>
      <c r="QLQ151" s="21"/>
      <c r="QLR151" s="21"/>
      <c r="QLS151" s="21"/>
      <c r="QLT151" s="21"/>
      <c r="QLU151" s="21"/>
      <c r="QLV151" s="21"/>
      <c r="QLW151" s="21"/>
      <c r="QLX151" s="21"/>
      <c r="QLY151" s="21"/>
      <c r="QLZ151" s="21"/>
      <c r="QMA151" s="21"/>
      <c r="QMB151" s="21"/>
      <c r="QMC151" s="21"/>
      <c r="QMD151" s="21"/>
      <c r="QME151" s="21"/>
      <c r="QMF151" s="21"/>
      <c r="QMG151" s="21"/>
      <c r="QMH151" s="21"/>
      <c r="QMI151" s="21"/>
      <c r="QMJ151" s="21"/>
      <c r="QMK151" s="21"/>
      <c r="QML151" s="21"/>
      <c r="QMM151" s="21"/>
      <c r="QMN151" s="21"/>
      <c r="QMO151" s="21"/>
      <c r="QMP151" s="21"/>
      <c r="QMQ151" s="21"/>
      <c r="QMR151" s="21"/>
      <c r="QMS151" s="21"/>
      <c r="QMT151" s="21"/>
      <c r="QMU151" s="21"/>
      <c r="QMV151" s="21"/>
      <c r="QMW151" s="21"/>
      <c r="QMX151" s="21"/>
      <c r="QMY151" s="21"/>
      <c r="QMZ151" s="21"/>
      <c r="QNA151" s="21"/>
      <c r="QNB151" s="21"/>
      <c r="QNC151" s="21"/>
      <c r="QND151" s="21"/>
      <c r="QNE151" s="21"/>
      <c r="QNF151" s="21"/>
      <c r="QNG151" s="21"/>
      <c r="QNH151" s="21"/>
      <c r="QNI151" s="21"/>
      <c r="QNJ151" s="21"/>
      <c r="QNK151" s="21"/>
      <c r="QNL151" s="21"/>
      <c r="QNM151" s="21"/>
      <c r="QNN151" s="21"/>
      <c r="QNO151" s="21"/>
      <c r="QNP151" s="21"/>
      <c r="QNQ151" s="21"/>
      <c r="QNR151" s="21"/>
      <c r="QNS151" s="21"/>
      <c r="QNT151" s="21"/>
      <c r="QNU151" s="21"/>
      <c r="QNV151" s="21"/>
      <c r="QNW151" s="21"/>
      <c r="QNX151" s="21"/>
      <c r="QNY151" s="21"/>
      <c r="QNZ151" s="21"/>
      <c r="QOA151" s="21"/>
      <c r="QOB151" s="21"/>
      <c r="QOC151" s="21"/>
      <c r="QOD151" s="21"/>
      <c r="QOE151" s="21"/>
      <c r="QOF151" s="21"/>
      <c r="QOG151" s="21"/>
      <c r="QOH151" s="21"/>
      <c r="QOI151" s="21"/>
      <c r="QOJ151" s="21"/>
      <c r="QOK151" s="21"/>
      <c r="QOL151" s="21"/>
      <c r="QOM151" s="21"/>
      <c r="QON151" s="21"/>
      <c r="QOO151" s="21"/>
      <c r="QOP151" s="21"/>
      <c r="QOQ151" s="21"/>
      <c r="QOR151" s="21"/>
      <c r="QOS151" s="21"/>
      <c r="QOT151" s="21"/>
      <c r="QOU151" s="21"/>
      <c r="QOV151" s="21"/>
      <c r="QOW151" s="21"/>
      <c r="QOX151" s="21"/>
      <c r="QOY151" s="21"/>
      <c r="QOZ151" s="21"/>
      <c r="QPA151" s="21"/>
      <c r="QPB151" s="21"/>
      <c r="QPC151" s="21"/>
      <c r="QPD151" s="21"/>
      <c r="QPE151" s="21"/>
      <c r="QPF151" s="21"/>
      <c r="QPG151" s="21"/>
      <c r="QPH151" s="21"/>
      <c r="QPI151" s="21"/>
      <c r="QPJ151" s="21"/>
      <c r="QPK151" s="21"/>
      <c r="QPL151" s="21"/>
      <c r="QPM151" s="21"/>
      <c r="QPN151" s="21"/>
      <c r="QPO151" s="21"/>
      <c r="QPP151" s="21"/>
      <c r="QPQ151" s="21"/>
      <c r="QPR151" s="21"/>
      <c r="QPS151" s="21"/>
      <c r="QPT151" s="21"/>
      <c r="QPU151" s="21"/>
      <c r="QPV151" s="21"/>
      <c r="QPW151" s="21"/>
      <c r="QPX151" s="21"/>
      <c r="QPY151" s="21"/>
      <c r="QPZ151" s="21"/>
      <c r="QQA151" s="21"/>
      <c r="QQB151" s="21"/>
      <c r="QQC151" s="21"/>
      <c r="QQD151" s="21"/>
      <c r="QQE151" s="21"/>
      <c r="QQF151" s="21"/>
      <c r="QQG151" s="21"/>
      <c r="QQH151" s="21"/>
      <c r="QQI151" s="21"/>
      <c r="QQJ151" s="21"/>
      <c r="QQK151" s="21"/>
      <c r="QQL151" s="21"/>
      <c r="QQM151" s="21"/>
      <c r="QQN151" s="21"/>
      <c r="QQO151" s="21"/>
      <c r="QQP151" s="21"/>
      <c r="QQQ151" s="21"/>
      <c r="QQR151" s="21"/>
      <c r="QQS151" s="21"/>
      <c r="QQT151" s="21"/>
      <c r="QQU151" s="21"/>
      <c r="QQV151" s="21"/>
      <c r="QQW151" s="21"/>
      <c r="QQX151" s="21"/>
      <c r="QQY151" s="21"/>
      <c r="QQZ151" s="21"/>
      <c r="QRA151" s="21"/>
      <c r="QRB151" s="21"/>
      <c r="QRC151" s="21"/>
      <c r="QRD151" s="21"/>
      <c r="QRE151" s="21"/>
      <c r="QRF151" s="21"/>
      <c r="QRG151" s="21"/>
      <c r="QRH151" s="21"/>
      <c r="QRI151" s="21"/>
      <c r="QRJ151" s="21"/>
      <c r="QRK151" s="21"/>
      <c r="QRL151" s="21"/>
      <c r="QRM151" s="21"/>
      <c r="QRN151" s="21"/>
      <c r="QRO151" s="21"/>
      <c r="QRP151" s="21"/>
      <c r="QRQ151" s="21"/>
      <c r="QRR151" s="21"/>
      <c r="QRS151" s="21"/>
      <c r="QRT151" s="21"/>
      <c r="QRU151" s="21"/>
      <c r="QRV151" s="21"/>
      <c r="QRW151" s="21"/>
      <c r="QRX151" s="21"/>
      <c r="QRY151" s="21"/>
      <c r="QRZ151" s="21"/>
      <c r="QSA151" s="21"/>
      <c r="QSB151" s="21"/>
      <c r="QSC151" s="21"/>
      <c r="QSD151" s="21"/>
      <c r="QSE151" s="21"/>
      <c r="QSF151" s="21"/>
      <c r="QSG151" s="21"/>
      <c r="QSH151" s="21"/>
      <c r="QSI151" s="21"/>
      <c r="QSJ151" s="21"/>
      <c r="QSK151" s="21"/>
      <c r="QSL151" s="21"/>
      <c r="QSM151" s="21"/>
      <c r="QSN151" s="21"/>
      <c r="QSO151" s="21"/>
      <c r="QSP151" s="21"/>
      <c r="QSQ151" s="21"/>
      <c r="QSR151" s="21"/>
      <c r="QSS151" s="21"/>
      <c r="QST151" s="21"/>
      <c r="QSU151" s="21"/>
      <c r="QSV151" s="21"/>
      <c r="QSW151" s="21"/>
      <c r="QSX151" s="21"/>
      <c r="QSY151" s="21"/>
      <c r="QSZ151" s="21"/>
      <c r="QTA151" s="21"/>
      <c r="QTB151" s="21"/>
      <c r="QTC151" s="21"/>
      <c r="QTD151" s="21"/>
      <c r="QTE151" s="21"/>
      <c r="QTF151" s="21"/>
      <c r="QTG151" s="21"/>
      <c r="QTH151" s="21"/>
      <c r="QTI151" s="21"/>
      <c r="QTJ151" s="21"/>
      <c r="QTK151" s="21"/>
      <c r="QTL151" s="21"/>
      <c r="QTM151" s="21"/>
      <c r="QTN151" s="21"/>
      <c r="QTO151" s="21"/>
      <c r="QTP151" s="21"/>
      <c r="QTQ151" s="21"/>
      <c r="QTR151" s="21"/>
      <c r="QTS151" s="21"/>
      <c r="QTT151" s="21"/>
      <c r="QTU151" s="21"/>
      <c r="QTV151" s="21"/>
      <c r="QTW151" s="21"/>
      <c r="QTX151" s="21"/>
      <c r="QTY151" s="21"/>
      <c r="QTZ151" s="21"/>
      <c r="QUA151" s="21"/>
      <c r="QUB151" s="21"/>
      <c r="QUC151" s="21"/>
      <c r="QUD151" s="21"/>
      <c r="QUE151" s="21"/>
      <c r="QUF151" s="21"/>
      <c r="QUG151" s="21"/>
      <c r="QUH151" s="21"/>
      <c r="QUI151" s="21"/>
      <c r="QUJ151" s="21"/>
      <c r="QUK151" s="21"/>
      <c r="QUL151" s="21"/>
      <c r="QUM151" s="21"/>
      <c r="QUN151" s="21"/>
      <c r="QUO151" s="21"/>
      <c r="QUP151" s="21"/>
      <c r="QUQ151" s="21"/>
      <c r="QUR151" s="21"/>
      <c r="QUS151" s="21"/>
      <c r="QUT151" s="21"/>
      <c r="QUU151" s="21"/>
      <c r="QUV151" s="21"/>
      <c r="QUW151" s="21"/>
      <c r="QUX151" s="21"/>
      <c r="QUY151" s="21"/>
      <c r="QUZ151" s="21"/>
      <c r="QVA151" s="21"/>
      <c r="QVB151" s="21"/>
      <c r="QVC151" s="21"/>
      <c r="QVD151" s="21"/>
      <c r="QVE151" s="21"/>
      <c r="QVF151" s="21"/>
      <c r="QVG151" s="21"/>
      <c r="QVH151" s="21"/>
      <c r="QVI151" s="21"/>
      <c r="QVJ151" s="21"/>
      <c r="QVK151" s="21"/>
      <c r="QVL151" s="21"/>
      <c r="QVM151" s="21"/>
      <c r="QVN151" s="21"/>
      <c r="QVO151" s="21"/>
      <c r="QVP151" s="21"/>
      <c r="QVQ151" s="21"/>
      <c r="QVR151" s="21"/>
      <c r="QVS151" s="21"/>
      <c r="QVT151" s="21"/>
      <c r="QVU151" s="21"/>
      <c r="QVV151" s="21"/>
      <c r="QVW151" s="21"/>
      <c r="QVX151" s="21"/>
      <c r="QVY151" s="21"/>
      <c r="QVZ151" s="21"/>
      <c r="QWA151" s="21"/>
      <c r="QWB151" s="21"/>
      <c r="QWC151" s="21"/>
      <c r="QWD151" s="21"/>
      <c r="QWE151" s="21"/>
      <c r="QWF151" s="21"/>
      <c r="QWG151" s="21"/>
      <c r="QWH151" s="21"/>
      <c r="QWI151" s="21"/>
      <c r="QWJ151" s="21"/>
      <c r="QWK151" s="21"/>
      <c r="QWL151" s="21"/>
      <c r="QWM151" s="21"/>
      <c r="QWN151" s="21"/>
      <c r="QWO151" s="21"/>
      <c r="QWP151" s="21"/>
      <c r="QWQ151" s="21"/>
      <c r="QWR151" s="21"/>
      <c r="QWS151" s="21"/>
      <c r="QWT151" s="21"/>
      <c r="QWU151" s="21"/>
      <c r="QWV151" s="21"/>
      <c r="QWW151" s="21"/>
      <c r="QWX151" s="21"/>
      <c r="QWY151" s="21"/>
      <c r="QWZ151" s="21"/>
      <c r="QXA151" s="21"/>
      <c r="QXB151" s="21"/>
      <c r="QXC151" s="21"/>
      <c r="QXD151" s="21"/>
      <c r="QXE151" s="21"/>
      <c r="QXF151" s="21"/>
      <c r="QXG151" s="21"/>
      <c r="QXH151" s="21"/>
      <c r="QXI151" s="21"/>
      <c r="QXJ151" s="21"/>
      <c r="QXK151" s="21"/>
      <c r="QXL151" s="21"/>
      <c r="QXM151" s="21"/>
      <c r="QXN151" s="21"/>
      <c r="QXO151" s="21"/>
      <c r="QXP151" s="21"/>
      <c r="QXQ151" s="21"/>
      <c r="QXR151" s="21"/>
      <c r="QXS151" s="21"/>
      <c r="QXT151" s="21"/>
      <c r="QXU151" s="21"/>
      <c r="QXV151" s="21"/>
      <c r="QXW151" s="21"/>
      <c r="QXX151" s="21"/>
      <c r="QXY151" s="21"/>
      <c r="QXZ151" s="21"/>
      <c r="QYA151" s="21"/>
      <c r="QYB151" s="21"/>
      <c r="QYC151" s="21"/>
      <c r="QYD151" s="21"/>
      <c r="QYE151" s="21"/>
      <c r="QYF151" s="21"/>
      <c r="QYG151" s="21"/>
      <c r="QYH151" s="21"/>
      <c r="QYI151" s="21"/>
      <c r="QYJ151" s="21"/>
      <c r="QYK151" s="21"/>
      <c r="QYL151" s="21"/>
      <c r="QYM151" s="21"/>
      <c r="QYN151" s="21"/>
      <c r="QYO151" s="21"/>
      <c r="QYP151" s="21"/>
      <c r="QYQ151" s="21"/>
      <c r="QYR151" s="21"/>
      <c r="QYS151" s="21"/>
      <c r="QYT151" s="21"/>
      <c r="QYU151" s="21"/>
      <c r="QYV151" s="21"/>
      <c r="QYW151" s="21"/>
      <c r="QYX151" s="21"/>
      <c r="QYY151" s="21"/>
      <c r="QYZ151" s="21"/>
      <c r="QZA151" s="21"/>
      <c r="QZB151" s="21"/>
      <c r="QZC151" s="21"/>
      <c r="QZD151" s="21"/>
      <c r="QZE151" s="21"/>
      <c r="QZF151" s="21"/>
      <c r="QZG151" s="21"/>
      <c r="QZH151" s="21"/>
      <c r="QZI151" s="21"/>
      <c r="QZJ151" s="21"/>
      <c r="QZK151" s="21"/>
      <c r="QZL151" s="21"/>
      <c r="QZM151" s="21"/>
      <c r="QZN151" s="21"/>
      <c r="QZO151" s="21"/>
      <c r="QZP151" s="21"/>
      <c r="QZQ151" s="21"/>
      <c r="QZR151" s="21"/>
      <c r="QZS151" s="21"/>
      <c r="QZT151" s="21"/>
      <c r="QZU151" s="21"/>
      <c r="QZV151" s="21"/>
      <c r="QZW151" s="21"/>
      <c r="QZX151" s="21"/>
      <c r="QZY151" s="21"/>
      <c r="QZZ151" s="21"/>
      <c r="RAA151" s="21"/>
      <c r="RAB151" s="21"/>
      <c r="RAC151" s="21"/>
      <c r="RAD151" s="21"/>
      <c r="RAE151" s="21"/>
      <c r="RAF151" s="21"/>
      <c r="RAG151" s="21"/>
      <c r="RAH151" s="21"/>
      <c r="RAI151" s="21"/>
      <c r="RAJ151" s="21"/>
      <c r="RAK151" s="21"/>
      <c r="RAL151" s="21"/>
      <c r="RAM151" s="21"/>
      <c r="RAN151" s="21"/>
      <c r="RAO151" s="21"/>
      <c r="RAP151" s="21"/>
      <c r="RAQ151" s="21"/>
      <c r="RAR151" s="21"/>
      <c r="RAS151" s="21"/>
      <c r="RAT151" s="21"/>
      <c r="RAU151" s="21"/>
      <c r="RAV151" s="21"/>
      <c r="RAW151" s="21"/>
      <c r="RAX151" s="21"/>
      <c r="RAY151" s="21"/>
      <c r="RAZ151" s="21"/>
      <c r="RBA151" s="21"/>
      <c r="RBB151" s="21"/>
      <c r="RBC151" s="21"/>
      <c r="RBD151" s="21"/>
      <c r="RBE151" s="21"/>
      <c r="RBF151" s="21"/>
      <c r="RBG151" s="21"/>
      <c r="RBH151" s="21"/>
      <c r="RBI151" s="21"/>
      <c r="RBJ151" s="21"/>
      <c r="RBK151" s="21"/>
      <c r="RBL151" s="21"/>
      <c r="RBM151" s="21"/>
      <c r="RBN151" s="21"/>
      <c r="RBO151" s="21"/>
      <c r="RBP151" s="21"/>
      <c r="RBQ151" s="21"/>
      <c r="RBR151" s="21"/>
      <c r="RBS151" s="21"/>
      <c r="RBT151" s="21"/>
      <c r="RBU151" s="21"/>
      <c r="RBV151" s="21"/>
      <c r="RBW151" s="21"/>
      <c r="RBX151" s="21"/>
      <c r="RBY151" s="21"/>
      <c r="RBZ151" s="21"/>
      <c r="RCA151" s="21"/>
      <c r="RCB151" s="21"/>
      <c r="RCC151" s="21"/>
      <c r="RCD151" s="21"/>
      <c r="RCE151" s="21"/>
      <c r="RCF151" s="21"/>
      <c r="RCG151" s="21"/>
      <c r="RCH151" s="21"/>
      <c r="RCI151" s="21"/>
      <c r="RCJ151" s="21"/>
      <c r="RCK151" s="21"/>
      <c r="RCL151" s="21"/>
      <c r="RCM151" s="21"/>
      <c r="RCN151" s="21"/>
      <c r="RCO151" s="21"/>
      <c r="RCP151" s="21"/>
      <c r="RCQ151" s="21"/>
      <c r="RCR151" s="21"/>
      <c r="RCS151" s="21"/>
      <c r="RCT151" s="21"/>
      <c r="RCU151" s="21"/>
      <c r="RCV151" s="21"/>
      <c r="RCW151" s="21"/>
      <c r="RCX151" s="21"/>
      <c r="RCY151" s="21"/>
      <c r="RCZ151" s="21"/>
      <c r="RDA151" s="21"/>
      <c r="RDB151" s="21"/>
      <c r="RDC151" s="21"/>
      <c r="RDD151" s="21"/>
      <c r="RDE151" s="21"/>
      <c r="RDF151" s="21"/>
      <c r="RDG151" s="21"/>
      <c r="RDH151" s="21"/>
      <c r="RDI151" s="21"/>
      <c r="RDJ151" s="21"/>
      <c r="RDK151" s="21"/>
      <c r="RDL151" s="21"/>
      <c r="RDM151" s="21"/>
      <c r="RDN151" s="21"/>
      <c r="RDO151" s="21"/>
      <c r="RDP151" s="21"/>
      <c r="RDQ151" s="21"/>
      <c r="RDR151" s="21"/>
      <c r="RDS151" s="21"/>
      <c r="RDT151" s="21"/>
      <c r="RDU151" s="21"/>
      <c r="RDV151" s="21"/>
      <c r="RDW151" s="21"/>
      <c r="RDX151" s="21"/>
      <c r="RDY151" s="21"/>
      <c r="RDZ151" s="21"/>
      <c r="REA151" s="21"/>
      <c r="REB151" s="21"/>
      <c r="REC151" s="21"/>
      <c r="RED151" s="21"/>
      <c r="REE151" s="21"/>
      <c r="REF151" s="21"/>
      <c r="REG151" s="21"/>
      <c r="REH151" s="21"/>
      <c r="REI151" s="21"/>
      <c r="REJ151" s="21"/>
      <c r="REK151" s="21"/>
      <c r="REL151" s="21"/>
      <c r="REM151" s="21"/>
      <c r="REN151" s="21"/>
      <c r="REO151" s="21"/>
      <c r="REP151" s="21"/>
      <c r="REQ151" s="21"/>
      <c r="RER151" s="21"/>
      <c r="RES151" s="21"/>
      <c r="RET151" s="21"/>
      <c r="REU151" s="21"/>
      <c r="REV151" s="21"/>
      <c r="REW151" s="21"/>
      <c r="REX151" s="21"/>
      <c r="REY151" s="21"/>
      <c r="REZ151" s="21"/>
      <c r="RFA151" s="21"/>
      <c r="RFB151" s="21"/>
      <c r="RFC151" s="21"/>
      <c r="RFD151" s="21"/>
      <c r="RFE151" s="21"/>
      <c r="RFF151" s="21"/>
      <c r="RFG151" s="21"/>
      <c r="RFH151" s="21"/>
      <c r="RFI151" s="21"/>
      <c r="RFJ151" s="21"/>
      <c r="RFK151" s="21"/>
      <c r="RFL151" s="21"/>
      <c r="RFM151" s="21"/>
      <c r="RFN151" s="21"/>
      <c r="RFO151" s="21"/>
      <c r="RFP151" s="21"/>
      <c r="RFQ151" s="21"/>
      <c r="RFR151" s="21"/>
      <c r="RFS151" s="21"/>
      <c r="RFT151" s="21"/>
      <c r="RFU151" s="21"/>
      <c r="RFV151" s="21"/>
      <c r="RFW151" s="21"/>
      <c r="RFX151" s="21"/>
      <c r="RFY151" s="21"/>
      <c r="RFZ151" s="21"/>
      <c r="RGA151" s="21"/>
      <c r="RGB151" s="21"/>
      <c r="RGC151" s="21"/>
      <c r="RGD151" s="21"/>
      <c r="RGE151" s="21"/>
      <c r="RGF151" s="21"/>
      <c r="RGG151" s="21"/>
      <c r="RGH151" s="21"/>
      <c r="RGI151" s="21"/>
      <c r="RGJ151" s="21"/>
      <c r="RGK151" s="21"/>
      <c r="RGL151" s="21"/>
      <c r="RGM151" s="21"/>
      <c r="RGN151" s="21"/>
      <c r="RGO151" s="21"/>
      <c r="RGP151" s="21"/>
      <c r="RGQ151" s="21"/>
      <c r="RGR151" s="21"/>
      <c r="RGS151" s="21"/>
      <c r="RGT151" s="21"/>
      <c r="RGU151" s="21"/>
      <c r="RGV151" s="21"/>
      <c r="RGW151" s="21"/>
      <c r="RGX151" s="21"/>
      <c r="RGY151" s="21"/>
      <c r="RGZ151" s="21"/>
      <c r="RHA151" s="21"/>
      <c r="RHB151" s="21"/>
      <c r="RHC151" s="21"/>
      <c r="RHD151" s="21"/>
      <c r="RHE151" s="21"/>
      <c r="RHF151" s="21"/>
      <c r="RHG151" s="21"/>
      <c r="RHH151" s="21"/>
      <c r="RHI151" s="21"/>
      <c r="RHJ151" s="21"/>
      <c r="RHK151" s="21"/>
      <c r="RHL151" s="21"/>
      <c r="RHM151" s="21"/>
      <c r="RHN151" s="21"/>
      <c r="RHO151" s="21"/>
      <c r="RHP151" s="21"/>
      <c r="RHQ151" s="21"/>
      <c r="RHR151" s="21"/>
      <c r="RHS151" s="21"/>
      <c r="RHT151" s="21"/>
      <c r="RHU151" s="21"/>
      <c r="RHV151" s="21"/>
      <c r="RHW151" s="21"/>
      <c r="RHX151" s="21"/>
      <c r="RHY151" s="21"/>
      <c r="RHZ151" s="21"/>
      <c r="RIA151" s="21"/>
      <c r="RIB151" s="21"/>
      <c r="RIC151" s="21"/>
      <c r="RID151" s="21"/>
      <c r="RIE151" s="21"/>
      <c r="RIF151" s="21"/>
      <c r="RIG151" s="21"/>
      <c r="RIH151" s="21"/>
      <c r="RII151" s="21"/>
      <c r="RIJ151" s="21"/>
      <c r="RIK151" s="21"/>
      <c r="RIL151" s="21"/>
      <c r="RIM151" s="21"/>
      <c r="RIN151" s="21"/>
      <c r="RIO151" s="21"/>
      <c r="RIP151" s="21"/>
      <c r="RIQ151" s="21"/>
      <c r="RIR151" s="21"/>
      <c r="RIS151" s="21"/>
      <c r="RIT151" s="21"/>
      <c r="RIU151" s="21"/>
      <c r="RIV151" s="21"/>
      <c r="RIW151" s="21"/>
      <c r="RIX151" s="21"/>
      <c r="RIY151" s="21"/>
      <c r="RIZ151" s="21"/>
      <c r="RJA151" s="21"/>
      <c r="RJB151" s="21"/>
      <c r="RJC151" s="21"/>
      <c r="RJD151" s="21"/>
      <c r="RJE151" s="21"/>
      <c r="RJF151" s="21"/>
      <c r="RJG151" s="21"/>
      <c r="RJH151" s="21"/>
      <c r="RJI151" s="21"/>
      <c r="RJJ151" s="21"/>
      <c r="RJK151" s="21"/>
      <c r="RJL151" s="21"/>
      <c r="RJM151" s="21"/>
      <c r="RJN151" s="21"/>
      <c r="RJO151" s="21"/>
      <c r="RJP151" s="21"/>
      <c r="RJQ151" s="21"/>
      <c r="RJR151" s="21"/>
      <c r="RJS151" s="21"/>
      <c r="RJT151" s="21"/>
      <c r="RJU151" s="21"/>
      <c r="RJV151" s="21"/>
      <c r="RJW151" s="21"/>
      <c r="RJX151" s="21"/>
      <c r="RJY151" s="21"/>
      <c r="RJZ151" s="21"/>
      <c r="RKA151" s="21"/>
      <c r="RKB151" s="21"/>
      <c r="RKC151" s="21"/>
      <c r="RKD151" s="21"/>
      <c r="RKE151" s="21"/>
      <c r="RKF151" s="21"/>
      <c r="RKG151" s="21"/>
      <c r="RKH151" s="21"/>
      <c r="RKI151" s="21"/>
      <c r="RKJ151" s="21"/>
      <c r="RKK151" s="21"/>
      <c r="RKL151" s="21"/>
      <c r="RKM151" s="21"/>
      <c r="RKN151" s="21"/>
      <c r="RKO151" s="21"/>
      <c r="RKP151" s="21"/>
      <c r="RKQ151" s="21"/>
      <c r="RKR151" s="21"/>
      <c r="RKS151" s="21"/>
      <c r="RKT151" s="21"/>
      <c r="RKU151" s="21"/>
      <c r="RKV151" s="21"/>
      <c r="RKW151" s="21"/>
      <c r="RKX151" s="21"/>
      <c r="RKY151" s="21"/>
      <c r="RKZ151" s="21"/>
      <c r="RLA151" s="21"/>
      <c r="RLB151" s="21"/>
      <c r="RLC151" s="21"/>
      <c r="RLD151" s="21"/>
      <c r="RLE151" s="21"/>
      <c r="RLF151" s="21"/>
      <c r="RLG151" s="21"/>
      <c r="RLH151" s="21"/>
      <c r="RLI151" s="21"/>
      <c r="RLJ151" s="21"/>
      <c r="RLK151" s="21"/>
      <c r="RLL151" s="21"/>
      <c r="RLM151" s="21"/>
      <c r="RLN151" s="21"/>
      <c r="RLO151" s="21"/>
      <c r="RLP151" s="21"/>
      <c r="RLQ151" s="21"/>
      <c r="RLR151" s="21"/>
      <c r="RLS151" s="21"/>
      <c r="RLT151" s="21"/>
      <c r="RLU151" s="21"/>
      <c r="RLV151" s="21"/>
      <c r="RLW151" s="21"/>
      <c r="RLX151" s="21"/>
      <c r="RLY151" s="21"/>
      <c r="RLZ151" s="21"/>
      <c r="RMA151" s="21"/>
      <c r="RMB151" s="21"/>
      <c r="RMC151" s="21"/>
      <c r="RMD151" s="21"/>
      <c r="RME151" s="21"/>
      <c r="RMF151" s="21"/>
      <c r="RMG151" s="21"/>
      <c r="RMH151" s="21"/>
      <c r="RMI151" s="21"/>
      <c r="RMJ151" s="21"/>
      <c r="RMK151" s="21"/>
      <c r="RML151" s="21"/>
      <c r="RMM151" s="21"/>
      <c r="RMN151" s="21"/>
      <c r="RMO151" s="21"/>
      <c r="RMP151" s="21"/>
      <c r="RMQ151" s="21"/>
      <c r="RMR151" s="21"/>
      <c r="RMS151" s="21"/>
      <c r="RMT151" s="21"/>
      <c r="RMU151" s="21"/>
      <c r="RMV151" s="21"/>
      <c r="RMW151" s="21"/>
      <c r="RMX151" s="21"/>
      <c r="RMY151" s="21"/>
      <c r="RMZ151" s="21"/>
      <c r="RNA151" s="21"/>
      <c r="RNB151" s="21"/>
      <c r="RNC151" s="21"/>
      <c r="RND151" s="21"/>
      <c r="RNE151" s="21"/>
      <c r="RNF151" s="21"/>
      <c r="RNG151" s="21"/>
      <c r="RNH151" s="21"/>
      <c r="RNI151" s="21"/>
      <c r="RNJ151" s="21"/>
      <c r="RNK151" s="21"/>
      <c r="RNL151" s="21"/>
      <c r="RNM151" s="21"/>
      <c r="RNN151" s="21"/>
      <c r="RNO151" s="21"/>
      <c r="RNP151" s="21"/>
      <c r="RNQ151" s="21"/>
      <c r="RNR151" s="21"/>
      <c r="RNS151" s="21"/>
      <c r="RNT151" s="21"/>
      <c r="RNU151" s="21"/>
      <c r="RNV151" s="21"/>
      <c r="RNW151" s="21"/>
      <c r="RNX151" s="21"/>
      <c r="RNY151" s="21"/>
      <c r="RNZ151" s="21"/>
      <c r="ROA151" s="21"/>
      <c r="ROB151" s="21"/>
      <c r="ROC151" s="21"/>
      <c r="ROD151" s="21"/>
      <c r="ROE151" s="21"/>
      <c r="ROF151" s="21"/>
      <c r="ROG151" s="21"/>
      <c r="ROH151" s="21"/>
      <c r="ROI151" s="21"/>
      <c r="ROJ151" s="21"/>
      <c r="ROK151" s="21"/>
      <c r="ROL151" s="21"/>
      <c r="ROM151" s="21"/>
      <c r="RON151" s="21"/>
      <c r="ROO151" s="21"/>
      <c r="ROP151" s="21"/>
      <c r="ROQ151" s="21"/>
      <c r="ROR151" s="21"/>
      <c r="ROS151" s="21"/>
      <c r="ROT151" s="21"/>
      <c r="ROU151" s="21"/>
      <c r="ROV151" s="21"/>
      <c r="ROW151" s="21"/>
      <c r="ROX151" s="21"/>
      <c r="ROY151" s="21"/>
      <c r="ROZ151" s="21"/>
      <c r="RPA151" s="21"/>
      <c r="RPB151" s="21"/>
      <c r="RPC151" s="21"/>
      <c r="RPD151" s="21"/>
      <c r="RPE151" s="21"/>
      <c r="RPF151" s="21"/>
      <c r="RPG151" s="21"/>
      <c r="RPH151" s="21"/>
      <c r="RPI151" s="21"/>
      <c r="RPJ151" s="21"/>
      <c r="RPK151" s="21"/>
      <c r="RPL151" s="21"/>
      <c r="RPM151" s="21"/>
      <c r="RPN151" s="21"/>
      <c r="RPO151" s="21"/>
      <c r="RPP151" s="21"/>
      <c r="RPQ151" s="21"/>
      <c r="RPR151" s="21"/>
      <c r="RPS151" s="21"/>
      <c r="RPT151" s="21"/>
      <c r="RPU151" s="21"/>
      <c r="RPV151" s="21"/>
      <c r="RPW151" s="21"/>
      <c r="RPX151" s="21"/>
      <c r="RPY151" s="21"/>
      <c r="RPZ151" s="21"/>
      <c r="RQA151" s="21"/>
      <c r="RQB151" s="21"/>
      <c r="RQC151" s="21"/>
      <c r="RQD151" s="21"/>
      <c r="RQE151" s="21"/>
      <c r="RQF151" s="21"/>
      <c r="RQG151" s="21"/>
      <c r="RQH151" s="21"/>
      <c r="RQI151" s="21"/>
      <c r="RQJ151" s="21"/>
      <c r="RQK151" s="21"/>
      <c r="RQL151" s="21"/>
      <c r="RQM151" s="21"/>
      <c r="RQN151" s="21"/>
      <c r="RQO151" s="21"/>
      <c r="RQP151" s="21"/>
      <c r="RQQ151" s="21"/>
      <c r="RQR151" s="21"/>
      <c r="RQS151" s="21"/>
      <c r="RQT151" s="21"/>
      <c r="RQU151" s="21"/>
      <c r="RQV151" s="21"/>
      <c r="RQW151" s="21"/>
      <c r="RQX151" s="21"/>
      <c r="RQY151" s="21"/>
      <c r="RQZ151" s="21"/>
      <c r="RRA151" s="21"/>
      <c r="RRB151" s="21"/>
      <c r="RRC151" s="21"/>
      <c r="RRD151" s="21"/>
      <c r="RRE151" s="21"/>
      <c r="RRF151" s="21"/>
      <c r="RRG151" s="21"/>
      <c r="RRH151" s="21"/>
      <c r="RRI151" s="21"/>
      <c r="RRJ151" s="21"/>
      <c r="RRK151" s="21"/>
      <c r="RRL151" s="21"/>
      <c r="RRM151" s="21"/>
      <c r="RRN151" s="21"/>
      <c r="RRO151" s="21"/>
      <c r="RRP151" s="21"/>
      <c r="RRQ151" s="21"/>
      <c r="RRR151" s="21"/>
      <c r="RRS151" s="21"/>
      <c r="RRT151" s="21"/>
      <c r="RRU151" s="21"/>
      <c r="RRV151" s="21"/>
      <c r="RRW151" s="21"/>
      <c r="RRX151" s="21"/>
      <c r="RRY151" s="21"/>
      <c r="RRZ151" s="21"/>
      <c r="RSA151" s="21"/>
      <c r="RSB151" s="21"/>
      <c r="RSC151" s="21"/>
      <c r="RSD151" s="21"/>
      <c r="RSE151" s="21"/>
      <c r="RSF151" s="21"/>
      <c r="RSG151" s="21"/>
      <c r="RSH151" s="21"/>
      <c r="RSI151" s="21"/>
      <c r="RSJ151" s="21"/>
      <c r="RSK151" s="21"/>
      <c r="RSL151" s="21"/>
      <c r="RSM151" s="21"/>
      <c r="RSN151" s="21"/>
      <c r="RSO151" s="21"/>
      <c r="RSP151" s="21"/>
      <c r="RSQ151" s="21"/>
      <c r="RSR151" s="21"/>
      <c r="RSS151" s="21"/>
      <c r="RST151" s="21"/>
      <c r="RSU151" s="21"/>
      <c r="RSV151" s="21"/>
      <c r="RSW151" s="21"/>
      <c r="RSX151" s="21"/>
      <c r="RSY151" s="21"/>
      <c r="RSZ151" s="21"/>
      <c r="RTA151" s="21"/>
      <c r="RTB151" s="21"/>
      <c r="RTC151" s="21"/>
      <c r="RTD151" s="21"/>
      <c r="RTE151" s="21"/>
      <c r="RTF151" s="21"/>
      <c r="RTG151" s="21"/>
      <c r="RTH151" s="21"/>
      <c r="RTI151" s="21"/>
      <c r="RTJ151" s="21"/>
      <c r="RTK151" s="21"/>
      <c r="RTL151" s="21"/>
      <c r="RTM151" s="21"/>
      <c r="RTN151" s="21"/>
      <c r="RTO151" s="21"/>
      <c r="RTP151" s="21"/>
      <c r="RTQ151" s="21"/>
      <c r="RTR151" s="21"/>
      <c r="RTS151" s="21"/>
      <c r="RTT151" s="21"/>
      <c r="RTU151" s="21"/>
      <c r="RTV151" s="21"/>
      <c r="RTW151" s="21"/>
      <c r="RTX151" s="21"/>
      <c r="RTY151" s="21"/>
      <c r="RTZ151" s="21"/>
      <c r="RUA151" s="21"/>
      <c r="RUB151" s="21"/>
      <c r="RUC151" s="21"/>
      <c r="RUD151" s="21"/>
      <c r="RUE151" s="21"/>
      <c r="RUF151" s="21"/>
      <c r="RUG151" s="21"/>
      <c r="RUH151" s="21"/>
      <c r="RUI151" s="21"/>
      <c r="RUJ151" s="21"/>
      <c r="RUK151" s="21"/>
      <c r="RUL151" s="21"/>
      <c r="RUM151" s="21"/>
      <c r="RUN151" s="21"/>
      <c r="RUO151" s="21"/>
      <c r="RUP151" s="21"/>
      <c r="RUQ151" s="21"/>
      <c r="RUR151" s="21"/>
      <c r="RUS151" s="21"/>
      <c r="RUT151" s="21"/>
      <c r="RUU151" s="21"/>
      <c r="RUV151" s="21"/>
      <c r="RUW151" s="21"/>
      <c r="RUX151" s="21"/>
      <c r="RUY151" s="21"/>
      <c r="RUZ151" s="21"/>
      <c r="RVA151" s="21"/>
      <c r="RVB151" s="21"/>
      <c r="RVC151" s="21"/>
      <c r="RVD151" s="21"/>
      <c r="RVE151" s="21"/>
      <c r="RVF151" s="21"/>
      <c r="RVG151" s="21"/>
      <c r="RVH151" s="21"/>
      <c r="RVI151" s="21"/>
      <c r="RVJ151" s="21"/>
      <c r="RVK151" s="21"/>
      <c r="RVL151" s="21"/>
      <c r="RVM151" s="21"/>
      <c r="RVN151" s="21"/>
      <c r="RVO151" s="21"/>
      <c r="RVP151" s="21"/>
      <c r="RVQ151" s="21"/>
      <c r="RVR151" s="21"/>
      <c r="RVS151" s="21"/>
      <c r="RVT151" s="21"/>
      <c r="RVU151" s="21"/>
      <c r="RVV151" s="21"/>
      <c r="RVW151" s="21"/>
      <c r="RVX151" s="21"/>
      <c r="RVY151" s="21"/>
      <c r="RVZ151" s="21"/>
      <c r="RWA151" s="21"/>
      <c r="RWB151" s="21"/>
      <c r="RWC151" s="21"/>
      <c r="RWD151" s="21"/>
      <c r="RWE151" s="21"/>
      <c r="RWF151" s="21"/>
      <c r="RWG151" s="21"/>
      <c r="RWH151" s="21"/>
      <c r="RWI151" s="21"/>
      <c r="RWJ151" s="21"/>
      <c r="RWK151" s="21"/>
      <c r="RWL151" s="21"/>
      <c r="RWM151" s="21"/>
      <c r="RWN151" s="21"/>
      <c r="RWO151" s="21"/>
      <c r="RWP151" s="21"/>
      <c r="RWQ151" s="21"/>
      <c r="RWR151" s="21"/>
      <c r="RWS151" s="21"/>
      <c r="RWT151" s="21"/>
      <c r="RWU151" s="21"/>
      <c r="RWV151" s="21"/>
      <c r="RWW151" s="21"/>
      <c r="RWX151" s="21"/>
      <c r="RWY151" s="21"/>
      <c r="RWZ151" s="21"/>
      <c r="RXA151" s="21"/>
      <c r="RXB151" s="21"/>
      <c r="RXC151" s="21"/>
      <c r="RXD151" s="21"/>
      <c r="RXE151" s="21"/>
      <c r="RXF151" s="21"/>
      <c r="RXG151" s="21"/>
      <c r="RXH151" s="21"/>
      <c r="RXI151" s="21"/>
      <c r="RXJ151" s="21"/>
      <c r="RXK151" s="21"/>
      <c r="RXL151" s="21"/>
      <c r="RXM151" s="21"/>
      <c r="RXN151" s="21"/>
      <c r="RXO151" s="21"/>
      <c r="RXP151" s="21"/>
      <c r="RXQ151" s="21"/>
      <c r="RXR151" s="21"/>
      <c r="RXS151" s="21"/>
      <c r="RXT151" s="21"/>
      <c r="RXU151" s="21"/>
      <c r="RXV151" s="21"/>
      <c r="RXW151" s="21"/>
      <c r="RXX151" s="21"/>
      <c r="RXY151" s="21"/>
      <c r="RXZ151" s="21"/>
      <c r="RYA151" s="21"/>
      <c r="RYB151" s="21"/>
      <c r="RYC151" s="21"/>
      <c r="RYD151" s="21"/>
      <c r="RYE151" s="21"/>
      <c r="RYF151" s="21"/>
      <c r="RYG151" s="21"/>
      <c r="RYH151" s="21"/>
      <c r="RYI151" s="21"/>
      <c r="RYJ151" s="21"/>
      <c r="RYK151" s="21"/>
      <c r="RYL151" s="21"/>
      <c r="RYM151" s="21"/>
      <c r="RYN151" s="21"/>
      <c r="RYO151" s="21"/>
      <c r="RYP151" s="21"/>
      <c r="RYQ151" s="21"/>
      <c r="RYR151" s="21"/>
      <c r="RYS151" s="21"/>
      <c r="RYT151" s="21"/>
      <c r="RYU151" s="21"/>
      <c r="RYV151" s="21"/>
      <c r="RYW151" s="21"/>
      <c r="RYX151" s="21"/>
      <c r="RYY151" s="21"/>
      <c r="RYZ151" s="21"/>
      <c r="RZA151" s="21"/>
      <c r="RZB151" s="21"/>
      <c r="RZC151" s="21"/>
      <c r="RZD151" s="21"/>
      <c r="RZE151" s="21"/>
      <c r="RZF151" s="21"/>
      <c r="RZG151" s="21"/>
      <c r="RZH151" s="21"/>
      <c r="RZI151" s="21"/>
      <c r="RZJ151" s="21"/>
      <c r="RZK151" s="21"/>
      <c r="RZL151" s="21"/>
      <c r="RZM151" s="21"/>
      <c r="RZN151" s="21"/>
      <c r="RZO151" s="21"/>
      <c r="RZP151" s="21"/>
      <c r="RZQ151" s="21"/>
      <c r="RZR151" s="21"/>
      <c r="RZS151" s="21"/>
      <c r="RZT151" s="21"/>
      <c r="RZU151" s="21"/>
      <c r="RZV151" s="21"/>
      <c r="RZW151" s="21"/>
      <c r="RZX151" s="21"/>
      <c r="RZY151" s="21"/>
      <c r="RZZ151" s="21"/>
      <c r="SAA151" s="21"/>
      <c r="SAB151" s="21"/>
      <c r="SAC151" s="21"/>
      <c r="SAD151" s="21"/>
      <c r="SAE151" s="21"/>
      <c r="SAF151" s="21"/>
      <c r="SAG151" s="21"/>
      <c r="SAH151" s="21"/>
      <c r="SAI151" s="21"/>
      <c r="SAJ151" s="21"/>
      <c r="SAK151" s="21"/>
      <c r="SAL151" s="21"/>
      <c r="SAM151" s="21"/>
      <c r="SAN151" s="21"/>
      <c r="SAO151" s="21"/>
      <c r="SAP151" s="21"/>
      <c r="SAQ151" s="21"/>
      <c r="SAR151" s="21"/>
      <c r="SAS151" s="21"/>
      <c r="SAT151" s="21"/>
      <c r="SAU151" s="21"/>
      <c r="SAV151" s="21"/>
      <c r="SAW151" s="21"/>
      <c r="SAX151" s="21"/>
      <c r="SAY151" s="21"/>
      <c r="SAZ151" s="21"/>
      <c r="SBA151" s="21"/>
      <c r="SBB151" s="21"/>
      <c r="SBC151" s="21"/>
      <c r="SBD151" s="21"/>
      <c r="SBE151" s="21"/>
      <c r="SBF151" s="21"/>
      <c r="SBG151" s="21"/>
      <c r="SBH151" s="21"/>
      <c r="SBI151" s="21"/>
      <c r="SBJ151" s="21"/>
      <c r="SBK151" s="21"/>
      <c r="SBL151" s="21"/>
      <c r="SBM151" s="21"/>
      <c r="SBN151" s="21"/>
      <c r="SBO151" s="21"/>
      <c r="SBP151" s="21"/>
      <c r="SBQ151" s="21"/>
      <c r="SBR151" s="21"/>
      <c r="SBS151" s="21"/>
      <c r="SBT151" s="21"/>
      <c r="SBU151" s="21"/>
      <c r="SBV151" s="21"/>
      <c r="SBW151" s="21"/>
      <c r="SBX151" s="21"/>
      <c r="SBY151" s="21"/>
      <c r="SBZ151" s="21"/>
      <c r="SCA151" s="21"/>
      <c r="SCB151" s="21"/>
      <c r="SCC151" s="21"/>
      <c r="SCD151" s="21"/>
      <c r="SCE151" s="21"/>
      <c r="SCF151" s="21"/>
      <c r="SCG151" s="21"/>
      <c r="SCH151" s="21"/>
      <c r="SCI151" s="21"/>
      <c r="SCJ151" s="21"/>
      <c r="SCK151" s="21"/>
      <c r="SCL151" s="21"/>
      <c r="SCM151" s="21"/>
      <c r="SCN151" s="21"/>
      <c r="SCO151" s="21"/>
      <c r="SCP151" s="21"/>
      <c r="SCQ151" s="21"/>
      <c r="SCR151" s="21"/>
      <c r="SCS151" s="21"/>
      <c r="SCT151" s="21"/>
      <c r="SCU151" s="21"/>
      <c r="SCV151" s="21"/>
      <c r="SCW151" s="21"/>
      <c r="SCX151" s="21"/>
      <c r="SCY151" s="21"/>
      <c r="SCZ151" s="21"/>
      <c r="SDA151" s="21"/>
      <c r="SDB151" s="21"/>
      <c r="SDC151" s="21"/>
      <c r="SDD151" s="21"/>
      <c r="SDE151" s="21"/>
      <c r="SDF151" s="21"/>
      <c r="SDG151" s="21"/>
      <c r="SDH151" s="21"/>
      <c r="SDI151" s="21"/>
      <c r="SDJ151" s="21"/>
      <c r="SDK151" s="21"/>
      <c r="SDL151" s="21"/>
      <c r="SDM151" s="21"/>
      <c r="SDN151" s="21"/>
      <c r="SDO151" s="21"/>
      <c r="SDP151" s="21"/>
      <c r="SDQ151" s="21"/>
      <c r="SDR151" s="21"/>
      <c r="SDS151" s="21"/>
      <c r="SDT151" s="21"/>
      <c r="SDU151" s="21"/>
      <c r="SDV151" s="21"/>
      <c r="SDW151" s="21"/>
      <c r="SDX151" s="21"/>
      <c r="SDY151" s="21"/>
      <c r="SDZ151" s="21"/>
      <c r="SEA151" s="21"/>
      <c r="SEB151" s="21"/>
      <c r="SEC151" s="21"/>
      <c r="SED151" s="21"/>
      <c r="SEE151" s="21"/>
      <c r="SEF151" s="21"/>
      <c r="SEG151" s="21"/>
      <c r="SEH151" s="21"/>
      <c r="SEI151" s="21"/>
      <c r="SEJ151" s="21"/>
      <c r="SEK151" s="21"/>
      <c r="SEL151" s="21"/>
      <c r="SEM151" s="21"/>
      <c r="SEN151" s="21"/>
      <c r="SEO151" s="21"/>
      <c r="SEP151" s="21"/>
      <c r="SEQ151" s="21"/>
      <c r="SER151" s="21"/>
      <c r="SES151" s="21"/>
      <c r="SET151" s="21"/>
      <c r="SEU151" s="21"/>
      <c r="SEV151" s="21"/>
      <c r="SEW151" s="21"/>
      <c r="SEX151" s="21"/>
      <c r="SEY151" s="21"/>
      <c r="SEZ151" s="21"/>
      <c r="SFA151" s="21"/>
      <c r="SFB151" s="21"/>
      <c r="SFC151" s="21"/>
      <c r="SFD151" s="21"/>
      <c r="SFE151" s="21"/>
      <c r="SFF151" s="21"/>
      <c r="SFG151" s="21"/>
      <c r="SFH151" s="21"/>
      <c r="SFI151" s="21"/>
      <c r="SFJ151" s="21"/>
      <c r="SFK151" s="21"/>
      <c r="SFL151" s="21"/>
      <c r="SFM151" s="21"/>
      <c r="SFN151" s="21"/>
      <c r="SFO151" s="21"/>
      <c r="SFP151" s="21"/>
      <c r="SFQ151" s="21"/>
      <c r="SFR151" s="21"/>
      <c r="SFS151" s="21"/>
      <c r="SFT151" s="21"/>
      <c r="SFU151" s="21"/>
      <c r="SFV151" s="21"/>
      <c r="SFW151" s="21"/>
      <c r="SFX151" s="21"/>
      <c r="SFY151" s="21"/>
      <c r="SFZ151" s="21"/>
      <c r="SGA151" s="21"/>
      <c r="SGB151" s="21"/>
      <c r="SGC151" s="21"/>
      <c r="SGD151" s="21"/>
      <c r="SGE151" s="21"/>
      <c r="SGF151" s="21"/>
      <c r="SGG151" s="21"/>
      <c r="SGH151" s="21"/>
      <c r="SGI151" s="21"/>
      <c r="SGJ151" s="21"/>
      <c r="SGK151" s="21"/>
      <c r="SGL151" s="21"/>
      <c r="SGM151" s="21"/>
      <c r="SGN151" s="21"/>
      <c r="SGO151" s="21"/>
      <c r="SGP151" s="21"/>
      <c r="SGQ151" s="21"/>
      <c r="SGR151" s="21"/>
      <c r="SGS151" s="21"/>
      <c r="SGT151" s="21"/>
      <c r="SGU151" s="21"/>
      <c r="SGV151" s="21"/>
      <c r="SGW151" s="21"/>
      <c r="SGX151" s="21"/>
      <c r="SGY151" s="21"/>
      <c r="SGZ151" s="21"/>
      <c r="SHA151" s="21"/>
      <c r="SHB151" s="21"/>
      <c r="SHC151" s="21"/>
      <c r="SHD151" s="21"/>
      <c r="SHE151" s="21"/>
      <c r="SHF151" s="21"/>
      <c r="SHG151" s="21"/>
      <c r="SHH151" s="21"/>
      <c r="SHI151" s="21"/>
      <c r="SHJ151" s="21"/>
      <c r="SHK151" s="21"/>
      <c r="SHL151" s="21"/>
      <c r="SHM151" s="21"/>
      <c r="SHN151" s="21"/>
      <c r="SHO151" s="21"/>
      <c r="SHP151" s="21"/>
      <c r="SHQ151" s="21"/>
      <c r="SHR151" s="21"/>
      <c r="SHS151" s="21"/>
      <c r="SHT151" s="21"/>
      <c r="SHU151" s="21"/>
      <c r="SHV151" s="21"/>
      <c r="SHW151" s="21"/>
      <c r="SHX151" s="21"/>
      <c r="SHY151" s="21"/>
      <c r="SHZ151" s="21"/>
      <c r="SIA151" s="21"/>
      <c r="SIB151" s="21"/>
      <c r="SIC151" s="21"/>
      <c r="SID151" s="21"/>
      <c r="SIE151" s="21"/>
      <c r="SIF151" s="21"/>
      <c r="SIG151" s="21"/>
      <c r="SIH151" s="21"/>
      <c r="SII151" s="21"/>
      <c r="SIJ151" s="21"/>
      <c r="SIK151" s="21"/>
      <c r="SIL151" s="21"/>
      <c r="SIM151" s="21"/>
      <c r="SIN151" s="21"/>
      <c r="SIO151" s="21"/>
      <c r="SIP151" s="21"/>
      <c r="SIQ151" s="21"/>
      <c r="SIR151" s="21"/>
      <c r="SIS151" s="21"/>
      <c r="SIT151" s="21"/>
      <c r="SIU151" s="21"/>
      <c r="SIV151" s="21"/>
      <c r="SIW151" s="21"/>
      <c r="SIX151" s="21"/>
      <c r="SIY151" s="21"/>
      <c r="SIZ151" s="21"/>
      <c r="SJA151" s="21"/>
      <c r="SJB151" s="21"/>
      <c r="SJC151" s="21"/>
      <c r="SJD151" s="21"/>
      <c r="SJE151" s="21"/>
      <c r="SJF151" s="21"/>
      <c r="SJG151" s="21"/>
      <c r="SJH151" s="21"/>
      <c r="SJI151" s="21"/>
      <c r="SJJ151" s="21"/>
      <c r="SJK151" s="21"/>
      <c r="SJL151" s="21"/>
      <c r="SJM151" s="21"/>
      <c r="SJN151" s="21"/>
      <c r="SJO151" s="21"/>
      <c r="SJP151" s="21"/>
      <c r="SJQ151" s="21"/>
      <c r="SJR151" s="21"/>
      <c r="SJS151" s="21"/>
      <c r="SJT151" s="21"/>
      <c r="SJU151" s="21"/>
      <c r="SJV151" s="21"/>
      <c r="SJW151" s="21"/>
      <c r="SJX151" s="21"/>
      <c r="SJY151" s="21"/>
      <c r="SJZ151" s="21"/>
      <c r="SKA151" s="21"/>
      <c r="SKB151" s="21"/>
      <c r="SKC151" s="21"/>
      <c r="SKD151" s="21"/>
      <c r="SKE151" s="21"/>
      <c r="SKF151" s="21"/>
      <c r="SKG151" s="21"/>
      <c r="SKH151" s="21"/>
      <c r="SKI151" s="21"/>
      <c r="SKJ151" s="21"/>
      <c r="SKK151" s="21"/>
      <c r="SKL151" s="21"/>
      <c r="SKM151" s="21"/>
      <c r="SKN151" s="21"/>
      <c r="SKO151" s="21"/>
      <c r="SKP151" s="21"/>
      <c r="SKQ151" s="21"/>
      <c r="SKR151" s="21"/>
      <c r="SKS151" s="21"/>
      <c r="SKT151" s="21"/>
      <c r="SKU151" s="21"/>
      <c r="SKV151" s="21"/>
      <c r="SKW151" s="21"/>
      <c r="SKX151" s="21"/>
      <c r="SKY151" s="21"/>
      <c r="SKZ151" s="21"/>
      <c r="SLA151" s="21"/>
      <c r="SLB151" s="21"/>
      <c r="SLC151" s="21"/>
      <c r="SLD151" s="21"/>
      <c r="SLE151" s="21"/>
      <c r="SLF151" s="21"/>
      <c r="SLG151" s="21"/>
      <c r="SLH151" s="21"/>
      <c r="SLI151" s="21"/>
      <c r="SLJ151" s="21"/>
      <c r="SLK151" s="21"/>
      <c r="SLL151" s="21"/>
      <c r="SLM151" s="21"/>
      <c r="SLN151" s="21"/>
      <c r="SLO151" s="21"/>
      <c r="SLP151" s="21"/>
      <c r="SLQ151" s="21"/>
      <c r="SLR151" s="21"/>
      <c r="SLS151" s="21"/>
      <c r="SLT151" s="21"/>
      <c r="SLU151" s="21"/>
      <c r="SLV151" s="21"/>
      <c r="SLW151" s="21"/>
      <c r="SLX151" s="21"/>
      <c r="SLY151" s="21"/>
      <c r="SLZ151" s="21"/>
      <c r="SMA151" s="21"/>
      <c r="SMB151" s="21"/>
      <c r="SMC151" s="21"/>
      <c r="SMD151" s="21"/>
      <c r="SME151" s="21"/>
      <c r="SMF151" s="21"/>
      <c r="SMG151" s="21"/>
      <c r="SMH151" s="21"/>
      <c r="SMI151" s="21"/>
      <c r="SMJ151" s="21"/>
      <c r="SMK151" s="21"/>
      <c r="SML151" s="21"/>
      <c r="SMM151" s="21"/>
      <c r="SMN151" s="21"/>
      <c r="SMO151" s="21"/>
      <c r="SMP151" s="21"/>
      <c r="SMQ151" s="21"/>
      <c r="SMR151" s="21"/>
      <c r="SMS151" s="21"/>
      <c r="SMT151" s="21"/>
      <c r="SMU151" s="21"/>
      <c r="SMV151" s="21"/>
      <c r="SMW151" s="21"/>
      <c r="SMX151" s="21"/>
      <c r="SMY151" s="21"/>
      <c r="SMZ151" s="21"/>
      <c r="SNA151" s="21"/>
      <c r="SNB151" s="21"/>
      <c r="SNC151" s="21"/>
      <c r="SND151" s="21"/>
      <c r="SNE151" s="21"/>
      <c r="SNF151" s="21"/>
      <c r="SNG151" s="21"/>
      <c r="SNH151" s="21"/>
      <c r="SNI151" s="21"/>
      <c r="SNJ151" s="21"/>
      <c r="SNK151" s="21"/>
      <c r="SNL151" s="21"/>
      <c r="SNM151" s="21"/>
      <c r="SNN151" s="21"/>
      <c r="SNO151" s="21"/>
      <c r="SNP151" s="21"/>
      <c r="SNQ151" s="21"/>
      <c r="SNR151" s="21"/>
      <c r="SNS151" s="21"/>
      <c r="SNT151" s="21"/>
      <c r="SNU151" s="21"/>
      <c r="SNV151" s="21"/>
      <c r="SNW151" s="21"/>
      <c r="SNX151" s="21"/>
      <c r="SNY151" s="21"/>
      <c r="SNZ151" s="21"/>
      <c r="SOA151" s="21"/>
      <c r="SOB151" s="21"/>
      <c r="SOC151" s="21"/>
      <c r="SOD151" s="21"/>
      <c r="SOE151" s="21"/>
      <c r="SOF151" s="21"/>
      <c r="SOG151" s="21"/>
      <c r="SOH151" s="21"/>
      <c r="SOI151" s="21"/>
      <c r="SOJ151" s="21"/>
      <c r="SOK151" s="21"/>
      <c r="SOL151" s="21"/>
      <c r="SOM151" s="21"/>
      <c r="SON151" s="21"/>
      <c r="SOO151" s="21"/>
      <c r="SOP151" s="21"/>
      <c r="SOQ151" s="21"/>
      <c r="SOR151" s="21"/>
      <c r="SOS151" s="21"/>
      <c r="SOT151" s="21"/>
      <c r="SOU151" s="21"/>
      <c r="SOV151" s="21"/>
      <c r="SOW151" s="21"/>
      <c r="SOX151" s="21"/>
      <c r="SOY151" s="21"/>
      <c r="SOZ151" s="21"/>
      <c r="SPA151" s="21"/>
      <c r="SPB151" s="21"/>
      <c r="SPC151" s="21"/>
      <c r="SPD151" s="21"/>
      <c r="SPE151" s="21"/>
      <c r="SPF151" s="21"/>
      <c r="SPG151" s="21"/>
      <c r="SPH151" s="21"/>
      <c r="SPI151" s="21"/>
      <c r="SPJ151" s="21"/>
      <c r="SPK151" s="21"/>
      <c r="SPL151" s="21"/>
      <c r="SPM151" s="21"/>
      <c r="SPN151" s="21"/>
      <c r="SPO151" s="21"/>
      <c r="SPP151" s="21"/>
      <c r="SPQ151" s="21"/>
      <c r="SPR151" s="21"/>
      <c r="SPS151" s="21"/>
      <c r="SPT151" s="21"/>
      <c r="SPU151" s="21"/>
      <c r="SPV151" s="21"/>
      <c r="SPW151" s="21"/>
      <c r="SPX151" s="21"/>
      <c r="SPY151" s="21"/>
      <c r="SPZ151" s="21"/>
      <c r="SQA151" s="21"/>
      <c r="SQB151" s="21"/>
      <c r="SQC151" s="21"/>
      <c r="SQD151" s="21"/>
      <c r="SQE151" s="21"/>
      <c r="SQF151" s="21"/>
      <c r="SQG151" s="21"/>
      <c r="SQH151" s="21"/>
      <c r="SQI151" s="21"/>
      <c r="SQJ151" s="21"/>
      <c r="SQK151" s="21"/>
      <c r="SQL151" s="21"/>
      <c r="SQM151" s="21"/>
      <c r="SQN151" s="21"/>
      <c r="SQO151" s="21"/>
      <c r="SQP151" s="21"/>
      <c r="SQQ151" s="21"/>
      <c r="SQR151" s="21"/>
      <c r="SQS151" s="21"/>
      <c r="SQT151" s="21"/>
      <c r="SQU151" s="21"/>
      <c r="SQV151" s="21"/>
      <c r="SQW151" s="21"/>
      <c r="SQX151" s="21"/>
      <c r="SQY151" s="21"/>
      <c r="SQZ151" s="21"/>
      <c r="SRA151" s="21"/>
      <c r="SRB151" s="21"/>
      <c r="SRC151" s="21"/>
      <c r="SRD151" s="21"/>
      <c r="SRE151" s="21"/>
      <c r="SRF151" s="21"/>
      <c r="SRG151" s="21"/>
      <c r="SRH151" s="21"/>
      <c r="SRI151" s="21"/>
      <c r="SRJ151" s="21"/>
      <c r="SRK151" s="21"/>
      <c r="SRL151" s="21"/>
      <c r="SRM151" s="21"/>
      <c r="SRN151" s="21"/>
      <c r="SRO151" s="21"/>
      <c r="SRP151" s="21"/>
      <c r="SRQ151" s="21"/>
      <c r="SRR151" s="21"/>
      <c r="SRS151" s="21"/>
      <c r="SRT151" s="21"/>
      <c r="SRU151" s="21"/>
      <c r="SRV151" s="21"/>
      <c r="SRW151" s="21"/>
      <c r="SRX151" s="21"/>
      <c r="SRY151" s="21"/>
      <c r="SRZ151" s="21"/>
      <c r="SSA151" s="21"/>
      <c r="SSB151" s="21"/>
      <c r="SSC151" s="21"/>
      <c r="SSD151" s="21"/>
      <c r="SSE151" s="21"/>
      <c r="SSF151" s="21"/>
      <c r="SSG151" s="21"/>
      <c r="SSH151" s="21"/>
      <c r="SSI151" s="21"/>
      <c r="SSJ151" s="21"/>
      <c r="SSK151" s="21"/>
      <c r="SSL151" s="21"/>
      <c r="SSM151" s="21"/>
      <c r="SSN151" s="21"/>
      <c r="SSO151" s="21"/>
      <c r="SSP151" s="21"/>
      <c r="SSQ151" s="21"/>
      <c r="SSR151" s="21"/>
      <c r="SSS151" s="21"/>
      <c r="SST151" s="21"/>
      <c r="SSU151" s="21"/>
      <c r="SSV151" s="21"/>
      <c r="SSW151" s="21"/>
      <c r="SSX151" s="21"/>
      <c r="SSY151" s="21"/>
      <c r="SSZ151" s="21"/>
      <c r="STA151" s="21"/>
      <c r="STB151" s="21"/>
      <c r="STC151" s="21"/>
      <c r="STD151" s="21"/>
      <c r="STE151" s="21"/>
      <c r="STF151" s="21"/>
      <c r="STG151" s="21"/>
      <c r="STH151" s="21"/>
      <c r="STI151" s="21"/>
      <c r="STJ151" s="21"/>
      <c r="STK151" s="21"/>
      <c r="STL151" s="21"/>
      <c r="STM151" s="21"/>
      <c r="STN151" s="21"/>
      <c r="STO151" s="21"/>
      <c r="STP151" s="21"/>
      <c r="STQ151" s="21"/>
      <c r="STR151" s="21"/>
      <c r="STS151" s="21"/>
      <c r="STT151" s="21"/>
      <c r="STU151" s="21"/>
      <c r="STV151" s="21"/>
      <c r="STW151" s="21"/>
      <c r="STX151" s="21"/>
      <c r="STY151" s="21"/>
      <c r="STZ151" s="21"/>
      <c r="SUA151" s="21"/>
      <c r="SUB151" s="21"/>
      <c r="SUC151" s="21"/>
      <c r="SUD151" s="21"/>
      <c r="SUE151" s="21"/>
      <c r="SUF151" s="21"/>
      <c r="SUG151" s="21"/>
      <c r="SUH151" s="21"/>
      <c r="SUI151" s="21"/>
      <c r="SUJ151" s="21"/>
      <c r="SUK151" s="21"/>
      <c r="SUL151" s="21"/>
      <c r="SUM151" s="21"/>
      <c r="SUN151" s="21"/>
      <c r="SUO151" s="21"/>
      <c r="SUP151" s="21"/>
      <c r="SUQ151" s="21"/>
      <c r="SUR151" s="21"/>
      <c r="SUS151" s="21"/>
      <c r="SUT151" s="21"/>
      <c r="SUU151" s="21"/>
      <c r="SUV151" s="21"/>
      <c r="SUW151" s="21"/>
      <c r="SUX151" s="21"/>
      <c r="SUY151" s="21"/>
      <c r="SUZ151" s="21"/>
      <c r="SVA151" s="21"/>
      <c r="SVB151" s="21"/>
      <c r="SVC151" s="21"/>
      <c r="SVD151" s="21"/>
      <c r="SVE151" s="21"/>
      <c r="SVF151" s="21"/>
      <c r="SVG151" s="21"/>
      <c r="SVH151" s="21"/>
      <c r="SVI151" s="21"/>
      <c r="SVJ151" s="21"/>
      <c r="SVK151" s="21"/>
      <c r="SVL151" s="21"/>
      <c r="SVM151" s="21"/>
      <c r="SVN151" s="21"/>
      <c r="SVO151" s="21"/>
      <c r="SVP151" s="21"/>
      <c r="SVQ151" s="21"/>
      <c r="SVR151" s="21"/>
      <c r="SVS151" s="21"/>
      <c r="SVT151" s="21"/>
      <c r="SVU151" s="21"/>
      <c r="SVV151" s="21"/>
      <c r="SVW151" s="21"/>
      <c r="SVX151" s="21"/>
      <c r="SVY151" s="21"/>
      <c r="SVZ151" s="21"/>
      <c r="SWA151" s="21"/>
      <c r="SWB151" s="21"/>
      <c r="SWC151" s="21"/>
      <c r="SWD151" s="21"/>
      <c r="SWE151" s="21"/>
      <c r="SWF151" s="21"/>
      <c r="SWG151" s="21"/>
      <c r="SWH151" s="21"/>
      <c r="SWI151" s="21"/>
      <c r="SWJ151" s="21"/>
      <c r="SWK151" s="21"/>
      <c r="SWL151" s="21"/>
      <c r="SWM151" s="21"/>
      <c r="SWN151" s="21"/>
      <c r="SWO151" s="21"/>
      <c r="SWP151" s="21"/>
      <c r="SWQ151" s="21"/>
      <c r="SWR151" s="21"/>
      <c r="SWS151" s="21"/>
      <c r="SWT151" s="21"/>
      <c r="SWU151" s="21"/>
      <c r="SWV151" s="21"/>
      <c r="SWW151" s="21"/>
      <c r="SWX151" s="21"/>
      <c r="SWY151" s="21"/>
      <c r="SWZ151" s="21"/>
      <c r="SXA151" s="21"/>
      <c r="SXB151" s="21"/>
      <c r="SXC151" s="21"/>
      <c r="SXD151" s="21"/>
      <c r="SXE151" s="21"/>
      <c r="SXF151" s="21"/>
      <c r="SXG151" s="21"/>
      <c r="SXH151" s="21"/>
      <c r="SXI151" s="21"/>
      <c r="SXJ151" s="21"/>
      <c r="SXK151" s="21"/>
      <c r="SXL151" s="21"/>
      <c r="SXM151" s="21"/>
      <c r="SXN151" s="21"/>
      <c r="SXO151" s="21"/>
      <c r="SXP151" s="21"/>
      <c r="SXQ151" s="21"/>
      <c r="SXR151" s="21"/>
      <c r="SXS151" s="21"/>
      <c r="SXT151" s="21"/>
      <c r="SXU151" s="21"/>
      <c r="SXV151" s="21"/>
      <c r="SXW151" s="21"/>
      <c r="SXX151" s="21"/>
      <c r="SXY151" s="21"/>
      <c r="SXZ151" s="21"/>
      <c r="SYA151" s="21"/>
      <c r="SYB151" s="21"/>
      <c r="SYC151" s="21"/>
      <c r="SYD151" s="21"/>
      <c r="SYE151" s="21"/>
      <c r="SYF151" s="21"/>
      <c r="SYG151" s="21"/>
      <c r="SYH151" s="21"/>
      <c r="SYI151" s="21"/>
      <c r="SYJ151" s="21"/>
      <c r="SYK151" s="21"/>
      <c r="SYL151" s="21"/>
      <c r="SYM151" s="21"/>
      <c r="SYN151" s="21"/>
      <c r="SYO151" s="21"/>
      <c r="SYP151" s="21"/>
      <c r="SYQ151" s="21"/>
      <c r="SYR151" s="21"/>
      <c r="SYS151" s="21"/>
      <c r="SYT151" s="21"/>
      <c r="SYU151" s="21"/>
      <c r="SYV151" s="21"/>
      <c r="SYW151" s="21"/>
      <c r="SYX151" s="21"/>
      <c r="SYY151" s="21"/>
      <c r="SYZ151" s="21"/>
      <c r="SZA151" s="21"/>
      <c r="SZB151" s="21"/>
      <c r="SZC151" s="21"/>
      <c r="SZD151" s="21"/>
      <c r="SZE151" s="21"/>
      <c r="SZF151" s="21"/>
      <c r="SZG151" s="21"/>
      <c r="SZH151" s="21"/>
      <c r="SZI151" s="21"/>
      <c r="SZJ151" s="21"/>
      <c r="SZK151" s="21"/>
      <c r="SZL151" s="21"/>
      <c r="SZM151" s="21"/>
      <c r="SZN151" s="21"/>
      <c r="SZO151" s="21"/>
      <c r="SZP151" s="21"/>
      <c r="SZQ151" s="21"/>
      <c r="SZR151" s="21"/>
      <c r="SZS151" s="21"/>
      <c r="SZT151" s="21"/>
      <c r="SZU151" s="21"/>
      <c r="SZV151" s="21"/>
      <c r="SZW151" s="21"/>
      <c r="SZX151" s="21"/>
      <c r="SZY151" s="21"/>
      <c r="SZZ151" s="21"/>
      <c r="TAA151" s="21"/>
      <c r="TAB151" s="21"/>
      <c r="TAC151" s="21"/>
      <c r="TAD151" s="21"/>
      <c r="TAE151" s="21"/>
      <c r="TAF151" s="21"/>
      <c r="TAG151" s="21"/>
      <c r="TAH151" s="21"/>
      <c r="TAI151" s="21"/>
      <c r="TAJ151" s="21"/>
      <c r="TAK151" s="21"/>
      <c r="TAL151" s="21"/>
      <c r="TAM151" s="21"/>
      <c r="TAN151" s="21"/>
      <c r="TAO151" s="21"/>
      <c r="TAP151" s="21"/>
      <c r="TAQ151" s="21"/>
      <c r="TAR151" s="21"/>
      <c r="TAS151" s="21"/>
      <c r="TAT151" s="21"/>
      <c r="TAU151" s="21"/>
      <c r="TAV151" s="21"/>
      <c r="TAW151" s="21"/>
      <c r="TAX151" s="21"/>
      <c r="TAY151" s="21"/>
      <c r="TAZ151" s="21"/>
      <c r="TBA151" s="21"/>
      <c r="TBB151" s="21"/>
      <c r="TBC151" s="21"/>
      <c r="TBD151" s="21"/>
      <c r="TBE151" s="21"/>
      <c r="TBF151" s="21"/>
      <c r="TBG151" s="21"/>
      <c r="TBH151" s="21"/>
      <c r="TBI151" s="21"/>
      <c r="TBJ151" s="21"/>
      <c r="TBK151" s="21"/>
      <c r="TBL151" s="21"/>
      <c r="TBM151" s="21"/>
      <c r="TBN151" s="21"/>
      <c r="TBO151" s="21"/>
      <c r="TBP151" s="21"/>
      <c r="TBQ151" s="21"/>
      <c r="TBR151" s="21"/>
      <c r="TBS151" s="21"/>
      <c r="TBT151" s="21"/>
      <c r="TBU151" s="21"/>
      <c r="TBV151" s="21"/>
      <c r="TBW151" s="21"/>
      <c r="TBX151" s="21"/>
      <c r="TBY151" s="21"/>
      <c r="TBZ151" s="21"/>
      <c r="TCA151" s="21"/>
      <c r="TCB151" s="21"/>
      <c r="TCC151" s="21"/>
      <c r="TCD151" s="21"/>
      <c r="TCE151" s="21"/>
      <c r="TCF151" s="21"/>
      <c r="TCG151" s="21"/>
      <c r="TCH151" s="21"/>
      <c r="TCI151" s="21"/>
      <c r="TCJ151" s="21"/>
      <c r="TCK151" s="21"/>
      <c r="TCL151" s="21"/>
      <c r="TCM151" s="21"/>
      <c r="TCN151" s="21"/>
      <c r="TCO151" s="21"/>
      <c r="TCP151" s="21"/>
      <c r="TCQ151" s="21"/>
      <c r="TCR151" s="21"/>
      <c r="TCS151" s="21"/>
      <c r="TCT151" s="21"/>
      <c r="TCU151" s="21"/>
      <c r="TCV151" s="21"/>
      <c r="TCW151" s="21"/>
      <c r="TCX151" s="21"/>
      <c r="TCY151" s="21"/>
      <c r="TCZ151" s="21"/>
      <c r="TDA151" s="21"/>
      <c r="TDB151" s="21"/>
      <c r="TDC151" s="21"/>
      <c r="TDD151" s="21"/>
      <c r="TDE151" s="21"/>
      <c r="TDF151" s="21"/>
      <c r="TDG151" s="21"/>
      <c r="TDH151" s="21"/>
      <c r="TDI151" s="21"/>
      <c r="TDJ151" s="21"/>
      <c r="TDK151" s="21"/>
      <c r="TDL151" s="21"/>
      <c r="TDM151" s="21"/>
      <c r="TDN151" s="21"/>
      <c r="TDO151" s="21"/>
      <c r="TDP151" s="21"/>
      <c r="TDQ151" s="21"/>
      <c r="TDR151" s="21"/>
      <c r="TDS151" s="21"/>
      <c r="TDT151" s="21"/>
      <c r="TDU151" s="21"/>
      <c r="TDV151" s="21"/>
      <c r="TDW151" s="21"/>
      <c r="TDX151" s="21"/>
      <c r="TDY151" s="21"/>
      <c r="TDZ151" s="21"/>
      <c r="TEA151" s="21"/>
      <c r="TEB151" s="21"/>
      <c r="TEC151" s="21"/>
      <c r="TED151" s="21"/>
      <c r="TEE151" s="21"/>
      <c r="TEF151" s="21"/>
      <c r="TEG151" s="21"/>
      <c r="TEH151" s="21"/>
      <c r="TEI151" s="21"/>
      <c r="TEJ151" s="21"/>
      <c r="TEK151" s="21"/>
      <c r="TEL151" s="21"/>
      <c r="TEM151" s="21"/>
      <c r="TEN151" s="21"/>
      <c r="TEO151" s="21"/>
      <c r="TEP151" s="21"/>
      <c r="TEQ151" s="21"/>
      <c r="TER151" s="21"/>
      <c r="TES151" s="21"/>
      <c r="TET151" s="21"/>
      <c r="TEU151" s="21"/>
      <c r="TEV151" s="21"/>
      <c r="TEW151" s="21"/>
      <c r="TEX151" s="21"/>
      <c r="TEY151" s="21"/>
      <c r="TEZ151" s="21"/>
      <c r="TFA151" s="21"/>
      <c r="TFB151" s="21"/>
      <c r="TFC151" s="21"/>
      <c r="TFD151" s="21"/>
      <c r="TFE151" s="21"/>
      <c r="TFF151" s="21"/>
      <c r="TFG151" s="21"/>
      <c r="TFH151" s="21"/>
      <c r="TFI151" s="21"/>
      <c r="TFJ151" s="21"/>
      <c r="TFK151" s="21"/>
      <c r="TFL151" s="21"/>
      <c r="TFM151" s="21"/>
      <c r="TFN151" s="21"/>
      <c r="TFO151" s="21"/>
      <c r="TFP151" s="21"/>
      <c r="TFQ151" s="21"/>
      <c r="TFR151" s="21"/>
      <c r="TFS151" s="21"/>
      <c r="TFT151" s="21"/>
      <c r="TFU151" s="21"/>
      <c r="TFV151" s="21"/>
      <c r="TFW151" s="21"/>
      <c r="TFX151" s="21"/>
      <c r="TFY151" s="21"/>
      <c r="TFZ151" s="21"/>
      <c r="TGA151" s="21"/>
      <c r="TGB151" s="21"/>
      <c r="TGC151" s="21"/>
      <c r="TGD151" s="21"/>
      <c r="TGE151" s="21"/>
      <c r="TGF151" s="21"/>
      <c r="TGG151" s="21"/>
      <c r="TGH151" s="21"/>
      <c r="TGI151" s="21"/>
      <c r="TGJ151" s="21"/>
      <c r="TGK151" s="21"/>
      <c r="TGL151" s="21"/>
      <c r="TGM151" s="21"/>
      <c r="TGN151" s="21"/>
      <c r="TGO151" s="21"/>
      <c r="TGP151" s="21"/>
      <c r="TGQ151" s="21"/>
      <c r="TGR151" s="21"/>
      <c r="TGS151" s="21"/>
      <c r="TGT151" s="21"/>
      <c r="TGU151" s="21"/>
      <c r="TGV151" s="21"/>
      <c r="TGW151" s="21"/>
      <c r="TGX151" s="21"/>
      <c r="TGY151" s="21"/>
      <c r="TGZ151" s="21"/>
      <c r="THA151" s="21"/>
      <c r="THB151" s="21"/>
      <c r="THC151" s="21"/>
      <c r="THD151" s="21"/>
      <c r="THE151" s="21"/>
      <c r="THF151" s="21"/>
      <c r="THG151" s="21"/>
      <c r="THH151" s="21"/>
      <c r="THI151" s="21"/>
      <c r="THJ151" s="21"/>
      <c r="THK151" s="21"/>
      <c r="THL151" s="21"/>
      <c r="THM151" s="21"/>
      <c r="THN151" s="21"/>
      <c r="THO151" s="21"/>
      <c r="THP151" s="21"/>
      <c r="THQ151" s="21"/>
      <c r="THR151" s="21"/>
      <c r="THS151" s="21"/>
      <c r="THT151" s="21"/>
      <c r="THU151" s="21"/>
      <c r="THV151" s="21"/>
      <c r="THW151" s="21"/>
      <c r="THX151" s="21"/>
      <c r="THY151" s="21"/>
      <c r="THZ151" s="21"/>
      <c r="TIA151" s="21"/>
      <c r="TIB151" s="21"/>
      <c r="TIC151" s="21"/>
      <c r="TID151" s="21"/>
      <c r="TIE151" s="21"/>
      <c r="TIF151" s="21"/>
      <c r="TIG151" s="21"/>
      <c r="TIH151" s="21"/>
      <c r="TII151" s="21"/>
      <c r="TIJ151" s="21"/>
      <c r="TIK151" s="21"/>
      <c r="TIL151" s="21"/>
      <c r="TIM151" s="21"/>
      <c r="TIN151" s="21"/>
      <c r="TIO151" s="21"/>
      <c r="TIP151" s="21"/>
      <c r="TIQ151" s="21"/>
      <c r="TIR151" s="21"/>
      <c r="TIS151" s="21"/>
      <c r="TIT151" s="21"/>
      <c r="TIU151" s="21"/>
      <c r="TIV151" s="21"/>
      <c r="TIW151" s="21"/>
      <c r="TIX151" s="21"/>
      <c r="TIY151" s="21"/>
      <c r="TIZ151" s="21"/>
      <c r="TJA151" s="21"/>
      <c r="TJB151" s="21"/>
      <c r="TJC151" s="21"/>
      <c r="TJD151" s="21"/>
      <c r="TJE151" s="21"/>
      <c r="TJF151" s="21"/>
      <c r="TJG151" s="21"/>
      <c r="TJH151" s="21"/>
      <c r="TJI151" s="21"/>
      <c r="TJJ151" s="21"/>
      <c r="TJK151" s="21"/>
      <c r="TJL151" s="21"/>
      <c r="TJM151" s="21"/>
      <c r="TJN151" s="21"/>
      <c r="TJO151" s="21"/>
      <c r="TJP151" s="21"/>
      <c r="TJQ151" s="21"/>
      <c r="TJR151" s="21"/>
      <c r="TJS151" s="21"/>
      <c r="TJT151" s="21"/>
      <c r="TJU151" s="21"/>
      <c r="TJV151" s="21"/>
      <c r="TJW151" s="21"/>
      <c r="TJX151" s="21"/>
      <c r="TJY151" s="21"/>
      <c r="TJZ151" s="21"/>
      <c r="TKA151" s="21"/>
      <c r="TKB151" s="21"/>
      <c r="TKC151" s="21"/>
      <c r="TKD151" s="21"/>
      <c r="TKE151" s="21"/>
      <c r="TKF151" s="21"/>
      <c r="TKG151" s="21"/>
      <c r="TKH151" s="21"/>
      <c r="TKI151" s="21"/>
      <c r="TKJ151" s="21"/>
      <c r="TKK151" s="21"/>
      <c r="TKL151" s="21"/>
      <c r="TKM151" s="21"/>
      <c r="TKN151" s="21"/>
      <c r="TKO151" s="21"/>
      <c r="TKP151" s="21"/>
      <c r="TKQ151" s="21"/>
      <c r="TKR151" s="21"/>
      <c r="TKS151" s="21"/>
      <c r="TKT151" s="21"/>
      <c r="TKU151" s="21"/>
      <c r="TKV151" s="21"/>
      <c r="TKW151" s="21"/>
      <c r="TKX151" s="21"/>
      <c r="TKY151" s="21"/>
      <c r="TKZ151" s="21"/>
      <c r="TLA151" s="21"/>
      <c r="TLB151" s="21"/>
      <c r="TLC151" s="21"/>
      <c r="TLD151" s="21"/>
      <c r="TLE151" s="21"/>
      <c r="TLF151" s="21"/>
      <c r="TLG151" s="21"/>
      <c r="TLH151" s="21"/>
      <c r="TLI151" s="21"/>
      <c r="TLJ151" s="21"/>
      <c r="TLK151" s="21"/>
      <c r="TLL151" s="21"/>
      <c r="TLM151" s="21"/>
      <c r="TLN151" s="21"/>
      <c r="TLO151" s="21"/>
      <c r="TLP151" s="21"/>
      <c r="TLQ151" s="21"/>
      <c r="TLR151" s="21"/>
      <c r="TLS151" s="21"/>
      <c r="TLT151" s="21"/>
      <c r="TLU151" s="21"/>
      <c r="TLV151" s="21"/>
      <c r="TLW151" s="21"/>
      <c r="TLX151" s="21"/>
      <c r="TLY151" s="21"/>
      <c r="TLZ151" s="21"/>
      <c r="TMA151" s="21"/>
      <c r="TMB151" s="21"/>
      <c r="TMC151" s="21"/>
      <c r="TMD151" s="21"/>
      <c r="TME151" s="21"/>
      <c r="TMF151" s="21"/>
      <c r="TMG151" s="21"/>
      <c r="TMH151" s="21"/>
      <c r="TMI151" s="21"/>
      <c r="TMJ151" s="21"/>
      <c r="TMK151" s="21"/>
      <c r="TML151" s="21"/>
      <c r="TMM151" s="21"/>
      <c r="TMN151" s="21"/>
      <c r="TMO151" s="21"/>
      <c r="TMP151" s="21"/>
      <c r="TMQ151" s="21"/>
      <c r="TMR151" s="21"/>
      <c r="TMS151" s="21"/>
      <c r="TMT151" s="21"/>
      <c r="TMU151" s="21"/>
      <c r="TMV151" s="21"/>
      <c r="TMW151" s="21"/>
      <c r="TMX151" s="21"/>
      <c r="TMY151" s="21"/>
      <c r="TMZ151" s="21"/>
      <c r="TNA151" s="21"/>
      <c r="TNB151" s="21"/>
      <c r="TNC151" s="21"/>
      <c r="TND151" s="21"/>
      <c r="TNE151" s="21"/>
      <c r="TNF151" s="21"/>
      <c r="TNG151" s="21"/>
      <c r="TNH151" s="21"/>
      <c r="TNI151" s="21"/>
      <c r="TNJ151" s="21"/>
      <c r="TNK151" s="21"/>
      <c r="TNL151" s="21"/>
      <c r="TNM151" s="21"/>
      <c r="TNN151" s="21"/>
      <c r="TNO151" s="21"/>
      <c r="TNP151" s="21"/>
      <c r="TNQ151" s="21"/>
      <c r="TNR151" s="21"/>
      <c r="TNS151" s="21"/>
      <c r="TNT151" s="21"/>
      <c r="TNU151" s="21"/>
      <c r="TNV151" s="21"/>
      <c r="TNW151" s="21"/>
      <c r="TNX151" s="21"/>
      <c r="TNY151" s="21"/>
      <c r="TNZ151" s="21"/>
      <c r="TOA151" s="21"/>
      <c r="TOB151" s="21"/>
      <c r="TOC151" s="21"/>
      <c r="TOD151" s="21"/>
      <c r="TOE151" s="21"/>
      <c r="TOF151" s="21"/>
      <c r="TOG151" s="21"/>
      <c r="TOH151" s="21"/>
      <c r="TOI151" s="21"/>
      <c r="TOJ151" s="21"/>
      <c r="TOK151" s="21"/>
      <c r="TOL151" s="21"/>
      <c r="TOM151" s="21"/>
      <c r="TON151" s="21"/>
      <c r="TOO151" s="21"/>
      <c r="TOP151" s="21"/>
      <c r="TOQ151" s="21"/>
      <c r="TOR151" s="21"/>
      <c r="TOS151" s="21"/>
      <c r="TOT151" s="21"/>
      <c r="TOU151" s="21"/>
      <c r="TOV151" s="21"/>
      <c r="TOW151" s="21"/>
      <c r="TOX151" s="21"/>
      <c r="TOY151" s="21"/>
      <c r="TOZ151" s="21"/>
      <c r="TPA151" s="21"/>
      <c r="TPB151" s="21"/>
      <c r="TPC151" s="21"/>
      <c r="TPD151" s="21"/>
      <c r="TPE151" s="21"/>
      <c r="TPF151" s="21"/>
      <c r="TPG151" s="21"/>
      <c r="TPH151" s="21"/>
      <c r="TPI151" s="21"/>
      <c r="TPJ151" s="21"/>
      <c r="TPK151" s="21"/>
      <c r="TPL151" s="21"/>
      <c r="TPM151" s="21"/>
      <c r="TPN151" s="21"/>
      <c r="TPO151" s="21"/>
      <c r="TPP151" s="21"/>
      <c r="TPQ151" s="21"/>
      <c r="TPR151" s="21"/>
      <c r="TPS151" s="21"/>
      <c r="TPT151" s="21"/>
      <c r="TPU151" s="21"/>
      <c r="TPV151" s="21"/>
      <c r="TPW151" s="21"/>
      <c r="TPX151" s="21"/>
      <c r="TPY151" s="21"/>
      <c r="TPZ151" s="21"/>
      <c r="TQA151" s="21"/>
      <c r="TQB151" s="21"/>
      <c r="TQC151" s="21"/>
      <c r="TQD151" s="21"/>
      <c r="TQE151" s="21"/>
      <c r="TQF151" s="21"/>
      <c r="TQG151" s="21"/>
      <c r="TQH151" s="21"/>
      <c r="TQI151" s="21"/>
      <c r="TQJ151" s="21"/>
      <c r="TQK151" s="21"/>
      <c r="TQL151" s="21"/>
      <c r="TQM151" s="21"/>
      <c r="TQN151" s="21"/>
      <c r="TQO151" s="21"/>
      <c r="TQP151" s="21"/>
      <c r="TQQ151" s="21"/>
      <c r="TQR151" s="21"/>
      <c r="TQS151" s="21"/>
      <c r="TQT151" s="21"/>
      <c r="TQU151" s="21"/>
      <c r="TQV151" s="21"/>
      <c r="TQW151" s="21"/>
      <c r="TQX151" s="21"/>
      <c r="TQY151" s="21"/>
      <c r="TQZ151" s="21"/>
      <c r="TRA151" s="21"/>
      <c r="TRB151" s="21"/>
      <c r="TRC151" s="21"/>
      <c r="TRD151" s="21"/>
      <c r="TRE151" s="21"/>
      <c r="TRF151" s="21"/>
      <c r="TRG151" s="21"/>
      <c r="TRH151" s="21"/>
      <c r="TRI151" s="21"/>
      <c r="TRJ151" s="21"/>
      <c r="TRK151" s="21"/>
      <c r="TRL151" s="21"/>
      <c r="TRM151" s="21"/>
      <c r="TRN151" s="21"/>
      <c r="TRO151" s="21"/>
      <c r="TRP151" s="21"/>
      <c r="TRQ151" s="21"/>
      <c r="TRR151" s="21"/>
      <c r="TRS151" s="21"/>
      <c r="TRT151" s="21"/>
      <c r="TRU151" s="21"/>
      <c r="TRV151" s="21"/>
      <c r="TRW151" s="21"/>
      <c r="TRX151" s="21"/>
      <c r="TRY151" s="21"/>
      <c r="TRZ151" s="21"/>
      <c r="TSA151" s="21"/>
      <c r="TSB151" s="21"/>
      <c r="TSC151" s="21"/>
      <c r="TSD151" s="21"/>
      <c r="TSE151" s="21"/>
      <c r="TSF151" s="21"/>
      <c r="TSG151" s="21"/>
      <c r="TSH151" s="21"/>
      <c r="TSI151" s="21"/>
      <c r="TSJ151" s="21"/>
      <c r="TSK151" s="21"/>
      <c r="TSL151" s="21"/>
      <c r="TSM151" s="21"/>
      <c r="TSN151" s="21"/>
      <c r="TSO151" s="21"/>
      <c r="TSP151" s="21"/>
      <c r="TSQ151" s="21"/>
      <c r="TSR151" s="21"/>
      <c r="TSS151" s="21"/>
      <c r="TST151" s="21"/>
      <c r="TSU151" s="21"/>
      <c r="TSV151" s="21"/>
      <c r="TSW151" s="21"/>
      <c r="TSX151" s="21"/>
      <c r="TSY151" s="21"/>
      <c r="TSZ151" s="21"/>
      <c r="TTA151" s="21"/>
      <c r="TTB151" s="21"/>
      <c r="TTC151" s="21"/>
      <c r="TTD151" s="21"/>
      <c r="TTE151" s="21"/>
      <c r="TTF151" s="21"/>
      <c r="TTG151" s="21"/>
      <c r="TTH151" s="21"/>
      <c r="TTI151" s="21"/>
      <c r="TTJ151" s="21"/>
      <c r="TTK151" s="21"/>
      <c r="TTL151" s="21"/>
      <c r="TTM151" s="21"/>
      <c r="TTN151" s="21"/>
      <c r="TTO151" s="21"/>
      <c r="TTP151" s="21"/>
      <c r="TTQ151" s="21"/>
      <c r="TTR151" s="21"/>
      <c r="TTS151" s="21"/>
      <c r="TTT151" s="21"/>
      <c r="TTU151" s="21"/>
      <c r="TTV151" s="21"/>
      <c r="TTW151" s="21"/>
      <c r="TTX151" s="21"/>
      <c r="TTY151" s="21"/>
      <c r="TTZ151" s="21"/>
      <c r="TUA151" s="21"/>
      <c r="TUB151" s="21"/>
      <c r="TUC151" s="21"/>
      <c r="TUD151" s="21"/>
      <c r="TUE151" s="21"/>
      <c r="TUF151" s="21"/>
      <c r="TUG151" s="21"/>
      <c r="TUH151" s="21"/>
      <c r="TUI151" s="21"/>
      <c r="TUJ151" s="21"/>
      <c r="TUK151" s="21"/>
      <c r="TUL151" s="21"/>
      <c r="TUM151" s="21"/>
      <c r="TUN151" s="21"/>
      <c r="TUO151" s="21"/>
      <c r="TUP151" s="21"/>
      <c r="TUQ151" s="21"/>
      <c r="TUR151" s="21"/>
      <c r="TUS151" s="21"/>
      <c r="TUT151" s="21"/>
      <c r="TUU151" s="21"/>
      <c r="TUV151" s="21"/>
      <c r="TUW151" s="21"/>
      <c r="TUX151" s="21"/>
      <c r="TUY151" s="21"/>
      <c r="TUZ151" s="21"/>
      <c r="TVA151" s="21"/>
      <c r="TVB151" s="21"/>
      <c r="TVC151" s="21"/>
      <c r="TVD151" s="21"/>
      <c r="TVE151" s="21"/>
      <c r="TVF151" s="21"/>
      <c r="TVG151" s="21"/>
      <c r="TVH151" s="21"/>
      <c r="TVI151" s="21"/>
      <c r="TVJ151" s="21"/>
      <c r="TVK151" s="21"/>
      <c r="TVL151" s="21"/>
      <c r="TVM151" s="21"/>
      <c r="TVN151" s="21"/>
      <c r="TVO151" s="21"/>
      <c r="TVP151" s="21"/>
      <c r="TVQ151" s="21"/>
      <c r="TVR151" s="21"/>
      <c r="TVS151" s="21"/>
      <c r="TVT151" s="21"/>
      <c r="TVU151" s="21"/>
      <c r="TVV151" s="21"/>
      <c r="TVW151" s="21"/>
      <c r="TVX151" s="21"/>
      <c r="TVY151" s="21"/>
      <c r="TVZ151" s="21"/>
      <c r="TWA151" s="21"/>
      <c r="TWB151" s="21"/>
      <c r="TWC151" s="21"/>
      <c r="TWD151" s="21"/>
      <c r="TWE151" s="21"/>
      <c r="TWF151" s="21"/>
      <c r="TWG151" s="21"/>
      <c r="TWH151" s="21"/>
      <c r="TWI151" s="21"/>
      <c r="TWJ151" s="21"/>
      <c r="TWK151" s="21"/>
      <c r="TWL151" s="21"/>
      <c r="TWM151" s="21"/>
      <c r="TWN151" s="21"/>
      <c r="TWO151" s="21"/>
      <c r="TWP151" s="21"/>
      <c r="TWQ151" s="21"/>
      <c r="TWR151" s="21"/>
      <c r="TWS151" s="21"/>
      <c r="TWT151" s="21"/>
      <c r="TWU151" s="21"/>
      <c r="TWV151" s="21"/>
      <c r="TWW151" s="21"/>
      <c r="TWX151" s="21"/>
      <c r="TWY151" s="21"/>
      <c r="TWZ151" s="21"/>
      <c r="TXA151" s="21"/>
      <c r="TXB151" s="21"/>
      <c r="TXC151" s="21"/>
      <c r="TXD151" s="21"/>
      <c r="TXE151" s="21"/>
      <c r="TXF151" s="21"/>
      <c r="TXG151" s="21"/>
      <c r="TXH151" s="21"/>
      <c r="TXI151" s="21"/>
      <c r="TXJ151" s="21"/>
      <c r="TXK151" s="21"/>
      <c r="TXL151" s="21"/>
      <c r="TXM151" s="21"/>
      <c r="TXN151" s="21"/>
      <c r="TXO151" s="21"/>
      <c r="TXP151" s="21"/>
      <c r="TXQ151" s="21"/>
      <c r="TXR151" s="21"/>
      <c r="TXS151" s="21"/>
      <c r="TXT151" s="21"/>
      <c r="TXU151" s="21"/>
      <c r="TXV151" s="21"/>
      <c r="TXW151" s="21"/>
      <c r="TXX151" s="21"/>
      <c r="TXY151" s="21"/>
      <c r="TXZ151" s="21"/>
      <c r="TYA151" s="21"/>
      <c r="TYB151" s="21"/>
      <c r="TYC151" s="21"/>
      <c r="TYD151" s="21"/>
      <c r="TYE151" s="21"/>
      <c r="TYF151" s="21"/>
      <c r="TYG151" s="21"/>
      <c r="TYH151" s="21"/>
      <c r="TYI151" s="21"/>
      <c r="TYJ151" s="21"/>
      <c r="TYK151" s="21"/>
      <c r="TYL151" s="21"/>
      <c r="TYM151" s="21"/>
      <c r="TYN151" s="21"/>
      <c r="TYO151" s="21"/>
      <c r="TYP151" s="21"/>
      <c r="TYQ151" s="21"/>
      <c r="TYR151" s="21"/>
      <c r="TYS151" s="21"/>
      <c r="TYT151" s="21"/>
      <c r="TYU151" s="21"/>
      <c r="TYV151" s="21"/>
      <c r="TYW151" s="21"/>
      <c r="TYX151" s="21"/>
      <c r="TYY151" s="21"/>
      <c r="TYZ151" s="21"/>
      <c r="TZA151" s="21"/>
      <c r="TZB151" s="21"/>
      <c r="TZC151" s="21"/>
      <c r="TZD151" s="21"/>
      <c r="TZE151" s="21"/>
      <c r="TZF151" s="21"/>
      <c r="TZG151" s="21"/>
      <c r="TZH151" s="21"/>
      <c r="TZI151" s="21"/>
      <c r="TZJ151" s="21"/>
      <c r="TZK151" s="21"/>
      <c r="TZL151" s="21"/>
      <c r="TZM151" s="21"/>
      <c r="TZN151" s="21"/>
      <c r="TZO151" s="21"/>
      <c r="TZP151" s="21"/>
      <c r="TZQ151" s="21"/>
      <c r="TZR151" s="21"/>
      <c r="TZS151" s="21"/>
      <c r="TZT151" s="21"/>
      <c r="TZU151" s="21"/>
      <c r="TZV151" s="21"/>
      <c r="TZW151" s="21"/>
      <c r="TZX151" s="21"/>
      <c r="TZY151" s="21"/>
      <c r="TZZ151" s="21"/>
      <c r="UAA151" s="21"/>
      <c r="UAB151" s="21"/>
      <c r="UAC151" s="21"/>
      <c r="UAD151" s="21"/>
      <c r="UAE151" s="21"/>
      <c r="UAF151" s="21"/>
      <c r="UAG151" s="21"/>
      <c r="UAH151" s="21"/>
      <c r="UAI151" s="21"/>
      <c r="UAJ151" s="21"/>
      <c r="UAK151" s="21"/>
      <c r="UAL151" s="21"/>
      <c r="UAM151" s="21"/>
      <c r="UAN151" s="21"/>
      <c r="UAO151" s="21"/>
      <c r="UAP151" s="21"/>
      <c r="UAQ151" s="21"/>
      <c r="UAR151" s="21"/>
      <c r="UAS151" s="21"/>
      <c r="UAT151" s="21"/>
      <c r="UAU151" s="21"/>
      <c r="UAV151" s="21"/>
      <c r="UAW151" s="21"/>
      <c r="UAX151" s="21"/>
      <c r="UAY151" s="21"/>
      <c r="UAZ151" s="21"/>
      <c r="UBA151" s="21"/>
      <c r="UBB151" s="21"/>
      <c r="UBC151" s="21"/>
      <c r="UBD151" s="21"/>
      <c r="UBE151" s="21"/>
      <c r="UBF151" s="21"/>
      <c r="UBG151" s="21"/>
      <c r="UBH151" s="21"/>
      <c r="UBI151" s="21"/>
      <c r="UBJ151" s="21"/>
      <c r="UBK151" s="21"/>
      <c r="UBL151" s="21"/>
      <c r="UBM151" s="21"/>
      <c r="UBN151" s="21"/>
      <c r="UBO151" s="21"/>
      <c r="UBP151" s="21"/>
      <c r="UBQ151" s="21"/>
      <c r="UBR151" s="21"/>
      <c r="UBS151" s="21"/>
      <c r="UBT151" s="21"/>
      <c r="UBU151" s="21"/>
      <c r="UBV151" s="21"/>
      <c r="UBW151" s="21"/>
      <c r="UBX151" s="21"/>
      <c r="UBY151" s="21"/>
      <c r="UBZ151" s="21"/>
      <c r="UCA151" s="21"/>
      <c r="UCB151" s="21"/>
      <c r="UCC151" s="21"/>
      <c r="UCD151" s="21"/>
      <c r="UCE151" s="21"/>
      <c r="UCF151" s="21"/>
      <c r="UCG151" s="21"/>
      <c r="UCH151" s="21"/>
      <c r="UCI151" s="21"/>
      <c r="UCJ151" s="21"/>
      <c r="UCK151" s="21"/>
      <c r="UCL151" s="21"/>
      <c r="UCM151" s="21"/>
      <c r="UCN151" s="21"/>
      <c r="UCO151" s="21"/>
      <c r="UCP151" s="21"/>
      <c r="UCQ151" s="21"/>
      <c r="UCR151" s="21"/>
      <c r="UCS151" s="21"/>
      <c r="UCT151" s="21"/>
      <c r="UCU151" s="21"/>
      <c r="UCV151" s="21"/>
      <c r="UCW151" s="21"/>
      <c r="UCX151" s="21"/>
      <c r="UCY151" s="21"/>
      <c r="UCZ151" s="21"/>
      <c r="UDA151" s="21"/>
      <c r="UDB151" s="21"/>
      <c r="UDC151" s="21"/>
      <c r="UDD151" s="21"/>
      <c r="UDE151" s="21"/>
      <c r="UDF151" s="21"/>
      <c r="UDG151" s="21"/>
      <c r="UDH151" s="21"/>
      <c r="UDI151" s="21"/>
      <c r="UDJ151" s="21"/>
      <c r="UDK151" s="21"/>
      <c r="UDL151" s="21"/>
      <c r="UDM151" s="21"/>
      <c r="UDN151" s="21"/>
      <c r="UDO151" s="21"/>
      <c r="UDP151" s="21"/>
      <c r="UDQ151" s="21"/>
      <c r="UDR151" s="21"/>
      <c r="UDS151" s="21"/>
      <c r="UDT151" s="21"/>
      <c r="UDU151" s="21"/>
      <c r="UDV151" s="21"/>
      <c r="UDW151" s="21"/>
      <c r="UDX151" s="21"/>
      <c r="UDY151" s="21"/>
      <c r="UDZ151" s="21"/>
      <c r="UEA151" s="21"/>
      <c r="UEB151" s="21"/>
      <c r="UEC151" s="21"/>
      <c r="UED151" s="21"/>
      <c r="UEE151" s="21"/>
      <c r="UEF151" s="21"/>
      <c r="UEG151" s="21"/>
      <c r="UEH151" s="21"/>
      <c r="UEI151" s="21"/>
      <c r="UEJ151" s="21"/>
      <c r="UEK151" s="21"/>
      <c r="UEL151" s="21"/>
      <c r="UEM151" s="21"/>
      <c r="UEN151" s="21"/>
      <c r="UEO151" s="21"/>
      <c r="UEP151" s="21"/>
      <c r="UEQ151" s="21"/>
      <c r="UER151" s="21"/>
      <c r="UES151" s="21"/>
      <c r="UET151" s="21"/>
      <c r="UEU151" s="21"/>
      <c r="UEV151" s="21"/>
      <c r="UEW151" s="21"/>
      <c r="UEX151" s="21"/>
      <c r="UEY151" s="21"/>
      <c r="UEZ151" s="21"/>
      <c r="UFA151" s="21"/>
      <c r="UFB151" s="21"/>
      <c r="UFC151" s="21"/>
      <c r="UFD151" s="21"/>
      <c r="UFE151" s="21"/>
      <c r="UFF151" s="21"/>
      <c r="UFG151" s="21"/>
      <c r="UFH151" s="21"/>
      <c r="UFI151" s="21"/>
      <c r="UFJ151" s="21"/>
      <c r="UFK151" s="21"/>
      <c r="UFL151" s="21"/>
      <c r="UFM151" s="21"/>
      <c r="UFN151" s="21"/>
      <c r="UFO151" s="21"/>
      <c r="UFP151" s="21"/>
      <c r="UFQ151" s="21"/>
      <c r="UFR151" s="21"/>
      <c r="UFS151" s="21"/>
      <c r="UFT151" s="21"/>
      <c r="UFU151" s="21"/>
      <c r="UFV151" s="21"/>
      <c r="UFW151" s="21"/>
      <c r="UFX151" s="21"/>
      <c r="UFY151" s="21"/>
      <c r="UFZ151" s="21"/>
      <c r="UGA151" s="21"/>
      <c r="UGB151" s="21"/>
      <c r="UGC151" s="21"/>
      <c r="UGD151" s="21"/>
      <c r="UGE151" s="21"/>
      <c r="UGF151" s="21"/>
      <c r="UGG151" s="21"/>
      <c r="UGH151" s="21"/>
      <c r="UGI151" s="21"/>
      <c r="UGJ151" s="21"/>
      <c r="UGK151" s="21"/>
      <c r="UGL151" s="21"/>
      <c r="UGM151" s="21"/>
      <c r="UGN151" s="21"/>
      <c r="UGO151" s="21"/>
      <c r="UGP151" s="21"/>
      <c r="UGQ151" s="21"/>
      <c r="UGR151" s="21"/>
      <c r="UGS151" s="21"/>
      <c r="UGT151" s="21"/>
      <c r="UGU151" s="21"/>
      <c r="UGV151" s="21"/>
      <c r="UGW151" s="21"/>
      <c r="UGX151" s="21"/>
      <c r="UGY151" s="21"/>
      <c r="UGZ151" s="21"/>
      <c r="UHA151" s="21"/>
      <c r="UHB151" s="21"/>
      <c r="UHC151" s="21"/>
      <c r="UHD151" s="21"/>
      <c r="UHE151" s="21"/>
      <c r="UHF151" s="21"/>
      <c r="UHG151" s="21"/>
      <c r="UHH151" s="21"/>
      <c r="UHI151" s="21"/>
      <c r="UHJ151" s="21"/>
      <c r="UHK151" s="21"/>
      <c r="UHL151" s="21"/>
      <c r="UHM151" s="21"/>
      <c r="UHN151" s="21"/>
      <c r="UHO151" s="21"/>
      <c r="UHP151" s="21"/>
      <c r="UHQ151" s="21"/>
      <c r="UHR151" s="21"/>
      <c r="UHS151" s="21"/>
      <c r="UHT151" s="21"/>
      <c r="UHU151" s="21"/>
      <c r="UHV151" s="21"/>
      <c r="UHW151" s="21"/>
      <c r="UHX151" s="21"/>
      <c r="UHY151" s="21"/>
      <c r="UHZ151" s="21"/>
      <c r="UIA151" s="21"/>
      <c r="UIB151" s="21"/>
      <c r="UIC151" s="21"/>
      <c r="UID151" s="21"/>
      <c r="UIE151" s="21"/>
      <c r="UIF151" s="21"/>
      <c r="UIG151" s="21"/>
      <c r="UIH151" s="21"/>
      <c r="UII151" s="21"/>
      <c r="UIJ151" s="21"/>
      <c r="UIK151" s="21"/>
      <c r="UIL151" s="21"/>
      <c r="UIM151" s="21"/>
      <c r="UIN151" s="21"/>
      <c r="UIO151" s="21"/>
      <c r="UIP151" s="21"/>
      <c r="UIQ151" s="21"/>
      <c r="UIR151" s="21"/>
      <c r="UIS151" s="21"/>
      <c r="UIT151" s="21"/>
      <c r="UIU151" s="21"/>
      <c r="UIV151" s="21"/>
      <c r="UIW151" s="21"/>
      <c r="UIX151" s="21"/>
      <c r="UIY151" s="21"/>
      <c r="UIZ151" s="21"/>
      <c r="UJA151" s="21"/>
      <c r="UJB151" s="21"/>
      <c r="UJC151" s="21"/>
      <c r="UJD151" s="21"/>
      <c r="UJE151" s="21"/>
      <c r="UJF151" s="21"/>
      <c r="UJG151" s="21"/>
      <c r="UJH151" s="21"/>
      <c r="UJI151" s="21"/>
      <c r="UJJ151" s="21"/>
      <c r="UJK151" s="21"/>
      <c r="UJL151" s="21"/>
      <c r="UJM151" s="21"/>
      <c r="UJN151" s="21"/>
      <c r="UJO151" s="21"/>
      <c r="UJP151" s="21"/>
      <c r="UJQ151" s="21"/>
      <c r="UJR151" s="21"/>
      <c r="UJS151" s="21"/>
      <c r="UJT151" s="21"/>
      <c r="UJU151" s="21"/>
      <c r="UJV151" s="21"/>
      <c r="UJW151" s="21"/>
      <c r="UJX151" s="21"/>
      <c r="UJY151" s="21"/>
      <c r="UJZ151" s="21"/>
      <c r="UKA151" s="21"/>
      <c r="UKB151" s="21"/>
      <c r="UKC151" s="21"/>
      <c r="UKD151" s="21"/>
      <c r="UKE151" s="21"/>
      <c r="UKF151" s="21"/>
      <c r="UKG151" s="21"/>
      <c r="UKH151" s="21"/>
      <c r="UKI151" s="21"/>
      <c r="UKJ151" s="21"/>
      <c r="UKK151" s="21"/>
      <c r="UKL151" s="21"/>
      <c r="UKM151" s="21"/>
      <c r="UKN151" s="21"/>
      <c r="UKO151" s="21"/>
      <c r="UKP151" s="21"/>
      <c r="UKQ151" s="21"/>
      <c r="UKR151" s="21"/>
      <c r="UKS151" s="21"/>
      <c r="UKT151" s="21"/>
      <c r="UKU151" s="21"/>
      <c r="UKV151" s="21"/>
      <c r="UKW151" s="21"/>
      <c r="UKX151" s="21"/>
      <c r="UKY151" s="21"/>
      <c r="UKZ151" s="21"/>
      <c r="ULA151" s="21"/>
      <c r="ULB151" s="21"/>
      <c r="ULC151" s="21"/>
      <c r="ULD151" s="21"/>
      <c r="ULE151" s="21"/>
      <c r="ULF151" s="21"/>
      <c r="ULG151" s="21"/>
      <c r="ULH151" s="21"/>
      <c r="ULI151" s="21"/>
      <c r="ULJ151" s="21"/>
      <c r="ULK151" s="21"/>
      <c r="ULL151" s="21"/>
      <c r="ULM151" s="21"/>
      <c r="ULN151" s="21"/>
      <c r="ULO151" s="21"/>
      <c r="ULP151" s="21"/>
      <c r="ULQ151" s="21"/>
      <c r="ULR151" s="21"/>
      <c r="ULS151" s="21"/>
      <c r="ULT151" s="21"/>
      <c r="ULU151" s="21"/>
      <c r="ULV151" s="21"/>
      <c r="ULW151" s="21"/>
      <c r="ULX151" s="21"/>
      <c r="ULY151" s="21"/>
      <c r="ULZ151" s="21"/>
      <c r="UMA151" s="21"/>
      <c r="UMB151" s="21"/>
      <c r="UMC151" s="21"/>
      <c r="UMD151" s="21"/>
      <c r="UME151" s="21"/>
      <c r="UMF151" s="21"/>
      <c r="UMG151" s="21"/>
      <c r="UMH151" s="21"/>
      <c r="UMI151" s="21"/>
      <c r="UMJ151" s="21"/>
      <c r="UMK151" s="21"/>
      <c r="UML151" s="21"/>
      <c r="UMM151" s="21"/>
      <c r="UMN151" s="21"/>
      <c r="UMO151" s="21"/>
      <c r="UMP151" s="21"/>
      <c r="UMQ151" s="21"/>
      <c r="UMR151" s="21"/>
      <c r="UMS151" s="21"/>
      <c r="UMT151" s="21"/>
      <c r="UMU151" s="21"/>
      <c r="UMV151" s="21"/>
      <c r="UMW151" s="21"/>
      <c r="UMX151" s="21"/>
      <c r="UMY151" s="21"/>
      <c r="UMZ151" s="21"/>
      <c r="UNA151" s="21"/>
      <c r="UNB151" s="21"/>
      <c r="UNC151" s="21"/>
      <c r="UND151" s="21"/>
      <c r="UNE151" s="21"/>
      <c r="UNF151" s="21"/>
      <c r="UNG151" s="21"/>
      <c r="UNH151" s="21"/>
      <c r="UNI151" s="21"/>
      <c r="UNJ151" s="21"/>
      <c r="UNK151" s="21"/>
      <c r="UNL151" s="21"/>
      <c r="UNM151" s="21"/>
      <c r="UNN151" s="21"/>
      <c r="UNO151" s="21"/>
      <c r="UNP151" s="21"/>
      <c r="UNQ151" s="21"/>
      <c r="UNR151" s="21"/>
      <c r="UNS151" s="21"/>
      <c r="UNT151" s="21"/>
      <c r="UNU151" s="21"/>
      <c r="UNV151" s="21"/>
      <c r="UNW151" s="21"/>
      <c r="UNX151" s="21"/>
      <c r="UNY151" s="21"/>
      <c r="UNZ151" s="21"/>
      <c r="UOA151" s="21"/>
      <c r="UOB151" s="21"/>
      <c r="UOC151" s="21"/>
      <c r="UOD151" s="21"/>
      <c r="UOE151" s="21"/>
      <c r="UOF151" s="21"/>
      <c r="UOG151" s="21"/>
      <c r="UOH151" s="21"/>
      <c r="UOI151" s="21"/>
      <c r="UOJ151" s="21"/>
      <c r="UOK151" s="21"/>
      <c r="UOL151" s="21"/>
      <c r="UOM151" s="21"/>
      <c r="UON151" s="21"/>
      <c r="UOO151" s="21"/>
      <c r="UOP151" s="21"/>
      <c r="UOQ151" s="21"/>
      <c r="UOR151" s="21"/>
      <c r="UOS151" s="21"/>
      <c r="UOT151" s="21"/>
      <c r="UOU151" s="21"/>
      <c r="UOV151" s="21"/>
      <c r="UOW151" s="21"/>
      <c r="UOX151" s="21"/>
      <c r="UOY151" s="21"/>
      <c r="UOZ151" s="21"/>
      <c r="UPA151" s="21"/>
      <c r="UPB151" s="21"/>
      <c r="UPC151" s="21"/>
      <c r="UPD151" s="21"/>
      <c r="UPE151" s="21"/>
      <c r="UPF151" s="21"/>
      <c r="UPG151" s="21"/>
      <c r="UPH151" s="21"/>
      <c r="UPI151" s="21"/>
      <c r="UPJ151" s="21"/>
      <c r="UPK151" s="21"/>
      <c r="UPL151" s="21"/>
      <c r="UPM151" s="21"/>
      <c r="UPN151" s="21"/>
      <c r="UPO151" s="21"/>
      <c r="UPP151" s="21"/>
      <c r="UPQ151" s="21"/>
      <c r="UPR151" s="21"/>
      <c r="UPS151" s="21"/>
      <c r="UPT151" s="21"/>
      <c r="UPU151" s="21"/>
      <c r="UPV151" s="21"/>
      <c r="UPW151" s="21"/>
      <c r="UPX151" s="21"/>
      <c r="UPY151" s="21"/>
      <c r="UPZ151" s="21"/>
      <c r="UQA151" s="21"/>
      <c r="UQB151" s="21"/>
      <c r="UQC151" s="21"/>
      <c r="UQD151" s="21"/>
      <c r="UQE151" s="21"/>
      <c r="UQF151" s="21"/>
      <c r="UQG151" s="21"/>
      <c r="UQH151" s="21"/>
      <c r="UQI151" s="21"/>
      <c r="UQJ151" s="21"/>
      <c r="UQK151" s="21"/>
      <c r="UQL151" s="21"/>
      <c r="UQM151" s="21"/>
      <c r="UQN151" s="21"/>
      <c r="UQO151" s="21"/>
      <c r="UQP151" s="21"/>
      <c r="UQQ151" s="21"/>
      <c r="UQR151" s="21"/>
      <c r="UQS151" s="21"/>
      <c r="UQT151" s="21"/>
      <c r="UQU151" s="21"/>
      <c r="UQV151" s="21"/>
      <c r="UQW151" s="21"/>
      <c r="UQX151" s="21"/>
      <c r="UQY151" s="21"/>
      <c r="UQZ151" s="21"/>
      <c r="URA151" s="21"/>
      <c r="URB151" s="21"/>
      <c r="URC151" s="21"/>
      <c r="URD151" s="21"/>
      <c r="URE151" s="21"/>
      <c r="URF151" s="21"/>
      <c r="URG151" s="21"/>
      <c r="URH151" s="21"/>
      <c r="URI151" s="21"/>
      <c r="URJ151" s="21"/>
      <c r="URK151" s="21"/>
      <c r="URL151" s="21"/>
      <c r="URM151" s="21"/>
      <c r="URN151" s="21"/>
      <c r="URO151" s="21"/>
      <c r="URP151" s="21"/>
      <c r="URQ151" s="21"/>
      <c r="URR151" s="21"/>
      <c r="URS151" s="21"/>
      <c r="URT151" s="21"/>
      <c r="URU151" s="21"/>
      <c r="URV151" s="21"/>
      <c r="URW151" s="21"/>
      <c r="URX151" s="21"/>
      <c r="URY151" s="21"/>
      <c r="URZ151" s="21"/>
      <c r="USA151" s="21"/>
      <c r="USB151" s="21"/>
      <c r="USC151" s="21"/>
      <c r="USD151" s="21"/>
      <c r="USE151" s="21"/>
      <c r="USF151" s="21"/>
      <c r="USG151" s="21"/>
      <c r="USH151" s="21"/>
      <c r="USI151" s="21"/>
      <c r="USJ151" s="21"/>
      <c r="USK151" s="21"/>
      <c r="USL151" s="21"/>
      <c r="USM151" s="21"/>
      <c r="USN151" s="21"/>
      <c r="USO151" s="21"/>
      <c r="USP151" s="21"/>
      <c r="USQ151" s="21"/>
      <c r="USR151" s="21"/>
      <c r="USS151" s="21"/>
      <c r="UST151" s="21"/>
      <c r="USU151" s="21"/>
      <c r="USV151" s="21"/>
      <c r="USW151" s="21"/>
      <c r="USX151" s="21"/>
      <c r="USY151" s="21"/>
      <c r="USZ151" s="21"/>
      <c r="UTA151" s="21"/>
      <c r="UTB151" s="21"/>
      <c r="UTC151" s="21"/>
      <c r="UTD151" s="21"/>
      <c r="UTE151" s="21"/>
      <c r="UTF151" s="21"/>
      <c r="UTG151" s="21"/>
      <c r="UTH151" s="21"/>
      <c r="UTI151" s="21"/>
      <c r="UTJ151" s="21"/>
      <c r="UTK151" s="21"/>
      <c r="UTL151" s="21"/>
      <c r="UTM151" s="21"/>
      <c r="UTN151" s="21"/>
      <c r="UTO151" s="21"/>
      <c r="UTP151" s="21"/>
      <c r="UTQ151" s="21"/>
      <c r="UTR151" s="21"/>
      <c r="UTS151" s="21"/>
      <c r="UTT151" s="21"/>
      <c r="UTU151" s="21"/>
      <c r="UTV151" s="21"/>
      <c r="UTW151" s="21"/>
      <c r="UTX151" s="21"/>
      <c r="UTY151" s="21"/>
      <c r="UTZ151" s="21"/>
      <c r="UUA151" s="21"/>
      <c r="UUB151" s="21"/>
      <c r="UUC151" s="21"/>
      <c r="UUD151" s="21"/>
      <c r="UUE151" s="21"/>
      <c r="UUF151" s="21"/>
      <c r="UUG151" s="21"/>
      <c r="UUH151" s="21"/>
      <c r="UUI151" s="21"/>
      <c r="UUJ151" s="21"/>
      <c r="UUK151" s="21"/>
      <c r="UUL151" s="21"/>
      <c r="UUM151" s="21"/>
      <c r="UUN151" s="21"/>
      <c r="UUO151" s="21"/>
      <c r="UUP151" s="21"/>
      <c r="UUQ151" s="21"/>
      <c r="UUR151" s="21"/>
      <c r="UUS151" s="21"/>
      <c r="UUT151" s="21"/>
      <c r="UUU151" s="21"/>
      <c r="UUV151" s="21"/>
      <c r="UUW151" s="21"/>
      <c r="UUX151" s="21"/>
      <c r="UUY151" s="21"/>
      <c r="UUZ151" s="21"/>
      <c r="UVA151" s="21"/>
      <c r="UVB151" s="21"/>
      <c r="UVC151" s="21"/>
      <c r="UVD151" s="21"/>
      <c r="UVE151" s="21"/>
      <c r="UVF151" s="21"/>
      <c r="UVG151" s="21"/>
      <c r="UVH151" s="21"/>
      <c r="UVI151" s="21"/>
      <c r="UVJ151" s="21"/>
      <c r="UVK151" s="21"/>
      <c r="UVL151" s="21"/>
      <c r="UVM151" s="21"/>
      <c r="UVN151" s="21"/>
      <c r="UVO151" s="21"/>
      <c r="UVP151" s="21"/>
      <c r="UVQ151" s="21"/>
      <c r="UVR151" s="21"/>
      <c r="UVS151" s="21"/>
      <c r="UVT151" s="21"/>
      <c r="UVU151" s="21"/>
      <c r="UVV151" s="21"/>
      <c r="UVW151" s="21"/>
      <c r="UVX151" s="21"/>
      <c r="UVY151" s="21"/>
      <c r="UVZ151" s="21"/>
      <c r="UWA151" s="21"/>
      <c r="UWB151" s="21"/>
      <c r="UWC151" s="21"/>
      <c r="UWD151" s="21"/>
      <c r="UWE151" s="21"/>
      <c r="UWF151" s="21"/>
      <c r="UWG151" s="21"/>
      <c r="UWH151" s="21"/>
      <c r="UWI151" s="21"/>
      <c r="UWJ151" s="21"/>
      <c r="UWK151" s="21"/>
      <c r="UWL151" s="21"/>
      <c r="UWM151" s="21"/>
      <c r="UWN151" s="21"/>
      <c r="UWO151" s="21"/>
      <c r="UWP151" s="21"/>
      <c r="UWQ151" s="21"/>
      <c r="UWR151" s="21"/>
      <c r="UWS151" s="21"/>
      <c r="UWT151" s="21"/>
      <c r="UWU151" s="21"/>
      <c r="UWV151" s="21"/>
      <c r="UWW151" s="21"/>
      <c r="UWX151" s="21"/>
      <c r="UWY151" s="21"/>
      <c r="UWZ151" s="21"/>
      <c r="UXA151" s="21"/>
      <c r="UXB151" s="21"/>
      <c r="UXC151" s="21"/>
      <c r="UXD151" s="21"/>
      <c r="UXE151" s="21"/>
      <c r="UXF151" s="21"/>
      <c r="UXG151" s="21"/>
      <c r="UXH151" s="21"/>
      <c r="UXI151" s="21"/>
      <c r="UXJ151" s="21"/>
      <c r="UXK151" s="21"/>
      <c r="UXL151" s="21"/>
      <c r="UXM151" s="21"/>
      <c r="UXN151" s="21"/>
      <c r="UXO151" s="21"/>
      <c r="UXP151" s="21"/>
      <c r="UXQ151" s="21"/>
      <c r="UXR151" s="21"/>
      <c r="UXS151" s="21"/>
      <c r="UXT151" s="21"/>
      <c r="UXU151" s="21"/>
      <c r="UXV151" s="21"/>
      <c r="UXW151" s="21"/>
      <c r="UXX151" s="21"/>
      <c r="UXY151" s="21"/>
      <c r="UXZ151" s="21"/>
      <c r="UYA151" s="21"/>
      <c r="UYB151" s="21"/>
      <c r="UYC151" s="21"/>
      <c r="UYD151" s="21"/>
      <c r="UYE151" s="21"/>
      <c r="UYF151" s="21"/>
      <c r="UYG151" s="21"/>
      <c r="UYH151" s="21"/>
      <c r="UYI151" s="21"/>
      <c r="UYJ151" s="21"/>
      <c r="UYK151" s="21"/>
      <c r="UYL151" s="21"/>
      <c r="UYM151" s="21"/>
      <c r="UYN151" s="21"/>
      <c r="UYO151" s="21"/>
      <c r="UYP151" s="21"/>
      <c r="UYQ151" s="21"/>
      <c r="UYR151" s="21"/>
      <c r="UYS151" s="21"/>
      <c r="UYT151" s="21"/>
      <c r="UYU151" s="21"/>
      <c r="UYV151" s="21"/>
      <c r="UYW151" s="21"/>
      <c r="UYX151" s="21"/>
      <c r="UYY151" s="21"/>
      <c r="UYZ151" s="21"/>
      <c r="UZA151" s="21"/>
      <c r="UZB151" s="21"/>
      <c r="UZC151" s="21"/>
      <c r="UZD151" s="21"/>
      <c r="UZE151" s="21"/>
      <c r="UZF151" s="21"/>
      <c r="UZG151" s="21"/>
      <c r="UZH151" s="21"/>
      <c r="UZI151" s="21"/>
      <c r="UZJ151" s="21"/>
      <c r="UZK151" s="21"/>
      <c r="UZL151" s="21"/>
      <c r="UZM151" s="21"/>
      <c r="UZN151" s="21"/>
      <c r="UZO151" s="21"/>
      <c r="UZP151" s="21"/>
      <c r="UZQ151" s="21"/>
      <c r="UZR151" s="21"/>
      <c r="UZS151" s="21"/>
      <c r="UZT151" s="21"/>
      <c r="UZU151" s="21"/>
      <c r="UZV151" s="21"/>
      <c r="UZW151" s="21"/>
      <c r="UZX151" s="21"/>
      <c r="UZY151" s="21"/>
      <c r="UZZ151" s="21"/>
      <c r="VAA151" s="21"/>
      <c r="VAB151" s="21"/>
      <c r="VAC151" s="21"/>
      <c r="VAD151" s="21"/>
      <c r="VAE151" s="21"/>
      <c r="VAF151" s="21"/>
      <c r="VAG151" s="21"/>
      <c r="VAH151" s="21"/>
      <c r="VAI151" s="21"/>
      <c r="VAJ151" s="21"/>
      <c r="VAK151" s="21"/>
      <c r="VAL151" s="21"/>
      <c r="VAM151" s="21"/>
      <c r="VAN151" s="21"/>
      <c r="VAO151" s="21"/>
      <c r="VAP151" s="21"/>
      <c r="VAQ151" s="21"/>
      <c r="VAR151" s="21"/>
      <c r="VAS151" s="21"/>
      <c r="VAT151" s="21"/>
      <c r="VAU151" s="21"/>
      <c r="VAV151" s="21"/>
      <c r="VAW151" s="21"/>
      <c r="VAX151" s="21"/>
      <c r="VAY151" s="21"/>
      <c r="VAZ151" s="21"/>
      <c r="VBA151" s="21"/>
      <c r="VBB151" s="21"/>
      <c r="VBC151" s="21"/>
      <c r="VBD151" s="21"/>
      <c r="VBE151" s="21"/>
      <c r="VBF151" s="21"/>
      <c r="VBG151" s="21"/>
      <c r="VBH151" s="21"/>
      <c r="VBI151" s="21"/>
      <c r="VBJ151" s="21"/>
      <c r="VBK151" s="21"/>
      <c r="VBL151" s="21"/>
      <c r="VBM151" s="21"/>
      <c r="VBN151" s="21"/>
      <c r="VBO151" s="21"/>
      <c r="VBP151" s="21"/>
      <c r="VBQ151" s="21"/>
      <c r="VBR151" s="21"/>
      <c r="VBS151" s="21"/>
      <c r="VBT151" s="21"/>
      <c r="VBU151" s="21"/>
      <c r="VBV151" s="21"/>
      <c r="VBW151" s="21"/>
      <c r="VBX151" s="21"/>
      <c r="VBY151" s="21"/>
      <c r="VBZ151" s="21"/>
      <c r="VCA151" s="21"/>
      <c r="VCB151" s="21"/>
      <c r="VCC151" s="21"/>
      <c r="VCD151" s="21"/>
      <c r="VCE151" s="21"/>
      <c r="VCF151" s="21"/>
      <c r="VCG151" s="21"/>
      <c r="VCH151" s="21"/>
      <c r="VCI151" s="21"/>
      <c r="VCJ151" s="21"/>
      <c r="VCK151" s="21"/>
      <c r="VCL151" s="21"/>
      <c r="VCM151" s="21"/>
      <c r="VCN151" s="21"/>
      <c r="VCO151" s="21"/>
      <c r="VCP151" s="21"/>
      <c r="VCQ151" s="21"/>
      <c r="VCR151" s="21"/>
      <c r="VCS151" s="21"/>
      <c r="VCT151" s="21"/>
      <c r="VCU151" s="21"/>
      <c r="VCV151" s="21"/>
      <c r="VCW151" s="21"/>
      <c r="VCX151" s="21"/>
      <c r="VCY151" s="21"/>
      <c r="VCZ151" s="21"/>
      <c r="VDA151" s="21"/>
      <c r="VDB151" s="21"/>
      <c r="VDC151" s="21"/>
      <c r="VDD151" s="21"/>
      <c r="VDE151" s="21"/>
      <c r="VDF151" s="21"/>
      <c r="VDG151" s="21"/>
      <c r="VDH151" s="21"/>
      <c r="VDI151" s="21"/>
      <c r="VDJ151" s="21"/>
      <c r="VDK151" s="21"/>
      <c r="VDL151" s="21"/>
      <c r="VDM151" s="21"/>
      <c r="VDN151" s="21"/>
      <c r="VDO151" s="21"/>
      <c r="VDP151" s="21"/>
      <c r="VDQ151" s="21"/>
      <c r="VDR151" s="21"/>
      <c r="VDS151" s="21"/>
      <c r="VDT151" s="21"/>
      <c r="VDU151" s="21"/>
      <c r="VDV151" s="21"/>
      <c r="VDW151" s="21"/>
      <c r="VDX151" s="21"/>
      <c r="VDY151" s="21"/>
      <c r="VDZ151" s="21"/>
      <c r="VEA151" s="21"/>
      <c r="VEB151" s="21"/>
      <c r="VEC151" s="21"/>
      <c r="VED151" s="21"/>
      <c r="VEE151" s="21"/>
      <c r="VEF151" s="21"/>
      <c r="VEG151" s="21"/>
      <c r="VEH151" s="21"/>
      <c r="VEI151" s="21"/>
      <c r="VEJ151" s="21"/>
      <c r="VEK151" s="21"/>
      <c r="VEL151" s="21"/>
      <c r="VEM151" s="21"/>
      <c r="VEN151" s="21"/>
      <c r="VEO151" s="21"/>
      <c r="VEP151" s="21"/>
      <c r="VEQ151" s="21"/>
      <c r="VER151" s="21"/>
      <c r="VES151" s="21"/>
      <c r="VET151" s="21"/>
      <c r="VEU151" s="21"/>
      <c r="VEV151" s="21"/>
      <c r="VEW151" s="21"/>
      <c r="VEX151" s="21"/>
      <c r="VEY151" s="21"/>
      <c r="VEZ151" s="21"/>
      <c r="VFA151" s="21"/>
      <c r="VFB151" s="21"/>
      <c r="VFC151" s="21"/>
      <c r="VFD151" s="21"/>
      <c r="VFE151" s="21"/>
      <c r="VFF151" s="21"/>
      <c r="VFG151" s="21"/>
      <c r="VFH151" s="21"/>
      <c r="VFI151" s="21"/>
      <c r="VFJ151" s="21"/>
      <c r="VFK151" s="21"/>
      <c r="VFL151" s="21"/>
      <c r="VFM151" s="21"/>
      <c r="VFN151" s="21"/>
      <c r="VFO151" s="21"/>
      <c r="VFP151" s="21"/>
      <c r="VFQ151" s="21"/>
      <c r="VFR151" s="21"/>
      <c r="VFS151" s="21"/>
      <c r="VFT151" s="21"/>
      <c r="VFU151" s="21"/>
      <c r="VFV151" s="21"/>
      <c r="VFW151" s="21"/>
      <c r="VFX151" s="21"/>
      <c r="VFY151" s="21"/>
      <c r="VFZ151" s="21"/>
      <c r="VGA151" s="21"/>
      <c r="VGB151" s="21"/>
      <c r="VGC151" s="21"/>
      <c r="VGD151" s="21"/>
      <c r="VGE151" s="21"/>
      <c r="VGF151" s="21"/>
      <c r="VGG151" s="21"/>
      <c r="VGH151" s="21"/>
      <c r="VGI151" s="21"/>
      <c r="VGJ151" s="21"/>
      <c r="VGK151" s="21"/>
      <c r="VGL151" s="21"/>
      <c r="VGM151" s="21"/>
      <c r="VGN151" s="21"/>
      <c r="VGO151" s="21"/>
      <c r="VGP151" s="21"/>
      <c r="VGQ151" s="21"/>
      <c r="VGR151" s="21"/>
      <c r="VGS151" s="21"/>
      <c r="VGT151" s="21"/>
      <c r="VGU151" s="21"/>
      <c r="VGV151" s="21"/>
      <c r="VGW151" s="21"/>
      <c r="VGX151" s="21"/>
      <c r="VGY151" s="21"/>
      <c r="VGZ151" s="21"/>
      <c r="VHA151" s="21"/>
      <c r="VHB151" s="21"/>
      <c r="VHC151" s="21"/>
      <c r="VHD151" s="21"/>
      <c r="VHE151" s="21"/>
      <c r="VHF151" s="21"/>
      <c r="VHG151" s="21"/>
      <c r="VHH151" s="21"/>
      <c r="VHI151" s="21"/>
      <c r="VHJ151" s="21"/>
      <c r="VHK151" s="21"/>
      <c r="VHL151" s="21"/>
      <c r="VHM151" s="21"/>
      <c r="VHN151" s="21"/>
      <c r="VHO151" s="21"/>
      <c r="VHP151" s="21"/>
      <c r="VHQ151" s="21"/>
      <c r="VHR151" s="21"/>
      <c r="VHS151" s="21"/>
      <c r="VHT151" s="21"/>
      <c r="VHU151" s="21"/>
      <c r="VHV151" s="21"/>
      <c r="VHW151" s="21"/>
      <c r="VHX151" s="21"/>
      <c r="VHY151" s="21"/>
      <c r="VHZ151" s="21"/>
      <c r="VIA151" s="21"/>
      <c r="VIB151" s="21"/>
      <c r="VIC151" s="21"/>
      <c r="VID151" s="21"/>
      <c r="VIE151" s="21"/>
      <c r="VIF151" s="21"/>
      <c r="VIG151" s="21"/>
      <c r="VIH151" s="21"/>
      <c r="VII151" s="21"/>
      <c r="VIJ151" s="21"/>
      <c r="VIK151" s="21"/>
      <c r="VIL151" s="21"/>
      <c r="VIM151" s="21"/>
      <c r="VIN151" s="21"/>
      <c r="VIO151" s="21"/>
      <c r="VIP151" s="21"/>
      <c r="VIQ151" s="21"/>
      <c r="VIR151" s="21"/>
      <c r="VIS151" s="21"/>
      <c r="VIT151" s="21"/>
      <c r="VIU151" s="21"/>
      <c r="VIV151" s="21"/>
      <c r="VIW151" s="21"/>
      <c r="VIX151" s="21"/>
      <c r="VIY151" s="21"/>
      <c r="VIZ151" s="21"/>
      <c r="VJA151" s="21"/>
      <c r="VJB151" s="21"/>
      <c r="VJC151" s="21"/>
      <c r="VJD151" s="21"/>
      <c r="VJE151" s="21"/>
      <c r="VJF151" s="21"/>
      <c r="VJG151" s="21"/>
      <c r="VJH151" s="21"/>
      <c r="VJI151" s="21"/>
      <c r="VJJ151" s="21"/>
      <c r="VJK151" s="21"/>
      <c r="VJL151" s="21"/>
      <c r="VJM151" s="21"/>
      <c r="VJN151" s="21"/>
      <c r="VJO151" s="21"/>
      <c r="VJP151" s="21"/>
      <c r="VJQ151" s="21"/>
      <c r="VJR151" s="21"/>
      <c r="VJS151" s="21"/>
      <c r="VJT151" s="21"/>
      <c r="VJU151" s="21"/>
      <c r="VJV151" s="21"/>
      <c r="VJW151" s="21"/>
      <c r="VJX151" s="21"/>
      <c r="VJY151" s="21"/>
      <c r="VJZ151" s="21"/>
      <c r="VKA151" s="21"/>
      <c r="VKB151" s="21"/>
      <c r="VKC151" s="21"/>
      <c r="VKD151" s="21"/>
      <c r="VKE151" s="21"/>
      <c r="VKF151" s="21"/>
      <c r="VKG151" s="21"/>
      <c r="VKH151" s="21"/>
      <c r="VKI151" s="21"/>
      <c r="VKJ151" s="21"/>
      <c r="VKK151" s="21"/>
      <c r="VKL151" s="21"/>
      <c r="VKM151" s="21"/>
      <c r="VKN151" s="21"/>
      <c r="VKO151" s="21"/>
      <c r="VKP151" s="21"/>
      <c r="VKQ151" s="21"/>
      <c r="VKR151" s="21"/>
      <c r="VKS151" s="21"/>
      <c r="VKT151" s="21"/>
      <c r="VKU151" s="21"/>
      <c r="VKV151" s="21"/>
      <c r="VKW151" s="21"/>
      <c r="VKX151" s="21"/>
      <c r="VKY151" s="21"/>
      <c r="VKZ151" s="21"/>
      <c r="VLA151" s="21"/>
      <c r="VLB151" s="21"/>
      <c r="VLC151" s="21"/>
      <c r="VLD151" s="21"/>
      <c r="VLE151" s="21"/>
      <c r="VLF151" s="21"/>
      <c r="VLG151" s="21"/>
      <c r="VLH151" s="21"/>
      <c r="VLI151" s="21"/>
      <c r="VLJ151" s="21"/>
      <c r="VLK151" s="21"/>
      <c r="VLL151" s="21"/>
      <c r="VLM151" s="21"/>
      <c r="VLN151" s="21"/>
      <c r="VLO151" s="21"/>
      <c r="VLP151" s="21"/>
      <c r="VLQ151" s="21"/>
      <c r="VLR151" s="21"/>
      <c r="VLS151" s="21"/>
      <c r="VLT151" s="21"/>
      <c r="VLU151" s="21"/>
      <c r="VLV151" s="21"/>
      <c r="VLW151" s="21"/>
      <c r="VLX151" s="21"/>
      <c r="VLY151" s="21"/>
      <c r="VLZ151" s="21"/>
      <c r="VMA151" s="21"/>
      <c r="VMB151" s="21"/>
      <c r="VMC151" s="21"/>
      <c r="VMD151" s="21"/>
      <c r="VME151" s="21"/>
      <c r="VMF151" s="21"/>
      <c r="VMG151" s="21"/>
      <c r="VMH151" s="21"/>
      <c r="VMI151" s="21"/>
      <c r="VMJ151" s="21"/>
      <c r="VMK151" s="21"/>
      <c r="VML151" s="21"/>
      <c r="VMM151" s="21"/>
      <c r="VMN151" s="21"/>
      <c r="VMO151" s="21"/>
      <c r="VMP151" s="21"/>
      <c r="VMQ151" s="21"/>
      <c r="VMR151" s="21"/>
      <c r="VMS151" s="21"/>
      <c r="VMT151" s="21"/>
      <c r="VMU151" s="21"/>
      <c r="VMV151" s="21"/>
      <c r="VMW151" s="21"/>
      <c r="VMX151" s="21"/>
      <c r="VMY151" s="21"/>
      <c r="VMZ151" s="21"/>
      <c r="VNA151" s="21"/>
      <c r="VNB151" s="21"/>
      <c r="VNC151" s="21"/>
      <c r="VND151" s="21"/>
      <c r="VNE151" s="21"/>
      <c r="VNF151" s="21"/>
      <c r="VNG151" s="21"/>
      <c r="VNH151" s="21"/>
      <c r="VNI151" s="21"/>
      <c r="VNJ151" s="21"/>
      <c r="VNK151" s="21"/>
      <c r="VNL151" s="21"/>
      <c r="VNM151" s="21"/>
      <c r="VNN151" s="21"/>
      <c r="VNO151" s="21"/>
      <c r="VNP151" s="21"/>
      <c r="VNQ151" s="21"/>
      <c r="VNR151" s="21"/>
      <c r="VNS151" s="21"/>
      <c r="VNT151" s="21"/>
      <c r="VNU151" s="21"/>
      <c r="VNV151" s="21"/>
      <c r="VNW151" s="21"/>
      <c r="VNX151" s="21"/>
      <c r="VNY151" s="21"/>
      <c r="VNZ151" s="21"/>
      <c r="VOA151" s="21"/>
      <c r="VOB151" s="21"/>
      <c r="VOC151" s="21"/>
      <c r="VOD151" s="21"/>
      <c r="VOE151" s="21"/>
      <c r="VOF151" s="21"/>
      <c r="VOG151" s="21"/>
      <c r="VOH151" s="21"/>
      <c r="VOI151" s="21"/>
      <c r="VOJ151" s="21"/>
      <c r="VOK151" s="21"/>
      <c r="VOL151" s="21"/>
      <c r="VOM151" s="21"/>
      <c r="VON151" s="21"/>
      <c r="VOO151" s="21"/>
      <c r="VOP151" s="21"/>
      <c r="VOQ151" s="21"/>
      <c r="VOR151" s="21"/>
      <c r="VOS151" s="21"/>
      <c r="VOT151" s="21"/>
      <c r="VOU151" s="21"/>
      <c r="VOV151" s="21"/>
      <c r="VOW151" s="21"/>
      <c r="VOX151" s="21"/>
      <c r="VOY151" s="21"/>
      <c r="VOZ151" s="21"/>
      <c r="VPA151" s="21"/>
      <c r="VPB151" s="21"/>
      <c r="VPC151" s="21"/>
      <c r="VPD151" s="21"/>
      <c r="VPE151" s="21"/>
      <c r="VPF151" s="21"/>
      <c r="VPG151" s="21"/>
      <c r="VPH151" s="21"/>
      <c r="VPI151" s="21"/>
      <c r="VPJ151" s="21"/>
      <c r="VPK151" s="21"/>
      <c r="VPL151" s="21"/>
      <c r="VPM151" s="21"/>
      <c r="VPN151" s="21"/>
      <c r="VPO151" s="21"/>
      <c r="VPP151" s="21"/>
      <c r="VPQ151" s="21"/>
      <c r="VPR151" s="21"/>
      <c r="VPS151" s="21"/>
      <c r="VPT151" s="21"/>
      <c r="VPU151" s="21"/>
      <c r="VPV151" s="21"/>
      <c r="VPW151" s="21"/>
      <c r="VPX151" s="21"/>
      <c r="VPY151" s="21"/>
      <c r="VPZ151" s="21"/>
      <c r="VQA151" s="21"/>
      <c r="VQB151" s="21"/>
      <c r="VQC151" s="21"/>
      <c r="VQD151" s="21"/>
      <c r="VQE151" s="21"/>
      <c r="VQF151" s="21"/>
      <c r="VQG151" s="21"/>
      <c r="VQH151" s="21"/>
      <c r="VQI151" s="21"/>
      <c r="VQJ151" s="21"/>
      <c r="VQK151" s="21"/>
      <c r="VQL151" s="21"/>
      <c r="VQM151" s="21"/>
      <c r="VQN151" s="21"/>
      <c r="VQO151" s="21"/>
      <c r="VQP151" s="21"/>
      <c r="VQQ151" s="21"/>
      <c r="VQR151" s="21"/>
      <c r="VQS151" s="21"/>
      <c r="VQT151" s="21"/>
      <c r="VQU151" s="21"/>
      <c r="VQV151" s="21"/>
      <c r="VQW151" s="21"/>
      <c r="VQX151" s="21"/>
      <c r="VQY151" s="21"/>
      <c r="VQZ151" s="21"/>
      <c r="VRA151" s="21"/>
      <c r="VRB151" s="21"/>
      <c r="VRC151" s="21"/>
      <c r="VRD151" s="21"/>
      <c r="VRE151" s="21"/>
      <c r="VRF151" s="21"/>
      <c r="VRG151" s="21"/>
      <c r="VRH151" s="21"/>
      <c r="VRI151" s="21"/>
      <c r="VRJ151" s="21"/>
      <c r="VRK151" s="21"/>
      <c r="VRL151" s="21"/>
      <c r="VRM151" s="21"/>
      <c r="VRN151" s="21"/>
      <c r="VRO151" s="21"/>
      <c r="VRP151" s="21"/>
      <c r="VRQ151" s="21"/>
      <c r="VRR151" s="21"/>
      <c r="VRS151" s="21"/>
      <c r="VRT151" s="21"/>
      <c r="VRU151" s="21"/>
      <c r="VRV151" s="21"/>
      <c r="VRW151" s="21"/>
      <c r="VRX151" s="21"/>
      <c r="VRY151" s="21"/>
      <c r="VRZ151" s="21"/>
      <c r="VSA151" s="21"/>
      <c r="VSB151" s="21"/>
      <c r="VSC151" s="21"/>
      <c r="VSD151" s="21"/>
      <c r="VSE151" s="21"/>
      <c r="VSF151" s="21"/>
      <c r="VSG151" s="21"/>
      <c r="VSH151" s="21"/>
      <c r="VSI151" s="21"/>
      <c r="VSJ151" s="21"/>
      <c r="VSK151" s="21"/>
      <c r="VSL151" s="21"/>
      <c r="VSM151" s="21"/>
      <c r="VSN151" s="21"/>
      <c r="VSO151" s="21"/>
      <c r="VSP151" s="21"/>
      <c r="VSQ151" s="21"/>
      <c r="VSR151" s="21"/>
      <c r="VSS151" s="21"/>
      <c r="VST151" s="21"/>
      <c r="VSU151" s="21"/>
      <c r="VSV151" s="21"/>
      <c r="VSW151" s="21"/>
      <c r="VSX151" s="21"/>
      <c r="VSY151" s="21"/>
      <c r="VSZ151" s="21"/>
      <c r="VTA151" s="21"/>
      <c r="VTB151" s="21"/>
      <c r="VTC151" s="21"/>
      <c r="VTD151" s="21"/>
      <c r="VTE151" s="21"/>
      <c r="VTF151" s="21"/>
      <c r="VTG151" s="21"/>
      <c r="VTH151" s="21"/>
      <c r="VTI151" s="21"/>
      <c r="VTJ151" s="21"/>
      <c r="VTK151" s="21"/>
      <c r="VTL151" s="21"/>
      <c r="VTM151" s="21"/>
      <c r="VTN151" s="21"/>
      <c r="VTO151" s="21"/>
      <c r="VTP151" s="21"/>
      <c r="VTQ151" s="21"/>
      <c r="VTR151" s="21"/>
      <c r="VTS151" s="21"/>
      <c r="VTT151" s="21"/>
      <c r="VTU151" s="21"/>
      <c r="VTV151" s="21"/>
      <c r="VTW151" s="21"/>
      <c r="VTX151" s="21"/>
      <c r="VTY151" s="21"/>
      <c r="VTZ151" s="21"/>
      <c r="VUA151" s="21"/>
      <c r="VUB151" s="21"/>
      <c r="VUC151" s="21"/>
      <c r="VUD151" s="21"/>
      <c r="VUE151" s="21"/>
      <c r="VUF151" s="21"/>
      <c r="VUG151" s="21"/>
      <c r="VUH151" s="21"/>
      <c r="VUI151" s="21"/>
      <c r="VUJ151" s="21"/>
      <c r="VUK151" s="21"/>
      <c r="VUL151" s="21"/>
      <c r="VUM151" s="21"/>
      <c r="VUN151" s="21"/>
      <c r="VUO151" s="21"/>
      <c r="VUP151" s="21"/>
      <c r="VUQ151" s="21"/>
      <c r="VUR151" s="21"/>
      <c r="VUS151" s="21"/>
      <c r="VUT151" s="21"/>
      <c r="VUU151" s="21"/>
      <c r="VUV151" s="21"/>
      <c r="VUW151" s="21"/>
      <c r="VUX151" s="21"/>
      <c r="VUY151" s="21"/>
      <c r="VUZ151" s="21"/>
      <c r="VVA151" s="21"/>
      <c r="VVB151" s="21"/>
      <c r="VVC151" s="21"/>
      <c r="VVD151" s="21"/>
      <c r="VVE151" s="21"/>
      <c r="VVF151" s="21"/>
      <c r="VVG151" s="21"/>
      <c r="VVH151" s="21"/>
      <c r="VVI151" s="21"/>
      <c r="VVJ151" s="21"/>
      <c r="VVK151" s="21"/>
      <c r="VVL151" s="21"/>
      <c r="VVM151" s="21"/>
      <c r="VVN151" s="21"/>
      <c r="VVO151" s="21"/>
      <c r="VVP151" s="21"/>
      <c r="VVQ151" s="21"/>
      <c r="VVR151" s="21"/>
      <c r="VVS151" s="21"/>
      <c r="VVT151" s="21"/>
      <c r="VVU151" s="21"/>
      <c r="VVV151" s="21"/>
      <c r="VVW151" s="21"/>
      <c r="VVX151" s="21"/>
      <c r="VVY151" s="21"/>
      <c r="VVZ151" s="21"/>
      <c r="VWA151" s="21"/>
      <c r="VWB151" s="21"/>
      <c r="VWC151" s="21"/>
      <c r="VWD151" s="21"/>
      <c r="VWE151" s="21"/>
      <c r="VWF151" s="21"/>
      <c r="VWG151" s="21"/>
      <c r="VWH151" s="21"/>
      <c r="VWI151" s="21"/>
      <c r="VWJ151" s="21"/>
      <c r="VWK151" s="21"/>
      <c r="VWL151" s="21"/>
      <c r="VWM151" s="21"/>
      <c r="VWN151" s="21"/>
      <c r="VWO151" s="21"/>
      <c r="VWP151" s="21"/>
      <c r="VWQ151" s="21"/>
      <c r="VWR151" s="21"/>
      <c r="VWS151" s="21"/>
      <c r="VWT151" s="21"/>
      <c r="VWU151" s="21"/>
      <c r="VWV151" s="21"/>
      <c r="VWW151" s="21"/>
      <c r="VWX151" s="21"/>
      <c r="VWY151" s="21"/>
      <c r="VWZ151" s="21"/>
      <c r="VXA151" s="21"/>
      <c r="VXB151" s="21"/>
      <c r="VXC151" s="21"/>
      <c r="VXD151" s="21"/>
      <c r="VXE151" s="21"/>
      <c r="VXF151" s="21"/>
      <c r="VXG151" s="21"/>
      <c r="VXH151" s="21"/>
      <c r="VXI151" s="21"/>
      <c r="VXJ151" s="21"/>
      <c r="VXK151" s="21"/>
      <c r="VXL151" s="21"/>
      <c r="VXM151" s="21"/>
      <c r="VXN151" s="21"/>
      <c r="VXO151" s="21"/>
      <c r="VXP151" s="21"/>
      <c r="VXQ151" s="21"/>
      <c r="VXR151" s="21"/>
      <c r="VXS151" s="21"/>
      <c r="VXT151" s="21"/>
      <c r="VXU151" s="21"/>
      <c r="VXV151" s="21"/>
      <c r="VXW151" s="21"/>
      <c r="VXX151" s="21"/>
      <c r="VXY151" s="21"/>
      <c r="VXZ151" s="21"/>
      <c r="VYA151" s="21"/>
      <c r="VYB151" s="21"/>
      <c r="VYC151" s="21"/>
      <c r="VYD151" s="21"/>
      <c r="VYE151" s="21"/>
      <c r="VYF151" s="21"/>
      <c r="VYG151" s="21"/>
      <c r="VYH151" s="21"/>
      <c r="VYI151" s="21"/>
      <c r="VYJ151" s="21"/>
      <c r="VYK151" s="21"/>
      <c r="VYL151" s="21"/>
      <c r="VYM151" s="21"/>
      <c r="VYN151" s="21"/>
      <c r="VYO151" s="21"/>
      <c r="VYP151" s="21"/>
      <c r="VYQ151" s="21"/>
      <c r="VYR151" s="21"/>
      <c r="VYS151" s="21"/>
      <c r="VYT151" s="21"/>
      <c r="VYU151" s="21"/>
      <c r="VYV151" s="21"/>
      <c r="VYW151" s="21"/>
      <c r="VYX151" s="21"/>
      <c r="VYY151" s="21"/>
      <c r="VYZ151" s="21"/>
      <c r="VZA151" s="21"/>
      <c r="VZB151" s="21"/>
      <c r="VZC151" s="21"/>
      <c r="VZD151" s="21"/>
      <c r="VZE151" s="21"/>
      <c r="VZF151" s="21"/>
      <c r="VZG151" s="21"/>
      <c r="VZH151" s="21"/>
      <c r="VZI151" s="21"/>
      <c r="VZJ151" s="21"/>
      <c r="VZK151" s="21"/>
      <c r="VZL151" s="21"/>
      <c r="VZM151" s="21"/>
      <c r="VZN151" s="21"/>
      <c r="VZO151" s="21"/>
      <c r="VZP151" s="21"/>
      <c r="VZQ151" s="21"/>
      <c r="VZR151" s="21"/>
      <c r="VZS151" s="21"/>
      <c r="VZT151" s="21"/>
      <c r="VZU151" s="21"/>
      <c r="VZV151" s="21"/>
      <c r="VZW151" s="21"/>
      <c r="VZX151" s="21"/>
      <c r="VZY151" s="21"/>
      <c r="VZZ151" s="21"/>
      <c r="WAA151" s="21"/>
      <c r="WAB151" s="21"/>
      <c r="WAC151" s="21"/>
      <c r="WAD151" s="21"/>
      <c r="WAE151" s="21"/>
      <c r="WAF151" s="21"/>
      <c r="WAG151" s="21"/>
      <c r="WAH151" s="21"/>
      <c r="WAI151" s="21"/>
      <c r="WAJ151" s="21"/>
      <c r="WAK151" s="21"/>
      <c r="WAL151" s="21"/>
      <c r="WAM151" s="21"/>
      <c r="WAN151" s="21"/>
      <c r="WAO151" s="21"/>
      <c r="WAP151" s="21"/>
      <c r="WAQ151" s="21"/>
      <c r="WAR151" s="21"/>
      <c r="WAS151" s="21"/>
      <c r="WAT151" s="21"/>
      <c r="WAU151" s="21"/>
      <c r="WAV151" s="21"/>
      <c r="WAW151" s="21"/>
      <c r="WAX151" s="21"/>
      <c r="WAY151" s="21"/>
      <c r="WAZ151" s="21"/>
      <c r="WBA151" s="21"/>
      <c r="WBB151" s="21"/>
      <c r="WBC151" s="21"/>
      <c r="WBD151" s="21"/>
      <c r="WBE151" s="21"/>
      <c r="WBF151" s="21"/>
      <c r="WBG151" s="21"/>
      <c r="WBH151" s="21"/>
      <c r="WBI151" s="21"/>
      <c r="WBJ151" s="21"/>
      <c r="WBK151" s="21"/>
      <c r="WBL151" s="21"/>
      <c r="WBM151" s="21"/>
      <c r="WBN151" s="21"/>
      <c r="WBO151" s="21"/>
      <c r="WBP151" s="21"/>
      <c r="WBQ151" s="21"/>
      <c r="WBR151" s="21"/>
      <c r="WBS151" s="21"/>
      <c r="WBT151" s="21"/>
      <c r="WBU151" s="21"/>
      <c r="WBV151" s="21"/>
      <c r="WBW151" s="21"/>
      <c r="WBX151" s="21"/>
      <c r="WBY151" s="21"/>
      <c r="WBZ151" s="21"/>
      <c r="WCA151" s="21"/>
      <c r="WCB151" s="21"/>
      <c r="WCC151" s="21"/>
      <c r="WCD151" s="21"/>
      <c r="WCE151" s="21"/>
      <c r="WCF151" s="21"/>
      <c r="WCG151" s="21"/>
      <c r="WCH151" s="21"/>
      <c r="WCI151" s="21"/>
      <c r="WCJ151" s="21"/>
      <c r="WCK151" s="21"/>
      <c r="WCL151" s="21"/>
      <c r="WCM151" s="21"/>
      <c r="WCN151" s="21"/>
      <c r="WCO151" s="21"/>
      <c r="WCP151" s="21"/>
      <c r="WCQ151" s="21"/>
      <c r="WCR151" s="21"/>
      <c r="WCS151" s="21"/>
      <c r="WCT151" s="21"/>
      <c r="WCU151" s="21"/>
      <c r="WCV151" s="21"/>
      <c r="WCW151" s="21"/>
      <c r="WCX151" s="21"/>
      <c r="WCY151" s="21"/>
      <c r="WCZ151" s="21"/>
      <c r="WDA151" s="21"/>
      <c r="WDB151" s="21"/>
      <c r="WDC151" s="21"/>
      <c r="WDD151" s="21"/>
      <c r="WDE151" s="21"/>
      <c r="WDF151" s="21"/>
      <c r="WDG151" s="21"/>
      <c r="WDH151" s="21"/>
      <c r="WDI151" s="21"/>
      <c r="WDJ151" s="21"/>
      <c r="WDK151" s="21"/>
      <c r="WDL151" s="21"/>
      <c r="WDM151" s="21"/>
      <c r="WDN151" s="21"/>
      <c r="WDO151" s="21"/>
      <c r="WDP151" s="21"/>
      <c r="WDQ151" s="21"/>
      <c r="WDR151" s="21"/>
      <c r="WDS151" s="21"/>
      <c r="WDT151" s="21"/>
      <c r="WDU151" s="21"/>
      <c r="WDV151" s="21"/>
      <c r="WDW151" s="21"/>
      <c r="WDX151" s="21"/>
      <c r="WDY151" s="21"/>
      <c r="WDZ151" s="21"/>
      <c r="WEA151" s="21"/>
      <c r="WEB151" s="21"/>
      <c r="WEC151" s="21"/>
      <c r="WED151" s="21"/>
      <c r="WEE151" s="21"/>
      <c r="WEF151" s="21"/>
      <c r="WEG151" s="21"/>
      <c r="WEH151" s="21"/>
      <c r="WEI151" s="21"/>
      <c r="WEJ151" s="21"/>
      <c r="WEK151" s="21"/>
      <c r="WEL151" s="21"/>
      <c r="WEM151" s="21"/>
      <c r="WEN151" s="21"/>
      <c r="WEO151" s="21"/>
      <c r="WEP151" s="21"/>
      <c r="WEQ151" s="21"/>
      <c r="WER151" s="21"/>
      <c r="WES151" s="21"/>
      <c r="WET151" s="21"/>
      <c r="WEU151" s="21"/>
      <c r="WEV151" s="21"/>
      <c r="WEW151" s="21"/>
      <c r="WEX151" s="21"/>
      <c r="WEY151" s="21"/>
      <c r="WEZ151" s="21"/>
      <c r="WFA151" s="21"/>
      <c r="WFB151" s="21"/>
      <c r="WFC151" s="21"/>
      <c r="WFD151" s="21"/>
      <c r="WFE151" s="21"/>
      <c r="WFF151" s="21"/>
      <c r="WFG151" s="21"/>
      <c r="WFH151" s="21"/>
      <c r="WFI151" s="21"/>
      <c r="WFJ151" s="21"/>
      <c r="WFK151" s="21"/>
      <c r="WFL151" s="21"/>
      <c r="WFM151" s="21"/>
      <c r="WFN151" s="21"/>
      <c r="WFO151" s="21"/>
      <c r="WFP151" s="21"/>
      <c r="WFQ151" s="21"/>
      <c r="WFR151" s="21"/>
      <c r="WFS151" s="21"/>
      <c r="WFT151" s="21"/>
      <c r="WFU151" s="21"/>
      <c r="WFV151" s="21"/>
      <c r="WFW151" s="21"/>
      <c r="WFX151" s="21"/>
      <c r="WFY151" s="21"/>
      <c r="WFZ151" s="21"/>
      <c r="WGA151" s="21"/>
      <c r="WGB151" s="21"/>
      <c r="WGC151" s="21"/>
      <c r="WGD151" s="21"/>
      <c r="WGE151" s="21"/>
      <c r="WGF151" s="21"/>
      <c r="WGG151" s="21"/>
      <c r="WGH151" s="21"/>
      <c r="WGI151" s="21"/>
      <c r="WGJ151" s="21"/>
      <c r="WGK151" s="21"/>
      <c r="WGL151" s="21"/>
      <c r="WGM151" s="21"/>
      <c r="WGN151" s="21"/>
      <c r="WGO151" s="21"/>
      <c r="WGP151" s="21"/>
      <c r="WGQ151" s="21"/>
      <c r="WGR151" s="21"/>
      <c r="WGS151" s="21"/>
      <c r="WGT151" s="21"/>
      <c r="WGU151" s="21"/>
      <c r="WGV151" s="21"/>
      <c r="WGW151" s="21"/>
      <c r="WGX151" s="21"/>
      <c r="WGY151" s="21"/>
      <c r="WGZ151" s="21"/>
      <c r="WHA151" s="21"/>
      <c r="WHB151" s="21"/>
      <c r="WHC151" s="21"/>
      <c r="WHD151" s="21"/>
      <c r="WHE151" s="21"/>
      <c r="WHF151" s="21"/>
      <c r="WHG151" s="21"/>
      <c r="WHH151" s="21"/>
      <c r="WHI151" s="21"/>
      <c r="WHJ151" s="21"/>
      <c r="WHK151" s="21"/>
      <c r="WHL151" s="21"/>
      <c r="WHM151" s="21"/>
      <c r="WHN151" s="21"/>
      <c r="WHO151" s="21"/>
      <c r="WHP151" s="21"/>
      <c r="WHQ151" s="21"/>
      <c r="WHR151" s="21"/>
      <c r="WHS151" s="21"/>
      <c r="WHT151" s="21"/>
      <c r="WHU151" s="21"/>
      <c r="WHV151" s="21"/>
      <c r="WHW151" s="21"/>
      <c r="WHX151" s="21"/>
      <c r="WHY151" s="21"/>
      <c r="WHZ151" s="21"/>
      <c r="WIA151" s="21"/>
      <c r="WIB151" s="21"/>
      <c r="WIC151" s="21"/>
      <c r="WID151" s="21"/>
      <c r="WIE151" s="21"/>
      <c r="WIF151" s="21"/>
      <c r="WIG151" s="21"/>
      <c r="WIH151" s="21"/>
      <c r="WII151" s="21"/>
      <c r="WIJ151" s="21"/>
      <c r="WIK151" s="21"/>
      <c r="WIL151" s="21"/>
      <c r="WIM151" s="21"/>
      <c r="WIN151" s="21"/>
      <c r="WIO151" s="21"/>
      <c r="WIP151" s="21"/>
      <c r="WIQ151" s="21"/>
      <c r="WIR151" s="21"/>
      <c r="WIS151" s="21"/>
      <c r="WIT151" s="21"/>
      <c r="WIU151" s="21"/>
      <c r="WIV151" s="21"/>
      <c r="WIW151" s="21"/>
      <c r="WIX151" s="21"/>
      <c r="WIY151" s="21"/>
      <c r="WIZ151" s="21"/>
      <c r="WJA151" s="21"/>
      <c r="WJB151" s="21"/>
      <c r="WJC151" s="21"/>
      <c r="WJD151" s="21"/>
      <c r="WJE151" s="21"/>
      <c r="WJF151" s="21"/>
      <c r="WJG151" s="21"/>
      <c r="WJH151" s="21"/>
      <c r="WJI151" s="21"/>
      <c r="WJJ151" s="21"/>
      <c r="WJK151" s="21"/>
      <c r="WJL151" s="21"/>
      <c r="WJM151" s="21"/>
      <c r="WJN151" s="21"/>
      <c r="WJO151" s="21"/>
      <c r="WJP151" s="21"/>
      <c r="WJQ151" s="21"/>
      <c r="WJR151" s="21"/>
      <c r="WJS151" s="21"/>
      <c r="WJT151" s="21"/>
      <c r="WJU151" s="21"/>
      <c r="WJV151" s="21"/>
      <c r="WJW151" s="21"/>
      <c r="WJX151" s="21"/>
      <c r="WJY151" s="21"/>
      <c r="WJZ151" s="21"/>
      <c r="WKA151" s="21"/>
      <c r="WKB151" s="21"/>
      <c r="WKC151" s="21"/>
      <c r="WKD151" s="21"/>
      <c r="WKE151" s="21"/>
      <c r="WKF151" s="21"/>
      <c r="WKG151" s="21"/>
      <c r="WKH151" s="21"/>
      <c r="WKI151" s="21"/>
      <c r="WKJ151" s="21"/>
      <c r="WKK151" s="21"/>
      <c r="WKL151" s="21"/>
      <c r="WKM151" s="21"/>
      <c r="WKN151" s="21"/>
      <c r="WKO151" s="21"/>
      <c r="WKP151" s="21"/>
      <c r="WKQ151" s="21"/>
      <c r="WKR151" s="21"/>
      <c r="WKS151" s="21"/>
      <c r="WKT151" s="21"/>
      <c r="WKU151" s="21"/>
      <c r="WKV151" s="21"/>
      <c r="WKW151" s="21"/>
      <c r="WKX151" s="21"/>
      <c r="WKY151" s="21"/>
      <c r="WKZ151" s="21"/>
      <c r="WLA151" s="21"/>
      <c r="WLB151" s="21"/>
      <c r="WLC151" s="21"/>
      <c r="WLD151" s="21"/>
      <c r="WLE151" s="21"/>
      <c r="WLF151" s="21"/>
      <c r="WLG151" s="21"/>
      <c r="WLH151" s="21"/>
      <c r="WLI151" s="21"/>
      <c r="WLJ151" s="21"/>
      <c r="WLK151" s="21"/>
      <c r="WLL151" s="21"/>
      <c r="WLM151" s="21"/>
      <c r="WLN151" s="21"/>
      <c r="WLO151" s="21"/>
      <c r="WLP151" s="21"/>
      <c r="WLQ151" s="21"/>
      <c r="WLR151" s="21"/>
      <c r="WLS151" s="21"/>
      <c r="WLT151" s="21"/>
      <c r="WLU151" s="21"/>
      <c r="WLV151" s="21"/>
      <c r="WLW151" s="21"/>
      <c r="WLX151" s="21"/>
      <c r="WLY151" s="21"/>
      <c r="WLZ151" s="21"/>
      <c r="WMA151" s="21"/>
      <c r="WMB151" s="21"/>
      <c r="WMC151" s="21"/>
      <c r="WMD151" s="21"/>
      <c r="WME151" s="21"/>
      <c r="WMF151" s="21"/>
      <c r="WMG151" s="21"/>
      <c r="WMH151" s="21"/>
      <c r="WMI151" s="21"/>
      <c r="WMJ151" s="21"/>
      <c r="WMK151" s="21"/>
      <c r="WML151" s="21"/>
      <c r="WMM151" s="21"/>
      <c r="WMN151" s="21"/>
      <c r="WMO151" s="21"/>
      <c r="WMP151" s="21"/>
      <c r="WMQ151" s="21"/>
      <c r="WMR151" s="21"/>
      <c r="WMS151" s="21"/>
      <c r="WMT151" s="21"/>
      <c r="WMU151" s="21"/>
      <c r="WMV151" s="21"/>
      <c r="WMW151" s="21"/>
      <c r="WMX151" s="21"/>
      <c r="WMY151" s="21"/>
      <c r="WMZ151" s="21"/>
      <c r="WNA151" s="21"/>
      <c r="WNB151" s="21"/>
      <c r="WNC151" s="21"/>
      <c r="WND151" s="21"/>
      <c r="WNE151" s="21"/>
      <c r="WNF151" s="21"/>
      <c r="WNG151" s="21"/>
      <c r="WNH151" s="21"/>
      <c r="WNI151" s="21"/>
      <c r="WNJ151" s="21"/>
      <c r="WNK151" s="21"/>
      <c r="WNL151" s="21"/>
      <c r="WNM151" s="21"/>
      <c r="WNN151" s="21"/>
      <c r="WNO151" s="21"/>
      <c r="WNP151" s="21"/>
      <c r="WNQ151" s="21"/>
      <c r="WNR151" s="21"/>
      <c r="WNS151" s="21"/>
      <c r="WNT151" s="21"/>
      <c r="WNU151" s="21"/>
      <c r="WNV151" s="21"/>
      <c r="WNW151" s="21"/>
      <c r="WNX151" s="21"/>
      <c r="WNY151" s="21"/>
      <c r="WNZ151" s="21"/>
      <c r="WOA151" s="21"/>
      <c r="WOB151" s="21"/>
      <c r="WOC151" s="21"/>
      <c r="WOD151" s="21"/>
      <c r="WOE151" s="21"/>
      <c r="WOF151" s="21"/>
      <c r="WOG151" s="21"/>
      <c r="WOH151" s="21"/>
      <c r="WOI151" s="21"/>
      <c r="WOJ151" s="21"/>
      <c r="WOK151" s="21"/>
      <c r="WOL151" s="21"/>
      <c r="WOM151" s="21"/>
      <c r="WON151" s="21"/>
      <c r="WOO151" s="21"/>
      <c r="WOP151" s="21"/>
      <c r="WOQ151" s="21"/>
      <c r="WOR151" s="21"/>
      <c r="WOS151" s="21"/>
      <c r="WOT151" s="21"/>
      <c r="WOU151" s="21"/>
      <c r="WOV151" s="21"/>
      <c r="WOW151" s="21"/>
      <c r="WOX151" s="21"/>
      <c r="WOY151" s="21"/>
      <c r="WOZ151" s="21"/>
      <c r="WPA151" s="21"/>
      <c r="WPB151" s="21"/>
      <c r="WPC151" s="21"/>
      <c r="WPD151" s="21"/>
      <c r="WPE151" s="21"/>
      <c r="WPF151" s="21"/>
      <c r="WPG151" s="21"/>
      <c r="WPH151" s="21"/>
      <c r="WPI151" s="21"/>
      <c r="WPJ151" s="21"/>
      <c r="WPK151" s="21"/>
      <c r="WPL151" s="21"/>
      <c r="WPM151" s="21"/>
      <c r="WPN151" s="21"/>
      <c r="WPO151" s="21"/>
      <c r="WPP151" s="21"/>
      <c r="WPQ151" s="21"/>
      <c r="WPR151" s="21"/>
      <c r="WPS151" s="21"/>
      <c r="WPT151" s="21"/>
      <c r="WPU151" s="21"/>
      <c r="WPV151" s="21"/>
      <c r="WPW151" s="21"/>
      <c r="WPX151" s="21"/>
      <c r="WPY151" s="21"/>
      <c r="WPZ151" s="21"/>
      <c r="WQA151" s="21"/>
      <c r="WQB151" s="21"/>
      <c r="WQC151" s="21"/>
      <c r="WQD151" s="21"/>
      <c r="WQE151" s="21"/>
      <c r="WQF151" s="21"/>
      <c r="WQG151" s="21"/>
      <c r="WQH151" s="21"/>
      <c r="WQI151" s="21"/>
      <c r="WQJ151" s="21"/>
      <c r="WQK151" s="21"/>
      <c r="WQL151" s="21"/>
      <c r="WQM151" s="21"/>
      <c r="WQN151" s="21"/>
      <c r="WQO151" s="21"/>
      <c r="WQP151" s="21"/>
      <c r="WQQ151" s="21"/>
      <c r="WQR151" s="21"/>
      <c r="WQS151" s="21"/>
      <c r="WQT151" s="21"/>
      <c r="WQU151" s="21"/>
      <c r="WQV151" s="21"/>
      <c r="WQW151" s="21"/>
      <c r="WQX151" s="21"/>
      <c r="WQY151" s="21"/>
      <c r="WQZ151" s="21"/>
      <c r="WRA151" s="21"/>
      <c r="WRB151" s="21"/>
      <c r="WRC151" s="21"/>
      <c r="WRD151" s="21"/>
      <c r="WRE151" s="21"/>
      <c r="WRF151" s="21"/>
      <c r="WRG151" s="21"/>
      <c r="WRH151" s="21"/>
      <c r="WRI151" s="21"/>
      <c r="WRJ151" s="21"/>
      <c r="WRK151" s="21"/>
      <c r="WRL151" s="21"/>
      <c r="WRM151" s="21"/>
      <c r="WRN151" s="21"/>
      <c r="WRO151" s="21"/>
      <c r="WRP151" s="21"/>
      <c r="WRQ151" s="21"/>
      <c r="WRR151" s="21"/>
      <c r="WRS151" s="21"/>
      <c r="WRT151" s="21"/>
      <c r="WRU151" s="21"/>
      <c r="WRV151" s="21"/>
      <c r="WRW151" s="21"/>
      <c r="WRX151" s="21"/>
      <c r="WRY151" s="21"/>
      <c r="WRZ151" s="21"/>
      <c r="WSA151" s="21"/>
      <c r="WSB151" s="21"/>
      <c r="WSC151" s="21"/>
      <c r="WSD151" s="21"/>
      <c r="WSE151" s="21"/>
      <c r="WSF151" s="21"/>
      <c r="WSG151" s="21"/>
      <c r="WSH151" s="21"/>
      <c r="WSI151" s="21"/>
      <c r="WSJ151" s="21"/>
      <c r="WSK151" s="21"/>
      <c r="WSL151" s="21"/>
      <c r="WSM151" s="21"/>
      <c r="WSN151" s="21"/>
      <c r="WSO151" s="21"/>
      <c r="WSP151" s="21"/>
      <c r="WSQ151" s="21"/>
      <c r="WSR151" s="21"/>
      <c r="WSS151" s="21"/>
      <c r="WST151" s="21"/>
      <c r="WSU151" s="21"/>
      <c r="WSV151" s="21"/>
      <c r="WSW151" s="21"/>
      <c r="WSX151" s="21"/>
      <c r="WSY151" s="21"/>
      <c r="WSZ151" s="21"/>
      <c r="WTA151" s="21"/>
      <c r="WTB151" s="21"/>
      <c r="WTC151" s="21"/>
      <c r="WTD151" s="21"/>
      <c r="WTE151" s="21"/>
      <c r="WTF151" s="21"/>
      <c r="WTG151" s="21"/>
      <c r="WTH151" s="21"/>
      <c r="WTI151" s="21"/>
      <c r="WTJ151" s="21"/>
      <c r="WTK151" s="21"/>
      <c r="WTL151" s="21"/>
      <c r="WTM151" s="21"/>
      <c r="WTN151" s="21"/>
      <c r="WTO151" s="21"/>
      <c r="WTP151" s="21"/>
      <c r="WTQ151" s="21"/>
      <c r="WTR151" s="21"/>
      <c r="WTS151" s="21"/>
      <c r="WTT151" s="21"/>
      <c r="WTU151" s="21"/>
      <c r="WTV151" s="21"/>
      <c r="WTW151" s="21"/>
      <c r="WTX151" s="21"/>
      <c r="WTY151" s="21"/>
      <c r="WTZ151" s="21"/>
      <c r="WUA151" s="21"/>
      <c r="WUB151" s="21"/>
      <c r="WUC151" s="21"/>
      <c r="WUD151" s="21"/>
      <c r="WUE151" s="21"/>
      <c r="WUF151" s="21"/>
      <c r="WUG151" s="21"/>
      <c r="WUH151" s="21"/>
      <c r="WUI151" s="21"/>
      <c r="WUJ151" s="21"/>
      <c r="WUK151" s="21"/>
      <c r="WUL151" s="21"/>
      <c r="WUM151" s="21"/>
      <c r="WUN151" s="21"/>
      <c r="WUO151" s="21"/>
      <c r="WUP151" s="21"/>
      <c r="WUQ151" s="21"/>
      <c r="WUR151" s="21"/>
      <c r="WUS151" s="21"/>
      <c r="WUT151" s="21"/>
      <c r="WUU151" s="21"/>
      <c r="WUV151" s="21"/>
      <c r="WUW151" s="21"/>
      <c r="WUX151" s="21"/>
      <c r="WUY151" s="21"/>
      <c r="WUZ151" s="21"/>
      <c r="WVA151" s="21"/>
      <c r="WVB151" s="21"/>
      <c r="WVC151" s="21"/>
      <c r="WVD151" s="21"/>
      <c r="WVE151" s="21"/>
      <c r="WVF151" s="21"/>
      <c r="WVG151" s="21"/>
      <c r="WVH151" s="21"/>
      <c r="WVI151" s="21"/>
      <c r="WVJ151" s="21"/>
      <c r="WVK151" s="21"/>
      <c r="WVL151" s="21"/>
      <c r="WVM151" s="21"/>
      <c r="WVN151" s="21"/>
      <c r="WVO151" s="21"/>
      <c r="WVP151" s="21"/>
      <c r="WVQ151" s="21"/>
      <c r="WVR151" s="21"/>
      <c r="WVS151" s="21"/>
      <c r="WVT151" s="21"/>
      <c r="WVU151" s="21"/>
      <c r="WVV151" s="21"/>
      <c r="WVW151" s="21"/>
      <c r="WVX151" s="21"/>
      <c r="WVY151" s="21"/>
      <c r="WVZ151" s="21"/>
      <c r="WWA151" s="21"/>
      <c r="WWB151" s="21"/>
      <c r="WWC151" s="21"/>
      <c r="WWD151" s="21"/>
      <c r="WWE151" s="21"/>
      <c r="WWF151" s="21"/>
      <c r="WWG151" s="21"/>
      <c r="WWH151" s="21"/>
      <c r="WWI151" s="21"/>
      <c r="WWJ151" s="21"/>
      <c r="WWK151" s="21"/>
      <c r="WWL151" s="21"/>
      <c r="WWM151" s="21"/>
      <c r="WWN151" s="21"/>
      <c r="WWO151" s="21"/>
      <c r="WWP151" s="21"/>
      <c r="WWQ151" s="21"/>
      <c r="WWR151" s="21"/>
      <c r="WWS151" s="21"/>
      <c r="WWT151" s="21"/>
      <c r="WWU151" s="21"/>
      <c r="WWV151" s="21"/>
      <c r="WWW151" s="21"/>
      <c r="WWX151" s="21"/>
      <c r="WWY151" s="21"/>
      <c r="WWZ151" s="21"/>
      <c r="WXA151" s="21"/>
      <c r="WXB151" s="21"/>
      <c r="WXC151" s="21"/>
      <c r="WXD151" s="21"/>
      <c r="WXE151" s="21"/>
      <c r="WXF151" s="21"/>
      <c r="WXG151" s="21"/>
      <c r="WXH151" s="21"/>
      <c r="WXI151" s="21"/>
      <c r="WXJ151" s="21"/>
      <c r="WXK151" s="21"/>
      <c r="WXL151" s="21"/>
      <c r="WXM151" s="21"/>
      <c r="WXN151" s="21"/>
      <c r="WXO151" s="21"/>
      <c r="WXP151" s="21"/>
      <c r="WXQ151" s="21"/>
      <c r="WXR151" s="21"/>
      <c r="WXS151" s="21"/>
      <c r="WXT151" s="21"/>
      <c r="WXU151" s="21"/>
      <c r="WXV151" s="21"/>
      <c r="WXW151" s="21"/>
      <c r="WXX151" s="21"/>
      <c r="WXY151" s="21"/>
      <c r="WXZ151" s="21"/>
      <c r="WYA151" s="21"/>
      <c r="WYB151" s="21"/>
      <c r="WYC151" s="21"/>
      <c r="WYD151" s="21"/>
      <c r="WYE151" s="21"/>
      <c r="WYF151" s="21"/>
      <c r="WYG151" s="21"/>
      <c r="WYH151" s="21"/>
      <c r="WYI151" s="21"/>
      <c r="WYJ151" s="21"/>
      <c r="WYK151" s="21"/>
      <c r="WYL151" s="21"/>
      <c r="WYM151" s="21"/>
      <c r="WYN151" s="21"/>
      <c r="WYO151" s="21"/>
      <c r="WYP151" s="21"/>
      <c r="WYQ151" s="21"/>
      <c r="WYR151" s="21"/>
      <c r="WYS151" s="21"/>
      <c r="WYT151" s="21"/>
      <c r="WYU151" s="21"/>
      <c r="WYV151" s="21"/>
      <c r="WYW151" s="21"/>
      <c r="WYX151" s="21"/>
      <c r="WYY151" s="21"/>
      <c r="WYZ151" s="21"/>
      <c r="WZA151" s="21"/>
      <c r="WZB151" s="21"/>
      <c r="WZC151" s="21"/>
      <c r="WZD151" s="21"/>
      <c r="WZE151" s="21"/>
      <c r="WZF151" s="21"/>
      <c r="WZG151" s="21"/>
      <c r="WZH151" s="21"/>
      <c r="WZI151" s="21"/>
      <c r="WZJ151" s="21"/>
      <c r="WZK151" s="21"/>
      <c r="WZL151" s="21"/>
      <c r="WZM151" s="21"/>
      <c r="WZN151" s="21"/>
      <c r="WZO151" s="21"/>
      <c r="WZP151" s="21"/>
      <c r="WZQ151" s="21"/>
      <c r="WZR151" s="21"/>
      <c r="WZS151" s="21"/>
      <c r="WZT151" s="21"/>
      <c r="WZU151" s="21"/>
      <c r="WZV151" s="21"/>
      <c r="WZW151" s="21"/>
      <c r="WZX151" s="21"/>
      <c r="WZY151" s="21"/>
      <c r="WZZ151" s="21"/>
      <c r="XAA151" s="21"/>
      <c r="XAB151" s="21"/>
      <c r="XAC151" s="21"/>
      <c r="XAD151" s="21"/>
      <c r="XAE151" s="21"/>
      <c r="XAF151" s="21"/>
      <c r="XAG151" s="21"/>
      <c r="XAH151" s="21"/>
      <c r="XAI151" s="21"/>
      <c r="XAJ151" s="21"/>
      <c r="XAK151" s="21"/>
      <c r="XAL151" s="21"/>
      <c r="XAM151" s="21"/>
      <c r="XAN151" s="21"/>
      <c r="XAO151" s="21"/>
      <c r="XAP151" s="21"/>
      <c r="XAQ151" s="21"/>
      <c r="XAR151" s="21"/>
      <c r="XAS151" s="21"/>
      <c r="XAT151" s="21"/>
      <c r="XAU151" s="21"/>
      <c r="XAV151" s="21"/>
      <c r="XAW151" s="21"/>
      <c r="XAX151" s="21"/>
      <c r="XAY151" s="21"/>
      <c r="XAZ151" s="21"/>
      <c r="XBA151" s="21"/>
      <c r="XBB151" s="21"/>
      <c r="XBC151" s="21"/>
      <c r="XBD151" s="21"/>
      <c r="XBE151" s="21"/>
      <c r="XBF151" s="21"/>
      <c r="XBG151" s="21"/>
      <c r="XBH151" s="21"/>
      <c r="XBI151" s="21"/>
      <c r="XBJ151" s="21"/>
      <c r="XBK151" s="21"/>
      <c r="XBL151" s="21"/>
      <c r="XBM151" s="21"/>
      <c r="XBN151" s="21"/>
      <c r="XBO151" s="21"/>
      <c r="XBP151" s="21"/>
      <c r="XBQ151" s="21"/>
      <c r="XBR151" s="21"/>
      <c r="XBS151" s="21"/>
      <c r="XBT151" s="21"/>
      <c r="XBU151" s="21"/>
      <c r="XBV151" s="21"/>
      <c r="XBW151" s="21"/>
      <c r="XBX151" s="21"/>
      <c r="XBY151" s="21"/>
      <c r="XBZ151" s="21"/>
      <c r="XCA151" s="21"/>
      <c r="XCB151" s="21"/>
      <c r="XCC151" s="21"/>
      <c r="XCD151" s="21"/>
      <c r="XCE151" s="21"/>
      <c r="XCF151" s="21"/>
      <c r="XCG151" s="21"/>
      <c r="XCH151" s="21"/>
      <c r="XCI151" s="21"/>
      <c r="XCJ151" s="21"/>
      <c r="XCK151" s="21"/>
      <c r="XCL151" s="21"/>
      <c r="XCM151" s="21"/>
      <c r="XCN151" s="21"/>
      <c r="XCO151" s="21"/>
      <c r="XCP151" s="21"/>
      <c r="XCQ151" s="21"/>
      <c r="XCR151" s="21"/>
      <c r="XCS151" s="21"/>
      <c r="XCT151" s="21"/>
      <c r="XCU151" s="21"/>
      <c r="XCV151" s="21"/>
      <c r="XCW151" s="21"/>
      <c r="XCX151" s="21"/>
      <c r="XCY151" s="21"/>
      <c r="XCZ151" s="21"/>
      <c r="XDA151" s="21"/>
      <c r="XDB151" s="21"/>
      <c r="XDC151" s="21"/>
      <c r="XDD151" s="21"/>
      <c r="XDE151" s="21"/>
      <c r="XDF151" s="21"/>
      <c r="XDG151" s="21"/>
      <c r="XDH151" s="21"/>
      <c r="XDI151" s="21"/>
      <c r="XDJ151" s="21"/>
      <c r="XDK151" s="21"/>
      <c r="XDL151" s="21"/>
      <c r="XDM151" s="21"/>
      <c r="XDN151" s="21"/>
      <c r="XDO151" s="21"/>
      <c r="XDP151" s="21"/>
      <c r="XDQ151" s="21"/>
      <c r="XDR151" s="21"/>
      <c r="XDS151" s="21"/>
      <c r="XDT151" s="21"/>
      <c r="XDU151" s="21"/>
      <c r="XDV151" s="21"/>
      <c r="XDW151" s="21"/>
      <c r="XDX151" s="21"/>
      <c r="XDY151" s="21"/>
      <c r="XDZ151" s="21"/>
      <c r="XEA151" s="21"/>
      <c r="XEB151" s="21"/>
      <c r="XEC151" s="21"/>
      <c r="XED151" s="21"/>
      <c r="XEE151" s="21"/>
      <c r="XEF151" s="21"/>
      <c r="XEG151" s="21"/>
      <c r="XEH151" s="21"/>
      <c r="XEI151" s="21"/>
      <c r="XEJ151" s="21"/>
      <c r="XEK151" s="21"/>
      <c r="XEL151" s="21"/>
      <c r="XEM151" s="21"/>
      <c r="XEN151" s="21"/>
      <c r="XEO151" s="21"/>
      <c r="XEP151" s="21"/>
      <c r="XEQ151" s="21"/>
      <c r="XER151" s="21"/>
      <c r="XES151" s="21"/>
      <c r="XET151" s="21"/>
      <c r="XEU151" s="21"/>
      <c r="XEV151" s="21"/>
      <c r="XEW151" s="21"/>
      <c r="XEX151" s="21"/>
      <c r="XEY151" s="21"/>
      <c r="XEZ151" s="21"/>
      <c r="XFA151" s="21"/>
      <c r="XFB151" s="21"/>
      <c r="XFC151" s="21"/>
      <c r="XFD151" s="21"/>
    </row>
    <row r="152" spans="1:16384">
      <c r="A152" s="372" t="s">
        <v>954</v>
      </c>
      <c r="B152" s="372"/>
      <c r="C152" s="236"/>
      <c r="D152" s="236"/>
      <c r="E152" s="236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GR152" s="21"/>
      <c r="GS152" s="21"/>
      <c r="GT152" s="21"/>
      <c r="GU152" s="21"/>
      <c r="GV152" s="21"/>
      <c r="GW152" s="21"/>
      <c r="GX152" s="21"/>
      <c r="GY152" s="21"/>
      <c r="GZ152" s="21"/>
      <c r="HA152" s="21"/>
      <c r="HB152" s="21"/>
      <c r="HC152" s="21"/>
      <c r="HD152" s="21"/>
      <c r="HE152" s="21"/>
      <c r="HF152" s="21"/>
      <c r="HG152" s="21"/>
      <c r="HH152" s="21"/>
      <c r="HI152" s="21"/>
      <c r="HJ152" s="21"/>
      <c r="HK152" s="21"/>
      <c r="HL152" s="21"/>
      <c r="HM152" s="21"/>
      <c r="HN152" s="21"/>
      <c r="HO152" s="21"/>
      <c r="HP152" s="21"/>
      <c r="HQ152" s="21"/>
      <c r="HR152" s="21"/>
      <c r="HS152" s="21"/>
      <c r="HT152" s="21"/>
      <c r="HU152" s="21"/>
      <c r="HV152" s="21"/>
      <c r="HW152" s="21"/>
      <c r="HX152" s="21"/>
      <c r="HY152" s="21"/>
      <c r="HZ152" s="21"/>
      <c r="IA152" s="21"/>
      <c r="IB152" s="21"/>
      <c r="IC152" s="21"/>
      <c r="ID152" s="21"/>
      <c r="IE152" s="21"/>
      <c r="IF152" s="21"/>
      <c r="IG152" s="21"/>
      <c r="IH152" s="21"/>
      <c r="II152" s="21"/>
      <c r="IJ152" s="21"/>
      <c r="IK152" s="21"/>
      <c r="IL152" s="21"/>
      <c r="IM152" s="21"/>
      <c r="IN152" s="21"/>
      <c r="IO152" s="21"/>
      <c r="IP152" s="21"/>
      <c r="IQ152" s="21"/>
      <c r="IR152" s="21"/>
      <c r="IS152" s="21"/>
      <c r="IT152" s="21"/>
      <c r="IU152" s="21"/>
      <c r="IV152" s="21"/>
      <c r="IW152" s="21"/>
      <c r="IX152" s="21"/>
      <c r="IY152" s="21"/>
      <c r="IZ152" s="21"/>
      <c r="JA152" s="21"/>
      <c r="JB152" s="21"/>
      <c r="JC152" s="21"/>
      <c r="JD152" s="21"/>
      <c r="JE152" s="21"/>
      <c r="JF152" s="21"/>
      <c r="JG152" s="21"/>
      <c r="JH152" s="21"/>
      <c r="JI152" s="21"/>
      <c r="JJ152" s="21"/>
      <c r="JK152" s="21"/>
      <c r="JL152" s="21"/>
      <c r="JM152" s="21"/>
      <c r="JN152" s="21"/>
      <c r="JO152" s="21"/>
      <c r="JP152" s="21"/>
      <c r="JQ152" s="21"/>
      <c r="JR152" s="21"/>
      <c r="JS152" s="21"/>
      <c r="JT152" s="21"/>
      <c r="JU152" s="21"/>
      <c r="JV152" s="21"/>
      <c r="JW152" s="21"/>
      <c r="JX152" s="21"/>
      <c r="JY152" s="21"/>
      <c r="JZ152" s="21"/>
      <c r="KA152" s="21"/>
      <c r="KB152" s="21"/>
      <c r="KC152" s="21"/>
      <c r="KD152" s="21"/>
      <c r="KE152" s="21"/>
      <c r="KF152" s="21"/>
      <c r="KG152" s="21"/>
      <c r="KH152" s="21"/>
      <c r="KI152" s="21"/>
      <c r="KJ152" s="21"/>
      <c r="KK152" s="21"/>
      <c r="KL152" s="21"/>
      <c r="KM152" s="21"/>
      <c r="KN152" s="21"/>
      <c r="KO152" s="21"/>
      <c r="KP152" s="21"/>
      <c r="KQ152" s="21"/>
      <c r="KR152" s="21"/>
      <c r="KS152" s="21"/>
      <c r="KT152" s="21"/>
      <c r="KU152" s="21"/>
      <c r="KV152" s="21"/>
      <c r="KW152" s="21"/>
      <c r="KX152" s="21"/>
      <c r="KY152" s="21"/>
      <c r="KZ152" s="21"/>
      <c r="LA152" s="21"/>
      <c r="LB152" s="21"/>
      <c r="LC152" s="21"/>
      <c r="LD152" s="21"/>
      <c r="LE152" s="21"/>
      <c r="LF152" s="21"/>
      <c r="LG152" s="21"/>
      <c r="LH152" s="21"/>
      <c r="LI152" s="21"/>
      <c r="LJ152" s="21"/>
      <c r="LK152" s="21"/>
      <c r="LL152" s="21"/>
      <c r="LM152" s="21"/>
      <c r="LN152" s="21"/>
      <c r="LO152" s="21"/>
      <c r="LP152" s="21"/>
      <c r="LQ152" s="21"/>
      <c r="LR152" s="21"/>
      <c r="LS152" s="21"/>
      <c r="LT152" s="21"/>
      <c r="LU152" s="21"/>
      <c r="LV152" s="21"/>
      <c r="LW152" s="21"/>
      <c r="LX152" s="21"/>
      <c r="LY152" s="21"/>
      <c r="LZ152" s="21"/>
      <c r="MA152" s="21"/>
      <c r="MB152" s="21"/>
      <c r="MC152" s="21"/>
      <c r="MD152" s="21"/>
      <c r="ME152" s="21"/>
      <c r="MF152" s="21"/>
      <c r="MG152" s="21"/>
      <c r="MH152" s="21"/>
      <c r="MI152" s="21"/>
      <c r="MJ152" s="21"/>
      <c r="MK152" s="21"/>
      <c r="ML152" s="21"/>
      <c r="MM152" s="21"/>
      <c r="MN152" s="21"/>
      <c r="MO152" s="21"/>
      <c r="MP152" s="21"/>
      <c r="MQ152" s="21"/>
      <c r="MR152" s="21"/>
      <c r="MS152" s="21"/>
      <c r="MT152" s="21"/>
      <c r="MU152" s="21"/>
      <c r="MV152" s="21"/>
      <c r="MW152" s="21"/>
      <c r="MX152" s="21"/>
      <c r="MY152" s="21"/>
      <c r="MZ152" s="21"/>
      <c r="NA152" s="21"/>
      <c r="NB152" s="21"/>
      <c r="NC152" s="21"/>
      <c r="ND152" s="21"/>
      <c r="NE152" s="21"/>
      <c r="NF152" s="21"/>
      <c r="NG152" s="21"/>
      <c r="NH152" s="21"/>
      <c r="NI152" s="21"/>
      <c r="NJ152" s="21"/>
      <c r="NK152" s="21"/>
      <c r="NL152" s="21"/>
      <c r="NM152" s="21"/>
      <c r="NN152" s="21"/>
      <c r="NO152" s="21"/>
      <c r="NP152" s="21"/>
      <c r="NQ152" s="21"/>
      <c r="NR152" s="21"/>
      <c r="NS152" s="21"/>
      <c r="NT152" s="21"/>
      <c r="NU152" s="21"/>
      <c r="NV152" s="21"/>
      <c r="NW152" s="21"/>
      <c r="NX152" s="21"/>
      <c r="NY152" s="21"/>
      <c r="NZ152" s="21"/>
      <c r="OA152" s="21"/>
      <c r="OB152" s="21"/>
      <c r="OC152" s="21"/>
      <c r="OD152" s="21"/>
      <c r="OE152" s="21"/>
      <c r="OF152" s="21"/>
      <c r="OG152" s="21"/>
      <c r="OH152" s="21"/>
      <c r="OI152" s="21"/>
      <c r="OJ152" s="21"/>
      <c r="OK152" s="21"/>
      <c r="OL152" s="21"/>
      <c r="OM152" s="21"/>
      <c r="ON152" s="21"/>
      <c r="OO152" s="21"/>
      <c r="OP152" s="21"/>
      <c r="OQ152" s="21"/>
      <c r="OR152" s="21"/>
      <c r="OS152" s="21"/>
      <c r="OT152" s="21"/>
      <c r="OU152" s="21"/>
      <c r="OV152" s="21"/>
      <c r="OW152" s="21"/>
      <c r="OX152" s="21"/>
      <c r="OY152" s="21"/>
      <c r="OZ152" s="21"/>
      <c r="PA152" s="21"/>
      <c r="PB152" s="21"/>
      <c r="PC152" s="21"/>
      <c r="PD152" s="21"/>
      <c r="PE152" s="21"/>
      <c r="PF152" s="21"/>
      <c r="PG152" s="21"/>
      <c r="PH152" s="21"/>
      <c r="PI152" s="21"/>
      <c r="PJ152" s="21"/>
      <c r="PK152" s="21"/>
      <c r="PL152" s="21"/>
      <c r="PM152" s="21"/>
      <c r="PN152" s="21"/>
      <c r="PO152" s="21"/>
      <c r="PP152" s="21"/>
      <c r="PQ152" s="21"/>
      <c r="PR152" s="21"/>
      <c r="PS152" s="21"/>
      <c r="PT152" s="21"/>
      <c r="PU152" s="21"/>
      <c r="PV152" s="21"/>
      <c r="PW152" s="21"/>
      <c r="PX152" s="21"/>
      <c r="PY152" s="21"/>
      <c r="PZ152" s="21"/>
      <c r="QA152" s="21"/>
      <c r="QB152" s="21"/>
      <c r="QC152" s="21"/>
      <c r="QD152" s="21"/>
      <c r="QE152" s="21"/>
      <c r="QF152" s="21"/>
      <c r="QG152" s="21"/>
      <c r="QH152" s="21"/>
      <c r="QI152" s="21"/>
      <c r="QJ152" s="21"/>
      <c r="QK152" s="21"/>
      <c r="QL152" s="21"/>
      <c r="QM152" s="21"/>
      <c r="QN152" s="21"/>
      <c r="QO152" s="21"/>
      <c r="QP152" s="21"/>
      <c r="QQ152" s="21"/>
      <c r="QR152" s="21"/>
      <c r="QS152" s="21"/>
      <c r="QT152" s="21"/>
      <c r="QU152" s="21"/>
      <c r="QV152" s="21"/>
      <c r="QW152" s="21"/>
      <c r="QX152" s="21"/>
      <c r="QY152" s="21"/>
      <c r="QZ152" s="21"/>
      <c r="RA152" s="21"/>
      <c r="RB152" s="21"/>
      <c r="RC152" s="21"/>
      <c r="RD152" s="21"/>
      <c r="RE152" s="21"/>
      <c r="RF152" s="21"/>
      <c r="RG152" s="21"/>
      <c r="RH152" s="21"/>
      <c r="RI152" s="21"/>
      <c r="RJ152" s="21"/>
      <c r="RK152" s="21"/>
      <c r="RL152" s="21"/>
      <c r="RM152" s="21"/>
      <c r="RN152" s="21"/>
      <c r="RO152" s="21"/>
      <c r="RP152" s="21"/>
      <c r="RQ152" s="21"/>
      <c r="RR152" s="21"/>
      <c r="RS152" s="21"/>
      <c r="RT152" s="21"/>
      <c r="RU152" s="21"/>
      <c r="RV152" s="21"/>
      <c r="RW152" s="21"/>
      <c r="RX152" s="21"/>
      <c r="RY152" s="21"/>
      <c r="RZ152" s="21"/>
      <c r="SA152" s="21"/>
      <c r="SB152" s="21"/>
      <c r="SC152" s="21"/>
      <c r="SD152" s="21"/>
      <c r="SE152" s="21"/>
      <c r="SF152" s="21"/>
      <c r="SG152" s="21"/>
      <c r="SH152" s="21"/>
      <c r="SI152" s="21"/>
      <c r="SJ152" s="21"/>
      <c r="SK152" s="21"/>
      <c r="SL152" s="21"/>
      <c r="SM152" s="21"/>
      <c r="SN152" s="21"/>
      <c r="SO152" s="21"/>
      <c r="SP152" s="21"/>
      <c r="SQ152" s="21"/>
      <c r="SR152" s="21"/>
      <c r="SS152" s="21"/>
      <c r="ST152" s="21"/>
      <c r="SU152" s="21"/>
      <c r="SV152" s="21"/>
      <c r="SW152" s="21"/>
      <c r="SX152" s="21"/>
      <c r="SY152" s="21"/>
      <c r="SZ152" s="21"/>
      <c r="TA152" s="21"/>
      <c r="TB152" s="21"/>
      <c r="TC152" s="21"/>
      <c r="TD152" s="21"/>
      <c r="TE152" s="21"/>
      <c r="TF152" s="21"/>
      <c r="TG152" s="21"/>
      <c r="TH152" s="21"/>
      <c r="TI152" s="21"/>
      <c r="TJ152" s="21"/>
      <c r="TK152" s="21"/>
      <c r="TL152" s="21"/>
      <c r="TM152" s="21"/>
      <c r="TN152" s="21"/>
      <c r="TO152" s="21"/>
      <c r="TP152" s="21"/>
      <c r="TQ152" s="21"/>
      <c r="TR152" s="21"/>
      <c r="TS152" s="21"/>
      <c r="TT152" s="21"/>
      <c r="TU152" s="21"/>
      <c r="TV152" s="21"/>
      <c r="TW152" s="21"/>
      <c r="TX152" s="21"/>
      <c r="TY152" s="21"/>
      <c r="TZ152" s="21"/>
      <c r="UA152" s="21"/>
      <c r="UB152" s="21"/>
      <c r="UC152" s="21"/>
      <c r="UD152" s="21"/>
      <c r="UE152" s="21"/>
      <c r="UF152" s="21"/>
      <c r="UG152" s="21"/>
      <c r="UH152" s="21"/>
      <c r="UI152" s="21"/>
      <c r="UJ152" s="21"/>
      <c r="UK152" s="21"/>
      <c r="UL152" s="21"/>
      <c r="UM152" s="21"/>
      <c r="UN152" s="21"/>
      <c r="UO152" s="21"/>
      <c r="UP152" s="21"/>
      <c r="UQ152" s="21"/>
      <c r="UR152" s="21"/>
      <c r="US152" s="21"/>
      <c r="UT152" s="21"/>
      <c r="UU152" s="21"/>
      <c r="UV152" s="21"/>
      <c r="UW152" s="21"/>
      <c r="UX152" s="21"/>
      <c r="UY152" s="21"/>
      <c r="UZ152" s="21"/>
      <c r="VA152" s="21"/>
      <c r="VB152" s="21"/>
      <c r="VC152" s="21"/>
      <c r="VD152" s="21"/>
      <c r="VE152" s="21"/>
      <c r="VF152" s="21"/>
      <c r="VG152" s="21"/>
      <c r="VH152" s="21"/>
      <c r="VI152" s="21"/>
      <c r="VJ152" s="21"/>
      <c r="VK152" s="21"/>
      <c r="VL152" s="21"/>
      <c r="VM152" s="21"/>
      <c r="VN152" s="21"/>
      <c r="VO152" s="21"/>
      <c r="VP152" s="21"/>
      <c r="VQ152" s="21"/>
      <c r="VR152" s="21"/>
      <c r="VS152" s="21"/>
      <c r="VT152" s="21"/>
      <c r="VU152" s="21"/>
      <c r="VV152" s="21"/>
      <c r="VW152" s="21"/>
      <c r="VX152" s="21"/>
      <c r="VY152" s="21"/>
      <c r="VZ152" s="21"/>
      <c r="WA152" s="21"/>
      <c r="WB152" s="21"/>
      <c r="WC152" s="21"/>
      <c r="WD152" s="21"/>
      <c r="WE152" s="21"/>
      <c r="WF152" s="21"/>
      <c r="WG152" s="21"/>
      <c r="WH152" s="21"/>
      <c r="WI152" s="21"/>
      <c r="WJ152" s="21"/>
      <c r="WK152" s="21"/>
      <c r="WL152" s="21"/>
      <c r="WM152" s="21"/>
      <c r="WN152" s="21"/>
      <c r="WO152" s="21"/>
      <c r="WP152" s="21"/>
      <c r="WQ152" s="21"/>
      <c r="WR152" s="21"/>
      <c r="WS152" s="21"/>
      <c r="WT152" s="21"/>
      <c r="WU152" s="21"/>
      <c r="WV152" s="21"/>
      <c r="WW152" s="21"/>
      <c r="WX152" s="21"/>
      <c r="WY152" s="21"/>
      <c r="WZ152" s="21"/>
      <c r="XA152" s="21"/>
      <c r="XB152" s="21"/>
      <c r="XC152" s="21"/>
      <c r="XD152" s="21"/>
      <c r="XE152" s="21"/>
      <c r="XF152" s="21"/>
      <c r="XG152" s="21"/>
      <c r="XH152" s="21"/>
      <c r="XI152" s="21"/>
      <c r="XJ152" s="21"/>
      <c r="XK152" s="21"/>
      <c r="XL152" s="21"/>
      <c r="XM152" s="21"/>
      <c r="XN152" s="21"/>
      <c r="XO152" s="21"/>
      <c r="XP152" s="21"/>
      <c r="XQ152" s="21"/>
      <c r="XR152" s="21"/>
      <c r="XS152" s="21"/>
      <c r="XT152" s="21"/>
      <c r="XU152" s="21"/>
      <c r="XV152" s="21"/>
      <c r="XW152" s="21"/>
      <c r="XX152" s="21"/>
      <c r="XY152" s="21"/>
      <c r="XZ152" s="21"/>
      <c r="YA152" s="21"/>
      <c r="YB152" s="21"/>
      <c r="YC152" s="21"/>
      <c r="YD152" s="21"/>
      <c r="YE152" s="21"/>
      <c r="YF152" s="21"/>
      <c r="YG152" s="21"/>
      <c r="YH152" s="21"/>
      <c r="YI152" s="21"/>
      <c r="YJ152" s="21"/>
      <c r="YK152" s="21"/>
      <c r="YL152" s="21"/>
      <c r="YM152" s="21"/>
      <c r="YN152" s="21"/>
      <c r="YO152" s="21"/>
      <c r="YP152" s="21"/>
      <c r="YQ152" s="21"/>
      <c r="YR152" s="21"/>
      <c r="YS152" s="21"/>
      <c r="YT152" s="21"/>
      <c r="YU152" s="21"/>
      <c r="YV152" s="21"/>
      <c r="YW152" s="21"/>
      <c r="YX152" s="21"/>
      <c r="YY152" s="21"/>
      <c r="YZ152" s="21"/>
      <c r="ZA152" s="21"/>
      <c r="ZB152" s="21"/>
      <c r="ZC152" s="21"/>
      <c r="ZD152" s="21"/>
      <c r="ZE152" s="21"/>
      <c r="ZF152" s="21"/>
      <c r="ZG152" s="21"/>
      <c r="ZH152" s="21"/>
      <c r="ZI152" s="21"/>
      <c r="ZJ152" s="21"/>
      <c r="ZK152" s="21"/>
      <c r="ZL152" s="21"/>
      <c r="ZM152" s="21"/>
      <c r="ZN152" s="21"/>
      <c r="ZO152" s="21"/>
      <c r="ZP152" s="21"/>
      <c r="ZQ152" s="21"/>
      <c r="ZR152" s="21"/>
      <c r="ZS152" s="21"/>
      <c r="ZT152" s="21"/>
      <c r="ZU152" s="21"/>
      <c r="ZV152" s="21"/>
      <c r="ZW152" s="21"/>
      <c r="ZX152" s="21"/>
      <c r="ZY152" s="21"/>
      <c r="ZZ152" s="21"/>
      <c r="AAA152" s="21"/>
      <c r="AAB152" s="21"/>
      <c r="AAC152" s="21"/>
      <c r="AAD152" s="21"/>
      <c r="AAE152" s="21"/>
      <c r="AAF152" s="21"/>
      <c r="AAG152" s="21"/>
      <c r="AAH152" s="21"/>
      <c r="AAI152" s="21"/>
      <c r="AAJ152" s="21"/>
      <c r="AAK152" s="21"/>
      <c r="AAL152" s="21"/>
      <c r="AAM152" s="21"/>
      <c r="AAN152" s="21"/>
      <c r="AAO152" s="21"/>
      <c r="AAP152" s="21"/>
      <c r="AAQ152" s="21"/>
      <c r="AAR152" s="21"/>
      <c r="AAS152" s="21"/>
      <c r="AAT152" s="21"/>
      <c r="AAU152" s="21"/>
      <c r="AAV152" s="21"/>
      <c r="AAW152" s="21"/>
      <c r="AAX152" s="21"/>
      <c r="AAY152" s="21"/>
      <c r="AAZ152" s="21"/>
      <c r="ABA152" s="21"/>
      <c r="ABB152" s="21"/>
      <c r="ABC152" s="21"/>
      <c r="ABD152" s="21"/>
      <c r="ABE152" s="21"/>
      <c r="ABF152" s="21"/>
      <c r="ABG152" s="21"/>
      <c r="ABH152" s="21"/>
      <c r="ABI152" s="21"/>
      <c r="ABJ152" s="21"/>
      <c r="ABK152" s="21"/>
      <c r="ABL152" s="21"/>
      <c r="ABM152" s="21"/>
      <c r="ABN152" s="21"/>
      <c r="ABO152" s="21"/>
      <c r="ABP152" s="21"/>
      <c r="ABQ152" s="21"/>
      <c r="ABR152" s="21"/>
      <c r="ABS152" s="21"/>
      <c r="ABT152" s="21"/>
      <c r="ABU152" s="21"/>
      <c r="ABV152" s="21"/>
      <c r="ABW152" s="21"/>
      <c r="ABX152" s="21"/>
      <c r="ABY152" s="21"/>
      <c r="ABZ152" s="21"/>
      <c r="ACA152" s="21"/>
      <c r="ACB152" s="21"/>
      <c r="ACC152" s="21"/>
      <c r="ACD152" s="21"/>
      <c r="ACE152" s="21"/>
      <c r="ACF152" s="21"/>
      <c r="ACG152" s="21"/>
      <c r="ACH152" s="21"/>
      <c r="ACI152" s="21"/>
      <c r="ACJ152" s="21"/>
      <c r="ACK152" s="21"/>
      <c r="ACL152" s="21"/>
      <c r="ACM152" s="21"/>
      <c r="ACN152" s="21"/>
      <c r="ACO152" s="21"/>
      <c r="ACP152" s="21"/>
      <c r="ACQ152" s="21"/>
      <c r="ACR152" s="21"/>
      <c r="ACS152" s="21"/>
      <c r="ACT152" s="21"/>
      <c r="ACU152" s="21"/>
      <c r="ACV152" s="21"/>
      <c r="ACW152" s="21"/>
      <c r="ACX152" s="21"/>
      <c r="ACY152" s="21"/>
      <c r="ACZ152" s="21"/>
      <c r="ADA152" s="21"/>
      <c r="ADB152" s="21"/>
      <c r="ADC152" s="21"/>
      <c r="ADD152" s="21"/>
      <c r="ADE152" s="21"/>
      <c r="ADF152" s="21"/>
      <c r="ADG152" s="21"/>
      <c r="ADH152" s="21"/>
      <c r="ADI152" s="21"/>
      <c r="ADJ152" s="21"/>
      <c r="ADK152" s="21"/>
      <c r="ADL152" s="21"/>
      <c r="ADM152" s="21"/>
      <c r="ADN152" s="21"/>
      <c r="ADO152" s="21"/>
      <c r="ADP152" s="21"/>
      <c r="ADQ152" s="21"/>
      <c r="ADR152" s="21"/>
      <c r="ADS152" s="21"/>
      <c r="ADT152" s="21"/>
      <c r="ADU152" s="21"/>
      <c r="ADV152" s="21"/>
      <c r="ADW152" s="21"/>
      <c r="ADX152" s="21"/>
      <c r="ADY152" s="21"/>
      <c r="ADZ152" s="21"/>
      <c r="AEA152" s="21"/>
      <c r="AEB152" s="21"/>
      <c r="AEC152" s="21"/>
      <c r="AED152" s="21"/>
      <c r="AEE152" s="21"/>
      <c r="AEF152" s="21"/>
      <c r="AEG152" s="21"/>
      <c r="AEH152" s="21"/>
      <c r="AEI152" s="21"/>
      <c r="AEJ152" s="21"/>
      <c r="AEK152" s="21"/>
      <c r="AEL152" s="21"/>
      <c r="AEM152" s="21"/>
      <c r="AEN152" s="21"/>
      <c r="AEO152" s="21"/>
      <c r="AEP152" s="21"/>
      <c r="AEQ152" s="21"/>
      <c r="AER152" s="21"/>
      <c r="AES152" s="21"/>
      <c r="AET152" s="21"/>
      <c r="AEU152" s="21"/>
      <c r="AEV152" s="21"/>
      <c r="AEW152" s="21"/>
      <c r="AEX152" s="21"/>
      <c r="AEY152" s="21"/>
      <c r="AEZ152" s="21"/>
      <c r="AFA152" s="21"/>
      <c r="AFB152" s="21"/>
      <c r="AFC152" s="21"/>
      <c r="AFD152" s="21"/>
      <c r="AFE152" s="21"/>
      <c r="AFF152" s="21"/>
      <c r="AFG152" s="21"/>
      <c r="AFH152" s="21"/>
      <c r="AFI152" s="21"/>
      <c r="AFJ152" s="21"/>
      <c r="AFK152" s="21"/>
      <c r="AFL152" s="21"/>
      <c r="AFM152" s="21"/>
      <c r="AFN152" s="21"/>
      <c r="AFO152" s="21"/>
      <c r="AFP152" s="21"/>
      <c r="AFQ152" s="21"/>
      <c r="AFR152" s="21"/>
      <c r="AFS152" s="21"/>
      <c r="AFT152" s="21"/>
      <c r="AFU152" s="21"/>
      <c r="AFV152" s="21"/>
      <c r="AFW152" s="21"/>
      <c r="AFX152" s="21"/>
      <c r="AFY152" s="21"/>
      <c r="AFZ152" s="21"/>
      <c r="AGA152" s="21"/>
      <c r="AGB152" s="21"/>
      <c r="AGC152" s="21"/>
      <c r="AGD152" s="21"/>
      <c r="AGE152" s="21"/>
      <c r="AGF152" s="21"/>
      <c r="AGG152" s="21"/>
      <c r="AGH152" s="21"/>
      <c r="AGI152" s="21"/>
      <c r="AGJ152" s="21"/>
      <c r="AGK152" s="21"/>
      <c r="AGL152" s="21"/>
      <c r="AGM152" s="21"/>
      <c r="AGN152" s="21"/>
      <c r="AGO152" s="21"/>
      <c r="AGP152" s="21"/>
      <c r="AGQ152" s="21"/>
      <c r="AGR152" s="21"/>
      <c r="AGS152" s="21"/>
      <c r="AGT152" s="21"/>
      <c r="AGU152" s="21"/>
      <c r="AGV152" s="21"/>
      <c r="AGW152" s="21"/>
      <c r="AGX152" s="21"/>
      <c r="AGY152" s="21"/>
      <c r="AGZ152" s="21"/>
      <c r="AHA152" s="21"/>
      <c r="AHB152" s="21"/>
      <c r="AHC152" s="21"/>
      <c r="AHD152" s="21"/>
      <c r="AHE152" s="21"/>
      <c r="AHF152" s="21"/>
      <c r="AHG152" s="21"/>
      <c r="AHH152" s="21"/>
      <c r="AHI152" s="21"/>
      <c r="AHJ152" s="21"/>
      <c r="AHK152" s="21"/>
      <c r="AHL152" s="21"/>
      <c r="AHM152" s="21"/>
      <c r="AHN152" s="21"/>
      <c r="AHO152" s="21"/>
      <c r="AHP152" s="21"/>
      <c r="AHQ152" s="21"/>
      <c r="AHR152" s="21"/>
      <c r="AHS152" s="21"/>
      <c r="AHT152" s="21"/>
      <c r="AHU152" s="21"/>
      <c r="AHV152" s="21"/>
      <c r="AHW152" s="21"/>
      <c r="AHX152" s="21"/>
      <c r="AHY152" s="21"/>
      <c r="AHZ152" s="21"/>
      <c r="AIA152" s="21"/>
      <c r="AIB152" s="21"/>
      <c r="AIC152" s="21"/>
      <c r="AID152" s="21"/>
      <c r="AIE152" s="21"/>
      <c r="AIF152" s="21"/>
      <c r="AIG152" s="21"/>
      <c r="AIH152" s="21"/>
      <c r="AII152" s="21"/>
      <c r="AIJ152" s="21"/>
      <c r="AIK152" s="21"/>
      <c r="AIL152" s="21"/>
      <c r="AIM152" s="21"/>
      <c r="AIN152" s="21"/>
      <c r="AIO152" s="21"/>
      <c r="AIP152" s="21"/>
      <c r="AIQ152" s="21"/>
      <c r="AIR152" s="21"/>
      <c r="AIS152" s="21"/>
      <c r="AIT152" s="21"/>
      <c r="AIU152" s="21"/>
      <c r="AIV152" s="21"/>
      <c r="AIW152" s="21"/>
      <c r="AIX152" s="21"/>
      <c r="AIY152" s="21"/>
      <c r="AIZ152" s="21"/>
      <c r="AJA152" s="21"/>
      <c r="AJB152" s="21"/>
      <c r="AJC152" s="21"/>
      <c r="AJD152" s="21"/>
      <c r="AJE152" s="21"/>
      <c r="AJF152" s="21"/>
      <c r="AJG152" s="21"/>
      <c r="AJH152" s="21"/>
      <c r="AJI152" s="21"/>
      <c r="AJJ152" s="21"/>
      <c r="AJK152" s="21"/>
      <c r="AJL152" s="21"/>
      <c r="AJM152" s="21"/>
      <c r="AJN152" s="21"/>
      <c r="AJO152" s="21"/>
      <c r="AJP152" s="21"/>
      <c r="AJQ152" s="21"/>
      <c r="AJR152" s="21"/>
      <c r="AJS152" s="21"/>
      <c r="AJT152" s="21"/>
      <c r="AJU152" s="21"/>
      <c r="AJV152" s="21"/>
      <c r="AJW152" s="21"/>
      <c r="AJX152" s="21"/>
      <c r="AJY152" s="21"/>
      <c r="AJZ152" s="21"/>
      <c r="AKA152" s="21"/>
      <c r="AKB152" s="21"/>
      <c r="AKC152" s="21"/>
      <c r="AKD152" s="21"/>
      <c r="AKE152" s="21"/>
      <c r="AKF152" s="21"/>
      <c r="AKG152" s="21"/>
      <c r="AKH152" s="21"/>
      <c r="AKI152" s="21"/>
      <c r="AKJ152" s="21"/>
      <c r="AKK152" s="21"/>
      <c r="AKL152" s="21"/>
      <c r="AKM152" s="21"/>
      <c r="AKN152" s="21"/>
      <c r="AKO152" s="21"/>
      <c r="AKP152" s="21"/>
      <c r="AKQ152" s="21"/>
      <c r="AKR152" s="21"/>
      <c r="AKS152" s="21"/>
      <c r="AKT152" s="21"/>
      <c r="AKU152" s="21"/>
      <c r="AKV152" s="21"/>
      <c r="AKW152" s="21"/>
      <c r="AKX152" s="21"/>
      <c r="AKY152" s="21"/>
      <c r="AKZ152" s="21"/>
      <c r="ALA152" s="21"/>
      <c r="ALB152" s="21"/>
      <c r="ALC152" s="21"/>
      <c r="ALD152" s="21"/>
      <c r="ALE152" s="21"/>
      <c r="ALF152" s="21"/>
      <c r="ALG152" s="21"/>
      <c r="ALH152" s="21"/>
      <c r="ALI152" s="21"/>
      <c r="ALJ152" s="21"/>
      <c r="ALK152" s="21"/>
      <c r="ALL152" s="21"/>
      <c r="ALM152" s="21"/>
      <c r="ALN152" s="21"/>
      <c r="ALO152" s="21"/>
      <c r="ALP152" s="21"/>
      <c r="ALQ152" s="21"/>
      <c r="ALR152" s="21"/>
      <c r="ALS152" s="21"/>
      <c r="ALT152" s="21"/>
      <c r="ALU152" s="21"/>
      <c r="ALV152" s="21"/>
      <c r="ALW152" s="21"/>
      <c r="ALX152" s="21"/>
      <c r="ALY152" s="21"/>
      <c r="ALZ152" s="21"/>
      <c r="AMA152" s="21"/>
      <c r="AMB152" s="21"/>
      <c r="AMC152" s="21"/>
      <c r="AMD152" s="21"/>
      <c r="AME152" s="21"/>
      <c r="AMF152" s="21"/>
      <c r="AMG152" s="21"/>
      <c r="AMH152" s="21"/>
      <c r="AMI152" s="21"/>
      <c r="AMJ152" s="21"/>
      <c r="AMK152" s="21"/>
      <c r="AML152" s="21"/>
      <c r="AMM152" s="21"/>
      <c r="AMN152" s="21"/>
      <c r="AMO152" s="21"/>
      <c r="AMP152" s="21"/>
      <c r="AMQ152" s="21"/>
      <c r="AMR152" s="21"/>
      <c r="AMS152" s="21"/>
      <c r="AMT152" s="21"/>
      <c r="AMU152" s="21"/>
      <c r="AMV152" s="21"/>
      <c r="AMW152" s="21"/>
      <c r="AMX152" s="21"/>
      <c r="AMY152" s="21"/>
      <c r="AMZ152" s="21"/>
      <c r="ANA152" s="21"/>
      <c r="ANB152" s="21"/>
      <c r="ANC152" s="21"/>
      <c r="AND152" s="21"/>
      <c r="ANE152" s="21"/>
      <c r="ANF152" s="21"/>
      <c r="ANG152" s="21"/>
      <c r="ANH152" s="21"/>
      <c r="ANI152" s="21"/>
      <c r="ANJ152" s="21"/>
      <c r="ANK152" s="21"/>
      <c r="ANL152" s="21"/>
      <c r="ANM152" s="21"/>
      <c r="ANN152" s="21"/>
      <c r="ANO152" s="21"/>
      <c r="ANP152" s="21"/>
      <c r="ANQ152" s="21"/>
      <c r="ANR152" s="21"/>
      <c r="ANS152" s="21"/>
      <c r="ANT152" s="21"/>
      <c r="ANU152" s="21"/>
      <c r="ANV152" s="21"/>
      <c r="ANW152" s="21"/>
      <c r="ANX152" s="21"/>
      <c r="ANY152" s="21"/>
      <c r="ANZ152" s="21"/>
      <c r="AOA152" s="21"/>
      <c r="AOB152" s="21"/>
      <c r="AOC152" s="21"/>
      <c r="AOD152" s="21"/>
      <c r="AOE152" s="21"/>
      <c r="AOF152" s="21"/>
      <c r="AOG152" s="21"/>
      <c r="AOH152" s="21"/>
      <c r="AOI152" s="21"/>
      <c r="AOJ152" s="21"/>
      <c r="AOK152" s="21"/>
      <c r="AOL152" s="21"/>
      <c r="AOM152" s="21"/>
      <c r="AON152" s="21"/>
      <c r="AOO152" s="21"/>
      <c r="AOP152" s="21"/>
      <c r="AOQ152" s="21"/>
      <c r="AOR152" s="21"/>
      <c r="AOS152" s="21"/>
      <c r="AOT152" s="21"/>
      <c r="AOU152" s="21"/>
      <c r="AOV152" s="21"/>
      <c r="AOW152" s="21"/>
      <c r="AOX152" s="21"/>
      <c r="AOY152" s="21"/>
      <c r="AOZ152" s="21"/>
      <c r="APA152" s="21"/>
      <c r="APB152" s="21"/>
      <c r="APC152" s="21"/>
      <c r="APD152" s="21"/>
      <c r="APE152" s="21"/>
      <c r="APF152" s="21"/>
      <c r="APG152" s="21"/>
      <c r="APH152" s="21"/>
      <c r="API152" s="21"/>
      <c r="APJ152" s="21"/>
      <c r="APK152" s="21"/>
      <c r="APL152" s="21"/>
      <c r="APM152" s="21"/>
      <c r="APN152" s="21"/>
      <c r="APO152" s="21"/>
      <c r="APP152" s="21"/>
      <c r="APQ152" s="21"/>
      <c r="APR152" s="21"/>
      <c r="APS152" s="21"/>
      <c r="APT152" s="21"/>
      <c r="APU152" s="21"/>
      <c r="APV152" s="21"/>
      <c r="APW152" s="21"/>
      <c r="APX152" s="21"/>
      <c r="APY152" s="21"/>
      <c r="APZ152" s="21"/>
      <c r="AQA152" s="21"/>
      <c r="AQB152" s="21"/>
      <c r="AQC152" s="21"/>
      <c r="AQD152" s="21"/>
      <c r="AQE152" s="21"/>
      <c r="AQF152" s="21"/>
      <c r="AQG152" s="21"/>
      <c r="AQH152" s="21"/>
      <c r="AQI152" s="21"/>
      <c r="AQJ152" s="21"/>
      <c r="AQK152" s="21"/>
      <c r="AQL152" s="21"/>
      <c r="AQM152" s="21"/>
      <c r="AQN152" s="21"/>
      <c r="AQO152" s="21"/>
      <c r="AQP152" s="21"/>
      <c r="AQQ152" s="21"/>
      <c r="AQR152" s="21"/>
      <c r="AQS152" s="21"/>
      <c r="AQT152" s="21"/>
      <c r="AQU152" s="21"/>
      <c r="AQV152" s="21"/>
      <c r="AQW152" s="21"/>
      <c r="AQX152" s="21"/>
      <c r="AQY152" s="21"/>
      <c r="AQZ152" s="21"/>
      <c r="ARA152" s="21"/>
      <c r="ARB152" s="21"/>
      <c r="ARC152" s="21"/>
      <c r="ARD152" s="21"/>
      <c r="ARE152" s="21"/>
      <c r="ARF152" s="21"/>
      <c r="ARG152" s="21"/>
      <c r="ARH152" s="21"/>
      <c r="ARI152" s="21"/>
      <c r="ARJ152" s="21"/>
      <c r="ARK152" s="21"/>
      <c r="ARL152" s="21"/>
      <c r="ARM152" s="21"/>
      <c r="ARN152" s="21"/>
      <c r="ARO152" s="21"/>
      <c r="ARP152" s="21"/>
      <c r="ARQ152" s="21"/>
      <c r="ARR152" s="21"/>
      <c r="ARS152" s="21"/>
      <c r="ART152" s="21"/>
      <c r="ARU152" s="21"/>
      <c r="ARV152" s="21"/>
      <c r="ARW152" s="21"/>
      <c r="ARX152" s="21"/>
      <c r="ARY152" s="21"/>
      <c r="ARZ152" s="21"/>
      <c r="ASA152" s="21"/>
      <c r="ASB152" s="21"/>
      <c r="ASC152" s="21"/>
      <c r="ASD152" s="21"/>
      <c r="ASE152" s="21"/>
      <c r="ASF152" s="21"/>
      <c r="ASG152" s="21"/>
      <c r="ASH152" s="21"/>
      <c r="ASI152" s="21"/>
      <c r="ASJ152" s="21"/>
      <c r="ASK152" s="21"/>
      <c r="ASL152" s="21"/>
      <c r="ASM152" s="21"/>
      <c r="ASN152" s="21"/>
      <c r="ASO152" s="21"/>
      <c r="ASP152" s="21"/>
      <c r="ASQ152" s="21"/>
      <c r="ASR152" s="21"/>
      <c r="ASS152" s="21"/>
      <c r="AST152" s="21"/>
      <c r="ASU152" s="21"/>
      <c r="ASV152" s="21"/>
      <c r="ASW152" s="21"/>
      <c r="ASX152" s="21"/>
      <c r="ASY152" s="21"/>
      <c r="ASZ152" s="21"/>
      <c r="ATA152" s="21"/>
      <c r="ATB152" s="21"/>
      <c r="ATC152" s="21"/>
      <c r="ATD152" s="21"/>
      <c r="ATE152" s="21"/>
      <c r="ATF152" s="21"/>
      <c r="ATG152" s="21"/>
      <c r="ATH152" s="21"/>
      <c r="ATI152" s="21"/>
      <c r="ATJ152" s="21"/>
      <c r="ATK152" s="21"/>
      <c r="ATL152" s="21"/>
      <c r="ATM152" s="21"/>
      <c r="ATN152" s="21"/>
      <c r="ATO152" s="21"/>
      <c r="ATP152" s="21"/>
      <c r="ATQ152" s="21"/>
      <c r="ATR152" s="21"/>
      <c r="ATS152" s="21"/>
      <c r="ATT152" s="21"/>
      <c r="ATU152" s="21"/>
      <c r="ATV152" s="21"/>
      <c r="ATW152" s="21"/>
      <c r="ATX152" s="21"/>
      <c r="ATY152" s="21"/>
      <c r="ATZ152" s="21"/>
      <c r="AUA152" s="21"/>
      <c r="AUB152" s="21"/>
      <c r="AUC152" s="21"/>
      <c r="AUD152" s="21"/>
      <c r="AUE152" s="21"/>
      <c r="AUF152" s="21"/>
      <c r="AUG152" s="21"/>
      <c r="AUH152" s="21"/>
      <c r="AUI152" s="21"/>
      <c r="AUJ152" s="21"/>
      <c r="AUK152" s="21"/>
      <c r="AUL152" s="21"/>
      <c r="AUM152" s="21"/>
      <c r="AUN152" s="21"/>
      <c r="AUO152" s="21"/>
      <c r="AUP152" s="21"/>
      <c r="AUQ152" s="21"/>
      <c r="AUR152" s="21"/>
      <c r="AUS152" s="21"/>
      <c r="AUT152" s="21"/>
      <c r="AUU152" s="21"/>
      <c r="AUV152" s="21"/>
      <c r="AUW152" s="21"/>
      <c r="AUX152" s="21"/>
      <c r="AUY152" s="21"/>
      <c r="AUZ152" s="21"/>
      <c r="AVA152" s="21"/>
      <c r="AVB152" s="21"/>
      <c r="AVC152" s="21"/>
      <c r="AVD152" s="21"/>
      <c r="AVE152" s="21"/>
      <c r="AVF152" s="21"/>
      <c r="AVG152" s="21"/>
      <c r="AVH152" s="21"/>
      <c r="AVI152" s="21"/>
      <c r="AVJ152" s="21"/>
      <c r="AVK152" s="21"/>
      <c r="AVL152" s="21"/>
      <c r="AVM152" s="21"/>
      <c r="AVN152" s="21"/>
      <c r="AVO152" s="21"/>
      <c r="AVP152" s="21"/>
      <c r="AVQ152" s="21"/>
      <c r="AVR152" s="21"/>
      <c r="AVS152" s="21"/>
      <c r="AVT152" s="21"/>
      <c r="AVU152" s="21"/>
      <c r="AVV152" s="21"/>
      <c r="AVW152" s="21"/>
      <c r="AVX152" s="21"/>
      <c r="AVY152" s="21"/>
      <c r="AVZ152" s="21"/>
      <c r="AWA152" s="21"/>
      <c r="AWB152" s="21"/>
      <c r="AWC152" s="21"/>
      <c r="AWD152" s="21"/>
      <c r="AWE152" s="21"/>
      <c r="AWF152" s="21"/>
      <c r="AWG152" s="21"/>
      <c r="AWH152" s="21"/>
      <c r="AWI152" s="21"/>
      <c r="AWJ152" s="21"/>
      <c r="AWK152" s="21"/>
      <c r="AWL152" s="21"/>
      <c r="AWM152" s="21"/>
      <c r="AWN152" s="21"/>
      <c r="AWO152" s="21"/>
      <c r="AWP152" s="21"/>
      <c r="AWQ152" s="21"/>
      <c r="AWR152" s="21"/>
      <c r="AWS152" s="21"/>
      <c r="AWT152" s="21"/>
      <c r="AWU152" s="21"/>
      <c r="AWV152" s="21"/>
      <c r="AWW152" s="21"/>
      <c r="AWX152" s="21"/>
      <c r="AWY152" s="21"/>
      <c r="AWZ152" s="21"/>
      <c r="AXA152" s="21"/>
      <c r="AXB152" s="21"/>
      <c r="AXC152" s="21"/>
      <c r="AXD152" s="21"/>
      <c r="AXE152" s="21"/>
      <c r="AXF152" s="21"/>
      <c r="AXG152" s="21"/>
      <c r="AXH152" s="21"/>
      <c r="AXI152" s="21"/>
      <c r="AXJ152" s="21"/>
      <c r="AXK152" s="21"/>
      <c r="AXL152" s="21"/>
      <c r="AXM152" s="21"/>
      <c r="AXN152" s="21"/>
      <c r="AXO152" s="21"/>
      <c r="AXP152" s="21"/>
      <c r="AXQ152" s="21"/>
      <c r="AXR152" s="21"/>
      <c r="AXS152" s="21"/>
      <c r="AXT152" s="21"/>
      <c r="AXU152" s="21"/>
      <c r="AXV152" s="21"/>
      <c r="AXW152" s="21"/>
      <c r="AXX152" s="21"/>
      <c r="AXY152" s="21"/>
      <c r="AXZ152" s="21"/>
      <c r="AYA152" s="21"/>
      <c r="AYB152" s="21"/>
      <c r="AYC152" s="21"/>
      <c r="AYD152" s="21"/>
      <c r="AYE152" s="21"/>
      <c r="AYF152" s="21"/>
      <c r="AYG152" s="21"/>
      <c r="AYH152" s="21"/>
      <c r="AYI152" s="21"/>
      <c r="AYJ152" s="21"/>
      <c r="AYK152" s="21"/>
      <c r="AYL152" s="21"/>
      <c r="AYM152" s="21"/>
      <c r="AYN152" s="21"/>
      <c r="AYO152" s="21"/>
      <c r="AYP152" s="21"/>
      <c r="AYQ152" s="21"/>
      <c r="AYR152" s="21"/>
      <c r="AYS152" s="21"/>
      <c r="AYT152" s="21"/>
      <c r="AYU152" s="21"/>
      <c r="AYV152" s="21"/>
      <c r="AYW152" s="21"/>
      <c r="AYX152" s="21"/>
      <c r="AYY152" s="21"/>
      <c r="AYZ152" s="21"/>
      <c r="AZA152" s="21"/>
      <c r="AZB152" s="21"/>
      <c r="AZC152" s="21"/>
      <c r="AZD152" s="21"/>
      <c r="AZE152" s="21"/>
      <c r="AZF152" s="21"/>
      <c r="AZG152" s="21"/>
      <c r="AZH152" s="21"/>
      <c r="AZI152" s="21"/>
      <c r="AZJ152" s="21"/>
      <c r="AZK152" s="21"/>
      <c r="AZL152" s="21"/>
      <c r="AZM152" s="21"/>
      <c r="AZN152" s="21"/>
      <c r="AZO152" s="21"/>
      <c r="AZP152" s="21"/>
      <c r="AZQ152" s="21"/>
      <c r="AZR152" s="21"/>
      <c r="AZS152" s="21"/>
      <c r="AZT152" s="21"/>
      <c r="AZU152" s="21"/>
      <c r="AZV152" s="21"/>
      <c r="AZW152" s="21"/>
      <c r="AZX152" s="21"/>
      <c r="AZY152" s="21"/>
      <c r="AZZ152" s="21"/>
      <c r="BAA152" s="21"/>
      <c r="BAB152" s="21"/>
      <c r="BAC152" s="21"/>
      <c r="BAD152" s="21"/>
      <c r="BAE152" s="21"/>
      <c r="BAF152" s="21"/>
      <c r="BAG152" s="21"/>
      <c r="BAH152" s="21"/>
      <c r="BAI152" s="21"/>
      <c r="BAJ152" s="21"/>
      <c r="BAK152" s="21"/>
      <c r="BAL152" s="21"/>
      <c r="BAM152" s="21"/>
      <c r="BAN152" s="21"/>
      <c r="BAO152" s="21"/>
      <c r="BAP152" s="21"/>
      <c r="BAQ152" s="21"/>
      <c r="BAR152" s="21"/>
      <c r="BAS152" s="21"/>
      <c r="BAT152" s="21"/>
      <c r="BAU152" s="21"/>
      <c r="BAV152" s="21"/>
      <c r="BAW152" s="21"/>
      <c r="BAX152" s="21"/>
      <c r="BAY152" s="21"/>
      <c r="BAZ152" s="21"/>
      <c r="BBA152" s="21"/>
      <c r="BBB152" s="21"/>
      <c r="BBC152" s="21"/>
      <c r="BBD152" s="21"/>
      <c r="BBE152" s="21"/>
      <c r="BBF152" s="21"/>
      <c r="BBG152" s="21"/>
      <c r="BBH152" s="21"/>
      <c r="BBI152" s="21"/>
      <c r="BBJ152" s="21"/>
      <c r="BBK152" s="21"/>
      <c r="BBL152" s="21"/>
      <c r="BBM152" s="21"/>
      <c r="BBN152" s="21"/>
      <c r="BBO152" s="21"/>
      <c r="BBP152" s="21"/>
      <c r="BBQ152" s="21"/>
      <c r="BBR152" s="21"/>
      <c r="BBS152" s="21"/>
      <c r="BBT152" s="21"/>
      <c r="BBU152" s="21"/>
      <c r="BBV152" s="21"/>
      <c r="BBW152" s="21"/>
      <c r="BBX152" s="21"/>
      <c r="BBY152" s="21"/>
      <c r="BBZ152" s="21"/>
      <c r="BCA152" s="21"/>
      <c r="BCB152" s="21"/>
      <c r="BCC152" s="21"/>
      <c r="BCD152" s="21"/>
      <c r="BCE152" s="21"/>
      <c r="BCF152" s="21"/>
      <c r="BCG152" s="21"/>
      <c r="BCH152" s="21"/>
      <c r="BCI152" s="21"/>
      <c r="BCJ152" s="21"/>
      <c r="BCK152" s="21"/>
      <c r="BCL152" s="21"/>
      <c r="BCM152" s="21"/>
      <c r="BCN152" s="21"/>
      <c r="BCO152" s="21"/>
      <c r="BCP152" s="21"/>
      <c r="BCQ152" s="21"/>
      <c r="BCR152" s="21"/>
      <c r="BCS152" s="21"/>
      <c r="BCT152" s="21"/>
      <c r="BCU152" s="21"/>
      <c r="BCV152" s="21"/>
      <c r="BCW152" s="21"/>
      <c r="BCX152" s="21"/>
      <c r="BCY152" s="21"/>
      <c r="BCZ152" s="21"/>
      <c r="BDA152" s="21"/>
      <c r="BDB152" s="21"/>
      <c r="BDC152" s="21"/>
      <c r="BDD152" s="21"/>
      <c r="BDE152" s="21"/>
      <c r="BDF152" s="21"/>
      <c r="BDG152" s="21"/>
      <c r="BDH152" s="21"/>
      <c r="BDI152" s="21"/>
      <c r="BDJ152" s="21"/>
      <c r="BDK152" s="21"/>
      <c r="BDL152" s="21"/>
      <c r="BDM152" s="21"/>
      <c r="BDN152" s="21"/>
      <c r="BDO152" s="21"/>
      <c r="BDP152" s="21"/>
      <c r="BDQ152" s="21"/>
      <c r="BDR152" s="21"/>
      <c r="BDS152" s="21"/>
      <c r="BDT152" s="21"/>
      <c r="BDU152" s="21"/>
      <c r="BDV152" s="21"/>
      <c r="BDW152" s="21"/>
      <c r="BDX152" s="21"/>
      <c r="BDY152" s="21"/>
      <c r="BDZ152" s="21"/>
      <c r="BEA152" s="21"/>
      <c r="BEB152" s="21"/>
      <c r="BEC152" s="21"/>
      <c r="BED152" s="21"/>
      <c r="BEE152" s="21"/>
      <c r="BEF152" s="21"/>
      <c r="BEG152" s="21"/>
      <c r="BEH152" s="21"/>
      <c r="BEI152" s="21"/>
      <c r="BEJ152" s="21"/>
      <c r="BEK152" s="21"/>
      <c r="BEL152" s="21"/>
      <c r="BEM152" s="21"/>
      <c r="BEN152" s="21"/>
      <c r="BEO152" s="21"/>
      <c r="BEP152" s="21"/>
      <c r="BEQ152" s="21"/>
      <c r="BER152" s="21"/>
      <c r="BES152" s="21"/>
      <c r="BET152" s="21"/>
      <c r="BEU152" s="21"/>
      <c r="BEV152" s="21"/>
      <c r="BEW152" s="21"/>
      <c r="BEX152" s="21"/>
      <c r="BEY152" s="21"/>
      <c r="BEZ152" s="21"/>
      <c r="BFA152" s="21"/>
      <c r="BFB152" s="21"/>
      <c r="BFC152" s="21"/>
      <c r="BFD152" s="21"/>
      <c r="BFE152" s="21"/>
      <c r="BFF152" s="21"/>
      <c r="BFG152" s="21"/>
      <c r="BFH152" s="21"/>
      <c r="BFI152" s="21"/>
      <c r="BFJ152" s="21"/>
      <c r="BFK152" s="21"/>
      <c r="BFL152" s="21"/>
      <c r="BFM152" s="21"/>
      <c r="BFN152" s="21"/>
      <c r="BFO152" s="21"/>
      <c r="BFP152" s="21"/>
      <c r="BFQ152" s="21"/>
      <c r="BFR152" s="21"/>
      <c r="BFS152" s="21"/>
      <c r="BFT152" s="21"/>
      <c r="BFU152" s="21"/>
      <c r="BFV152" s="21"/>
      <c r="BFW152" s="21"/>
      <c r="BFX152" s="21"/>
      <c r="BFY152" s="21"/>
      <c r="BFZ152" s="21"/>
      <c r="BGA152" s="21"/>
      <c r="BGB152" s="21"/>
      <c r="BGC152" s="21"/>
      <c r="BGD152" s="21"/>
      <c r="BGE152" s="21"/>
      <c r="BGF152" s="21"/>
      <c r="BGG152" s="21"/>
      <c r="BGH152" s="21"/>
      <c r="BGI152" s="21"/>
      <c r="BGJ152" s="21"/>
      <c r="BGK152" s="21"/>
      <c r="BGL152" s="21"/>
      <c r="BGM152" s="21"/>
      <c r="BGN152" s="21"/>
      <c r="BGO152" s="21"/>
      <c r="BGP152" s="21"/>
      <c r="BGQ152" s="21"/>
      <c r="BGR152" s="21"/>
      <c r="BGS152" s="21"/>
      <c r="BGT152" s="21"/>
      <c r="BGU152" s="21"/>
      <c r="BGV152" s="21"/>
      <c r="BGW152" s="21"/>
      <c r="BGX152" s="21"/>
      <c r="BGY152" s="21"/>
      <c r="BGZ152" s="21"/>
      <c r="BHA152" s="21"/>
      <c r="BHB152" s="21"/>
      <c r="BHC152" s="21"/>
      <c r="BHD152" s="21"/>
      <c r="BHE152" s="21"/>
      <c r="BHF152" s="21"/>
      <c r="BHG152" s="21"/>
      <c r="BHH152" s="21"/>
      <c r="BHI152" s="21"/>
      <c r="BHJ152" s="21"/>
      <c r="BHK152" s="21"/>
      <c r="BHL152" s="21"/>
      <c r="BHM152" s="21"/>
      <c r="BHN152" s="21"/>
      <c r="BHO152" s="21"/>
      <c r="BHP152" s="21"/>
      <c r="BHQ152" s="21"/>
      <c r="BHR152" s="21"/>
      <c r="BHS152" s="21"/>
      <c r="BHT152" s="21"/>
      <c r="BHU152" s="21"/>
      <c r="BHV152" s="21"/>
      <c r="BHW152" s="21"/>
      <c r="BHX152" s="21"/>
      <c r="BHY152" s="21"/>
      <c r="BHZ152" s="21"/>
      <c r="BIA152" s="21"/>
      <c r="BIB152" s="21"/>
      <c r="BIC152" s="21"/>
      <c r="BID152" s="21"/>
      <c r="BIE152" s="21"/>
      <c r="BIF152" s="21"/>
      <c r="BIG152" s="21"/>
      <c r="BIH152" s="21"/>
      <c r="BII152" s="21"/>
      <c r="BIJ152" s="21"/>
      <c r="BIK152" s="21"/>
      <c r="BIL152" s="21"/>
      <c r="BIM152" s="21"/>
      <c r="BIN152" s="21"/>
      <c r="BIO152" s="21"/>
      <c r="BIP152" s="21"/>
      <c r="BIQ152" s="21"/>
      <c r="BIR152" s="21"/>
      <c r="BIS152" s="21"/>
      <c r="BIT152" s="21"/>
      <c r="BIU152" s="21"/>
      <c r="BIV152" s="21"/>
      <c r="BIW152" s="21"/>
      <c r="BIX152" s="21"/>
      <c r="BIY152" s="21"/>
      <c r="BIZ152" s="21"/>
      <c r="BJA152" s="21"/>
      <c r="BJB152" s="21"/>
      <c r="BJC152" s="21"/>
      <c r="BJD152" s="21"/>
      <c r="BJE152" s="21"/>
      <c r="BJF152" s="21"/>
      <c r="BJG152" s="21"/>
      <c r="BJH152" s="21"/>
      <c r="BJI152" s="21"/>
      <c r="BJJ152" s="21"/>
      <c r="BJK152" s="21"/>
      <c r="BJL152" s="21"/>
      <c r="BJM152" s="21"/>
      <c r="BJN152" s="21"/>
      <c r="BJO152" s="21"/>
      <c r="BJP152" s="21"/>
      <c r="BJQ152" s="21"/>
      <c r="BJR152" s="21"/>
      <c r="BJS152" s="21"/>
      <c r="BJT152" s="21"/>
      <c r="BJU152" s="21"/>
      <c r="BJV152" s="21"/>
      <c r="BJW152" s="21"/>
      <c r="BJX152" s="21"/>
      <c r="BJY152" s="21"/>
      <c r="BJZ152" s="21"/>
      <c r="BKA152" s="21"/>
      <c r="BKB152" s="21"/>
      <c r="BKC152" s="21"/>
      <c r="BKD152" s="21"/>
      <c r="BKE152" s="21"/>
      <c r="BKF152" s="21"/>
      <c r="BKG152" s="21"/>
      <c r="BKH152" s="21"/>
      <c r="BKI152" s="21"/>
      <c r="BKJ152" s="21"/>
      <c r="BKK152" s="21"/>
      <c r="BKL152" s="21"/>
      <c r="BKM152" s="21"/>
      <c r="BKN152" s="21"/>
      <c r="BKO152" s="21"/>
      <c r="BKP152" s="21"/>
      <c r="BKQ152" s="21"/>
      <c r="BKR152" s="21"/>
      <c r="BKS152" s="21"/>
      <c r="BKT152" s="21"/>
      <c r="BKU152" s="21"/>
      <c r="BKV152" s="21"/>
      <c r="BKW152" s="21"/>
      <c r="BKX152" s="21"/>
      <c r="BKY152" s="21"/>
      <c r="BKZ152" s="21"/>
      <c r="BLA152" s="21"/>
      <c r="BLB152" s="21"/>
      <c r="BLC152" s="21"/>
      <c r="BLD152" s="21"/>
      <c r="BLE152" s="21"/>
      <c r="BLF152" s="21"/>
      <c r="BLG152" s="21"/>
      <c r="BLH152" s="21"/>
      <c r="BLI152" s="21"/>
      <c r="BLJ152" s="21"/>
      <c r="BLK152" s="21"/>
      <c r="BLL152" s="21"/>
      <c r="BLM152" s="21"/>
      <c r="BLN152" s="21"/>
      <c r="BLO152" s="21"/>
      <c r="BLP152" s="21"/>
      <c r="BLQ152" s="21"/>
      <c r="BLR152" s="21"/>
      <c r="BLS152" s="21"/>
      <c r="BLT152" s="21"/>
      <c r="BLU152" s="21"/>
      <c r="BLV152" s="21"/>
      <c r="BLW152" s="21"/>
      <c r="BLX152" s="21"/>
      <c r="BLY152" s="21"/>
      <c r="BLZ152" s="21"/>
      <c r="BMA152" s="21"/>
      <c r="BMB152" s="21"/>
      <c r="BMC152" s="21"/>
      <c r="BMD152" s="21"/>
      <c r="BME152" s="21"/>
      <c r="BMF152" s="21"/>
      <c r="BMG152" s="21"/>
      <c r="BMH152" s="21"/>
      <c r="BMI152" s="21"/>
      <c r="BMJ152" s="21"/>
      <c r="BMK152" s="21"/>
      <c r="BML152" s="21"/>
      <c r="BMM152" s="21"/>
      <c r="BMN152" s="21"/>
      <c r="BMO152" s="21"/>
      <c r="BMP152" s="21"/>
      <c r="BMQ152" s="21"/>
      <c r="BMR152" s="21"/>
      <c r="BMS152" s="21"/>
      <c r="BMT152" s="21"/>
      <c r="BMU152" s="21"/>
      <c r="BMV152" s="21"/>
      <c r="BMW152" s="21"/>
      <c r="BMX152" s="21"/>
      <c r="BMY152" s="21"/>
      <c r="BMZ152" s="21"/>
      <c r="BNA152" s="21"/>
      <c r="BNB152" s="21"/>
      <c r="BNC152" s="21"/>
      <c r="BND152" s="21"/>
      <c r="BNE152" s="21"/>
      <c r="BNF152" s="21"/>
      <c r="BNG152" s="21"/>
      <c r="BNH152" s="21"/>
      <c r="BNI152" s="21"/>
      <c r="BNJ152" s="21"/>
      <c r="BNK152" s="21"/>
      <c r="BNL152" s="21"/>
      <c r="BNM152" s="21"/>
      <c r="BNN152" s="21"/>
      <c r="BNO152" s="21"/>
      <c r="BNP152" s="21"/>
      <c r="BNQ152" s="21"/>
      <c r="BNR152" s="21"/>
      <c r="BNS152" s="21"/>
      <c r="BNT152" s="21"/>
      <c r="BNU152" s="21"/>
      <c r="BNV152" s="21"/>
      <c r="BNW152" s="21"/>
      <c r="BNX152" s="21"/>
      <c r="BNY152" s="21"/>
      <c r="BNZ152" s="21"/>
      <c r="BOA152" s="21"/>
      <c r="BOB152" s="21"/>
      <c r="BOC152" s="21"/>
      <c r="BOD152" s="21"/>
      <c r="BOE152" s="21"/>
      <c r="BOF152" s="21"/>
      <c r="BOG152" s="21"/>
      <c r="BOH152" s="21"/>
      <c r="BOI152" s="21"/>
      <c r="BOJ152" s="21"/>
      <c r="BOK152" s="21"/>
      <c r="BOL152" s="21"/>
      <c r="BOM152" s="21"/>
      <c r="BON152" s="21"/>
      <c r="BOO152" s="21"/>
      <c r="BOP152" s="21"/>
      <c r="BOQ152" s="21"/>
      <c r="BOR152" s="21"/>
      <c r="BOS152" s="21"/>
      <c r="BOT152" s="21"/>
      <c r="BOU152" s="21"/>
      <c r="BOV152" s="21"/>
      <c r="BOW152" s="21"/>
      <c r="BOX152" s="21"/>
      <c r="BOY152" s="21"/>
      <c r="BOZ152" s="21"/>
      <c r="BPA152" s="21"/>
      <c r="BPB152" s="21"/>
      <c r="BPC152" s="21"/>
      <c r="BPD152" s="21"/>
      <c r="BPE152" s="21"/>
      <c r="BPF152" s="21"/>
      <c r="BPG152" s="21"/>
      <c r="BPH152" s="21"/>
      <c r="BPI152" s="21"/>
      <c r="BPJ152" s="21"/>
      <c r="BPK152" s="21"/>
      <c r="BPL152" s="21"/>
      <c r="BPM152" s="21"/>
      <c r="BPN152" s="21"/>
      <c r="BPO152" s="21"/>
      <c r="BPP152" s="21"/>
      <c r="BPQ152" s="21"/>
      <c r="BPR152" s="21"/>
      <c r="BPS152" s="21"/>
      <c r="BPT152" s="21"/>
      <c r="BPU152" s="21"/>
      <c r="BPV152" s="21"/>
      <c r="BPW152" s="21"/>
      <c r="BPX152" s="21"/>
      <c r="BPY152" s="21"/>
      <c r="BPZ152" s="21"/>
      <c r="BQA152" s="21"/>
      <c r="BQB152" s="21"/>
      <c r="BQC152" s="21"/>
      <c r="BQD152" s="21"/>
      <c r="BQE152" s="21"/>
      <c r="BQF152" s="21"/>
      <c r="BQG152" s="21"/>
      <c r="BQH152" s="21"/>
      <c r="BQI152" s="21"/>
      <c r="BQJ152" s="21"/>
      <c r="BQK152" s="21"/>
      <c r="BQL152" s="21"/>
      <c r="BQM152" s="21"/>
      <c r="BQN152" s="21"/>
      <c r="BQO152" s="21"/>
      <c r="BQP152" s="21"/>
      <c r="BQQ152" s="21"/>
      <c r="BQR152" s="21"/>
      <c r="BQS152" s="21"/>
      <c r="BQT152" s="21"/>
      <c r="BQU152" s="21"/>
      <c r="BQV152" s="21"/>
      <c r="BQW152" s="21"/>
      <c r="BQX152" s="21"/>
      <c r="BQY152" s="21"/>
      <c r="BQZ152" s="21"/>
      <c r="BRA152" s="21"/>
      <c r="BRB152" s="21"/>
      <c r="BRC152" s="21"/>
      <c r="BRD152" s="21"/>
      <c r="BRE152" s="21"/>
      <c r="BRF152" s="21"/>
      <c r="BRG152" s="21"/>
      <c r="BRH152" s="21"/>
      <c r="BRI152" s="21"/>
      <c r="BRJ152" s="21"/>
      <c r="BRK152" s="21"/>
      <c r="BRL152" s="21"/>
      <c r="BRM152" s="21"/>
      <c r="BRN152" s="21"/>
      <c r="BRO152" s="21"/>
      <c r="BRP152" s="21"/>
      <c r="BRQ152" s="21"/>
      <c r="BRR152" s="21"/>
      <c r="BRS152" s="21"/>
      <c r="BRT152" s="21"/>
      <c r="BRU152" s="21"/>
      <c r="BRV152" s="21"/>
      <c r="BRW152" s="21"/>
      <c r="BRX152" s="21"/>
      <c r="BRY152" s="21"/>
      <c r="BRZ152" s="21"/>
      <c r="BSA152" s="21"/>
      <c r="BSB152" s="21"/>
      <c r="BSC152" s="21"/>
      <c r="BSD152" s="21"/>
      <c r="BSE152" s="21"/>
      <c r="BSF152" s="21"/>
      <c r="BSG152" s="21"/>
      <c r="BSH152" s="21"/>
      <c r="BSI152" s="21"/>
      <c r="BSJ152" s="21"/>
      <c r="BSK152" s="21"/>
      <c r="BSL152" s="21"/>
      <c r="BSM152" s="21"/>
      <c r="BSN152" s="21"/>
      <c r="BSO152" s="21"/>
      <c r="BSP152" s="21"/>
      <c r="BSQ152" s="21"/>
      <c r="BSR152" s="21"/>
      <c r="BSS152" s="21"/>
      <c r="BST152" s="21"/>
      <c r="BSU152" s="21"/>
      <c r="BSV152" s="21"/>
      <c r="BSW152" s="21"/>
      <c r="BSX152" s="21"/>
      <c r="BSY152" s="21"/>
      <c r="BSZ152" s="21"/>
      <c r="BTA152" s="21"/>
      <c r="BTB152" s="21"/>
      <c r="BTC152" s="21"/>
      <c r="BTD152" s="21"/>
      <c r="BTE152" s="21"/>
      <c r="BTF152" s="21"/>
      <c r="BTG152" s="21"/>
      <c r="BTH152" s="21"/>
      <c r="BTI152" s="21"/>
      <c r="BTJ152" s="21"/>
      <c r="BTK152" s="21"/>
      <c r="BTL152" s="21"/>
      <c r="BTM152" s="21"/>
      <c r="BTN152" s="21"/>
      <c r="BTO152" s="21"/>
      <c r="BTP152" s="21"/>
      <c r="BTQ152" s="21"/>
      <c r="BTR152" s="21"/>
      <c r="BTS152" s="21"/>
      <c r="BTT152" s="21"/>
      <c r="BTU152" s="21"/>
      <c r="BTV152" s="21"/>
      <c r="BTW152" s="21"/>
      <c r="BTX152" s="21"/>
      <c r="BTY152" s="21"/>
      <c r="BTZ152" s="21"/>
      <c r="BUA152" s="21"/>
      <c r="BUB152" s="21"/>
      <c r="BUC152" s="21"/>
      <c r="BUD152" s="21"/>
      <c r="BUE152" s="21"/>
      <c r="BUF152" s="21"/>
      <c r="BUG152" s="21"/>
      <c r="BUH152" s="21"/>
      <c r="BUI152" s="21"/>
      <c r="BUJ152" s="21"/>
      <c r="BUK152" s="21"/>
      <c r="BUL152" s="21"/>
      <c r="BUM152" s="21"/>
      <c r="BUN152" s="21"/>
      <c r="BUO152" s="21"/>
      <c r="BUP152" s="21"/>
      <c r="BUQ152" s="21"/>
      <c r="BUR152" s="21"/>
      <c r="BUS152" s="21"/>
      <c r="BUT152" s="21"/>
      <c r="BUU152" s="21"/>
      <c r="BUV152" s="21"/>
      <c r="BUW152" s="21"/>
      <c r="BUX152" s="21"/>
      <c r="BUY152" s="21"/>
      <c r="BUZ152" s="21"/>
      <c r="BVA152" s="21"/>
      <c r="BVB152" s="21"/>
      <c r="BVC152" s="21"/>
      <c r="BVD152" s="21"/>
      <c r="BVE152" s="21"/>
      <c r="BVF152" s="21"/>
      <c r="BVG152" s="21"/>
      <c r="BVH152" s="21"/>
      <c r="BVI152" s="21"/>
      <c r="BVJ152" s="21"/>
      <c r="BVK152" s="21"/>
      <c r="BVL152" s="21"/>
      <c r="BVM152" s="21"/>
      <c r="BVN152" s="21"/>
      <c r="BVO152" s="21"/>
      <c r="BVP152" s="21"/>
      <c r="BVQ152" s="21"/>
      <c r="BVR152" s="21"/>
      <c r="BVS152" s="21"/>
      <c r="BVT152" s="21"/>
      <c r="BVU152" s="21"/>
      <c r="BVV152" s="21"/>
      <c r="BVW152" s="21"/>
      <c r="BVX152" s="21"/>
      <c r="BVY152" s="21"/>
      <c r="BVZ152" s="21"/>
      <c r="BWA152" s="21"/>
      <c r="BWB152" s="21"/>
      <c r="BWC152" s="21"/>
      <c r="BWD152" s="21"/>
      <c r="BWE152" s="21"/>
      <c r="BWF152" s="21"/>
      <c r="BWG152" s="21"/>
      <c r="BWH152" s="21"/>
      <c r="BWI152" s="21"/>
      <c r="BWJ152" s="21"/>
      <c r="BWK152" s="21"/>
      <c r="BWL152" s="21"/>
      <c r="BWM152" s="21"/>
      <c r="BWN152" s="21"/>
      <c r="BWO152" s="21"/>
      <c r="BWP152" s="21"/>
      <c r="BWQ152" s="21"/>
      <c r="BWR152" s="21"/>
      <c r="BWS152" s="21"/>
      <c r="BWT152" s="21"/>
      <c r="BWU152" s="21"/>
      <c r="BWV152" s="21"/>
      <c r="BWW152" s="21"/>
      <c r="BWX152" s="21"/>
      <c r="BWY152" s="21"/>
      <c r="BWZ152" s="21"/>
      <c r="BXA152" s="21"/>
      <c r="BXB152" s="21"/>
      <c r="BXC152" s="21"/>
      <c r="BXD152" s="21"/>
      <c r="BXE152" s="21"/>
      <c r="BXF152" s="21"/>
      <c r="BXG152" s="21"/>
      <c r="BXH152" s="21"/>
      <c r="BXI152" s="21"/>
      <c r="BXJ152" s="21"/>
      <c r="BXK152" s="21"/>
      <c r="BXL152" s="21"/>
      <c r="BXM152" s="21"/>
      <c r="BXN152" s="21"/>
      <c r="BXO152" s="21"/>
      <c r="BXP152" s="21"/>
      <c r="BXQ152" s="21"/>
      <c r="BXR152" s="21"/>
      <c r="BXS152" s="21"/>
      <c r="BXT152" s="21"/>
      <c r="BXU152" s="21"/>
      <c r="BXV152" s="21"/>
      <c r="BXW152" s="21"/>
      <c r="BXX152" s="21"/>
      <c r="BXY152" s="21"/>
      <c r="BXZ152" s="21"/>
      <c r="BYA152" s="21"/>
      <c r="BYB152" s="21"/>
      <c r="BYC152" s="21"/>
      <c r="BYD152" s="21"/>
      <c r="BYE152" s="21"/>
      <c r="BYF152" s="21"/>
      <c r="BYG152" s="21"/>
      <c r="BYH152" s="21"/>
      <c r="BYI152" s="21"/>
      <c r="BYJ152" s="21"/>
      <c r="BYK152" s="21"/>
      <c r="BYL152" s="21"/>
      <c r="BYM152" s="21"/>
      <c r="BYN152" s="21"/>
      <c r="BYO152" s="21"/>
      <c r="BYP152" s="21"/>
      <c r="BYQ152" s="21"/>
      <c r="BYR152" s="21"/>
      <c r="BYS152" s="21"/>
      <c r="BYT152" s="21"/>
      <c r="BYU152" s="21"/>
      <c r="BYV152" s="21"/>
      <c r="BYW152" s="21"/>
      <c r="BYX152" s="21"/>
      <c r="BYY152" s="21"/>
      <c r="BYZ152" s="21"/>
      <c r="BZA152" s="21"/>
      <c r="BZB152" s="21"/>
      <c r="BZC152" s="21"/>
      <c r="BZD152" s="21"/>
      <c r="BZE152" s="21"/>
      <c r="BZF152" s="21"/>
      <c r="BZG152" s="21"/>
      <c r="BZH152" s="21"/>
      <c r="BZI152" s="21"/>
      <c r="BZJ152" s="21"/>
      <c r="BZK152" s="21"/>
      <c r="BZL152" s="21"/>
      <c r="BZM152" s="21"/>
      <c r="BZN152" s="21"/>
      <c r="BZO152" s="21"/>
      <c r="BZP152" s="21"/>
      <c r="BZQ152" s="21"/>
      <c r="BZR152" s="21"/>
      <c r="BZS152" s="21"/>
      <c r="BZT152" s="21"/>
      <c r="BZU152" s="21"/>
      <c r="BZV152" s="21"/>
      <c r="BZW152" s="21"/>
      <c r="BZX152" s="21"/>
      <c r="BZY152" s="21"/>
      <c r="BZZ152" s="21"/>
      <c r="CAA152" s="21"/>
      <c r="CAB152" s="21"/>
      <c r="CAC152" s="21"/>
      <c r="CAD152" s="21"/>
      <c r="CAE152" s="21"/>
      <c r="CAF152" s="21"/>
      <c r="CAG152" s="21"/>
      <c r="CAH152" s="21"/>
      <c r="CAI152" s="21"/>
      <c r="CAJ152" s="21"/>
      <c r="CAK152" s="21"/>
      <c r="CAL152" s="21"/>
      <c r="CAM152" s="21"/>
      <c r="CAN152" s="21"/>
      <c r="CAO152" s="21"/>
      <c r="CAP152" s="21"/>
      <c r="CAQ152" s="21"/>
      <c r="CAR152" s="21"/>
      <c r="CAS152" s="21"/>
      <c r="CAT152" s="21"/>
      <c r="CAU152" s="21"/>
      <c r="CAV152" s="21"/>
      <c r="CAW152" s="21"/>
      <c r="CAX152" s="21"/>
      <c r="CAY152" s="21"/>
      <c r="CAZ152" s="21"/>
      <c r="CBA152" s="21"/>
      <c r="CBB152" s="21"/>
      <c r="CBC152" s="21"/>
      <c r="CBD152" s="21"/>
      <c r="CBE152" s="21"/>
      <c r="CBF152" s="21"/>
      <c r="CBG152" s="21"/>
      <c r="CBH152" s="21"/>
      <c r="CBI152" s="21"/>
      <c r="CBJ152" s="21"/>
      <c r="CBK152" s="21"/>
      <c r="CBL152" s="21"/>
      <c r="CBM152" s="21"/>
      <c r="CBN152" s="21"/>
      <c r="CBO152" s="21"/>
      <c r="CBP152" s="21"/>
      <c r="CBQ152" s="21"/>
      <c r="CBR152" s="21"/>
      <c r="CBS152" s="21"/>
      <c r="CBT152" s="21"/>
      <c r="CBU152" s="21"/>
      <c r="CBV152" s="21"/>
      <c r="CBW152" s="21"/>
      <c r="CBX152" s="21"/>
      <c r="CBY152" s="21"/>
      <c r="CBZ152" s="21"/>
      <c r="CCA152" s="21"/>
      <c r="CCB152" s="21"/>
      <c r="CCC152" s="21"/>
      <c r="CCD152" s="21"/>
      <c r="CCE152" s="21"/>
      <c r="CCF152" s="21"/>
      <c r="CCG152" s="21"/>
      <c r="CCH152" s="21"/>
      <c r="CCI152" s="21"/>
      <c r="CCJ152" s="21"/>
      <c r="CCK152" s="21"/>
      <c r="CCL152" s="21"/>
      <c r="CCM152" s="21"/>
      <c r="CCN152" s="21"/>
      <c r="CCO152" s="21"/>
      <c r="CCP152" s="21"/>
      <c r="CCQ152" s="21"/>
      <c r="CCR152" s="21"/>
      <c r="CCS152" s="21"/>
      <c r="CCT152" s="21"/>
      <c r="CCU152" s="21"/>
      <c r="CCV152" s="21"/>
      <c r="CCW152" s="21"/>
      <c r="CCX152" s="21"/>
      <c r="CCY152" s="21"/>
      <c r="CCZ152" s="21"/>
      <c r="CDA152" s="21"/>
      <c r="CDB152" s="21"/>
      <c r="CDC152" s="21"/>
      <c r="CDD152" s="21"/>
      <c r="CDE152" s="21"/>
      <c r="CDF152" s="21"/>
      <c r="CDG152" s="21"/>
      <c r="CDH152" s="21"/>
      <c r="CDI152" s="21"/>
      <c r="CDJ152" s="21"/>
      <c r="CDK152" s="21"/>
      <c r="CDL152" s="21"/>
      <c r="CDM152" s="21"/>
      <c r="CDN152" s="21"/>
      <c r="CDO152" s="21"/>
      <c r="CDP152" s="21"/>
      <c r="CDQ152" s="21"/>
      <c r="CDR152" s="21"/>
      <c r="CDS152" s="21"/>
      <c r="CDT152" s="21"/>
      <c r="CDU152" s="21"/>
      <c r="CDV152" s="21"/>
      <c r="CDW152" s="21"/>
      <c r="CDX152" s="21"/>
      <c r="CDY152" s="21"/>
      <c r="CDZ152" s="21"/>
      <c r="CEA152" s="21"/>
      <c r="CEB152" s="21"/>
      <c r="CEC152" s="21"/>
      <c r="CED152" s="21"/>
      <c r="CEE152" s="21"/>
      <c r="CEF152" s="21"/>
      <c r="CEG152" s="21"/>
      <c r="CEH152" s="21"/>
      <c r="CEI152" s="21"/>
      <c r="CEJ152" s="21"/>
      <c r="CEK152" s="21"/>
      <c r="CEL152" s="21"/>
      <c r="CEM152" s="21"/>
      <c r="CEN152" s="21"/>
      <c r="CEO152" s="21"/>
      <c r="CEP152" s="21"/>
      <c r="CEQ152" s="21"/>
      <c r="CER152" s="21"/>
      <c r="CES152" s="21"/>
      <c r="CET152" s="21"/>
      <c r="CEU152" s="21"/>
      <c r="CEV152" s="21"/>
      <c r="CEW152" s="21"/>
      <c r="CEX152" s="21"/>
      <c r="CEY152" s="21"/>
      <c r="CEZ152" s="21"/>
      <c r="CFA152" s="21"/>
      <c r="CFB152" s="21"/>
      <c r="CFC152" s="21"/>
      <c r="CFD152" s="21"/>
      <c r="CFE152" s="21"/>
      <c r="CFF152" s="21"/>
      <c r="CFG152" s="21"/>
      <c r="CFH152" s="21"/>
      <c r="CFI152" s="21"/>
      <c r="CFJ152" s="21"/>
      <c r="CFK152" s="21"/>
      <c r="CFL152" s="21"/>
      <c r="CFM152" s="21"/>
      <c r="CFN152" s="21"/>
      <c r="CFO152" s="21"/>
      <c r="CFP152" s="21"/>
      <c r="CFQ152" s="21"/>
      <c r="CFR152" s="21"/>
      <c r="CFS152" s="21"/>
      <c r="CFT152" s="21"/>
      <c r="CFU152" s="21"/>
      <c r="CFV152" s="21"/>
      <c r="CFW152" s="21"/>
      <c r="CFX152" s="21"/>
      <c r="CFY152" s="21"/>
      <c r="CFZ152" s="21"/>
      <c r="CGA152" s="21"/>
      <c r="CGB152" s="21"/>
      <c r="CGC152" s="21"/>
      <c r="CGD152" s="21"/>
      <c r="CGE152" s="21"/>
      <c r="CGF152" s="21"/>
      <c r="CGG152" s="21"/>
      <c r="CGH152" s="21"/>
      <c r="CGI152" s="21"/>
      <c r="CGJ152" s="21"/>
      <c r="CGK152" s="21"/>
      <c r="CGL152" s="21"/>
      <c r="CGM152" s="21"/>
      <c r="CGN152" s="21"/>
      <c r="CGO152" s="21"/>
      <c r="CGP152" s="21"/>
      <c r="CGQ152" s="21"/>
      <c r="CGR152" s="21"/>
      <c r="CGS152" s="21"/>
      <c r="CGT152" s="21"/>
      <c r="CGU152" s="21"/>
      <c r="CGV152" s="21"/>
      <c r="CGW152" s="21"/>
      <c r="CGX152" s="21"/>
      <c r="CGY152" s="21"/>
      <c r="CGZ152" s="21"/>
      <c r="CHA152" s="21"/>
      <c r="CHB152" s="21"/>
      <c r="CHC152" s="21"/>
      <c r="CHD152" s="21"/>
      <c r="CHE152" s="21"/>
      <c r="CHF152" s="21"/>
      <c r="CHG152" s="21"/>
      <c r="CHH152" s="21"/>
      <c r="CHI152" s="21"/>
      <c r="CHJ152" s="21"/>
      <c r="CHK152" s="21"/>
      <c r="CHL152" s="21"/>
      <c r="CHM152" s="21"/>
      <c r="CHN152" s="21"/>
      <c r="CHO152" s="21"/>
      <c r="CHP152" s="21"/>
      <c r="CHQ152" s="21"/>
      <c r="CHR152" s="21"/>
      <c r="CHS152" s="21"/>
      <c r="CHT152" s="21"/>
      <c r="CHU152" s="21"/>
      <c r="CHV152" s="21"/>
      <c r="CHW152" s="21"/>
      <c r="CHX152" s="21"/>
      <c r="CHY152" s="21"/>
      <c r="CHZ152" s="21"/>
      <c r="CIA152" s="21"/>
      <c r="CIB152" s="21"/>
      <c r="CIC152" s="21"/>
      <c r="CID152" s="21"/>
      <c r="CIE152" s="21"/>
      <c r="CIF152" s="21"/>
      <c r="CIG152" s="21"/>
      <c r="CIH152" s="21"/>
      <c r="CII152" s="21"/>
      <c r="CIJ152" s="21"/>
      <c r="CIK152" s="21"/>
      <c r="CIL152" s="21"/>
      <c r="CIM152" s="21"/>
      <c r="CIN152" s="21"/>
      <c r="CIO152" s="21"/>
      <c r="CIP152" s="21"/>
      <c r="CIQ152" s="21"/>
      <c r="CIR152" s="21"/>
      <c r="CIS152" s="21"/>
      <c r="CIT152" s="21"/>
      <c r="CIU152" s="21"/>
      <c r="CIV152" s="21"/>
      <c r="CIW152" s="21"/>
      <c r="CIX152" s="21"/>
      <c r="CIY152" s="21"/>
      <c r="CIZ152" s="21"/>
      <c r="CJA152" s="21"/>
      <c r="CJB152" s="21"/>
      <c r="CJC152" s="21"/>
      <c r="CJD152" s="21"/>
      <c r="CJE152" s="21"/>
      <c r="CJF152" s="21"/>
      <c r="CJG152" s="21"/>
      <c r="CJH152" s="21"/>
      <c r="CJI152" s="21"/>
      <c r="CJJ152" s="21"/>
      <c r="CJK152" s="21"/>
      <c r="CJL152" s="21"/>
      <c r="CJM152" s="21"/>
      <c r="CJN152" s="21"/>
      <c r="CJO152" s="21"/>
      <c r="CJP152" s="21"/>
      <c r="CJQ152" s="21"/>
      <c r="CJR152" s="21"/>
      <c r="CJS152" s="21"/>
      <c r="CJT152" s="21"/>
      <c r="CJU152" s="21"/>
      <c r="CJV152" s="21"/>
      <c r="CJW152" s="21"/>
      <c r="CJX152" s="21"/>
      <c r="CJY152" s="21"/>
      <c r="CJZ152" s="21"/>
      <c r="CKA152" s="21"/>
      <c r="CKB152" s="21"/>
      <c r="CKC152" s="21"/>
      <c r="CKD152" s="21"/>
      <c r="CKE152" s="21"/>
      <c r="CKF152" s="21"/>
      <c r="CKG152" s="21"/>
      <c r="CKH152" s="21"/>
      <c r="CKI152" s="21"/>
      <c r="CKJ152" s="21"/>
      <c r="CKK152" s="21"/>
      <c r="CKL152" s="21"/>
      <c r="CKM152" s="21"/>
      <c r="CKN152" s="21"/>
      <c r="CKO152" s="21"/>
      <c r="CKP152" s="21"/>
      <c r="CKQ152" s="21"/>
      <c r="CKR152" s="21"/>
      <c r="CKS152" s="21"/>
      <c r="CKT152" s="21"/>
      <c r="CKU152" s="21"/>
      <c r="CKV152" s="21"/>
      <c r="CKW152" s="21"/>
      <c r="CKX152" s="21"/>
      <c r="CKY152" s="21"/>
      <c r="CKZ152" s="21"/>
      <c r="CLA152" s="21"/>
      <c r="CLB152" s="21"/>
      <c r="CLC152" s="21"/>
      <c r="CLD152" s="21"/>
      <c r="CLE152" s="21"/>
      <c r="CLF152" s="21"/>
      <c r="CLG152" s="21"/>
      <c r="CLH152" s="21"/>
      <c r="CLI152" s="21"/>
      <c r="CLJ152" s="21"/>
      <c r="CLK152" s="21"/>
      <c r="CLL152" s="21"/>
      <c r="CLM152" s="21"/>
      <c r="CLN152" s="21"/>
      <c r="CLO152" s="21"/>
      <c r="CLP152" s="21"/>
      <c r="CLQ152" s="21"/>
      <c r="CLR152" s="21"/>
      <c r="CLS152" s="21"/>
      <c r="CLT152" s="21"/>
      <c r="CLU152" s="21"/>
      <c r="CLV152" s="21"/>
      <c r="CLW152" s="21"/>
      <c r="CLX152" s="21"/>
      <c r="CLY152" s="21"/>
      <c r="CLZ152" s="21"/>
      <c r="CMA152" s="21"/>
      <c r="CMB152" s="21"/>
      <c r="CMC152" s="21"/>
      <c r="CMD152" s="21"/>
      <c r="CME152" s="21"/>
      <c r="CMF152" s="21"/>
      <c r="CMG152" s="21"/>
      <c r="CMH152" s="21"/>
      <c r="CMI152" s="21"/>
      <c r="CMJ152" s="21"/>
      <c r="CMK152" s="21"/>
      <c r="CML152" s="21"/>
      <c r="CMM152" s="21"/>
      <c r="CMN152" s="21"/>
      <c r="CMO152" s="21"/>
      <c r="CMP152" s="21"/>
      <c r="CMQ152" s="21"/>
      <c r="CMR152" s="21"/>
      <c r="CMS152" s="21"/>
      <c r="CMT152" s="21"/>
      <c r="CMU152" s="21"/>
      <c r="CMV152" s="21"/>
      <c r="CMW152" s="21"/>
      <c r="CMX152" s="21"/>
      <c r="CMY152" s="21"/>
      <c r="CMZ152" s="21"/>
      <c r="CNA152" s="21"/>
      <c r="CNB152" s="21"/>
      <c r="CNC152" s="21"/>
      <c r="CND152" s="21"/>
      <c r="CNE152" s="21"/>
      <c r="CNF152" s="21"/>
      <c r="CNG152" s="21"/>
      <c r="CNH152" s="21"/>
      <c r="CNI152" s="21"/>
      <c r="CNJ152" s="21"/>
      <c r="CNK152" s="21"/>
      <c r="CNL152" s="21"/>
      <c r="CNM152" s="21"/>
      <c r="CNN152" s="21"/>
      <c r="CNO152" s="21"/>
      <c r="CNP152" s="21"/>
      <c r="CNQ152" s="21"/>
      <c r="CNR152" s="21"/>
      <c r="CNS152" s="21"/>
      <c r="CNT152" s="21"/>
      <c r="CNU152" s="21"/>
      <c r="CNV152" s="21"/>
      <c r="CNW152" s="21"/>
      <c r="CNX152" s="21"/>
      <c r="CNY152" s="21"/>
      <c r="CNZ152" s="21"/>
      <c r="COA152" s="21"/>
      <c r="COB152" s="21"/>
      <c r="COC152" s="21"/>
      <c r="COD152" s="21"/>
      <c r="COE152" s="21"/>
      <c r="COF152" s="21"/>
      <c r="COG152" s="21"/>
      <c r="COH152" s="21"/>
      <c r="COI152" s="21"/>
      <c r="COJ152" s="21"/>
      <c r="COK152" s="21"/>
      <c r="COL152" s="21"/>
      <c r="COM152" s="21"/>
      <c r="CON152" s="21"/>
      <c r="COO152" s="21"/>
      <c r="COP152" s="21"/>
      <c r="COQ152" s="21"/>
      <c r="COR152" s="21"/>
      <c r="COS152" s="21"/>
      <c r="COT152" s="21"/>
      <c r="COU152" s="21"/>
      <c r="COV152" s="21"/>
      <c r="COW152" s="21"/>
      <c r="COX152" s="21"/>
      <c r="COY152" s="21"/>
      <c r="COZ152" s="21"/>
      <c r="CPA152" s="21"/>
      <c r="CPB152" s="21"/>
      <c r="CPC152" s="21"/>
      <c r="CPD152" s="21"/>
      <c r="CPE152" s="21"/>
      <c r="CPF152" s="21"/>
      <c r="CPG152" s="21"/>
      <c r="CPH152" s="21"/>
      <c r="CPI152" s="21"/>
      <c r="CPJ152" s="21"/>
      <c r="CPK152" s="21"/>
      <c r="CPL152" s="21"/>
      <c r="CPM152" s="21"/>
      <c r="CPN152" s="21"/>
      <c r="CPO152" s="21"/>
      <c r="CPP152" s="21"/>
      <c r="CPQ152" s="21"/>
      <c r="CPR152" s="21"/>
      <c r="CPS152" s="21"/>
      <c r="CPT152" s="21"/>
      <c r="CPU152" s="21"/>
      <c r="CPV152" s="21"/>
      <c r="CPW152" s="21"/>
      <c r="CPX152" s="21"/>
      <c r="CPY152" s="21"/>
      <c r="CPZ152" s="21"/>
      <c r="CQA152" s="21"/>
      <c r="CQB152" s="21"/>
      <c r="CQC152" s="21"/>
      <c r="CQD152" s="21"/>
      <c r="CQE152" s="21"/>
      <c r="CQF152" s="21"/>
      <c r="CQG152" s="21"/>
      <c r="CQH152" s="21"/>
      <c r="CQI152" s="21"/>
      <c r="CQJ152" s="21"/>
      <c r="CQK152" s="21"/>
      <c r="CQL152" s="21"/>
      <c r="CQM152" s="21"/>
      <c r="CQN152" s="21"/>
      <c r="CQO152" s="21"/>
      <c r="CQP152" s="21"/>
      <c r="CQQ152" s="21"/>
      <c r="CQR152" s="21"/>
      <c r="CQS152" s="21"/>
      <c r="CQT152" s="21"/>
      <c r="CQU152" s="21"/>
      <c r="CQV152" s="21"/>
      <c r="CQW152" s="21"/>
      <c r="CQX152" s="21"/>
      <c r="CQY152" s="21"/>
      <c r="CQZ152" s="21"/>
      <c r="CRA152" s="21"/>
      <c r="CRB152" s="21"/>
      <c r="CRC152" s="21"/>
      <c r="CRD152" s="21"/>
      <c r="CRE152" s="21"/>
      <c r="CRF152" s="21"/>
      <c r="CRG152" s="21"/>
      <c r="CRH152" s="21"/>
      <c r="CRI152" s="21"/>
      <c r="CRJ152" s="21"/>
      <c r="CRK152" s="21"/>
      <c r="CRL152" s="21"/>
      <c r="CRM152" s="21"/>
      <c r="CRN152" s="21"/>
      <c r="CRO152" s="21"/>
      <c r="CRP152" s="21"/>
      <c r="CRQ152" s="21"/>
      <c r="CRR152" s="21"/>
      <c r="CRS152" s="21"/>
      <c r="CRT152" s="21"/>
      <c r="CRU152" s="21"/>
      <c r="CRV152" s="21"/>
      <c r="CRW152" s="21"/>
      <c r="CRX152" s="21"/>
      <c r="CRY152" s="21"/>
      <c r="CRZ152" s="21"/>
      <c r="CSA152" s="21"/>
      <c r="CSB152" s="21"/>
      <c r="CSC152" s="21"/>
      <c r="CSD152" s="21"/>
      <c r="CSE152" s="21"/>
      <c r="CSF152" s="21"/>
      <c r="CSG152" s="21"/>
      <c r="CSH152" s="21"/>
      <c r="CSI152" s="21"/>
      <c r="CSJ152" s="21"/>
      <c r="CSK152" s="21"/>
      <c r="CSL152" s="21"/>
      <c r="CSM152" s="21"/>
      <c r="CSN152" s="21"/>
      <c r="CSO152" s="21"/>
      <c r="CSP152" s="21"/>
      <c r="CSQ152" s="21"/>
      <c r="CSR152" s="21"/>
      <c r="CSS152" s="21"/>
      <c r="CST152" s="21"/>
      <c r="CSU152" s="21"/>
      <c r="CSV152" s="21"/>
      <c r="CSW152" s="21"/>
      <c r="CSX152" s="21"/>
      <c r="CSY152" s="21"/>
      <c r="CSZ152" s="21"/>
      <c r="CTA152" s="21"/>
      <c r="CTB152" s="21"/>
      <c r="CTC152" s="21"/>
      <c r="CTD152" s="21"/>
      <c r="CTE152" s="21"/>
      <c r="CTF152" s="21"/>
      <c r="CTG152" s="21"/>
      <c r="CTH152" s="21"/>
      <c r="CTI152" s="21"/>
      <c r="CTJ152" s="21"/>
      <c r="CTK152" s="21"/>
      <c r="CTL152" s="21"/>
      <c r="CTM152" s="21"/>
      <c r="CTN152" s="21"/>
      <c r="CTO152" s="21"/>
      <c r="CTP152" s="21"/>
      <c r="CTQ152" s="21"/>
      <c r="CTR152" s="21"/>
      <c r="CTS152" s="21"/>
      <c r="CTT152" s="21"/>
      <c r="CTU152" s="21"/>
      <c r="CTV152" s="21"/>
      <c r="CTW152" s="21"/>
      <c r="CTX152" s="21"/>
      <c r="CTY152" s="21"/>
      <c r="CTZ152" s="21"/>
      <c r="CUA152" s="21"/>
      <c r="CUB152" s="21"/>
      <c r="CUC152" s="21"/>
      <c r="CUD152" s="21"/>
      <c r="CUE152" s="21"/>
      <c r="CUF152" s="21"/>
      <c r="CUG152" s="21"/>
      <c r="CUH152" s="21"/>
      <c r="CUI152" s="21"/>
      <c r="CUJ152" s="21"/>
      <c r="CUK152" s="21"/>
      <c r="CUL152" s="21"/>
      <c r="CUM152" s="21"/>
      <c r="CUN152" s="21"/>
      <c r="CUO152" s="21"/>
      <c r="CUP152" s="21"/>
      <c r="CUQ152" s="21"/>
      <c r="CUR152" s="21"/>
      <c r="CUS152" s="21"/>
      <c r="CUT152" s="21"/>
      <c r="CUU152" s="21"/>
      <c r="CUV152" s="21"/>
      <c r="CUW152" s="21"/>
      <c r="CUX152" s="21"/>
      <c r="CUY152" s="21"/>
      <c r="CUZ152" s="21"/>
      <c r="CVA152" s="21"/>
      <c r="CVB152" s="21"/>
      <c r="CVC152" s="21"/>
      <c r="CVD152" s="21"/>
      <c r="CVE152" s="21"/>
      <c r="CVF152" s="21"/>
      <c r="CVG152" s="21"/>
      <c r="CVH152" s="21"/>
      <c r="CVI152" s="21"/>
      <c r="CVJ152" s="21"/>
      <c r="CVK152" s="21"/>
      <c r="CVL152" s="21"/>
      <c r="CVM152" s="21"/>
      <c r="CVN152" s="21"/>
      <c r="CVO152" s="21"/>
      <c r="CVP152" s="21"/>
      <c r="CVQ152" s="21"/>
      <c r="CVR152" s="21"/>
      <c r="CVS152" s="21"/>
      <c r="CVT152" s="21"/>
      <c r="CVU152" s="21"/>
      <c r="CVV152" s="21"/>
      <c r="CVW152" s="21"/>
      <c r="CVX152" s="21"/>
      <c r="CVY152" s="21"/>
      <c r="CVZ152" s="21"/>
      <c r="CWA152" s="21"/>
      <c r="CWB152" s="21"/>
      <c r="CWC152" s="21"/>
      <c r="CWD152" s="21"/>
      <c r="CWE152" s="21"/>
      <c r="CWF152" s="21"/>
      <c r="CWG152" s="21"/>
      <c r="CWH152" s="21"/>
      <c r="CWI152" s="21"/>
      <c r="CWJ152" s="21"/>
      <c r="CWK152" s="21"/>
      <c r="CWL152" s="21"/>
      <c r="CWM152" s="21"/>
      <c r="CWN152" s="21"/>
      <c r="CWO152" s="21"/>
      <c r="CWP152" s="21"/>
      <c r="CWQ152" s="21"/>
      <c r="CWR152" s="21"/>
      <c r="CWS152" s="21"/>
      <c r="CWT152" s="21"/>
      <c r="CWU152" s="21"/>
      <c r="CWV152" s="21"/>
      <c r="CWW152" s="21"/>
      <c r="CWX152" s="21"/>
      <c r="CWY152" s="21"/>
      <c r="CWZ152" s="21"/>
      <c r="CXA152" s="21"/>
      <c r="CXB152" s="21"/>
      <c r="CXC152" s="21"/>
      <c r="CXD152" s="21"/>
      <c r="CXE152" s="21"/>
      <c r="CXF152" s="21"/>
      <c r="CXG152" s="21"/>
      <c r="CXH152" s="21"/>
      <c r="CXI152" s="21"/>
      <c r="CXJ152" s="21"/>
      <c r="CXK152" s="21"/>
      <c r="CXL152" s="21"/>
      <c r="CXM152" s="21"/>
      <c r="CXN152" s="21"/>
      <c r="CXO152" s="21"/>
      <c r="CXP152" s="21"/>
      <c r="CXQ152" s="21"/>
      <c r="CXR152" s="21"/>
      <c r="CXS152" s="21"/>
      <c r="CXT152" s="21"/>
      <c r="CXU152" s="21"/>
      <c r="CXV152" s="21"/>
      <c r="CXW152" s="21"/>
      <c r="CXX152" s="21"/>
      <c r="CXY152" s="21"/>
      <c r="CXZ152" s="21"/>
      <c r="CYA152" s="21"/>
      <c r="CYB152" s="21"/>
      <c r="CYC152" s="21"/>
      <c r="CYD152" s="21"/>
      <c r="CYE152" s="21"/>
      <c r="CYF152" s="21"/>
      <c r="CYG152" s="21"/>
      <c r="CYH152" s="21"/>
      <c r="CYI152" s="21"/>
      <c r="CYJ152" s="21"/>
      <c r="CYK152" s="21"/>
      <c r="CYL152" s="21"/>
      <c r="CYM152" s="21"/>
      <c r="CYN152" s="21"/>
      <c r="CYO152" s="21"/>
      <c r="CYP152" s="21"/>
      <c r="CYQ152" s="21"/>
      <c r="CYR152" s="21"/>
      <c r="CYS152" s="21"/>
      <c r="CYT152" s="21"/>
      <c r="CYU152" s="21"/>
      <c r="CYV152" s="21"/>
      <c r="CYW152" s="21"/>
      <c r="CYX152" s="21"/>
      <c r="CYY152" s="21"/>
      <c r="CYZ152" s="21"/>
      <c r="CZA152" s="21"/>
      <c r="CZB152" s="21"/>
      <c r="CZC152" s="21"/>
      <c r="CZD152" s="21"/>
      <c r="CZE152" s="21"/>
      <c r="CZF152" s="21"/>
      <c r="CZG152" s="21"/>
      <c r="CZH152" s="21"/>
      <c r="CZI152" s="21"/>
      <c r="CZJ152" s="21"/>
      <c r="CZK152" s="21"/>
      <c r="CZL152" s="21"/>
      <c r="CZM152" s="21"/>
      <c r="CZN152" s="21"/>
      <c r="CZO152" s="21"/>
      <c r="CZP152" s="21"/>
      <c r="CZQ152" s="21"/>
      <c r="CZR152" s="21"/>
      <c r="CZS152" s="21"/>
      <c r="CZT152" s="21"/>
      <c r="CZU152" s="21"/>
      <c r="CZV152" s="21"/>
      <c r="CZW152" s="21"/>
      <c r="CZX152" s="21"/>
      <c r="CZY152" s="21"/>
      <c r="CZZ152" s="21"/>
      <c r="DAA152" s="21"/>
      <c r="DAB152" s="21"/>
      <c r="DAC152" s="21"/>
      <c r="DAD152" s="21"/>
      <c r="DAE152" s="21"/>
      <c r="DAF152" s="21"/>
      <c r="DAG152" s="21"/>
      <c r="DAH152" s="21"/>
      <c r="DAI152" s="21"/>
      <c r="DAJ152" s="21"/>
      <c r="DAK152" s="21"/>
      <c r="DAL152" s="21"/>
      <c r="DAM152" s="21"/>
      <c r="DAN152" s="21"/>
      <c r="DAO152" s="21"/>
      <c r="DAP152" s="21"/>
      <c r="DAQ152" s="21"/>
      <c r="DAR152" s="21"/>
      <c r="DAS152" s="21"/>
      <c r="DAT152" s="21"/>
      <c r="DAU152" s="21"/>
      <c r="DAV152" s="21"/>
      <c r="DAW152" s="21"/>
      <c r="DAX152" s="21"/>
      <c r="DAY152" s="21"/>
      <c r="DAZ152" s="21"/>
      <c r="DBA152" s="21"/>
      <c r="DBB152" s="21"/>
      <c r="DBC152" s="21"/>
      <c r="DBD152" s="21"/>
      <c r="DBE152" s="21"/>
      <c r="DBF152" s="21"/>
      <c r="DBG152" s="21"/>
      <c r="DBH152" s="21"/>
      <c r="DBI152" s="21"/>
      <c r="DBJ152" s="21"/>
      <c r="DBK152" s="21"/>
      <c r="DBL152" s="21"/>
      <c r="DBM152" s="21"/>
      <c r="DBN152" s="21"/>
      <c r="DBO152" s="21"/>
      <c r="DBP152" s="21"/>
      <c r="DBQ152" s="21"/>
      <c r="DBR152" s="21"/>
      <c r="DBS152" s="21"/>
      <c r="DBT152" s="21"/>
      <c r="DBU152" s="21"/>
      <c r="DBV152" s="21"/>
      <c r="DBW152" s="21"/>
      <c r="DBX152" s="21"/>
      <c r="DBY152" s="21"/>
      <c r="DBZ152" s="21"/>
      <c r="DCA152" s="21"/>
      <c r="DCB152" s="21"/>
      <c r="DCC152" s="21"/>
      <c r="DCD152" s="21"/>
      <c r="DCE152" s="21"/>
      <c r="DCF152" s="21"/>
      <c r="DCG152" s="21"/>
      <c r="DCH152" s="21"/>
      <c r="DCI152" s="21"/>
      <c r="DCJ152" s="21"/>
      <c r="DCK152" s="21"/>
      <c r="DCL152" s="21"/>
      <c r="DCM152" s="21"/>
      <c r="DCN152" s="21"/>
      <c r="DCO152" s="21"/>
      <c r="DCP152" s="21"/>
      <c r="DCQ152" s="21"/>
      <c r="DCR152" s="21"/>
      <c r="DCS152" s="21"/>
      <c r="DCT152" s="21"/>
      <c r="DCU152" s="21"/>
      <c r="DCV152" s="21"/>
      <c r="DCW152" s="21"/>
      <c r="DCX152" s="21"/>
      <c r="DCY152" s="21"/>
      <c r="DCZ152" s="21"/>
      <c r="DDA152" s="21"/>
      <c r="DDB152" s="21"/>
      <c r="DDC152" s="21"/>
      <c r="DDD152" s="21"/>
      <c r="DDE152" s="21"/>
      <c r="DDF152" s="21"/>
      <c r="DDG152" s="21"/>
      <c r="DDH152" s="21"/>
      <c r="DDI152" s="21"/>
      <c r="DDJ152" s="21"/>
      <c r="DDK152" s="21"/>
      <c r="DDL152" s="21"/>
      <c r="DDM152" s="21"/>
      <c r="DDN152" s="21"/>
      <c r="DDO152" s="21"/>
      <c r="DDP152" s="21"/>
      <c r="DDQ152" s="21"/>
      <c r="DDR152" s="21"/>
      <c r="DDS152" s="21"/>
      <c r="DDT152" s="21"/>
      <c r="DDU152" s="21"/>
      <c r="DDV152" s="21"/>
      <c r="DDW152" s="21"/>
      <c r="DDX152" s="21"/>
      <c r="DDY152" s="21"/>
      <c r="DDZ152" s="21"/>
      <c r="DEA152" s="21"/>
      <c r="DEB152" s="21"/>
      <c r="DEC152" s="21"/>
      <c r="DED152" s="21"/>
      <c r="DEE152" s="21"/>
      <c r="DEF152" s="21"/>
      <c r="DEG152" s="21"/>
      <c r="DEH152" s="21"/>
      <c r="DEI152" s="21"/>
      <c r="DEJ152" s="21"/>
      <c r="DEK152" s="21"/>
      <c r="DEL152" s="21"/>
      <c r="DEM152" s="21"/>
      <c r="DEN152" s="21"/>
      <c r="DEO152" s="21"/>
      <c r="DEP152" s="21"/>
      <c r="DEQ152" s="21"/>
      <c r="DER152" s="21"/>
      <c r="DES152" s="21"/>
      <c r="DET152" s="21"/>
      <c r="DEU152" s="21"/>
      <c r="DEV152" s="21"/>
      <c r="DEW152" s="21"/>
      <c r="DEX152" s="21"/>
      <c r="DEY152" s="21"/>
      <c r="DEZ152" s="21"/>
      <c r="DFA152" s="21"/>
      <c r="DFB152" s="21"/>
      <c r="DFC152" s="21"/>
      <c r="DFD152" s="21"/>
      <c r="DFE152" s="21"/>
      <c r="DFF152" s="21"/>
      <c r="DFG152" s="21"/>
      <c r="DFH152" s="21"/>
      <c r="DFI152" s="21"/>
      <c r="DFJ152" s="21"/>
      <c r="DFK152" s="21"/>
      <c r="DFL152" s="21"/>
      <c r="DFM152" s="21"/>
      <c r="DFN152" s="21"/>
      <c r="DFO152" s="21"/>
      <c r="DFP152" s="21"/>
      <c r="DFQ152" s="21"/>
      <c r="DFR152" s="21"/>
      <c r="DFS152" s="21"/>
      <c r="DFT152" s="21"/>
      <c r="DFU152" s="21"/>
      <c r="DFV152" s="21"/>
      <c r="DFW152" s="21"/>
      <c r="DFX152" s="21"/>
      <c r="DFY152" s="21"/>
      <c r="DFZ152" s="21"/>
      <c r="DGA152" s="21"/>
      <c r="DGB152" s="21"/>
      <c r="DGC152" s="21"/>
      <c r="DGD152" s="21"/>
      <c r="DGE152" s="21"/>
      <c r="DGF152" s="21"/>
      <c r="DGG152" s="21"/>
      <c r="DGH152" s="21"/>
      <c r="DGI152" s="21"/>
      <c r="DGJ152" s="21"/>
      <c r="DGK152" s="21"/>
      <c r="DGL152" s="21"/>
      <c r="DGM152" s="21"/>
      <c r="DGN152" s="21"/>
      <c r="DGO152" s="21"/>
      <c r="DGP152" s="21"/>
      <c r="DGQ152" s="21"/>
      <c r="DGR152" s="21"/>
      <c r="DGS152" s="21"/>
      <c r="DGT152" s="21"/>
      <c r="DGU152" s="21"/>
      <c r="DGV152" s="21"/>
      <c r="DGW152" s="21"/>
      <c r="DGX152" s="21"/>
      <c r="DGY152" s="21"/>
      <c r="DGZ152" s="21"/>
      <c r="DHA152" s="21"/>
      <c r="DHB152" s="21"/>
      <c r="DHC152" s="21"/>
      <c r="DHD152" s="21"/>
      <c r="DHE152" s="21"/>
      <c r="DHF152" s="21"/>
      <c r="DHG152" s="21"/>
      <c r="DHH152" s="21"/>
      <c r="DHI152" s="21"/>
      <c r="DHJ152" s="21"/>
      <c r="DHK152" s="21"/>
      <c r="DHL152" s="21"/>
      <c r="DHM152" s="21"/>
      <c r="DHN152" s="21"/>
      <c r="DHO152" s="21"/>
      <c r="DHP152" s="21"/>
      <c r="DHQ152" s="21"/>
      <c r="DHR152" s="21"/>
      <c r="DHS152" s="21"/>
      <c r="DHT152" s="21"/>
      <c r="DHU152" s="21"/>
      <c r="DHV152" s="21"/>
      <c r="DHW152" s="21"/>
      <c r="DHX152" s="21"/>
      <c r="DHY152" s="21"/>
      <c r="DHZ152" s="21"/>
      <c r="DIA152" s="21"/>
      <c r="DIB152" s="21"/>
      <c r="DIC152" s="21"/>
      <c r="DID152" s="21"/>
      <c r="DIE152" s="21"/>
      <c r="DIF152" s="21"/>
      <c r="DIG152" s="21"/>
      <c r="DIH152" s="21"/>
      <c r="DII152" s="21"/>
      <c r="DIJ152" s="21"/>
      <c r="DIK152" s="21"/>
      <c r="DIL152" s="21"/>
      <c r="DIM152" s="21"/>
      <c r="DIN152" s="21"/>
      <c r="DIO152" s="21"/>
      <c r="DIP152" s="21"/>
      <c r="DIQ152" s="21"/>
      <c r="DIR152" s="21"/>
      <c r="DIS152" s="21"/>
      <c r="DIT152" s="21"/>
      <c r="DIU152" s="21"/>
      <c r="DIV152" s="21"/>
      <c r="DIW152" s="21"/>
      <c r="DIX152" s="21"/>
      <c r="DIY152" s="21"/>
      <c r="DIZ152" s="21"/>
      <c r="DJA152" s="21"/>
      <c r="DJB152" s="21"/>
      <c r="DJC152" s="21"/>
      <c r="DJD152" s="21"/>
      <c r="DJE152" s="21"/>
      <c r="DJF152" s="21"/>
      <c r="DJG152" s="21"/>
      <c r="DJH152" s="21"/>
      <c r="DJI152" s="21"/>
      <c r="DJJ152" s="21"/>
      <c r="DJK152" s="21"/>
      <c r="DJL152" s="21"/>
      <c r="DJM152" s="21"/>
      <c r="DJN152" s="21"/>
      <c r="DJO152" s="21"/>
      <c r="DJP152" s="21"/>
      <c r="DJQ152" s="21"/>
      <c r="DJR152" s="21"/>
      <c r="DJS152" s="21"/>
      <c r="DJT152" s="21"/>
      <c r="DJU152" s="21"/>
      <c r="DJV152" s="21"/>
      <c r="DJW152" s="21"/>
      <c r="DJX152" s="21"/>
      <c r="DJY152" s="21"/>
      <c r="DJZ152" s="21"/>
      <c r="DKA152" s="21"/>
      <c r="DKB152" s="21"/>
      <c r="DKC152" s="21"/>
      <c r="DKD152" s="21"/>
      <c r="DKE152" s="21"/>
      <c r="DKF152" s="21"/>
      <c r="DKG152" s="21"/>
      <c r="DKH152" s="21"/>
      <c r="DKI152" s="21"/>
      <c r="DKJ152" s="21"/>
      <c r="DKK152" s="21"/>
      <c r="DKL152" s="21"/>
      <c r="DKM152" s="21"/>
      <c r="DKN152" s="21"/>
      <c r="DKO152" s="21"/>
      <c r="DKP152" s="21"/>
      <c r="DKQ152" s="21"/>
      <c r="DKR152" s="21"/>
      <c r="DKS152" s="21"/>
      <c r="DKT152" s="21"/>
      <c r="DKU152" s="21"/>
      <c r="DKV152" s="21"/>
      <c r="DKW152" s="21"/>
      <c r="DKX152" s="21"/>
      <c r="DKY152" s="21"/>
      <c r="DKZ152" s="21"/>
      <c r="DLA152" s="21"/>
      <c r="DLB152" s="21"/>
      <c r="DLC152" s="21"/>
      <c r="DLD152" s="21"/>
      <c r="DLE152" s="21"/>
      <c r="DLF152" s="21"/>
      <c r="DLG152" s="21"/>
      <c r="DLH152" s="21"/>
      <c r="DLI152" s="21"/>
      <c r="DLJ152" s="21"/>
      <c r="DLK152" s="21"/>
      <c r="DLL152" s="21"/>
      <c r="DLM152" s="21"/>
      <c r="DLN152" s="21"/>
      <c r="DLO152" s="21"/>
      <c r="DLP152" s="21"/>
      <c r="DLQ152" s="21"/>
      <c r="DLR152" s="21"/>
      <c r="DLS152" s="21"/>
      <c r="DLT152" s="21"/>
      <c r="DLU152" s="21"/>
      <c r="DLV152" s="21"/>
      <c r="DLW152" s="21"/>
      <c r="DLX152" s="21"/>
      <c r="DLY152" s="21"/>
      <c r="DLZ152" s="21"/>
      <c r="DMA152" s="21"/>
      <c r="DMB152" s="21"/>
      <c r="DMC152" s="21"/>
      <c r="DMD152" s="21"/>
      <c r="DME152" s="21"/>
      <c r="DMF152" s="21"/>
      <c r="DMG152" s="21"/>
      <c r="DMH152" s="21"/>
      <c r="DMI152" s="21"/>
      <c r="DMJ152" s="21"/>
      <c r="DMK152" s="21"/>
      <c r="DML152" s="21"/>
      <c r="DMM152" s="21"/>
      <c r="DMN152" s="21"/>
      <c r="DMO152" s="21"/>
      <c r="DMP152" s="21"/>
      <c r="DMQ152" s="21"/>
      <c r="DMR152" s="21"/>
      <c r="DMS152" s="21"/>
      <c r="DMT152" s="21"/>
      <c r="DMU152" s="21"/>
      <c r="DMV152" s="21"/>
      <c r="DMW152" s="21"/>
      <c r="DMX152" s="21"/>
      <c r="DMY152" s="21"/>
      <c r="DMZ152" s="21"/>
      <c r="DNA152" s="21"/>
      <c r="DNB152" s="21"/>
      <c r="DNC152" s="21"/>
      <c r="DND152" s="21"/>
      <c r="DNE152" s="21"/>
      <c r="DNF152" s="21"/>
      <c r="DNG152" s="21"/>
      <c r="DNH152" s="21"/>
      <c r="DNI152" s="21"/>
      <c r="DNJ152" s="21"/>
      <c r="DNK152" s="21"/>
      <c r="DNL152" s="21"/>
      <c r="DNM152" s="21"/>
      <c r="DNN152" s="21"/>
      <c r="DNO152" s="21"/>
      <c r="DNP152" s="21"/>
      <c r="DNQ152" s="21"/>
      <c r="DNR152" s="21"/>
      <c r="DNS152" s="21"/>
      <c r="DNT152" s="21"/>
      <c r="DNU152" s="21"/>
      <c r="DNV152" s="21"/>
      <c r="DNW152" s="21"/>
      <c r="DNX152" s="21"/>
      <c r="DNY152" s="21"/>
      <c r="DNZ152" s="21"/>
      <c r="DOA152" s="21"/>
      <c r="DOB152" s="21"/>
      <c r="DOC152" s="21"/>
      <c r="DOD152" s="21"/>
      <c r="DOE152" s="21"/>
      <c r="DOF152" s="21"/>
      <c r="DOG152" s="21"/>
      <c r="DOH152" s="21"/>
      <c r="DOI152" s="21"/>
      <c r="DOJ152" s="21"/>
      <c r="DOK152" s="21"/>
      <c r="DOL152" s="21"/>
      <c r="DOM152" s="21"/>
      <c r="DON152" s="21"/>
      <c r="DOO152" s="21"/>
      <c r="DOP152" s="21"/>
      <c r="DOQ152" s="21"/>
      <c r="DOR152" s="21"/>
      <c r="DOS152" s="21"/>
      <c r="DOT152" s="21"/>
      <c r="DOU152" s="21"/>
      <c r="DOV152" s="21"/>
      <c r="DOW152" s="21"/>
      <c r="DOX152" s="21"/>
      <c r="DOY152" s="21"/>
      <c r="DOZ152" s="21"/>
      <c r="DPA152" s="21"/>
      <c r="DPB152" s="21"/>
      <c r="DPC152" s="21"/>
      <c r="DPD152" s="21"/>
      <c r="DPE152" s="21"/>
      <c r="DPF152" s="21"/>
      <c r="DPG152" s="21"/>
      <c r="DPH152" s="21"/>
      <c r="DPI152" s="21"/>
      <c r="DPJ152" s="21"/>
      <c r="DPK152" s="21"/>
      <c r="DPL152" s="21"/>
      <c r="DPM152" s="21"/>
      <c r="DPN152" s="21"/>
      <c r="DPO152" s="21"/>
      <c r="DPP152" s="21"/>
      <c r="DPQ152" s="21"/>
      <c r="DPR152" s="21"/>
      <c r="DPS152" s="21"/>
      <c r="DPT152" s="21"/>
      <c r="DPU152" s="21"/>
      <c r="DPV152" s="21"/>
      <c r="DPW152" s="21"/>
      <c r="DPX152" s="21"/>
      <c r="DPY152" s="21"/>
      <c r="DPZ152" s="21"/>
      <c r="DQA152" s="21"/>
      <c r="DQB152" s="21"/>
      <c r="DQC152" s="21"/>
      <c r="DQD152" s="21"/>
      <c r="DQE152" s="21"/>
      <c r="DQF152" s="21"/>
      <c r="DQG152" s="21"/>
      <c r="DQH152" s="21"/>
      <c r="DQI152" s="21"/>
      <c r="DQJ152" s="21"/>
      <c r="DQK152" s="21"/>
      <c r="DQL152" s="21"/>
      <c r="DQM152" s="21"/>
      <c r="DQN152" s="21"/>
      <c r="DQO152" s="21"/>
      <c r="DQP152" s="21"/>
      <c r="DQQ152" s="21"/>
      <c r="DQR152" s="21"/>
      <c r="DQS152" s="21"/>
      <c r="DQT152" s="21"/>
      <c r="DQU152" s="21"/>
      <c r="DQV152" s="21"/>
      <c r="DQW152" s="21"/>
      <c r="DQX152" s="21"/>
      <c r="DQY152" s="21"/>
      <c r="DQZ152" s="21"/>
      <c r="DRA152" s="21"/>
      <c r="DRB152" s="21"/>
      <c r="DRC152" s="21"/>
      <c r="DRD152" s="21"/>
      <c r="DRE152" s="21"/>
      <c r="DRF152" s="21"/>
      <c r="DRG152" s="21"/>
      <c r="DRH152" s="21"/>
      <c r="DRI152" s="21"/>
      <c r="DRJ152" s="21"/>
      <c r="DRK152" s="21"/>
      <c r="DRL152" s="21"/>
      <c r="DRM152" s="21"/>
      <c r="DRN152" s="21"/>
      <c r="DRO152" s="21"/>
      <c r="DRP152" s="21"/>
      <c r="DRQ152" s="21"/>
      <c r="DRR152" s="21"/>
      <c r="DRS152" s="21"/>
      <c r="DRT152" s="21"/>
      <c r="DRU152" s="21"/>
      <c r="DRV152" s="21"/>
      <c r="DRW152" s="21"/>
      <c r="DRX152" s="21"/>
      <c r="DRY152" s="21"/>
      <c r="DRZ152" s="21"/>
      <c r="DSA152" s="21"/>
      <c r="DSB152" s="21"/>
      <c r="DSC152" s="21"/>
      <c r="DSD152" s="21"/>
      <c r="DSE152" s="21"/>
      <c r="DSF152" s="21"/>
      <c r="DSG152" s="21"/>
      <c r="DSH152" s="21"/>
      <c r="DSI152" s="21"/>
      <c r="DSJ152" s="21"/>
      <c r="DSK152" s="21"/>
      <c r="DSL152" s="21"/>
      <c r="DSM152" s="21"/>
      <c r="DSN152" s="21"/>
      <c r="DSO152" s="21"/>
      <c r="DSP152" s="21"/>
      <c r="DSQ152" s="21"/>
      <c r="DSR152" s="21"/>
      <c r="DSS152" s="21"/>
      <c r="DST152" s="21"/>
      <c r="DSU152" s="21"/>
      <c r="DSV152" s="21"/>
      <c r="DSW152" s="21"/>
      <c r="DSX152" s="21"/>
      <c r="DSY152" s="21"/>
      <c r="DSZ152" s="21"/>
      <c r="DTA152" s="21"/>
      <c r="DTB152" s="21"/>
      <c r="DTC152" s="21"/>
      <c r="DTD152" s="21"/>
      <c r="DTE152" s="21"/>
      <c r="DTF152" s="21"/>
      <c r="DTG152" s="21"/>
      <c r="DTH152" s="21"/>
      <c r="DTI152" s="21"/>
      <c r="DTJ152" s="21"/>
      <c r="DTK152" s="21"/>
      <c r="DTL152" s="21"/>
      <c r="DTM152" s="21"/>
      <c r="DTN152" s="21"/>
      <c r="DTO152" s="21"/>
      <c r="DTP152" s="21"/>
      <c r="DTQ152" s="21"/>
      <c r="DTR152" s="21"/>
      <c r="DTS152" s="21"/>
      <c r="DTT152" s="21"/>
      <c r="DTU152" s="21"/>
      <c r="DTV152" s="21"/>
      <c r="DTW152" s="21"/>
      <c r="DTX152" s="21"/>
      <c r="DTY152" s="21"/>
      <c r="DTZ152" s="21"/>
      <c r="DUA152" s="21"/>
      <c r="DUB152" s="21"/>
      <c r="DUC152" s="21"/>
      <c r="DUD152" s="21"/>
      <c r="DUE152" s="21"/>
      <c r="DUF152" s="21"/>
      <c r="DUG152" s="21"/>
      <c r="DUH152" s="21"/>
      <c r="DUI152" s="21"/>
      <c r="DUJ152" s="21"/>
      <c r="DUK152" s="21"/>
      <c r="DUL152" s="21"/>
      <c r="DUM152" s="21"/>
      <c r="DUN152" s="21"/>
      <c r="DUO152" s="21"/>
      <c r="DUP152" s="21"/>
      <c r="DUQ152" s="21"/>
      <c r="DUR152" s="21"/>
      <c r="DUS152" s="21"/>
      <c r="DUT152" s="21"/>
      <c r="DUU152" s="21"/>
      <c r="DUV152" s="21"/>
      <c r="DUW152" s="21"/>
      <c r="DUX152" s="21"/>
      <c r="DUY152" s="21"/>
      <c r="DUZ152" s="21"/>
      <c r="DVA152" s="21"/>
      <c r="DVB152" s="21"/>
      <c r="DVC152" s="21"/>
      <c r="DVD152" s="21"/>
      <c r="DVE152" s="21"/>
      <c r="DVF152" s="21"/>
      <c r="DVG152" s="21"/>
      <c r="DVH152" s="21"/>
      <c r="DVI152" s="21"/>
      <c r="DVJ152" s="21"/>
      <c r="DVK152" s="21"/>
      <c r="DVL152" s="21"/>
      <c r="DVM152" s="21"/>
      <c r="DVN152" s="21"/>
      <c r="DVO152" s="21"/>
      <c r="DVP152" s="21"/>
      <c r="DVQ152" s="21"/>
      <c r="DVR152" s="21"/>
      <c r="DVS152" s="21"/>
      <c r="DVT152" s="21"/>
      <c r="DVU152" s="21"/>
      <c r="DVV152" s="21"/>
      <c r="DVW152" s="21"/>
      <c r="DVX152" s="21"/>
      <c r="DVY152" s="21"/>
      <c r="DVZ152" s="21"/>
      <c r="DWA152" s="21"/>
      <c r="DWB152" s="21"/>
      <c r="DWC152" s="21"/>
      <c r="DWD152" s="21"/>
      <c r="DWE152" s="21"/>
      <c r="DWF152" s="21"/>
      <c r="DWG152" s="21"/>
      <c r="DWH152" s="21"/>
      <c r="DWI152" s="21"/>
      <c r="DWJ152" s="21"/>
      <c r="DWK152" s="21"/>
      <c r="DWL152" s="21"/>
      <c r="DWM152" s="21"/>
      <c r="DWN152" s="21"/>
      <c r="DWO152" s="21"/>
      <c r="DWP152" s="21"/>
      <c r="DWQ152" s="21"/>
      <c r="DWR152" s="21"/>
      <c r="DWS152" s="21"/>
      <c r="DWT152" s="21"/>
      <c r="DWU152" s="21"/>
      <c r="DWV152" s="21"/>
      <c r="DWW152" s="21"/>
      <c r="DWX152" s="21"/>
      <c r="DWY152" s="21"/>
      <c r="DWZ152" s="21"/>
      <c r="DXA152" s="21"/>
      <c r="DXB152" s="21"/>
      <c r="DXC152" s="21"/>
      <c r="DXD152" s="21"/>
      <c r="DXE152" s="21"/>
      <c r="DXF152" s="21"/>
      <c r="DXG152" s="21"/>
      <c r="DXH152" s="21"/>
      <c r="DXI152" s="21"/>
      <c r="DXJ152" s="21"/>
      <c r="DXK152" s="21"/>
      <c r="DXL152" s="21"/>
      <c r="DXM152" s="21"/>
      <c r="DXN152" s="21"/>
      <c r="DXO152" s="21"/>
      <c r="DXP152" s="21"/>
      <c r="DXQ152" s="21"/>
      <c r="DXR152" s="21"/>
      <c r="DXS152" s="21"/>
      <c r="DXT152" s="21"/>
      <c r="DXU152" s="21"/>
      <c r="DXV152" s="21"/>
      <c r="DXW152" s="21"/>
      <c r="DXX152" s="21"/>
      <c r="DXY152" s="21"/>
      <c r="DXZ152" s="21"/>
      <c r="DYA152" s="21"/>
      <c r="DYB152" s="21"/>
      <c r="DYC152" s="21"/>
      <c r="DYD152" s="21"/>
      <c r="DYE152" s="21"/>
      <c r="DYF152" s="21"/>
      <c r="DYG152" s="21"/>
      <c r="DYH152" s="21"/>
      <c r="DYI152" s="21"/>
      <c r="DYJ152" s="21"/>
      <c r="DYK152" s="21"/>
      <c r="DYL152" s="21"/>
      <c r="DYM152" s="21"/>
      <c r="DYN152" s="21"/>
      <c r="DYO152" s="21"/>
      <c r="DYP152" s="21"/>
      <c r="DYQ152" s="21"/>
      <c r="DYR152" s="21"/>
      <c r="DYS152" s="21"/>
      <c r="DYT152" s="21"/>
      <c r="DYU152" s="21"/>
      <c r="DYV152" s="21"/>
      <c r="DYW152" s="21"/>
      <c r="DYX152" s="21"/>
      <c r="DYY152" s="21"/>
      <c r="DYZ152" s="21"/>
      <c r="DZA152" s="21"/>
      <c r="DZB152" s="21"/>
      <c r="DZC152" s="21"/>
      <c r="DZD152" s="21"/>
      <c r="DZE152" s="21"/>
      <c r="DZF152" s="21"/>
      <c r="DZG152" s="21"/>
      <c r="DZH152" s="21"/>
      <c r="DZI152" s="21"/>
      <c r="DZJ152" s="21"/>
      <c r="DZK152" s="21"/>
      <c r="DZL152" s="21"/>
      <c r="DZM152" s="21"/>
      <c r="DZN152" s="21"/>
      <c r="DZO152" s="21"/>
      <c r="DZP152" s="21"/>
      <c r="DZQ152" s="21"/>
      <c r="DZR152" s="21"/>
      <c r="DZS152" s="21"/>
      <c r="DZT152" s="21"/>
      <c r="DZU152" s="21"/>
      <c r="DZV152" s="21"/>
      <c r="DZW152" s="21"/>
      <c r="DZX152" s="21"/>
      <c r="DZY152" s="21"/>
      <c r="DZZ152" s="21"/>
      <c r="EAA152" s="21"/>
      <c r="EAB152" s="21"/>
      <c r="EAC152" s="21"/>
      <c r="EAD152" s="21"/>
      <c r="EAE152" s="21"/>
      <c r="EAF152" s="21"/>
      <c r="EAG152" s="21"/>
      <c r="EAH152" s="21"/>
      <c r="EAI152" s="21"/>
      <c r="EAJ152" s="21"/>
      <c r="EAK152" s="21"/>
      <c r="EAL152" s="21"/>
      <c r="EAM152" s="21"/>
      <c r="EAN152" s="21"/>
      <c r="EAO152" s="21"/>
      <c r="EAP152" s="21"/>
      <c r="EAQ152" s="21"/>
      <c r="EAR152" s="21"/>
      <c r="EAS152" s="21"/>
      <c r="EAT152" s="21"/>
      <c r="EAU152" s="21"/>
      <c r="EAV152" s="21"/>
      <c r="EAW152" s="21"/>
      <c r="EAX152" s="21"/>
      <c r="EAY152" s="21"/>
      <c r="EAZ152" s="21"/>
      <c r="EBA152" s="21"/>
      <c r="EBB152" s="21"/>
      <c r="EBC152" s="21"/>
      <c r="EBD152" s="21"/>
      <c r="EBE152" s="21"/>
      <c r="EBF152" s="21"/>
      <c r="EBG152" s="21"/>
      <c r="EBH152" s="21"/>
      <c r="EBI152" s="21"/>
      <c r="EBJ152" s="21"/>
      <c r="EBK152" s="21"/>
      <c r="EBL152" s="21"/>
      <c r="EBM152" s="21"/>
      <c r="EBN152" s="21"/>
      <c r="EBO152" s="21"/>
      <c r="EBP152" s="21"/>
      <c r="EBQ152" s="21"/>
      <c r="EBR152" s="21"/>
      <c r="EBS152" s="21"/>
      <c r="EBT152" s="21"/>
      <c r="EBU152" s="21"/>
      <c r="EBV152" s="21"/>
      <c r="EBW152" s="21"/>
      <c r="EBX152" s="21"/>
      <c r="EBY152" s="21"/>
      <c r="EBZ152" s="21"/>
      <c r="ECA152" s="21"/>
      <c r="ECB152" s="21"/>
      <c r="ECC152" s="21"/>
      <c r="ECD152" s="21"/>
      <c r="ECE152" s="21"/>
      <c r="ECF152" s="21"/>
      <c r="ECG152" s="21"/>
      <c r="ECH152" s="21"/>
      <c r="ECI152" s="21"/>
      <c r="ECJ152" s="21"/>
      <c r="ECK152" s="21"/>
      <c r="ECL152" s="21"/>
      <c r="ECM152" s="21"/>
      <c r="ECN152" s="21"/>
      <c r="ECO152" s="21"/>
      <c r="ECP152" s="21"/>
      <c r="ECQ152" s="21"/>
      <c r="ECR152" s="21"/>
      <c r="ECS152" s="21"/>
      <c r="ECT152" s="21"/>
      <c r="ECU152" s="21"/>
      <c r="ECV152" s="21"/>
      <c r="ECW152" s="21"/>
      <c r="ECX152" s="21"/>
      <c r="ECY152" s="21"/>
      <c r="ECZ152" s="21"/>
      <c r="EDA152" s="21"/>
      <c r="EDB152" s="21"/>
      <c r="EDC152" s="21"/>
      <c r="EDD152" s="21"/>
      <c r="EDE152" s="21"/>
      <c r="EDF152" s="21"/>
      <c r="EDG152" s="21"/>
      <c r="EDH152" s="21"/>
      <c r="EDI152" s="21"/>
      <c r="EDJ152" s="21"/>
      <c r="EDK152" s="21"/>
      <c r="EDL152" s="21"/>
      <c r="EDM152" s="21"/>
      <c r="EDN152" s="21"/>
      <c r="EDO152" s="21"/>
      <c r="EDP152" s="21"/>
      <c r="EDQ152" s="21"/>
      <c r="EDR152" s="21"/>
      <c r="EDS152" s="21"/>
      <c r="EDT152" s="21"/>
      <c r="EDU152" s="21"/>
      <c r="EDV152" s="21"/>
      <c r="EDW152" s="21"/>
      <c r="EDX152" s="21"/>
      <c r="EDY152" s="21"/>
      <c r="EDZ152" s="21"/>
      <c r="EEA152" s="21"/>
      <c r="EEB152" s="21"/>
      <c r="EEC152" s="21"/>
      <c r="EED152" s="21"/>
      <c r="EEE152" s="21"/>
      <c r="EEF152" s="21"/>
      <c r="EEG152" s="21"/>
      <c r="EEH152" s="21"/>
      <c r="EEI152" s="21"/>
      <c r="EEJ152" s="21"/>
      <c r="EEK152" s="21"/>
      <c r="EEL152" s="21"/>
      <c r="EEM152" s="21"/>
      <c r="EEN152" s="21"/>
      <c r="EEO152" s="21"/>
      <c r="EEP152" s="21"/>
      <c r="EEQ152" s="21"/>
      <c r="EER152" s="21"/>
      <c r="EES152" s="21"/>
      <c r="EET152" s="21"/>
      <c r="EEU152" s="21"/>
      <c r="EEV152" s="21"/>
      <c r="EEW152" s="21"/>
      <c r="EEX152" s="21"/>
      <c r="EEY152" s="21"/>
      <c r="EEZ152" s="21"/>
      <c r="EFA152" s="21"/>
      <c r="EFB152" s="21"/>
      <c r="EFC152" s="21"/>
      <c r="EFD152" s="21"/>
      <c r="EFE152" s="21"/>
      <c r="EFF152" s="21"/>
      <c r="EFG152" s="21"/>
      <c r="EFH152" s="21"/>
      <c r="EFI152" s="21"/>
      <c r="EFJ152" s="21"/>
      <c r="EFK152" s="21"/>
      <c r="EFL152" s="21"/>
      <c r="EFM152" s="21"/>
      <c r="EFN152" s="21"/>
      <c r="EFO152" s="21"/>
      <c r="EFP152" s="21"/>
      <c r="EFQ152" s="21"/>
      <c r="EFR152" s="21"/>
      <c r="EFS152" s="21"/>
      <c r="EFT152" s="21"/>
      <c r="EFU152" s="21"/>
      <c r="EFV152" s="21"/>
      <c r="EFW152" s="21"/>
      <c r="EFX152" s="21"/>
      <c r="EFY152" s="21"/>
      <c r="EFZ152" s="21"/>
      <c r="EGA152" s="21"/>
      <c r="EGB152" s="21"/>
      <c r="EGC152" s="21"/>
      <c r="EGD152" s="21"/>
      <c r="EGE152" s="21"/>
      <c r="EGF152" s="21"/>
      <c r="EGG152" s="21"/>
      <c r="EGH152" s="21"/>
      <c r="EGI152" s="21"/>
      <c r="EGJ152" s="21"/>
      <c r="EGK152" s="21"/>
      <c r="EGL152" s="21"/>
      <c r="EGM152" s="21"/>
      <c r="EGN152" s="21"/>
      <c r="EGO152" s="21"/>
      <c r="EGP152" s="21"/>
      <c r="EGQ152" s="21"/>
      <c r="EGR152" s="21"/>
      <c r="EGS152" s="21"/>
      <c r="EGT152" s="21"/>
      <c r="EGU152" s="21"/>
      <c r="EGV152" s="21"/>
      <c r="EGW152" s="21"/>
      <c r="EGX152" s="21"/>
      <c r="EGY152" s="21"/>
      <c r="EGZ152" s="21"/>
      <c r="EHA152" s="21"/>
      <c r="EHB152" s="21"/>
      <c r="EHC152" s="21"/>
      <c r="EHD152" s="21"/>
      <c r="EHE152" s="21"/>
      <c r="EHF152" s="21"/>
      <c r="EHG152" s="21"/>
      <c r="EHH152" s="21"/>
      <c r="EHI152" s="21"/>
      <c r="EHJ152" s="21"/>
      <c r="EHK152" s="21"/>
      <c r="EHL152" s="21"/>
      <c r="EHM152" s="21"/>
      <c r="EHN152" s="21"/>
      <c r="EHO152" s="21"/>
      <c r="EHP152" s="21"/>
      <c r="EHQ152" s="21"/>
      <c r="EHR152" s="21"/>
      <c r="EHS152" s="21"/>
      <c r="EHT152" s="21"/>
      <c r="EHU152" s="21"/>
      <c r="EHV152" s="21"/>
      <c r="EHW152" s="21"/>
      <c r="EHX152" s="21"/>
      <c r="EHY152" s="21"/>
      <c r="EHZ152" s="21"/>
      <c r="EIA152" s="21"/>
      <c r="EIB152" s="21"/>
      <c r="EIC152" s="21"/>
      <c r="EID152" s="21"/>
      <c r="EIE152" s="21"/>
      <c r="EIF152" s="21"/>
      <c r="EIG152" s="21"/>
      <c r="EIH152" s="21"/>
      <c r="EII152" s="21"/>
      <c r="EIJ152" s="21"/>
      <c r="EIK152" s="21"/>
      <c r="EIL152" s="21"/>
      <c r="EIM152" s="21"/>
      <c r="EIN152" s="21"/>
      <c r="EIO152" s="21"/>
      <c r="EIP152" s="21"/>
      <c r="EIQ152" s="21"/>
      <c r="EIR152" s="21"/>
      <c r="EIS152" s="21"/>
      <c r="EIT152" s="21"/>
      <c r="EIU152" s="21"/>
      <c r="EIV152" s="21"/>
      <c r="EIW152" s="21"/>
      <c r="EIX152" s="21"/>
      <c r="EIY152" s="21"/>
      <c r="EIZ152" s="21"/>
      <c r="EJA152" s="21"/>
      <c r="EJB152" s="21"/>
      <c r="EJC152" s="21"/>
      <c r="EJD152" s="21"/>
      <c r="EJE152" s="21"/>
      <c r="EJF152" s="21"/>
      <c r="EJG152" s="21"/>
      <c r="EJH152" s="21"/>
      <c r="EJI152" s="21"/>
      <c r="EJJ152" s="21"/>
      <c r="EJK152" s="21"/>
      <c r="EJL152" s="21"/>
      <c r="EJM152" s="21"/>
      <c r="EJN152" s="21"/>
      <c r="EJO152" s="21"/>
      <c r="EJP152" s="21"/>
      <c r="EJQ152" s="21"/>
      <c r="EJR152" s="21"/>
      <c r="EJS152" s="21"/>
      <c r="EJT152" s="21"/>
      <c r="EJU152" s="21"/>
      <c r="EJV152" s="21"/>
      <c r="EJW152" s="21"/>
      <c r="EJX152" s="21"/>
      <c r="EJY152" s="21"/>
      <c r="EJZ152" s="21"/>
      <c r="EKA152" s="21"/>
      <c r="EKB152" s="21"/>
      <c r="EKC152" s="21"/>
      <c r="EKD152" s="21"/>
      <c r="EKE152" s="21"/>
      <c r="EKF152" s="21"/>
      <c r="EKG152" s="21"/>
      <c r="EKH152" s="21"/>
      <c r="EKI152" s="21"/>
      <c r="EKJ152" s="21"/>
      <c r="EKK152" s="21"/>
      <c r="EKL152" s="21"/>
      <c r="EKM152" s="21"/>
      <c r="EKN152" s="21"/>
      <c r="EKO152" s="21"/>
      <c r="EKP152" s="21"/>
      <c r="EKQ152" s="21"/>
      <c r="EKR152" s="21"/>
      <c r="EKS152" s="21"/>
      <c r="EKT152" s="21"/>
      <c r="EKU152" s="21"/>
      <c r="EKV152" s="21"/>
      <c r="EKW152" s="21"/>
      <c r="EKX152" s="21"/>
      <c r="EKY152" s="21"/>
      <c r="EKZ152" s="21"/>
      <c r="ELA152" s="21"/>
      <c r="ELB152" s="21"/>
      <c r="ELC152" s="21"/>
      <c r="ELD152" s="21"/>
      <c r="ELE152" s="21"/>
      <c r="ELF152" s="21"/>
      <c r="ELG152" s="21"/>
      <c r="ELH152" s="21"/>
      <c r="ELI152" s="21"/>
      <c r="ELJ152" s="21"/>
      <c r="ELK152" s="21"/>
      <c r="ELL152" s="21"/>
      <c r="ELM152" s="21"/>
      <c r="ELN152" s="21"/>
      <c r="ELO152" s="21"/>
      <c r="ELP152" s="21"/>
      <c r="ELQ152" s="21"/>
      <c r="ELR152" s="21"/>
      <c r="ELS152" s="21"/>
      <c r="ELT152" s="21"/>
      <c r="ELU152" s="21"/>
      <c r="ELV152" s="21"/>
      <c r="ELW152" s="21"/>
      <c r="ELX152" s="21"/>
      <c r="ELY152" s="21"/>
      <c r="ELZ152" s="21"/>
      <c r="EMA152" s="21"/>
      <c r="EMB152" s="21"/>
      <c r="EMC152" s="21"/>
      <c r="EMD152" s="21"/>
      <c r="EME152" s="21"/>
      <c r="EMF152" s="21"/>
      <c r="EMG152" s="21"/>
      <c r="EMH152" s="21"/>
      <c r="EMI152" s="21"/>
      <c r="EMJ152" s="21"/>
      <c r="EMK152" s="21"/>
      <c r="EML152" s="21"/>
      <c r="EMM152" s="21"/>
      <c r="EMN152" s="21"/>
      <c r="EMO152" s="21"/>
      <c r="EMP152" s="21"/>
      <c r="EMQ152" s="21"/>
      <c r="EMR152" s="21"/>
      <c r="EMS152" s="21"/>
      <c r="EMT152" s="21"/>
      <c r="EMU152" s="21"/>
      <c r="EMV152" s="21"/>
      <c r="EMW152" s="21"/>
      <c r="EMX152" s="21"/>
      <c r="EMY152" s="21"/>
      <c r="EMZ152" s="21"/>
      <c r="ENA152" s="21"/>
      <c r="ENB152" s="21"/>
      <c r="ENC152" s="21"/>
      <c r="END152" s="21"/>
      <c r="ENE152" s="21"/>
      <c r="ENF152" s="21"/>
      <c r="ENG152" s="21"/>
      <c r="ENH152" s="21"/>
      <c r="ENI152" s="21"/>
      <c r="ENJ152" s="21"/>
      <c r="ENK152" s="21"/>
      <c r="ENL152" s="21"/>
      <c r="ENM152" s="21"/>
      <c r="ENN152" s="21"/>
      <c r="ENO152" s="21"/>
      <c r="ENP152" s="21"/>
      <c r="ENQ152" s="21"/>
      <c r="ENR152" s="21"/>
      <c r="ENS152" s="21"/>
      <c r="ENT152" s="21"/>
      <c r="ENU152" s="21"/>
      <c r="ENV152" s="21"/>
      <c r="ENW152" s="21"/>
      <c r="ENX152" s="21"/>
      <c r="ENY152" s="21"/>
      <c r="ENZ152" s="21"/>
      <c r="EOA152" s="21"/>
      <c r="EOB152" s="21"/>
      <c r="EOC152" s="21"/>
      <c r="EOD152" s="21"/>
      <c r="EOE152" s="21"/>
      <c r="EOF152" s="21"/>
      <c r="EOG152" s="21"/>
      <c r="EOH152" s="21"/>
      <c r="EOI152" s="21"/>
      <c r="EOJ152" s="21"/>
      <c r="EOK152" s="21"/>
      <c r="EOL152" s="21"/>
      <c r="EOM152" s="21"/>
      <c r="EON152" s="21"/>
      <c r="EOO152" s="21"/>
      <c r="EOP152" s="21"/>
      <c r="EOQ152" s="21"/>
      <c r="EOR152" s="21"/>
      <c r="EOS152" s="21"/>
      <c r="EOT152" s="21"/>
      <c r="EOU152" s="21"/>
      <c r="EOV152" s="21"/>
      <c r="EOW152" s="21"/>
      <c r="EOX152" s="21"/>
      <c r="EOY152" s="21"/>
      <c r="EOZ152" s="21"/>
      <c r="EPA152" s="21"/>
      <c r="EPB152" s="21"/>
      <c r="EPC152" s="21"/>
      <c r="EPD152" s="21"/>
      <c r="EPE152" s="21"/>
      <c r="EPF152" s="21"/>
      <c r="EPG152" s="21"/>
      <c r="EPH152" s="21"/>
      <c r="EPI152" s="21"/>
      <c r="EPJ152" s="21"/>
      <c r="EPK152" s="21"/>
      <c r="EPL152" s="21"/>
      <c r="EPM152" s="21"/>
      <c r="EPN152" s="21"/>
      <c r="EPO152" s="21"/>
      <c r="EPP152" s="21"/>
      <c r="EPQ152" s="21"/>
      <c r="EPR152" s="21"/>
      <c r="EPS152" s="21"/>
      <c r="EPT152" s="21"/>
      <c r="EPU152" s="21"/>
      <c r="EPV152" s="21"/>
      <c r="EPW152" s="21"/>
      <c r="EPX152" s="21"/>
      <c r="EPY152" s="21"/>
      <c r="EPZ152" s="21"/>
      <c r="EQA152" s="21"/>
      <c r="EQB152" s="21"/>
      <c r="EQC152" s="21"/>
      <c r="EQD152" s="21"/>
      <c r="EQE152" s="21"/>
      <c r="EQF152" s="21"/>
      <c r="EQG152" s="21"/>
      <c r="EQH152" s="21"/>
      <c r="EQI152" s="21"/>
      <c r="EQJ152" s="21"/>
      <c r="EQK152" s="21"/>
      <c r="EQL152" s="21"/>
      <c r="EQM152" s="21"/>
      <c r="EQN152" s="21"/>
      <c r="EQO152" s="21"/>
      <c r="EQP152" s="21"/>
      <c r="EQQ152" s="21"/>
      <c r="EQR152" s="21"/>
      <c r="EQS152" s="21"/>
      <c r="EQT152" s="21"/>
      <c r="EQU152" s="21"/>
      <c r="EQV152" s="21"/>
      <c r="EQW152" s="21"/>
      <c r="EQX152" s="21"/>
      <c r="EQY152" s="21"/>
      <c r="EQZ152" s="21"/>
      <c r="ERA152" s="21"/>
      <c r="ERB152" s="21"/>
      <c r="ERC152" s="21"/>
      <c r="ERD152" s="21"/>
      <c r="ERE152" s="21"/>
      <c r="ERF152" s="21"/>
      <c r="ERG152" s="21"/>
      <c r="ERH152" s="21"/>
      <c r="ERI152" s="21"/>
      <c r="ERJ152" s="21"/>
      <c r="ERK152" s="21"/>
      <c r="ERL152" s="21"/>
      <c r="ERM152" s="21"/>
      <c r="ERN152" s="21"/>
      <c r="ERO152" s="21"/>
      <c r="ERP152" s="21"/>
      <c r="ERQ152" s="21"/>
      <c r="ERR152" s="21"/>
      <c r="ERS152" s="21"/>
      <c r="ERT152" s="21"/>
      <c r="ERU152" s="21"/>
      <c r="ERV152" s="21"/>
      <c r="ERW152" s="21"/>
      <c r="ERX152" s="21"/>
      <c r="ERY152" s="21"/>
      <c r="ERZ152" s="21"/>
      <c r="ESA152" s="21"/>
      <c r="ESB152" s="21"/>
      <c r="ESC152" s="21"/>
      <c r="ESD152" s="21"/>
      <c r="ESE152" s="21"/>
      <c r="ESF152" s="21"/>
      <c r="ESG152" s="21"/>
      <c r="ESH152" s="21"/>
      <c r="ESI152" s="21"/>
      <c r="ESJ152" s="21"/>
      <c r="ESK152" s="21"/>
      <c r="ESL152" s="21"/>
      <c r="ESM152" s="21"/>
      <c r="ESN152" s="21"/>
      <c r="ESO152" s="21"/>
      <c r="ESP152" s="21"/>
      <c r="ESQ152" s="21"/>
      <c r="ESR152" s="21"/>
      <c r="ESS152" s="21"/>
      <c r="EST152" s="21"/>
      <c r="ESU152" s="21"/>
      <c r="ESV152" s="21"/>
      <c r="ESW152" s="21"/>
      <c r="ESX152" s="21"/>
      <c r="ESY152" s="21"/>
      <c r="ESZ152" s="21"/>
      <c r="ETA152" s="21"/>
      <c r="ETB152" s="21"/>
      <c r="ETC152" s="21"/>
      <c r="ETD152" s="21"/>
      <c r="ETE152" s="21"/>
      <c r="ETF152" s="21"/>
      <c r="ETG152" s="21"/>
      <c r="ETH152" s="21"/>
      <c r="ETI152" s="21"/>
      <c r="ETJ152" s="21"/>
      <c r="ETK152" s="21"/>
      <c r="ETL152" s="21"/>
      <c r="ETM152" s="21"/>
      <c r="ETN152" s="21"/>
      <c r="ETO152" s="21"/>
      <c r="ETP152" s="21"/>
      <c r="ETQ152" s="21"/>
      <c r="ETR152" s="21"/>
      <c r="ETS152" s="21"/>
      <c r="ETT152" s="21"/>
      <c r="ETU152" s="21"/>
      <c r="ETV152" s="21"/>
      <c r="ETW152" s="21"/>
      <c r="ETX152" s="21"/>
      <c r="ETY152" s="21"/>
      <c r="ETZ152" s="21"/>
      <c r="EUA152" s="21"/>
      <c r="EUB152" s="21"/>
      <c r="EUC152" s="21"/>
      <c r="EUD152" s="21"/>
      <c r="EUE152" s="21"/>
      <c r="EUF152" s="21"/>
      <c r="EUG152" s="21"/>
      <c r="EUH152" s="21"/>
      <c r="EUI152" s="21"/>
      <c r="EUJ152" s="21"/>
      <c r="EUK152" s="21"/>
      <c r="EUL152" s="21"/>
      <c r="EUM152" s="21"/>
      <c r="EUN152" s="21"/>
      <c r="EUO152" s="21"/>
      <c r="EUP152" s="21"/>
      <c r="EUQ152" s="21"/>
      <c r="EUR152" s="21"/>
      <c r="EUS152" s="21"/>
      <c r="EUT152" s="21"/>
      <c r="EUU152" s="21"/>
      <c r="EUV152" s="21"/>
      <c r="EUW152" s="21"/>
      <c r="EUX152" s="21"/>
      <c r="EUY152" s="21"/>
      <c r="EUZ152" s="21"/>
      <c r="EVA152" s="21"/>
      <c r="EVB152" s="21"/>
      <c r="EVC152" s="21"/>
      <c r="EVD152" s="21"/>
      <c r="EVE152" s="21"/>
      <c r="EVF152" s="21"/>
      <c r="EVG152" s="21"/>
      <c r="EVH152" s="21"/>
      <c r="EVI152" s="21"/>
      <c r="EVJ152" s="21"/>
      <c r="EVK152" s="21"/>
      <c r="EVL152" s="21"/>
      <c r="EVM152" s="21"/>
      <c r="EVN152" s="21"/>
      <c r="EVO152" s="21"/>
      <c r="EVP152" s="21"/>
      <c r="EVQ152" s="21"/>
      <c r="EVR152" s="21"/>
      <c r="EVS152" s="21"/>
      <c r="EVT152" s="21"/>
      <c r="EVU152" s="21"/>
      <c r="EVV152" s="21"/>
      <c r="EVW152" s="21"/>
      <c r="EVX152" s="21"/>
      <c r="EVY152" s="21"/>
      <c r="EVZ152" s="21"/>
      <c r="EWA152" s="21"/>
      <c r="EWB152" s="21"/>
      <c r="EWC152" s="21"/>
      <c r="EWD152" s="21"/>
      <c r="EWE152" s="21"/>
      <c r="EWF152" s="21"/>
      <c r="EWG152" s="21"/>
      <c r="EWH152" s="21"/>
      <c r="EWI152" s="21"/>
      <c r="EWJ152" s="21"/>
      <c r="EWK152" s="21"/>
      <c r="EWL152" s="21"/>
      <c r="EWM152" s="21"/>
      <c r="EWN152" s="21"/>
      <c r="EWO152" s="21"/>
      <c r="EWP152" s="21"/>
      <c r="EWQ152" s="21"/>
      <c r="EWR152" s="21"/>
      <c r="EWS152" s="21"/>
      <c r="EWT152" s="21"/>
      <c r="EWU152" s="21"/>
      <c r="EWV152" s="21"/>
      <c r="EWW152" s="21"/>
      <c r="EWX152" s="21"/>
      <c r="EWY152" s="21"/>
      <c r="EWZ152" s="21"/>
      <c r="EXA152" s="21"/>
      <c r="EXB152" s="21"/>
      <c r="EXC152" s="21"/>
      <c r="EXD152" s="21"/>
      <c r="EXE152" s="21"/>
      <c r="EXF152" s="21"/>
      <c r="EXG152" s="21"/>
      <c r="EXH152" s="21"/>
      <c r="EXI152" s="21"/>
      <c r="EXJ152" s="21"/>
      <c r="EXK152" s="21"/>
      <c r="EXL152" s="21"/>
      <c r="EXM152" s="21"/>
      <c r="EXN152" s="21"/>
      <c r="EXO152" s="21"/>
      <c r="EXP152" s="21"/>
      <c r="EXQ152" s="21"/>
      <c r="EXR152" s="21"/>
      <c r="EXS152" s="21"/>
      <c r="EXT152" s="21"/>
      <c r="EXU152" s="21"/>
      <c r="EXV152" s="21"/>
      <c r="EXW152" s="21"/>
      <c r="EXX152" s="21"/>
      <c r="EXY152" s="21"/>
      <c r="EXZ152" s="21"/>
      <c r="EYA152" s="21"/>
      <c r="EYB152" s="21"/>
      <c r="EYC152" s="21"/>
      <c r="EYD152" s="21"/>
      <c r="EYE152" s="21"/>
      <c r="EYF152" s="21"/>
      <c r="EYG152" s="21"/>
      <c r="EYH152" s="21"/>
      <c r="EYI152" s="21"/>
      <c r="EYJ152" s="21"/>
      <c r="EYK152" s="21"/>
      <c r="EYL152" s="21"/>
      <c r="EYM152" s="21"/>
      <c r="EYN152" s="21"/>
      <c r="EYO152" s="21"/>
      <c r="EYP152" s="21"/>
      <c r="EYQ152" s="21"/>
      <c r="EYR152" s="21"/>
      <c r="EYS152" s="21"/>
      <c r="EYT152" s="21"/>
      <c r="EYU152" s="21"/>
      <c r="EYV152" s="21"/>
      <c r="EYW152" s="21"/>
      <c r="EYX152" s="21"/>
      <c r="EYY152" s="21"/>
      <c r="EYZ152" s="21"/>
      <c r="EZA152" s="21"/>
      <c r="EZB152" s="21"/>
      <c r="EZC152" s="21"/>
      <c r="EZD152" s="21"/>
      <c r="EZE152" s="21"/>
      <c r="EZF152" s="21"/>
      <c r="EZG152" s="21"/>
      <c r="EZH152" s="21"/>
      <c r="EZI152" s="21"/>
      <c r="EZJ152" s="21"/>
      <c r="EZK152" s="21"/>
      <c r="EZL152" s="21"/>
      <c r="EZM152" s="21"/>
      <c r="EZN152" s="21"/>
      <c r="EZO152" s="21"/>
      <c r="EZP152" s="21"/>
      <c r="EZQ152" s="21"/>
      <c r="EZR152" s="21"/>
      <c r="EZS152" s="21"/>
      <c r="EZT152" s="21"/>
      <c r="EZU152" s="21"/>
      <c r="EZV152" s="21"/>
      <c r="EZW152" s="21"/>
      <c r="EZX152" s="21"/>
      <c r="EZY152" s="21"/>
      <c r="EZZ152" s="21"/>
      <c r="FAA152" s="21"/>
      <c r="FAB152" s="21"/>
      <c r="FAC152" s="21"/>
      <c r="FAD152" s="21"/>
      <c r="FAE152" s="21"/>
      <c r="FAF152" s="21"/>
      <c r="FAG152" s="21"/>
      <c r="FAH152" s="21"/>
      <c r="FAI152" s="21"/>
      <c r="FAJ152" s="21"/>
      <c r="FAK152" s="21"/>
      <c r="FAL152" s="21"/>
      <c r="FAM152" s="21"/>
      <c r="FAN152" s="21"/>
      <c r="FAO152" s="21"/>
      <c r="FAP152" s="21"/>
      <c r="FAQ152" s="21"/>
      <c r="FAR152" s="21"/>
      <c r="FAS152" s="21"/>
      <c r="FAT152" s="21"/>
      <c r="FAU152" s="21"/>
      <c r="FAV152" s="21"/>
      <c r="FAW152" s="21"/>
      <c r="FAX152" s="21"/>
      <c r="FAY152" s="21"/>
      <c r="FAZ152" s="21"/>
      <c r="FBA152" s="21"/>
      <c r="FBB152" s="21"/>
      <c r="FBC152" s="21"/>
      <c r="FBD152" s="21"/>
      <c r="FBE152" s="21"/>
      <c r="FBF152" s="21"/>
      <c r="FBG152" s="21"/>
      <c r="FBH152" s="21"/>
      <c r="FBI152" s="21"/>
      <c r="FBJ152" s="21"/>
      <c r="FBK152" s="21"/>
      <c r="FBL152" s="21"/>
      <c r="FBM152" s="21"/>
      <c r="FBN152" s="21"/>
      <c r="FBO152" s="21"/>
      <c r="FBP152" s="21"/>
      <c r="FBQ152" s="21"/>
      <c r="FBR152" s="21"/>
      <c r="FBS152" s="21"/>
      <c r="FBT152" s="21"/>
      <c r="FBU152" s="21"/>
      <c r="FBV152" s="21"/>
      <c r="FBW152" s="21"/>
      <c r="FBX152" s="21"/>
      <c r="FBY152" s="21"/>
      <c r="FBZ152" s="21"/>
      <c r="FCA152" s="21"/>
      <c r="FCB152" s="21"/>
      <c r="FCC152" s="21"/>
      <c r="FCD152" s="21"/>
      <c r="FCE152" s="21"/>
      <c r="FCF152" s="21"/>
      <c r="FCG152" s="21"/>
      <c r="FCH152" s="21"/>
      <c r="FCI152" s="21"/>
      <c r="FCJ152" s="21"/>
      <c r="FCK152" s="21"/>
      <c r="FCL152" s="21"/>
      <c r="FCM152" s="21"/>
      <c r="FCN152" s="21"/>
      <c r="FCO152" s="21"/>
      <c r="FCP152" s="21"/>
      <c r="FCQ152" s="21"/>
      <c r="FCR152" s="21"/>
      <c r="FCS152" s="21"/>
      <c r="FCT152" s="21"/>
      <c r="FCU152" s="21"/>
      <c r="FCV152" s="21"/>
      <c r="FCW152" s="21"/>
      <c r="FCX152" s="21"/>
      <c r="FCY152" s="21"/>
      <c r="FCZ152" s="21"/>
      <c r="FDA152" s="21"/>
      <c r="FDB152" s="21"/>
      <c r="FDC152" s="21"/>
      <c r="FDD152" s="21"/>
      <c r="FDE152" s="21"/>
      <c r="FDF152" s="21"/>
      <c r="FDG152" s="21"/>
      <c r="FDH152" s="21"/>
      <c r="FDI152" s="21"/>
      <c r="FDJ152" s="21"/>
      <c r="FDK152" s="21"/>
      <c r="FDL152" s="21"/>
      <c r="FDM152" s="21"/>
      <c r="FDN152" s="21"/>
      <c r="FDO152" s="21"/>
      <c r="FDP152" s="21"/>
      <c r="FDQ152" s="21"/>
      <c r="FDR152" s="21"/>
      <c r="FDS152" s="21"/>
      <c r="FDT152" s="21"/>
      <c r="FDU152" s="21"/>
      <c r="FDV152" s="21"/>
      <c r="FDW152" s="21"/>
      <c r="FDX152" s="21"/>
      <c r="FDY152" s="21"/>
      <c r="FDZ152" s="21"/>
      <c r="FEA152" s="21"/>
      <c r="FEB152" s="21"/>
      <c r="FEC152" s="21"/>
      <c r="FED152" s="21"/>
      <c r="FEE152" s="21"/>
      <c r="FEF152" s="21"/>
      <c r="FEG152" s="21"/>
      <c r="FEH152" s="21"/>
      <c r="FEI152" s="21"/>
      <c r="FEJ152" s="21"/>
      <c r="FEK152" s="21"/>
      <c r="FEL152" s="21"/>
      <c r="FEM152" s="21"/>
      <c r="FEN152" s="21"/>
      <c r="FEO152" s="21"/>
      <c r="FEP152" s="21"/>
      <c r="FEQ152" s="21"/>
      <c r="FER152" s="21"/>
      <c r="FES152" s="21"/>
      <c r="FET152" s="21"/>
      <c r="FEU152" s="21"/>
      <c r="FEV152" s="21"/>
      <c r="FEW152" s="21"/>
      <c r="FEX152" s="21"/>
      <c r="FEY152" s="21"/>
      <c r="FEZ152" s="21"/>
      <c r="FFA152" s="21"/>
      <c r="FFB152" s="21"/>
      <c r="FFC152" s="21"/>
      <c r="FFD152" s="21"/>
      <c r="FFE152" s="21"/>
      <c r="FFF152" s="21"/>
      <c r="FFG152" s="21"/>
      <c r="FFH152" s="21"/>
      <c r="FFI152" s="21"/>
      <c r="FFJ152" s="21"/>
      <c r="FFK152" s="21"/>
      <c r="FFL152" s="21"/>
      <c r="FFM152" s="21"/>
      <c r="FFN152" s="21"/>
      <c r="FFO152" s="21"/>
      <c r="FFP152" s="21"/>
      <c r="FFQ152" s="21"/>
      <c r="FFR152" s="21"/>
      <c r="FFS152" s="21"/>
      <c r="FFT152" s="21"/>
      <c r="FFU152" s="21"/>
      <c r="FFV152" s="21"/>
      <c r="FFW152" s="21"/>
      <c r="FFX152" s="21"/>
      <c r="FFY152" s="21"/>
      <c r="FFZ152" s="21"/>
      <c r="FGA152" s="21"/>
      <c r="FGB152" s="21"/>
      <c r="FGC152" s="21"/>
      <c r="FGD152" s="21"/>
      <c r="FGE152" s="21"/>
      <c r="FGF152" s="21"/>
      <c r="FGG152" s="21"/>
      <c r="FGH152" s="21"/>
      <c r="FGI152" s="21"/>
      <c r="FGJ152" s="21"/>
      <c r="FGK152" s="21"/>
      <c r="FGL152" s="21"/>
      <c r="FGM152" s="21"/>
      <c r="FGN152" s="21"/>
      <c r="FGO152" s="21"/>
      <c r="FGP152" s="21"/>
      <c r="FGQ152" s="21"/>
      <c r="FGR152" s="21"/>
      <c r="FGS152" s="21"/>
      <c r="FGT152" s="21"/>
      <c r="FGU152" s="21"/>
      <c r="FGV152" s="21"/>
      <c r="FGW152" s="21"/>
      <c r="FGX152" s="21"/>
      <c r="FGY152" s="21"/>
      <c r="FGZ152" s="21"/>
      <c r="FHA152" s="21"/>
      <c r="FHB152" s="21"/>
      <c r="FHC152" s="21"/>
      <c r="FHD152" s="21"/>
      <c r="FHE152" s="21"/>
      <c r="FHF152" s="21"/>
      <c r="FHG152" s="21"/>
      <c r="FHH152" s="21"/>
      <c r="FHI152" s="21"/>
      <c r="FHJ152" s="21"/>
      <c r="FHK152" s="21"/>
      <c r="FHL152" s="21"/>
      <c r="FHM152" s="21"/>
      <c r="FHN152" s="21"/>
      <c r="FHO152" s="21"/>
      <c r="FHP152" s="21"/>
      <c r="FHQ152" s="21"/>
      <c r="FHR152" s="21"/>
      <c r="FHS152" s="21"/>
      <c r="FHT152" s="21"/>
      <c r="FHU152" s="21"/>
      <c r="FHV152" s="21"/>
      <c r="FHW152" s="21"/>
      <c r="FHX152" s="21"/>
      <c r="FHY152" s="21"/>
      <c r="FHZ152" s="21"/>
      <c r="FIA152" s="21"/>
      <c r="FIB152" s="21"/>
      <c r="FIC152" s="21"/>
      <c r="FID152" s="21"/>
      <c r="FIE152" s="21"/>
      <c r="FIF152" s="21"/>
      <c r="FIG152" s="21"/>
      <c r="FIH152" s="21"/>
      <c r="FII152" s="21"/>
      <c r="FIJ152" s="21"/>
      <c r="FIK152" s="21"/>
      <c r="FIL152" s="21"/>
      <c r="FIM152" s="21"/>
      <c r="FIN152" s="21"/>
      <c r="FIO152" s="21"/>
      <c r="FIP152" s="21"/>
      <c r="FIQ152" s="21"/>
      <c r="FIR152" s="21"/>
      <c r="FIS152" s="21"/>
      <c r="FIT152" s="21"/>
      <c r="FIU152" s="21"/>
      <c r="FIV152" s="21"/>
      <c r="FIW152" s="21"/>
      <c r="FIX152" s="21"/>
      <c r="FIY152" s="21"/>
      <c r="FIZ152" s="21"/>
      <c r="FJA152" s="21"/>
      <c r="FJB152" s="21"/>
      <c r="FJC152" s="21"/>
      <c r="FJD152" s="21"/>
      <c r="FJE152" s="21"/>
      <c r="FJF152" s="21"/>
      <c r="FJG152" s="21"/>
      <c r="FJH152" s="21"/>
      <c r="FJI152" s="21"/>
      <c r="FJJ152" s="21"/>
      <c r="FJK152" s="21"/>
      <c r="FJL152" s="21"/>
      <c r="FJM152" s="21"/>
      <c r="FJN152" s="21"/>
      <c r="FJO152" s="21"/>
      <c r="FJP152" s="21"/>
      <c r="FJQ152" s="21"/>
      <c r="FJR152" s="21"/>
      <c r="FJS152" s="21"/>
      <c r="FJT152" s="21"/>
      <c r="FJU152" s="21"/>
      <c r="FJV152" s="21"/>
      <c r="FJW152" s="21"/>
      <c r="FJX152" s="21"/>
      <c r="FJY152" s="21"/>
      <c r="FJZ152" s="21"/>
      <c r="FKA152" s="21"/>
      <c r="FKB152" s="21"/>
      <c r="FKC152" s="21"/>
      <c r="FKD152" s="21"/>
      <c r="FKE152" s="21"/>
      <c r="FKF152" s="21"/>
      <c r="FKG152" s="21"/>
      <c r="FKH152" s="21"/>
      <c r="FKI152" s="21"/>
      <c r="FKJ152" s="21"/>
      <c r="FKK152" s="21"/>
      <c r="FKL152" s="21"/>
      <c r="FKM152" s="21"/>
      <c r="FKN152" s="21"/>
      <c r="FKO152" s="21"/>
      <c r="FKP152" s="21"/>
      <c r="FKQ152" s="21"/>
      <c r="FKR152" s="21"/>
      <c r="FKS152" s="21"/>
      <c r="FKT152" s="21"/>
      <c r="FKU152" s="21"/>
      <c r="FKV152" s="21"/>
      <c r="FKW152" s="21"/>
      <c r="FKX152" s="21"/>
      <c r="FKY152" s="21"/>
      <c r="FKZ152" s="21"/>
      <c r="FLA152" s="21"/>
      <c r="FLB152" s="21"/>
      <c r="FLC152" s="21"/>
      <c r="FLD152" s="21"/>
      <c r="FLE152" s="21"/>
      <c r="FLF152" s="21"/>
      <c r="FLG152" s="21"/>
      <c r="FLH152" s="21"/>
      <c r="FLI152" s="21"/>
      <c r="FLJ152" s="21"/>
      <c r="FLK152" s="21"/>
      <c r="FLL152" s="21"/>
      <c r="FLM152" s="21"/>
      <c r="FLN152" s="21"/>
      <c r="FLO152" s="21"/>
      <c r="FLP152" s="21"/>
      <c r="FLQ152" s="21"/>
      <c r="FLR152" s="21"/>
      <c r="FLS152" s="21"/>
      <c r="FLT152" s="21"/>
      <c r="FLU152" s="21"/>
      <c r="FLV152" s="21"/>
      <c r="FLW152" s="21"/>
      <c r="FLX152" s="21"/>
      <c r="FLY152" s="21"/>
      <c r="FLZ152" s="21"/>
      <c r="FMA152" s="21"/>
      <c r="FMB152" s="21"/>
      <c r="FMC152" s="21"/>
      <c r="FMD152" s="21"/>
      <c r="FME152" s="21"/>
      <c r="FMF152" s="21"/>
      <c r="FMG152" s="21"/>
      <c r="FMH152" s="21"/>
      <c r="FMI152" s="21"/>
      <c r="FMJ152" s="21"/>
      <c r="FMK152" s="21"/>
      <c r="FML152" s="21"/>
      <c r="FMM152" s="21"/>
      <c r="FMN152" s="21"/>
      <c r="FMO152" s="21"/>
      <c r="FMP152" s="21"/>
      <c r="FMQ152" s="21"/>
      <c r="FMR152" s="21"/>
      <c r="FMS152" s="21"/>
      <c r="FMT152" s="21"/>
      <c r="FMU152" s="21"/>
      <c r="FMV152" s="21"/>
      <c r="FMW152" s="21"/>
      <c r="FMX152" s="21"/>
      <c r="FMY152" s="21"/>
      <c r="FMZ152" s="21"/>
      <c r="FNA152" s="21"/>
      <c r="FNB152" s="21"/>
      <c r="FNC152" s="21"/>
      <c r="FND152" s="21"/>
      <c r="FNE152" s="21"/>
      <c r="FNF152" s="21"/>
      <c r="FNG152" s="21"/>
      <c r="FNH152" s="21"/>
      <c r="FNI152" s="21"/>
      <c r="FNJ152" s="21"/>
      <c r="FNK152" s="21"/>
      <c r="FNL152" s="21"/>
      <c r="FNM152" s="21"/>
      <c r="FNN152" s="21"/>
      <c r="FNO152" s="21"/>
      <c r="FNP152" s="21"/>
      <c r="FNQ152" s="21"/>
      <c r="FNR152" s="21"/>
      <c r="FNS152" s="21"/>
      <c r="FNT152" s="21"/>
      <c r="FNU152" s="21"/>
      <c r="FNV152" s="21"/>
      <c r="FNW152" s="21"/>
      <c r="FNX152" s="21"/>
      <c r="FNY152" s="21"/>
      <c r="FNZ152" s="21"/>
      <c r="FOA152" s="21"/>
      <c r="FOB152" s="21"/>
      <c r="FOC152" s="21"/>
      <c r="FOD152" s="21"/>
      <c r="FOE152" s="21"/>
      <c r="FOF152" s="21"/>
      <c r="FOG152" s="21"/>
      <c r="FOH152" s="21"/>
      <c r="FOI152" s="21"/>
      <c r="FOJ152" s="21"/>
      <c r="FOK152" s="21"/>
      <c r="FOL152" s="21"/>
      <c r="FOM152" s="21"/>
      <c r="FON152" s="21"/>
      <c r="FOO152" s="21"/>
      <c r="FOP152" s="21"/>
      <c r="FOQ152" s="21"/>
      <c r="FOR152" s="21"/>
      <c r="FOS152" s="21"/>
      <c r="FOT152" s="21"/>
      <c r="FOU152" s="21"/>
      <c r="FOV152" s="21"/>
      <c r="FOW152" s="21"/>
      <c r="FOX152" s="21"/>
      <c r="FOY152" s="21"/>
      <c r="FOZ152" s="21"/>
      <c r="FPA152" s="21"/>
      <c r="FPB152" s="21"/>
      <c r="FPC152" s="21"/>
      <c r="FPD152" s="21"/>
      <c r="FPE152" s="21"/>
      <c r="FPF152" s="21"/>
      <c r="FPG152" s="21"/>
      <c r="FPH152" s="21"/>
      <c r="FPI152" s="21"/>
      <c r="FPJ152" s="21"/>
      <c r="FPK152" s="21"/>
      <c r="FPL152" s="21"/>
      <c r="FPM152" s="21"/>
      <c r="FPN152" s="21"/>
      <c r="FPO152" s="21"/>
      <c r="FPP152" s="21"/>
      <c r="FPQ152" s="21"/>
      <c r="FPR152" s="21"/>
      <c r="FPS152" s="21"/>
      <c r="FPT152" s="21"/>
      <c r="FPU152" s="21"/>
      <c r="FPV152" s="21"/>
      <c r="FPW152" s="21"/>
      <c r="FPX152" s="21"/>
      <c r="FPY152" s="21"/>
      <c r="FPZ152" s="21"/>
      <c r="FQA152" s="21"/>
      <c r="FQB152" s="21"/>
      <c r="FQC152" s="21"/>
      <c r="FQD152" s="21"/>
      <c r="FQE152" s="21"/>
      <c r="FQF152" s="21"/>
      <c r="FQG152" s="21"/>
      <c r="FQH152" s="21"/>
      <c r="FQI152" s="21"/>
      <c r="FQJ152" s="21"/>
      <c r="FQK152" s="21"/>
      <c r="FQL152" s="21"/>
      <c r="FQM152" s="21"/>
      <c r="FQN152" s="21"/>
      <c r="FQO152" s="21"/>
      <c r="FQP152" s="21"/>
      <c r="FQQ152" s="21"/>
      <c r="FQR152" s="21"/>
      <c r="FQS152" s="21"/>
      <c r="FQT152" s="21"/>
      <c r="FQU152" s="21"/>
      <c r="FQV152" s="21"/>
      <c r="FQW152" s="21"/>
      <c r="FQX152" s="21"/>
      <c r="FQY152" s="21"/>
      <c r="FQZ152" s="21"/>
      <c r="FRA152" s="21"/>
      <c r="FRB152" s="21"/>
      <c r="FRC152" s="21"/>
      <c r="FRD152" s="21"/>
      <c r="FRE152" s="21"/>
      <c r="FRF152" s="21"/>
      <c r="FRG152" s="21"/>
      <c r="FRH152" s="21"/>
      <c r="FRI152" s="21"/>
      <c r="FRJ152" s="21"/>
      <c r="FRK152" s="21"/>
      <c r="FRL152" s="21"/>
      <c r="FRM152" s="21"/>
      <c r="FRN152" s="21"/>
      <c r="FRO152" s="21"/>
      <c r="FRP152" s="21"/>
      <c r="FRQ152" s="21"/>
      <c r="FRR152" s="21"/>
      <c r="FRS152" s="21"/>
      <c r="FRT152" s="21"/>
      <c r="FRU152" s="21"/>
      <c r="FRV152" s="21"/>
      <c r="FRW152" s="21"/>
      <c r="FRX152" s="21"/>
      <c r="FRY152" s="21"/>
      <c r="FRZ152" s="21"/>
      <c r="FSA152" s="21"/>
      <c r="FSB152" s="21"/>
      <c r="FSC152" s="21"/>
      <c r="FSD152" s="21"/>
      <c r="FSE152" s="21"/>
      <c r="FSF152" s="21"/>
      <c r="FSG152" s="21"/>
      <c r="FSH152" s="21"/>
      <c r="FSI152" s="21"/>
      <c r="FSJ152" s="21"/>
      <c r="FSK152" s="21"/>
      <c r="FSL152" s="21"/>
      <c r="FSM152" s="21"/>
      <c r="FSN152" s="21"/>
      <c r="FSO152" s="21"/>
      <c r="FSP152" s="21"/>
      <c r="FSQ152" s="21"/>
      <c r="FSR152" s="21"/>
      <c r="FSS152" s="21"/>
      <c r="FST152" s="21"/>
      <c r="FSU152" s="21"/>
      <c r="FSV152" s="21"/>
      <c r="FSW152" s="21"/>
      <c r="FSX152" s="21"/>
      <c r="FSY152" s="21"/>
      <c r="FSZ152" s="21"/>
      <c r="FTA152" s="21"/>
      <c r="FTB152" s="21"/>
      <c r="FTC152" s="21"/>
      <c r="FTD152" s="21"/>
      <c r="FTE152" s="21"/>
      <c r="FTF152" s="21"/>
      <c r="FTG152" s="21"/>
      <c r="FTH152" s="21"/>
      <c r="FTI152" s="21"/>
      <c r="FTJ152" s="21"/>
      <c r="FTK152" s="21"/>
      <c r="FTL152" s="21"/>
      <c r="FTM152" s="21"/>
      <c r="FTN152" s="21"/>
      <c r="FTO152" s="21"/>
      <c r="FTP152" s="21"/>
      <c r="FTQ152" s="21"/>
      <c r="FTR152" s="21"/>
      <c r="FTS152" s="21"/>
      <c r="FTT152" s="21"/>
      <c r="FTU152" s="21"/>
      <c r="FTV152" s="21"/>
      <c r="FTW152" s="21"/>
      <c r="FTX152" s="21"/>
      <c r="FTY152" s="21"/>
      <c r="FTZ152" s="21"/>
      <c r="FUA152" s="21"/>
      <c r="FUB152" s="21"/>
      <c r="FUC152" s="21"/>
      <c r="FUD152" s="21"/>
      <c r="FUE152" s="21"/>
      <c r="FUF152" s="21"/>
      <c r="FUG152" s="21"/>
      <c r="FUH152" s="21"/>
      <c r="FUI152" s="21"/>
      <c r="FUJ152" s="21"/>
      <c r="FUK152" s="21"/>
      <c r="FUL152" s="21"/>
      <c r="FUM152" s="21"/>
      <c r="FUN152" s="21"/>
      <c r="FUO152" s="21"/>
      <c r="FUP152" s="21"/>
      <c r="FUQ152" s="21"/>
      <c r="FUR152" s="21"/>
      <c r="FUS152" s="21"/>
      <c r="FUT152" s="21"/>
      <c r="FUU152" s="21"/>
      <c r="FUV152" s="21"/>
      <c r="FUW152" s="21"/>
      <c r="FUX152" s="21"/>
      <c r="FUY152" s="21"/>
      <c r="FUZ152" s="21"/>
      <c r="FVA152" s="21"/>
      <c r="FVB152" s="21"/>
      <c r="FVC152" s="21"/>
      <c r="FVD152" s="21"/>
      <c r="FVE152" s="21"/>
      <c r="FVF152" s="21"/>
      <c r="FVG152" s="21"/>
      <c r="FVH152" s="21"/>
      <c r="FVI152" s="21"/>
      <c r="FVJ152" s="21"/>
      <c r="FVK152" s="21"/>
      <c r="FVL152" s="21"/>
      <c r="FVM152" s="21"/>
      <c r="FVN152" s="21"/>
      <c r="FVO152" s="21"/>
      <c r="FVP152" s="21"/>
      <c r="FVQ152" s="21"/>
      <c r="FVR152" s="21"/>
      <c r="FVS152" s="21"/>
      <c r="FVT152" s="21"/>
      <c r="FVU152" s="21"/>
      <c r="FVV152" s="21"/>
      <c r="FVW152" s="21"/>
      <c r="FVX152" s="21"/>
      <c r="FVY152" s="21"/>
      <c r="FVZ152" s="21"/>
      <c r="FWA152" s="21"/>
      <c r="FWB152" s="21"/>
      <c r="FWC152" s="21"/>
      <c r="FWD152" s="21"/>
      <c r="FWE152" s="21"/>
      <c r="FWF152" s="21"/>
      <c r="FWG152" s="21"/>
      <c r="FWH152" s="21"/>
      <c r="FWI152" s="21"/>
      <c r="FWJ152" s="21"/>
      <c r="FWK152" s="21"/>
      <c r="FWL152" s="21"/>
      <c r="FWM152" s="21"/>
      <c r="FWN152" s="21"/>
      <c r="FWO152" s="21"/>
      <c r="FWP152" s="21"/>
      <c r="FWQ152" s="21"/>
      <c r="FWR152" s="21"/>
      <c r="FWS152" s="21"/>
      <c r="FWT152" s="21"/>
      <c r="FWU152" s="21"/>
      <c r="FWV152" s="21"/>
      <c r="FWW152" s="21"/>
      <c r="FWX152" s="21"/>
      <c r="FWY152" s="21"/>
      <c r="FWZ152" s="21"/>
      <c r="FXA152" s="21"/>
      <c r="FXB152" s="21"/>
      <c r="FXC152" s="21"/>
      <c r="FXD152" s="21"/>
      <c r="FXE152" s="21"/>
      <c r="FXF152" s="21"/>
      <c r="FXG152" s="21"/>
      <c r="FXH152" s="21"/>
      <c r="FXI152" s="21"/>
      <c r="FXJ152" s="21"/>
      <c r="FXK152" s="21"/>
      <c r="FXL152" s="21"/>
      <c r="FXM152" s="21"/>
      <c r="FXN152" s="21"/>
      <c r="FXO152" s="21"/>
      <c r="FXP152" s="21"/>
      <c r="FXQ152" s="21"/>
      <c r="FXR152" s="21"/>
      <c r="FXS152" s="21"/>
      <c r="FXT152" s="21"/>
      <c r="FXU152" s="21"/>
      <c r="FXV152" s="21"/>
      <c r="FXW152" s="21"/>
      <c r="FXX152" s="21"/>
      <c r="FXY152" s="21"/>
      <c r="FXZ152" s="21"/>
      <c r="FYA152" s="21"/>
      <c r="FYB152" s="21"/>
      <c r="FYC152" s="21"/>
      <c r="FYD152" s="21"/>
      <c r="FYE152" s="21"/>
      <c r="FYF152" s="21"/>
      <c r="FYG152" s="21"/>
      <c r="FYH152" s="21"/>
      <c r="FYI152" s="21"/>
      <c r="FYJ152" s="21"/>
      <c r="FYK152" s="21"/>
      <c r="FYL152" s="21"/>
      <c r="FYM152" s="21"/>
      <c r="FYN152" s="21"/>
      <c r="FYO152" s="21"/>
      <c r="FYP152" s="21"/>
      <c r="FYQ152" s="21"/>
      <c r="FYR152" s="21"/>
      <c r="FYS152" s="21"/>
      <c r="FYT152" s="21"/>
      <c r="FYU152" s="21"/>
      <c r="FYV152" s="21"/>
      <c r="FYW152" s="21"/>
      <c r="FYX152" s="21"/>
      <c r="FYY152" s="21"/>
      <c r="FYZ152" s="21"/>
      <c r="FZA152" s="21"/>
      <c r="FZB152" s="21"/>
      <c r="FZC152" s="21"/>
      <c r="FZD152" s="21"/>
      <c r="FZE152" s="21"/>
      <c r="FZF152" s="21"/>
      <c r="FZG152" s="21"/>
      <c r="FZH152" s="21"/>
      <c r="FZI152" s="21"/>
      <c r="FZJ152" s="21"/>
      <c r="FZK152" s="21"/>
      <c r="FZL152" s="21"/>
      <c r="FZM152" s="21"/>
      <c r="FZN152" s="21"/>
      <c r="FZO152" s="21"/>
      <c r="FZP152" s="21"/>
      <c r="FZQ152" s="21"/>
      <c r="FZR152" s="21"/>
      <c r="FZS152" s="21"/>
      <c r="FZT152" s="21"/>
      <c r="FZU152" s="21"/>
      <c r="FZV152" s="21"/>
      <c r="FZW152" s="21"/>
      <c r="FZX152" s="21"/>
      <c r="FZY152" s="21"/>
      <c r="FZZ152" s="21"/>
      <c r="GAA152" s="21"/>
      <c r="GAB152" s="21"/>
      <c r="GAC152" s="21"/>
      <c r="GAD152" s="21"/>
      <c r="GAE152" s="21"/>
      <c r="GAF152" s="21"/>
      <c r="GAG152" s="21"/>
      <c r="GAH152" s="21"/>
      <c r="GAI152" s="21"/>
      <c r="GAJ152" s="21"/>
      <c r="GAK152" s="21"/>
      <c r="GAL152" s="21"/>
      <c r="GAM152" s="21"/>
      <c r="GAN152" s="21"/>
      <c r="GAO152" s="21"/>
      <c r="GAP152" s="21"/>
      <c r="GAQ152" s="21"/>
      <c r="GAR152" s="21"/>
      <c r="GAS152" s="21"/>
      <c r="GAT152" s="21"/>
      <c r="GAU152" s="21"/>
      <c r="GAV152" s="21"/>
      <c r="GAW152" s="21"/>
      <c r="GAX152" s="21"/>
      <c r="GAY152" s="21"/>
      <c r="GAZ152" s="21"/>
      <c r="GBA152" s="21"/>
      <c r="GBB152" s="21"/>
      <c r="GBC152" s="21"/>
      <c r="GBD152" s="21"/>
      <c r="GBE152" s="21"/>
      <c r="GBF152" s="21"/>
      <c r="GBG152" s="21"/>
      <c r="GBH152" s="21"/>
      <c r="GBI152" s="21"/>
      <c r="GBJ152" s="21"/>
      <c r="GBK152" s="21"/>
      <c r="GBL152" s="21"/>
      <c r="GBM152" s="21"/>
      <c r="GBN152" s="21"/>
      <c r="GBO152" s="21"/>
      <c r="GBP152" s="21"/>
      <c r="GBQ152" s="21"/>
      <c r="GBR152" s="21"/>
      <c r="GBS152" s="21"/>
      <c r="GBT152" s="21"/>
      <c r="GBU152" s="21"/>
      <c r="GBV152" s="21"/>
      <c r="GBW152" s="21"/>
      <c r="GBX152" s="21"/>
      <c r="GBY152" s="21"/>
      <c r="GBZ152" s="21"/>
      <c r="GCA152" s="21"/>
      <c r="GCB152" s="21"/>
      <c r="GCC152" s="21"/>
      <c r="GCD152" s="21"/>
      <c r="GCE152" s="21"/>
      <c r="GCF152" s="21"/>
      <c r="GCG152" s="21"/>
      <c r="GCH152" s="21"/>
      <c r="GCI152" s="21"/>
      <c r="GCJ152" s="21"/>
      <c r="GCK152" s="21"/>
      <c r="GCL152" s="21"/>
      <c r="GCM152" s="21"/>
      <c r="GCN152" s="21"/>
      <c r="GCO152" s="21"/>
      <c r="GCP152" s="21"/>
      <c r="GCQ152" s="21"/>
      <c r="GCR152" s="21"/>
      <c r="GCS152" s="21"/>
      <c r="GCT152" s="21"/>
      <c r="GCU152" s="21"/>
      <c r="GCV152" s="21"/>
      <c r="GCW152" s="21"/>
      <c r="GCX152" s="21"/>
      <c r="GCY152" s="21"/>
      <c r="GCZ152" s="21"/>
      <c r="GDA152" s="21"/>
      <c r="GDB152" s="21"/>
      <c r="GDC152" s="21"/>
      <c r="GDD152" s="21"/>
      <c r="GDE152" s="21"/>
      <c r="GDF152" s="21"/>
      <c r="GDG152" s="21"/>
      <c r="GDH152" s="21"/>
      <c r="GDI152" s="21"/>
      <c r="GDJ152" s="21"/>
      <c r="GDK152" s="21"/>
      <c r="GDL152" s="21"/>
      <c r="GDM152" s="21"/>
      <c r="GDN152" s="21"/>
      <c r="GDO152" s="21"/>
      <c r="GDP152" s="21"/>
      <c r="GDQ152" s="21"/>
      <c r="GDR152" s="21"/>
      <c r="GDS152" s="21"/>
      <c r="GDT152" s="21"/>
      <c r="GDU152" s="21"/>
      <c r="GDV152" s="21"/>
      <c r="GDW152" s="21"/>
      <c r="GDX152" s="21"/>
      <c r="GDY152" s="21"/>
      <c r="GDZ152" s="21"/>
      <c r="GEA152" s="21"/>
      <c r="GEB152" s="21"/>
      <c r="GEC152" s="21"/>
      <c r="GED152" s="21"/>
      <c r="GEE152" s="21"/>
      <c r="GEF152" s="21"/>
      <c r="GEG152" s="21"/>
      <c r="GEH152" s="21"/>
      <c r="GEI152" s="21"/>
      <c r="GEJ152" s="21"/>
      <c r="GEK152" s="21"/>
      <c r="GEL152" s="21"/>
      <c r="GEM152" s="21"/>
      <c r="GEN152" s="21"/>
      <c r="GEO152" s="21"/>
      <c r="GEP152" s="21"/>
      <c r="GEQ152" s="21"/>
      <c r="GER152" s="21"/>
      <c r="GES152" s="21"/>
      <c r="GET152" s="21"/>
      <c r="GEU152" s="21"/>
      <c r="GEV152" s="21"/>
      <c r="GEW152" s="21"/>
      <c r="GEX152" s="21"/>
      <c r="GEY152" s="21"/>
      <c r="GEZ152" s="21"/>
      <c r="GFA152" s="21"/>
      <c r="GFB152" s="21"/>
      <c r="GFC152" s="21"/>
      <c r="GFD152" s="21"/>
      <c r="GFE152" s="21"/>
      <c r="GFF152" s="21"/>
      <c r="GFG152" s="21"/>
      <c r="GFH152" s="21"/>
      <c r="GFI152" s="21"/>
      <c r="GFJ152" s="21"/>
      <c r="GFK152" s="21"/>
      <c r="GFL152" s="21"/>
      <c r="GFM152" s="21"/>
      <c r="GFN152" s="21"/>
      <c r="GFO152" s="21"/>
      <c r="GFP152" s="21"/>
      <c r="GFQ152" s="21"/>
      <c r="GFR152" s="21"/>
      <c r="GFS152" s="21"/>
      <c r="GFT152" s="21"/>
      <c r="GFU152" s="21"/>
      <c r="GFV152" s="21"/>
      <c r="GFW152" s="21"/>
      <c r="GFX152" s="21"/>
      <c r="GFY152" s="21"/>
      <c r="GFZ152" s="21"/>
      <c r="GGA152" s="21"/>
      <c r="GGB152" s="21"/>
      <c r="GGC152" s="21"/>
      <c r="GGD152" s="21"/>
      <c r="GGE152" s="21"/>
      <c r="GGF152" s="21"/>
      <c r="GGG152" s="21"/>
      <c r="GGH152" s="21"/>
      <c r="GGI152" s="21"/>
      <c r="GGJ152" s="21"/>
      <c r="GGK152" s="21"/>
      <c r="GGL152" s="21"/>
      <c r="GGM152" s="21"/>
      <c r="GGN152" s="21"/>
      <c r="GGO152" s="21"/>
      <c r="GGP152" s="21"/>
      <c r="GGQ152" s="21"/>
      <c r="GGR152" s="21"/>
      <c r="GGS152" s="21"/>
      <c r="GGT152" s="21"/>
      <c r="GGU152" s="21"/>
      <c r="GGV152" s="21"/>
      <c r="GGW152" s="21"/>
      <c r="GGX152" s="21"/>
      <c r="GGY152" s="21"/>
      <c r="GGZ152" s="21"/>
      <c r="GHA152" s="21"/>
      <c r="GHB152" s="21"/>
      <c r="GHC152" s="21"/>
      <c r="GHD152" s="21"/>
      <c r="GHE152" s="21"/>
      <c r="GHF152" s="21"/>
      <c r="GHG152" s="21"/>
      <c r="GHH152" s="21"/>
      <c r="GHI152" s="21"/>
      <c r="GHJ152" s="21"/>
      <c r="GHK152" s="21"/>
      <c r="GHL152" s="21"/>
      <c r="GHM152" s="21"/>
      <c r="GHN152" s="21"/>
      <c r="GHO152" s="21"/>
      <c r="GHP152" s="21"/>
      <c r="GHQ152" s="21"/>
      <c r="GHR152" s="21"/>
      <c r="GHS152" s="21"/>
      <c r="GHT152" s="21"/>
      <c r="GHU152" s="21"/>
      <c r="GHV152" s="21"/>
      <c r="GHW152" s="21"/>
      <c r="GHX152" s="21"/>
      <c r="GHY152" s="21"/>
      <c r="GHZ152" s="21"/>
      <c r="GIA152" s="21"/>
      <c r="GIB152" s="21"/>
      <c r="GIC152" s="21"/>
      <c r="GID152" s="21"/>
      <c r="GIE152" s="21"/>
      <c r="GIF152" s="21"/>
      <c r="GIG152" s="21"/>
      <c r="GIH152" s="21"/>
      <c r="GII152" s="21"/>
      <c r="GIJ152" s="21"/>
      <c r="GIK152" s="21"/>
      <c r="GIL152" s="21"/>
      <c r="GIM152" s="21"/>
      <c r="GIN152" s="21"/>
      <c r="GIO152" s="21"/>
      <c r="GIP152" s="21"/>
      <c r="GIQ152" s="21"/>
      <c r="GIR152" s="21"/>
      <c r="GIS152" s="21"/>
      <c r="GIT152" s="21"/>
      <c r="GIU152" s="21"/>
      <c r="GIV152" s="21"/>
      <c r="GIW152" s="21"/>
      <c r="GIX152" s="21"/>
      <c r="GIY152" s="21"/>
      <c r="GIZ152" s="21"/>
      <c r="GJA152" s="21"/>
      <c r="GJB152" s="21"/>
      <c r="GJC152" s="21"/>
      <c r="GJD152" s="21"/>
      <c r="GJE152" s="21"/>
      <c r="GJF152" s="21"/>
      <c r="GJG152" s="21"/>
      <c r="GJH152" s="21"/>
      <c r="GJI152" s="21"/>
      <c r="GJJ152" s="21"/>
      <c r="GJK152" s="21"/>
      <c r="GJL152" s="21"/>
      <c r="GJM152" s="21"/>
      <c r="GJN152" s="21"/>
      <c r="GJO152" s="21"/>
      <c r="GJP152" s="21"/>
      <c r="GJQ152" s="21"/>
      <c r="GJR152" s="21"/>
      <c r="GJS152" s="21"/>
      <c r="GJT152" s="21"/>
      <c r="GJU152" s="21"/>
      <c r="GJV152" s="21"/>
      <c r="GJW152" s="21"/>
      <c r="GJX152" s="21"/>
      <c r="GJY152" s="21"/>
      <c r="GJZ152" s="21"/>
      <c r="GKA152" s="21"/>
      <c r="GKB152" s="21"/>
      <c r="GKC152" s="21"/>
      <c r="GKD152" s="21"/>
      <c r="GKE152" s="21"/>
      <c r="GKF152" s="21"/>
      <c r="GKG152" s="21"/>
      <c r="GKH152" s="21"/>
      <c r="GKI152" s="21"/>
      <c r="GKJ152" s="21"/>
      <c r="GKK152" s="21"/>
      <c r="GKL152" s="21"/>
      <c r="GKM152" s="21"/>
      <c r="GKN152" s="21"/>
      <c r="GKO152" s="21"/>
      <c r="GKP152" s="21"/>
      <c r="GKQ152" s="21"/>
      <c r="GKR152" s="21"/>
      <c r="GKS152" s="21"/>
      <c r="GKT152" s="21"/>
      <c r="GKU152" s="21"/>
      <c r="GKV152" s="21"/>
      <c r="GKW152" s="21"/>
      <c r="GKX152" s="21"/>
      <c r="GKY152" s="21"/>
      <c r="GKZ152" s="21"/>
      <c r="GLA152" s="21"/>
      <c r="GLB152" s="21"/>
      <c r="GLC152" s="21"/>
      <c r="GLD152" s="21"/>
      <c r="GLE152" s="21"/>
      <c r="GLF152" s="21"/>
      <c r="GLG152" s="21"/>
      <c r="GLH152" s="21"/>
      <c r="GLI152" s="21"/>
      <c r="GLJ152" s="21"/>
      <c r="GLK152" s="21"/>
      <c r="GLL152" s="21"/>
      <c r="GLM152" s="21"/>
      <c r="GLN152" s="21"/>
      <c r="GLO152" s="21"/>
      <c r="GLP152" s="21"/>
      <c r="GLQ152" s="21"/>
      <c r="GLR152" s="21"/>
      <c r="GLS152" s="21"/>
      <c r="GLT152" s="21"/>
      <c r="GLU152" s="21"/>
      <c r="GLV152" s="21"/>
      <c r="GLW152" s="21"/>
      <c r="GLX152" s="21"/>
      <c r="GLY152" s="21"/>
      <c r="GLZ152" s="21"/>
      <c r="GMA152" s="21"/>
      <c r="GMB152" s="21"/>
      <c r="GMC152" s="21"/>
      <c r="GMD152" s="21"/>
      <c r="GME152" s="21"/>
      <c r="GMF152" s="21"/>
      <c r="GMG152" s="21"/>
      <c r="GMH152" s="21"/>
      <c r="GMI152" s="21"/>
      <c r="GMJ152" s="21"/>
      <c r="GMK152" s="21"/>
      <c r="GML152" s="21"/>
      <c r="GMM152" s="21"/>
      <c r="GMN152" s="21"/>
      <c r="GMO152" s="21"/>
      <c r="GMP152" s="21"/>
      <c r="GMQ152" s="21"/>
      <c r="GMR152" s="21"/>
      <c r="GMS152" s="21"/>
      <c r="GMT152" s="21"/>
      <c r="GMU152" s="21"/>
      <c r="GMV152" s="21"/>
      <c r="GMW152" s="21"/>
      <c r="GMX152" s="21"/>
      <c r="GMY152" s="21"/>
      <c r="GMZ152" s="21"/>
      <c r="GNA152" s="21"/>
      <c r="GNB152" s="21"/>
      <c r="GNC152" s="21"/>
      <c r="GND152" s="21"/>
      <c r="GNE152" s="21"/>
      <c r="GNF152" s="21"/>
      <c r="GNG152" s="21"/>
      <c r="GNH152" s="21"/>
      <c r="GNI152" s="21"/>
      <c r="GNJ152" s="21"/>
      <c r="GNK152" s="21"/>
      <c r="GNL152" s="21"/>
      <c r="GNM152" s="21"/>
      <c r="GNN152" s="21"/>
      <c r="GNO152" s="21"/>
      <c r="GNP152" s="21"/>
      <c r="GNQ152" s="21"/>
      <c r="GNR152" s="21"/>
      <c r="GNS152" s="21"/>
      <c r="GNT152" s="21"/>
      <c r="GNU152" s="21"/>
      <c r="GNV152" s="21"/>
      <c r="GNW152" s="21"/>
      <c r="GNX152" s="21"/>
      <c r="GNY152" s="21"/>
      <c r="GNZ152" s="21"/>
      <c r="GOA152" s="21"/>
      <c r="GOB152" s="21"/>
      <c r="GOC152" s="21"/>
      <c r="GOD152" s="21"/>
      <c r="GOE152" s="21"/>
      <c r="GOF152" s="21"/>
      <c r="GOG152" s="21"/>
      <c r="GOH152" s="21"/>
      <c r="GOI152" s="21"/>
      <c r="GOJ152" s="21"/>
      <c r="GOK152" s="21"/>
      <c r="GOL152" s="21"/>
      <c r="GOM152" s="21"/>
      <c r="GON152" s="21"/>
      <c r="GOO152" s="21"/>
      <c r="GOP152" s="21"/>
      <c r="GOQ152" s="21"/>
      <c r="GOR152" s="21"/>
      <c r="GOS152" s="21"/>
      <c r="GOT152" s="21"/>
      <c r="GOU152" s="21"/>
      <c r="GOV152" s="21"/>
      <c r="GOW152" s="21"/>
      <c r="GOX152" s="21"/>
      <c r="GOY152" s="21"/>
      <c r="GOZ152" s="21"/>
      <c r="GPA152" s="21"/>
      <c r="GPB152" s="21"/>
      <c r="GPC152" s="21"/>
      <c r="GPD152" s="21"/>
      <c r="GPE152" s="21"/>
      <c r="GPF152" s="21"/>
      <c r="GPG152" s="21"/>
      <c r="GPH152" s="21"/>
      <c r="GPI152" s="21"/>
      <c r="GPJ152" s="21"/>
      <c r="GPK152" s="21"/>
      <c r="GPL152" s="21"/>
      <c r="GPM152" s="21"/>
      <c r="GPN152" s="21"/>
      <c r="GPO152" s="21"/>
      <c r="GPP152" s="21"/>
      <c r="GPQ152" s="21"/>
      <c r="GPR152" s="21"/>
      <c r="GPS152" s="21"/>
      <c r="GPT152" s="21"/>
      <c r="GPU152" s="21"/>
      <c r="GPV152" s="21"/>
      <c r="GPW152" s="21"/>
      <c r="GPX152" s="21"/>
      <c r="GPY152" s="21"/>
      <c r="GPZ152" s="21"/>
      <c r="GQA152" s="21"/>
      <c r="GQB152" s="21"/>
      <c r="GQC152" s="21"/>
      <c r="GQD152" s="21"/>
      <c r="GQE152" s="21"/>
      <c r="GQF152" s="21"/>
      <c r="GQG152" s="21"/>
      <c r="GQH152" s="21"/>
      <c r="GQI152" s="21"/>
      <c r="GQJ152" s="21"/>
      <c r="GQK152" s="21"/>
      <c r="GQL152" s="21"/>
      <c r="GQM152" s="21"/>
      <c r="GQN152" s="21"/>
      <c r="GQO152" s="21"/>
      <c r="GQP152" s="21"/>
      <c r="GQQ152" s="21"/>
      <c r="GQR152" s="21"/>
      <c r="GQS152" s="21"/>
      <c r="GQT152" s="21"/>
      <c r="GQU152" s="21"/>
      <c r="GQV152" s="21"/>
      <c r="GQW152" s="21"/>
      <c r="GQX152" s="21"/>
      <c r="GQY152" s="21"/>
      <c r="GQZ152" s="21"/>
      <c r="GRA152" s="21"/>
      <c r="GRB152" s="21"/>
      <c r="GRC152" s="21"/>
      <c r="GRD152" s="21"/>
      <c r="GRE152" s="21"/>
      <c r="GRF152" s="21"/>
      <c r="GRG152" s="21"/>
      <c r="GRH152" s="21"/>
      <c r="GRI152" s="21"/>
      <c r="GRJ152" s="21"/>
      <c r="GRK152" s="21"/>
      <c r="GRL152" s="21"/>
      <c r="GRM152" s="21"/>
      <c r="GRN152" s="21"/>
      <c r="GRO152" s="21"/>
      <c r="GRP152" s="21"/>
      <c r="GRQ152" s="21"/>
      <c r="GRR152" s="21"/>
      <c r="GRS152" s="21"/>
      <c r="GRT152" s="21"/>
      <c r="GRU152" s="21"/>
      <c r="GRV152" s="21"/>
      <c r="GRW152" s="21"/>
      <c r="GRX152" s="21"/>
      <c r="GRY152" s="21"/>
      <c r="GRZ152" s="21"/>
      <c r="GSA152" s="21"/>
      <c r="GSB152" s="21"/>
      <c r="GSC152" s="21"/>
      <c r="GSD152" s="21"/>
      <c r="GSE152" s="21"/>
      <c r="GSF152" s="21"/>
      <c r="GSG152" s="21"/>
      <c r="GSH152" s="21"/>
      <c r="GSI152" s="21"/>
      <c r="GSJ152" s="21"/>
      <c r="GSK152" s="21"/>
      <c r="GSL152" s="21"/>
      <c r="GSM152" s="21"/>
      <c r="GSN152" s="21"/>
      <c r="GSO152" s="21"/>
      <c r="GSP152" s="21"/>
      <c r="GSQ152" s="21"/>
      <c r="GSR152" s="21"/>
      <c r="GSS152" s="21"/>
      <c r="GST152" s="21"/>
      <c r="GSU152" s="21"/>
      <c r="GSV152" s="21"/>
      <c r="GSW152" s="21"/>
      <c r="GSX152" s="21"/>
      <c r="GSY152" s="21"/>
      <c r="GSZ152" s="21"/>
      <c r="GTA152" s="21"/>
      <c r="GTB152" s="21"/>
      <c r="GTC152" s="21"/>
      <c r="GTD152" s="21"/>
      <c r="GTE152" s="21"/>
      <c r="GTF152" s="21"/>
      <c r="GTG152" s="21"/>
      <c r="GTH152" s="21"/>
      <c r="GTI152" s="21"/>
      <c r="GTJ152" s="21"/>
      <c r="GTK152" s="21"/>
      <c r="GTL152" s="21"/>
      <c r="GTM152" s="21"/>
      <c r="GTN152" s="21"/>
      <c r="GTO152" s="21"/>
      <c r="GTP152" s="21"/>
      <c r="GTQ152" s="21"/>
      <c r="GTR152" s="21"/>
      <c r="GTS152" s="21"/>
      <c r="GTT152" s="21"/>
      <c r="GTU152" s="21"/>
      <c r="GTV152" s="21"/>
      <c r="GTW152" s="21"/>
      <c r="GTX152" s="21"/>
      <c r="GTY152" s="21"/>
      <c r="GTZ152" s="21"/>
      <c r="GUA152" s="21"/>
      <c r="GUB152" s="21"/>
      <c r="GUC152" s="21"/>
      <c r="GUD152" s="21"/>
      <c r="GUE152" s="21"/>
      <c r="GUF152" s="21"/>
      <c r="GUG152" s="21"/>
      <c r="GUH152" s="21"/>
      <c r="GUI152" s="21"/>
      <c r="GUJ152" s="21"/>
      <c r="GUK152" s="21"/>
      <c r="GUL152" s="21"/>
      <c r="GUM152" s="21"/>
      <c r="GUN152" s="21"/>
      <c r="GUO152" s="21"/>
      <c r="GUP152" s="21"/>
      <c r="GUQ152" s="21"/>
      <c r="GUR152" s="21"/>
      <c r="GUS152" s="21"/>
      <c r="GUT152" s="21"/>
      <c r="GUU152" s="21"/>
      <c r="GUV152" s="21"/>
      <c r="GUW152" s="21"/>
      <c r="GUX152" s="21"/>
      <c r="GUY152" s="21"/>
      <c r="GUZ152" s="21"/>
      <c r="GVA152" s="21"/>
      <c r="GVB152" s="21"/>
      <c r="GVC152" s="21"/>
      <c r="GVD152" s="21"/>
      <c r="GVE152" s="21"/>
      <c r="GVF152" s="21"/>
      <c r="GVG152" s="21"/>
      <c r="GVH152" s="21"/>
      <c r="GVI152" s="21"/>
      <c r="GVJ152" s="21"/>
      <c r="GVK152" s="21"/>
      <c r="GVL152" s="21"/>
      <c r="GVM152" s="21"/>
      <c r="GVN152" s="21"/>
      <c r="GVO152" s="21"/>
      <c r="GVP152" s="21"/>
      <c r="GVQ152" s="21"/>
      <c r="GVR152" s="21"/>
      <c r="GVS152" s="21"/>
      <c r="GVT152" s="21"/>
      <c r="GVU152" s="21"/>
      <c r="GVV152" s="21"/>
      <c r="GVW152" s="21"/>
      <c r="GVX152" s="21"/>
      <c r="GVY152" s="21"/>
      <c r="GVZ152" s="21"/>
      <c r="GWA152" s="21"/>
      <c r="GWB152" s="21"/>
      <c r="GWC152" s="21"/>
      <c r="GWD152" s="21"/>
      <c r="GWE152" s="21"/>
      <c r="GWF152" s="21"/>
      <c r="GWG152" s="21"/>
      <c r="GWH152" s="21"/>
      <c r="GWI152" s="21"/>
      <c r="GWJ152" s="21"/>
      <c r="GWK152" s="21"/>
      <c r="GWL152" s="21"/>
      <c r="GWM152" s="21"/>
      <c r="GWN152" s="21"/>
      <c r="GWO152" s="21"/>
      <c r="GWP152" s="21"/>
      <c r="GWQ152" s="21"/>
      <c r="GWR152" s="21"/>
      <c r="GWS152" s="21"/>
      <c r="GWT152" s="21"/>
      <c r="GWU152" s="21"/>
      <c r="GWV152" s="21"/>
      <c r="GWW152" s="21"/>
      <c r="GWX152" s="21"/>
      <c r="GWY152" s="21"/>
      <c r="GWZ152" s="21"/>
      <c r="GXA152" s="21"/>
      <c r="GXB152" s="21"/>
      <c r="GXC152" s="21"/>
      <c r="GXD152" s="21"/>
      <c r="GXE152" s="21"/>
      <c r="GXF152" s="21"/>
      <c r="GXG152" s="21"/>
      <c r="GXH152" s="21"/>
      <c r="GXI152" s="21"/>
      <c r="GXJ152" s="21"/>
      <c r="GXK152" s="21"/>
      <c r="GXL152" s="21"/>
      <c r="GXM152" s="21"/>
      <c r="GXN152" s="21"/>
      <c r="GXO152" s="21"/>
      <c r="GXP152" s="21"/>
      <c r="GXQ152" s="21"/>
      <c r="GXR152" s="21"/>
      <c r="GXS152" s="21"/>
      <c r="GXT152" s="21"/>
      <c r="GXU152" s="21"/>
      <c r="GXV152" s="21"/>
      <c r="GXW152" s="21"/>
      <c r="GXX152" s="21"/>
      <c r="GXY152" s="21"/>
      <c r="GXZ152" s="21"/>
      <c r="GYA152" s="21"/>
      <c r="GYB152" s="21"/>
      <c r="GYC152" s="21"/>
      <c r="GYD152" s="21"/>
      <c r="GYE152" s="21"/>
      <c r="GYF152" s="21"/>
      <c r="GYG152" s="21"/>
      <c r="GYH152" s="21"/>
      <c r="GYI152" s="21"/>
      <c r="GYJ152" s="21"/>
      <c r="GYK152" s="21"/>
      <c r="GYL152" s="21"/>
      <c r="GYM152" s="21"/>
      <c r="GYN152" s="21"/>
      <c r="GYO152" s="21"/>
      <c r="GYP152" s="21"/>
      <c r="GYQ152" s="21"/>
      <c r="GYR152" s="21"/>
      <c r="GYS152" s="21"/>
      <c r="GYT152" s="21"/>
      <c r="GYU152" s="21"/>
      <c r="GYV152" s="21"/>
      <c r="GYW152" s="21"/>
      <c r="GYX152" s="21"/>
      <c r="GYY152" s="21"/>
      <c r="GYZ152" s="21"/>
      <c r="GZA152" s="21"/>
      <c r="GZB152" s="21"/>
      <c r="GZC152" s="21"/>
      <c r="GZD152" s="21"/>
      <c r="GZE152" s="21"/>
      <c r="GZF152" s="21"/>
      <c r="GZG152" s="21"/>
      <c r="GZH152" s="21"/>
      <c r="GZI152" s="21"/>
      <c r="GZJ152" s="21"/>
      <c r="GZK152" s="21"/>
      <c r="GZL152" s="21"/>
      <c r="GZM152" s="21"/>
      <c r="GZN152" s="21"/>
      <c r="GZO152" s="21"/>
      <c r="GZP152" s="21"/>
      <c r="GZQ152" s="21"/>
      <c r="GZR152" s="21"/>
      <c r="GZS152" s="21"/>
      <c r="GZT152" s="21"/>
      <c r="GZU152" s="21"/>
      <c r="GZV152" s="21"/>
      <c r="GZW152" s="21"/>
      <c r="GZX152" s="21"/>
      <c r="GZY152" s="21"/>
      <c r="GZZ152" s="21"/>
      <c r="HAA152" s="21"/>
      <c r="HAB152" s="21"/>
      <c r="HAC152" s="21"/>
      <c r="HAD152" s="21"/>
      <c r="HAE152" s="21"/>
      <c r="HAF152" s="21"/>
      <c r="HAG152" s="21"/>
      <c r="HAH152" s="21"/>
      <c r="HAI152" s="21"/>
      <c r="HAJ152" s="21"/>
      <c r="HAK152" s="21"/>
      <c r="HAL152" s="21"/>
      <c r="HAM152" s="21"/>
      <c r="HAN152" s="21"/>
      <c r="HAO152" s="21"/>
      <c r="HAP152" s="21"/>
      <c r="HAQ152" s="21"/>
      <c r="HAR152" s="21"/>
      <c r="HAS152" s="21"/>
      <c r="HAT152" s="21"/>
      <c r="HAU152" s="21"/>
      <c r="HAV152" s="21"/>
      <c r="HAW152" s="21"/>
      <c r="HAX152" s="21"/>
      <c r="HAY152" s="21"/>
      <c r="HAZ152" s="21"/>
      <c r="HBA152" s="21"/>
      <c r="HBB152" s="21"/>
      <c r="HBC152" s="21"/>
      <c r="HBD152" s="21"/>
      <c r="HBE152" s="21"/>
      <c r="HBF152" s="21"/>
      <c r="HBG152" s="21"/>
      <c r="HBH152" s="21"/>
      <c r="HBI152" s="21"/>
      <c r="HBJ152" s="21"/>
      <c r="HBK152" s="21"/>
      <c r="HBL152" s="21"/>
      <c r="HBM152" s="21"/>
      <c r="HBN152" s="21"/>
      <c r="HBO152" s="21"/>
      <c r="HBP152" s="21"/>
      <c r="HBQ152" s="21"/>
      <c r="HBR152" s="21"/>
      <c r="HBS152" s="21"/>
      <c r="HBT152" s="21"/>
      <c r="HBU152" s="21"/>
      <c r="HBV152" s="21"/>
      <c r="HBW152" s="21"/>
      <c r="HBX152" s="21"/>
      <c r="HBY152" s="21"/>
      <c r="HBZ152" s="21"/>
      <c r="HCA152" s="21"/>
      <c r="HCB152" s="21"/>
      <c r="HCC152" s="21"/>
      <c r="HCD152" s="21"/>
      <c r="HCE152" s="21"/>
      <c r="HCF152" s="21"/>
      <c r="HCG152" s="21"/>
      <c r="HCH152" s="21"/>
      <c r="HCI152" s="21"/>
      <c r="HCJ152" s="21"/>
      <c r="HCK152" s="21"/>
      <c r="HCL152" s="21"/>
      <c r="HCM152" s="21"/>
      <c r="HCN152" s="21"/>
      <c r="HCO152" s="21"/>
      <c r="HCP152" s="21"/>
      <c r="HCQ152" s="21"/>
      <c r="HCR152" s="21"/>
      <c r="HCS152" s="21"/>
      <c r="HCT152" s="21"/>
      <c r="HCU152" s="21"/>
      <c r="HCV152" s="21"/>
      <c r="HCW152" s="21"/>
      <c r="HCX152" s="21"/>
      <c r="HCY152" s="21"/>
      <c r="HCZ152" s="21"/>
      <c r="HDA152" s="21"/>
      <c r="HDB152" s="21"/>
      <c r="HDC152" s="21"/>
      <c r="HDD152" s="21"/>
      <c r="HDE152" s="21"/>
      <c r="HDF152" s="21"/>
      <c r="HDG152" s="21"/>
      <c r="HDH152" s="21"/>
      <c r="HDI152" s="21"/>
      <c r="HDJ152" s="21"/>
      <c r="HDK152" s="21"/>
      <c r="HDL152" s="21"/>
      <c r="HDM152" s="21"/>
      <c r="HDN152" s="21"/>
      <c r="HDO152" s="21"/>
      <c r="HDP152" s="21"/>
      <c r="HDQ152" s="21"/>
      <c r="HDR152" s="21"/>
      <c r="HDS152" s="21"/>
      <c r="HDT152" s="21"/>
      <c r="HDU152" s="21"/>
      <c r="HDV152" s="21"/>
      <c r="HDW152" s="21"/>
      <c r="HDX152" s="21"/>
      <c r="HDY152" s="21"/>
      <c r="HDZ152" s="21"/>
      <c r="HEA152" s="21"/>
      <c r="HEB152" s="21"/>
      <c r="HEC152" s="21"/>
      <c r="HED152" s="21"/>
      <c r="HEE152" s="21"/>
      <c r="HEF152" s="21"/>
      <c r="HEG152" s="21"/>
      <c r="HEH152" s="21"/>
      <c r="HEI152" s="21"/>
      <c r="HEJ152" s="21"/>
      <c r="HEK152" s="21"/>
      <c r="HEL152" s="21"/>
      <c r="HEM152" s="21"/>
      <c r="HEN152" s="21"/>
      <c r="HEO152" s="21"/>
      <c r="HEP152" s="21"/>
      <c r="HEQ152" s="21"/>
      <c r="HER152" s="21"/>
      <c r="HES152" s="21"/>
      <c r="HET152" s="21"/>
      <c r="HEU152" s="21"/>
      <c r="HEV152" s="21"/>
      <c r="HEW152" s="21"/>
      <c r="HEX152" s="21"/>
      <c r="HEY152" s="21"/>
      <c r="HEZ152" s="21"/>
      <c r="HFA152" s="21"/>
      <c r="HFB152" s="21"/>
      <c r="HFC152" s="21"/>
      <c r="HFD152" s="21"/>
      <c r="HFE152" s="21"/>
      <c r="HFF152" s="21"/>
      <c r="HFG152" s="21"/>
      <c r="HFH152" s="21"/>
      <c r="HFI152" s="21"/>
      <c r="HFJ152" s="21"/>
      <c r="HFK152" s="21"/>
      <c r="HFL152" s="21"/>
      <c r="HFM152" s="21"/>
      <c r="HFN152" s="21"/>
      <c r="HFO152" s="21"/>
      <c r="HFP152" s="21"/>
      <c r="HFQ152" s="21"/>
      <c r="HFR152" s="21"/>
      <c r="HFS152" s="21"/>
      <c r="HFT152" s="21"/>
      <c r="HFU152" s="21"/>
      <c r="HFV152" s="21"/>
      <c r="HFW152" s="21"/>
      <c r="HFX152" s="21"/>
      <c r="HFY152" s="21"/>
      <c r="HFZ152" s="21"/>
      <c r="HGA152" s="21"/>
      <c r="HGB152" s="21"/>
      <c r="HGC152" s="21"/>
      <c r="HGD152" s="21"/>
      <c r="HGE152" s="21"/>
      <c r="HGF152" s="21"/>
      <c r="HGG152" s="21"/>
      <c r="HGH152" s="21"/>
      <c r="HGI152" s="21"/>
      <c r="HGJ152" s="21"/>
      <c r="HGK152" s="21"/>
      <c r="HGL152" s="21"/>
      <c r="HGM152" s="21"/>
      <c r="HGN152" s="21"/>
      <c r="HGO152" s="21"/>
      <c r="HGP152" s="21"/>
      <c r="HGQ152" s="21"/>
      <c r="HGR152" s="21"/>
      <c r="HGS152" s="21"/>
      <c r="HGT152" s="21"/>
      <c r="HGU152" s="21"/>
      <c r="HGV152" s="21"/>
      <c r="HGW152" s="21"/>
      <c r="HGX152" s="21"/>
      <c r="HGY152" s="21"/>
      <c r="HGZ152" s="21"/>
      <c r="HHA152" s="21"/>
      <c r="HHB152" s="21"/>
      <c r="HHC152" s="21"/>
      <c r="HHD152" s="21"/>
      <c r="HHE152" s="21"/>
      <c r="HHF152" s="21"/>
      <c r="HHG152" s="21"/>
      <c r="HHH152" s="21"/>
      <c r="HHI152" s="21"/>
      <c r="HHJ152" s="21"/>
      <c r="HHK152" s="21"/>
      <c r="HHL152" s="21"/>
      <c r="HHM152" s="21"/>
      <c r="HHN152" s="21"/>
      <c r="HHO152" s="21"/>
      <c r="HHP152" s="21"/>
      <c r="HHQ152" s="21"/>
      <c r="HHR152" s="21"/>
      <c r="HHS152" s="21"/>
      <c r="HHT152" s="21"/>
      <c r="HHU152" s="21"/>
      <c r="HHV152" s="21"/>
      <c r="HHW152" s="21"/>
      <c r="HHX152" s="21"/>
      <c r="HHY152" s="21"/>
      <c r="HHZ152" s="21"/>
      <c r="HIA152" s="21"/>
      <c r="HIB152" s="21"/>
      <c r="HIC152" s="21"/>
      <c r="HID152" s="21"/>
      <c r="HIE152" s="21"/>
      <c r="HIF152" s="21"/>
      <c r="HIG152" s="21"/>
      <c r="HIH152" s="21"/>
      <c r="HII152" s="21"/>
      <c r="HIJ152" s="21"/>
      <c r="HIK152" s="21"/>
      <c r="HIL152" s="21"/>
      <c r="HIM152" s="21"/>
      <c r="HIN152" s="21"/>
      <c r="HIO152" s="21"/>
      <c r="HIP152" s="21"/>
      <c r="HIQ152" s="21"/>
      <c r="HIR152" s="21"/>
      <c r="HIS152" s="21"/>
      <c r="HIT152" s="21"/>
      <c r="HIU152" s="21"/>
      <c r="HIV152" s="21"/>
      <c r="HIW152" s="21"/>
      <c r="HIX152" s="21"/>
      <c r="HIY152" s="21"/>
      <c r="HIZ152" s="21"/>
      <c r="HJA152" s="21"/>
      <c r="HJB152" s="21"/>
      <c r="HJC152" s="21"/>
      <c r="HJD152" s="21"/>
      <c r="HJE152" s="21"/>
      <c r="HJF152" s="21"/>
      <c r="HJG152" s="21"/>
      <c r="HJH152" s="21"/>
      <c r="HJI152" s="21"/>
      <c r="HJJ152" s="21"/>
      <c r="HJK152" s="21"/>
      <c r="HJL152" s="21"/>
      <c r="HJM152" s="21"/>
      <c r="HJN152" s="21"/>
      <c r="HJO152" s="21"/>
      <c r="HJP152" s="21"/>
      <c r="HJQ152" s="21"/>
      <c r="HJR152" s="21"/>
      <c r="HJS152" s="21"/>
      <c r="HJT152" s="21"/>
      <c r="HJU152" s="21"/>
      <c r="HJV152" s="21"/>
      <c r="HJW152" s="21"/>
      <c r="HJX152" s="21"/>
      <c r="HJY152" s="21"/>
      <c r="HJZ152" s="21"/>
      <c r="HKA152" s="21"/>
      <c r="HKB152" s="21"/>
      <c r="HKC152" s="21"/>
      <c r="HKD152" s="21"/>
      <c r="HKE152" s="21"/>
      <c r="HKF152" s="21"/>
      <c r="HKG152" s="21"/>
      <c r="HKH152" s="21"/>
      <c r="HKI152" s="21"/>
      <c r="HKJ152" s="21"/>
      <c r="HKK152" s="21"/>
      <c r="HKL152" s="21"/>
      <c r="HKM152" s="21"/>
      <c r="HKN152" s="21"/>
      <c r="HKO152" s="21"/>
      <c r="HKP152" s="21"/>
      <c r="HKQ152" s="21"/>
      <c r="HKR152" s="21"/>
      <c r="HKS152" s="21"/>
      <c r="HKT152" s="21"/>
      <c r="HKU152" s="21"/>
      <c r="HKV152" s="21"/>
      <c r="HKW152" s="21"/>
      <c r="HKX152" s="21"/>
      <c r="HKY152" s="21"/>
      <c r="HKZ152" s="21"/>
      <c r="HLA152" s="21"/>
      <c r="HLB152" s="21"/>
      <c r="HLC152" s="21"/>
      <c r="HLD152" s="21"/>
      <c r="HLE152" s="21"/>
      <c r="HLF152" s="21"/>
      <c r="HLG152" s="21"/>
      <c r="HLH152" s="21"/>
      <c r="HLI152" s="21"/>
      <c r="HLJ152" s="21"/>
      <c r="HLK152" s="21"/>
      <c r="HLL152" s="21"/>
      <c r="HLM152" s="21"/>
      <c r="HLN152" s="21"/>
      <c r="HLO152" s="21"/>
      <c r="HLP152" s="21"/>
      <c r="HLQ152" s="21"/>
      <c r="HLR152" s="21"/>
      <c r="HLS152" s="21"/>
      <c r="HLT152" s="21"/>
      <c r="HLU152" s="21"/>
      <c r="HLV152" s="21"/>
      <c r="HLW152" s="21"/>
      <c r="HLX152" s="21"/>
      <c r="HLY152" s="21"/>
      <c r="HLZ152" s="21"/>
      <c r="HMA152" s="21"/>
      <c r="HMB152" s="21"/>
      <c r="HMC152" s="21"/>
      <c r="HMD152" s="21"/>
      <c r="HME152" s="21"/>
      <c r="HMF152" s="21"/>
      <c r="HMG152" s="21"/>
      <c r="HMH152" s="21"/>
      <c r="HMI152" s="21"/>
      <c r="HMJ152" s="21"/>
      <c r="HMK152" s="21"/>
      <c r="HML152" s="21"/>
      <c r="HMM152" s="21"/>
      <c r="HMN152" s="21"/>
      <c r="HMO152" s="21"/>
      <c r="HMP152" s="21"/>
      <c r="HMQ152" s="21"/>
      <c r="HMR152" s="21"/>
      <c r="HMS152" s="21"/>
      <c r="HMT152" s="21"/>
      <c r="HMU152" s="21"/>
      <c r="HMV152" s="21"/>
      <c r="HMW152" s="21"/>
      <c r="HMX152" s="21"/>
      <c r="HMY152" s="21"/>
      <c r="HMZ152" s="21"/>
      <c r="HNA152" s="21"/>
      <c r="HNB152" s="21"/>
      <c r="HNC152" s="21"/>
      <c r="HND152" s="21"/>
      <c r="HNE152" s="21"/>
      <c r="HNF152" s="21"/>
      <c r="HNG152" s="21"/>
      <c r="HNH152" s="21"/>
      <c r="HNI152" s="21"/>
      <c r="HNJ152" s="21"/>
      <c r="HNK152" s="21"/>
      <c r="HNL152" s="21"/>
      <c r="HNM152" s="21"/>
      <c r="HNN152" s="21"/>
      <c r="HNO152" s="21"/>
      <c r="HNP152" s="21"/>
      <c r="HNQ152" s="21"/>
      <c r="HNR152" s="21"/>
      <c r="HNS152" s="21"/>
      <c r="HNT152" s="21"/>
      <c r="HNU152" s="21"/>
      <c r="HNV152" s="21"/>
      <c r="HNW152" s="21"/>
      <c r="HNX152" s="21"/>
      <c r="HNY152" s="21"/>
      <c r="HNZ152" s="21"/>
      <c r="HOA152" s="21"/>
      <c r="HOB152" s="21"/>
      <c r="HOC152" s="21"/>
      <c r="HOD152" s="21"/>
      <c r="HOE152" s="21"/>
      <c r="HOF152" s="21"/>
      <c r="HOG152" s="21"/>
      <c r="HOH152" s="21"/>
      <c r="HOI152" s="21"/>
      <c r="HOJ152" s="21"/>
      <c r="HOK152" s="21"/>
      <c r="HOL152" s="21"/>
      <c r="HOM152" s="21"/>
      <c r="HON152" s="21"/>
      <c r="HOO152" s="21"/>
      <c r="HOP152" s="21"/>
      <c r="HOQ152" s="21"/>
      <c r="HOR152" s="21"/>
      <c r="HOS152" s="21"/>
      <c r="HOT152" s="21"/>
      <c r="HOU152" s="21"/>
      <c r="HOV152" s="21"/>
      <c r="HOW152" s="21"/>
      <c r="HOX152" s="21"/>
      <c r="HOY152" s="21"/>
      <c r="HOZ152" s="21"/>
      <c r="HPA152" s="21"/>
      <c r="HPB152" s="21"/>
      <c r="HPC152" s="21"/>
      <c r="HPD152" s="21"/>
      <c r="HPE152" s="21"/>
      <c r="HPF152" s="21"/>
      <c r="HPG152" s="21"/>
      <c r="HPH152" s="21"/>
      <c r="HPI152" s="21"/>
      <c r="HPJ152" s="21"/>
      <c r="HPK152" s="21"/>
      <c r="HPL152" s="21"/>
      <c r="HPM152" s="21"/>
      <c r="HPN152" s="21"/>
      <c r="HPO152" s="21"/>
      <c r="HPP152" s="21"/>
      <c r="HPQ152" s="21"/>
      <c r="HPR152" s="21"/>
      <c r="HPS152" s="21"/>
      <c r="HPT152" s="21"/>
      <c r="HPU152" s="21"/>
      <c r="HPV152" s="21"/>
      <c r="HPW152" s="21"/>
      <c r="HPX152" s="21"/>
      <c r="HPY152" s="21"/>
      <c r="HPZ152" s="21"/>
      <c r="HQA152" s="21"/>
      <c r="HQB152" s="21"/>
      <c r="HQC152" s="21"/>
      <c r="HQD152" s="21"/>
      <c r="HQE152" s="21"/>
      <c r="HQF152" s="21"/>
      <c r="HQG152" s="21"/>
      <c r="HQH152" s="21"/>
      <c r="HQI152" s="21"/>
      <c r="HQJ152" s="21"/>
      <c r="HQK152" s="21"/>
      <c r="HQL152" s="21"/>
      <c r="HQM152" s="21"/>
      <c r="HQN152" s="21"/>
      <c r="HQO152" s="21"/>
      <c r="HQP152" s="21"/>
      <c r="HQQ152" s="21"/>
      <c r="HQR152" s="21"/>
      <c r="HQS152" s="21"/>
      <c r="HQT152" s="21"/>
      <c r="HQU152" s="21"/>
      <c r="HQV152" s="21"/>
      <c r="HQW152" s="21"/>
      <c r="HQX152" s="21"/>
      <c r="HQY152" s="21"/>
      <c r="HQZ152" s="21"/>
      <c r="HRA152" s="21"/>
      <c r="HRB152" s="21"/>
      <c r="HRC152" s="21"/>
      <c r="HRD152" s="21"/>
      <c r="HRE152" s="21"/>
      <c r="HRF152" s="21"/>
      <c r="HRG152" s="21"/>
      <c r="HRH152" s="21"/>
      <c r="HRI152" s="21"/>
      <c r="HRJ152" s="21"/>
      <c r="HRK152" s="21"/>
      <c r="HRL152" s="21"/>
      <c r="HRM152" s="21"/>
      <c r="HRN152" s="21"/>
      <c r="HRO152" s="21"/>
      <c r="HRP152" s="21"/>
      <c r="HRQ152" s="21"/>
      <c r="HRR152" s="21"/>
      <c r="HRS152" s="21"/>
      <c r="HRT152" s="21"/>
      <c r="HRU152" s="21"/>
      <c r="HRV152" s="21"/>
      <c r="HRW152" s="21"/>
      <c r="HRX152" s="21"/>
      <c r="HRY152" s="21"/>
      <c r="HRZ152" s="21"/>
      <c r="HSA152" s="21"/>
      <c r="HSB152" s="21"/>
      <c r="HSC152" s="21"/>
      <c r="HSD152" s="21"/>
      <c r="HSE152" s="21"/>
      <c r="HSF152" s="21"/>
      <c r="HSG152" s="21"/>
      <c r="HSH152" s="21"/>
      <c r="HSI152" s="21"/>
      <c r="HSJ152" s="21"/>
      <c r="HSK152" s="21"/>
      <c r="HSL152" s="21"/>
      <c r="HSM152" s="21"/>
      <c r="HSN152" s="21"/>
      <c r="HSO152" s="21"/>
      <c r="HSP152" s="21"/>
      <c r="HSQ152" s="21"/>
      <c r="HSR152" s="21"/>
      <c r="HSS152" s="21"/>
      <c r="HST152" s="21"/>
      <c r="HSU152" s="21"/>
      <c r="HSV152" s="21"/>
      <c r="HSW152" s="21"/>
      <c r="HSX152" s="21"/>
      <c r="HSY152" s="21"/>
      <c r="HSZ152" s="21"/>
      <c r="HTA152" s="21"/>
      <c r="HTB152" s="21"/>
      <c r="HTC152" s="21"/>
      <c r="HTD152" s="21"/>
      <c r="HTE152" s="21"/>
      <c r="HTF152" s="21"/>
      <c r="HTG152" s="21"/>
      <c r="HTH152" s="21"/>
      <c r="HTI152" s="21"/>
      <c r="HTJ152" s="21"/>
      <c r="HTK152" s="21"/>
      <c r="HTL152" s="21"/>
      <c r="HTM152" s="21"/>
      <c r="HTN152" s="21"/>
      <c r="HTO152" s="21"/>
      <c r="HTP152" s="21"/>
      <c r="HTQ152" s="21"/>
      <c r="HTR152" s="21"/>
      <c r="HTS152" s="21"/>
      <c r="HTT152" s="21"/>
      <c r="HTU152" s="21"/>
      <c r="HTV152" s="21"/>
      <c r="HTW152" s="21"/>
      <c r="HTX152" s="21"/>
      <c r="HTY152" s="21"/>
      <c r="HTZ152" s="21"/>
      <c r="HUA152" s="21"/>
      <c r="HUB152" s="21"/>
      <c r="HUC152" s="21"/>
      <c r="HUD152" s="21"/>
      <c r="HUE152" s="21"/>
      <c r="HUF152" s="21"/>
      <c r="HUG152" s="21"/>
      <c r="HUH152" s="21"/>
      <c r="HUI152" s="21"/>
      <c r="HUJ152" s="21"/>
      <c r="HUK152" s="21"/>
      <c r="HUL152" s="21"/>
      <c r="HUM152" s="21"/>
      <c r="HUN152" s="21"/>
      <c r="HUO152" s="21"/>
      <c r="HUP152" s="21"/>
      <c r="HUQ152" s="21"/>
      <c r="HUR152" s="21"/>
      <c r="HUS152" s="21"/>
      <c r="HUT152" s="21"/>
      <c r="HUU152" s="21"/>
      <c r="HUV152" s="21"/>
      <c r="HUW152" s="21"/>
      <c r="HUX152" s="21"/>
      <c r="HUY152" s="21"/>
      <c r="HUZ152" s="21"/>
      <c r="HVA152" s="21"/>
      <c r="HVB152" s="21"/>
      <c r="HVC152" s="21"/>
      <c r="HVD152" s="21"/>
      <c r="HVE152" s="21"/>
      <c r="HVF152" s="21"/>
      <c r="HVG152" s="21"/>
      <c r="HVH152" s="21"/>
      <c r="HVI152" s="21"/>
      <c r="HVJ152" s="21"/>
      <c r="HVK152" s="21"/>
      <c r="HVL152" s="21"/>
      <c r="HVM152" s="21"/>
      <c r="HVN152" s="21"/>
      <c r="HVO152" s="21"/>
      <c r="HVP152" s="21"/>
      <c r="HVQ152" s="21"/>
      <c r="HVR152" s="21"/>
      <c r="HVS152" s="21"/>
      <c r="HVT152" s="21"/>
      <c r="HVU152" s="21"/>
      <c r="HVV152" s="21"/>
      <c r="HVW152" s="21"/>
      <c r="HVX152" s="21"/>
      <c r="HVY152" s="21"/>
      <c r="HVZ152" s="21"/>
      <c r="HWA152" s="21"/>
      <c r="HWB152" s="21"/>
      <c r="HWC152" s="21"/>
      <c r="HWD152" s="21"/>
      <c r="HWE152" s="21"/>
      <c r="HWF152" s="21"/>
      <c r="HWG152" s="21"/>
      <c r="HWH152" s="21"/>
      <c r="HWI152" s="21"/>
      <c r="HWJ152" s="21"/>
      <c r="HWK152" s="21"/>
      <c r="HWL152" s="21"/>
      <c r="HWM152" s="21"/>
      <c r="HWN152" s="21"/>
      <c r="HWO152" s="21"/>
      <c r="HWP152" s="21"/>
      <c r="HWQ152" s="21"/>
      <c r="HWR152" s="21"/>
      <c r="HWS152" s="21"/>
      <c r="HWT152" s="21"/>
      <c r="HWU152" s="21"/>
      <c r="HWV152" s="21"/>
      <c r="HWW152" s="21"/>
      <c r="HWX152" s="21"/>
      <c r="HWY152" s="21"/>
      <c r="HWZ152" s="21"/>
      <c r="HXA152" s="21"/>
      <c r="HXB152" s="21"/>
      <c r="HXC152" s="21"/>
      <c r="HXD152" s="21"/>
      <c r="HXE152" s="21"/>
      <c r="HXF152" s="21"/>
      <c r="HXG152" s="21"/>
      <c r="HXH152" s="21"/>
      <c r="HXI152" s="21"/>
      <c r="HXJ152" s="21"/>
      <c r="HXK152" s="21"/>
      <c r="HXL152" s="21"/>
      <c r="HXM152" s="21"/>
      <c r="HXN152" s="21"/>
      <c r="HXO152" s="21"/>
      <c r="HXP152" s="21"/>
      <c r="HXQ152" s="21"/>
      <c r="HXR152" s="21"/>
      <c r="HXS152" s="21"/>
      <c r="HXT152" s="21"/>
      <c r="HXU152" s="21"/>
      <c r="HXV152" s="21"/>
      <c r="HXW152" s="21"/>
      <c r="HXX152" s="21"/>
      <c r="HXY152" s="21"/>
      <c r="HXZ152" s="21"/>
      <c r="HYA152" s="21"/>
      <c r="HYB152" s="21"/>
      <c r="HYC152" s="21"/>
      <c r="HYD152" s="21"/>
      <c r="HYE152" s="21"/>
      <c r="HYF152" s="21"/>
      <c r="HYG152" s="21"/>
      <c r="HYH152" s="21"/>
      <c r="HYI152" s="21"/>
      <c r="HYJ152" s="21"/>
      <c r="HYK152" s="21"/>
      <c r="HYL152" s="21"/>
      <c r="HYM152" s="21"/>
      <c r="HYN152" s="21"/>
      <c r="HYO152" s="21"/>
      <c r="HYP152" s="21"/>
      <c r="HYQ152" s="21"/>
      <c r="HYR152" s="21"/>
      <c r="HYS152" s="21"/>
      <c r="HYT152" s="21"/>
      <c r="HYU152" s="21"/>
      <c r="HYV152" s="21"/>
      <c r="HYW152" s="21"/>
      <c r="HYX152" s="21"/>
      <c r="HYY152" s="21"/>
      <c r="HYZ152" s="21"/>
      <c r="HZA152" s="21"/>
      <c r="HZB152" s="21"/>
      <c r="HZC152" s="21"/>
      <c r="HZD152" s="21"/>
      <c r="HZE152" s="21"/>
      <c r="HZF152" s="21"/>
      <c r="HZG152" s="21"/>
      <c r="HZH152" s="21"/>
      <c r="HZI152" s="21"/>
      <c r="HZJ152" s="21"/>
      <c r="HZK152" s="21"/>
      <c r="HZL152" s="21"/>
      <c r="HZM152" s="21"/>
      <c r="HZN152" s="21"/>
      <c r="HZO152" s="21"/>
      <c r="HZP152" s="21"/>
      <c r="HZQ152" s="21"/>
      <c r="HZR152" s="21"/>
      <c r="HZS152" s="21"/>
      <c r="HZT152" s="21"/>
      <c r="HZU152" s="21"/>
      <c r="HZV152" s="21"/>
      <c r="HZW152" s="21"/>
      <c r="HZX152" s="21"/>
      <c r="HZY152" s="21"/>
      <c r="HZZ152" s="21"/>
      <c r="IAA152" s="21"/>
      <c r="IAB152" s="21"/>
      <c r="IAC152" s="21"/>
      <c r="IAD152" s="21"/>
      <c r="IAE152" s="21"/>
      <c r="IAF152" s="21"/>
      <c r="IAG152" s="21"/>
      <c r="IAH152" s="21"/>
      <c r="IAI152" s="21"/>
      <c r="IAJ152" s="21"/>
      <c r="IAK152" s="21"/>
      <c r="IAL152" s="21"/>
      <c r="IAM152" s="21"/>
      <c r="IAN152" s="21"/>
      <c r="IAO152" s="21"/>
      <c r="IAP152" s="21"/>
      <c r="IAQ152" s="21"/>
      <c r="IAR152" s="21"/>
      <c r="IAS152" s="21"/>
      <c r="IAT152" s="21"/>
      <c r="IAU152" s="21"/>
      <c r="IAV152" s="21"/>
      <c r="IAW152" s="21"/>
      <c r="IAX152" s="21"/>
      <c r="IAY152" s="21"/>
      <c r="IAZ152" s="21"/>
      <c r="IBA152" s="21"/>
      <c r="IBB152" s="21"/>
      <c r="IBC152" s="21"/>
      <c r="IBD152" s="21"/>
      <c r="IBE152" s="21"/>
      <c r="IBF152" s="21"/>
      <c r="IBG152" s="21"/>
      <c r="IBH152" s="21"/>
      <c r="IBI152" s="21"/>
      <c r="IBJ152" s="21"/>
      <c r="IBK152" s="21"/>
      <c r="IBL152" s="21"/>
      <c r="IBM152" s="21"/>
      <c r="IBN152" s="21"/>
      <c r="IBO152" s="21"/>
      <c r="IBP152" s="21"/>
      <c r="IBQ152" s="21"/>
      <c r="IBR152" s="21"/>
      <c r="IBS152" s="21"/>
      <c r="IBT152" s="21"/>
      <c r="IBU152" s="21"/>
      <c r="IBV152" s="21"/>
      <c r="IBW152" s="21"/>
      <c r="IBX152" s="21"/>
      <c r="IBY152" s="21"/>
      <c r="IBZ152" s="21"/>
      <c r="ICA152" s="21"/>
      <c r="ICB152" s="21"/>
      <c r="ICC152" s="21"/>
      <c r="ICD152" s="21"/>
      <c r="ICE152" s="21"/>
      <c r="ICF152" s="21"/>
      <c r="ICG152" s="21"/>
      <c r="ICH152" s="21"/>
      <c r="ICI152" s="21"/>
      <c r="ICJ152" s="21"/>
      <c r="ICK152" s="21"/>
      <c r="ICL152" s="21"/>
      <c r="ICM152" s="21"/>
      <c r="ICN152" s="21"/>
      <c r="ICO152" s="21"/>
      <c r="ICP152" s="21"/>
      <c r="ICQ152" s="21"/>
      <c r="ICR152" s="21"/>
      <c r="ICS152" s="21"/>
      <c r="ICT152" s="21"/>
      <c r="ICU152" s="21"/>
      <c r="ICV152" s="21"/>
      <c r="ICW152" s="21"/>
      <c r="ICX152" s="21"/>
      <c r="ICY152" s="21"/>
      <c r="ICZ152" s="21"/>
      <c r="IDA152" s="21"/>
      <c r="IDB152" s="21"/>
      <c r="IDC152" s="21"/>
      <c r="IDD152" s="21"/>
      <c r="IDE152" s="21"/>
      <c r="IDF152" s="21"/>
      <c r="IDG152" s="21"/>
      <c r="IDH152" s="21"/>
      <c r="IDI152" s="21"/>
      <c r="IDJ152" s="21"/>
      <c r="IDK152" s="21"/>
      <c r="IDL152" s="21"/>
      <c r="IDM152" s="21"/>
      <c r="IDN152" s="21"/>
      <c r="IDO152" s="21"/>
      <c r="IDP152" s="21"/>
      <c r="IDQ152" s="21"/>
      <c r="IDR152" s="21"/>
      <c r="IDS152" s="21"/>
      <c r="IDT152" s="21"/>
      <c r="IDU152" s="21"/>
      <c r="IDV152" s="21"/>
      <c r="IDW152" s="21"/>
      <c r="IDX152" s="21"/>
      <c r="IDY152" s="21"/>
      <c r="IDZ152" s="21"/>
      <c r="IEA152" s="21"/>
      <c r="IEB152" s="21"/>
      <c r="IEC152" s="21"/>
      <c r="IED152" s="21"/>
      <c r="IEE152" s="21"/>
      <c r="IEF152" s="21"/>
      <c r="IEG152" s="21"/>
      <c r="IEH152" s="21"/>
      <c r="IEI152" s="21"/>
      <c r="IEJ152" s="21"/>
      <c r="IEK152" s="21"/>
      <c r="IEL152" s="21"/>
      <c r="IEM152" s="21"/>
      <c r="IEN152" s="21"/>
      <c r="IEO152" s="21"/>
      <c r="IEP152" s="21"/>
      <c r="IEQ152" s="21"/>
      <c r="IER152" s="21"/>
      <c r="IES152" s="21"/>
      <c r="IET152" s="21"/>
      <c r="IEU152" s="21"/>
      <c r="IEV152" s="21"/>
      <c r="IEW152" s="21"/>
      <c r="IEX152" s="21"/>
      <c r="IEY152" s="21"/>
      <c r="IEZ152" s="21"/>
      <c r="IFA152" s="21"/>
      <c r="IFB152" s="21"/>
      <c r="IFC152" s="21"/>
      <c r="IFD152" s="21"/>
      <c r="IFE152" s="21"/>
      <c r="IFF152" s="21"/>
      <c r="IFG152" s="21"/>
      <c r="IFH152" s="21"/>
      <c r="IFI152" s="21"/>
      <c r="IFJ152" s="21"/>
      <c r="IFK152" s="21"/>
      <c r="IFL152" s="21"/>
      <c r="IFM152" s="21"/>
      <c r="IFN152" s="21"/>
      <c r="IFO152" s="21"/>
      <c r="IFP152" s="21"/>
      <c r="IFQ152" s="21"/>
      <c r="IFR152" s="21"/>
      <c r="IFS152" s="21"/>
      <c r="IFT152" s="21"/>
      <c r="IFU152" s="21"/>
      <c r="IFV152" s="21"/>
      <c r="IFW152" s="21"/>
      <c r="IFX152" s="21"/>
      <c r="IFY152" s="21"/>
      <c r="IFZ152" s="21"/>
      <c r="IGA152" s="21"/>
      <c r="IGB152" s="21"/>
      <c r="IGC152" s="21"/>
      <c r="IGD152" s="21"/>
      <c r="IGE152" s="21"/>
      <c r="IGF152" s="21"/>
      <c r="IGG152" s="21"/>
      <c r="IGH152" s="21"/>
      <c r="IGI152" s="21"/>
      <c r="IGJ152" s="21"/>
      <c r="IGK152" s="21"/>
      <c r="IGL152" s="21"/>
      <c r="IGM152" s="21"/>
      <c r="IGN152" s="21"/>
      <c r="IGO152" s="21"/>
      <c r="IGP152" s="21"/>
      <c r="IGQ152" s="21"/>
      <c r="IGR152" s="21"/>
      <c r="IGS152" s="21"/>
      <c r="IGT152" s="21"/>
      <c r="IGU152" s="21"/>
      <c r="IGV152" s="21"/>
      <c r="IGW152" s="21"/>
      <c r="IGX152" s="21"/>
      <c r="IGY152" s="21"/>
      <c r="IGZ152" s="21"/>
      <c r="IHA152" s="21"/>
      <c r="IHB152" s="21"/>
      <c r="IHC152" s="21"/>
      <c r="IHD152" s="21"/>
      <c r="IHE152" s="21"/>
      <c r="IHF152" s="21"/>
      <c r="IHG152" s="21"/>
      <c r="IHH152" s="21"/>
      <c r="IHI152" s="21"/>
      <c r="IHJ152" s="21"/>
      <c r="IHK152" s="21"/>
      <c r="IHL152" s="21"/>
      <c r="IHM152" s="21"/>
      <c r="IHN152" s="21"/>
      <c r="IHO152" s="21"/>
      <c r="IHP152" s="21"/>
      <c r="IHQ152" s="21"/>
      <c r="IHR152" s="21"/>
      <c r="IHS152" s="21"/>
      <c r="IHT152" s="21"/>
      <c r="IHU152" s="21"/>
      <c r="IHV152" s="21"/>
      <c r="IHW152" s="21"/>
      <c r="IHX152" s="21"/>
      <c r="IHY152" s="21"/>
      <c r="IHZ152" s="21"/>
      <c r="IIA152" s="21"/>
      <c r="IIB152" s="21"/>
      <c r="IIC152" s="21"/>
      <c r="IID152" s="21"/>
      <c r="IIE152" s="21"/>
      <c r="IIF152" s="21"/>
      <c r="IIG152" s="21"/>
      <c r="IIH152" s="21"/>
      <c r="III152" s="21"/>
      <c r="IIJ152" s="21"/>
      <c r="IIK152" s="21"/>
      <c r="IIL152" s="21"/>
      <c r="IIM152" s="21"/>
      <c r="IIN152" s="21"/>
      <c r="IIO152" s="21"/>
      <c r="IIP152" s="21"/>
      <c r="IIQ152" s="21"/>
      <c r="IIR152" s="21"/>
      <c r="IIS152" s="21"/>
      <c r="IIT152" s="21"/>
      <c r="IIU152" s="21"/>
      <c r="IIV152" s="21"/>
      <c r="IIW152" s="21"/>
      <c r="IIX152" s="21"/>
      <c r="IIY152" s="21"/>
      <c r="IIZ152" s="21"/>
      <c r="IJA152" s="21"/>
      <c r="IJB152" s="21"/>
      <c r="IJC152" s="21"/>
      <c r="IJD152" s="21"/>
      <c r="IJE152" s="21"/>
      <c r="IJF152" s="21"/>
      <c r="IJG152" s="21"/>
      <c r="IJH152" s="21"/>
      <c r="IJI152" s="21"/>
      <c r="IJJ152" s="21"/>
      <c r="IJK152" s="21"/>
      <c r="IJL152" s="21"/>
      <c r="IJM152" s="21"/>
      <c r="IJN152" s="21"/>
      <c r="IJO152" s="21"/>
      <c r="IJP152" s="21"/>
      <c r="IJQ152" s="21"/>
      <c r="IJR152" s="21"/>
      <c r="IJS152" s="21"/>
      <c r="IJT152" s="21"/>
      <c r="IJU152" s="21"/>
      <c r="IJV152" s="21"/>
      <c r="IJW152" s="21"/>
      <c r="IJX152" s="21"/>
      <c r="IJY152" s="21"/>
      <c r="IJZ152" s="21"/>
      <c r="IKA152" s="21"/>
      <c r="IKB152" s="21"/>
      <c r="IKC152" s="21"/>
      <c r="IKD152" s="21"/>
      <c r="IKE152" s="21"/>
      <c r="IKF152" s="21"/>
      <c r="IKG152" s="21"/>
      <c r="IKH152" s="21"/>
      <c r="IKI152" s="21"/>
      <c r="IKJ152" s="21"/>
      <c r="IKK152" s="21"/>
      <c r="IKL152" s="21"/>
      <c r="IKM152" s="21"/>
      <c r="IKN152" s="21"/>
      <c r="IKO152" s="21"/>
      <c r="IKP152" s="21"/>
      <c r="IKQ152" s="21"/>
      <c r="IKR152" s="21"/>
      <c r="IKS152" s="21"/>
      <c r="IKT152" s="21"/>
      <c r="IKU152" s="21"/>
      <c r="IKV152" s="21"/>
      <c r="IKW152" s="21"/>
      <c r="IKX152" s="21"/>
      <c r="IKY152" s="21"/>
      <c r="IKZ152" s="21"/>
      <c r="ILA152" s="21"/>
      <c r="ILB152" s="21"/>
      <c r="ILC152" s="21"/>
      <c r="ILD152" s="21"/>
      <c r="ILE152" s="21"/>
      <c r="ILF152" s="21"/>
      <c r="ILG152" s="21"/>
      <c r="ILH152" s="21"/>
      <c r="ILI152" s="21"/>
      <c r="ILJ152" s="21"/>
      <c r="ILK152" s="21"/>
      <c r="ILL152" s="21"/>
      <c r="ILM152" s="21"/>
      <c r="ILN152" s="21"/>
      <c r="ILO152" s="21"/>
      <c r="ILP152" s="21"/>
      <c r="ILQ152" s="21"/>
      <c r="ILR152" s="21"/>
      <c r="ILS152" s="21"/>
      <c r="ILT152" s="21"/>
      <c r="ILU152" s="21"/>
      <c r="ILV152" s="21"/>
      <c r="ILW152" s="21"/>
      <c r="ILX152" s="21"/>
      <c r="ILY152" s="21"/>
      <c r="ILZ152" s="21"/>
      <c r="IMA152" s="21"/>
      <c r="IMB152" s="21"/>
      <c r="IMC152" s="21"/>
      <c r="IMD152" s="21"/>
      <c r="IME152" s="21"/>
      <c r="IMF152" s="21"/>
      <c r="IMG152" s="21"/>
      <c r="IMH152" s="21"/>
      <c r="IMI152" s="21"/>
      <c r="IMJ152" s="21"/>
      <c r="IMK152" s="21"/>
      <c r="IML152" s="21"/>
      <c r="IMM152" s="21"/>
      <c r="IMN152" s="21"/>
      <c r="IMO152" s="21"/>
      <c r="IMP152" s="21"/>
      <c r="IMQ152" s="21"/>
      <c r="IMR152" s="21"/>
      <c r="IMS152" s="21"/>
      <c r="IMT152" s="21"/>
      <c r="IMU152" s="21"/>
      <c r="IMV152" s="21"/>
      <c r="IMW152" s="21"/>
      <c r="IMX152" s="21"/>
      <c r="IMY152" s="21"/>
      <c r="IMZ152" s="21"/>
      <c r="INA152" s="21"/>
      <c r="INB152" s="21"/>
      <c r="INC152" s="21"/>
      <c r="IND152" s="21"/>
      <c r="INE152" s="21"/>
      <c r="INF152" s="21"/>
      <c r="ING152" s="21"/>
      <c r="INH152" s="21"/>
      <c r="INI152" s="21"/>
      <c r="INJ152" s="21"/>
      <c r="INK152" s="21"/>
      <c r="INL152" s="21"/>
      <c r="INM152" s="21"/>
      <c r="INN152" s="21"/>
      <c r="INO152" s="21"/>
      <c r="INP152" s="21"/>
      <c r="INQ152" s="21"/>
      <c r="INR152" s="21"/>
      <c r="INS152" s="21"/>
      <c r="INT152" s="21"/>
      <c r="INU152" s="21"/>
      <c r="INV152" s="21"/>
      <c r="INW152" s="21"/>
      <c r="INX152" s="21"/>
      <c r="INY152" s="21"/>
      <c r="INZ152" s="21"/>
      <c r="IOA152" s="21"/>
      <c r="IOB152" s="21"/>
      <c r="IOC152" s="21"/>
      <c r="IOD152" s="21"/>
      <c r="IOE152" s="21"/>
      <c r="IOF152" s="21"/>
      <c r="IOG152" s="21"/>
      <c r="IOH152" s="21"/>
      <c r="IOI152" s="21"/>
      <c r="IOJ152" s="21"/>
      <c r="IOK152" s="21"/>
      <c r="IOL152" s="21"/>
      <c r="IOM152" s="21"/>
      <c r="ION152" s="21"/>
      <c r="IOO152" s="21"/>
      <c r="IOP152" s="21"/>
      <c r="IOQ152" s="21"/>
      <c r="IOR152" s="21"/>
      <c r="IOS152" s="21"/>
      <c r="IOT152" s="21"/>
      <c r="IOU152" s="21"/>
      <c r="IOV152" s="21"/>
      <c r="IOW152" s="21"/>
      <c r="IOX152" s="21"/>
      <c r="IOY152" s="21"/>
      <c r="IOZ152" s="21"/>
      <c r="IPA152" s="21"/>
      <c r="IPB152" s="21"/>
      <c r="IPC152" s="21"/>
      <c r="IPD152" s="21"/>
      <c r="IPE152" s="21"/>
      <c r="IPF152" s="21"/>
      <c r="IPG152" s="21"/>
      <c r="IPH152" s="21"/>
      <c r="IPI152" s="21"/>
      <c r="IPJ152" s="21"/>
      <c r="IPK152" s="21"/>
      <c r="IPL152" s="21"/>
      <c r="IPM152" s="21"/>
      <c r="IPN152" s="21"/>
      <c r="IPO152" s="21"/>
      <c r="IPP152" s="21"/>
      <c r="IPQ152" s="21"/>
      <c r="IPR152" s="21"/>
      <c r="IPS152" s="21"/>
      <c r="IPT152" s="21"/>
      <c r="IPU152" s="21"/>
      <c r="IPV152" s="21"/>
      <c r="IPW152" s="21"/>
      <c r="IPX152" s="21"/>
      <c r="IPY152" s="21"/>
      <c r="IPZ152" s="21"/>
      <c r="IQA152" s="21"/>
      <c r="IQB152" s="21"/>
      <c r="IQC152" s="21"/>
      <c r="IQD152" s="21"/>
      <c r="IQE152" s="21"/>
      <c r="IQF152" s="21"/>
      <c r="IQG152" s="21"/>
      <c r="IQH152" s="21"/>
      <c r="IQI152" s="21"/>
      <c r="IQJ152" s="21"/>
      <c r="IQK152" s="21"/>
      <c r="IQL152" s="21"/>
      <c r="IQM152" s="21"/>
      <c r="IQN152" s="21"/>
      <c r="IQO152" s="21"/>
      <c r="IQP152" s="21"/>
      <c r="IQQ152" s="21"/>
      <c r="IQR152" s="21"/>
      <c r="IQS152" s="21"/>
      <c r="IQT152" s="21"/>
      <c r="IQU152" s="21"/>
      <c r="IQV152" s="21"/>
      <c r="IQW152" s="21"/>
      <c r="IQX152" s="21"/>
      <c r="IQY152" s="21"/>
      <c r="IQZ152" s="21"/>
      <c r="IRA152" s="21"/>
      <c r="IRB152" s="21"/>
      <c r="IRC152" s="21"/>
      <c r="IRD152" s="21"/>
      <c r="IRE152" s="21"/>
      <c r="IRF152" s="21"/>
      <c r="IRG152" s="21"/>
      <c r="IRH152" s="21"/>
      <c r="IRI152" s="21"/>
      <c r="IRJ152" s="21"/>
      <c r="IRK152" s="21"/>
      <c r="IRL152" s="21"/>
      <c r="IRM152" s="21"/>
      <c r="IRN152" s="21"/>
      <c r="IRO152" s="21"/>
      <c r="IRP152" s="21"/>
      <c r="IRQ152" s="21"/>
      <c r="IRR152" s="21"/>
      <c r="IRS152" s="21"/>
      <c r="IRT152" s="21"/>
      <c r="IRU152" s="21"/>
      <c r="IRV152" s="21"/>
      <c r="IRW152" s="21"/>
      <c r="IRX152" s="21"/>
      <c r="IRY152" s="21"/>
      <c r="IRZ152" s="21"/>
      <c r="ISA152" s="21"/>
      <c r="ISB152" s="21"/>
      <c r="ISC152" s="21"/>
      <c r="ISD152" s="21"/>
      <c r="ISE152" s="21"/>
      <c r="ISF152" s="21"/>
      <c r="ISG152" s="21"/>
      <c r="ISH152" s="21"/>
      <c r="ISI152" s="21"/>
      <c r="ISJ152" s="21"/>
      <c r="ISK152" s="21"/>
      <c r="ISL152" s="21"/>
      <c r="ISM152" s="21"/>
      <c r="ISN152" s="21"/>
      <c r="ISO152" s="21"/>
      <c r="ISP152" s="21"/>
      <c r="ISQ152" s="21"/>
      <c r="ISR152" s="21"/>
      <c r="ISS152" s="21"/>
      <c r="IST152" s="21"/>
      <c r="ISU152" s="21"/>
      <c r="ISV152" s="21"/>
      <c r="ISW152" s="21"/>
      <c r="ISX152" s="21"/>
      <c r="ISY152" s="21"/>
      <c r="ISZ152" s="21"/>
      <c r="ITA152" s="21"/>
      <c r="ITB152" s="21"/>
      <c r="ITC152" s="21"/>
      <c r="ITD152" s="21"/>
      <c r="ITE152" s="21"/>
      <c r="ITF152" s="21"/>
      <c r="ITG152" s="21"/>
      <c r="ITH152" s="21"/>
      <c r="ITI152" s="21"/>
      <c r="ITJ152" s="21"/>
      <c r="ITK152" s="21"/>
      <c r="ITL152" s="21"/>
      <c r="ITM152" s="21"/>
      <c r="ITN152" s="21"/>
      <c r="ITO152" s="21"/>
      <c r="ITP152" s="21"/>
      <c r="ITQ152" s="21"/>
      <c r="ITR152" s="21"/>
      <c r="ITS152" s="21"/>
      <c r="ITT152" s="21"/>
      <c r="ITU152" s="21"/>
      <c r="ITV152" s="21"/>
      <c r="ITW152" s="21"/>
      <c r="ITX152" s="21"/>
      <c r="ITY152" s="21"/>
      <c r="ITZ152" s="21"/>
      <c r="IUA152" s="21"/>
      <c r="IUB152" s="21"/>
      <c r="IUC152" s="21"/>
      <c r="IUD152" s="21"/>
      <c r="IUE152" s="21"/>
      <c r="IUF152" s="21"/>
      <c r="IUG152" s="21"/>
      <c r="IUH152" s="21"/>
      <c r="IUI152" s="21"/>
      <c r="IUJ152" s="21"/>
      <c r="IUK152" s="21"/>
      <c r="IUL152" s="21"/>
      <c r="IUM152" s="21"/>
      <c r="IUN152" s="21"/>
      <c r="IUO152" s="21"/>
      <c r="IUP152" s="21"/>
      <c r="IUQ152" s="21"/>
      <c r="IUR152" s="21"/>
      <c r="IUS152" s="21"/>
      <c r="IUT152" s="21"/>
      <c r="IUU152" s="21"/>
      <c r="IUV152" s="21"/>
      <c r="IUW152" s="21"/>
      <c r="IUX152" s="21"/>
      <c r="IUY152" s="21"/>
      <c r="IUZ152" s="21"/>
      <c r="IVA152" s="21"/>
      <c r="IVB152" s="21"/>
      <c r="IVC152" s="21"/>
      <c r="IVD152" s="21"/>
      <c r="IVE152" s="21"/>
      <c r="IVF152" s="21"/>
      <c r="IVG152" s="21"/>
      <c r="IVH152" s="21"/>
      <c r="IVI152" s="21"/>
      <c r="IVJ152" s="21"/>
      <c r="IVK152" s="21"/>
      <c r="IVL152" s="21"/>
      <c r="IVM152" s="21"/>
      <c r="IVN152" s="21"/>
      <c r="IVO152" s="21"/>
      <c r="IVP152" s="21"/>
      <c r="IVQ152" s="21"/>
      <c r="IVR152" s="21"/>
      <c r="IVS152" s="21"/>
      <c r="IVT152" s="21"/>
      <c r="IVU152" s="21"/>
      <c r="IVV152" s="21"/>
      <c r="IVW152" s="21"/>
      <c r="IVX152" s="21"/>
      <c r="IVY152" s="21"/>
      <c r="IVZ152" s="21"/>
      <c r="IWA152" s="21"/>
      <c r="IWB152" s="21"/>
      <c r="IWC152" s="21"/>
      <c r="IWD152" s="21"/>
      <c r="IWE152" s="21"/>
      <c r="IWF152" s="21"/>
      <c r="IWG152" s="21"/>
      <c r="IWH152" s="21"/>
      <c r="IWI152" s="21"/>
      <c r="IWJ152" s="21"/>
      <c r="IWK152" s="21"/>
      <c r="IWL152" s="21"/>
      <c r="IWM152" s="21"/>
      <c r="IWN152" s="21"/>
      <c r="IWO152" s="21"/>
      <c r="IWP152" s="21"/>
      <c r="IWQ152" s="21"/>
      <c r="IWR152" s="21"/>
      <c r="IWS152" s="21"/>
      <c r="IWT152" s="21"/>
      <c r="IWU152" s="21"/>
      <c r="IWV152" s="21"/>
      <c r="IWW152" s="21"/>
      <c r="IWX152" s="21"/>
      <c r="IWY152" s="21"/>
      <c r="IWZ152" s="21"/>
      <c r="IXA152" s="21"/>
      <c r="IXB152" s="21"/>
      <c r="IXC152" s="21"/>
      <c r="IXD152" s="21"/>
      <c r="IXE152" s="21"/>
      <c r="IXF152" s="21"/>
      <c r="IXG152" s="21"/>
      <c r="IXH152" s="21"/>
      <c r="IXI152" s="21"/>
      <c r="IXJ152" s="21"/>
      <c r="IXK152" s="21"/>
      <c r="IXL152" s="21"/>
      <c r="IXM152" s="21"/>
      <c r="IXN152" s="21"/>
      <c r="IXO152" s="21"/>
      <c r="IXP152" s="21"/>
      <c r="IXQ152" s="21"/>
      <c r="IXR152" s="21"/>
      <c r="IXS152" s="21"/>
      <c r="IXT152" s="21"/>
      <c r="IXU152" s="21"/>
      <c r="IXV152" s="21"/>
      <c r="IXW152" s="21"/>
      <c r="IXX152" s="21"/>
      <c r="IXY152" s="21"/>
      <c r="IXZ152" s="21"/>
      <c r="IYA152" s="21"/>
      <c r="IYB152" s="21"/>
      <c r="IYC152" s="21"/>
      <c r="IYD152" s="21"/>
      <c r="IYE152" s="21"/>
      <c r="IYF152" s="21"/>
      <c r="IYG152" s="21"/>
      <c r="IYH152" s="21"/>
      <c r="IYI152" s="21"/>
      <c r="IYJ152" s="21"/>
      <c r="IYK152" s="21"/>
      <c r="IYL152" s="21"/>
      <c r="IYM152" s="21"/>
      <c r="IYN152" s="21"/>
      <c r="IYO152" s="21"/>
      <c r="IYP152" s="21"/>
      <c r="IYQ152" s="21"/>
      <c r="IYR152" s="21"/>
      <c r="IYS152" s="21"/>
      <c r="IYT152" s="21"/>
      <c r="IYU152" s="21"/>
      <c r="IYV152" s="21"/>
      <c r="IYW152" s="21"/>
      <c r="IYX152" s="21"/>
      <c r="IYY152" s="21"/>
      <c r="IYZ152" s="21"/>
      <c r="IZA152" s="21"/>
      <c r="IZB152" s="21"/>
      <c r="IZC152" s="21"/>
      <c r="IZD152" s="21"/>
      <c r="IZE152" s="21"/>
      <c r="IZF152" s="21"/>
      <c r="IZG152" s="21"/>
      <c r="IZH152" s="21"/>
      <c r="IZI152" s="21"/>
      <c r="IZJ152" s="21"/>
      <c r="IZK152" s="21"/>
      <c r="IZL152" s="21"/>
      <c r="IZM152" s="21"/>
      <c r="IZN152" s="21"/>
      <c r="IZO152" s="21"/>
      <c r="IZP152" s="21"/>
      <c r="IZQ152" s="21"/>
      <c r="IZR152" s="21"/>
      <c r="IZS152" s="21"/>
      <c r="IZT152" s="21"/>
      <c r="IZU152" s="21"/>
      <c r="IZV152" s="21"/>
      <c r="IZW152" s="21"/>
      <c r="IZX152" s="21"/>
      <c r="IZY152" s="21"/>
      <c r="IZZ152" s="21"/>
      <c r="JAA152" s="21"/>
      <c r="JAB152" s="21"/>
      <c r="JAC152" s="21"/>
      <c r="JAD152" s="21"/>
      <c r="JAE152" s="21"/>
      <c r="JAF152" s="21"/>
      <c r="JAG152" s="21"/>
      <c r="JAH152" s="21"/>
      <c r="JAI152" s="21"/>
      <c r="JAJ152" s="21"/>
      <c r="JAK152" s="21"/>
      <c r="JAL152" s="21"/>
      <c r="JAM152" s="21"/>
      <c r="JAN152" s="21"/>
      <c r="JAO152" s="21"/>
      <c r="JAP152" s="21"/>
      <c r="JAQ152" s="21"/>
      <c r="JAR152" s="21"/>
      <c r="JAS152" s="21"/>
      <c r="JAT152" s="21"/>
      <c r="JAU152" s="21"/>
      <c r="JAV152" s="21"/>
      <c r="JAW152" s="21"/>
      <c r="JAX152" s="21"/>
      <c r="JAY152" s="21"/>
      <c r="JAZ152" s="21"/>
      <c r="JBA152" s="21"/>
      <c r="JBB152" s="21"/>
      <c r="JBC152" s="21"/>
      <c r="JBD152" s="21"/>
      <c r="JBE152" s="21"/>
      <c r="JBF152" s="21"/>
      <c r="JBG152" s="21"/>
      <c r="JBH152" s="21"/>
      <c r="JBI152" s="21"/>
      <c r="JBJ152" s="21"/>
      <c r="JBK152" s="21"/>
      <c r="JBL152" s="21"/>
      <c r="JBM152" s="21"/>
      <c r="JBN152" s="21"/>
      <c r="JBO152" s="21"/>
      <c r="JBP152" s="21"/>
      <c r="JBQ152" s="21"/>
      <c r="JBR152" s="21"/>
      <c r="JBS152" s="21"/>
      <c r="JBT152" s="21"/>
      <c r="JBU152" s="21"/>
      <c r="JBV152" s="21"/>
      <c r="JBW152" s="21"/>
      <c r="JBX152" s="21"/>
      <c r="JBY152" s="21"/>
      <c r="JBZ152" s="21"/>
      <c r="JCA152" s="21"/>
      <c r="JCB152" s="21"/>
      <c r="JCC152" s="21"/>
      <c r="JCD152" s="21"/>
      <c r="JCE152" s="21"/>
      <c r="JCF152" s="21"/>
      <c r="JCG152" s="21"/>
      <c r="JCH152" s="21"/>
      <c r="JCI152" s="21"/>
      <c r="JCJ152" s="21"/>
      <c r="JCK152" s="21"/>
      <c r="JCL152" s="21"/>
      <c r="JCM152" s="21"/>
      <c r="JCN152" s="21"/>
      <c r="JCO152" s="21"/>
      <c r="JCP152" s="21"/>
      <c r="JCQ152" s="21"/>
      <c r="JCR152" s="21"/>
      <c r="JCS152" s="21"/>
      <c r="JCT152" s="21"/>
      <c r="JCU152" s="21"/>
      <c r="JCV152" s="21"/>
      <c r="JCW152" s="21"/>
      <c r="JCX152" s="21"/>
      <c r="JCY152" s="21"/>
      <c r="JCZ152" s="21"/>
      <c r="JDA152" s="21"/>
      <c r="JDB152" s="21"/>
      <c r="JDC152" s="21"/>
      <c r="JDD152" s="21"/>
      <c r="JDE152" s="21"/>
      <c r="JDF152" s="21"/>
      <c r="JDG152" s="21"/>
      <c r="JDH152" s="21"/>
      <c r="JDI152" s="21"/>
      <c r="JDJ152" s="21"/>
      <c r="JDK152" s="21"/>
      <c r="JDL152" s="21"/>
      <c r="JDM152" s="21"/>
      <c r="JDN152" s="21"/>
      <c r="JDO152" s="21"/>
      <c r="JDP152" s="21"/>
      <c r="JDQ152" s="21"/>
      <c r="JDR152" s="21"/>
      <c r="JDS152" s="21"/>
      <c r="JDT152" s="21"/>
      <c r="JDU152" s="21"/>
      <c r="JDV152" s="21"/>
      <c r="JDW152" s="21"/>
      <c r="JDX152" s="21"/>
      <c r="JDY152" s="21"/>
      <c r="JDZ152" s="21"/>
      <c r="JEA152" s="21"/>
      <c r="JEB152" s="21"/>
      <c r="JEC152" s="21"/>
      <c r="JED152" s="21"/>
      <c r="JEE152" s="21"/>
      <c r="JEF152" s="21"/>
      <c r="JEG152" s="21"/>
      <c r="JEH152" s="21"/>
      <c r="JEI152" s="21"/>
      <c r="JEJ152" s="21"/>
      <c r="JEK152" s="21"/>
      <c r="JEL152" s="21"/>
      <c r="JEM152" s="21"/>
      <c r="JEN152" s="21"/>
      <c r="JEO152" s="21"/>
      <c r="JEP152" s="21"/>
      <c r="JEQ152" s="21"/>
      <c r="JER152" s="21"/>
      <c r="JES152" s="21"/>
      <c r="JET152" s="21"/>
      <c r="JEU152" s="21"/>
      <c r="JEV152" s="21"/>
      <c r="JEW152" s="21"/>
      <c r="JEX152" s="21"/>
      <c r="JEY152" s="21"/>
      <c r="JEZ152" s="21"/>
      <c r="JFA152" s="21"/>
      <c r="JFB152" s="21"/>
      <c r="JFC152" s="21"/>
      <c r="JFD152" s="21"/>
      <c r="JFE152" s="21"/>
      <c r="JFF152" s="21"/>
      <c r="JFG152" s="21"/>
      <c r="JFH152" s="21"/>
      <c r="JFI152" s="21"/>
      <c r="JFJ152" s="21"/>
      <c r="JFK152" s="21"/>
      <c r="JFL152" s="21"/>
      <c r="JFM152" s="21"/>
      <c r="JFN152" s="21"/>
      <c r="JFO152" s="21"/>
      <c r="JFP152" s="21"/>
      <c r="JFQ152" s="21"/>
      <c r="JFR152" s="21"/>
      <c r="JFS152" s="21"/>
      <c r="JFT152" s="21"/>
      <c r="JFU152" s="21"/>
      <c r="JFV152" s="21"/>
      <c r="JFW152" s="21"/>
      <c r="JFX152" s="21"/>
      <c r="JFY152" s="21"/>
      <c r="JFZ152" s="21"/>
      <c r="JGA152" s="21"/>
      <c r="JGB152" s="21"/>
      <c r="JGC152" s="21"/>
      <c r="JGD152" s="21"/>
      <c r="JGE152" s="21"/>
      <c r="JGF152" s="21"/>
      <c r="JGG152" s="21"/>
      <c r="JGH152" s="21"/>
      <c r="JGI152" s="21"/>
      <c r="JGJ152" s="21"/>
      <c r="JGK152" s="21"/>
      <c r="JGL152" s="21"/>
      <c r="JGM152" s="21"/>
      <c r="JGN152" s="21"/>
      <c r="JGO152" s="21"/>
      <c r="JGP152" s="21"/>
      <c r="JGQ152" s="21"/>
      <c r="JGR152" s="21"/>
      <c r="JGS152" s="21"/>
      <c r="JGT152" s="21"/>
      <c r="JGU152" s="21"/>
      <c r="JGV152" s="21"/>
      <c r="JGW152" s="21"/>
      <c r="JGX152" s="21"/>
      <c r="JGY152" s="21"/>
      <c r="JGZ152" s="21"/>
      <c r="JHA152" s="21"/>
      <c r="JHB152" s="21"/>
      <c r="JHC152" s="21"/>
      <c r="JHD152" s="21"/>
      <c r="JHE152" s="21"/>
      <c r="JHF152" s="21"/>
      <c r="JHG152" s="21"/>
      <c r="JHH152" s="21"/>
      <c r="JHI152" s="21"/>
      <c r="JHJ152" s="21"/>
      <c r="JHK152" s="21"/>
      <c r="JHL152" s="21"/>
      <c r="JHM152" s="21"/>
      <c r="JHN152" s="21"/>
      <c r="JHO152" s="21"/>
      <c r="JHP152" s="21"/>
      <c r="JHQ152" s="21"/>
      <c r="JHR152" s="21"/>
      <c r="JHS152" s="21"/>
      <c r="JHT152" s="21"/>
      <c r="JHU152" s="21"/>
      <c r="JHV152" s="21"/>
      <c r="JHW152" s="21"/>
      <c r="JHX152" s="21"/>
      <c r="JHY152" s="21"/>
      <c r="JHZ152" s="21"/>
      <c r="JIA152" s="21"/>
      <c r="JIB152" s="21"/>
      <c r="JIC152" s="21"/>
      <c r="JID152" s="21"/>
      <c r="JIE152" s="21"/>
      <c r="JIF152" s="21"/>
      <c r="JIG152" s="21"/>
      <c r="JIH152" s="21"/>
      <c r="JII152" s="21"/>
      <c r="JIJ152" s="21"/>
      <c r="JIK152" s="21"/>
      <c r="JIL152" s="21"/>
      <c r="JIM152" s="21"/>
      <c r="JIN152" s="21"/>
      <c r="JIO152" s="21"/>
      <c r="JIP152" s="21"/>
      <c r="JIQ152" s="21"/>
      <c r="JIR152" s="21"/>
      <c r="JIS152" s="21"/>
      <c r="JIT152" s="21"/>
      <c r="JIU152" s="21"/>
      <c r="JIV152" s="21"/>
      <c r="JIW152" s="21"/>
      <c r="JIX152" s="21"/>
      <c r="JIY152" s="21"/>
      <c r="JIZ152" s="21"/>
      <c r="JJA152" s="21"/>
      <c r="JJB152" s="21"/>
      <c r="JJC152" s="21"/>
      <c r="JJD152" s="21"/>
      <c r="JJE152" s="21"/>
      <c r="JJF152" s="21"/>
      <c r="JJG152" s="21"/>
      <c r="JJH152" s="21"/>
      <c r="JJI152" s="21"/>
      <c r="JJJ152" s="21"/>
      <c r="JJK152" s="21"/>
      <c r="JJL152" s="21"/>
      <c r="JJM152" s="21"/>
      <c r="JJN152" s="21"/>
      <c r="JJO152" s="21"/>
      <c r="JJP152" s="21"/>
      <c r="JJQ152" s="21"/>
      <c r="JJR152" s="21"/>
      <c r="JJS152" s="21"/>
      <c r="JJT152" s="21"/>
      <c r="JJU152" s="21"/>
      <c r="JJV152" s="21"/>
      <c r="JJW152" s="21"/>
      <c r="JJX152" s="21"/>
      <c r="JJY152" s="21"/>
      <c r="JJZ152" s="21"/>
      <c r="JKA152" s="21"/>
      <c r="JKB152" s="21"/>
      <c r="JKC152" s="21"/>
      <c r="JKD152" s="21"/>
      <c r="JKE152" s="21"/>
      <c r="JKF152" s="21"/>
      <c r="JKG152" s="21"/>
      <c r="JKH152" s="21"/>
      <c r="JKI152" s="21"/>
      <c r="JKJ152" s="21"/>
      <c r="JKK152" s="21"/>
      <c r="JKL152" s="21"/>
      <c r="JKM152" s="21"/>
      <c r="JKN152" s="21"/>
      <c r="JKO152" s="21"/>
      <c r="JKP152" s="21"/>
      <c r="JKQ152" s="21"/>
      <c r="JKR152" s="21"/>
      <c r="JKS152" s="21"/>
      <c r="JKT152" s="21"/>
      <c r="JKU152" s="21"/>
      <c r="JKV152" s="21"/>
      <c r="JKW152" s="21"/>
      <c r="JKX152" s="21"/>
      <c r="JKY152" s="21"/>
      <c r="JKZ152" s="21"/>
      <c r="JLA152" s="21"/>
      <c r="JLB152" s="21"/>
      <c r="JLC152" s="21"/>
      <c r="JLD152" s="21"/>
      <c r="JLE152" s="21"/>
      <c r="JLF152" s="21"/>
      <c r="JLG152" s="21"/>
      <c r="JLH152" s="21"/>
      <c r="JLI152" s="21"/>
      <c r="JLJ152" s="21"/>
      <c r="JLK152" s="21"/>
      <c r="JLL152" s="21"/>
      <c r="JLM152" s="21"/>
      <c r="JLN152" s="21"/>
      <c r="JLO152" s="21"/>
      <c r="JLP152" s="21"/>
      <c r="JLQ152" s="21"/>
      <c r="JLR152" s="21"/>
      <c r="JLS152" s="21"/>
      <c r="JLT152" s="21"/>
      <c r="JLU152" s="21"/>
      <c r="JLV152" s="21"/>
      <c r="JLW152" s="21"/>
      <c r="JLX152" s="21"/>
      <c r="JLY152" s="21"/>
      <c r="JLZ152" s="21"/>
      <c r="JMA152" s="21"/>
      <c r="JMB152" s="21"/>
      <c r="JMC152" s="21"/>
      <c r="JMD152" s="21"/>
      <c r="JME152" s="21"/>
      <c r="JMF152" s="21"/>
      <c r="JMG152" s="21"/>
      <c r="JMH152" s="21"/>
      <c r="JMI152" s="21"/>
      <c r="JMJ152" s="21"/>
      <c r="JMK152" s="21"/>
      <c r="JML152" s="21"/>
      <c r="JMM152" s="21"/>
      <c r="JMN152" s="21"/>
      <c r="JMO152" s="21"/>
      <c r="JMP152" s="21"/>
      <c r="JMQ152" s="21"/>
      <c r="JMR152" s="21"/>
      <c r="JMS152" s="21"/>
      <c r="JMT152" s="21"/>
      <c r="JMU152" s="21"/>
      <c r="JMV152" s="21"/>
      <c r="JMW152" s="21"/>
      <c r="JMX152" s="21"/>
      <c r="JMY152" s="21"/>
      <c r="JMZ152" s="21"/>
      <c r="JNA152" s="21"/>
      <c r="JNB152" s="21"/>
      <c r="JNC152" s="21"/>
      <c r="JND152" s="21"/>
      <c r="JNE152" s="21"/>
      <c r="JNF152" s="21"/>
      <c r="JNG152" s="21"/>
      <c r="JNH152" s="21"/>
      <c r="JNI152" s="21"/>
      <c r="JNJ152" s="21"/>
      <c r="JNK152" s="21"/>
      <c r="JNL152" s="21"/>
      <c r="JNM152" s="21"/>
      <c r="JNN152" s="21"/>
      <c r="JNO152" s="21"/>
      <c r="JNP152" s="21"/>
      <c r="JNQ152" s="21"/>
      <c r="JNR152" s="21"/>
      <c r="JNS152" s="21"/>
      <c r="JNT152" s="21"/>
      <c r="JNU152" s="21"/>
      <c r="JNV152" s="21"/>
      <c r="JNW152" s="21"/>
      <c r="JNX152" s="21"/>
      <c r="JNY152" s="21"/>
      <c r="JNZ152" s="21"/>
      <c r="JOA152" s="21"/>
      <c r="JOB152" s="21"/>
      <c r="JOC152" s="21"/>
      <c r="JOD152" s="21"/>
      <c r="JOE152" s="21"/>
      <c r="JOF152" s="21"/>
      <c r="JOG152" s="21"/>
      <c r="JOH152" s="21"/>
      <c r="JOI152" s="21"/>
      <c r="JOJ152" s="21"/>
      <c r="JOK152" s="21"/>
      <c r="JOL152" s="21"/>
      <c r="JOM152" s="21"/>
      <c r="JON152" s="21"/>
      <c r="JOO152" s="21"/>
      <c r="JOP152" s="21"/>
      <c r="JOQ152" s="21"/>
      <c r="JOR152" s="21"/>
      <c r="JOS152" s="21"/>
      <c r="JOT152" s="21"/>
      <c r="JOU152" s="21"/>
      <c r="JOV152" s="21"/>
      <c r="JOW152" s="21"/>
      <c r="JOX152" s="21"/>
      <c r="JOY152" s="21"/>
      <c r="JOZ152" s="21"/>
      <c r="JPA152" s="21"/>
      <c r="JPB152" s="21"/>
      <c r="JPC152" s="21"/>
      <c r="JPD152" s="21"/>
      <c r="JPE152" s="21"/>
      <c r="JPF152" s="21"/>
      <c r="JPG152" s="21"/>
      <c r="JPH152" s="21"/>
      <c r="JPI152" s="21"/>
      <c r="JPJ152" s="21"/>
      <c r="JPK152" s="21"/>
      <c r="JPL152" s="21"/>
      <c r="JPM152" s="21"/>
      <c r="JPN152" s="21"/>
      <c r="JPO152" s="21"/>
      <c r="JPP152" s="21"/>
      <c r="JPQ152" s="21"/>
      <c r="JPR152" s="21"/>
      <c r="JPS152" s="21"/>
      <c r="JPT152" s="21"/>
      <c r="JPU152" s="21"/>
      <c r="JPV152" s="21"/>
      <c r="JPW152" s="21"/>
      <c r="JPX152" s="21"/>
      <c r="JPY152" s="21"/>
      <c r="JPZ152" s="21"/>
      <c r="JQA152" s="21"/>
      <c r="JQB152" s="21"/>
      <c r="JQC152" s="21"/>
      <c r="JQD152" s="21"/>
      <c r="JQE152" s="21"/>
      <c r="JQF152" s="21"/>
      <c r="JQG152" s="21"/>
      <c r="JQH152" s="21"/>
      <c r="JQI152" s="21"/>
      <c r="JQJ152" s="21"/>
      <c r="JQK152" s="21"/>
      <c r="JQL152" s="21"/>
      <c r="JQM152" s="21"/>
      <c r="JQN152" s="21"/>
      <c r="JQO152" s="21"/>
      <c r="JQP152" s="21"/>
      <c r="JQQ152" s="21"/>
      <c r="JQR152" s="21"/>
      <c r="JQS152" s="21"/>
      <c r="JQT152" s="21"/>
      <c r="JQU152" s="21"/>
      <c r="JQV152" s="21"/>
      <c r="JQW152" s="21"/>
      <c r="JQX152" s="21"/>
      <c r="JQY152" s="21"/>
      <c r="JQZ152" s="21"/>
      <c r="JRA152" s="21"/>
      <c r="JRB152" s="21"/>
      <c r="JRC152" s="21"/>
      <c r="JRD152" s="21"/>
      <c r="JRE152" s="21"/>
      <c r="JRF152" s="21"/>
      <c r="JRG152" s="21"/>
      <c r="JRH152" s="21"/>
      <c r="JRI152" s="21"/>
      <c r="JRJ152" s="21"/>
      <c r="JRK152" s="21"/>
      <c r="JRL152" s="21"/>
      <c r="JRM152" s="21"/>
      <c r="JRN152" s="21"/>
      <c r="JRO152" s="21"/>
      <c r="JRP152" s="21"/>
      <c r="JRQ152" s="21"/>
      <c r="JRR152" s="21"/>
      <c r="JRS152" s="21"/>
      <c r="JRT152" s="21"/>
      <c r="JRU152" s="21"/>
      <c r="JRV152" s="21"/>
      <c r="JRW152" s="21"/>
      <c r="JRX152" s="21"/>
      <c r="JRY152" s="21"/>
      <c r="JRZ152" s="21"/>
      <c r="JSA152" s="21"/>
      <c r="JSB152" s="21"/>
      <c r="JSC152" s="21"/>
      <c r="JSD152" s="21"/>
      <c r="JSE152" s="21"/>
      <c r="JSF152" s="21"/>
      <c r="JSG152" s="21"/>
      <c r="JSH152" s="21"/>
      <c r="JSI152" s="21"/>
      <c r="JSJ152" s="21"/>
      <c r="JSK152" s="21"/>
      <c r="JSL152" s="21"/>
      <c r="JSM152" s="21"/>
      <c r="JSN152" s="21"/>
      <c r="JSO152" s="21"/>
      <c r="JSP152" s="21"/>
      <c r="JSQ152" s="21"/>
      <c r="JSR152" s="21"/>
      <c r="JSS152" s="21"/>
      <c r="JST152" s="21"/>
      <c r="JSU152" s="21"/>
      <c r="JSV152" s="21"/>
      <c r="JSW152" s="21"/>
      <c r="JSX152" s="21"/>
      <c r="JSY152" s="21"/>
      <c r="JSZ152" s="21"/>
      <c r="JTA152" s="21"/>
      <c r="JTB152" s="21"/>
      <c r="JTC152" s="21"/>
      <c r="JTD152" s="21"/>
      <c r="JTE152" s="21"/>
      <c r="JTF152" s="21"/>
      <c r="JTG152" s="21"/>
      <c r="JTH152" s="21"/>
      <c r="JTI152" s="21"/>
      <c r="JTJ152" s="21"/>
      <c r="JTK152" s="21"/>
      <c r="JTL152" s="21"/>
      <c r="JTM152" s="21"/>
      <c r="JTN152" s="21"/>
      <c r="JTO152" s="21"/>
      <c r="JTP152" s="21"/>
      <c r="JTQ152" s="21"/>
      <c r="JTR152" s="21"/>
      <c r="JTS152" s="21"/>
      <c r="JTT152" s="21"/>
      <c r="JTU152" s="21"/>
      <c r="JTV152" s="21"/>
      <c r="JTW152" s="21"/>
      <c r="JTX152" s="21"/>
      <c r="JTY152" s="21"/>
      <c r="JTZ152" s="21"/>
      <c r="JUA152" s="21"/>
      <c r="JUB152" s="21"/>
      <c r="JUC152" s="21"/>
      <c r="JUD152" s="21"/>
      <c r="JUE152" s="21"/>
      <c r="JUF152" s="21"/>
      <c r="JUG152" s="21"/>
      <c r="JUH152" s="21"/>
      <c r="JUI152" s="21"/>
      <c r="JUJ152" s="21"/>
      <c r="JUK152" s="21"/>
      <c r="JUL152" s="21"/>
      <c r="JUM152" s="21"/>
      <c r="JUN152" s="21"/>
      <c r="JUO152" s="21"/>
      <c r="JUP152" s="21"/>
      <c r="JUQ152" s="21"/>
      <c r="JUR152" s="21"/>
      <c r="JUS152" s="21"/>
      <c r="JUT152" s="21"/>
      <c r="JUU152" s="21"/>
      <c r="JUV152" s="21"/>
      <c r="JUW152" s="21"/>
      <c r="JUX152" s="21"/>
      <c r="JUY152" s="21"/>
      <c r="JUZ152" s="21"/>
      <c r="JVA152" s="21"/>
      <c r="JVB152" s="21"/>
      <c r="JVC152" s="21"/>
      <c r="JVD152" s="21"/>
      <c r="JVE152" s="21"/>
      <c r="JVF152" s="21"/>
      <c r="JVG152" s="21"/>
      <c r="JVH152" s="21"/>
      <c r="JVI152" s="21"/>
      <c r="JVJ152" s="21"/>
      <c r="JVK152" s="21"/>
      <c r="JVL152" s="21"/>
      <c r="JVM152" s="21"/>
      <c r="JVN152" s="21"/>
      <c r="JVO152" s="21"/>
      <c r="JVP152" s="21"/>
      <c r="JVQ152" s="21"/>
      <c r="JVR152" s="21"/>
      <c r="JVS152" s="21"/>
      <c r="JVT152" s="21"/>
      <c r="JVU152" s="21"/>
      <c r="JVV152" s="21"/>
      <c r="JVW152" s="21"/>
      <c r="JVX152" s="21"/>
      <c r="JVY152" s="21"/>
      <c r="JVZ152" s="21"/>
      <c r="JWA152" s="21"/>
      <c r="JWB152" s="21"/>
      <c r="JWC152" s="21"/>
      <c r="JWD152" s="21"/>
      <c r="JWE152" s="21"/>
      <c r="JWF152" s="21"/>
      <c r="JWG152" s="21"/>
      <c r="JWH152" s="21"/>
      <c r="JWI152" s="21"/>
      <c r="JWJ152" s="21"/>
      <c r="JWK152" s="21"/>
      <c r="JWL152" s="21"/>
      <c r="JWM152" s="21"/>
      <c r="JWN152" s="21"/>
      <c r="JWO152" s="21"/>
      <c r="JWP152" s="21"/>
      <c r="JWQ152" s="21"/>
      <c r="JWR152" s="21"/>
      <c r="JWS152" s="21"/>
      <c r="JWT152" s="21"/>
      <c r="JWU152" s="21"/>
      <c r="JWV152" s="21"/>
      <c r="JWW152" s="21"/>
      <c r="JWX152" s="21"/>
      <c r="JWY152" s="21"/>
      <c r="JWZ152" s="21"/>
      <c r="JXA152" s="21"/>
      <c r="JXB152" s="21"/>
      <c r="JXC152" s="21"/>
      <c r="JXD152" s="21"/>
      <c r="JXE152" s="21"/>
      <c r="JXF152" s="21"/>
      <c r="JXG152" s="21"/>
      <c r="JXH152" s="21"/>
      <c r="JXI152" s="21"/>
      <c r="JXJ152" s="21"/>
      <c r="JXK152" s="21"/>
      <c r="JXL152" s="21"/>
      <c r="JXM152" s="21"/>
      <c r="JXN152" s="21"/>
      <c r="JXO152" s="21"/>
      <c r="JXP152" s="21"/>
      <c r="JXQ152" s="21"/>
      <c r="JXR152" s="21"/>
      <c r="JXS152" s="21"/>
      <c r="JXT152" s="21"/>
      <c r="JXU152" s="21"/>
      <c r="JXV152" s="21"/>
      <c r="JXW152" s="21"/>
      <c r="JXX152" s="21"/>
      <c r="JXY152" s="21"/>
      <c r="JXZ152" s="21"/>
      <c r="JYA152" s="21"/>
      <c r="JYB152" s="21"/>
      <c r="JYC152" s="21"/>
      <c r="JYD152" s="21"/>
      <c r="JYE152" s="21"/>
      <c r="JYF152" s="21"/>
      <c r="JYG152" s="21"/>
      <c r="JYH152" s="21"/>
      <c r="JYI152" s="21"/>
      <c r="JYJ152" s="21"/>
      <c r="JYK152" s="21"/>
      <c r="JYL152" s="21"/>
      <c r="JYM152" s="21"/>
      <c r="JYN152" s="21"/>
      <c r="JYO152" s="21"/>
      <c r="JYP152" s="21"/>
      <c r="JYQ152" s="21"/>
      <c r="JYR152" s="21"/>
      <c r="JYS152" s="21"/>
      <c r="JYT152" s="21"/>
      <c r="JYU152" s="21"/>
      <c r="JYV152" s="21"/>
      <c r="JYW152" s="21"/>
      <c r="JYX152" s="21"/>
      <c r="JYY152" s="21"/>
      <c r="JYZ152" s="21"/>
      <c r="JZA152" s="21"/>
      <c r="JZB152" s="21"/>
      <c r="JZC152" s="21"/>
      <c r="JZD152" s="21"/>
      <c r="JZE152" s="21"/>
      <c r="JZF152" s="21"/>
      <c r="JZG152" s="21"/>
      <c r="JZH152" s="21"/>
      <c r="JZI152" s="21"/>
      <c r="JZJ152" s="21"/>
      <c r="JZK152" s="21"/>
      <c r="JZL152" s="21"/>
      <c r="JZM152" s="21"/>
      <c r="JZN152" s="21"/>
      <c r="JZO152" s="21"/>
      <c r="JZP152" s="21"/>
      <c r="JZQ152" s="21"/>
      <c r="JZR152" s="21"/>
      <c r="JZS152" s="21"/>
      <c r="JZT152" s="21"/>
      <c r="JZU152" s="21"/>
      <c r="JZV152" s="21"/>
      <c r="JZW152" s="21"/>
      <c r="JZX152" s="21"/>
      <c r="JZY152" s="21"/>
      <c r="JZZ152" s="21"/>
      <c r="KAA152" s="21"/>
      <c r="KAB152" s="21"/>
      <c r="KAC152" s="21"/>
      <c r="KAD152" s="21"/>
      <c r="KAE152" s="21"/>
      <c r="KAF152" s="21"/>
      <c r="KAG152" s="21"/>
      <c r="KAH152" s="21"/>
      <c r="KAI152" s="21"/>
      <c r="KAJ152" s="21"/>
      <c r="KAK152" s="21"/>
      <c r="KAL152" s="21"/>
      <c r="KAM152" s="21"/>
      <c r="KAN152" s="21"/>
      <c r="KAO152" s="21"/>
      <c r="KAP152" s="21"/>
      <c r="KAQ152" s="21"/>
      <c r="KAR152" s="21"/>
      <c r="KAS152" s="21"/>
      <c r="KAT152" s="21"/>
      <c r="KAU152" s="21"/>
      <c r="KAV152" s="21"/>
      <c r="KAW152" s="21"/>
      <c r="KAX152" s="21"/>
      <c r="KAY152" s="21"/>
      <c r="KAZ152" s="21"/>
      <c r="KBA152" s="21"/>
      <c r="KBB152" s="21"/>
      <c r="KBC152" s="21"/>
      <c r="KBD152" s="21"/>
      <c r="KBE152" s="21"/>
      <c r="KBF152" s="21"/>
      <c r="KBG152" s="21"/>
      <c r="KBH152" s="21"/>
      <c r="KBI152" s="21"/>
      <c r="KBJ152" s="21"/>
      <c r="KBK152" s="21"/>
      <c r="KBL152" s="21"/>
      <c r="KBM152" s="21"/>
      <c r="KBN152" s="21"/>
      <c r="KBO152" s="21"/>
      <c r="KBP152" s="21"/>
      <c r="KBQ152" s="21"/>
      <c r="KBR152" s="21"/>
      <c r="KBS152" s="21"/>
      <c r="KBT152" s="21"/>
      <c r="KBU152" s="21"/>
      <c r="KBV152" s="21"/>
      <c r="KBW152" s="21"/>
      <c r="KBX152" s="21"/>
      <c r="KBY152" s="21"/>
      <c r="KBZ152" s="21"/>
      <c r="KCA152" s="21"/>
      <c r="KCB152" s="21"/>
      <c r="KCC152" s="21"/>
      <c r="KCD152" s="21"/>
      <c r="KCE152" s="21"/>
      <c r="KCF152" s="21"/>
      <c r="KCG152" s="21"/>
      <c r="KCH152" s="21"/>
      <c r="KCI152" s="21"/>
      <c r="KCJ152" s="21"/>
      <c r="KCK152" s="21"/>
      <c r="KCL152" s="21"/>
      <c r="KCM152" s="21"/>
      <c r="KCN152" s="21"/>
      <c r="KCO152" s="21"/>
      <c r="KCP152" s="21"/>
      <c r="KCQ152" s="21"/>
      <c r="KCR152" s="21"/>
      <c r="KCS152" s="21"/>
      <c r="KCT152" s="21"/>
      <c r="KCU152" s="21"/>
      <c r="KCV152" s="21"/>
      <c r="KCW152" s="21"/>
      <c r="KCX152" s="21"/>
      <c r="KCY152" s="21"/>
      <c r="KCZ152" s="21"/>
      <c r="KDA152" s="21"/>
      <c r="KDB152" s="21"/>
      <c r="KDC152" s="21"/>
      <c r="KDD152" s="21"/>
      <c r="KDE152" s="21"/>
      <c r="KDF152" s="21"/>
      <c r="KDG152" s="21"/>
      <c r="KDH152" s="21"/>
      <c r="KDI152" s="21"/>
      <c r="KDJ152" s="21"/>
      <c r="KDK152" s="21"/>
      <c r="KDL152" s="21"/>
      <c r="KDM152" s="21"/>
      <c r="KDN152" s="21"/>
      <c r="KDO152" s="21"/>
      <c r="KDP152" s="21"/>
      <c r="KDQ152" s="21"/>
      <c r="KDR152" s="21"/>
      <c r="KDS152" s="21"/>
      <c r="KDT152" s="21"/>
      <c r="KDU152" s="21"/>
      <c r="KDV152" s="21"/>
      <c r="KDW152" s="21"/>
      <c r="KDX152" s="21"/>
      <c r="KDY152" s="21"/>
      <c r="KDZ152" s="21"/>
      <c r="KEA152" s="21"/>
      <c r="KEB152" s="21"/>
      <c r="KEC152" s="21"/>
      <c r="KED152" s="21"/>
      <c r="KEE152" s="21"/>
      <c r="KEF152" s="21"/>
      <c r="KEG152" s="21"/>
      <c r="KEH152" s="21"/>
      <c r="KEI152" s="21"/>
      <c r="KEJ152" s="21"/>
      <c r="KEK152" s="21"/>
      <c r="KEL152" s="21"/>
      <c r="KEM152" s="21"/>
      <c r="KEN152" s="21"/>
      <c r="KEO152" s="21"/>
      <c r="KEP152" s="21"/>
      <c r="KEQ152" s="21"/>
      <c r="KER152" s="21"/>
      <c r="KES152" s="21"/>
      <c r="KET152" s="21"/>
      <c r="KEU152" s="21"/>
      <c r="KEV152" s="21"/>
      <c r="KEW152" s="21"/>
      <c r="KEX152" s="21"/>
      <c r="KEY152" s="21"/>
      <c r="KEZ152" s="21"/>
      <c r="KFA152" s="21"/>
      <c r="KFB152" s="21"/>
      <c r="KFC152" s="21"/>
      <c r="KFD152" s="21"/>
      <c r="KFE152" s="21"/>
      <c r="KFF152" s="21"/>
      <c r="KFG152" s="21"/>
      <c r="KFH152" s="21"/>
      <c r="KFI152" s="21"/>
      <c r="KFJ152" s="21"/>
      <c r="KFK152" s="21"/>
      <c r="KFL152" s="21"/>
      <c r="KFM152" s="21"/>
      <c r="KFN152" s="21"/>
      <c r="KFO152" s="21"/>
      <c r="KFP152" s="21"/>
      <c r="KFQ152" s="21"/>
      <c r="KFR152" s="21"/>
      <c r="KFS152" s="21"/>
      <c r="KFT152" s="21"/>
      <c r="KFU152" s="21"/>
      <c r="KFV152" s="21"/>
      <c r="KFW152" s="21"/>
      <c r="KFX152" s="21"/>
      <c r="KFY152" s="21"/>
      <c r="KFZ152" s="21"/>
      <c r="KGA152" s="21"/>
      <c r="KGB152" s="21"/>
      <c r="KGC152" s="21"/>
      <c r="KGD152" s="21"/>
      <c r="KGE152" s="21"/>
      <c r="KGF152" s="21"/>
      <c r="KGG152" s="21"/>
      <c r="KGH152" s="21"/>
      <c r="KGI152" s="21"/>
      <c r="KGJ152" s="21"/>
      <c r="KGK152" s="21"/>
      <c r="KGL152" s="21"/>
      <c r="KGM152" s="21"/>
      <c r="KGN152" s="21"/>
      <c r="KGO152" s="21"/>
      <c r="KGP152" s="21"/>
      <c r="KGQ152" s="21"/>
      <c r="KGR152" s="21"/>
      <c r="KGS152" s="21"/>
      <c r="KGT152" s="21"/>
      <c r="KGU152" s="21"/>
      <c r="KGV152" s="21"/>
      <c r="KGW152" s="21"/>
      <c r="KGX152" s="21"/>
      <c r="KGY152" s="21"/>
      <c r="KGZ152" s="21"/>
      <c r="KHA152" s="21"/>
      <c r="KHB152" s="21"/>
      <c r="KHC152" s="21"/>
      <c r="KHD152" s="21"/>
      <c r="KHE152" s="21"/>
      <c r="KHF152" s="21"/>
      <c r="KHG152" s="21"/>
      <c r="KHH152" s="21"/>
      <c r="KHI152" s="21"/>
      <c r="KHJ152" s="21"/>
      <c r="KHK152" s="21"/>
      <c r="KHL152" s="21"/>
      <c r="KHM152" s="21"/>
      <c r="KHN152" s="21"/>
      <c r="KHO152" s="21"/>
      <c r="KHP152" s="21"/>
      <c r="KHQ152" s="21"/>
      <c r="KHR152" s="21"/>
      <c r="KHS152" s="21"/>
      <c r="KHT152" s="21"/>
      <c r="KHU152" s="21"/>
      <c r="KHV152" s="21"/>
      <c r="KHW152" s="21"/>
      <c r="KHX152" s="21"/>
      <c r="KHY152" s="21"/>
      <c r="KHZ152" s="21"/>
      <c r="KIA152" s="21"/>
      <c r="KIB152" s="21"/>
      <c r="KIC152" s="21"/>
      <c r="KID152" s="21"/>
      <c r="KIE152" s="21"/>
      <c r="KIF152" s="21"/>
      <c r="KIG152" s="21"/>
      <c r="KIH152" s="21"/>
      <c r="KII152" s="21"/>
      <c r="KIJ152" s="21"/>
      <c r="KIK152" s="21"/>
      <c r="KIL152" s="21"/>
      <c r="KIM152" s="21"/>
      <c r="KIN152" s="21"/>
      <c r="KIO152" s="21"/>
      <c r="KIP152" s="21"/>
      <c r="KIQ152" s="21"/>
      <c r="KIR152" s="21"/>
      <c r="KIS152" s="21"/>
      <c r="KIT152" s="21"/>
      <c r="KIU152" s="21"/>
      <c r="KIV152" s="21"/>
      <c r="KIW152" s="21"/>
      <c r="KIX152" s="21"/>
      <c r="KIY152" s="21"/>
      <c r="KIZ152" s="21"/>
      <c r="KJA152" s="21"/>
      <c r="KJB152" s="21"/>
      <c r="KJC152" s="21"/>
      <c r="KJD152" s="21"/>
      <c r="KJE152" s="21"/>
      <c r="KJF152" s="21"/>
      <c r="KJG152" s="21"/>
      <c r="KJH152" s="21"/>
      <c r="KJI152" s="21"/>
      <c r="KJJ152" s="21"/>
      <c r="KJK152" s="21"/>
      <c r="KJL152" s="21"/>
      <c r="KJM152" s="21"/>
      <c r="KJN152" s="21"/>
      <c r="KJO152" s="21"/>
      <c r="KJP152" s="21"/>
      <c r="KJQ152" s="21"/>
      <c r="KJR152" s="21"/>
      <c r="KJS152" s="21"/>
      <c r="KJT152" s="21"/>
      <c r="KJU152" s="21"/>
      <c r="KJV152" s="21"/>
      <c r="KJW152" s="21"/>
      <c r="KJX152" s="21"/>
      <c r="KJY152" s="21"/>
      <c r="KJZ152" s="21"/>
      <c r="KKA152" s="21"/>
      <c r="KKB152" s="21"/>
      <c r="KKC152" s="21"/>
      <c r="KKD152" s="21"/>
      <c r="KKE152" s="21"/>
      <c r="KKF152" s="21"/>
      <c r="KKG152" s="21"/>
      <c r="KKH152" s="21"/>
      <c r="KKI152" s="21"/>
      <c r="KKJ152" s="21"/>
      <c r="KKK152" s="21"/>
      <c r="KKL152" s="21"/>
      <c r="KKM152" s="21"/>
      <c r="KKN152" s="21"/>
      <c r="KKO152" s="21"/>
      <c r="KKP152" s="21"/>
      <c r="KKQ152" s="21"/>
      <c r="KKR152" s="21"/>
      <c r="KKS152" s="21"/>
      <c r="KKT152" s="21"/>
      <c r="KKU152" s="21"/>
      <c r="KKV152" s="21"/>
      <c r="KKW152" s="21"/>
      <c r="KKX152" s="21"/>
      <c r="KKY152" s="21"/>
      <c r="KKZ152" s="21"/>
      <c r="KLA152" s="21"/>
      <c r="KLB152" s="21"/>
      <c r="KLC152" s="21"/>
      <c r="KLD152" s="21"/>
      <c r="KLE152" s="21"/>
      <c r="KLF152" s="21"/>
      <c r="KLG152" s="21"/>
      <c r="KLH152" s="21"/>
      <c r="KLI152" s="21"/>
      <c r="KLJ152" s="21"/>
      <c r="KLK152" s="21"/>
      <c r="KLL152" s="21"/>
      <c r="KLM152" s="21"/>
      <c r="KLN152" s="21"/>
      <c r="KLO152" s="21"/>
      <c r="KLP152" s="21"/>
      <c r="KLQ152" s="21"/>
      <c r="KLR152" s="21"/>
      <c r="KLS152" s="21"/>
      <c r="KLT152" s="21"/>
      <c r="KLU152" s="21"/>
      <c r="KLV152" s="21"/>
      <c r="KLW152" s="21"/>
      <c r="KLX152" s="21"/>
      <c r="KLY152" s="21"/>
      <c r="KLZ152" s="21"/>
      <c r="KMA152" s="21"/>
      <c r="KMB152" s="21"/>
      <c r="KMC152" s="21"/>
      <c r="KMD152" s="21"/>
      <c r="KME152" s="21"/>
      <c r="KMF152" s="21"/>
      <c r="KMG152" s="21"/>
      <c r="KMH152" s="21"/>
      <c r="KMI152" s="21"/>
      <c r="KMJ152" s="21"/>
      <c r="KMK152" s="21"/>
      <c r="KML152" s="21"/>
      <c r="KMM152" s="21"/>
      <c r="KMN152" s="21"/>
      <c r="KMO152" s="21"/>
      <c r="KMP152" s="21"/>
      <c r="KMQ152" s="21"/>
      <c r="KMR152" s="21"/>
      <c r="KMS152" s="21"/>
      <c r="KMT152" s="21"/>
      <c r="KMU152" s="21"/>
      <c r="KMV152" s="21"/>
      <c r="KMW152" s="21"/>
      <c r="KMX152" s="21"/>
      <c r="KMY152" s="21"/>
      <c r="KMZ152" s="21"/>
      <c r="KNA152" s="21"/>
      <c r="KNB152" s="21"/>
      <c r="KNC152" s="21"/>
      <c r="KND152" s="21"/>
      <c r="KNE152" s="21"/>
      <c r="KNF152" s="21"/>
      <c r="KNG152" s="21"/>
      <c r="KNH152" s="21"/>
      <c r="KNI152" s="21"/>
      <c r="KNJ152" s="21"/>
      <c r="KNK152" s="21"/>
      <c r="KNL152" s="21"/>
      <c r="KNM152" s="21"/>
      <c r="KNN152" s="21"/>
      <c r="KNO152" s="21"/>
      <c r="KNP152" s="21"/>
      <c r="KNQ152" s="21"/>
      <c r="KNR152" s="21"/>
      <c r="KNS152" s="21"/>
      <c r="KNT152" s="21"/>
      <c r="KNU152" s="21"/>
      <c r="KNV152" s="21"/>
      <c r="KNW152" s="21"/>
      <c r="KNX152" s="21"/>
      <c r="KNY152" s="21"/>
      <c r="KNZ152" s="21"/>
      <c r="KOA152" s="21"/>
      <c r="KOB152" s="21"/>
      <c r="KOC152" s="21"/>
      <c r="KOD152" s="21"/>
      <c r="KOE152" s="21"/>
      <c r="KOF152" s="21"/>
      <c r="KOG152" s="21"/>
      <c r="KOH152" s="21"/>
      <c r="KOI152" s="21"/>
      <c r="KOJ152" s="21"/>
      <c r="KOK152" s="21"/>
      <c r="KOL152" s="21"/>
      <c r="KOM152" s="21"/>
      <c r="KON152" s="21"/>
      <c r="KOO152" s="21"/>
      <c r="KOP152" s="21"/>
      <c r="KOQ152" s="21"/>
      <c r="KOR152" s="21"/>
      <c r="KOS152" s="21"/>
      <c r="KOT152" s="21"/>
      <c r="KOU152" s="21"/>
      <c r="KOV152" s="21"/>
      <c r="KOW152" s="21"/>
      <c r="KOX152" s="21"/>
      <c r="KOY152" s="21"/>
      <c r="KOZ152" s="21"/>
      <c r="KPA152" s="21"/>
      <c r="KPB152" s="21"/>
      <c r="KPC152" s="21"/>
      <c r="KPD152" s="21"/>
      <c r="KPE152" s="21"/>
      <c r="KPF152" s="21"/>
      <c r="KPG152" s="21"/>
      <c r="KPH152" s="21"/>
      <c r="KPI152" s="21"/>
      <c r="KPJ152" s="21"/>
      <c r="KPK152" s="21"/>
      <c r="KPL152" s="21"/>
      <c r="KPM152" s="21"/>
      <c r="KPN152" s="21"/>
      <c r="KPO152" s="21"/>
      <c r="KPP152" s="21"/>
      <c r="KPQ152" s="21"/>
      <c r="KPR152" s="21"/>
      <c r="KPS152" s="21"/>
      <c r="KPT152" s="21"/>
      <c r="KPU152" s="21"/>
      <c r="KPV152" s="21"/>
      <c r="KPW152" s="21"/>
      <c r="KPX152" s="21"/>
      <c r="KPY152" s="21"/>
      <c r="KPZ152" s="21"/>
      <c r="KQA152" s="21"/>
      <c r="KQB152" s="21"/>
      <c r="KQC152" s="21"/>
      <c r="KQD152" s="21"/>
      <c r="KQE152" s="21"/>
      <c r="KQF152" s="21"/>
      <c r="KQG152" s="21"/>
      <c r="KQH152" s="21"/>
      <c r="KQI152" s="21"/>
      <c r="KQJ152" s="21"/>
      <c r="KQK152" s="21"/>
      <c r="KQL152" s="21"/>
      <c r="KQM152" s="21"/>
      <c r="KQN152" s="21"/>
      <c r="KQO152" s="21"/>
      <c r="KQP152" s="21"/>
      <c r="KQQ152" s="21"/>
      <c r="KQR152" s="21"/>
      <c r="KQS152" s="21"/>
      <c r="KQT152" s="21"/>
      <c r="KQU152" s="21"/>
      <c r="KQV152" s="21"/>
      <c r="KQW152" s="21"/>
      <c r="KQX152" s="21"/>
      <c r="KQY152" s="21"/>
      <c r="KQZ152" s="21"/>
      <c r="KRA152" s="21"/>
      <c r="KRB152" s="21"/>
      <c r="KRC152" s="21"/>
      <c r="KRD152" s="21"/>
      <c r="KRE152" s="21"/>
      <c r="KRF152" s="21"/>
      <c r="KRG152" s="21"/>
      <c r="KRH152" s="21"/>
      <c r="KRI152" s="21"/>
      <c r="KRJ152" s="21"/>
      <c r="KRK152" s="21"/>
      <c r="KRL152" s="21"/>
      <c r="KRM152" s="21"/>
      <c r="KRN152" s="21"/>
      <c r="KRO152" s="21"/>
      <c r="KRP152" s="21"/>
      <c r="KRQ152" s="21"/>
      <c r="KRR152" s="21"/>
      <c r="KRS152" s="21"/>
      <c r="KRT152" s="21"/>
      <c r="KRU152" s="21"/>
      <c r="KRV152" s="21"/>
      <c r="KRW152" s="21"/>
      <c r="KRX152" s="21"/>
      <c r="KRY152" s="21"/>
      <c r="KRZ152" s="21"/>
      <c r="KSA152" s="21"/>
      <c r="KSB152" s="21"/>
      <c r="KSC152" s="21"/>
      <c r="KSD152" s="21"/>
      <c r="KSE152" s="21"/>
      <c r="KSF152" s="21"/>
      <c r="KSG152" s="21"/>
      <c r="KSH152" s="21"/>
      <c r="KSI152" s="21"/>
      <c r="KSJ152" s="21"/>
      <c r="KSK152" s="21"/>
      <c r="KSL152" s="21"/>
      <c r="KSM152" s="21"/>
      <c r="KSN152" s="21"/>
      <c r="KSO152" s="21"/>
      <c r="KSP152" s="21"/>
      <c r="KSQ152" s="21"/>
      <c r="KSR152" s="21"/>
      <c r="KSS152" s="21"/>
      <c r="KST152" s="21"/>
      <c r="KSU152" s="21"/>
      <c r="KSV152" s="21"/>
      <c r="KSW152" s="21"/>
      <c r="KSX152" s="21"/>
      <c r="KSY152" s="21"/>
      <c r="KSZ152" s="21"/>
      <c r="KTA152" s="21"/>
      <c r="KTB152" s="21"/>
      <c r="KTC152" s="21"/>
      <c r="KTD152" s="21"/>
      <c r="KTE152" s="21"/>
      <c r="KTF152" s="21"/>
      <c r="KTG152" s="21"/>
      <c r="KTH152" s="21"/>
      <c r="KTI152" s="21"/>
      <c r="KTJ152" s="21"/>
      <c r="KTK152" s="21"/>
      <c r="KTL152" s="21"/>
      <c r="KTM152" s="21"/>
      <c r="KTN152" s="21"/>
      <c r="KTO152" s="21"/>
      <c r="KTP152" s="21"/>
      <c r="KTQ152" s="21"/>
      <c r="KTR152" s="21"/>
      <c r="KTS152" s="21"/>
      <c r="KTT152" s="21"/>
      <c r="KTU152" s="21"/>
      <c r="KTV152" s="21"/>
      <c r="KTW152" s="21"/>
      <c r="KTX152" s="21"/>
      <c r="KTY152" s="21"/>
      <c r="KTZ152" s="21"/>
      <c r="KUA152" s="21"/>
      <c r="KUB152" s="21"/>
      <c r="KUC152" s="21"/>
      <c r="KUD152" s="21"/>
      <c r="KUE152" s="21"/>
      <c r="KUF152" s="21"/>
      <c r="KUG152" s="21"/>
      <c r="KUH152" s="21"/>
      <c r="KUI152" s="21"/>
      <c r="KUJ152" s="21"/>
      <c r="KUK152" s="21"/>
      <c r="KUL152" s="21"/>
      <c r="KUM152" s="21"/>
      <c r="KUN152" s="21"/>
      <c r="KUO152" s="21"/>
      <c r="KUP152" s="21"/>
      <c r="KUQ152" s="21"/>
      <c r="KUR152" s="21"/>
      <c r="KUS152" s="21"/>
      <c r="KUT152" s="21"/>
      <c r="KUU152" s="21"/>
      <c r="KUV152" s="21"/>
      <c r="KUW152" s="21"/>
      <c r="KUX152" s="21"/>
      <c r="KUY152" s="21"/>
      <c r="KUZ152" s="21"/>
      <c r="KVA152" s="21"/>
      <c r="KVB152" s="21"/>
      <c r="KVC152" s="21"/>
      <c r="KVD152" s="21"/>
      <c r="KVE152" s="21"/>
      <c r="KVF152" s="21"/>
      <c r="KVG152" s="21"/>
      <c r="KVH152" s="21"/>
      <c r="KVI152" s="21"/>
      <c r="KVJ152" s="21"/>
      <c r="KVK152" s="21"/>
      <c r="KVL152" s="21"/>
      <c r="KVM152" s="21"/>
      <c r="KVN152" s="21"/>
      <c r="KVO152" s="21"/>
      <c r="KVP152" s="21"/>
      <c r="KVQ152" s="21"/>
      <c r="KVR152" s="21"/>
      <c r="KVS152" s="21"/>
      <c r="KVT152" s="21"/>
      <c r="KVU152" s="21"/>
      <c r="KVV152" s="21"/>
      <c r="KVW152" s="21"/>
      <c r="KVX152" s="21"/>
      <c r="KVY152" s="21"/>
      <c r="KVZ152" s="21"/>
      <c r="KWA152" s="21"/>
      <c r="KWB152" s="21"/>
      <c r="KWC152" s="21"/>
      <c r="KWD152" s="21"/>
      <c r="KWE152" s="21"/>
      <c r="KWF152" s="21"/>
      <c r="KWG152" s="21"/>
      <c r="KWH152" s="21"/>
      <c r="KWI152" s="21"/>
      <c r="KWJ152" s="21"/>
      <c r="KWK152" s="21"/>
      <c r="KWL152" s="21"/>
      <c r="KWM152" s="21"/>
      <c r="KWN152" s="21"/>
      <c r="KWO152" s="21"/>
      <c r="KWP152" s="21"/>
      <c r="KWQ152" s="21"/>
      <c r="KWR152" s="21"/>
      <c r="KWS152" s="21"/>
      <c r="KWT152" s="21"/>
      <c r="KWU152" s="21"/>
      <c r="KWV152" s="21"/>
      <c r="KWW152" s="21"/>
      <c r="KWX152" s="21"/>
      <c r="KWY152" s="21"/>
      <c r="KWZ152" s="21"/>
      <c r="KXA152" s="21"/>
      <c r="KXB152" s="21"/>
      <c r="KXC152" s="21"/>
      <c r="KXD152" s="21"/>
      <c r="KXE152" s="21"/>
      <c r="KXF152" s="21"/>
      <c r="KXG152" s="21"/>
      <c r="KXH152" s="21"/>
      <c r="KXI152" s="21"/>
      <c r="KXJ152" s="21"/>
      <c r="KXK152" s="21"/>
      <c r="KXL152" s="21"/>
      <c r="KXM152" s="21"/>
      <c r="KXN152" s="21"/>
      <c r="KXO152" s="21"/>
      <c r="KXP152" s="21"/>
      <c r="KXQ152" s="21"/>
      <c r="KXR152" s="21"/>
      <c r="KXS152" s="21"/>
      <c r="KXT152" s="21"/>
      <c r="KXU152" s="21"/>
      <c r="KXV152" s="21"/>
      <c r="KXW152" s="21"/>
      <c r="KXX152" s="21"/>
      <c r="KXY152" s="21"/>
      <c r="KXZ152" s="21"/>
      <c r="KYA152" s="21"/>
      <c r="KYB152" s="21"/>
      <c r="KYC152" s="21"/>
      <c r="KYD152" s="21"/>
      <c r="KYE152" s="21"/>
      <c r="KYF152" s="21"/>
      <c r="KYG152" s="21"/>
      <c r="KYH152" s="21"/>
      <c r="KYI152" s="21"/>
      <c r="KYJ152" s="21"/>
      <c r="KYK152" s="21"/>
      <c r="KYL152" s="21"/>
      <c r="KYM152" s="21"/>
      <c r="KYN152" s="21"/>
      <c r="KYO152" s="21"/>
      <c r="KYP152" s="21"/>
      <c r="KYQ152" s="21"/>
      <c r="KYR152" s="21"/>
      <c r="KYS152" s="21"/>
      <c r="KYT152" s="21"/>
      <c r="KYU152" s="21"/>
      <c r="KYV152" s="21"/>
      <c r="KYW152" s="21"/>
      <c r="KYX152" s="21"/>
      <c r="KYY152" s="21"/>
      <c r="KYZ152" s="21"/>
      <c r="KZA152" s="21"/>
      <c r="KZB152" s="21"/>
      <c r="KZC152" s="21"/>
      <c r="KZD152" s="21"/>
      <c r="KZE152" s="21"/>
      <c r="KZF152" s="21"/>
      <c r="KZG152" s="21"/>
      <c r="KZH152" s="21"/>
      <c r="KZI152" s="21"/>
      <c r="KZJ152" s="21"/>
      <c r="KZK152" s="21"/>
      <c r="KZL152" s="21"/>
      <c r="KZM152" s="21"/>
      <c r="KZN152" s="21"/>
      <c r="KZO152" s="21"/>
      <c r="KZP152" s="21"/>
      <c r="KZQ152" s="21"/>
      <c r="KZR152" s="21"/>
      <c r="KZS152" s="21"/>
      <c r="KZT152" s="21"/>
      <c r="KZU152" s="21"/>
      <c r="KZV152" s="21"/>
      <c r="KZW152" s="21"/>
      <c r="KZX152" s="21"/>
      <c r="KZY152" s="21"/>
      <c r="KZZ152" s="21"/>
      <c r="LAA152" s="21"/>
      <c r="LAB152" s="21"/>
      <c r="LAC152" s="21"/>
      <c r="LAD152" s="21"/>
      <c r="LAE152" s="21"/>
      <c r="LAF152" s="21"/>
      <c r="LAG152" s="21"/>
      <c r="LAH152" s="21"/>
      <c r="LAI152" s="21"/>
      <c r="LAJ152" s="21"/>
      <c r="LAK152" s="21"/>
      <c r="LAL152" s="21"/>
      <c r="LAM152" s="21"/>
      <c r="LAN152" s="21"/>
      <c r="LAO152" s="21"/>
      <c r="LAP152" s="21"/>
      <c r="LAQ152" s="21"/>
      <c r="LAR152" s="21"/>
      <c r="LAS152" s="21"/>
      <c r="LAT152" s="21"/>
      <c r="LAU152" s="21"/>
      <c r="LAV152" s="21"/>
      <c r="LAW152" s="21"/>
      <c r="LAX152" s="21"/>
      <c r="LAY152" s="21"/>
      <c r="LAZ152" s="21"/>
      <c r="LBA152" s="21"/>
      <c r="LBB152" s="21"/>
      <c r="LBC152" s="21"/>
      <c r="LBD152" s="21"/>
      <c r="LBE152" s="21"/>
      <c r="LBF152" s="21"/>
      <c r="LBG152" s="21"/>
      <c r="LBH152" s="21"/>
      <c r="LBI152" s="21"/>
      <c r="LBJ152" s="21"/>
      <c r="LBK152" s="21"/>
      <c r="LBL152" s="21"/>
      <c r="LBM152" s="21"/>
      <c r="LBN152" s="21"/>
      <c r="LBO152" s="21"/>
      <c r="LBP152" s="21"/>
      <c r="LBQ152" s="21"/>
      <c r="LBR152" s="21"/>
      <c r="LBS152" s="21"/>
      <c r="LBT152" s="21"/>
      <c r="LBU152" s="21"/>
      <c r="LBV152" s="21"/>
      <c r="LBW152" s="21"/>
      <c r="LBX152" s="21"/>
      <c r="LBY152" s="21"/>
      <c r="LBZ152" s="21"/>
      <c r="LCA152" s="21"/>
      <c r="LCB152" s="21"/>
      <c r="LCC152" s="21"/>
      <c r="LCD152" s="21"/>
      <c r="LCE152" s="21"/>
      <c r="LCF152" s="21"/>
      <c r="LCG152" s="21"/>
      <c r="LCH152" s="21"/>
      <c r="LCI152" s="21"/>
      <c r="LCJ152" s="21"/>
      <c r="LCK152" s="21"/>
      <c r="LCL152" s="21"/>
      <c r="LCM152" s="21"/>
      <c r="LCN152" s="21"/>
      <c r="LCO152" s="21"/>
      <c r="LCP152" s="21"/>
      <c r="LCQ152" s="21"/>
      <c r="LCR152" s="21"/>
      <c r="LCS152" s="21"/>
      <c r="LCT152" s="21"/>
      <c r="LCU152" s="21"/>
      <c r="LCV152" s="21"/>
      <c r="LCW152" s="21"/>
      <c r="LCX152" s="21"/>
      <c r="LCY152" s="21"/>
      <c r="LCZ152" s="21"/>
      <c r="LDA152" s="21"/>
      <c r="LDB152" s="21"/>
      <c r="LDC152" s="21"/>
      <c r="LDD152" s="21"/>
      <c r="LDE152" s="21"/>
      <c r="LDF152" s="21"/>
      <c r="LDG152" s="21"/>
      <c r="LDH152" s="21"/>
      <c r="LDI152" s="21"/>
      <c r="LDJ152" s="21"/>
      <c r="LDK152" s="21"/>
      <c r="LDL152" s="21"/>
      <c r="LDM152" s="21"/>
      <c r="LDN152" s="21"/>
      <c r="LDO152" s="21"/>
      <c r="LDP152" s="21"/>
      <c r="LDQ152" s="21"/>
      <c r="LDR152" s="21"/>
      <c r="LDS152" s="21"/>
      <c r="LDT152" s="21"/>
      <c r="LDU152" s="21"/>
      <c r="LDV152" s="21"/>
      <c r="LDW152" s="21"/>
      <c r="LDX152" s="21"/>
      <c r="LDY152" s="21"/>
      <c r="LDZ152" s="21"/>
      <c r="LEA152" s="21"/>
      <c r="LEB152" s="21"/>
      <c r="LEC152" s="21"/>
      <c r="LED152" s="21"/>
      <c r="LEE152" s="21"/>
      <c r="LEF152" s="21"/>
      <c r="LEG152" s="21"/>
      <c r="LEH152" s="21"/>
      <c r="LEI152" s="21"/>
      <c r="LEJ152" s="21"/>
      <c r="LEK152" s="21"/>
      <c r="LEL152" s="21"/>
      <c r="LEM152" s="21"/>
      <c r="LEN152" s="21"/>
      <c r="LEO152" s="21"/>
      <c r="LEP152" s="21"/>
      <c r="LEQ152" s="21"/>
      <c r="LER152" s="21"/>
      <c r="LES152" s="21"/>
      <c r="LET152" s="21"/>
      <c r="LEU152" s="21"/>
      <c r="LEV152" s="21"/>
      <c r="LEW152" s="21"/>
      <c r="LEX152" s="21"/>
      <c r="LEY152" s="21"/>
      <c r="LEZ152" s="21"/>
      <c r="LFA152" s="21"/>
      <c r="LFB152" s="21"/>
      <c r="LFC152" s="21"/>
      <c r="LFD152" s="21"/>
      <c r="LFE152" s="21"/>
      <c r="LFF152" s="21"/>
      <c r="LFG152" s="21"/>
      <c r="LFH152" s="21"/>
      <c r="LFI152" s="21"/>
      <c r="LFJ152" s="21"/>
      <c r="LFK152" s="21"/>
      <c r="LFL152" s="21"/>
      <c r="LFM152" s="21"/>
      <c r="LFN152" s="21"/>
      <c r="LFO152" s="21"/>
      <c r="LFP152" s="21"/>
      <c r="LFQ152" s="21"/>
      <c r="LFR152" s="21"/>
      <c r="LFS152" s="21"/>
      <c r="LFT152" s="21"/>
      <c r="LFU152" s="21"/>
      <c r="LFV152" s="21"/>
      <c r="LFW152" s="21"/>
      <c r="LFX152" s="21"/>
      <c r="LFY152" s="21"/>
      <c r="LFZ152" s="21"/>
      <c r="LGA152" s="21"/>
      <c r="LGB152" s="21"/>
      <c r="LGC152" s="21"/>
      <c r="LGD152" s="21"/>
      <c r="LGE152" s="21"/>
      <c r="LGF152" s="21"/>
      <c r="LGG152" s="21"/>
      <c r="LGH152" s="21"/>
      <c r="LGI152" s="21"/>
      <c r="LGJ152" s="21"/>
      <c r="LGK152" s="21"/>
      <c r="LGL152" s="21"/>
      <c r="LGM152" s="21"/>
      <c r="LGN152" s="21"/>
      <c r="LGO152" s="21"/>
      <c r="LGP152" s="21"/>
      <c r="LGQ152" s="21"/>
      <c r="LGR152" s="21"/>
      <c r="LGS152" s="21"/>
      <c r="LGT152" s="21"/>
      <c r="LGU152" s="21"/>
      <c r="LGV152" s="21"/>
      <c r="LGW152" s="21"/>
      <c r="LGX152" s="21"/>
      <c r="LGY152" s="21"/>
      <c r="LGZ152" s="21"/>
      <c r="LHA152" s="21"/>
      <c r="LHB152" s="21"/>
      <c r="LHC152" s="21"/>
      <c r="LHD152" s="21"/>
      <c r="LHE152" s="21"/>
      <c r="LHF152" s="21"/>
      <c r="LHG152" s="21"/>
      <c r="LHH152" s="21"/>
      <c r="LHI152" s="21"/>
      <c r="LHJ152" s="21"/>
      <c r="LHK152" s="21"/>
      <c r="LHL152" s="21"/>
      <c r="LHM152" s="21"/>
      <c r="LHN152" s="21"/>
      <c r="LHO152" s="21"/>
      <c r="LHP152" s="21"/>
      <c r="LHQ152" s="21"/>
      <c r="LHR152" s="21"/>
      <c r="LHS152" s="21"/>
      <c r="LHT152" s="21"/>
      <c r="LHU152" s="21"/>
      <c r="LHV152" s="21"/>
      <c r="LHW152" s="21"/>
      <c r="LHX152" s="21"/>
      <c r="LHY152" s="21"/>
      <c r="LHZ152" s="21"/>
      <c r="LIA152" s="21"/>
      <c r="LIB152" s="21"/>
      <c r="LIC152" s="21"/>
      <c r="LID152" s="21"/>
      <c r="LIE152" s="21"/>
      <c r="LIF152" s="21"/>
      <c r="LIG152" s="21"/>
      <c r="LIH152" s="21"/>
      <c r="LII152" s="21"/>
      <c r="LIJ152" s="21"/>
      <c r="LIK152" s="21"/>
      <c r="LIL152" s="21"/>
      <c r="LIM152" s="21"/>
      <c r="LIN152" s="21"/>
      <c r="LIO152" s="21"/>
      <c r="LIP152" s="21"/>
      <c r="LIQ152" s="21"/>
      <c r="LIR152" s="21"/>
      <c r="LIS152" s="21"/>
      <c r="LIT152" s="21"/>
      <c r="LIU152" s="21"/>
      <c r="LIV152" s="21"/>
      <c r="LIW152" s="21"/>
      <c r="LIX152" s="21"/>
      <c r="LIY152" s="21"/>
      <c r="LIZ152" s="21"/>
      <c r="LJA152" s="21"/>
      <c r="LJB152" s="21"/>
      <c r="LJC152" s="21"/>
      <c r="LJD152" s="21"/>
      <c r="LJE152" s="21"/>
      <c r="LJF152" s="21"/>
      <c r="LJG152" s="21"/>
      <c r="LJH152" s="21"/>
      <c r="LJI152" s="21"/>
      <c r="LJJ152" s="21"/>
      <c r="LJK152" s="21"/>
      <c r="LJL152" s="21"/>
      <c r="LJM152" s="21"/>
      <c r="LJN152" s="21"/>
      <c r="LJO152" s="21"/>
      <c r="LJP152" s="21"/>
      <c r="LJQ152" s="21"/>
      <c r="LJR152" s="21"/>
      <c r="LJS152" s="21"/>
      <c r="LJT152" s="21"/>
      <c r="LJU152" s="21"/>
      <c r="LJV152" s="21"/>
      <c r="LJW152" s="21"/>
      <c r="LJX152" s="21"/>
      <c r="LJY152" s="21"/>
      <c r="LJZ152" s="21"/>
      <c r="LKA152" s="21"/>
      <c r="LKB152" s="21"/>
      <c r="LKC152" s="21"/>
      <c r="LKD152" s="21"/>
      <c r="LKE152" s="21"/>
      <c r="LKF152" s="21"/>
      <c r="LKG152" s="21"/>
      <c r="LKH152" s="21"/>
      <c r="LKI152" s="21"/>
      <c r="LKJ152" s="21"/>
      <c r="LKK152" s="21"/>
      <c r="LKL152" s="21"/>
      <c r="LKM152" s="21"/>
      <c r="LKN152" s="21"/>
      <c r="LKO152" s="21"/>
      <c r="LKP152" s="21"/>
      <c r="LKQ152" s="21"/>
      <c r="LKR152" s="21"/>
      <c r="LKS152" s="21"/>
      <c r="LKT152" s="21"/>
      <c r="LKU152" s="21"/>
      <c r="LKV152" s="21"/>
      <c r="LKW152" s="21"/>
      <c r="LKX152" s="21"/>
      <c r="LKY152" s="21"/>
      <c r="LKZ152" s="21"/>
      <c r="LLA152" s="21"/>
      <c r="LLB152" s="21"/>
      <c r="LLC152" s="21"/>
      <c r="LLD152" s="21"/>
      <c r="LLE152" s="21"/>
      <c r="LLF152" s="21"/>
      <c r="LLG152" s="21"/>
      <c r="LLH152" s="21"/>
      <c r="LLI152" s="21"/>
      <c r="LLJ152" s="21"/>
      <c r="LLK152" s="21"/>
      <c r="LLL152" s="21"/>
      <c r="LLM152" s="21"/>
      <c r="LLN152" s="21"/>
      <c r="LLO152" s="21"/>
      <c r="LLP152" s="21"/>
      <c r="LLQ152" s="21"/>
      <c r="LLR152" s="21"/>
      <c r="LLS152" s="21"/>
      <c r="LLT152" s="21"/>
      <c r="LLU152" s="21"/>
      <c r="LLV152" s="21"/>
      <c r="LLW152" s="21"/>
      <c r="LLX152" s="21"/>
      <c r="LLY152" s="21"/>
      <c r="LLZ152" s="21"/>
      <c r="LMA152" s="21"/>
      <c r="LMB152" s="21"/>
      <c r="LMC152" s="21"/>
      <c r="LMD152" s="21"/>
      <c r="LME152" s="21"/>
      <c r="LMF152" s="21"/>
      <c r="LMG152" s="21"/>
      <c r="LMH152" s="21"/>
      <c r="LMI152" s="21"/>
      <c r="LMJ152" s="21"/>
      <c r="LMK152" s="21"/>
      <c r="LML152" s="21"/>
      <c r="LMM152" s="21"/>
      <c r="LMN152" s="21"/>
      <c r="LMO152" s="21"/>
      <c r="LMP152" s="21"/>
      <c r="LMQ152" s="21"/>
      <c r="LMR152" s="21"/>
      <c r="LMS152" s="21"/>
      <c r="LMT152" s="21"/>
      <c r="LMU152" s="21"/>
      <c r="LMV152" s="21"/>
      <c r="LMW152" s="21"/>
      <c r="LMX152" s="21"/>
      <c r="LMY152" s="21"/>
      <c r="LMZ152" s="21"/>
      <c r="LNA152" s="21"/>
      <c r="LNB152" s="21"/>
      <c r="LNC152" s="21"/>
      <c r="LND152" s="21"/>
      <c r="LNE152" s="21"/>
      <c r="LNF152" s="21"/>
      <c r="LNG152" s="21"/>
      <c r="LNH152" s="21"/>
      <c r="LNI152" s="21"/>
      <c r="LNJ152" s="21"/>
      <c r="LNK152" s="21"/>
      <c r="LNL152" s="21"/>
      <c r="LNM152" s="21"/>
      <c r="LNN152" s="21"/>
      <c r="LNO152" s="21"/>
      <c r="LNP152" s="21"/>
      <c r="LNQ152" s="21"/>
      <c r="LNR152" s="21"/>
      <c r="LNS152" s="21"/>
      <c r="LNT152" s="21"/>
      <c r="LNU152" s="21"/>
      <c r="LNV152" s="21"/>
      <c r="LNW152" s="21"/>
      <c r="LNX152" s="21"/>
      <c r="LNY152" s="21"/>
      <c r="LNZ152" s="21"/>
      <c r="LOA152" s="21"/>
      <c r="LOB152" s="21"/>
      <c r="LOC152" s="21"/>
      <c r="LOD152" s="21"/>
      <c r="LOE152" s="21"/>
      <c r="LOF152" s="21"/>
      <c r="LOG152" s="21"/>
      <c r="LOH152" s="21"/>
      <c r="LOI152" s="21"/>
      <c r="LOJ152" s="21"/>
      <c r="LOK152" s="21"/>
      <c r="LOL152" s="21"/>
      <c r="LOM152" s="21"/>
      <c r="LON152" s="21"/>
      <c r="LOO152" s="21"/>
      <c r="LOP152" s="21"/>
      <c r="LOQ152" s="21"/>
      <c r="LOR152" s="21"/>
      <c r="LOS152" s="21"/>
      <c r="LOT152" s="21"/>
      <c r="LOU152" s="21"/>
      <c r="LOV152" s="21"/>
      <c r="LOW152" s="21"/>
      <c r="LOX152" s="21"/>
      <c r="LOY152" s="21"/>
      <c r="LOZ152" s="21"/>
      <c r="LPA152" s="21"/>
      <c r="LPB152" s="21"/>
      <c r="LPC152" s="21"/>
      <c r="LPD152" s="21"/>
      <c r="LPE152" s="21"/>
      <c r="LPF152" s="21"/>
      <c r="LPG152" s="21"/>
      <c r="LPH152" s="21"/>
      <c r="LPI152" s="21"/>
      <c r="LPJ152" s="21"/>
      <c r="LPK152" s="21"/>
      <c r="LPL152" s="21"/>
      <c r="LPM152" s="21"/>
      <c r="LPN152" s="21"/>
      <c r="LPO152" s="21"/>
      <c r="LPP152" s="21"/>
      <c r="LPQ152" s="21"/>
      <c r="LPR152" s="21"/>
      <c r="LPS152" s="21"/>
      <c r="LPT152" s="21"/>
      <c r="LPU152" s="21"/>
      <c r="LPV152" s="21"/>
      <c r="LPW152" s="21"/>
      <c r="LPX152" s="21"/>
      <c r="LPY152" s="21"/>
      <c r="LPZ152" s="21"/>
      <c r="LQA152" s="21"/>
      <c r="LQB152" s="21"/>
      <c r="LQC152" s="21"/>
      <c r="LQD152" s="21"/>
      <c r="LQE152" s="21"/>
      <c r="LQF152" s="21"/>
      <c r="LQG152" s="21"/>
      <c r="LQH152" s="21"/>
      <c r="LQI152" s="21"/>
      <c r="LQJ152" s="21"/>
      <c r="LQK152" s="21"/>
      <c r="LQL152" s="21"/>
      <c r="LQM152" s="21"/>
      <c r="LQN152" s="21"/>
      <c r="LQO152" s="21"/>
      <c r="LQP152" s="21"/>
      <c r="LQQ152" s="21"/>
      <c r="LQR152" s="21"/>
      <c r="LQS152" s="21"/>
      <c r="LQT152" s="21"/>
      <c r="LQU152" s="21"/>
      <c r="LQV152" s="21"/>
      <c r="LQW152" s="21"/>
      <c r="LQX152" s="21"/>
      <c r="LQY152" s="21"/>
      <c r="LQZ152" s="21"/>
      <c r="LRA152" s="21"/>
      <c r="LRB152" s="21"/>
      <c r="LRC152" s="21"/>
      <c r="LRD152" s="21"/>
      <c r="LRE152" s="21"/>
      <c r="LRF152" s="21"/>
      <c r="LRG152" s="21"/>
      <c r="LRH152" s="21"/>
      <c r="LRI152" s="21"/>
      <c r="LRJ152" s="21"/>
      <c r="LRK152" s="21"/>
      <c r="LRL152" s="21"/>
      <c r="LRM152" s="21"/>
      <c r="LRN152" s="21"/>
      <c r="LRO152" s="21"/>
      <c r="LRP152" s="21"/>
      <c r="LRQ152" s="21"/>
      <c r="LRR152" s="21"/>
      <c r="LRS152" s="21"/>
      <c r="LRT152" s="21"/>
      <c r="LRU152" s="21"/>
      <c r="LRV152" s="21"/>
      <c r="LRW152" s="21"/>
      <c r="LRX152" s="21"/>
      <c r="LRY152" s="21"/>
      <c r="LRZ152" s="21"/>
      <c r="LSA152" s="21"/>
      <c r="LSB152" s="21"/>
      <c r="LSC152" s="21"/>
      <c r="LSD152" s="21"/>
      <c r="LSE152" s="21"/>
      <c r="LSF152" s="21"/>
      <c r="LSG152" s="21"/>
      <c r="LSH152" s="21"/>
      <c r="LSI152" s="21"/>
      <c r="LSJ152" s="21"/>
      <c r="LSK152" s="21"/>
      <c r="LSL152" s="21"/>
      <c r="LSM152" s="21"/>
      <c r="LSN152" s="21"/>
      <c r="LSO152" s="21"/>
      <c r="LSP152" s="21"/>
      <c r="LSQ152" s="21"/>
      <c r="LSR152" s="21"/>
      <c r="LSS152" s="21"/>
      <c r="LST152" s="21"/>
      <c r="LSU152" s="21"/>
      <c r="LSV152" s="21"/>
      <c r="LSW152" s="21"/>
      <c r="LSX152" s="21"/>
      <c r="LSY152" s="21"/>
      <c r="LSZ152" s="21"/>
      <c r="LTA152" s="21"/>
      <c r="LTB152" s="21"/>
      <c r="LTC152" s="21"/>
      <c r="LTD152" s="21"/>
      <c r="LTE152" s="21"/>
      <c r="LTF152" s="21"/>
      <c r="LTG152" s="21"/>
      <c r="LTH152" s="21"/>
      <c r="LTI152" s="21"/>
      <c r="LTJ152" s="21"/>
      <c r="LTK152" s="21"/>
      <c r="LTL152" s="21"/>
      <c r="LTM152" s="21"/>
      <c r="LTN152" s="21"/>
      <c r="LTO152" s="21"/>
      <c r="LTP152" s="21"/>
      <c r="LTQ152" s="21"/>
      <c r="LTR152" s="21"/>
      <c r="LTS152" s="21"/>
      <c r="LTT152" s="21"/>
      <c r="LTU152" s="21"/>
      <c r="LTV152" s="21"/>
      <c r="LTW152" s="21"/>
      <c r="LTX152" s="21"/>
      <c r="LTY152" s="21"/>
      <c r="LTZ152" s="21"/>
      <c r="LUA152" s="21"/>
      <c r="LUB152" s="21"/>
      <c r="LUC152" s="21"/>
      <c r="LUD152" s="21"/>
      <c r="LUE152" s="21"/>
      <c r="LUF152" s="21"/>
      <c r="LUG152" s="21"/>
      <c r="LUH152" s="21"/>
      <c r="LUI152" s="21"/>
      <c r="LUJ152" s="21"/>
      <c r="LUK152" s="21"/>
      <c r="LUL152" s="21"/>
      <c r="LUM152" s="21"/>
      <c r="LUN152" s="21"/>
      <c r="LUO152" s="21"/>
      <c r="LUP152" s="21"/>
      <c r="LUQ152" s="21"/>
      <c r="LUR152" s="21"/>
      <c r="LUS152" s="21"/>
      <c r="LUT152" s="21"/>
      <c r="LUU152" s="21"/>
      <c r="LUV152" s="21"/>
      <c r="LUW152" s="21"/>
      <c r="LUX152" s="21"/>
      <c r="LUY152" s="21"/>
      <c r="LUZ152" s="21"/>
      <c r="LVA152" s="21"/>
      <c r="LVB152" s="21"/>
      <c r="LVC152" s="21"/>
      <c r="LVD152" s="21"/>
      <c r="LVE152" s="21"/>
      <c r="LVF152" s="21"/>
      <c r="LVG152" s="21"/>
      <c r="LVH152" s="21"/>
      <c r="LVI152" s="21"/>
      <c r="LVJ152" s="21"/>
      <c r="LVK152" s="21"/>
      <c r="LVL152" s="21"/>
      <c r="LVM152" s="21"/>
      <c r="LVN152" s="21"/>
      <c r="LVO152" s="21"/>
      <c r="LVP152" s="21"/>
      <c r="LVQ152" s="21"/>
      <c r="LVR152" s="21"/>
      <c r="LVS152" s="21"/>
      <c r="LVT152" s="21"/>
      <c r="LVU152" s="21"/>
      <c r="LVV152" s="21"/>
      <c r="LVW152" s="21"/>
      <c r="LVX152" s="21"/>
      <c r="LVY152" s="21"/>
      <c r="LVZ152" s="21"/>
      <c r="LWA152" s="21"/>
      <c r="LWB152" s="21"/>
      <c r="LWC152" s="21"/>
      <c r="LWD152" s="21"/>
      <c r="LWE152" s="21"/>
      <c r="LWF152" s="21"/>
      <c r="LWG152" s="21"/>
      <c r="LWH152" s="21"/>
      <c r="LWI152" s="21"/>
      <c r="LWJ152" s="21"/>
      <c r="LWK152" s="21"/>
      <c r="LWL152" s="21"/>
      <c r="LWM152" s="21"/>
      <c r="LWN152" s="21"/>
      <c r="LWO152" s="21"/>
      <c r="LWP152" s="21"/>
      <c r="LWQ152" s="21"/>
      <c r="LWR152" s="21"/>
      <c r="LWS152" s="21"/>
      <c r="LWT152" s="21"/>
      <c r="LWU152" s="21"/>
      <c r="LWV152" s="21"/>
      <c r="LWW152" s="21"/>
      <c r="LWX152" s="21"/>
      <c r="LWY152" s="21"/>
      <c r="LWZ152" s="21"/>
      <c r="LXA152" s="21"/>
      <c r="LXB152" s="21"/>
      <c r="LXC152" s="21"/>
      <c r="LXD152" s="21"/>
      <c r="LXE152" s="21"/>
      <c r="LXF152" s="21"/>
      <c r="LXG152" s="21"/>
      <c r="LXH152" s="21"/>
      <c r="LXI152" s="21"/>
      <c r="LXJ152" s="21"/>
      <c r="LXK152" s="21"/>
      <c r="LXL152" s="21"/>
      <c r="LXM152" s="21"/>
      <c r="LXN152" s="21"/>
      <c r="LXO152" s="21"/>
      <c r="LXP152" s="21"/>
      <c r="LXQ152" s="21"/>
      <c r="LXR152" s="21"/>
      <c r="LXS152" s="21"/>
      <c r="LXT152" s="21"/>
      <c r="LXU152" s="21"/>
      <c r="LXV152" s="21"/>
      <c r="LXW152" s="21"/>
      <c r="LXX152" s="21"/>
      <c r="LXY152" s="21"/>
      <c r="LXZ152" s="21"/>
      <c r="LYA152" s="21"/>
      <c r="LYB152" s="21"/>
      <c r="LYC152" s="21"/>
      <c r="LYD152" s="21"/>
      <c r="LYE152" s="21"/>
      <c r="LYF152" s="21"/>
      <c r="LYG152" s="21"/>
      <c r="LYH152" s="21"/>
      <c r="LYI152" s="21"/>
      <c r="LYJ152" s="21"/>
      <c r="LYK152" s="21"/>
      <c r="LYL152" s="21"/>
      <c r="LYM152" s="21"/>
      <c r="LYN152" s="21"/>
      <c r="LYO152" s="21"/>
      <c r="LYP152" s="21"/>
      <c r="LYQ152" s="21"/>
      <c r="LYR152" s="21"/>
      <c r="LYS152" s="21"/>
      <c r="LYT152" s="21"/>
      <c r="LYU152" s="21"/>
      <c r="LYV152" s="21"/>
      <c r="LYW152" s="21"/>
      <c r="LYX152" s="21"/>
      <c r="LYY152" s="21"/>
      <c r="LYZ152" s="21"/>
      <c r="LZA152" s="21"/>
      <c r="LZB152" s="21"/>
      <c r="LZC152" s="21"/>
      <c r="LZD152" s="21"/>
      <c r="LZE152" s="21"/>
      <c r="LZF152" s="21"/>
      <c r="LZG152" s="21"/>
      <c r="LZH152" s="21"/>
      <c r="LZI152" s="21"/>
      <c r="LZJ152" s="21"/>
      <c r="LZK152" s="21"/>
      <c r="LZL152" s="21"/>
      <c r="LZM152" s="21"/>
      <c r="LZN152" s="21"/>
      <c r="LZO152" s="21"/>
      <c r="LZP152" s="21"/>
      <c r="LZQ152" s="21"/>
      <c r="LZR152" s="21"/>
      <c r="LZS152" s="21"/>
      <c r="LZT152" s="21"/>
      <c r="LZU152" s="21"/>
      <c r="LZV152" s="21"/>
      <c r="LZW152" s="21"/>
      <c r="LZX152" s="21"/>
      <c r="LZY152" s="21"/>
      <c r="LZZ152" s="21"/>
      <c r="MAA152" s="21"/>
      <c r="MAB152" s="21"/>
      <c r="MAC152" s="21"/>
      <c r="MAD152" s="21"/>
      <c r="MAE152" s="21"/>
      <c r="MAF152" s="21"/>
      <c r="MAG152" s="21"/>
      <c r="MAH152" s="21"/>
      <c r="MAI152" s="21"/>
      <c r="MAJ152" s="21"/>
      <c r="MAK152" s="21"/>
      <c r="MAL152" s="21"/>
      <c r="MAM152" s="21"/>
      <c r="MAN152" s="21"/>
      <c r="MAO152" s="21"/>
      <c r="MAP152" s="21"/>
      <c r="MAQ152" s="21"/>
      <c r="MAR152" s="21"/>
      <c r="MAS152" s="21"/>
      <c r="MAT152" s="21"/>
      <c r="MAU152" s="21"/>
      <c r="MAV152" s="21"/>
      <c r="MAW152" s="21"/>
      <c r="MAX152" s="21"/>
      <c r="MAY152" s="21"/>
      <c r="MAZ152" s="21"/>
      <c r="MBA152" s="21"/>
      <c r="MBB152" s="21"/>
      <c r="MBC152" s="21"/>
      <c r="MBD152" s="21"/>
      <c r="MBE152" s="21"/>
      <c r="MBF152" s="21"/>
      <c r="MBG152" s="21"/>
      <c r="MBH152" s="21"/>
      <c r="MBI152" s="21"/>
      <c r="MBJ152" s="21"/>
      <c r="MBK152" s="21"/>
      <c r="MBL152" s="21"/>
      <c r="MBM152" s="21"/>
      <c r="MBN152" s="21"/>
      <c r="MBO152" s="21"/>
      <c r="MBP152" s="21"/>
      <c r="MBQ152" s="21"/>
      <c r="MBR152" s="21"/>
      <c r="MBS152" s="21"/>
      <c r="MBT152" s="21"/>
      <c r="MBU152" s="21"/>
      <c r="MBV152" s="21"/>
      <c r="MBW152" s="21"/>
      <c r="MBX152" s="21"/>
      <c r="MBY152" s="21"/>
      <c r="MBZ152" s="21"/>
      <c r="MCA152" s="21"/>
      <c r="MCB152" s="21"/>
      <c r="MCC152" s="21"/>
      <c r="MCD152" s="21"/>
      <c r="MCE152" s="21"/>
      <c r="MCF152" s="21"/>
      <c r="MCG152" s="21"/>
      <c r="MCH152" s="21"/>
      <c r="MCI152" s="21"/>
      <c r="MCJ152" s="21"/>
      <c r="MCK152" s="21"/>
      <c r="MCL152" s="21"/>
      <c r="MCM152" s="21"/>
      <c r="MCN152" s="21"/>
      <c r="MCO152" s="21"/>
      <c r="MCP152" s="21"/>
      <c r="MCQ152" s="21"/>
      <c r="MCR152" s="21"/>
      <c r="MCS152" s="21"/>
      <c r="MCT152" s="21"/>
      <c r="MCU152" s="21"/>
      <c r="MCV152" s="21"/>
      <c r="MCW152" s="21"/>
      <c r="MCX152" s="21"/>
      <c r="MCY152" s="21"/>
      <c r="MCZ152" s="21"/>
      <c r="MDA152" s="21"/>
      <c r="MDB152" s="21"/>
      <c r="MDC152" s="21"/>
      <c r="MDD152" s="21"/>
      <c r="MDE152" s="21"/>
      <c r="MDF152" s="21"/>
      <c r="MDG152" s="21"/>
      <c r="MDH152" s="21"/>
      <c r="MDI152" s="21"/>
      <c r="MDJ152" s="21"/>
      <c r="MDK152" s="21"/>
      <c r="MDL152" s="21"/>
      <c r="MDM152" s="21"/>
      <c r="MDN152" s="21"/>
      <c r="MDO152" s="21"/>
      <c r="MDP152" s="21"/>
      <c r="MDQ152" s="21"/>
      <c r="MDR152" s="21"/>
      <c r="MDS152" s="21"/>
      <c r="MDT152" s="21"/>
      <c r="MDU152" s="21"/>
      <c r="MDV152" s="21"/>
      <c r="MDW152" s="21"/>
      <c r="MDX152" s="21"/>
      <c r="MDY152" s="21"/>
      <c r="MDZ152" s="21"/>
      <c r="MEA152" s="21"/>
      <c r="MEB152" s="21"/>
      <c r="MEC152" s="21"/>
      <c r="MED152" s="21"/>
      <c r="MEE152" s="21"/>
      <c r="MEF152" s="21"/>
      <c r="MEG152" s="21"/>
      <c r="MEH152" s="21"/>
      <c r="MEI152" s="21"/>
      <c r="MEJ152" s="21"/>
      <c r="MEK152" s="21"/>
      <c r="MEL152" s="21"/>
      <c r="MEM152" s="21"/>
      <c r="MEN152" s="21"/>
      <c r="MEO152" s="21"/>
      <c r="MEP152" s="21"/>
      <c r="MEQ152" s="21"/>
      <c r="MER152" s="21"/>
      <c r="MES152" s="21"/>
      <c r="MET152" s="21"/>
      <c r="MEU152" s="21"/>
      <c r="MEV152" s="21"/>
      <c r="MEW152" s="21"/>
      <c r="MEX152" s="21"/>
      <c r="MEY152" s="21"/>
      <c r="MEZ152" s="21"/>
      <c r="MFA152" s="21"/>
      <c r="MFB152" s="21"/>
      <c r="MFC152" s="21"/>
      <c r="MFD152" s="21"/>
      <c r="MFE152" s="21"/>
      <c r="MFF152" s="21"/>
      <c r="MFG152" s="21"/>
      <c r="MFH152" s="21"/>
      <c r="MFI152" s="21"/>
      <c r="MFJ152" s="21"/>
      <c r="MFK152" s="21"/>
      <c r="MFL152" s="21"/>
      <c r="MFM152" s="21"/>
      <c r="MFN152" s="21"/>
      <c r="MFO152" s="21"/>
      <c r="MFP152" s="21"/>
      <c r="MFQ152" s="21"/>
      <c r="MFR152" s="21"/>
      <c r="MFS152" s="21"/>
      <c r="MFT152" s="21"/>
      <c r="MFU152" s="21"/>
      <c r="MFV152" s="21"/>
      <c r="MFW152" s="21"/>
      <c r="MFX152" s="21"/>
      <c r="MFY152" s="21"/>
      <c r="MFZ152" s="21"/>
      <c r="MGA152" s="21"/>
      <c r="MGB152" s="21"/>
      <c r="MGC152" s="21"/>
      <c r="MGD152" s="21"/>
      <c r="MGE152" s="21"/>
      <c r="MGF152" s="21"/>
      <c r="MGG152" s="21"/>
      <c r="MGH152" s="21"/>
      <c r="MGI152" s="21"/>
      <c r="MGJ152" s="21"/>
      <c r="MGK152" s="21"/>
      <c r="MGL152" s="21"/>
      <c r="MGM152" s="21"/>
      <c r="MGN152" s="21"/>
      <c r="MGO152" s="21"/>
      <c r="MGP152" s="21"/>
      <c r="MGQ152" s="21"/>
      <c r="MGR152" s="21"/>
      <c r="MGS152" s="21"/>
      <c r="MGT152" s="21"/>
      <c r="MGU152" s="21"/>
      <c r="MGV152" s="21"/>
      <c r="MGW152" s="21"/>
      <c r="MGX152" s="21"/>
      <c r="MGY152" s="21"/>
      <c r="MGZ152" s="21"/>
      <c r="MHA152" s="21"/>
      <c r="MHB152" s="21"/>
      <c r="MHC152" s="21"/>
      <c r="MHD152" s="21"/>
      <c r="MHE152" s="21"/>
      <c r="MHF152" s="21"/>
      <c r="MHG152" s="21"/>
      <c r="MHH152" s="21"/>
      <c r="MHI152" s="21"/>
      <c r="MHJ152" s="21"/>
      <c r="MHK152" s="21"/>
      <c r="MHL152" s="21"/>
      <c r="MHM152" s="21"/>
      <c r="MHN152" s="21"/>
      <c r="MHO152" s="21"/>
      <c r="MHP152" s="21"/>
      <c r="MHQ152" s="21"/>
      <c r="MHR152" s="21"/>
      <c r="MHS152" s="21"/>
      <c r="MHT152" s="21"/>
      <c r="MHU152" s="21"/>
      <c r="MHV152" s="21"/>
      <c r="MHW152" s="21"/>
      <c r="MHX152" s="21"/>
      <c r="MHY152" s="21"/>
      <c r="MHZ152" s="21"/>
      <c r="MIA152" s="21"/>
      <c r="MIB152" s="21"/>
      <c r="MIC152" s="21"/>
      <c r="MID152" s="21"/>
      <c r="MIE152" s="21"/>
      <c r="MIF152" s="21"/>
      <c r="MIG152" s="21"/>
      <c r="MIH152" s="21"/>
      <c r="MII152" s="21"/>
      <c r="MIJ152" s="21"/>
      <c r="MIK152" s="21"/>
      <c r="MIL152" s="21"/>
      <c r="MIM152" s="21"/>
      <c r="MIN152" s="21"/>
      <c r="MIO152" s="21"/>
      <c r="MIP152" s="21"/>
      <c r="MIQ152" s="21"/>
      <c r="MIR152" s="21"/>
      <c r="MIS152" s="21"/>
      <c r="MIT152" s="21"/>
      <c r="MIU152" s="21"/>
      <c r="MIV152" s="21"/>
      <c r="MIW152" s="21"/>
      <c r="MIX152" s="21"/>
      <c r="MIY152" s="21"/>
      <c r="MIZ152" s="21"/>
      <c r="MJA152" s="21"/>
      <c r="MJB152" s="21"/>
      <c r="MJC152" s="21"/>
      <c r="MJD152" s="21"/>
      <c r="MJE152" s="21"/>
      <c r="MJF152" s="21"/>
      <c r="MJG152" s="21"/>
      <c r="MJH152" s="21"/>
      <c r="MJI152" s="21"/>
      <c r="MJJ152" s="21"/>
      <c r="MJK152" s="21"/>
      <c r="MJL152" s="21"/>
      <c r="MJM152" s="21"/>
      <c r="MJN152" s="21"/>
      <c r="MJO152" s="21"/>
      <c r="MJP152" s="21"/>
      <c r="MJQ152" s="21"/>
      <c r="MJR152" s="21"/>
      <c r="MJS152" s="21"/>
      <c r="MJT152" s="21"/>
      <c r="MJU152" s="21"/>
      <c r="MJV152" s="21"/>
      <c r="MJW152" s="21"/>
      <c r="MJX152" s="21"/>
      <c r="MJY152" s="21"/>
      <c r="MJZ152" s="21"/>
      <c r="MKA152" s="21"/>
      <c r="MKB152" s="21"/>
      <c r="MKC152" s="21"/>
      <c r="MKD152" s="21"/>
      <c r="MKE152" s="21"/>
      <c r="MKF152" s="21"/>
      <c r="MKG152" s="21"/>
      <c r="MKH152" s="21"/>
      <c r="MKI152" s="21"/>
      <c r="MKJ152" s="21"/>
      <c r="MKK152" s="21"/>
      <c r="MKL152" s="21"/>
      <c r="MKM152" s="21"/>
      <c r="MKN152" s="21"/>
      <c r="MKO152" s="21"/>
      <c r="MKP152" s="21"/>
      <c r="MKQ152" s="21"/>
      <c r="MKR152" s="21"/>
      <c r="MKS152" s="21"/>
      <c r="MKT152" s="21"/>
      <c r="MKU152" s="21"/>
      <c r="MKV152" s="21"/>
      <c r="MKW152" s="21"/>
      <c r="MKX152" s="21"/>
      <c r="MKY152" s="21"/>
      <c r="MKZ152" s="21"/>
      <c r="MLA152" s="21"/>
      <c r="MLB152" s="21"/>
      <c r="MLC152" s="21"/>
      <c r="MLD152" s="21"/>
      <c r="MLE152" s="21"/>
      <c r="MLF152" s="21"/>
      <c r="MLG152" s="21"/>
      <c r="MLH152" s="21"/>
      <c r="MLI152" s="21"/>
      <c r="MLJ152" s="21"/>
      <c r="MLK152" s="21"/>
      <c r="MLL152" s="21"/>
      <c r="MLM152" s="21"/>
      <c r="MLN152" s="21"/>
      <c r="MLO152" s="21"/>
      <c r="MLP152" s="21"/>
      <c r="MLQ152" s="21"/>
      <c r="MLR152" s="21"/>
      <c r="MLS152" s="21"/>
      <c r="MLT152" s="21"/>
      <c r="MLU152" s="21"/>
      <c r="MLV152" s="21"/>
      <c r="MLW152" s="21"/>
      <c r="MLX152" s="21"/>
      <c r="MLY152" s="21"/>
      <c r="MLZ152" s="21"/>
      <c r="MMA152" s="21"/>
      <c r="MMB152" s="21"/>
      <c r="MMC152" s="21"/>
      <c r="MMD152" s="21"/>
      <c r="MME152" s="21"/>
      <c r="MMF152" s="21"/>
      <c r="MMG152" s="21"/>
      <c r="MMH152" s="21"/>
      <c r="MMI152" s="21"/>
      <c r="MMJ152" s="21"/>
      <c r="MMK152" s="21"/>
      <c r="MML152" s="21"/>
      <c r="MMM152" s="21"/>
      <c r="MMN152" s="21"/>
      <c r="MMO152" s="21"/>
      <c r="MMP152" s="21"/>
      <c r="MMQ152" s="21"/>
      <c r="MMR152" s="21"/>
      <c r="MMS152" s="21"/>
      <c r="MMT152" s="21"/>
      <c r="MMU152" s="21"/>
      <c r="MMV152" s="21"/>
      <c r="MMW152" s="21"/>
      <c r="MMX152" s="21"/>
      <c r="MMY152" s="21"/>
      <c r="MMZ152" s="21"/>
      <c r="MNA152" s="21"/>
      <c r="MNB152" s="21"/>
      <c r="MNC152" s="21"/>
      <c r="MND152" s="21"/>
      <c r="MNE152" s="21"/>
      <c r="MNF152" s="21"/>
      <c r="MNG152" s="21"/>
      <c r="MNH152" s="21"/>
      <c r="MNI152" s="21"/>
      <c r="MNJ152" s="21"/>
      <c r="MNK152" s="21"/>
      <c r="MNL152" s="21"/>
      <c r="MNM152" s="21"/>
      <c r="MNN152" s="21"/>
      <c r="MNO152" s="21"/>
      <c r="MNP152" s="21"/>
      <c r="MNQ152" s="21"/>
      <c r="MNR152" s="21"/>
      <c r="MNS152" s="21"/>
      <c r="MNT152" s="21"/>
      <c r="MNU152" s="21"/>
      <c r="MNV152" s="21"/>
      <c r="MNW152" s="21"/>
      <c r="MNX152" s="21"/>
      <c r="MNY152" s="21"/>
      <c r="MNZ152" s="21"/>
      <c r="MOA152" s="21"/>
      <c r="MOB152" s="21"/>
      <c r="MOC152" s="21"/>
      <c r="MOD152" s="21"/>
      <c r="MOE152" s="21"/>
      <c r="MOF152" s="21"/>
      <c r="MOG152" s="21"/>
      <c r="MOH152" s="21"/>
      <c r="MOI152" s="21"/>
      <c r="MOJ152" s="21"/>
      <c r="MOK152" s="21"/>
      <c r="MOL152" s="21"/>
      <c r="MOM152" s="21"/>
      <c r="MON152" s="21"/>
      <c r="MOO152" s="21"/>
      <c r="MOP152" s="21"/>
      <c r="MOQ152" s="21"/>
      <c r="MOR152" s="21"/>
      <c r="MOS152" s="21"/>
      <c r="MOT152" s="21"/>
      <c r="MOU152" s="21"/>
      <c r="MOV152" s="21"/>
      <c r="MOW152" s="21"/>
      <c r="MOX152" s="21"/>
      <c r="MOY152" s="21"/>
      <c r="MOZ152" s="21"/>
      <c r="MPA152" s="21"/>
      <c r="MPB152" s="21"/>
      <c r="MPC152" s="21"/>
      <c r="MPD152" s="21"/>
      <c r="MPE152" s="21"/>
      <c r="MPF152" s="21"/>
      <c r="MPG152" s="21"/>
      <c r="MPH152" s="21"/>
      <c r="MPI152" s="21"/>
      <c r="MPJ152" s="21"/>
      <c r="MPK152" s="21"/>
      <c r="MPL152" s="21"/>
      <c r="MPM152" s="21"/>
      <c r="MPN152" s="21"/>
      <c r="MPO152" s="21"/>
      <c r="MPP152" s="21"/>
      <c r="MPQ152" s="21"/>
      <c r="MPR152" s="21"/>
      <c r="MPS152" s="21"/>
      <c r="MPT152" s="21"/>
      <c r="MPU152" s="21"/>
      <c r="MPV152" s="21"/>
      <c r="MPW152" s="21"/>
      <c r="MPX152" s="21"/>
      <c r="MPY152" s="21"/>
      <c r="MPZ152" s="21"/>
      <c r="MQA152" s="21"/>
      <c r="MQB152" s="21"/>
      <c r="MQC152" s="21"/>
      <c r="MQD152" s="21"/>
      <c r="MQE152" s="21"/>
      <c r="MQF152" s="21"/>
      <c r="MQG152" s="21"/>
      <c r="MQH152" s="21"/>
      <c r="MQI152" s="21"/>
      <c r="MQJ152" s="21"/>
      <c r="MQK152" s="21"/>
      <c r="MQL152" s="21"/>
      <c r="MQM152" s="21"/>
      <c r="MQN152" s="21"/>
      <c r="MQO152" s="21"/>
      <c r="MQP152" s="21"/>
      <c r="MQQ152" s="21"/>
      <c r="MQR152" s="21"/>
      <c r="MQS152" s="21"/>
      <c r="MQT152" s="21"/>
      <c r="MQU152" s="21"/>
      <c r="MQV152" s="21"/>
      <c r="MQW152" s="21"/>
      <c r="MQX152" s="21"/>
      <c r="MQY152" s="21"/>
      <c r="MQZ152" s="21"/>
      <c r="MRA152" s="21"/>
      <c r="MRB152" s="21"/>
      <c r="MRC152" s="21"/>
      <c r="MRD152" s="21"/>
      <c r="MRE152" s="21"/>
      <c r="MRF152" s="21"/>
      <c r="MRG152" s="21"/>
      <c r="MRH152" s="21"/>
      <c r="MRI152" s="21"/>
      <c r="MRJ152" s="21"/>
      <c r="MRK152" s="21"/>
      <c r="MRL152" s="21"/>
      <c r="MRM152" s="21"/>
      <c r="MRN152" s="21"/>
      <c r="MRO152" s="21"/>
      <c r="MRP152" s="21"/>
      <c r="MRQ152" s="21"/>
      <c r="MRR152" s="21"/>
      <c r="MRS152" s="21"/>
      <c r="MRT152" s="21"/>
      <c r="MRU152" s="21"/>
      <c r="MRV152" s="21"/>
      <c r="MRW152" s="21"/>
      <c r="MRX152" s="21"/>
      <c r="MRY152" s="21"/>
      <c r="MRZ152" s="21"/>
      <c r="MSA152" s="21"/>
      <c r="MSB152" s="21"/>
      <c r="MSC152" s="21"/>
      <c r="MSD152" s="21"/>
      <c r="MSE152" s="21"/>
      <c r="MSF152" s="21"/>
      <c r="MSG152" s="21"/>
      <c r="MSH152" s="21"/>
      <c r="MSI152" s="21"/>
      <c r="MSJ152" s="21"/>
      <c r="MSK152" s="21"/>
      <c r="MSL152" s="21"/>
      <c r="MSM152" s="21"/>
      <c r="MSN152" s="21"/>
      <c r="MSO152" s="21"/>
      <c r="MSP152" s="21"/>
      <c r="MSQ152" s="21"/>
      <c r="MSR152" s="21"/>
      <c r="MSS152" s="21"/>
      <c r="MST152" s="21"/>
      <c r="MSU152" s="21"/>
      <c r="MSV152" s="21"/>
      <c r="MSW152" s="21"/>
      <c r="MSX152" s="21"/>
      <c r="MSY152" s="21"/>
      <c r="MSZ152" s="21"/>
      <c r="MTA152" s="21"/>
      <c r="MTB152" s="21"/>
      <c r="MTC152" s="21"/>
      <c r="MTD152" s="21"/>
      <c r="MTE152" s="21"/>
      <c r="MTF152" s="21"/>
      <c r="MTG152" s="21"/>
      <c r="MTH152" s="21"/>
      <c r="MTI152" s="21"/>
      <c r="MTJ152" s="21"/>
      <c r="MTK152" s="21"/>
      <c r="MTL152" s="21"/>
      <c r="MTM152" s="21"/>
      <c r="MTN152" s="21"/>
      <c r="MTO152" s="21"/>
      <c r="MTP152" s="21"/>
      <c r="MTQ152" s="21"/>
      <c r="MTR152" s="21"/>
      <c r="MTS152" s="21"/>
      <c r="MTT152" s="21"/>
      <c r="MTU152" s="21"/>
      <c r="MTV152" s="21"/>
      <c r="MTW152" s="21"/>
      <c r="MTX152" s="21"/>
      <c r="MTY152" s="21"/>
      <c r="MTZ152" s="21"/>
      <c r="MUA152" s="21"/>
      <c r="MUB152" s="21"/>
      <c r="MUC152" s="21"/>
      <c r="MUD152" s="21"/>
      <c r="MUE152" s="21"/>
      <c r="MUF152" s="21"/>
      <c r="MUG152" s="21"/>
      <c r="MUH152" s="21"/>
      <c r="MUI152" s="21"/>
      <c r="MUJ152" s="21"/>
      <c r="MUK152" s="21"/>
      <c r="MUL152" s="21"/>
      <c r="MUM152" s="21"/>
      <c r="MUN152" s="21"/>
      <c r="MUO152" s="21"/>
      <c r="MUP152" s="21"/>
      <c r="MUQ152" s="21"/>
      <c r="MUR152" s="21"/>
      <c r="MUS152" s="21"/>
      <c r="MUT152" s="21"/>
      <c r="MUU152" s="21"/>
      <c r="MUV152" s="21"/>
      <c r="MUW152" s="21"/>
      <c r="MUX152" s="21"/>
      <c r="MUY152" s="21"/>
      <c r="MUZ152" s="21"/>
      <c r="MVA152" s="21"/>
      <c r="MVB152" s="21"/>
      <c r="MVC152" s="21"/>
      <c r="MVD152" s="21"/>
      <c r="MVE152" s="21"/>
      <c r="MVF152" s="21"/>
      <c r="MVG152" s="21"/>
      <c r="MVH152" s="21"/>
      <c r="MVI152" s="21"/>
      <c r="MVJ152" s="21"/>
      <c r="MVK152" s="21"/>
      <c r="MVL152" s="21"/>
      <c r="MVM152" s="21"/>
      <c r="MVN152" s="21"/>
      <c r="MVO152" s="21"/>
      <c r="MVP152" s="21"/>
      <c r="MVQ152" s="21"/>
      <c r="MVR152" s="21"/>
      <c r="MVS152" s="21"/>
      <c r="MVT152" s="21"/>
      <c r="MVU152" s="21"/>
      <c r="MVV152" s="21"/>
      <c r="MVW152" s="21"/>
      <c r="MVX152" s="21"/>
      <c r="MVY152" s="21"/>
      <c r="MVZ152" s="21"/>
      <c r="MWA152" s="21"/>
      <c r="MWB152" s="21"/>
      <c r="MWC152" s="21"/>
      <c r="MWD152" s="21"/>
      <c r="MWE152" s="21"/>
      <c r="MWF152" s="21"/>
      <c r="MWG152" s="21"/>
      <c r="MWH152" s="21"/>
      <c r="MWI152" s="21"/>
      <c r="MWJ152" s="21"/>
      <c r="MWK152" s="21"/>
      <c r="MWL152" s="21"/>
      <c r="MWM152" s="21"/>
      <c r="MWN152" s="21"/>
      <c r="MWO152" s="21"/>
      <c r="MWP152" s="21"/>
      <c r="MWQ152" s="21"/>
      <c r="MWR152" s="21"/>
      <c r="MWS152" s="21"/>
      <c r="MWT152" s="21"/>
      <c r="MWU152" s="21"/>
      <c r="MWV152" s="21"/>
      <c r="MWW152" s="21"/>
      <c r="MWX152" s="21"/>
      <c r="MWY152" s="21"/>
      <c r="MWZ152" s="21"/>
      <c r="MXA152" s="21"/>
      <c r="MXB152" s="21"/>
      <c r="MXC152" s="21"/>
      <c r="MXD152" s="21"/>
      <c r="MXE152" s="21"/>
      <c r="MXF152" s="21"/>
      <c r="MXG152" s="21"/>
      <c r="MXH152" s="21"/>
      <c r="MXI152" s="21"/>
      <c r="MXJ152" s="21"/>
      <c r="MXK152" s="21"/>
      <c r="MXL152" s="21"/>
      <c r="MXM152" s="21"/>
      <c r="MXN152" s="21"/>
      <c r="MXO152" s="21"/>
      <c r="MXP152" s="21"/>
      <c r="MXQ152" s="21"/>
      <c r="MXR152" s="21"/>
      <c r="MXS152" s="21"/>
      <c r="MXT152" s="21"/>
      <c r="MXU152" s="21"/>
      <c r="MXV152" s="21"/>
      <c r="MXW152" s="21"/>
      <c r="MXX152" s="21"/>
      <c r="MXY152" s="21"/>
      <c r="MXZ152" s="21"/>
      <c r="MYA152" s="21"/>
      <c r="MYB152" s="21"/>
      <c r="MYC152" s="21"/>
      <c r="MYD152" s="21"/>
      <c r="MYE152" s="21"/>
      <c r="MYF152" s="21"/>
      <c r="MYG152" s="21"/>
      <c r="MYH152" s="21"/>
      <c r="MYI152" s="21"/>
      <c r="MYJ152" s="21"/>
      <c r="MYK152" s="21"/>
      <c r="MYL152" s="21"/>
      <c r="MYM152" s="21"/>
      <c r="MYN152" s="21"/>
      <c r="MYO152" s="21"/>
      <c r="MYP152" s="21"/>
      <c r="MYQ152" s="21"/>
      <c r="MYR152" s="21"/>
      <c r="MYS152" s="21"/>
      <c r="MYT152" s="21"/>
      <c r="MYU152" s="21"/>
      <c r="MYV152" s="21"/>
      <c r="MYW152" s="21"/>
      <c r="MYX152" s="21"/>
      <c r="MYY152" s="21"/>
      <c r="MYZ152" s="21"/>
      <c r="MZA152" s="21"/>
      <c r="MZB152" s="21"/>
      <c r="MZC152" s="21"/>
      <c r="MZD152" s="21"/>
      <c r="MZE152" s="21"/>
      <c r="MZF152" s="21"/>
      <c r="MZG152" s="21"/>
      <c r="MZH152" s="21"/>
      <c r="MZI152" s="21"/>
      <c r="MZJ152" s="21"/>
      <c r="MZK152" s="21"/>
      <c r="MZL152" s="21"/>
      <c r="MZM152" s="21"/>
      <c r="MZN152" s="21"/>
      <c r="MZO152" s="21"/>
      <c r="MZP152" s="21"/>
      <c r="MZQ152" s="21"/>
      <c r="MZR152" s="21"/>
      <c r="MZS152" s="21"/>
      <c r="MZT152" s="21"/>
      <c r="MZU152" s="21"/>
      <c r="MZV152" s="21"/>
      <c r="MZW152" s="21"/>
      <c r="MZX152" s="21"/>
      <c r="MZY152" s="21"/>
      <c r="MZZ152" s="21"/>
      <c r="NAA152" s="21"/>
      <c r="NAB152" s="21"/>
      <c r="NAC152" s="21"/>
      <c r="NAD152" s="21"/>
      <c r="NAE152" s="21"/>
      <c r="NAF152" s="21"/>
      <c r="NAG152" s="21"/>
      <c r="NAH152" s="21"/>
      <c r="NAI152" s="21"/>
      <c r="NAJ152" s="21"/>
      <c r="NAK152" s="21"/>
      <c r="NAL152" s="21"/>
      <c r="NAM152" s="21"/>
      <c r="NAN152" s="21"/>
      <c r="NAO152" s="21"/>
      <c r="NAP152" s="21"/>
      <c r="NAQ152" s="21"/>
      <c r="NAR152" s="21"/>
      <c r="NAS152" s="21"/>
      <c r="NAT152" s="21"/>
      <c r="NAU152" s="21"/>
      <c r="NAV152" s="21"/>
      <c r="NAW152" s="21"/>
      <c r="NAX152" s="21"/>
      <c r="NAY152" s="21"/>
      <c r="NAZ152" s="21"/>
      <c r="NBA152" s="21"/>
      <c r="NBB152" s="21"/>
      <c r="NBC152" s="21"/>
      <c r="NBD152" s="21"/>
      <c r="NBE152" s="21"/>
      <c r="NBF152" s="21"/>
      <c r="NBG152" s="21"/>
      <c r="NBH152" s="21"/>
      <c r="NBI152" s="21"/>
      <c r="NBJ152" s="21"/>
      <c r="NBK152" s="21"/>
      <c r="NBL152" s="21"/>
      <c r="NBM152" s="21"/>
      <c r="NBN152" s="21"/>
      <c r="NBO152" s="21"/>
      <c r="NBP152" s="21"/>
      <c r="NBQ152" s="21"/>
      <c r="NBR152" s="21"/>
      <c r="NBS152" s="21"/>
      <c r="NBT152" s="21"/>
      <c r="NBU152" s="21"/>
      <c r="NBV152" s="21"/>
      <c r="NBW152" s="21"/>
      <c r="NBX152" s="21"/>
      <c r="NBY152" s="21"/>
      <c r="NBZ152" s="21"/>
      <c r="NCA152" s="21"/>
      <c r="NCB152" s="21"/>
      <c r="NCC152" s="21"/>
      <c r="NCD152" s="21"/>
      <c r="NCE152" s="21"/>
      <c r="NCF152" s="21"/>
      <c r="NCG152" s="21"/>
      <c r="NCH152" s="21"/>
      <c r="NCI152" s="21"/>
      <c r="NCJ152" s="21"/>
      <c r="NCK152" s="21"/>
      <c r="NCL152" s="21"/>
      <c r="NCM152" s="21"/>
      <c r="NCN152" s="21"/>
      <c r="NCO152" s="21"/>
      <c r="NCP152" s="21"/>
      <c r="NCQ152" s="21"/>
      <c r="NCR152" s="21"/>
      <c r="NCS152" s="21"/>
      <c r="NCT152" s="21"/>
      <c r="NCU152" s="21"/>
      <c r="NCV152" s="21"/>
      <c r="NCW152" s="21"/>
      <c r="NCX152" s="21"/>
      <c r="NCY152" s="21"/>
      <c r="NCZ152" s="21"/>
      <c r="NDA152" s="21"/>
      <c r="NDB152" s="21"/>
      <c r="NDC152" s="21"/>
      <c r="NDD152" s="21"/>
      <c r="NDE152" s="21"/>
      <c r="NDF152" s="21"/>
      <c r="NDG152" s="21"/>
      <c r="NDH152" s="21"/>
      <c r="NDI152" s="21"/>
      <c r="NDJ152" s="21"/>
      <c r="NDK152" s="21"/>
      <c r="NDL152" s="21"/>
      <c r="NDM152" s="21"/>
      <c r="NDN152" s="21"/>
      <c r="NDO152" s="21"/>
      <c r="NDP152" s="21"/>
      <c r="NDQ152" s="21"/>
      <c r="NDR152" s="21"/>
      <c r="NDS152" s="21"/>
      <c r="NDT152" s="21"/>
      <c r="NDU152" s="21"/>
      <c r="NDV152" s="21"/>
      <c r="NDW152" s="21"/>
      <c r="NDX152" s="21"/>
      <c r="NDY152" s="21"/>
      <c r="NDZ152" s="21"/>
      <c r="NEA152" s="21"/>
      <c r="NEB152" s="21"/>
      <c r="NEC152" s="21"/>
      <c r="NED152" s="21"/>
      <c r="NEE152" s="21"/>
      <c r="NEF152" s="21"/>
      <c r="NEG152" s="21"/>
      <c r="NEH152" s="21"/>
      <c r="NEI152" s="21"/>
      <c r="NEJ152" s="21"/>
      <c r="NEK152" s="21"/>
      <c r="NEL152" s="21"/>
      <c r="NEM152" s="21"/>
      <c r="NEN152" s="21"/>
      <c r="NEO152" s="21"/>
      <c r="NEP152" s="21"/>
      <c r="NEQ152" s="21"/>
      <c r="NER152" s="21"/>
      <c r="NES152" s="21"/>
      <c r="NET152" s="21"/>
      <c r="NEU152" s="21"/>
      <c r="NEV152" s="21"/>
      <c r="NEW152" s="21"/>
      <c r="NEX152" s="21"/>
      <c r="NEY152" s="21"/>
      <c r="NEZ152" s="21"/>
      <c r="NFA152" s="21"/>
      <c r="NFB152" s="21"/>
      <c r="NFC152" s="21"/>
      <c r="NFD152" s="21"/>
      <c r="NFE152" s="21"/>
      <c r="NFF152" s="21"/>
      <c r="NFG152" s="21"/>
      <c r="NFH152" s="21"/>
      <c r="NFI152" s="21"/>
      <c r="NFJ152" s="21"/>
      <c r="NFK152" s="21"/>
      <c r="NFL152" s="21"/>
      <c r="NFM152" s="21"/>
      <c r="NFN152" s="21"/>
      <c r="NFO152" s="21"/>
      <c r="NFP152" s="21"/>
      <c r="NFQ152" s="21"/>
      <c r="NFR152" s="21"/>
      <c r="NFS152" s="21"/>
      <c r="NFT152" s="21"/>
      <c r="NFU152" s="21"/>
      <c r="NFV152" s="21"/>
      <c r="NFW152" s="21"/>
      <c r="NFX152" s="21"/>
      <c r="NFY152" s="21"/>
      <c r="NFZ152" s="21"/>
      <c r="NGA152" s="21"/>
      <c r="NGB152" s="21"/>
      <c r="NGC152" s="21"/>
      <c r="NGD152" s="21"/>
      <c r="NGE152" s="21"/>
      <c r="NGF152" s="21"/>
      <c r="NGG152" s="21"/>
      <c r="NGH152" s="21"/>
      <c r="NGI152" s="21"/>
      <c r="NGJ152" s="21"/>
      <c r="NGK152" s="21"/>
      <c r="NGL152" s="21"/>
      <c r="NGM152" s="21"/>
      <c r="NGN152" s="21"/>
      <c r="NGO152" s="21"/>
      <c r="NGP152" s="21"/>
      <c r="NGQ152" s="21"/>
      <c r="NGR152" s="21"/>
      <c r="NGS152" s="21"/>
      <c r="NGT152" s="21"/>
      <c r="NGU152" s="21"/>
      <c r="NGV152" s="21"/>
      <c r="NGW152" s="21"/>
      <c r="NGX152" s="21"/>
      <c r="NGY152" s="21"/>
      <c r="NGZ152" s="21"/>
      <c r="NHA152" s="21"/>
      <c r="NHB152" s="21"/>
      <c r="NHC152" s="21"/>
      <c r="NHD152" s="21"/>
      <c r="NHE152" s="21"/>
      <c r="NHF152" s="21"/>
      <c r="NHG152" s="21"/>
      <c r="NHH152" s="21"/>
      <c r="NHI152" s="21"/>
      <c r="NHJ152" s="21"/>
      <c r="NHK152" s="21"/>
      <c r="NHL152" s="21"/>
      <c r="NHM152" s="21"/>
      <c r="NHN152" s="21"/>
      <c r="NHO152" s="21"/>
      <c r="NHP152" s="21"/>
      <c r="NHQ152" s="21"/>
      <c r="NHR152" s="21"/>
      <c r="NHS152" s="21"/>
      <c r="NHT152" s="21"/>
      <c r="NHU152" s="21"/>
      <c r="NHV152" s="21"/>
      <c r="NHW152" s="21"/>
      <c r="NHX152" s="21"/>
      <c r="NHY152" s="21"/>
      <c r="NHZ152" s="21"/>
      <c r="NIA152" s="21"/>
      <c r="NIB152" s="21"/>
      <c r="NIC152" s="21"/>
      <c r="NID152" s="21"/>
      <c r="NIE152" s="21"/>
      <c r="NIF152" s="21"/>
      <c r="NIG152" s="21"/>
      <c r="NIH152" s="21"/>
      <c r="NII152" s="21"/>
      <c r="NIJ152" s="21"/>
      <c r="NIK152" s="21"/>
      <c r="NIL152" s="21"/>
      <c r="NIM152" s="21"/>
      <c r="NIN152" s="21"/>
      <c r="NIO152" s="21"/>
      <c r="NIP152" s="21"/>
      <c r="NIQ152" s="21"/>
      <c r="NIR152" s="21"/>
      <c r="NIS152" s="21"/>
      <c r="NIT152" s="21"/>
      <c r="NIU152" s="21"/>
      <c r="NIV152" s="21"/>
      <c r="NIW152" s="21"/>
      <c r="NIX152" s="21"/>
      <c r="NIY152" s="21"/>
      <c r="NIZ152" s="21"/>
      <c r="NJA152" s="21"/>
      <c r="NJB152" s="21"/>
      <c r="NJC152" s="21"/>
      <c r="NJD152" s="21"/>
      <c r="NJE152" s="21"/>
      <c r="NJF152" s="21"/>
      <c r="NJG152" s="21"/>
      <c r="NJH152" s="21"/>
      <c r="NJI152" s="21"/>
      <c r="NJJ152" s="21"/>
      <c r="NJK152" s="21"/>
      <c r="NJL152" s="21"/>
      <c r="NJM152" s="21"/>
      <c r="NJN152" s="21"/>
      <c r="NJO152" s="21"/>
      <c r="NJP152" s="21"/>
      <c r="NJQ152" s="21"/>
      <c r="NJR152" s="21"/>
      <c r="NJS152" s="21"/>
      <c r="NJT152" s="21"/>
      <c r="NJU152" s="21"/>
      <c r="NJV152" s="21"/>
      <c r="NJW152" s="21"/>
      <c r="NJX152" s="21"/>
      <c r="NJY152" s="21"/>
      <c r="NJZ152" s="21"/>
      <c r="NKA152" s="21"/>
      <c r="NKB152" s="21"/>
      <c r="NKC152" s="21"/>
      <c r="NKD152" s="21"/>
      <c r="NKE152" s="21"/>
      <c r="NKF152" s="21"/>
      <c r="NKG152" s="21"/>
      <c r="NKH152" s="21"/>
      <c r="NKI152" s="21"/>
      <c r="NKJ152" s="21"/>
      <c r="NKK152" s="21"/>
      <c r="NKL152" s="21"/>
      <c r="NKM152" s="21"/>
      <c r="NKN152" s="21"/>
      <c r="NKO152" s="21"/>
      <c r="NKP152" s="21"/>
      <c r="NKQ152" s="21"/>
      <c r="NKR152" s="21"/>
      <c r="NKS152" s="21"/>
      <c r="NKT152" s="21"/>
      <c r="NKU152" s="21"/>
      <c r="NKV152" s="21"/>
      <c r="NKW152" s="21"/>
      <c r="NKX152" s="21"/>
      <c r="NKY152" s="21"/>
      <c r="NKZ152" s="21"/>
      <c r="NLA152" s="21"/>
      <c r="NLB152" s="21"/>
      <c r="NLC152" s="21"/>
      <c r="NLD152" s="21"/>
      <c r="NLE152" s="21"/>
      <c r="NLF152" s="21"/>
      <c r="NLG152" s="21"/>
      <c r="NLH152" s="21"/>
      <c r="NLI152" s="21"/>
      <c r="NLJ152" s="21"/>
      <c r="NLK152" s="21"/>
      <c r="NLL152" s="21"/>
      <c r="NLM152" s="21"/>
      <c r="NLN152" s="21"/>
      <c r="NLO152" s="21"/>
      <c r="NLP152" s="21"/>
      <c r="NLQ152" s="21"/>
      <c r="NLR152" s="21"/>
      <c r="NLS152" s="21"/>
      <c r="NLT152" s="21"/>
      <c r="NLU152" s="21"/>
      <c r="NLV152" s="21"/>
      <c r="NLW152" s="21"/>
      <c r="NLX152" s="21"/>
      <c r="NLY152" s="21"/>
      <c r="NLZ152" s="21"/>
      <c r="NMA152" s="21"/>
      <c r="NMB152" s="21"/>
      <c r="NMC152" s="21"/>
      <c r="NMD152" s="21"/>
      <c r="NME152" s="21"/>
      <c r="NMF152" s="21"/>
      <c r="NMG152" s="21"/>
      <c r="NMH152" s="21"/>
      <c r="NMI152" s="21"/>
      <c r="NMJ152" s="21"/>
      <c r="NMK152" s="21"/>
      <c r="NML152" s="21"/>
      <c r="NMM152" s="21"/>
      <c r="NMN152" s="21"/>
      <c r="NMO152" s="21"/>
      <c r="NMP152" s="21"/>
      <c r="NMQ152" s="21"/>
      <c r="NMR152" s="21"/>
      <c r="NMS152" s="21"/>
      <c r="NMT152" s="21"/>
      <c r="NMU152" s="21"/>
      <c r="NMV152" s="21"/>
      <c r="NMW152" s="21"/>
      <c r="NMX152" s="21"/>
      <c r="NMY152" s="21"/>
      <c r="NMZ152" s="21"/>
      <c r="NNA152" s="21"/>
      <c r="NNB152" s="21"/>
      <c r="NNC152" s="21"/>
      <c r="NND152" s="21"/>
      <c r="NNE152" s="21"/>
      <c r="NNF152" s="21"/>
      <c r="NNG152" s="21"/>
      <c r="NNH152" s="21"/>
      <c r="NNI152" s="21"/>
      <c r="NNJ152" s="21"/>
      <c r="NNK152" s="21"/>
      <c r="NNL152" s="21"/>
      <c r="NNM152" s="21"/>
      <c r="NNN152" s="21"/>
      <c r="NNO152" s="21"/>
      <c r="NNP152" s="21"/>
      <c r="NNQ152" s="21"/>
      <c r="NNR152" s="21"/>
      <c r="NNS152" s="21"/>
      <c r="NNT152" s="21"/>
      <c r="NNU152" s="21"/>
      <c r="NNV152" s="21"/>
      <c r="NNW152" s="21"/>
      <c r="NNX152" s="21"/>
      <c r="NNY152" s="21"/>
      <c r="NNZ152" s="21"/>
      <c r="NOA152" s="21"/>
      <c r="NOB152" s="21"/>
      <c r="NOC152" s="21"/>
      <c r="NOD152" s="21"/>
      <c r="NOE152" s="21"/>
      <c r="NOF152" s="21"/>
      <c r="NOG152" s="21"/>
      <c r="NOH152" s="21"/>
      <c r="NOI152" s="21"/>
      <c r="NOJ152" s="21"/>
      <c r="NOK152" s="21"/>
      <c r="NOL152" s="21"/>
      <c r="NOM152" s="21"/>
      <c r="NON152" s="21"/>
      <c r="NOO152" s="21"/>
      <c r="NOP152" s="21"/>
      <c r="NOQ152" s="21"/>
      <c r="NOR152" s="21"/>
      <c r="NOS152" s="21"/>
      <c r="NOT152" s="21"/>
      <c r="NOU152" s="21"/>
      <c r="NOV152" s="21"/>
      <c r="NOW152" s="21"/>
      <c r="NOX152" s="21"/>
      <c r="NOY152" s="21"/>
      <c r="NOZ152" s="21"/>
      <c r="NPA152" s="21"/>
      <c r="NPB152" s="21"/>
      <c r="NPC152" s="21"/>
      <c r="NPD152" s="21"/>
      <c r="NPE152" s="21"/>
      <c r="NPF152" s="21"/>
      <c r="NPG152" s="21"/>
      <c r="NPH152" s="21"/>
      <c r="NPI152" s="21"/>
      <c r="NPJ152" s="21"/>
      <c r="NPK152" s="21"/>
      <c r="NPL152" s="21"/>
      <c r="NPM152" s="21"/>
      <c r="NPN152" s="21"/>
      <c r="NPO152" s="21"/>
      <c r="NPP152" s="21"/>
      <c r="NPQ152" s="21"/>
      <c r="NPR152" s="21"/>
      <c r="NPS152" s="21"/>
      <c r="NPT152" s="21"/>
      <c r="NPU152" s="21"/>
      <c r="NPV152" s="21"/>
      <c r="NPW152" s="21"/>
      <c r="NPX152" s="21"/>
      <c r="NPY152" s="21"/>
      <c r="NPZ152" s="21"/>
      <c r="NQA152" s="21"/>
      <c r="NQB152" s="21"/>
      <c r="NQC152" s="21"/>
      <c r="NQD152" s="21"/>
      <c r="NQE152" s="21"/>
      <c r="NQF152" s="21"/>
      <c r="NQG152" s="21"/>
      <c r="NQH152" s="21"/>
      <c r="NQI152" s="21"/>
      <c r="NQJ152" s="21"/>
      <c r="NQK152" s="21"/>
      <c r="NQL152" s="21"/>
      <c r="NQM152" s="21"/>
      <c r="NQN152" s="21"/>
      <c r="NQO152" s="21"/>
      <c r="NQP152" s="21"/>
      <c r="NQQ152" s="21"/>
      <c r="NQR152" s="21"/>
      <c r="NQS152" s="21"/>
      <c r="NQT152" s="21"/>
      <c r="NQU152" s="21"/>
      <c r="NQV152" s="21"/>
      <c r="NQW152" s="21"/>
      <c r="NQX152" s="21"/>
      <c r="NQY152" s="21"/>
      <c r="NQZ152" s="21"/>
      <c r="NRA152" s="21"/>
      <c r="NRB152" s="21"/>
      <c r="NRC152" s="21"/>
      <c r="NRD152" s="21"/>
      <c r="NRE152" s="21"/>
      <c r="NRF152" s="21"/>
      <c r="NRG152" s="21"/>
      <c r="NRH152" s="21"/>
      <c r="NRI152" s="21"/>
      <c r="NRJ152" s="21"/>
      <c r="NRK152" s="21"/>
      <c r="NRL152" s="21"/>
      <c r="NRM152" s="21"/>
      <c r="NRN152" s="21"/>
      <c r="NRO152" s="21"/>
      <c r="NRP152" s="21"/>
      <c r="NRQ152" s="21"/>
      <c r="NRR152" s="21"/>
      <c r="NRS152" s="21"/>
      <c r="NRT152" s="21"/>
      <c r="NRU152" s="21"/>
      <c r="NRV152" s="21"/>
      <c r="NRW152" s="21"/>
      <c r="NRX152" s="21"/>
      <c r="NRY152" s="21"/>
      <c r="NRZ152" s="21"/>
      <c r="NSA152" s="21"/>
      <c r="NSB152" s="21"/>
      <c r="NSC152" s="21"/>
      <c r="NSD152" s="21"/>
      <c r="NSE152" s="21"/>
      <c r="NSF152" s="21"/>
      <c r="NSG152" s="21"/>
      <c r="NSH152" s="21"/>
      <c r="NSI152" s="21"/>
      <c r="NSJ152" s="21"/>
      <c r="NSK152" s="21"/>
      <c r="NSL152" s="21"/>
      <c r="NSM152" s="21"/>
      <c r="NSN152" s="21"/>
      <c r="NSO152" s="21"/>
      <c r="NSP152" s="21"/>
      <c r="NSQ152" s="21"/>
      <c r="NSR152" s="21"/>
      <c r="NSS152" s="21"/>
      <c r="NST152" s="21"/>
      <c r="NSU152" s="21"/>
      <c r="NSV152" s="21"/>
      <c r="NSW152" s="21"/>
      <c r="NSX152" s="21"/>
      <c r="NSY152" s="21"/>
      <c r="NSZ152" s="21"/>
      <c r="NTA152" s="21"/>
      <c r="NTB152" s="21"/>
      <c r="NTC152" s="21"/>
      <c r="NTD152" s="21"/>
      <c r="NTE152" s="21"/>
      <c r="NTF152" s="21"/>
      <c r="NTG152" s="21"/>
      <c r="NTH152" s="21"/>
      <c r="NTI152" s="21"/>
      <c r="NTJ152" s="21"/>
      <c r="NTK152" s="21"/>
      <c r="NTL152" s="21"/>
      <c r="NTM152" s="21"/>
      <c r="NTN152" s="21"/>
      <c r="NTO152" s="21"/>
      <c r="NTP152" s="21"/>
      <c r="NTQ152" s="21"/>
      <c r="NTR152" s="21"/>
      <c r="NTS152" s="21"/>
      <c r="NTT152" s="21"/>
      <c r="NTU152" s="21"/>
      <c r="NTV152" s="21"/>
      <c r="NTW152" s="21"/>
      <c r="NTX152" s="21"/>
      <c r="NTY152" s="21"/>
      <c r="NTZ152" s="21"/>
      <c r="NUA152" s="21"/>
      <c r="NUB152" s="21"/>
      <c r="NUC152" s="21"/>
      <c r="NUD152" s="21"/>
      <c r="NUE152" s="21"/>
      <c r="NUF152" s="21"/>
      <c r="NUG152" s="21"/>
      <c r="NUH152" s="21"/>
      <c r="NUI152" s="21"/>
      <c r="NUJ152" s="21"/>
      <c r="NUK152" s="21"/>
      <c r="NUL152" s="21"/>
      <c r="NUM152" s="21"/>
      <c r="NUN152" s="21"/>
      <c r="NUO152" s="21"/>
      <c r="NUP152" s="21"/>
      <c r="NUQ152" s="21"/>
      <c r="NUR152" s="21"/>
      <c r="NUS152" s="21"/>
      <c r="NUT152" s="21"/>
      <c r="NUU152" s="21"/>
      <c r="NUV152" s="21"/>
      <c r="NUW152" s="21"/>
      <c r="NUX152" s="21"/>
      <c r="NUY152" s="21"/>
      <c r="NUZ152" s="21"/>
      <c r="NVA152" s="21"/>
      <c r="NVB152" s="21"/>
      <c r="NVC152" s="21"/>
      <c r="NVD152" s="21"/>
      <c r="NVE152" s="21"/>
      <c r="NVF152" s="21"/>
      <c r="NVG152" s="21"/>
      <c r="NVH152" s="21"/>
      <c r="NVI152" s="21"/>
      <c r="NVJ152" s="21"/>
      <c r="NVK152" s="21"/>
      <c r="NVL152" s="21"/>
      <c r="NVM152" s="21"/>
      <c r="NVN152" s="21"/>
      <c r="NVO152" s="21"/>
      <c r="NVP152" s="21"/>
      <c r="NVQ152" s="21"/>
      <c r="NVR152" s="21"/>
      <c r="NVS152" s="21"/>
      <c r="NVT152" s="21"/>
      <c r="NVU152" s="21"/>
      <c r="NVV152" s="21"/>
      <c r="NVW152" s="21"/>
      <c r="NVX152" s="21"/>
      <c r="NVY152" s="21"/>
      <c r="NVZ152" s="21"/>
      <c r="NWA152" s="21"/>
      <c r="NWB152" s="21"/>
      <c r="NWC152" s="21"/>
      <c r="NWD152" s="21"/>
      <c r="NWE152" s="21"/>
      <c r="NWF152" s="21"/>
      <c r="NWG152" s="21"/>
      <c r="NWH152" s="21"/>
      <c r="NWI152" s="21"/>
      <c r="NWJ152" s="21"/>
      <c r="NWK152" s="21"/>
      <c r="NWL152" s="21"/>
      <c r="NWM152" s="21"/>
      <c r="NWN152" s="21"/>
      <c r="NWO152" s="21"/>
      <c r="NWP152" s="21"/>
      <c r="NWQ152" s="21"/>
      <c r="NWR152" s="21"/>
      <c r="NWS152" s="21"/>
      <c r="NWT152" s="21"/>
      <c r="NWU152" s="21"/>
      <c r="NWV152" s="21"/>
      <c r="NWW152" s="21"/>
      <c r="NWX152" s="21"/>
      <c r="NWY152" s="21"/>
      <c r="NWZ152" s="21"/>
      <c r="NXA152" s="21"/>
      <c r="NXB152" s="21"/>
      <c r="NXC152" s="21"/>
      <c r="NXD152" s="21"/>
      <c r="NXE152" s="21"/>
      <c r="NXF152" s="21"/>
      <c r="NXG152" s="21"/>
      <c r="NXH152" s="21"/>
      <c r="NXI152" s="21"/>
      <c r="NXJ152" s="21"/>
      <c r="NXK152" s="21"/>
      <c r="NXL152" s="21"/>
      <c r="NXM152" s="21"/>
      <c r="NXN152" s="21"/>
      <c r="NXO152" s="21"/>
      <c r="NXP152" s="21"/>
      <c r="NXQ152" s="21"/>
      <c r="NXR152" s="21"/>
      <c r="NXS152" s="21"/>
      <c r="NXT152" s="21"/>
      <c r="NXU152" s="21"/>
      <c r="NXV152" s="21"/>
      <c r="NXW152" s="21"/>
      <c r="NXX152" s="21"/>
      <c r="NXY152" s="21"/>
      <c r="NXZ152" s="21"/>
      <c r="NYA152" s="21"/>
      <c r="NYB152" s="21"/>
      <c r="NYC152" s="21"/>
      <c r="NYD152" s="21"/>
      <c r="NYE152" s="21"/>
      <c r="NYF152" s="21"/>
      <c r="NYG152" s="21"/>
      <c r="NYH152" s="21"/>
      <c r="NYI152" s="21"/>
      <c r="NYJ152" s="21"/>
      <c r="NYK152" s="21"/>
      <c r="NYL152" s="21"/>
      <c r="NYM152" s="21"/>
      <c r="NYN152" s="21"/>
      <c r="NYO152" s="21"/>
      <c r="NYP152" s="21"/>
      <c r="NYQ152" s="21"/>
      <c r="NYR152" s="21"/>
      <c r="NYS152" s="21"/>
      <c r="NYT152" s="21"/>
      <c r="NYU152" s="21"/>
      <c r="NYV152" s="21"/>
      <c r="NYW152" s="21"/>
      <c r="NYX152" s="21"/>
      <c r="NYY152" s="21"/>
      <c r="NYZ152" s="21"/>
      <c r="NZA152" s="21"/>
      <c r="NZB152" s="21"/>
      <c r="NZC152" s="21"/>
      <c r="NZD152" s="21"/>
      <c r="NZE152" s="21"/>
      <c r="NZF152" s="21"/>
      <c r="NZG152" s="21"/>
      <c r="NZH152" s="21"/>
      <c r="NZI152" s="21"/>
      <c r="NZJ152" s="21"/>
      <c r="NZK152" s="21"/>
      <c r="NZL152" s="21"/>
      <c r="NZM152" s="21"/>
      <c r="NZN152" s="21"/>
      <c r="NZO152" s="21"/>
      <c r="NZP152" s="21"/>
      <c r="NZQ152" s="21"/>
      <c r="NZR152" s="21"/>
      <c r="NZS152" s="21"/>
      <c r="NZT152" s="21"/>
      <c r="NZU152" s="21"/>
      <c r="NZV152" s="21"/>
      <c r="NZW152" s="21"/>
      <c r="NZX152" s="21"/>
      <c r="NZY152" s="21"/>
      <c r="NZZ152" s="21"/>
      <c r="OAA152" s="21"/>
      <c r="OAB152" s="21"/>
      <c r="OAC152" s="21"/>
      <c r="OAD152" s="21"/>
      <c r="OAE152" s="21"/>
      <c r="OAF152" s="21"/>
      <c r="OAG152" s="21"/>
      <c r="OAH152" s="21"/>
      <c r="OAI152" s="21"/>
      <c r="OAJ152" s="21"/>
      <c r="OAK152" s="21"/>
      <c r="OAL152" s="21"/>
      <c r="OAM152" s="21"/>
      <c r="OAN152" s="21"/>
      <c r="OAO152" s="21"/>
      <c r="OAP152" s="21"/>
      <c r="OAQ152" s="21"/>
      <c r="OAR152" s="21"/>
      <c r="OAS152" s="21"/>
      <c r="OAT152" s="21"/>
      <c r="OAU152" s="21"/>
      <c r="OAV152" s="21"/>
      <c r="OAW152" s="21"/>
      <c r="OAX152" s="21"/>
      <c r="OAY152" s="21"/>
      <c r="OAZ152" s="21"/>
      <c r="OBA152" s="21"/>
      <c r="OBB152" s="21"/>
      <c r="OBC152" s="21"/>
      <c r="OBD152" s="21"/>
      <c r="OBE152" s="21"/>
      <c r="OBF152" s="21"/>
      <c r="OBG152" s="21"/>
      <c r="OBH152" s="21"/>
      <c r="OBI152" s="21"/>
      <c r="OBJ152" s="21"/>
      <c r="OBK152" s="21"/>
      <c r="OBL152" s="21"/>
      <c r="OBM152" s="21"/>
      <c r="OBN152" s="21"/>
      <c r="OBO152" s="21"/>
      <c r="OBP152" s="21"/>
      <c r="OBQ152" s="21"/>
      <c r="OBR152" s="21"/>
      <c r="OBS152" s="21"/>
      <c r="OBT152" s="21"/>
      <c r="OBU152" s="21"/>
      <c r="OBV152" s="21"/>
      <c r="OBW152" s="21"/>
      <c r="OBX152" s="21"/>
      <c r="OBY152" s="21"/>
      <c r="OBZ152" s="21"/>
      <c r="OCA152" s="21"/>
      <c r="OCB152" s="21"/>
      <c r="OCC152" s="21"/>
      <c r="OCD152" s="21"/>
      <c r="OCE152" s="21"/>
      <c r="OCF152" s="21"/>
      <c r="OCG152" s="21"/>
      <c r="OCH152" s="21"/>
      <c r="OCI152" s="21"/>
      <c r="OCJ152" s="21"/>
      <c r="OCK152" s="21"/>
      <c r="OCL152" s="21"/>
      <c r="OCM152" s="21"/>
      <c r="OCN152" s="21"/>
      <c r="OCO152" s="21"/>
      <c r="OCP152" s="21"/>
      <c r="OCQ152" s="21"/>
      <c r="OCR152" s="21"/>
      <c r="OCS152" s="21"/>
      <c r="OCT152" s="21"/>
      <c r="OCU152" s="21"/>
      <c r="OCV152" s="21"/>
      <c r="OCW152" s="21"/>
      <c r="OCX152" s="21"/>
      <c r="OCY152" s="21"/>
      <c r="OCZ152" s="21"/>
      <c r="ODA152" s="21"/>
      <c r="ODB152" s="21"/>
      <c r="ODC152" s="21"/>
      <c r="ODD152" s="21"/>
      <c r="ODE152" s="21"/>
      <c r="ODF152" s="21"/>
      <c r="ODG152" s="21"/>
      <c r="ODH152" s="21"/>
      <c r="ODI152" s="21"/>
      <c r="ODJ152" s="21"/>
      <c r="ODK152" s="21"/>
      <c r="ODL152" s="21"/>
      <c r="ODM152" s="21"/>
      <c r="ODN152" s="21"/>
      <c r="ODO152" s="21"/>
      <c r="ODP152" s="21"/>
      <c r="ODQ152" s="21"/>
      <c r="ODR152" s="21"/>
      <c r="ODS152" s="21"/>
      <c r="ODT152" s="21"/>
      <c r="ODU152" s="21"/>
      <c r="ODV152" s="21"/>
      <c r="ODW152" s="21"/>
      <c r="ODX152" s="21"/>
      <c r="ODY152" s="21"/>
      <c r="ODZ152" s="21"/>
      <c r="OEA152" s="21"/>
      <c r="OEB152" s="21"/>
      <c r="OEC152" s="21"/>
      <c r="OED152" s="21"/>
      <c r="OEE152" s="21"/>
      <c r="OEF152" s="21"/>
      <c r="OEG152" s="21"/>
      <c r="OEH152" s="21"/>
      <c r="OEI152" s="21"/>
      <c r="OEJ152" s="21"/>
      <c r="OEK152" s="21"/>
      <c r="OEL152" s="21"/>
      <c r="OEM152" s="21"/>
      <c r="OEN152" s="21"/>
      <c r="OEO152" s="21"/>
      <c r="OEP152" s="21"/>
      <c r="OEQ152" s="21"/>
      <c r="OER152" s="21"/>
      <c r="OES152" s="21"/>
      <c r="OET152" s="21"/>
      <c r="OEU152" s="21"/>
      <c r="OEV152" s="21"/>
      <c r="OEW152" s="21"/>
      <c r="OEX152" s="21"/>
      <c r="OEY152" s="21"/>
      <c r="OEZ152" s="21"/>
      <c r="OFA152" s="21"/>
      <c r="OFB152" s="21"/>
      <c r="OFC152" s="21"/>
      <c r="OFD152" s="21"/>
      <c r="OFE152" s="21"/>
      <c r="OFF152" s="21"/>
      <c r="OFG152" s="21"/>
      <c r="OFH152" s="21"/>
      <c r="OFI152" s="21"/>
      <c r="OFJ152" s="21"/>
      <c r="OFK152" s="21"/>
      <c r="OFL152" s="21"/>
      <c r="OFM152" s="21"/>
      <c r="OFN152" s="21"/>
      <c r="OFO152" s="21"/>
      <c r="OFP152" s="21"/>
      <c r="OFQ152" s="21"/>
      <c r="OFR152" s="21"/>
      <c r="OFS152" s="21"/>
      <c r="OFT152" s="21"/>
      <c r="OFU152" s="21"/>
      <c r="OFV152" s="21"/>
      <c r="OFW152" s="21"/>
      <c r="OFX152" s="21"/>
      <c r="OFY152" s="21"/>
      <c r="OFZ152" s="21"/>
      <c r="OGA152" s="21"/>
      <c r="OGB152" s="21"/>
      <c r="OGC152" s="21"/>
      <c r="OGD152" s="21"/>
      <c r="OGE152" s="21"/>
      <c r="OGF152" s="21"/>
      <c r="OGG152" s="21"/>
      <c r="OGH152" s="21"/>
      <c r="OGI152" s="21"/>
      <c r="OGJ152" s="21"/>
      <c r="OGK152" s="21"/>
      <c r="OGL152" s="21"/>
      <c r="OGM152" s="21"/>
      <c r="OGN152" s="21"/>
      <c r="OGO152" s="21"/>
      <c r="OGP152" s="21"/>
      <c r="OGQ152" s="21"/>
      <c r="OGR152" s="21"/>
      <c r="OGS152" s="21"/>
      <c r="OGT152" s="21"/>
      <c r="OGU152" s="21"/>
      <c r="OGV152" s="21"/>
      <c r="OGW152" s="21"/>
      <c r="OGX152" s="21"/>
      <c r="OGY152" s="21"/>
      <c r="OGZ152" s="21"/>
      <c r="OHA152" s="21"/>
      <c r="OHB152" s="21"/>
      <c r="OHC152" s="21"/>
      <c r="OHD152" s="21"/>
      <c r="OHE152" s="21"/>
      <c r="OHF152" s="21"/>
      <c r="OHG152" s="21"/>
      <c r="OHH152" s="21"/>
      <c r="OHI152" s="21"/>
      <c r="OHJ152" s="21"/>
      <c r="OHK152" s="21"/>
      <c r="OHL152" s="21"/>
      <c r="OHM152" s="21"/>
      <c r="OHN152" s="21"/>
      <c r="OHO152" s="21"/>
      <c r="OHP152" s="21"/>
      <c r="OHQ152" s="21"/>
      <c r="OHR152" s="21"/>
      <c r="OHS152" s="21"/>
      <c r="OHT152" s="21"/>
      <c r="OHU152" s="21"/>
      <c r="OHV152" s="21"/>
      <c r="OHW152" s="21"/>
      <c r="OHX152" s="21"/>
      <c r="OHY152" s="21"/>
      <c r="OHZ152" s="21"/>
      <c r="OIA152" s="21"/>
      <c r="OIB152" s="21"/>
      <c r="OIC152" s="21"/>
      <c r="OID152" s="21"/>
      <c r="OIE152" s="21"/>
      <c r="OIF152" s="21"/>
      <c r="OIG152" s="21"/>
      <c r="OIH152" s="21"/>
      <c r="OII152" s="21"/>
      <c r="OIJ152" s="21"/>
      <c r="OIK152" s="21"/>
      <c r="OIL152" s="21"/>
      <c r="OIM152" s="21"/>
      <c r="OIN152" s="21"/>
      <c r="OIO152" s="21"/>
      <c r="OIP152" s="21"/>
      <c r="OIQ152" s="21"/>
      <c r="OIR152" s="21"/>
      <c r="OIS152" s="21"/>
      <c r="OIT152" s="21"/>
      <c r="OIU152" s="21"/>
      <c r="OIV152" s="21"/>
      <c r="OIW152" s="21"/>
      <c r="OIX152" s="21"/>
      <c r="OIY152" s="21"/>
      <c r="OIZ152" s="21"/>
      <c r="OJA152" s="21"/>
      <c r="OJB152" s="21"/>
      <c r="OJC152" s="21"/>
      <c r="OJD152" s="21"/>
      <c r="OJE152" s="21"/>
      <c r="OJF152" s="21"/>
      <c r="OJG152" s="21"/>
      <c r="OJH152" s="21"/>
      <c r="OJI152" s="21"/>
      <c r="OJJ152" s="21"/>
      <c r="OJK152" s="21"/>
      <c r="OJL152" s="21"/>
      <c r="OJM152" s="21"/>
      <c r="OJN152" s="21"/>
      <c r="OJO152" s="21"/>
      <c r="OJP152" s="21"/>
      <c r="OJQ152" s="21"/>
      <c r="OJR152" s="21"/>
      <c r="OJS152" s="21"/>
      <c r="OJT152" s="21"/>
      <c r="OJU152" s="21"/>
      <c r="OJV152" s="21"/>
      <c r="OJW152" s="21"/>
      <c r="OJX152" s="21"/>
      <c r="OJY152" s="21"/>
      <c r="OJZ152" s="21"/>
      <c r="OKA152" s="21"/>
      <c r="OKB152" s="21"/>
      <c r="OKC152" s="21"/>
      <c r="OKD152" s="21"/>
      <c r="OKE152" s="21"/>
      <c r="OKF152" s="21"/>
      <c r="OKG152" s="21"/>
      <c r="OKH152" s="21"/>
      <c r="OKI152" s="21"/>
      <c r="OKJ152" s="21"/>
      <c r="OKK152" s="21"/>
      <c r="OKL152" s="21"/>
      <c r="OKM152" s="21"/>
      <c r="OKN152" s="21"/>
      <c r="OKO152" s="21"/>
      <c r="OKP152" s="21"/>
      <c r="OKQ152" s="21"/>
      <c r="OKR152" s="21"/>
      <c r="OKS152" s="21"/>
      <c r="OKT152" s="21"/>
      <c r="OKU152" s="21"/>
      <c r="OKV152" s="21"/>
      <c r="OKW152" s="21"/>
      <c r="OKX152" s="21"/>
      <c r="OKY152" s="21"/>
      <c r="OKZ152" s="21"/>
      <c r="OLA152" s="21"/>
      <c r="OLB152" s="21"/>
      <c r="OLC152" s="21"/>
      <c r="OLD152" s="21"/>
      <c r="OLE152" s="21"/>
      <c r="OLF152" s="21"/>
      <c r="OLG152" s="21"/>
      <c r="OLH152" s="21"/>
      <c r="OLI152" s="21"/>
      <c r="OLJ152" s="21"/>
      <c r="OLK152" s="21"/>
      <c r="OLL152" s="21"/>
      <c r="OLM152" s="21"/>
      <c r="OLN152" s="21"/>
      <c r="OLO152" s="21"/>
      <c r="OLP152" s="21"/>
      <c r="OLQ152" s="21"/>
      <c r="OLR152" s="21"/>
      <c r="OLS152" s="21"/>
      <c r="OLT152" s="21"/>
      <c r="OLU152" s="21"/>
      <c r="OLV152" s="21"/>
      <c r="OLW152" s="21"/>
      <c r="OLX152" s="21"/>
      <c r="OLY152" s="21"/>
      <c r="OLZ152" s="21"/>
      <c r="OMA152" s="21"/>
      <c r="OMB152" s="21"/>
      <c r="OMC152" s="21"/>
      <c r="OMD152" s="21"/>
      <c r="OME152" s="21"/>
      <c r="OMF152" s="21"/>
      <c r="OMG152" s="21"/>
      <c r="OMH152" s="21"/>
      <c r="OMI152" s="21"/>
      <c r="OMJ152" s="21"/>
      <c r="OMK152" s="21"/>
      <c r="OML152" s="21"/>
      <c r="OMM152" s="21"/>
      <c r="OMN152" s="21"/>
      <c r="OMO152" s="21"/>
      <c r="OMP152" s="21"/>
      <c r="OMQ152" s="21"/>
      <c r="OMR152" s="21"/>
      <c r="OMS152" s="21"/>
      <c r="OMT152" s="21"/>
      <c r="OMU152" s="21"/>
      <c r="OMV152" s="21"/>
      <c r="OMW152" s="21"/>
      <c r="OMX152" s="21"/>
      <c r="OMY152" s="21"/>
      <c r="OMZ152" s="21"/>
      <c r="ONA152" s="21"/>
      <c r="ONB152" s="21"/>
      <c r="ONC152" s="21"/>
      <c r="OND152" s="21"/>
      <c r="ONE152" s="21"/>
      <c r="ONF152" s="21"/>
      <c r="ONG152" s="21"/>
      <c r="ONH152" s="21"/>
      <c r="ONI152" s="21"/>
      <c r="ONJ152" s="21"/>
      <c r="ONK152" s="21"/>
      <c r="ONL152" s="21"/>
      <c r="ONM152" s="21"/>
      <c r="ONN152" s="21"/>
      <c r="ONO152" s="21"/>
      <c r="ONP152" s="21"/>
      <c r="ONQ152" s="21"/>
      <c r="ONR152" s="21"/>
      <c r="ONS152" s="21"/>
      <c r="ONT152" s="21"/>
      <c r="ONU152" s="21"/>
      <c r="ONV152" s="21"/>
      <c r="ONW152" s="21"/>
      <c r="ONX152" s="21"/>
      <c r="ONY152" s="21"/>
      <c r="ONZ152" s="21"/>
      <c r="OOA152" s="21"/>
      <c r="OOB152" s="21"/>
      <c r="OOC152" s="21"/>
      <c r="OOD152" s="21"/>
      <c r="OOE152" s="21"/>
      <c r="OOF152" s="21"/>
      <c r="OOG152" s="21"/>
      <c r="OOH152" s="21"/>
      <c r="OOI152" s="21"/>
      <c r="OOJ152" s="21"/>
      <c r="OOK152" s="21"/>
      <c r="OOL152" s="21"/>
      <c r="OOM152" s="21"/>
      <c r="OON152" s="21"/>
      <c r="OOO152" s="21"/>
      <c r="OOP152" s="21"/>
      <c r="OOQ152" s="21"/>
      <c r="OOR152" s="21"/>
      <c r="OOS152" s="21"/>
      <c r="OOT152" s="21"/>
      <c r="OOU152" s="21"/>
      <c r="OOV152" s="21"/>
      <c r="OOW152" s="21"/>
      <c r="OOX152" s="21"/>
      <c r="OOY152" s="21"/>
      <c r="OOZ152" s="21"/>
      <c r="OPA152" s="21"/>
      <c r="OPB152" s="21"/>
      <c r="OPC152" s="21"/>
      <c r="OPD152" s="21"/>
      <c r="OPE152" s="21"/>
      <c r="OPF152" s="21"/>
      <c r="OPG152" s="21"/>
      <c r="OPH152" s="21"/>
      <c r="OPI152" s="21"/>
      <c r="OPJ152" s="21"/>
      <c r="OPK152" s="21"/>
      <c r="OPL152" s="21"/>
      <c r="OPM152" s="21"/>
      <c r="OPN152" s="21"/>
      <c r="OPO152" s="21"/>
      <c r="OPP152" s="21"/>
      <c r="OPQ152" s="21"/>
      <c r="OPR152" s="21"/>
      <c r="OPS152" s="21"/>
      <c r="OPT152" s="21"/>
      <c r="OPU152" s="21"/>
      <c r="OPV152" s="21"/>
      <c r="OPW152" s="21"/>
      <c r="OPX152" s="21"/>
      <c r="OPY152" s="21"/>
      <c r="OPZ152" s="21"/>
      <c r="OQA152" s="21"/>
      <c r="OQB152" s="21"/>
      <c r="OQC152" s="21"/>
      <c r="OQD152" s="21"/>
      <c r="OQE152" s="21"/>
      <c r="OQF152" s="21"/>
      <c r="OQG152" s="21"/>
      <c r="OQH152" s="21"/>
      <c r="OQI152" s="21"/>
      <c r="OQJ152" s="21"/>
      <c r="OQK152" s="21"/>
      <c r="OQL152" s="21"/>
      <c r="OQM152" s="21"/>
      <c r="OQN152" s="21"/>
      <c r="OQO152" s="21"/>
      <c r="OQP152" s="21"/>
      <c r="OQQ152" s="21"/>
      <c r="OQR152" s="21"/>
      <c r="OQS152" s="21"/>
      <c r="OQT152" s="21"/>
      <c r="OQU152" s="21"/>
      <c r="OQV152" s="21"/>
      <c r="OQW152" s="21"/>
      <c r="OQX152" s="21"/>
      <c r="OQY152" s="21"/>
      <c r="OQZ152" s="21"/>
      <c r="ORA152" s="21"/>
      <c r="ORB152" s="21"/>
      <c r="ORC152" s="21"/>
      <c r="ORD152" s="21"/>
      <c r="ORE152" s="21"/>
      <c r="ORF152" s="21"/>
      <c r="ORG152" s="21"/>
      <c r="ORH152" s="21"/>
      <c r="ORI152" s="21"/>
      <c r="ORJ152" s="21"/>
      <c r="ORK152" s="21"/>
      <c r="ORL152" s="21"/>
      <c r="ORM152" s="21"/>
      <c r="ORN152" s="21"/>
      <c r="ORO152" s="21"/>
      <c r="ORP152" s="21"/>
      <c r="ORQ152" s="21"/>
      <c r="ORR152" s="21"/>
      <c r="ORS152" s="21"/>
      <c r="ORT152" s="21"/>
      <c r="ORU152" s="21"/>
      <c r="ORV152" s="21"/>
      <c r="ORW152" s="21"/>
      <c r="ORX152" s="21"/>
      <c r="ORY152" s="21"/>
      <c r="ORZ152" s="21"/>
      <c r="OSA152" s="21"/>
      <c r="OSB152" s="21"/>
      <c r="OSC152" s="21"/>
      <c r="OSD152" s="21"/>
      <c r="OSE152" s="21"/>
      <c r="OSF152" s="21"/>
      <c r="OSG152" s="21"/>
      <c r="OSH152" s="21"/>
      <c r="OSI152" s="21"/>
      <c r="OSJ152" s="21"/>
      <c r="OSK152" s="21"/>
      <c r="OSL152" s="21"/>
      <c r="OSM152" s="21"/>
      <c r="OSN152" s="21"/>
      <c r="OSO152" s="21"/>
      <c r="OSP152" s="21"/>
      <c r="OSQ152" s="21"/>
      <c r="OSR152" s="21"/>
      <c r="OSS152" s="21"/>
      <c r="OST152" s="21"/>
      <c r="OSU152" s="21"/>
      <c r="OSV152" s="21"/>
      <c r="OSW152" s="21"/>
      <c r="OSX152" s="21"/>
      <c r="OSY152" s="21"/>
      <c r="OSZ152" s="21"/>
      <c r="OTA152" s="21"/>
      <c r="OTB152" s="21"/>
      <c r="OTC152" s="21"/>
      <c r="OTD152" s="21"/>
      <c r="OTE152" s="21"/>
      <c r="OTF152" s="21"/>
      <c r="OTG152" s="21"/>
      <c r="OTH152" s="21"/>
      <c r="OTI152" s="21"/>
      <c r="OTJ152" s="21"/>
      <c r="OTK152" s="21"/>
      <c r="OTL152" s="21"/>
      <c r="OTM152" s="21"/>
      <c r="OTN152" s="21"/>
      <c r="OTO152" s="21"/>
      <c r="OTP152" s="21"/>
      <c r="OTQ152" s="21"/>
      <c r="OTR152" s="21"/>
      <c r="OTS152" s="21"/>
      <c r="OTT152" s="21"/>
      <c r="OTU152" s="21"/>
      <c r="OTV152" s="21"/>
      <c r="OTW152" s="21"/>
      <c r="OTX152" s="21"/>
      <c r="OTY152" s="21"/>
      <c r="OTZ152" s="21"/>
      <c r="OUA152" s="21"/>
      <c r="OUB152" s="21"/>
      <c r="OUC152" s="21"/>
      <c r="OUD152" s="21"/>
      <c r="OUE152" s="21"/>
      <c r="OUF152" s="21"/>
      <c r="OUG152" s="21"/>
      <c r="OUH152" s="21"/>
      <c r="OUI152" s="21"/>
      <c r="OUJ152" s="21"/>
      <c r="OUK152" s="21"/>
      <c r="OUL152" s="21"/>
      <c r="OUM152" s="21"/>
      <c r="OUN152" s="21"/>
      <c r="OUO152" s="21"/>
      <c r="OUP152" s="21"/>
      <c r="OUQ152" s="21"/>
      <c r="OUR152" s="21"/>
      <c r="OUS152" s="21"/>
      <c r="OUT152" s="21"/>
      <c r="OUU152" s="21"/>
      <c r="OUV152" s="21"/>
      <c r="OUW152" s="21"/>
      <c r="OUX152" s="21"/>
      <c r="OUY152" s="21"/>
      <c r="OUZ152" s="21"/>
      <c r="OVA152" s="21"/>
      <c r="OVB152" s="21"/>
      <c r="OVC152" s="21"/>
      <c r="OVD152" s="21"/>
      <c r="OVE152" s="21"/>
      <c r="OVF152" s="21"/>
      <c r="OVG152" s="21"/>
      <c r="OVH152" s="21"/>
      <c r="OVI152" s="21"/>
      <c r="OVJ152" s="21"/>
      <c r="OVK152" s="21"/>
      <c r="OVL152" s="21"/>
      <c r="OVM152" s="21"/>
      <c r="OVN152" s="21"/>
      <c r="OVO152" s="21"/>
      <c r="OVP152" s="21"/>
      <c r="OVQ152" s="21"/>
      <c r="OVR152" s="21"/>
      <c r="OVS152" s="21"/>
      <c r="OVT152" s="21"/>
      <c r="OVU152" s="21"/>
      <c r="OVV152" s="21"/>
      <c r="OVW152" s="21"/>
      <c r="OVX152" s="21"/>
      <c r="OVY152" s="21"/>
      <c r="OVZ152" s="21"/>
      <c r="OWA152" s="21"/>
      <c r="OWB152" s="21"/>
      <c r="OWC152" s="21"/>
      <c r="OWD152" s="21"/>
      <c r="OWE152" s="21"/>
      <c r="OWF152" s="21"/>
      <c r="OWG152" s="21"/>
      <c r="OWH152" s="21"/>
      <c r="OWI152" s="21"/>
      <c r="OWJ152" s="21"/>
      <c r="OWK152" s="21"/>
      <c r="OWL152" s="21"/>
      <c r="OWM152" s="21"/>
      <c r="OWN152" s="21"/>
      <c r="OWO152" s="21"/>
      <c r="OWP152" s="21"/>
      <c r="OWQ152" s="21"/>
      <c r="OWR152" s="21"/>
      <c r="OWS152" s="21"/>
      <c r="OWT152" s="21"/>
      <c r="OWU152" s="21"/>
      <c r="OWV152" s="21"/>
      <c r="OWW152" s="21"/>
      <c r="OWX152" s="21"/>
      <c r="OWY152" s="21"/>
      <c r="OWZ152" s="21"/>
      <c r="OXA152" s="21"/>
      <c r="OXB152" s="21"/>
      <c r="OXC152" s="21"/>
      <c r="OXD152" s="21"/>
      <c r="OXE152" s="21"/>
      <c r="OXF152" s="21"/>
      <c r="OXG152" s="21"/>
      <c r="OXH152" s="21"/>
      <c r="OXI152" s="21"/>
      <c r="OXJ152" s="21"/>
      <c r="OXK152" s="21"/>
      <c r="OXL152" s="21"/>
      <c r="OXM152" s="21"/>
      <c r="OXN152" s="21"/>
      <c r="OXO152" s="21"/>
      <c r="OXP152" s="21"/>
      <c r="OXQ152" s="21"/>
      <c r="OXR152" s="21"/>
      <c r="OXS152" s="21"/>
      <c r="OXT152" s="21"/>
      <c r="OXU152" s="21"/>
      <c r="OXV152" s="21"/>
      <c r="OXW152" s="21"/>
      <c r="OXX152" s="21"/>
      <c r="OXY152" s="21"/>
      <c r="OXZ152" s="21"/>
      <c r="OYA152" s="21"/>
      <c r="OYB152" s="21"/>
      <c r="OYC152" s="21"/>
      <c r="OYD152" s="21"/>
      <c r="OYE152" s="21"/>
      <c r="OYF152" s="21"/>
      <c r="OYG152" s="21"/>
      <c r="OYH152" s="21"/>
      <c r="OYI152" s="21"/>
      <c r="OYJ152" s="21"/>
      <c r="OYK152" s="21"/>
      <c r="OYL152" s="21"/>
      <c r="OYM152" s="21"/>
      <c r="OYN152" s="21"/>
      <c r="OYO152" s="21"/>
      <c r="OYP152" s="21"/>
      <c r="OYQ152" s="21"/>
      <c r="OYR152" s="21"/>
      <c r="OYS152" s="21"/>
      <c r="OYT152" s="21"/>
      <c r="OYU152" s="21"/>
      <c r="OYV152" s="21"/>
      <c r="OYW152" s="21"/>
      <c r="OYX152" s="21"/>
      <c r="OYY152" s="21"/>
      <c r="OYZ152" s="21"/>
      <c r="OZA152" s="21"/>
      <c r="OZB152" s="21"/>
      <c r="OZC152" s="21"/>
      <c r="OZD152" s="21"/>
      <c r="OZE152" s="21"/>
      <c r="OZF152" s="21"/>
      <c r="OZG152" s="21"/>
      <c r="OZH152" s="21"/>
      <c r="OZI152" s="21"/>
      <c r="OZJ152" s="21"/>
      <c r="OZK152" s="21"/>
      <c r="OZL152" s="21"/>
      <c r="OZM152" s="21"/>
      <c r="OZN152" s="21"/>
      <c r="OZO152" s="21"/>
      <c r="OZP152" s="21"/>
      <c r="OZQ152" s="21"/>
      <c r="OZR152" s="21"/>
      <c r="OZS152" s="21"/>
      <c r="OZT152" s="21"/>
      <c r="OZU152" s="21"/>
      <c r="OZV152" s="21"/>
      <c r="OZW152" s="21"/>
      <c r="OZX152" s="21"/>
      <c r="OZY152" s="21"/>
      <c r="OZZ152" s="21"/>
      <c r="PAA152" s="21"/>
      <c r="PAB152" s="21"/>
      <c r="PAC152" s="21"/>
      <c r="PAD152" s="21"/>
      <c r="PAE152" s="21"/>
      <c r="PAF152" s="21"/>
      <c r="PAG152" s="21"/>
      <c r="PAH152" s="21"/>
      <c r="PAI152" s="21"/>
      <c r="PAJ152" s="21"/>
      <c r="PAK152" s="21"/>
      <c r="PAL152" s="21"/>
      <c r="PAM152" s="21"/>
      <c r="PAN152" s="21"/>
      <c r="PAO152" s="21"/>
      <c r="PAP152" s="21"/>
      <c r="PAQ152" s="21"/>
      <c r="PAR152" s="21"/>
      <c r="PAS152" s="21"/>
      <c r="PAT152" s="21"/>
      <c r="PAU152" s="21"/>
      <c r="PAV152" s="21"/>
      <c r="PAW152" s="21"/>
      <c r="PAX152" s="21"/>
      <c r="PAY152" s="21"/>
      <c r="PAZ152" s="21"/>
      <c r="PBA152" s="21"/>
      <c r="PBB152" s="21"/>
      <c r="PBC152" s="21"/>
      <c r="PBD152" s="21"/>
      <c r="PBE152" s="21"/>
      <c r="PBF152" s="21"/>
      <c r="PBG152" s="21"/>
      <c r="PBH152" s="21"/>
      <c r="PBI152" s="21"/>
      <c r="PBJ152" s="21"/>
      <c r="PBK152" s="21"/>
      <c r="PBL152" s="21"/>
      <c r="PBM152" s="21"/>
      <c r="PBN152" s="21"/>
      <c r="PBO152" s="21"/>
      <c r="PBP152" s="21"/>
      <c r="PBQ152" s="21"/>
      <c r="PBR152" s="21"/>
      <c r="PBS152" s="21"/>
      <c r="PBT152" s="21"/>
      <c r="PBU152" s="21"/>
      <c r="PBV152" s="21"/>
      <c r="PBW152" s="21"/>
      <c r="PBX152" s="21"/>
      <c r="PBY152" s="21"/>
      <c r="PBZ152" s="21"/>
      <c r="PCA152" s="21"/>
      <c r="PCB152" s="21"/>
      <c r="PCC152" s="21"/>
      <c r="PCD152" s="21"/>
      <c r="PCE152" s="21"/>
      <c r="PCF152" s="21"/>
      <c r="PCG152" s="21"/>
      <c r="PCH152" s="21"/>
      <c r="PCI152" s="21"/>
      <c r="PCJ152" s="21"/>
      <c r="PCK152" s="21"/>
      <c r="PCL152" s="21"/>
      <c r="PCM152" s="21"/>
      <c r="PCN152" s="21"/>
      <c r="PCO152" s="21"/>
      <c r="PCP152" s="21"/>
      <c r="PCQ152" s="21"/>
      <c r="PCR152" s="21"/>
      <c r="PCS152" s="21"/>
      <c r="PCT152" s="21"/>
      <c r="PCU152" s="21"/>
      <c r="PCV152" s="21"/>
      <c r="PCW152" s="21"/>
      <c r="PCX152" s="21"/>
      <c r="PCY152" s="21"/>
      <c r="PCZ152" s="21"/>
      <c r="PDA152" s="21"/>
      <c r="PDB152" s="21"/>
      <c r="PDC152" s="21"/>
      <c r="PDD152" s="21"/>
      <c r="PDE152" s="21"/>
      <c r="PDF152" s="21"/>
      <c r="PDG152" s="21"/>
      <c r="PDH152" s="21"/>
      <c r="PDI152" s="21"/>
      <c r="PDJ152" s="21"/>
      <c r="PDK152" s="21"/>
      <c r="PDL152" s="21"/>
      <c r="PDM152" s="21"/>
      <c r="PDN152" s="21"/>
      <c r="PDO152" s="21"/>
      <c r="PDP152" s="21"/>
      <c r="PDQ152" s="21"/>
      <c r="PDR152" s="21"/>
      <c r="PDS152" s="21"/>
      <c r="PDT152" s="21"/>
      <c r="PDU152" s="21"/>
      <c r="PDV152" s="21"/>
      <c r="PDW152" s="21"/>
      <c r="PDX152" s="21"/>
      <c r="PDY152" s="21"/>
      <c r="PDZ152" s="21"/>
      <c r="PEA152" s="21"/>
      <c r="PEB152" s="21"/>
      <c r="PEC152" s="21"/>
      <c r="PED152" s="21"/>
      <c r="PEE152" s="21"/>
      <c r="PEF152" s="21"/>
      <c r="PEG152" s="21"/>
      <c r="PEH152" s="21"/>
      <c r="PEI152" s="21"/>
      <c r="PEJ152" s="21"/>
      <c r="PEK152" s="21"/>
      <c r="PEL152" s="21"/>
      <c r="PEM152" s="21"/>
      <c r="PEN152" s="21"/>
      <c r="PEO152" s="21"/>
      <c r="PEP152" s="21"/>
      <c r="PEQ152" s="21"/>
      <c r="PER152" s="21"/>
      <c r="PES152" s="21"/>
      <c r="PET152" s="21"/>
      <c r="PEU152" s="21"/>
      <c r="PEV152" s="21"/>
      <c r="PEW152" s="21"/>
      <c r="PEX152" s="21"/>
      <c r="PEY152" s="21"/>
      <c r="PEZ152" s="21"/>
      <c r="PFA152" s="21"/>
      <c r="PFB152" s="21"/>
      <c r="PFC152" s="21"/>
      <c r="PFD152" s="21"/>
      <c r="PFE152" s="21"/>
      <c r="PFF152" s="21"/>
      <c r="PFG152" s="21"/>
      <c r="PFH152" s="21"/>
      <c r="PFI152" s="21"/>
      <c r="PFJ152" s="21"/>
      <c r="PFK152" s="21"/>
      <c r="PFL152" s="21"/>
      <c r="PFM152" s="21"/>
      <c r="PFN152" s="21"/>
      <c r="PFO152" s="21"/>
      <c r="PFP152" s="21"/>
      <c r="PFQ152" s="21"/>
      <c r="PFR152" s="21"/>
      <c r="PFS152" s="21"/>
      <c r="PFT152" s="21"/>
      <c r="PFU152" s="21"/>
      <c r="PFV152" s="21"/>
      <c r="PFW152" s="21"/>
      <c r="PFX152" s="21"/>
      <c r="PFY152" s="21"/>
      <c r="PFZ152" s="21"/>
      <c r="PGA152" s="21"/>
      <c r="PGB152" s="21"/>
      <c r="PGC152" s="21"/>
      <c r="PGD152" s="21"/>
      <c r="PGE152" s="21"/>
      <c r="PGF152" s="21"/>
      <c r="PGG152" s="21"/>
      <c r="PGH152" s="21"/>
      <c r="PGI152" s="21"/>
      <c r="PGJ152" s="21"/>
      <c r="PGK152" s="21"/>
      <c r="PGL152" s="21"/>
      <c r="PGM152" s="21"/>
      <c r="PGN152" s="21"/>
      <c r="PGO152" s="21"/>
      <c r="PGP152" s="21"/>
      <c r="PGQ152" s="21"/>
      <c r="PGR152" s="21"/>
      <c r="PGS152" s="21"/>
      <c r="PGT152" s="21"/>
      <c r="PGU152" s="21"/>
      <c r="PGV152" s="21"/>
      <c r="PGW152" s="21"/>
      <c r="PGX152" s="21"/>
      <c r="PGY152" s="21"/>
      <c r="PGZ152" s="21"/>
      <c r="PHA152" s="21"/>
      <c r="PHB152" s="21"/>
      <c r="PHC152" s="21"/>
      <c r="PHD152" s="21"/>
      <c r="PHE152" s="21"/>
      <c r="PHF152" s="21"/>
      <c r="PHG152" s="21"/>
      <c r="PHH152" s="21"/>
      <c r="PHI152" s="21"/>
      <c r="PHJ152" s="21"/>
      <c r="PHK152" s="21"/>
      <c r="PHL152" s="21"/>
      <c r="PHM152" s="21"/>
      <c r="PHN152" s="21"/>
      <c r="PHO152" s="21"/>
      <c r="PHP152" s="21"/>
      <c r="PHQ152" s="21"/>
      <c r="PHR152" s="21"/>
      <c r="PHS152" s="21"/>
      <c r="PHT152" s="21"/>
      <c r="PHU152" s="21"/>
      <c r="PHV152" s="21"/>
      <c r="PHW152" s="21"/>
      <c r="PHX152" s="21"/>
      <c r="PHY152" s="21"/>
      <c r="PHZ152" s="21"/>
      <c r="PIA152" s="21"/>
      <c r="PIB152" s="21"/>
      <c r="PIC152" s="21"/>
      <c r="PID152" s="21"/>
      <c r="PIE152" s="21"/>
      <c r="PIF152" s="21"/>
      <c r="PIG152" s="21"/>
      <c r="PIH152" s="21"/>
      <c r="PII152" s="21"/>
      <c r="PIJ152" s="21"/>
      <c r="PIK152" s="21"/>
      <c r="PIL152" s="21"/>
      <c r="PIM152" s="21"/>
      <c r="PIN152" s="21"/>
      <c r="PIO152" s="21"/>
      <c r="PIP152" s="21"/>
      <c r="PIQ152" s="21"/>
      <c r="PIR152" s="21"/>
      <c r="PIS152" s="21"/>
      <c r="PIT152" s="21"/>
      <c r="PIU152" s="21"/>
      <c r="PIV152" s="21"/>
      <c r="PIW152" s="21"/>
      <c r="PIX152" s="21"/>
      <c r="PIY152" s="21"/>
      <c r="PIZ152" s="21"/>
      <c r="PJA152" s="21"/>
      <c r="PJB152" s="21"/>
      <c r="PJC152" s="21"/>
      <c r="PJD152" s="21"/>
      <c r="PJE152" s="21"/>
      <c r="PJF152" s="21"/>
      <c r="PJG152" s="21"/>
      <c r="PJH152" s="21"/>
      <c r="PJI152" s="21"/>
      <c r="PJJ152" s="21"/>
      <c r="PJK152" s="21"/>
      <c r="PJL152" s="21"/>
      <c r="PJM152" s="21"/>
      <c r="PJN152" s="21"/>
      <c r="PJO152" s="21"/>
      <c r="PJP152" s="21"/>
      <c r="PJQ152" s="21"/>
      <c r="PJR152" s="21"/>
      <c r="PJS152" s="21"/>
      <c r="PJT152" s="21"/>
      <c r="PJU152" s="21"/>
      <c r="PJV152" s="21"/>
      <c r="PJW152" s="21"/>
      <c r="PJX152" s="21"/>
      <c r="PJY152" s="21"/>
      <c r="PJZ152" s="21"/>
      <c r="PKA152" s="21"/>
      <c r="PKB152" s="21"/>
      <c r="PKC152" s="21"/>
      <c r="PKD152" s="21"/>
      <c r="PKE152" s="21"/>
      <c r="PKF152" s="21"/>
      <c r="PKG152" s="21"/>
      <c r="PKH152" s="21"/>
      <c r="PKI152" s="21"/>
      <c r="PKJ152" s="21"/>
      <c r="PKK152" s="21"/>
      <c r="PKL152" s="21"/>
      <c r="PKM152" s="21"/>
      <c r="PKN152" s="21"/>
      <c r="PKO152" s="21"/>
      <c r="PKP152" s="21"/>
      <c r="PKQ152" s="21"/>
      <c r="PKR152" s="21"/>
      <c r="PKS152" s="21"/>
      <c r="PKT152" s="21"/>
      <c r="PKU152" s="21"/>
      <c r="PKV152" s="21"/>
      <c r="PKW152" s="21"/>
      <c r="PKX152" s="21"/>
      <c r="PKY152" s="21"/>
      <c r="PKZ152" s="21"/>
      <c r="PLA152" s="21"/>
      <c r="PLB152" s="21"/>
      <c r="PLC152" s="21"/>
      <c r="PLD152" s="21"/>
      <c r="PLE152" s="21"/>
      <c r="PLF152" s="21"/>
      <c r="PLG152" s="21"/>
      <c r="PLH152" s="21"/>
      <c r="PLI152" s="21"/>
      <c r="PLJ152" s="21"/>
      <c r="PLK152" s="21"/>
      <c r="PLL152" s="21"/>
      <c r="PLM152" s="21"/>
      <c r="PLN152" s="21"/>
      <c r="PLO152" s="21"/>
      <c r="PLP152" s="21"/>
      <c r="PLQ152" s="21"/>
      <c r="PLR152" s="21"/>
      <c r="PLS152" s="21"/>
      <c r="PLT152" s="21"/>
      <c r="PLU152" s="21"/>
      <c r="PLV152" s="21"/>
      <c r="PLW152" s="21"/>
      <c r="PLX152" s="21"/>
      <c r="PLY152" s="21"/>
      <c r="PLZ152" s="21"/>
      <c r="PMA152" s="21"/>
      <c r="PMB152" s="21"/>
      <c r="PMC152" s="21"/>
      <c r="PMD152" s="21"/>
      <c r="PME152" s="21"/>
      <c r="PMF152" s="21"/>
      <c r="PMG152" s="21"/>
      <c r="PMH152" s="21"/>
      <c r="PMI152" s="21"/>
      <c r="PMJ152" s="21"/>
      <c r="PMK152" s="21"/>
      <c r="PML152" s="21"/>
      <c r="PMM152" s="21"/>
      <c r="PMN152" s="21"/>
      <c r="PMO152" s="21"/>
      <c r="PMP152" s="21"/>
      <c r="PMQ152" s="21"/>
      <c r="PMR152" s="21"/>
      <c r="PMS152" s="21"/>
      <c r="PMT152" s="21"/>
      <c r="PMU152" s="21"/>
      <c r="PMV152" s="21"/>
      <c r="PMW152" s="21"/>
      <c r="PMX152" s="21"/>
      <c r="PMY152" s="21"/>
      <c r="PMZ152" s="21"/>
      <c r="PNA152" s="21"/>
      <c r="PNB152" s="21"/>
      <c r="PNC152" s="21"/>
      <c r="PND152" s="21"/>
      <c r="PNE152" s="21"/>
      <c r="PNF152" s="21"/>
      <c r="PNG152" s="21"/>
      <c r="PNH152" s="21"/>
      <c r="PNI152" s="21"/>
      <c r="PNJ152" s="21"/>
      <c r="PNK152" s="21"/>
      <c r="PNL152" s="21"/>
      <c r="PNM152" s="21"/>
      <c r="PNN152" s="21"/>
      <c r="PNO152" s="21"/>
      <c r="PNP152" s="21"/>
      <c r="PNQ152" s="21"/>
      <c r="PNR152" s="21"/>
      <c r="PNS152" s="21"/>
      <c r="PNT152" s="21"/>
      <c r="PNU152" s="21"/>
      <c r="PNV152" s="21"/>
      <c r="PNW152" s="21"/>
      <c r="PNX152" s="21"/>
      <c r="PNY152" s="21"/>
      <c r="PNZ152" s="21"/>
      <c r="POA152" s="21"/>
      <c r="POB152" s="21"/>
      <c r="POC152" s="21"/>
      <c r="POD152" s="21"/>
      <c r="POE152" s="21"/>
      <c r="POF152" s="21"/>
      <c r="POG152" s="21"/>
      <c r="POH152" s="21"/>
      <c r="POI152" s="21"/>
      <c r="POJ152" s="21"/>
      <c r="POK152" s="21"/>
      <c r="POL152" s="21"/>
      <c r="POM152" s="21"/>
      <c r="PON152" s="21"/>
      <c r="POO152" s="21"/>
      <c r="POP152" s="21"/>
      <c r="POQ152" s="21"/>
      <c r="POR152" s="21"/>
      <c r="POS152" s="21"/>
      <c r="POT152" s="21"/>
      <c r="POU152" s="21"/>
      <c r="POV152" s="21"/>
      <c r="POW152" s="21"/>
      <c r="POX152" s="21"/>
      <c r="POY152" s="21"/>
      <c r="POZ152" s="21"/>
      <c r="PPA152" s="21"/>
      <c r="PPB152" s="21"/>
      <c r="PPC152" s="21"/>
      <c r="PPD152" s="21"/>
      <c r="PPE152" s="21"/>
      <c r="PPF152" s="21"/>
      <c r="PPG152" s="21"/>
      <c r="PPH152" s="21"/>
      <c r="PPI152" s="21"/>
      <c r="PPJ152" s="21"/>
      <c r="PPK152" s="21"/>
      <c r="PPL152" s="21"/>
      <c r="PPM152" s="21"/>
      <c r="PPN152" s="21"/>
      <c r="PPO152" s="21"/>
      <c r="PPP152" s="21"/>
      <c r="PPQ152" s="21"/>
      <c r="PPR152" s="21"/>
      <c r="PPS152" s="21"/>
      <c r="PPT152" s="21"/>
      <c r="PPU152" s="21"/>
      <c r="PPV152" s="21"/>
      <c r="PPW152" s="21"/>
      <c r="PPX152" s="21"/>
      <c r="PPY152" s="21"/>
      <c r="PPZ152" s="21"/>
      <c r="PQA152" s="21"/>
      <c r="PQB152" s="21"/>
      <c r="PQC152" s="21"/>
      <c r="PQD152" s="21"/>
      <c r="PQE152" s="21"/>
      <c r="PQF152" s="21"/>
      <c r="PQG152" s="21"/>
      <c r="PQH152" s="21"/>
      <c r="PQI152" s="21"/>
      <c r="PQJ152" s="21"/>
      <c r="PQK152" s="21"/>
      <c r="PQL152" s="21"/>
      <c r="PQM152" s="21"/>
      <c r="PQN152" s="21"/>
      <c r="PQO152" s="21"/>
      <c r="PQP152" s="21"/>
      <c r="PQQ152" s="21"/>
      <c r="PQR152" s="21"/>
      <c r="PQS152" s="21"/>
      <c r="PQT152" s="21"/>
      <c r="PQU152" s="21"/>
      <c r="PQV152" s="21"/>
      <c r="PQW152" s="21"/>
      <c r="PQX152" s="21"/>
      <c r="PQY152" s="21"/>
      <c r="PQZ152" s="21"/>
      <c r="PRA152" s="21"/>
      <c r="PRB152" s="21"/>
      <c r="PRC152" s="21"/>
      <c r="PRD152" s="21"/>
      <c r="PRE152" s="21"/>
      <c r="PRF152" s="21"/>
      <c r="PRG152" s="21"/>
      <c r="PRH152" s="21"/>
      <c r="PRI152" s="21"/>
      <c r="PRJ152" s="21"/>
      <c r="PRK152" s="21"/>
      <c r="PRL152" s="21"/>
      <c r="PRM152" s="21"/>
      <c r="PRN152" s="21"/>
      <c r="PRO152" s="21"/>
      <c r="PRP152" s="21"/>
      <c r="PRQ152" s="21"/>
      <c r="PRR152" s="21"/>
      <c r="PRS152" s="21"/>
      <c r="PRT152" s="21"/>
      <c r="PRU152" s="21"/>
      <c r="PRV152" s="21"/>
      <c r="PRW152" s="21"/>
      <c r="PRX152" s="21"/>
      <c r="PRY152" s="21"/>
      <c r="PRZ152" s="21"/>
      <c r="PSA152" s="21"/>
      <c r="PSB152" s="21"/>
      <c r="PSC152" s="21"/>
      <c r="PSD152" s="21"/>
      <c r="PSE152" s="21"/>
      <c r="PSF152" s="21"/>
      <c r="PSG152" s="21"/>
      <c r="PSH152" s="21"/>
      <c r="PSI152" s="21"/>
      <c r="PSJ152" s="21"/>
      <c r="PSK152" s="21"/>
      <c r="PSL152" s="21"/>
      <c r="PSM152" s="21"/>
      <c r="PSN152" s="21"/>
      <c r="PSO152" s="21"/>
      <c r="PSP152" s="21"/>
      <c r="PSQ152" s="21"/>
      <c r="PSR152" s="21"/>
      <c r="PSS152" s="21"/>
      <c r="PST152" s="21"/>
      <c r="PSU152" s="21"/>
      <c r="PSV152" s="21"/>
      <c r="PSW152" s="21"/>
      <c r="PSX152" s="21"/>
      <c r="PSY152" s="21"/>
      <c r="PSZ152" s="21"/>
      <c r="PTA152" s="21"/>
      <c r="PTB152" s="21"/>
      <c r="PTC152" s="21"/>
      <c r="PTD152" s="21"/>
      <c r="PTE152" s="21"/>
      <c r="PTF152" s="21"/>
      <c r="PTG152" s="21"/>
      <c r="PTH152" s="21"/>
      <c r="PTI152" s="21"/>
      <c r="PTJ152" s="21"/>
      <c r="PTK152" s="21"/>
      <c r="PTL152" s="21"/>
      <c r="PTM152" s="21"/>
      <c r="PTN152" s="21"/>
      <c r="PTO152" s="21"/>
      <c r="PTP152" s="21"/>
      <c r="PTQ152" s="21"/>
      <c r="PTR152" s="21"/>
      <c r="PTS152" s="21"/>
      <c r="PTT152" s="21"/>
      <c r="PTU152" s="21"/>
      <c r="PTV152" s="21"/>
      <c r="PTW152" s="21"/>
      <c r="PTX152" s="21"/>
      <c r="PTY152" s="21"/>
      <c r="PTZ152" s="21"/>
      <c r="PUA152" s="21"/>
      <c r="PUB152" s="21"/>
      <c r="PUC152" s="21"/>
      <c r="PUD152" s="21"/>
      <c r="PUE152" s="21"/>
      <c r="PUF152" s="21"/>
      <c r="PUG152" s="21"/>
      <c r="PUH152" s="21"/>
      <c r="PUI152" s="21"/>
      <c r="PUJ152" s="21"/>
      <c r="PUK152" s="21"/>
      <c r="PUL152" s="21"/>
      <c r="PUM152" s="21"/>
      <c r="PUN152" s="21"/>
      <c r="PUO152" s="21"/>
      <c r="PUP152" s="21"/>
      <c r="PUQ152" s="21"/>
      <c r="PUR152" s="21"/>
      <c r="PUS152" s="21"/>
      <c r="PUT152" s="21"/>
      <c r="PUU152" s="21"/>
      <c r="PUV152" s="21"/>
      <c r="PUW152" s="21"/>
      <c r="PUX152" s="21"/>
      <c r="PUY152" s="21"/>
      <c r="PUZ152" s="21"/>
      <c r="PVA152" s="21"/>
      <c r="PVB152" s="21"/>
      <c r="PVC152" s="21"/>
      <c r="PVD152" s="21"/>
      <c r="PVE152" s="21"/>
      <c r="PVF152" s="21"/>
      <c r="PVG152" s="21"/>
      <c r="PVH152" s="21"/>
      <c r="PVI152" s="21"/>
      <c r="PVJ152" s="21"/>
      <c r="PVK152" s="21"/>
      <c r="PVL152" s="21"/>
      <c r="PVM152" s="21"/>
      <c r="PVN152" s="21"/>
      <c r="PVO152" s="21"/>
      <c r="PVP152" s="21"/>
      <c r="PVQ152" s="21"/>
      <c r="PVR152" s="21"/>
      <c r="PVS152" s="21"/>
      <c r="PVT152" s="21"/>
      <c r="PVU152" s="21"/>
      <c r="PVV152" s="21"/>
      <c r="PVW152" s="21"/>
      <c r="PVX152" s="21"/>
      <c r="PVY152" s="21"/>
      <c r="PVZ152" s="21"/>
      <c r="PWA152" s="21"/>
      <c r="PWB152" s="21"/>
      <c r="PWC152" s="21"/>
      <c r="PWD152" s="21"/>
      <c r="PWE152" s="21"/>
      <c r="PWF152" s="21"/>
      <c r="PWG152" s="21"/>
      <c r="PWH152" s="21"/>
      <c r="PWI152" s="21"/>
      <c r="PWJ152" s="21"/>
      <c r="PWK152" s="21"/>
      <c r="PWL152" s="21"/>
      <c r="PWM152" s="21"/>
      <c r="PWN152" s="21"/>
      <c r="PWO152" s="21"/>
      <c r="PWP152" s="21"/>
      <c r="PWQ152" s="21"/>
      <c r="PWR152" s="21"/>
      <c r="PWS152" s="21"/>
      <c r="PWT152" s="21"/>
      <c r="PWU152" s="21"/>
      <c r="PWV152" s="21"/>
      <c r="PWW152" s="21"/>
      <c r="PWX152" s="21"/>
      <c r="PWY152" s="21"/>
      <c r="PWZ152" s="21"/>
      <c r="PXA152" s="21"/>
      <c r="PXB152" s="21"/>
      <c r="PXC152" s="21"/>
      <c r="PXD152" s="21"/>
      <c r="PXE152" s="21"/>
      <c r="PXF152" s="21"/>
      <c r="PXG152" s="21"/>
      <c r="PXH152" s="21"/>
      <c r="PXI152" s="21"/>
      <c r="PXJ152" s="21"/>
      <c r="PXK152" s="21"/>
      <c r="PXL152" s="21"/>
      <c r="PXM152" s="21"/>
      <c r="PXN152" s="21"/>
      <c r="PXO152" s="21"/>
      <c r="PXP152" s="21"/>
      <c r="PXQ152" s="21"/>
      <c r="PXR152" s="21"/>
      <c r="PXS152" s="21"/>
      <c r="PXT152" s="21"/>
      <c r="PXU152" s="21"/>
      <c r="PXV152" s="21"/>
      <c r="PXW152" s="21"/>
      <c r="PXX152" s="21"/>
      <c r="PXY152" s="21"/>
      <c r="PXZ152" s="21"/>
      <c r="PYA152" s="21"/>
      <c r="PYB152" s="21"/>
      <c r="PYC152" s="21"/>
      <c r="PYD152" s="21"/>
      <c r="PYE152" s="21"/>
      <c r="PYF152" s="21"/>
      <c r="PYG152" s="21"/>
      <c r="PYH152" s="21"/>
      <c r="PYI152" s="21"/>
      <c r="PYJ152" s="21"/>
      <c r="PYK152" s="21"/>
      <c r="PYL152" s="21"/>
      <c r="PYM152" s="21"/>
      <c r="PYN152" s="21"/>
      <c r="PYO152" s="21"/>
      <c r="PYP152" s="21"/>
      <c r="PYQ152" s="21"/>
      <c r="PYR152" s="21"/>
      <c r="PYS152" s="21"/>
      <c r="PYT152" s="21"/>
      <c r="PYU152" s="21"/>
      <c r="PYV152" s="21"/>
      <c r="PYW152" s="21"/>
      <c r="PYX152" s="21"/>
      <c r="PYY152" s="21"/>
      <c r="PYZ152" s="21"/>
      <c r="PZA152" s="21"/>
      <c r="PZB152" s="21"/>
      <c r="PZC152" s="21"/>
      <c r="PZD152" s="21"/>
      <c r="PZE152" s="21"/>
      <c r="PZF152" s="21"/>
      <c r="PZG152" s="21"/>
      <c r="PZH152" s="21"/>
      <c r="PZI152" s="21"/>
      <c r="PZJ152" s="21"/>
      <c r="PZK152" s="21"/>
      <c r="PZL152" s="21"/>
      <c r="PZM152" s="21"/>
      <c r="PZN152" s="21"/>
      <c r="PZO152" s="21"/>
      <c r="PZP152" s="21"/>
      <c r="PZQ152" s="21"/>
      <c r="PZR152" s="21"/>
      <c r="PZS152" s="21"/>
      <c r="PZT152" s="21"/>
      <c r="PZU152" s="21"/>
      <c r="PZV152" s="21"/>
      <c r="PZW152" s="21"/>
      <c r="PZX152" s="21"/>
      <c r="PZY152" s="21"/>
      <c r="PZZ152" s="21"/>
      <c r="QAA152" s="21"/>
      <c r="QAB152" s="21"/>
      <c r="QAC152" s="21"/>
      <c r="QAD152" s="21"/>
      <c r="QAE152" s="21"/>
      <c r="QAF152" s="21"/>
      <c r="QAG152" s="21"/>
      <c r="QAH152" s="21"/>
      <c r="QAI152" s="21"/>
      <c r="QAJ152" s="21"/>
      <c r="QAK152" s="21"/>
      <c r="QAL152" s="21"/>
      <c r="QAM152" s="21"/>
      <c r="QAN152" s="21"/>
      <c r="QAO152" s="21"/>
      <c r="QAP152" s="21"/>
      <c r="QAQ152" s="21"/>
      <c r="QAR152" s="21"/>
      <c r="QAS152" s="21"/>
      <c r="QAT152" s="21"/>
      <c r="QAU152" s="21"/>
      <c r="QAV152" s="21"/>
      <c r="QAW152" s="21"/>
      <c r="QAX152" s="21"/>
      <c r="QAY152" s="21"/>
      <c r="QAZ152" s="21"/>
      <c r="QBA152" s="21"/>
      <c r="QBB152" s="21"/>
      <c r="QBC152" s="21"/>
      <c r="QBD152" s="21"/>
      <c r="QBE152" s="21"/>
      <c r="QBF152" s="21"/>
      <c r="QBG152" s="21"/>
      <c r="QBH152" s="21"/>
      <c r="QBI152" s="21"/>
      <c r="QBJ152" s="21"/>
      <c r="QBK152" s="21"/>
      <c r="QBL152" s="21"/>
      <c r="QBM152" s="21"/>
      <c r="QBN152" s="21"/>
      <c r="QBO152" s="21"/>
      <c r="QBP152" s="21"/>
      <c r="QBQ152" s="21"/>
      <c r="QBR152" s="21"/>
      <c r="QBS152" s="21"/>
      <c r="QBT152" s="21"/>
      <c r="QBU152" s="21"/>
      <c r="QBV152" s="21"/>
      <c r="QBW152" s="21"/>
      <c r="QBX152" s="21"/>
      <c r="QBY152" s="21"/>
      <c r="QBZ152" s="21"/>
      <c r="QCA152" s="21"/>
      <c r="QCB152" s="21"/>
      <c r="QCC152" s="21"/>
      <c r="QCD152" s="21"/>
      <c r="QCE152" s="21"/>
      <c r="QCF152" s="21"/>
      <c r="QCG152" s="21"/>
      <c r="QCH152" s="21"/>
      <c r="QCI152" s="21"/>
      <c r="QCJ152" s="21"/>
      <c r="QCK152" s="21"/>
      <c r="QCL152" s="21"/>
      <c r="QCM152" s="21"/>
      <c r="QCN152" s="21"/>
      <c r="QCO152" s="21"/>
      <c r="QCP152" s="21"/>
      <c r="QCQ152" s="21"/>
      <c r="QCR152" s="21"/>
      <c r="QCS152" s="21"/>
      <c r="QCT152" s="21"/>
      <c r="QCU152" s="21"/>
      <c r="QCV152" s="21"/>
      <c r="QCW152" s="21"/>
      <c r="QCX152" s="21"/>
      <c r="QCY152" s="21"/>
      <c r="QCZ152" s="21"/>
      <c r="QDA152" s="21"/>
      <c r="QDB152" s="21"/>
      <c r="QDC152" s="21"/>
      <c r="QDD152" s="21"/>
      <c r="QDE152" s="21"/>
      <c r="QDF152" s="21"/>
      <c r="QDG152" s="21"/>
      <c r="QDH152" s="21"/>
      <c r="QDI152" s="21"/>
      <c r="QDJ152" s="21"/>
      <c r="QDK152" s="21"/>
      <c r="QDL152" s="21"/>
      <c r="QDM152" s="21"/>
      <c r="QDN152" s="21"/>
      <c r="QDO152" s="21"/>
      <c r="QDP152" s="21"/>
      <c r="QDQ152" s="21"/>
      <c r="QDR152" s="21"/>
      <c r="QDS152" s="21"/>
      <c r="QDT152" s="21"/>
      <c r="QDU152" s="21"/>
      <c r="QDV152" s="21"/>
      <c r="QDW152" s="21"/>
      <c r="QDX152" s="21"/>
      <c r="QDY152" s="21"/>
      <c r="QDZ152" s="21"/>
      <c r="QEA152" s="21"/>
      <c r="QEB152" s="21"/>
      <c r="QEC152" s="21"/>
      <c r="QED152" s="21"/>
      <c r="QEE152" s="21"/>
      <c r="QEF152" s="21"/>
      <c r="QEG152" s="21"/>
      <c r="QEH152" s="21"/>
      <c r="QEI152" s="21"/>
      <c r="QEJ152" s="21"/>
      <c r="QEK152" s="21"/>
      <c r="QEL152" s="21"/>
      <c r="QEM152" s="21"/>
      <c r="QEN152" s="21"/>
      <c r="QEO152" s="21"/>
      <c r="QEP152" s="21"/>
      <c r="QEQ152" s="21"/>
      <c r="QER152" s="21"/>
      <c r="QES152" s="21"/>
      <c r="QET152" s="21"/>
      <c r="QEU152" s="21"/>
      <c r="QEV152" s="21"/>
      <c r="QEW152" s="21"/>
      <c r="QEX152" s="21"/>
      <c r="QEY152" s="21"/>
      <c r="QEZ152" s="21"/>
      <c r="QFA152" s="21"/>
      <c r="QFB152" s="21"/>
      <c r="QFC152" s="21"/>
      <c r="QFD152" s="21"/>
      <c r="QFE152" s="21"/>
      <c r="QFF152" s="21"/>
      <c r="QFG152" s="21"/>
      <c r="QFH152" s="21"/>
      <c r="QFI152" s="21"/>
      <c r="QFJ152" s="21"/>
      <c r="QFK152" s="21"/>
      <c r="QFL152" s="21"/>
      <c r="QFM152" s="21"/>
      <c r="QFN152" s="21"/>
      <c r="QFO152" s="21"/>
      <c r="QFP152" s="21"/>
      <c r="QFQ152" s="21"/>
      <c r="QFR152" s="21"/>
      <c r="QFS152" s="21"/>
      <c r="QFT152" s="21"/>
      <c r="QFU152" s="21"/>
      <c r="QFV152" s="21"/>
      <c r="QFW152" s="21"/>
      <c r="QFX152" s="21"/>
      <c r="QFY152" s="21"/>
      <c r="QFZ152" s="21"/>
      <c r="QGA152" s="21"/>
      <c r="QGB152" s="21"/>
      <c r="QGC152" s="21"/>
      <c r="QGD152" s="21"/>
      <c r="QGE152" s="21"/>
      <c r="QGF152" s="21"/>
      <c r="QGG152" s="21"/>
      <c r="QGH152" s="21"/>
      <c r="QGI152" s="21"/>
      <c r="QGJ152" s="21"/>
      <c r="QGK152" s="21"/>
      <c r="QGL152" s="21"/>
      <c r="QGM152" s="21"/>
      <c r="QGN152" s="21"/>
      <c r="QGO152" s="21"/>
      <c r="QGP152" s="21"/>
      <c r="QGQ152" s="21"/>
      <c r="QGR152" s="21"/>
      <c r="QGS152" s="21"/>
      <c r="QGT152" s="21"/>
      <c r="QGU152" s="21"/>
      <c r="QGV152" s="21"/>
      <c r="QGW152" s="21"/>
      <c r="QGX152" s="21"/>
      <c r="QGY152" s="21"/>
      <c r="QGZ152" s="21"/>
      <c r="QHA152" s="21"/>
      <c r="QHB152" s="21"/>
      <c r="QHC152" s="21"/>
      <c r="QHD152" s="21"/>
      <c r="QHE152" s="21"/>
      <c r="QHF152" s="21"/>
      <c r="QHG152" s="21"/>
      <c r="QHH152" s="21"/>
      <c r="QHI152" s="21"/>
      <c r="QHJ152" s="21"/>
      <c r="QHK152" s="21"/>
      <c r="QHL152" s="21"/>
      <c r="QHM152" s="21"/>
      <c r="QHN152" s="21"/>
      <c r="QHO152" s="21"/>
      <c r="QHP152" s="21"/>
      <c r="QHQ152" s="21"/>
      <c r="QHR152" s="21"/>
      <c r="QHS152" s="21"/>
      <c r="QHT152" s="21"/>
      <c r="QHU152" s="21"/>
      <c r="QHV152" s="21"/>
      <c r="QHW152" s="21"/>
      <c r="QHX152" s="21"/>
      <c r="QHY152" s="21"/>
      <c r="QHZ152" s="21"/>
      <c r="QIA152" s="21"/>
      <c r="QIB152" s="21"/>
      <c r="QIC152" s="21"/>
      <c r="QID152" s="21"/>
      <c r="QIE152" s="21"/>
      <c r="QIF152" s="21"/>
      <c r="QIG152" s="21"/>
      <c r="QIH152" s="21"/>
      <c r="QII152" s="21"/>
      <c r="QIJ152" s="21"/>
      <c r="QIK152" s="21"/>
      <c r="QIL152" s="21"/>
      <c r="QIM152" s="21"/>
      <c r="QIN152" s="21"/>
      <c r="QIO152" s="21"/>
      <c r="QIP152" s="21"/>
      <c r="QIQ152" s="21"/>
      <c r="QIR152" s="21"/>
      <c r="QIS152" s="21"/>
      <c r="QIT152" s="21"/>
      <c r="QIU152" s="21"/>
      <c r="QIV152" s="21"/>
      <c r="QIW152" s="21"/>
      <c r="QIX152" s="21"/>
      <c r="QIY152" s="21"/>
      <c r="QIZ152" s="21"/>
      <c r="QJA152" s="21"/>
      <c r="QJB152" s="21"/>
      <c r="QJC152" s="21"/>
      <c r="QJD152" s="21"/>
      <c r="QJE152" s="21"/>
      <c r="QJF152" s="21"/>
      <c r="QJG152" s="21"/>
      <c r="QJH152" s="21"/>
      <c r="QJI152" s="21"/>
      <c r="QJJ152" s="21"/>
      <c r="QJK152" s="21"/>
      <c r="QJL152" s="21"/>
      <c r="QJM152" s="21"/>
      <c r="QJN152" s="21"/>
      <c r="QJO152" s="21"/>
      <c r="QJP152" s="21"/>
      <c r="QJQ152" s="21"/>
      <c r="QJR152" s="21"/>
      <c r="QJS152" s="21"/>
      <c r="QJT152" s="21"/>
      <c r="QJU152" s="21"/>
      <c r="QJV152" s="21"/>
      <c r="QJW152" s="21"/>
      <c r="QJX152" s="21"/>
      <c r="QJY152" s="21"/>
      <c r="QJZ152" s="21"/>
      <c r="QKA152" s="21"/>
      <c r="QKB152" s="21"/>
      <c r="QKC152" s="21"/>
      <c r="QKD152" s="21"/>
      <c r="QKE152" s="21"/>
      <c r="QKF152" s="21"/>
      <c r="QKG152" s="21"/>
      <c r="QKH152" s="21"/>
      <c r="QKI152" s="21"/>
      <c r="QKJ152" s="21"/>
      <c r="QKK152" s="21"/>
      <c r="QKL152" s="21"/>
      <c r="QKM152" s="21"/>
      <c r="QKN152" s="21"/>
      <c r="QKO152" s="21"/>
      <c r="QKP152" s="21"/>
      <c r="QKQ152" s="21"/>
      <c r="QKR152" s="21"/>
      <c r="QKS152" s="21"/>
      <c r="QKT152" s="21"/>
      <c r="QKU152" s="21"/>
      <c r="QKV152" s="21"/>
      <c r="QKW152" s="21"/>
      <c r="QKX152" s="21"/>
      <c r="QKY152" s="21"/>
      <c r="QKZ152" s="21"/>
      <c r="QLA152" s="21"/>
      <c r="QLB152" s="21"/>
      <c r="QLC152" s="21"/>
      <c r="QLD152" s="21"/>
      <c r="QLE152" s="21"/>
      <c r="QLF152" s="21"/>
      <c r="QLG152" s="21"/>
      <c r="QLH152" s="21"/>
      <c r="QLI152" s="21"/>
      <c r="QLJ152" s="21"/>
      <c r="QLK152" s="21"/>
      <c r="QLL152" s="21"/>
      <c r="QLM152" s="21"/>
      <c r="QLN152" s="21"/>
      <c r="QLO152" s="21"/>
      <c r="QLP152" s="21"/>
      <c r="QLQ152" s="21"/>
      <c r="QLR152" s="21"/>
      <c r="QLS152" s="21"/>
      <c r="QLT152" s="21"/>
      <c r="QLU152" s="21"/>
      <c r="QLV152" s="21"/>
      <c r="QLW152" s="21"/>
      <c r="QLX152" s="21"/>
      <c r="QLY152" s="21"/>
      <c r="QLZ152" s="21"/>
      <c r="QMA152" s="21"/>
      <c r="QMB152" s="21"/>
      <c r="QMC152" s="21"/>
      <c r="QMD152" s="21"/>
      <c r="QME152" s="21"/>
      <c r="QMF152" s="21"/>
      <c r="QMG152" s="21"/>
      <c r="QMH152" s="21"/>
      <c r="QMI152" s="21"/>
      <c r="QMJ152" s="21"/>
      <c r="QMK152" s="21"/>
      <c r="QML152" s="21"/>
      <c r="QMM152" s="21"/>
      <c r="QMN152" s="21"/>
      <c r="QMO152" s="21"/>
      <c r="QMP152" s="21"/>
      <c r="QMQ152" s="21"/>
      <c r="QMR152" s="21"/>
      <c r="QMS152" s="21"/>
      <c r="QMT152" s="21"/>
      <c r="QMU152" s="21"/>
      <c r="QMV152" s="21"/>
      <c r="QMW152" s="21"/>
      <c r="QMX152" s="21"/>
      <c r="QMY152" s="21"/>
      <c r="QMZ152" s="21"/>
      <c r="QNA152" s="21"/>
      <c r="QNB152" s="21"/>
      <c r="QNC152" s="21"/>
      <c r="QND152" s="21"/>
      <c r="QNE152" s="21"/>
      <c r="QNF152" s="21"/>
      <c r="QNG152" s="21"/>
      <c r="QNH152" s="21"/>
      <c r="QNI152" s="21"/>
      <c r="QNJ152" s="21"/>
      <c r="QNK152" s="21"/>
      <c r="QNL152" s="21"/>
      <c r="QNM152" s="21"/>
      <c r="QNN152" s="21"/>
      <c r="QNO152" s="21"/>
      <c r="QNP152" s="21"/>
      <c r="QNQ152" s="21"/>
      <c r="QNR152" s="21"/>
      <c r="QNS152" s="21"/>
      <c r="QNT152" s="21"/>
      <c r="QNU152" s="21"/>
      <c r="QNV152" s="21"/>
      <c r="QNW152" s="21"/>
      <c r="QNX152" s="21"/>
      <c r="QNY152" s="21"/>
      <c r="QNZ152" s="21"/>
      <c r="QOA152" s="21"/>
      <c r="QOB152" s="21"/>
      <c r="QOC152" s="21"/>
      <c r="QOD152" s="21"/>
      <c r="QOE152" s="21"/>
      <c r="QOF152" s="21"/>
      <c r="QOG152" s="21"/>
      <c r="QOH152" s="21"/>
      <c r="QOI152" s="21"/>
      <c r="QOJ152" s="21"/>
      <c r="QOK152" s="21"/>
      <c r="QOL152" s="21"/>
      <c r="QOM152" s="21"/>
      <c r="QON152" s="21"/>
      <c r="QOO152" s="21"/>
      <c r="QOP152" s="21"/>
      <c r="QOQ152" s="21"/>
      <c r="QOR152" s="21"/>
      <c r="QOS152" s="21"/>
      <c r="QOT152" s="21"/>
      <c r="QOU152" s="21"/>
      <c r="QOV152" s="21"/>
      <c r="QOW152" s="21"/>
      <c r="QOX152" s="21"/>
      <c r="QOY152" s="21"/>
      <c r="QOZ152" s="21"/>
      <c r="QPA152" s="21"/>
      <c r="QPB152" s="21"/>
      <c r="QPC152" s="21"/>
      <c r="QPD152" s="21"/>
      <c r="QPE152" s="21"/>
      <c r="QPF152" s="21"/>
      <c r="QPG152" s="21"/>
      <c r="QPH152" s="21"/>
      <c r="QPI152" s="21"/>
      <c r="QPJ152" s="21"/>
      <c r="QPK152" s="21"/>
      <c r="QPL152" s="21"/>
      <c r="QPM152" s="21"/>
      <c r="QPN152" s="21"/>
      <c r="QPO152" s="21"/>
      <c r="QPP152" s="21"/>
      <c r="QPQ152" s="21"/>
      <c r="QPR152" s="21"/>
      <c r="QPS152" s="21"/>
      <c r="QPT152" s="21"/>
      <c r="QPU152" s="21"/>
      <c r="QPV152" s="21"/>
      <c r="QPW152" s="21"/>
      <c r="QPX152" s="21"/>
      <c r="QPY152" s="21"/>
      <c r="QPZ152" s="21"/>
      <c r="QQA152" s="21"/>
      <c r="QQB152" s="21"/>
      <c r="QQC152" s="21"/>
      <c r="QQD152" s="21"/>
      <c r="QQE152" s="21"/>
      <c r="QQF152" s="21"/>
      <c r="QQG152" s="21"/>
      <c r="QQH152" s="21"/>
      <c r="QQI152" s="21"/>
      <c r="QQJ152" s="21"/>
      <c r="QQK152" s="21"/>
      <c r="QQL152" s="21"/>
      <c r="QQM152" s="21"/>
      <c r="QQN152" s="21"/>
      <c r="QQO152" s="21"/>
      <c r="QQP152" s="21"/>
      <c r="QQQ152" s="21"/>
      <c r="QQR152" s="21"/>
      <c r="QQS152" s="21"/>
      <c r="QQT152" s="21"/>
      <c r="QQU152" s="21"/>
      <c r="QQV152" s="21"/>
      <c r="QQW152" s="21"/>
      <c r="QQX152" s="21"/>
      <c r="QQY152" s="21"/>
      <c r="QQZ152" s="21"/>
      <c r="QRA152" s="21"/>
      <c r="QRB152" s="21"/>
      <c r="QRC152" s="21"/>
      <c r="QRD152" s="21"/>
      <c r="QRE152" s="21"/>
      <c r="QRF152" s="21"/>
      <c r="QRG152" s="21"/>
      <c r="QRH152" s="21"/>
      <c r="QRI152" s="21"/>
      <c r="QRJ152" s="21"/>
      <c r="QRK152" s="21"/>
      <c r="QRL152" s="21"/>
      <c r="QRM152" s="21"/>
      <c r="QRN152" s="21"/>
      <c r="QRO152" s="21"/>
      <c r="QRP152" s="21"/>
      <c r="QRQ152" s="21"/>
      <c r="QRR152" s="21"/>
      <c r="QRS152" s="21"/>
      <c r="QRT152" s="21"/>
      <c r="QRU152" s="21"/>
      <c r="QRV152" s="21"/>
      <c r="QRW152" s="21"/>
      <c r="QRX152" s="21"/>
      <c r="QRY152" s="21"/>
      <c r="QRZ152" s="21"/>
      <c r="QSA152" s="21"/>
      <c r="QSB152" s="21"/>
      <c r="QSC152" s="21"/>
      <c r="QSD152" s="21"/>
      <c r="QSE152" s="21"/>
      <c r="QSF152" s="21"/>
      <c r="QSG152" s="21"/>
      <c r="QSH152" s="21"/>
      <c r="QSI152" s="21"/>
      <c r="QSJ152" s="21"/>
      <c r="QSK152" s="21"/>
      <c r="QSL152" s="21"/>
      <c r="QSM152" s="21"/>
      <c r="QSN152" s="21"/>
      <c r="QSO152" s="21"/>
      <c r="QSP152" s="21"/>
      <c r="QSQ152" s="21"/>
      <c r="QSR152" s="21"/>
      <c r="QSS152" s="21"/>
      <c r="QST152" s="21"/>
      <c r="QSU152" s="21"/>
      <c r="QSV152" s="21"/>
      <c r="QSW152" s="21"/>
      <c r="QSX152" s="21"/>
      <c r="QSY152" s="21"/>
      <c r="QSZ152" s="21"/>
      <c r="QTA152" s="21"/>
      <c r="QTB152" s="21"/>
      <c r="QTC152" s="21"/>
      <c r="QTD152" s="21"/>
      <c r="QTE152" s="21"/>
      <c r="QTF152" s="21"/>
      <c r="QTG152" s="21"/>
      <c r="QTH152" s="21"/>
      <c r="QTI152" s="21"/>
      <c r="QTJ152" s="21"/>
      <c r="QTK152" s="21"/>
      <c r="QTL152" s="21"/>
      <c r="QTM152" s="21"/>
      <c r="QTN152" s="21"/>
      <c r="QTO152" s="21"/>
      <c r="QTP152" s="21"/>
      <c r="QTQ152" s="21"/>
      <c r="QTR152" s="21"/>
      <c r="QTS152" s="21"/>
      <c r="QTT152" s="21"/>
      <c r="QTU152" s="21"/>
      <c r="QTV152" s="21"/>
      <c r="QTW152" s="21"/>
      <c r="QTX152" s="21"/>
      <c r="QTY152" s="21"/>
      <c r="QTZ152" s="21"/>
      <c r="QUA152" s="21"/>
      <c r="QUB152" s="21"/>
      <c r="QUC152" s="21"/>
      <c r="QUD152" s="21"/>
      <c r="QUE152" s="21"/>
      <c r="QUF152" s="21"/>
      <c r="QUG152" s="21"/>
      <c r="QUH152" s="21"/>
      <c r="QUI152" s="21"/>
      <c r="QUJ152" s="21"/>
      <c r="QUK152" s="21"/>
      <c r="QUL152" s="21"/>
      <c r="QUM152" s="21"/>
      <c r="QUN152" s="21"/>
      <c r="QUO152" s="21"/>
      <c r="QUP152" s="21"/>
      <c r="QUQ152" s="21"/>
      <c r="QUR152" s="21"/>
      <c r="QUS152" s="21"/>
      <c r="QUT152" s="21"/>
      <c r="QUU152" s="21"/>
      <c r="QUV152" s="21"/>
      <c r="QUW152" s="21"/>
      <c r="QUX152" s="21"/>
      <c r="QUY152" s="21"/>
      <c r="QUZ152" s="21"/>
      <c r="QVA152" s="21"/>
      <c r="QVB152" s="21"/>
      <c r="QVC152" s="21"/>
      <c r="QVD152" s="21"/>
      <c r="QVE152" s="21"/>
      <c r="QVF152" s="21"/>
      <c r="QVG152" s="21"/>
      <c r="QVH152" s="21"/>
      <c r="QVI152" s="21"/>
      <c r="QVJ152" s="21"/>
      <c r="QVK152" s="21"/>
      <c r="QVL152" s="21"/>
      <c r="QVM152" s="21"/>
      <c r="QVN152" s="21"/>
      <c r="QVO152" s="21"/>
      <c r="QVP152" s="21"/>
      <c r="QVQ152" s="21"/>
      <c r="QVR152" s="21"/>
      <c r="QVS152" s="21"/>
      <c r="QVT152" s="21"/>
      <c r="QVU152" s="21"/>
      <c r="QVV152" s="21"/>
      <c r="QVW152" s="21"/>
      <c r="QVX152" s="21"/>
      <c r="QVY152" s="21"/>
      <c r="QVZ152" s="21"/>
      <c r="QWA152" s="21"/>
      <c r="QWB152" s="21"/>
      <c r="QWC152" s="21"/>
      <c r="QWD152" s="21"/>
      <c r="QWE152" s="21"/>
      <c r="QWF152" s="21"/>
      <c r="QWG152" s="21"/>
      <c r="QWH152" s="21"/>
      <c r="QWI152" s="21"/>
      <c r="QWJ152" s="21"/>
      <c r="QWK152" s="21"/>
      <c r="QWL152" s="21"/>
      <c r="QWM152" s="21"/>
      <c r="QWN152" s="21"/>
      <c r="QWO152" s="21"/>
      <c r="QWP152" s="21"/>
      <c r="QWQ152" s="21"/>
      <c r="QWR152" s="21"/>
      <c r="QWS152" s="21"/>
      <c r="QWT152" s="21"/>
      <c r="QWU152" s="21"/>
      <c r="QWV152" s="21"/>
      <c r="QWW152" s="21"/>
      <c r="QWX152" s="21"/>
      <c r="QWY152" s="21"/>
      <c r="QWZ152" s="21"/>
      <c r="QXA152" s="21"/>
      <c r="QXB152" s="21"/>
      <c r="QXC152" s="21"/>
      <c r="QXD152" s="21"/>
      <c r="QXE152" s="21"/>
      <c r="QXF152" s="21"/>
      <c r="QXG152" s="21"/>
      <c r="QXH152" s="21"/>
      <c r="QXI152" s="21"/>
      <c r="QXJ152" s="21"/>
      <c r="QXK152" s="21"/>
      <c r="QXL152" s="21"/>
      <c r="QXM152" s="21"/>
      <c r="QXN152" s="21"/>
      <c r="QXO152" s="21"/>
      <c r="QXP152" s="21"/>
      <c r="QXQ152" s="21"/>
      <c r="QXR152" s="21"/>
      <c r="QXS152" s="21"/>
      <c r="QXT152" s="21"/>
      <c r="QXU152" s="21"/>
      <c r="QXV152" s="21"/>
      <c r="QXW152" s="21"/>
      <c r="QXX152" s="21"/>
      <c r="QXY152" s="21"/>
      <c r="QXZ152" s="21"/>
      <c r="QYA152" s="21"/>
      <c r="QYB152" s="21"/>
      <c r="QYC152" s="21"/>
      <c r="QYD152" s="21"/>
      <c r="QYE152" s="21"/>
      <c r="QYF152" s="21"/>
      <c r="QYG152" s="21"/>
      <c r="QYH152" s="21"/>
      <c r="QYI152" s="21"/>
      <c r="QYJ152" s="21"/>
      <c r="QYK152" s="21"/>
      <c r="QYL152" s="21"/>
      <c r="QYM152" s="21"/>
      <c r="QYN152" s="21"/>
      <c r="QYO152" s="21"/>
      <c r="QYP152" s="21"/>
      <c r="QYQ152" s="21"/>
      <c r="QYR152" s="21"/>
      <c r="QYS152" s="21"/>
      <c r="QYT152" s="21"/>
      <c r="QYU152" s="21"/>
      <c r="QYV152" s="21"/>
      <c r="QYW152" s="21"/>
      <c r="QYX152" s="21"/>
      <c r="QYY152" s="21"/>
      <c r="QYZ152" s="21"/>
      <c r="QZA152" s="21"/>
      <c r="QZB152" s="21"/>
      <c r="QZC152" s="21"/>
      <c r="QZD152" s="21"/>
      <c r="QZE152" s="21"/>
      <c r="QZF152" s="21"/>
      <c r="QZG152" s="21"/>
      <c r="QZH152" s="21"/>
      <c r="QZI152" s="21"/>
      <c r="QZJ152" s="21"/>
      <c r="QZK152" s="21"/>
      <c r="QZL152" s="21"/>
      <c r="QZM152" s="21"/>
      <c r="QZN152" s="21"/>
      <c r="QZO152" s="21"/>
      <c r="QZP152" s="21"/>
      <c r="QZQ152" s="21"/>
      <c r="QZR152" s="21"/>
      <c r="QZS152" s="21"/>
      <c r="QZT152" s="21"/>
      <c r="QZU152" s="21"/>
      <c r="QZV152" s="21"/>
      <c r="QZW152" s="21"/>
      <c r="QZX152" s="21"/>
      <c r="QZY152" s="21"/>
      <c r="QZZ152" s="21"/>
      <c r="RAA152" s="21"/>
      <c r="RAB152" s="21"/>
      <c r="RAC152" s="21"/>
      <c r="RAD152" s="21"/>
      <c r="RAE152" s="21"/>
      <c r="RAF152" s="21"/>
      <c r="RAG152" s="21"/>
      <c r="RAH152" s="21"/>
      <c r="RAI152" s="21"/>
      <c r="RAJ152" s="21"/>
      <c r="RAK152" s="21"/>
      <c r="RAL152" s="21"/>
      <c r="RAM152" s="21"/>
      <c r="RAN152" s="21"/>
      <c r="RAO152" s="21"/>
      <c r="RAP152" s="21"/>
      <c r="RAQ152" s="21"/>
      <c r="RAR152" s="21"/>
      <c r="RAS152" s="21"/>
      <c r="RAT152" s="21"/>
      <c r="RAU152" s="21"/>
      <c r="RAV152" s="21"/>
      <c r="RAW152" s="21"/>
      <c r="RAX152" s="21"/>
      <c r="RAY152" s="21"/>
      <c r="RAZ152" s="21"/>
      <c r="RBA152" s="21"/>
      <c r="RBB152" s="21"/>
      <c r="RBC152" s="21"/>
      <c r="RBD152" s="21"/>
      <c r="RBE152" s="21"/>
      <c r="RBF152" s="21"/>
      <c r="RBG152" s="21"/>
      <c r="RBH152" s="21"/>
      <c r="RBI152" s="21"/>
      <c r="RBJ152" s="21"/>
      <c r="RBK152" s="21"/>
      <c r="RBL152" s="21"/>
      <c r="RBM152" s="21"/>
      <c r="RBN152" s="21"/>
      <c r="RBO152" s="21"/>
      <c r="RBP152" s="21"/>
      <c r="RBQ152" s="21"/>
      <c r="RBR152" s="21"/>
      <c r="RBS152" s="21"/>
      <c r="RBT152" s="21"/>
      <c r="RBU152" s="21"/>
      <c r="RBV152" s="21"/>
      <c r="RBW152" s="21"/>
      <c r="RBX152" s="21"/>
      <c r="RBY152" s="21"/>
      <c r="RBZ152" s="21"/>
      <c r="RCA152" s="21"/>
      <c r="RCB152" s="21"/>
      <c r="RCC152" s="21"/>
      <c r="RCD152" s="21"/>
      <c r="RCE152" s="21"/>
      <c r="RCF152" s="21"/>
      <c r="RCG152" s="21"/>
      <c r="RCH152" s="21"/>
      <c r="RCI152" s="21"/>
      <c r="RCJ152" s="21"/>
      <c r="RCK152" s="21"/>
      <c r="RCL152" s="21"/>
      <c r="RCM152" s="21"/>
      <c r="RCN152" s="21"/>
      <c r="RCO152" s="21"/>
      <c r="RCP152" s="21"/>
      <c r="RCQ152" s="21"/>
      <c r="RCR152" s="21"/>
      <c r="RCS152" s="21"/>
      <c r="RCT152" s="21"/>
      <c r="RCU152" s="21"/>
      <c r="RCV152" s="21"/>
      <c r="RCW152" s="21"/>
      <c r="RCX152" s="21"/>
      <c r="RCY152" s="21"/>
      <c r="RCZ152" s="21"/>
      <c r="RDA152" s="21"/>
      <c r="RDB152" s="21"/>
      <c r="RDC152" s="21"/>
      <c r="RDD152" s="21"/>
      <c r="RDE152" s="21"/>
      <c r="RDF152" s="21"/>
      <c r="RDG152" s="21"/>
      <c r="RDH152" s="21"/>
      <c r="RDI152" s="21"/>
      <c r="RDJ152" s="21"/>
      <c r="RDK152" s="21"/>
      <c r="RDL152" s="21"/>
      <c r="RDM152" s="21"/>
      <c r="RDN152" s="21"/>
      <c r="RDO152" s="21"/>
      <c r="RDP152" s="21"/>
      <c r="RDQ152" s="21"/>
      <c r="RDR152" s="21"/>
      <c r="RDS152" s="21"/>
      <c r="RDT152" s="21"/>
      <c r="RDU152" s="21"/>
      <c r="RDV152" s="21"/>
      <c r="RDW152" s="21"/>
      <c r="RDX152" s="21"/>
      <c r="RDY152" s="21"/>
      <c r="RDZ152" s="21"/>
      <c r="REA152" s="21"/>
      <c r="REB152" s="21"/>
      <c r="REC152" s="21"/>
      <c r="RED152" s="21"/>
      <c r="REE152" s="21"/>
      <c r="REF152" s="21"/>
      <c r="REG152" s="21"/>
      <c r="REH152" s="21"/>
      <c r="REI152" s="21"/>
      <c r="REJ152" s="21"/>
      <c r="REK152" s="21"/>
      <c r="REL152" s="21"/>
      <c r="REM152" s="21"/>
      <c r="REN152" s="21"/>
      <c r="REO152" s="21"/>
      <c r="REP152" s="21"/>
      <c r="REQ152" s="21"/>
      <c r="RER152" s="21"/>
      <c r="RES152" s="21"/>
      <c r="RET152" s="21"/>
      <c r="REU152" s="21"/>
      <c r="REV152" s="21"/>
      <c r="REW152" s="21"/>
      <c r="REX152" s="21"/>
      <c r="REY152" s="21"/>
      <c r="REZ152" s="21"/>
      <c r="RFA152" s="21"/>
      <c r="RFB152" s="21"/>
      <c r="RFC152" s="21"/>
      <c r="RFD152" s="21"/>
      <c r="RFE152" s="21"/>
      <c r="RFF152" s="21"/>
      <c r="RFG152" s="21"/>
      <c r="RFH152" s="21"/>
      <c r="RFI152" s="21"/>
      <c r="RFJ152" s="21"/>
      <c r="RFK152" s="21"/>
      <c r="RFL152" s="21"/>
      <c r="RFM152" s="21"/>
      <c r="RFN152" s="21"/>
      <c r="RFO152" s="21"/>
      <c r="RFP152" s="21"/>
      <c r="RFQ152" s="21"/>
      <c r="RFR152" s="21"/>
      <c r="RFS152" s="21"/>
      <c r="RFT152" s="21"/>
      <c r="RFU152" s="21"/>
      <c r="RFV152" s="21"/>
      <c r="RFW152" s="21"/>
      <c r="RFX152" s="21"/>
      <c r="RFY152" s="21"/>
      <c r="RFZ152" s="21"/>
      <c r="RGA152" s="21"/>
      <c r="RGB152" s="21"/>
      <c r="RGC152" s="21"/>
      <c r="RGD152" s="21"/>
      <c r="RGE152" s="21"/>
      <c r="RGF152" s="21"/>
      <c r="RGG152" s="21"/>
      <c r="RGH152" s="21"/>
      <c r="RGI152" s="21"/>
      <c r="RGJ152" s="21"/>
      <c r="RGK152" s="21"/>
      <c r="RGL152" s="21"/>
      <c r="RGM152" s="21"/>
      <c r="RGN152" s="21"/>
      <c r="RGO152" s="21"/>
      <c r="RGP152" s="21"/>
      <c r="RGQ152" s="21"/>
      <c r="RGR152" s="21"/>
      <c r="RGS152" s="21"/>
      <c r="RGT152" s="21"/>
      <c r="RGU152" s="21"/>
      <c r="RGV152" s="21"/>
      <c r="RGW152" s="21"/>
      <c r="RGX152" s="21"/>
      <c r="RGY152" s="21"/>
      <c r="RGZ152" s="21"/>
      <c r="RHA152" s="21"/>
      <c r="RHB152" s="21"/>
      <c r="RHC152" s="21"/>
      <c r="RHD152" s="21"/>
      <c r="RHE152" s="21"/>
      <c r="RHF152" s="21"/>
      <c r="RHG152" s="21"/>
      <c r="RHH152" s="21"/>
      <c r="RHI152" s="21"/>
      <c r="RHJ152" s="21"/>
      <c r="RHK152" s="21"/>
      <c r="RHL152" s="21"/>
      <c r="RHM152" s="21"/>
      <c r="RHN152" s="21"/>
      <c r="RHO152" s="21"/>
      <c r="RHP152" s="21"/>
      <c r="RHQ152" s="21"/>
      <c r="RHR152" s="21"/>
      <c r="RHS152" s="21"/>
      <c r="RHT152" s="21"/>
      <c r="RHU152" s="21"/>
      <c r="RHV152" s="21"/>
      <c r="RHW152" s="21"/>
      <c r="RHX152" s="21"/>
      <c r="RHY152" s="21"/>
      <c r="RHZ152" s="21"/>
      <c r="RIA152" s="21"/>
      <c r="RIB152" s="21"/>
      <c r="RIC152" s="21"/>
      <c r="RID152" s="21"/>
      <c r="RIE152" s="21"/>
      <c r="RIF152" s="21"/>
      <c r="RIG152" s="21"/>
      <c r="RIH152" s="21"/>
      <c r="RII152" s="21"/>
      <c r="RIJ152" s="21"/>
      <c r="RIK152" s="21"/>
      <c r="RIL152" s="21"/>
      <c r="RIM152" s="21"/>
      <c r="RIN152" s="21"/>
      <c r="RIO152" s="21"/>
      <c r="RIP152" s="21"/>
      <c r="RIQ152" s="21"/>
      <c r="RIR152" s="21"/>
      <c r="RIS152" s="21"/>
      <c r="RIT152" s="21"/>
      <c r="RIU152" s="21"/>
      <c r="RIV152" s="21"/>
      <c r="RIW152" s="21"/>
      <c r="RIX152" s="21"/>
      <c r="RIY152" s="21"/>
      <c r="RIZ152" s="21"/>
      <c r="RJA152" s="21"/>
      <c r="RJB152" s="21"/>
      <c r="RJC152" s="21"/>
      <c r="RJD152" s="21"/>
      <c r="RJE152" s="21"/>
      <c r="RJF152" s="21"/>
      <c r="RJG152" s="21"/>
      <c r="RJH152" s="21"/>
      <c r="RJI152" s="21"/>
      <c r="RJJ152" s="21"/>
      <c r="RJK152" s="21"/>
      <c r="RJL152" s="21"/>
      <c r="RJM152" s="21"/>
      <c r="RJN152" s="21"/>
      <c r="RJO152" s="21"/>
      <c r="RJP152" s="21"/>
      <c r="RJQ152" s="21"/>
      <c r="RJR152" s="21"/>
      <c r="RJS152" s="21"/>
      <c r="RJT152" s="21"/>
      <c r="RJU152" s="21"/>
      <c r="RJV152" s="21"/>
      <c r="RJW152" s="21"/>
      <c r="RJX152" s="21"/>
      <c r="RJY152" s="21"/>
      <c r="RJZ152" s="21"/>
      <c r="RKA152" s="21"/>
      <c r="RKB152" s="21"/>
      <c r="RKC152" s="21"/>
      <c r="RKD152" s="21"/>
      <c r="RKE152" s="21"/>
      <c r="RKF152" s="21"/>
      <c r="RKG152" s="21"/>
      <c r="RKH152" s="21"/>
      <c r="RKI152" s="21"/>
      <c r="RKJ152" s="21"/>
      <c r="RKK152" s="21"/>
      <c r="RKL152" s="21"/>
      <c r="RKM152" s="21"/>
      <c r="RKN152" s="21"/>
      <c r="RKO152" s="21"/>
      <c r="RKP152" s="21"/>
      <c r="RKQ152" s="21"/>
      <c r="RKR152" s="21"/>
      <c r="RKS152" s="21"/>
      <c r="RKT152" s="21"/>
      <c r="RKU152" s="21"/>
      <c r="RKV152" s="21"/>
      <c r="RKW152" s="21"/>
      <c r="RKX152" s="21"/>
      <c r="RKY152" s="21"/>
      <c r="RKZ152" s="21"/>
      <c r="RLA152" s="21"/>
      <c r="RLB152" s="21"/>
      <c r="RLC152" s="21"/>
      <c r="RLD152" s="21"/>
      <c r="RLE152" s="21"/>
      <c r="RLF152" s="21"/>
      <c r="RLG152" s="21"/>
      <c r="RLH152" s="21"/>
      <c r="RLI152" s="21"/>
      <c r="RLJ152" s="21"/>
      <c r="RLK152" s="21"/>
      <c r="RLL152" s="21"/>
      <c r="RLM152" s="21"/>
      <c r="RLN152" s="21"/>
      <c r="RLO152" s="21"/>
      <c r="RLP152" s="21"/>
      <c r="RLQ152" s="21"/>
      <c r="RLR152" s="21"/>
      <c r="RLS152" s="21"/>
      <c r="RLT152" s="21"/>
      <c r="RLU152" s="21"/>
      <c r="RLV152" s="21"/>
      <c r="RLW152" s="21"/>
      <c r="RLX152" s="21"/>
      <c r="RLY152" s="21"/>
      <c r="RLZ152" s="21"/>
      <c r="RMA152" s="21"/>
      <c r="RMB152" s="21"/>
      <c r="RMC152" s="21"/>
      <c r="RMD152" s="21"/>
      <c r="RME152" s="21"/>
      <c r="RMF152" s="21"/>
      <c r="RMG152" s="21"/>
      <c r="RMH152" s="21"/>
      <c r="RMI152" s="21"/>
      <c r="RMJ152" s="21"/>
      <c r="RMK152" s="21"/>
      <c r="RML152" s="21"/>
      <c r="RMM152" s="21"/>
      <c r="RMN152" s="21"/>
      <c r="RMO152" s="21"/>
      <c r="RMP152" s="21"/>
      <c r="RMQ152" s="21"/>
      <c r="RMR152" s="21"/>
      <c r="RMS152" s="21"/>
      <c r="RMT152" s="21"/>
      <c r="RMU152" s="21"/>
      <c r="RMV152" s="21"/>
      <c r="RMW152" s="21"/>
      <c r="RMX152" s="21"/>
      <c r="RMY152" s="21"/>
      <c r="RMZ152" s="21"/>
      <c r="RNA152" s="21"/>
      <c r="RNB152" s="21"/>
      <c r="RNC152" s="21"/>
      <c r="RND152" s="21"/>
      <c r="RNE152" s="21"/>
      <c r="RNF152" s="21"/>
      <c r="RNG152" s="21"/>
      <c r="RNH152" s="21"/>
      <c r="RNI152" s="21"/>
      <c r="RNJ152" s="21"/>
      <c r="RNK152" s="21"/>
      <c r="RNL152" s="21"/>
      <c r="RNM152" s="21"/>
      <c r="RNN152" s="21"/>
      <c r="RNO152" s="21"/>
      <c r="RNP152" s="21"/>
      <c r="RNQ152" s="21"/>
      <c r="RNR152" s="21"/>
      <c r="RNS152" s="21"/>
      <c r="RNT152" s="21"/>
      <c r="RNU152" s="21"/>
      <c r="RNV152" s="21"/>
      <c r="RNW152" s="21"/>
      <c r="RNX152" s="21"/>
      <c r="RNY152" s="21"/>
      <c r="RNZ152" s="21"/>
      <c r="ROA152" s="21"/>
      <c r="ROB152" s="21"/>
      <c r="ROC152" s="21"/>
      <c r="ROD152" s="21"/>
      <c r="ROE152" s="21"/>
      <c r="ROF152" s="21"/>
      <c r="ROG152" s="21"/>
      <c r="ROH152" s="21"/>
      <c r="ROI152" s="21"/>
      <c r="ROJ152" s="21"/>
      <c r="ROK152" s="21"/>
      <c r="ROL152" s="21"/>
      <c r="ROM152" s="21"/>
      <c r="RON152" s="21"/>
      <c r="ROO152" s="21"/>
      <c r="ROP152" s="21"/>
      <c r="ROQ152" s="21"/>
      <c r="ROR152" s="21"/>
      <c r="ROS152" s="21"/>
      <c r="ROT152" s="21"/>
      <c r="ROU152" s="21"/>
      <c r="ROV152" s="21"/>
      <c r="ROW152" s="21"/>
      <c r="ROX152" s="21"/>
      <c r="ROY152" s="21"/>
      <c r="ROZ152" s="21"/>
      <c r="RPA152" s="21"/>
      <c r="RPB152" s="21"/>
      <c r="RPC152" s="21"/>
      <c r="RPD152" s="21"/>
      <c r="RPE152" s="21"/>
      <c r="RPF152" s="21"/>
      <c r="RPG152" s="21"/>
      <c r="RPH152" s="21"/>
      <c r="RPI152" s="21"/>
      <c r="RPJ152" s="21"/>
      <c r="RPK152" s="21"/>
      <c r="RPL152" s="21"/>
      <c r="RPM152" s="21"/>
      <c r="RPN152" s="21"/>
      <c r="RPO152" s="21"/>
      <c r="RPP152" s="21"/>
      <c r="RPQ152" s="21"/>
      <c r="RPR152" s="21"/>
      <c r="RPS152" s="21"/>
      <c r="RPT152" s="21"/>
      <c r="RPU152" s="21"/>
      <c r="RPV152" s="21"/>
      <c r="RPW152" s="21"/>
      <c r="RPX152" s="21"/>
      <c r="RPY152" s="21"/>
      <c r="RPZ152" s="21"/>
      <c r="RQA152" s="21"/>
      <c r="RQB152" s="21"/>
      <c r="RQC152" s="21"/>
      <c r="RQD152" s="21"/>
      <c r="RQE152" s="21"/>
      <c r="RQF152" s="21"/>
      <c r="RQG152" s="21"/>
      <c r="RQH152" s="21"/>
      <c r="RQI152" s="21"/>
      <c r="RQJ152" s="21"/>
      <c r="RQK152" s="21"/>
      <c r="RQL152" s="21"/>
      <c r="RQM152" s="21"/>
      <c r="RQN152" s="21"/>
      <c r="RQO152" s="21"/>
      <c r="RQP152" s="21"/>
      <c r="RQQ152" s="21"/>
      <c r="RQR152" s="21"/>
      <c r="RQS152" s="21"/>
      <c r="RQT152" s="21"/>
      <c r="RQU152" s="21"/>
      <c r="RQV152" s="21"/>
      <c r="RQW152" s="21"/>
      <c r="RQX152" s="21"/>
      <c r="RQY152" s="21"/>
      <c r="RQZ152" s="21"/>
      <c r="RRA152" s="21"/>
      <c r="RRB152" s="21"/>
      <c r="RRC152" s="21"/>
      <c r="RRD152" s="21"/>
      <c r="RRE152" s="21"/>
      <c r="RRF152" s="21"/>
      <c r="RRG152" s="21"/>
      <c r="RRH152" s="21"/>
      <c r="RRI152" s="21"/>
      <c r="RRJ152" s="21"/>
      <c r="RRK152" s="21"/>
      <c r="RRL152" s="21"/>
      <c r="RRM152" s="21"/>
      <c r="RRN152" s="21"/>
      <c r="RRO152" s="21"/>
      <c r="RRP152" s="21"/>
      <c r="RRQ152" s="21"/>
      <c r="RRR152" s="21"/>
      <c r="RRS152" s="21"/>
      <c r="RRT152" s="21"/>
      <c r="RRU152" s="21"/>
      <c r="RRV152" s="21"/>
      <c r="RRW152" s="21"/>
      <c r="RRX152" s="21"/>
      <c r="RRY152" s="21"/>
      <c r="RRZ152" s="21"/>
      <c r="RSA152" s="21"/>
      <c r="RSB152" s="21"/>
      <c r="RSC152" s="21"/>
      <c r="RSD152" s="21"/>
      <c r="RSE152" s="21"/>
      <c r="RSF152" s="21"/>
      <c r="RSG152" s="21"/>
      <c r="RSH152" s="21"/>
      <c r="RSI152" s="21"/>
      <c r="RSJ152" s="21"/>
      <c r="RSK152" s="21"/>
      <c r="RSL152" s="21"/>
      <c r="RSM152" s="21"/>
      <c r="RSN152" s="21"/>
      <c r="RSO152" s="21"/>
      <c r="RSP152" s="21"/>
      <c r="RSQ152" s="21"/>
      <c r="RSR152" s="21"/>
      <c r="RSS152" s="21"/>
      <c r="RST152" s="21"/>
      <c r="RSU152" s="21"/>
      <c r="RSV152" s="21"/>
      <c r="RSW152" s="21"/>
      <c r="RSX152" s="21"/>
      <c r="RSY152" s="21"/>
      <c r="RSZ152" s="21"/>
      <c r="RTA152" s="21"/>
      <c r="RTB152" s="21"/>
      <c r="RTC152" s="21"/>
      <c r="RTD152" s="21"/>
      <c r="RTE152" s="21"/>
      <c r="RTF152" s="21"/>
      <c r="RTG152" s="21"/>
      <c r="RTH152" s="21"/>
      <c r="RTI152" s="21"/>
      <c r="RTJ152" s="21"/>
      <c r="RTK152" s="21"/>
      <c r="RTL152" s="21"/>
      <c r="RTM152" s="21"/>
      <c r="RTN152" s="21"/>
      <c r="RTO152" s="21"/>
      <c r="RTP152" s="21"/>
      <c r="RTQ152" s="21"/>
      <c r="RTR152" s="21"/>
      <c r="RTS152" s="21"/>
      <c r="RTT152" s="21"/>
      <c r="RTU152" s="21"/>
      <c r="RTV152" s="21"/>
      <c r="RTW152" s="21"/>
      <c r="RTX152" s="21"/>
      <c r="RTY152" s="21"/>
      <c r="RTZ152" s="21"/>
      <c r="RUA152" s="21"/>
      <c r="RUB152" s="21"/>
      <c r="RUC152" s="21"/>
      <c r="RUD152" s="21"/>
      <c r="RUE152" s="21"/>
      <c r="RUF152" s="21"/>
      <c r="RUG152" s="21"/>
      <c r="RUH152" s="21"/>
      <c r="RUI152" s="21"/>
      <c r="RUJ152" s="21"/>
      <c r="RUK152" s="21"/>
      <c r="RUL152" s="21"/>
      <c r="RUM152" s="21"/>
      <c r="RUN152" s="21"/>
      <c r="RUO152" s="21"/>
      <c r="RUP152" s="21"/>
      <c r="RUQ152" s="21"/>
      <c r="RUR152" s="21"/>
      <c r="RUS152" s="21"/>
      <c r="RUT152" s="21"/>
      <c r="RUU152" s="21"/>
      <c r="RUV152" s="21"/>
      <c r="RUW152" s="21"/>
      <c r="RUX152" s="21"/>
      <c r="RUY152" s="21"/>
      <c r="RUZ152" s="21"/>
      <c r="RVA152" s="21"/>
      <c r="RVB152" s="21"/>
      <c r="RVC152" s="21"/>
      <c r="RVD152" s="21"/>
      <c r="RVE152" s="21"/>
      <c r="RVF152" s="21"/>
      <c r="RVG152" s="21"/>
      <c r="RVH152" s="21"/>
      <c r="RVI152" s="21"/>
      <c r="RVJ152" s="21"/>
      <c r="RVK152" s="21"/>
      <c r="RVL152" s="21"/>
      <c r="RVM152" s="21"/>
      <c r="RVN152" s="21"/>
      <c r="RVO152" s="21"/>
      <c r="RVP152" s="21"/>
      <c r="RVQ152" s="21"/>
      <c r="RVR152" s="21"/>
      <c r="RVS152" s="21"/>
      <c r="RVT152" s="21"/>
      <c r="RVU152" s="21"/>
      <c r="RVV152" s="21"/>
      <c r="RVW152" s="21"/>
      <c r="RVX152" s="21"/>
      <c r="RVY152" s="21"/>
      <c r="RVZ152" s="21"/>
      <c r="RWA152" s="21"/>
      <c r="RWB152" s="21"/>
      <c r="RWC152" s="21"/>
      <c r="RWD152" s="21"/>
      <c r="RWE152" s="21"/>
      <c r="RWF152" s="21"/>
      <c r="RWG152" s="21"/>
      <c r="RWH152" s="21"/>
      <c r="RWI152" s="21"/>
      <c r="RWJ152" s="21"/>
      <c r="RWK152" s="21"/>
      <c r="RWL152" s="21"/>
      <c r="RWM152" s="21"/>
      <c r="RWN152" s="21"/>
      <c r="RWO152" s="21"/>
      <c r="RWP152" s="21"/>
      <c r="RWQ152" s="21"/>
      <c r="RWR152" s="21"/>
      <c r="RWS152" s="21"/>
      <c r="RWT152" s="21"/>
      <c r="RWU152" s="21"/>
      <c r="RWV152" s="21"/>
      <c r="RWW152" s="21"/>
      <c r="RWX152" s="21"/>
      <c r="RWY152" s="21"/>
      <c r="RWZ152" s="21"/>
      <c r="RXA152" s="21"/>
      <c r="RXB152" s="21"/>
      <c r="RXC152" s="21"/>
      <c r="RXD152" s="21"/>
      <c r="RXE152" s="21"/>
      <c r="RXF152" s="21"/>
      <c r="RXG152" s="21"/>
      <c r="RXH152" s="21"/>
      <c r="RXI152" s="21"/>
      <c r="RXJ152" s="21"/>
      <c r="RXK152" s="21"/>
      <c r="RXL152" s="21"/>
      <c r="RXM152" s="21"/>
      <c r="RXN152" s="21"/>
      <c r="RXO152" s="21"/>
      <c r="RXP152" s="21"/>
      <c r="RXQ152" s="21"/>
      <c r="RXR152" s="21"/>
      <c r="RXS152" s="21"/>
      <c r="RXT152" s="21"/>
      <c r="RXU152" s="21"/>
      <c r="RXV152" s="21"/>
      <c r="RXW152" s="21"/>
      <c r="RXX152" s="21"/>
      <c r="RXY152" s="21"/>
      <c r="RXZ152" s="21"/>
      <c r="RYA152" s="21"/>
      <c r="RYB152" s="21"/>
      <c r="RYC152" s="21"/>
      <c r="RYD152" s="21"/>
      <c r="RYE152" s="21"/>
      <c r="RYF152" s="21"/>
      <c r="RYG152" s="21"/>
      <c r="RYH152" s="21"/>
      <c r="RYI152" s="21"/>
      <c r="RYJ152" s="21"/>
      <c r="RYK152" s="21"/>
      <c r="RYL152" s="21"/>
      <c r="RYM152" s="21"/>
      <c r="RYN152" s="21"/>
      <c r="RYO152" s="21"/>
      <c r="RYP152" s="21"/>
      <c r="RYQ152" s="21"/>
      <c r="RYR152" s="21"/>
      <c r="RYS152" s="21"/>
      <c r="RYT152" s="21"/>
      <c r="RYU152" s="21"/>
      <c r="RYV152" s="21"/>
      <c r="RYW152" s="21"/>
      <c r="RYX152" s="21"/>
      <c r="RYY152" s="21"/>
      <c r="RYZ152" s="21"/>
      <c r="RZA152" s="21"/>
      <c r="RZB152" s="21"/>
      <c r="RZC152" s="21"/>
      <c r="RZD152" s="21"/>
      <c r="RZE152" s="21"/>
      <c r="RZF152" s="21"/>
      <c r="RZG152" s="21"/>
      <c r="RZH152" s="21"/>
      <c r="RZI152" s="21"/>
      <c r="RZJ152" s="21"/>
      <c r="RZK152" s="21"/>
      <c r="RZL152" s="21"/>
      <c r="RZM152" s="21"/>
      <c r="RZN152" s="21"/>
      <c r="RZO152" s="21"/>
      <c r="RZP152" s="21"/>
      <c r="RZQ152" s="21"/>
      <c r="RZR152" s="21"/>
      <c r="RZS152" s="21"/>
      <c r="RZT152" s="21"/>
      <c r="RZU152" s="21"/>
      <c r="RZV152" s="21"/>
      <c r="RZW152" s="21"/>
      <c r="RZX152" s="21"/>
      <c r="RZY152" s="21"/>
      <c r="RZZ152" s="21"/>
      <c r="SAA152" s="21"/>
      <c r="SAB152" s="21"/>
      <c r="SAC152" s="21"/>
      <c r="SAD152" s="21"/>
      <c r="SAE152" s="21"/>
      <c r="SAF152" s="21"/>
      <c r="SAG152" s="21"/>
      <c r="SAH152" s="21"/>
      <c r="SAI152" s="21"/>
      <c r="SAJ152" s="21"/>
      <c r="SAK152" s="21"/>
      <c r="SAL152" s="21"/>
      <c r="SAM152" s="21"/>
      <c r="SAN152" s="21"/>
      <c r="SAO152" s="21"/>
      <c r="SAP152" s="21"/>
      <c r="SAQ152" s="21"/>
      <c r="SAR152" s="21"/>
      <c r="SAS152" s="21"/>
      <c r="SAT152" s="21"/>
      <c r="SAU152" s="21"/>
      <c r="SAV152" s="21"/>
      <c r="SAW152" s="21"/>
      <c r="SAX152" s="21"/>
      <c r="SAY152" s="21"/>
      <c r="SAZ152" s="21"/>
      <c r="SBA152" s="21"/>
      <c r="SBB152" s="21"/>
      <c r="SBC152" s="21"/>
      <c r="SBD152" s="21"/>
      <c r="SBE152" s="21"/>
      <c r="SBF152" s="21"/>
      <c r="SBG152" s="21"/>
      <c r="SBH152" s="21"/>
      <c r="SBI152" s="21"/>
      <c r="SBJ152" s="21"/>
      <c r="SBK152" s="21"/>
      <c r="SBL152" s="21"/>
      <c r="SBM152" s="21"/>
      <c r="SBN152" s="21"/>
      <c r="SBO152" s="21"/>
      <c r="SBP152" s="21"/>
      <c r="SBQ152" s="21"/>
      <c r="SBR152" s="21"/>
      <c r="SBS152" s="21"/>
      <c r="SBT152" s="21"/>
      <c r="SBU152" s="21"/>
      <c r="SBV152" s="21"/>
      <c r="SBW152" s="21"/>
      <c r="SBX152" s="21"/>
      <c r="SBY152" s="21"/>
      <c r="SBZ152" s="21"/>
      <c r="SCA152" s="21"/>
      <c r="SCB152" s="21"/>
      <c r="SCC152" s="21"/>
      <c r="SCD152" s="21"/>
      <c r="SCE152" s="21"/>
      <c r="SCF152" s="21"/>
      <c r="SCG152" s="21"/>
      <c r="SCH152" s="21"/>
      <c r="SCI152" s="21"/>
      <c r="SCJ152" s="21"/>
      <c r="SCK152" s="21"/>
      <c r="SCL152" s="21"/>
      <c r="SCM152" s="21"/>
      <c r="SCN152" s="21"/>
      <c r="SCO152" s="21"/>
      <c r="SCP152" s="21"/>
      <c r="SCQ152" s="21"/>
      <c r="SCR152" s="21"/>
      <c r="SCS152" s="21"/>
      <c r="SCT152" s="21"/>
      <c r="SCU152" s="21"/>
      <c r="SCV152" s="21"/>
      <c r="SCW152" s="21"/>
      <c r="SCX152" s="21"/>
      <c r="SCY152" s="21"/>
      <c r="SCZ152" s="21"/>
      <c r="SDA152" s="21"/>
      <c r="SDB152" s="21"/>
      <c r="SDC152" s="21"/>
      <c r="SDD152" s="21"/>
      <c r="SDE152" s="21"/>
      <c r="SDF152" s="21"/>
      <c r="SDG152" s="21"/>
      <c r="SDH152" s="21"/>
      <c r="SDI152" s="21"/>
      <c r="SDJ152" s="21"/>
      <c r="SDK152" s="21"/>
      <c r="SDL152" s="21"/>
      <c r="SDM152" s="21"/>
      <c r="SDN152" s="21"/>
      <c r="SDO152" s="21"/>
      <c r="SDP152" s="21"/>
      <c r="SDQ152" s="21"/>
      <c r="SDR152" s="21"/>
      <c r="SDS152" s="21"/>
      <c r="SDT152" s="21"/>
      <c r="SDU152" s="21"/>
      <c r="SDV152" s="21"/>
      <c r="SDW152" s="21"/>
      <c r="SDX152" s="21"/>
      <c r="SDY152" s="21"/>
      <c r="SDZ152" s="21"/>
      <c r="SEA152" s="21"/>
      <c r="SEB152" s="21"/>
      <c r="SEC152" s="21"/>
      <c r="SED152" s="21"/>
      <c r="SEE152" s="21"/>
      <c r="SEF152" s="21"/>
      <c r="SEG152" s="21"/>
      <c r="SEH152" s="21"/>
      <c r="SEI152" s="21"/>
      <c r="SEJ152" s="21"/>
      <c r="SEK152" s="21"/>
      <c r="SEL152" s="21"/>
      <c r="SEM152" s="21"/>
      <c r="SEN152" s="21"/>
      <c r="SEO152" s="21"/>
      <c r="SEP152" s="21"/>
      <c r="SEQ152" s="21"/>
      <c r="SER152" s="21"/>
      <c r="SES152" s="21"/>
      <c r="SET152" s="21"/>
      <c r="SEU152" s="21"/>
      <c r="SEV152" s="21"/>
      <c r="SEW152" s="21"/>
      <c r="SEX152" s="21"/>
      <c r="SEY152" s="21"/>
      <c r="SEZ152" s="21"/>
      <c r="SFA152" s="21"/>
      <c r="SFB152" s="21"/>
      <c r="SFC152" s="21"/>
      <c r="SFD152" s="21"/>
      <c r="SFE152" s="21"/>
      <c r="SFF152" s="21"/>
      <c r="SFG152" s="21"/>
      <c r="SFH152" s="21"/>
      <c r="SFI152" s="21"/>
      <c r="SFJ152" s="21"/>
      <c r="SFK152" s="21"/>
      <c r="SFL152" s="21"/>
      <c r="SFM152" s="21"/>
      <c r="SFN152" s="21"/>
      <c r="SFO152" s="21"/>
      <c r="SFP152" s="21"/>
      <c r="SFQ152" s="21"/>
      <c r="SFR152" s="21"/>
      <c r="SFS152" s="21"/>
      <c r="SFT152" s="21"/>
      <c r="SFU152" s="21"/>
      <c r="SFV152" s="21"/>
      <c r="SFW152" s="21"/>
      <c r="SFX152" s="21"/>
      <c r="SFY152" s="21"/>
      <c r="SFZ152" s="21"/>
      <c r="SGA152" s="21"/>
      <c r="SGB152" s="21"/>
      <c r="SGC152" s="21"/>
      <c r="SGD152" s="21"/>
      <c r="SGE152" s="21"/>
      <c r="SGF152" s="21"/>
      <c r="SGG152" s="21"/>
      <c r="SGH152" s="21"/>
      <c r="SGI152" s="21"/>
      <c r="SGJ152" s="21"/>
      <c r="SGK152" s="21"/>
      <c r="SGL152" s="21"/>
      <c r="SGM152" s="21"/>
      <c r="SGN152" s="21"/>
      <c r="SGO152" s="21"/>
      <c r="SGP152" s="21"/>
      <c r="SGQ152" s="21"/>
      <c r="SGR152" s="21"/>
      <c r="SGS152" s="21"/>
      <c r="SGT152" s="21"/>
      <c r="SGU152" s="21"/>
      <c r="SGV152" s="21"/>
      <c r="SGW152" s="21"/>
      <c r="SGX152" s="21"/>
      <c r="SGY152" s="21"/>
      <c r="SGZ152" s="21"/>
      <c r="SHA152" s="21"/>
      <c r="SHB152" s="21"/>
      <c r="SHC152" s="21"/>
      <c r="SHD152" s="21"/>
      <c r="SHE152" s="21"/>
      <c r="SHF152" s="21"/>
      <c r="SHG152" s="21"/>
      <c r="SHH152" s="21"/>
      <c r="SHI152" s="21"/>
      <c r="SHJ152" s="21"/>
      <c r="SHK152" s="21"/>
      <c r="SHL152" s="21"/>
      <c r="SHM152" s="21"/>
      <c r="SHN152" s="21"/>
      <c r="SHO152" s="21"/>
      <c r="SHP152" s="21"/>
      <c r="SHQ152" s="21"/>
      <c r="SHR152" s="21"/>
      <c r="SHS152" s="21"/>
      <c r="SHT152" s="21"/>
      <c r="SHU152" s="21"/>
      <c r="SHV152" s="21"/>
      <c r="SHW152" s="21"/>
      <c r="SHX152" s="21"/>
      <c r="SHY152" s="21"/>
      <c r="SHZ152" s="21"/>
      <c r="SIA152" s="21"/>
      <c r="SIB152" s="21"/>
      <c r="SIC152" s="21"/>
      <c r="SID152" s="21"/>
      <c r="SIE152" s="21"/>
      <c r="SIF152" s="21"/>
      <c r="SIG152" s="21"/>
      <c r="SIH152" s="21"/>
      <c r="SII152" s="21"/>
      <c r="SIJ152" s="21"/>
      <c r="SIK152" s="21"/>
      <c r="SIL152" s="21"/>
      <c r="SIM152" s="21"/>
      <c r="SIN152" s="21"/>
      <c r="SIO152" s="21"/>
      <c r="SIP152" s="21"/>
      <c r="SIQ152" s="21"/>
      <c r="SIR152" s="21"/>
      <c r="SIS152" s="21"/>
      <c r="SIT152" s="21"/>
      <c r="SIU152" s="21"/>
      <c r="SIV152" s="21"/>
      <c r="SIW152" s="21"/>
      <c r="SIX152" s="21"/>
      <c r="SIY152" s="21"/>
      <c r="SIZ152" s="21"/>
      <c r="SJA152" s="21"/>
      <c r="SJB152" s="21"/>
      <c r="SJC152" s="21"/>
      <c r="SJD152" s="21"/>
      <c r="SJE152" s="21"/>
      <c r="SJF152" s="21"/>
      <c r="SJG152" s="21"/>
      <c r="SJH152" s="21"/>
      <c r="SJI152" s="21"/>
      <c r="SJJ152" s="21"/>
      <c r="SJK152" s="21"/>
      <c r="SJL152" s="21"/>
      <c r="SJM152" s="21"/>
      <c r="SJN152" s="21"/>
      <c r="SJO152" s="21"/>
      <c r="SJP152" s="21"/>
      <c r="SJQ152" s="21"/>
      <c r="SJR152" s="21"/>
      <c r="SJS152" s="21"/>
      <c r="SJT152" s="21"/>
      <c r="SJU152" s="21"/>
      <c r="SJV152" s="21"/>
      <c r="SJW152" s="21"/>
      <c r="SJX152" s="21"/>
      <c r="SJY152" s="21"/>
      <c r="SJZ152" s="21"/>
      <c r="SKA152" s="21"/>
      <c r="SKB152" s="21"/>
      <c r="SKC152" s="21"/>
      <c r="SKD152" s="21"/>
      <c r="SKE152" s="21"/>
      <c r="SKF152" s="21"/>
      <c r="SKG152" s="21"/>
      <c r="SKH152" s="21"/>
      <c r="SKI152" s="21"/>
      <c r="SKJ152" s="21"/>
      <c r="SKK152" s="21"/>
      <c r="SKL152" s="21"/>
      <c r="SKM152" s="21"/>
      <c r="SKN152" s="21"/>
      <c r="SKO152" s="21"/>
      <c r="SKP152" s="21"/>
      <c r="SKQ152" s="21"/>
      <c r="SKR152" s="21"/>
      <c r="SKS152" s="21"/>
      <c r="SKT152" s="21"/>
      <c r="SKU152" s="21"/>
      <c r="SKV152" s="21"/>
      <c r="SKW152" s="21"/>
      <c r="SKX152" s="21"/>
      <c r="SKY152" s="21"/>
      <c r="SKZ152" s="21"/>
      <c r="SLA152" s="21"/>
      <c r="SLB152" s="21"/>
      <c r="SLC152" s="21"/>
      <c r="SLD152" s="21"/>
      <c r="SLE152" s="21"/>
      <c r="SLF152" s="21"/>
      <c r="SLG152" s="21"/>
      <c r="SLH152" s="21"/>
      <c r="SLI152" s="21"/>
      <c r="SLJ152" s="21"/>
      <c r="SLK152" s="21"/>
      <c r="SLL152" s="21"/>
      <c r="SLM152" s="21"/>
      <c r="SLN152" s="21"/>
      <c r="SLO152" s="21"/>
      <c r="SLP152" s="21"/>
      <c r="SLQ152" s="21"/>
      <c r="SLR152" s="21"/>
      <c r="SLS152" s="21"/>
      <c r="SLT152" s="21"/>
      <c r="SLU152" s="21"/>
      <c r="SLV152" s="21"/>
      <c r="SLW152" s="21"/>
      <c r="SLX152" s="21"/>
      <c r="SLY152" s="21"/>
      <c r="SLZ152" s="21"/>
      <c r="SMA152" s="21"/>
      <c r="SMB152" s="21"/>
      <c r="SMC152" s="21"/>
      <c r="SMD152" s="21"/>
      <c r="SME152" s="21"/>
      <c r="SMF152" s="21"/>
      <c r="SMG152" s="21"/>
      <c r="SMH152" s="21"/>
      <c r="SMI152" s="21"/>
      <c r="SMJ152" s="21"/>
      <c r="SMK152" s="21"/>
      <c r="SML152" s="21"/>
      <c r="SMM152" s="21"/>
      <c r="SMN152" s="21"/>
      <c r="SMO152" s="21"/>
      <c r="SMP152" s="21"/>
      <c r="SMQ152" s="21"/>
      <c r="SMR152" s="21"/>
      <c r="SMS152" s="21"/>
      <c r="SMT152" s="21"/>
      <c r="SMU152" s="21"/>
      <c r="SMV152" s="21"/>
      <c r="SMW152" s="21"/>
      <c r="SMX152" s="21"/>
      <c r="SMY152" s="21"/>
      <c r="SMZ152" s="21"/>
      <c r="SNA152" s="21"/>
      <c r="SNB152" s="21"/>
      <c r="SNC152" s="21"/>
      <c r="SND152" s="21"/>
      <c r="SNE152" s="21"/>
      <c r="SNF152" s="21"/>
      <c r="SNG152" s="21"/>
      <c r="SNH152" s="21"/>
      <c r="SNI152" s="21"/>
      <c r="SNJ152" s="21"/>
      <c r="SNK152" s="21"/>
      <c r="SNL152" s="21"/>
      <c r="SNM152" s="21"/>
      <c r="SNN152" s="21"/>
      <c r="SNO152" s="21"/>
      <c r="SNP152" s="21"/>
      <c r="SNQ152" s="21"/>
      <c r="SNR152" s="21"/>
      <c r="SNS152" s="21"/>
      <c r="SNT152" s="21"/>
      <c r="SNU152" s="21"/>
      <c r="SNV152" s="21"/>
      <c r="SNW152" s="21"/>
      <c r="SNX152" s="21"/>
      <c r="SNY152" s="21"/>
      <c r="SNZ152" s="21"/>
      <c r="SOA152" s="21"/>
      <c r="SOB152" s="21"/>
      <c r="SOC152" s="21"/>
      <c r="SOD152" s="21"/>
      <c r="SOE152" s="21"/>
      <c r="SOF152" s="21"/>
      <c r="SOG152" s="21"/>
      <c r="SOH152" s="21"/>
      <c r="SOI152" s="21"/>
      <c r="SOJ152" s="21"/>
      <c r="SOK152" s="21"/>
      <c r="SOL152" s="21"/>
      <c r="SOM152" s="21"/>
      <c r="SON152" s="21"/>
      <c r="SOO152" s="21"/>
      <c r="SOP152" s="21"/>
      <c r="SOQ152" s="21"/>
      <c r="SOR152" s="21"/>
      <c r="SOS152" s="21"/>
      <c r="SOT152" s="21"/>
      <c r="SOU152" s="21"/>
      <c r="SOV152" s="21"/>
      <c r="SOW152" s="21"/>
      <c r="SOX152" s="21"/>
      <c r="SOY152" s="21"/>
      <c r="SOZ152" s="21"/>
      <c r="SPA152" s="21"/>
      <c r="SPB152" s="21"/>
      <c r="SPC152" s="21"/>
      <c r="SPD152" s="21"/>
      <c r="SPE152" s="21"/>
      <c r="SPF152" s="21"/>
      <c r="SPG152" s="21"/>
      <c r="SPH152" s="21"/>
      <c r="SPI152" s="21"/>
      <c r="SPJ152" s="21"/>
      <c r="SPK152" s="21"/>
      <c r="SPL152" s="21"/>
      <c r="SPM152" s="21"/>
      <c r="SPN152" s="21"/>
      <c r="SPO152" s="21"/>
      <c r="SPP152" s="21"/>
      <c r="SPQ152" s="21"/>
      <c r="SPR152" s="21"/>
      <c r="SPS152" s="21"/>
      <c r="SPT152" s="21"/>
      <c r="SPU152" s="21"/>
      <c r="SPV152" s="21"/>
      <c r="SPW152" s="21"/>
      <c r="SPX152" s="21"/>
      <c r="SPY152" s="21"/>
      <c r="SPZ152" s="21"/>
      <c r="SQA152" s="21"/>
      <c r="SQB152" s="21"/>
      <c r="SQC152" s="21"/>
      <c r="SQD152" s="21"/>
      <c r="SQE152" s="21"/>
      <c r="SQF152" s="21"/>
      <c r="SQG152" s="21"/>
      <c r="SQH152" s="21"/>
      <c r="SQI152" s="21"/>
      <c r="SQJ152" s="21"/>
      <c r="SQK152" s="21"/>
      <c r="SQL152" s="21"/>
      <c r="SQM152" s="21"/>
      <c r="SQN152" s="21"/>
      <c r="SQO152" s="21"/>
      <c r="SQP152" s="21"/>
      <c r="SQQ152" s="21"/>
      <c r="SQR152" s="21"/>
      <c r="SQS152" s="21"/>
      <c r="SQT152" s="21"/>
      <c r="SQU152" s="21"/>
      <c r="SQV152" s="21"/>
      <c r="SQW152" s="21"/>
      <c r="SQX152" s="21"/>
      <c r="SQY152" s="21"/>
      <c r="SQZ152" s="21"/>
      <c r="SRA152" s="21"/>
      <c r="SRB152" s="21"/>
      <c r="SRC152" s="21"/>
      <c r="SRD152" s="21"/>
      <c r="SRE152" s="21"/>
      <c r="SRF152" s="21"/>
      <c r="SRG152" s="21"/>
      <c r="SRH152" s="21"/>
      <c r="SRI152" s="21"/>
      <c r="SRJ152" s="21"/>
      <c r="SRK152" s="21"/>
      <c r="SRL152" s="21"/>
      <c r="SRM152" s="21"/>
      <c r="SRN152" s="21"/>
      <c r="SRO152" s="21"/>
      <c r="SRP152" s="21"/>
      <c r="SRQ152" s="21"/>
      <c r="SRR152" s="21"/>
      <c r="SRS152" s="21"/>
      <c r="SRT152" s="21"/>
      <c r="SRU152" s="21"/>
      <c r="SRV152" s="21"/>
      <c r="SRW152" s="21"/>
      <c r="SRX152" s="21"/>
      <c r="SRY152" s="21"/>
      <c r="SRZ152" s="21"/>
      <c r="SSA152" s="21"/>
      <c r="SSB152" s="21"/>
      <c r="SSC152" s="21"/>
      <c r="SSD152" s="21"/>
      <c r="SSE152" s="21"/>
      <c r="SSF152" s="21"/>
      <c r="SSG152" s="21"/>
      <c r="SSH152" s="21"/>
      <c r="SSI152" s="21"/>
      <c r="SSJ152" s="21"/>
      <c r="SSK152" s="21"/>
      <c r="SSL152" s="21"/>
      <c r="SSM152" s="21"/>
      <c r="SSN152" s="21"/>
      <c r="SSO152" s="21"/>
      <c r="SSP152" s="21"/>
      <c r="SSQ152" s="21"/>
      <c r="SSR152" s="21"/>
      <c r="SSS152" s="21"/>
      <c r="SST152" s="21"/>
      <c r="SSU152" s="21"/>
      <c r="SSV152" s="21"/>
      <c r="SSW152" s="21"/>
      <c r="SSX152" s="21"/>
      <c r="SSY152" s="21"/>
      <c r="SSZ152" s="21"/>
      <c r="STA152" s="21"/>
      <c r="STB152" s="21"/>
      <c r="STC152" s="21"/>
      <c r="STD152" s="21"/>
      <c r="STE152" s="21"/>
      <c r="STF152" s="21"/>
      <c r="STG152" s="21"/>
      <c r="STH152" s="21"/>
      <c r="STI152" s="21"/>
      <c r="STJ152" s="21"/>
      <c r="STK152" s="21"/>
      <c r="STL152" s="21"/>
      <c r="STM152" s="21"/>
      <c r="STN152" s="21"/>
      <c r="STO152" s="21"/>
      <c r="STP152" s="21"/>
      <c r="STQ152" s="21"/>
      <c r="STR152" s="21"/>
      <c r="STS152" s="21"/>
      <c r="STT152" s="21"/>
      <c r="STU152" s="21"/>
      <c r="STV152" s="21"/>
      <c r="STW152" s="21"/>
      <c r="STX152" s="21"/>
      <c r="STY152" s="21"/>
      <c r="STZ152" s="21"/>
      <c r="SUA152" s="21"/>
      <c r="SUB152" s="21"/>
      <c r="SUC152" s="21"/>
      <c r="SUD152" s="21"/>
      <c r="SUE152" s="21"/>
      <c r="SUF152" s="21"/>
      <c r="SUG152" s="21"/>
      <c r="SUH152" s="21"/>
      <c r="SUI152" s="21"/>
      <c r="SUJ152" s="21"/>
      <c r="SUK152" s="21"/>
      <c r="SUL152" s="21"/>
      <c r="SUM152" s="21"/>
      <c r="SUN152" s="21"/>
      <c r="SUO152" s="21"/>
      <c r="SUP152" s="21"/>
      <c r="SUQ152" s="21"/>
      <c r="SUR152" s="21"/>
      <c r="SUS152" s="21"/>
      <c r="SUT152" s="21"/>
      <c r="SUU152" s="21"/>
      <c r="SUV152" s="21"/>
      <c r="SUW152" s="21"/>
      <c r="SUX152" s="21"/>
      <c r="SUY152" s="21"/>
      <c r="SUZ152" s="21"/>
      <c r="SVA152" s="21"/>
      <c r="SVB152" s="21"/>
      <c r="SVC152" s="21"/>
      <c r="SVD152" s="21"/>
      <c r="SVE152" s="21"/>
      <c r="SVF152" s="21"/>
      <c r="SVG152" s="21"/>
      <c r="SVH152" s="21"/>
      <c r="SVI152" s="21"/>
      <c r="SVJ152" s="21"/>
      <c r="SVK152" s="21"/>
      <c r="SVL152" s="21"/>
      <c r="SVM152" s="21"/>
      <c r="SVN152" s="21"/>
      <c r="SVO152" s="21"/>
      <c r="SVP152" s="21"/>
      <c r="SVQ152" s="21"/>
      <c r="SVR152" s="21"/>
      <c r="SVS152" s="21"/>
      <c r="SVT152" s="21"/>
      <c r="SVU152" s="21"/>
      <c r="SVV152" s="21"/>
      <c r="SVW152" s="21"/>
      <c r="SVX152" s="21"/>
      <c r="SVY152" s="21"/>
      <c r="SVZ152" s="21"/>
      <c r="SWA152" s="21"/>
      <c r="SWB152" s="21"/>
      <c r="SWC152" s="21"/>
      <c r="SWD152" s="21"/>
      <c r="SWE152" s="21"/>
      <c r="SWF152" s="21"/>
      <c r="SWG152" s="21"/>
      <c r="SWH152" s="21"/>
      <c r="SWI152" s="21"/>
      <c r="SWJ152" s="21"/>
      <c r="SWK152" s="21"/>
      <c r="SWL152" s="21"/>
      <c r="SWM152" s="21"/>
      <c r="SWN152" s="21"/>
      <c r="SWO152" s="21"/>
      <c r="SWP152" s="21"/>
      <c r="SWQ152" s="21"/>
      <c r="SWR152" s="21"/>
      <c r="SWS152" s="21"/>
      <c r="SWT152" s="21"/>
      <c r="SWU152" s="21"/>
      <c r="SWV152" s="21"/>
      <c r="SWW152" s="21"/>
      <c r="SWX152" s="21"/>
      <c r="SWY152" s="21"/>
      <c r="SWZ152" s="21"/>
      <c r="SXA152" s="21"/>
      <c r="SXB152" s="21"/>
      <c r="SXC152" s="21"/>
      <c r="SXD152" s="21"/>
      <c r="SXE152" s="21"/>
      <c r="SXF152" s="21"/>
      <c r="SXG152" s="21"/>
      <c r="SXH152" s="21"/>
      <c r="SXI152" s="21"/>
      <c r="SXJ152" s="21"/>
      <c r="SXK152" s="21"/>
      <c r="SXL152" s="21"/>
      <c r="SXM152" s="21"/>
      <c r="SXN152" s="21"/>
      <c r="SXO152" s="21"/>
      <c r="SXP152" s="21"/>
      <c r="SXQ152" s="21"/>
      <c r="SXR152" s="21"/>
      <c r="SXS152" s="21"/>
      <c r="SXT152" s="21"/>
      <c r="SXU152" s="21"/>
      <c r="SXV152" s="21"/>
      <c r="SXW152" s="21"/>
      <c r="SXX152" s="21"/>
      <c r="SXY152" s="21"/>
      <c r="SXZ152" s="21"/>
      <c r="SYA152" s="21"/>
      <c r="SYB152" s="21"/>
      <c r="SYC152" s="21"/>
      <c r="SYD152" s="21"/>
      <c r="SYE152" s="21"/>
      <c r="SYF152" s="21"/>
      <c r="SYG152" s="21"/>
      <c r="SYH152" s="21"/>
      <c r="SYI152" s="21"/>
      <c r="SYJ152" s="21"/>
      <c r="SYK152" s="21"/>
      <c r="SYL152" s="21"/>
      <c r="SYM152" s="21"/>
      <c r="SYN152" s="21"/>
      <c r="SYO152" s="21"/>
      <c r="SYP152" s="21"/>
      <c r="SYQ152" s="21"/>
      <c r="SYR152" s="21"/>
      <c r="SYS152" s="21"/>
      <c r="SYT152" s="21"/>
      <c r="SYU152" s="21"/>
      <c r="SYV152" s="21"/>
      <c r="SYW152" s="21"/>
      <c r="SYX152" s="21"/>
      <c r="SYY152" s="21"/>
      <c r="SYZ152" s="21"/>
      <c r="SZA152" s="21"/>
      <c r="SZB152" s="21"/>
      <c r="SZC152" s="21"/>
      <c r="SZD152" s="21"/>
      <c r="SZE152" s="21"/>
      <c r="SZF152" s="21"/>
      <c r="SZG152" s="21"/>
      <c r="SZH152" s="21"/>
      <c r="SZI152" s="21"/>
      <c r="SZJ152" s="21"/>
      <c r="SZK152" s="21"/>
      <c r="SZL152" s="21"/>
      <c r="SZM152" s="21"/>
      <c r="SZN152" s="21"/>
      <c r="SZO152" s="21"/>
      <c r="SZP152" s="21"/>
      <c r="SZQ152" s="21"/>
      <c r="SZR152" s="21"/>
      <c r="SZS152" s="21"/>
      <c r="SZT152" s="21"/>
      <c r="SZU152" s="21"/>
      <c r="SZV152" s="21"/>
      <c r="SZW152" s="21"/>
      <c r="SZX152" s="21"/>
      <c r="SZY152" s="21"/>
      <c r="SZZ152" s="21"/>
      <c r="TAA152" s="21"/>
      <c r="TAB152" s="21"/>
      <c r="TAC152" s="21"/>
      <c r="TAD152" s="21"/>
      <c r="TAE152" s="21"/>
      <c r="TAF152" s="21"/>
      <c r="TAG152" s="21"/>
      <c r="TAH152" s="21"/>
      <c r="TAI152" s="21"/>
      <c r="TAJ152" s="21"/>
      <c r="TAK152" s="21"/>
      <c r="TAL152" s="21"/>
      <c r="TAM152" s="21"/>
      <c r="TAN152" s="21"/>
      <c r="TAO152" s="21"/>
      <c r="TAP152" s="21"/>
      <c r="TAQ152" s="21"/>
      <c r="TAR152" s="21"/>
      <c r="TAS152" s="21"/>
      <c r="TAT152" s="21"/>
      <c r="TAU152" s="21"/>
      <c r="TAV152" s="21"/>
      <c r="TAW152" s="21"/>
      <c r="TAX152" s="21"/>
      <c r="TAY152" s="21"/>
      <c r="TAZ152" s="21"/>
      <c r="TBA152" s="21"/>
      <c r="TBB152" s="21"/>
      <c r="TBC152" s="21"/>
      <c r="TBD152" s="21"/>
      <c r="TBE152" s="21"/>
      <c r="TBF152" s="21"/>
      <c r="TBG152" s="21"/>
      <c r="TBH152" s="21"/>
      <c r="TBI152" s="21"/>
      <c r="TBJ152" s="21"/>
      <c r="TBK152" s="21"/>
      <c r="TBL152" s="21"/>
      <c r="TBM152" s="21"/>
      <c r="TBN152" s="21"/>
      <c r="TBO152" s="21"/>
      <c r="TBP152" s="21"/>
      <c r="TBQ152" s="21"/>
      <c r="TBR152" s="21"/>
      <c r="TBS152" s="21"/>
      <c r="TBT152" s="21"/>
      <c r="TBU152" s="21"/>
      <c r="TBV152" s="21"/>
      <c r="TBW152" s="21"/>
      <c r="TBX152" s="21"/>
      <c r="TBY152" s="21"/>
      <c r="TBZ152" s="21"/>
      <c r="TCA152" s="21"/>
      <c r="TCB152" s="21"/>
      <c r="TCC152" s="21"/>
      <c r="TCD152" s="21"/>
      <c r="TCE152" s="21"/>
      <c r="TCF152" s="21"/>
      <c r="TCG152" s="21"/>
      <c r="TCH152" s="21"/>
      <c r="TCI152" s="21"/>
      <c r="TCJ152" s="21"/>
      <c r="TCK152" s="21"/>
      <c r="TCL152" s="21"/>
      <c r="TCM152" s="21"/>
      <c r="TCN152" s="21"/>
      <c r="TCO152" s="21"/>
      <c r="TCP152" s="21"/>
      <c r="TCQ152" s="21"/>
      <c r="TCR152" s="21"/>
      <c r="TCS152" s="21"/>
      <c r="TCT152" s="21"/>
      <c r="TCU152" s="21"/>
      <c r="TCV152" s="21"/>
      <c r="TCW152" s="21"/>
      <c r="TCX152" s="21"/>
      <c r="TCY152" s="21"/>
      <c r="TCZ152" s="21"/>
      <c r="TDA152" s="21"/>
      <c r="TDB152" s="21"/>
      <c r="TDC152" s="21"/>
      <c r="TDD152" s="21"/>
      <c r="TDE152" s="21"/>
      <c r="TDF152" s="21"/>
      <c r="TDG152" s="21"/>
      <c r="TDH152" s="21"/>
      <c r="TDI152" s="21"/>
      <c r="TDJ152" s="21"/>
      <c r="TDK152" s="21"/>
      <c r="TDL152" s="21"/>
      <c r="TDM152" s="21"/>
      <c r="TDN152" s="21"/>
      <c r="TDO152" s="21"/>
      <c r="TDP152" s="21"/>
      <c r="TDQ152" s="21"/>
      <c r="TDR152" s="21"/>
      <c r="TDS152" s="21"/>
      <c r="TDT152" s="21"/>
      <c r="TDU152" s="21"/>
      <c r="TDV152" s="21"/>
      <c r="TDW152" s="21"/>
      <c r="TDX152" s="21"/>
      <c r="TDY152" s="21"/>
      <c r="TDZ152" s="21"/>
      <c r="TEA152" s="21"/>
      <c r="TEB152" s="21"/>
      <c r="TEC152" s="21"/>
      <c r="TED152" s="21"/>
      <c r="TEE152" s="21"/>
      <c r="TEF152" s="21"/>
      <c r="TEG152" s="21"/>
      <c r="TEH152" s="21"/>
      <c r="TEI152" s="21"/>
      <c r="TEJ152" s="21"/>
      <c r="TEK152" s="21"/>
      <c r="TEL152" s="21"/>
      <c r="TEM152" s="21"/>
      <c r="TEN152" s="21"/>
      <c r="TEO152" s="21"/>
      <c r="TEP152" s="21"/>
      <c r="TEQ152" s="21"/>
      <c r="TER152" s="21"/>
      <c r="TES152" s="21"/>
      <c r="TET152" s="21"/>
      <c r="TEU152" s="21"/>
      <c r="TEV152" s="21"/>
      <c r="TEW152" s="21"/>
      <c r="TEX152" s="21"/>
      <c r="TEY152" s="21"/>
      <c r="TEZ152" s="21"/>
      <c r="TFA152" s="21"/>
      <c r="TFB152" s="21"/>
      <c r="TFC152" s="21"/>
      <c r="TFD152" s="21"/>
      <c r="TFE152" s="21"/>
      <c r="TFF152" s="21"/>
      <c r="TFG152" s="21"/>
      <c r="TFH152" s="21"/>
      <c r="TFI152" s="21"/>
      <c r="TFJ152" s="21"/>
      <c r="TFK152" s="21"/>
      <c r="TFL152" s="21"/>
      <c r="TFM152" s="21"/>
      <c r="TFN152" s="21"/>
      <c r="TFO152" s="21"/>
      <c r="TFP152" s="21"/>
      <c r="TFQ152" s="21"/>
      <c r="TFR152" s="21"/>
      <c r="TFS152" s="21"/>
      <c r="TFT152" s="21"/>
      <c r="TFU152" s="21"/>
      <c r="TFV152" s="21"/>
      <c r="TFW152" s="21"/>
      <c r="TFX152" s="21"/>
      <c r="TFY152" s="21"/>
      <c r="TFZ152" s="21"/>
      <c r="TGA152" s="21"/>
      <c r="TGB152" s="21"/>
      <c r="TGC152" s="21"/>
      <c r="TGD152" s="21"/>
      <c r="TGE152" s="21"/>
      <c r="TGF152" s="21"/>
      <c r="TGG152" s="21"/>
      <c r="TGH152" s="21"/>
      <c r="TGI152" s="21"/>
      <c r="TGJ152" s="21"/>
      <c r="TGK152" s="21"/>
      <c r="TGL152" s="21"/>
      <c r="TGM152" s="21"/>
      <c r="TGN152" s="21"/>
      <c r="TGO152" s="21"/>
      <c r="TGP152" s="21"/>
      <c r="TGQ152" s="21"/>
      <c r="TGR152" s="21"/>
      <c r="TGS152" s="21"/>
      <c r="TGT152" s="21"/>
      <c r="TGU152" s="21"/>
      <c r="TGV152" s="21"/>
      <c r="TGW152" s="21"/>
      <c r="TGX152" s="21"/>
      <c r="TGY152" s="21"/>
      <c r="TGZ152" s="21"/>
      <c r="THA152" s="21"/>
      <c r="THB152" s="21"/>
      <c r="THC152" s="21"/>
      <c r="THD152" s="21"/>
      <c r="THE152" s="21"/>
      <c r="THF152" s="21"/>
      <c r="THG152" s="21"/>
      <c r="THH152" s="21"/>
      <c r="THI152" s="21"/>
      <c r="THJ152" s="21"/>
      <c r="THK152" s="21"/>
      <c r="THL152" s="21"/>
      <c r="THM152" s="21"/>
      <c r="THN152" s="21"/>
      <c r="THO152" s="21"/>
      <c r="THP152" s="21"/>
      <c r="THQ152" s="21"/>
      <c r="THR152" s="21"/>
      <c r="THS152" s="21"/>
      <c r="THT152" s="21"/>
      <c r="THU152" s="21"/>
      <c r="THV152" s="21"/>
      <c r="THW152" s="21"/>
      <c r="THX152" s="21"/>
      <c r="THY152" s="21"/>
      <c r="THZ152" s="21"/>
      <c r="TIA152" s="21"/>
      <c r="TIB152" s="21"/>
      <c r="TIC152" s="21"/>
      <c r="TID152" s="21"/>
      <c r="TIE152" s="21"/>
      <c r="TIF152" s="21"/>
      <c r="TIG152" s="21"/>
      <c r="TIH152" s="21"/>
      <c r="TII152" s="21"/>
      <c r="TIJ152" s="21"/>
      <c r="TIK152" s="21"/>
      <c r="TIL152" s="21"/>
      <c r="TIM152" s="21"/>
      <c r="TIN152" s="21"/>
      <c r="TIO152" s="21"/>
      <c r="TIP152" s="21"/>
      <c r="TIQ152" s="21"/>
      <c r="TIR152" s="21"/>
      <c r="TIS152" s="21"/>
      <c r="TIT152" s="21"/>
      <c r="TIU152" s="21"/>
      <c r="TIV152" s="21"/>
      <c r="TIW152" s="21"/>
      <c r="TIX152" s="21"/>
      <c r="TIY152" s="21"/>
      <c r="TIZ152" s="21"/>
      <c r="TJA152" s="21"/>
      <c r="TJB152" s="21"/>
      <c r="TJC152" s="21"/>
      <c r="TJD152" s="21"/>
      <c r="TJE152" s="21"/>
      <c r="TJF152" s="21"/>
      <c r="TJG152" s="21"/>
      <c r="TJH152" s="21"/>
      <c r="TJI152" s="21"/>
      <c r="TJJ152" s="21"/>
      <c r="TJK152" s="21"/>
      <c r="TJL152" s="21"/>
      <c r="TJM152" s="21"/>
      <c r="TJN152" s="21"/>
      <c r="TJO152" s="21"/>
      <c r="TJP152" s="21"/>
      <c r="TJQ152" s="21"/>
      <c r="TJR152" s="21"/>
      <c r="TJS152" s="21"/>
      <c r="TJT152" s="21"/>
      <c r="TJU152" s="21"/>
      <c r="TJV152" s="21"/>
      <c r="TJW152" s="21"/>
      <c r="TJX152" s="21"/>
      <c r="TJY152" s="21"/>
      <c r="TJZ152" s="21"/>
      <c r="TKA152" s="21"/>
      <c r="TKB152" s="21"/>
      <c r="TKC152" s="21"/>
      <c r="TKD152" s="21"/>
      <c r="TKE152" s="21"/>
      <c r="TKF152" s="21"/>
      <c r="TKG152" s="21"/>
      <c r="TKH152" s="21"/>
      <c r="TKI152" s="21"/>
      <c r="TKJ152" s="21"/>
      <c r="TKK152" s="21"/>
      <c r="TKL152" s="21"/>
      <c r="TKM152" s="21"/>
      <c r="TKN152" s="21"/>
      <c r="TKO152" s="21"/>
      <c r="TKP152" s="21"/>
      <c r="TKQ152" s="21"/>
      <c r="TKR152" s="21"/>
      <c r="TKS152" s="21"/>
      <c r="TKT152" s="21"/>
      <c r="TKU152" s="21"/>
      <c r="TKV152" s="21"/>
      <c r="TKW152" s="21"/>
      <c r="TKX152" s="21"/>
      <c r="TKY152" s="21"/>
      <c r="TKZ152" s="21"/>
      <c r="TLA152" s="21"/>
      <c r="TLB152" s="21"/>
      <c r="TLC152" s="21"/>
      <c r="TLD152" s="21"/>
      <c r="TLE152" s="21"/>
      <c r="TLF152" s="21"/>
      <c r="TLG152" s="21"/>
      <c r="TLH152" s="21"/>
      <c r="TLI152" s="21"/>
      <c r="TLJ152" s="21"/>
      <c r="TLK152" s="21"/>
      <c r="TLL152" s="21"/>
      <c r="TLM152" s="21"/>
      <c r="TLN152" s="21"/>
      <c r="TLO152" s="21"/>
      <c r="TLP152" s="21"/>
      <c r="TLQ152" s="21"/>
      <c r="TLR152" s="21"/>
      <c r="TLS152" s="21"/>
      <c r="TLT152" s="21"/>
      <c r="TLU152" s="21"/>
      <c r="TLV152" s="21"/>
      <c r="TLW152" s="21"/>
      <c r="TLX152" s="21"/>
      <c r="TLY152" s="21"/>
      <c r="TLZ152" s="21"/>
      <c r="TMA152" s="21"/>
      <c r="TMB152" s="21"/>
      <c r="TMC152" s="21"/>
      <c r="TMD152" s="21"/>
      <c r="TME152" s="21"/>
      <c r="TMF152" s="21"/>
      <c r="TMG152" s="21"/>
      <c r="TMH152" s="21"/>
      <c r="TMI152" s="21"/>
      <c r="TMJ152" s="21"/>
      <c r="TMK152" s="21"/>
      <c r="TML152" s="21"/>
      <c r="TMM152" s="21"/>
      <c r="TMN152" s="21"/>
      <c r="TMO152" s="21"/>
      <c r="TMP152" s="21"/>
      <c r="TMQ152" s="21"/>
      <c r="TMR152" s="21"/>
      <c r="TMS152" s="21"/>
      <c r="TMT152" s="21"/>
      <c r="TMU152" s="21"/>
      <c r="TMV152" s="21"/>
      <c r="TMW152" s="21"/>
      <c r="TMX152" s="21"/>
      <c r="TMY152" s="21"/>
      <c r="TMZ152" s="21"/>
      <c r="TNA152" s="21"/>
      <c r="TNB152" s="21"/>
      <c r="TNC152" s="21"/>
      <c r="TND152" s="21"/>
      <c r="TNE152" s="21"/>
      <c r="TNF152" s="21"/>
      <c r="TNG152" s="21"/>
      <c r="TNH152" s="21"/>
      <c r="TNI152" s="21"/>
      <c r="TNJ152" s="21"/>
      <c r="TNK152" s="21"/>
      <c r="TNL152" s="21"/>
      <c r="TNM152" s="21"/>
      <c r="TNN152" s="21"/>
      <c r="TNO152" s="21"/>
      <c r="TNP152" s="21"/>
      <c r="TNQ152" s="21"/>
      <c r="TNR152" s="21"/>
      <c r="TNS152" s="21"/>
      <c r="TNT152" s="21"/>
      <c r="TNU152" s="21"/>
      <c r="TNV152" s="21"/>
      <c r="TNW152" s="21"/>
      <c r="TNX152" s="21"/>
      <c r="TNY152" s="21"/>
      <c r="TNZ152" s="21"/>
      <c r="TOA152" s="21"/>
      <c r="TOB152" s="21"/>
      <c r="TOC152" s="21"/>
      <c r="TOD152" s="21"/>
      <c r="TOE152" s="21"/>
      <c r="TOF152" s="21"/>
      <c r="TOG152" s="21"/>
      <c r="TOH152" s="21"/>
      <c r="TOI152" s="21"/>
      <c r="TOJ152" s="21"/>
      <c r="TOK152" s="21"/>
      <c r="TOL152" s="21"/>
      <c r="TOM152" s="21"/>
      <c r="TON152" s="21"/>
      <c r="TOO152" s="21"/>
      <c r="TOP152" s="21"/>
      <c r="TOQ152" s="21"/>
      <c r="TOR152" s="21"/>
      <c r="TOS152" s="21"/>
      <c r="TOT152" s="21"/>
      <c r="TOU152" s="21"/>
      <c r="TOV152" s="21"/>
      <c r="TOW152" s="21"/>
      <c r="TOX152" s="21"/>
      <c r="TOY152" s="21"/>
      <c r="TOZ152" s="21"/>
      <c r="TPA152" s="21"/>
      <c r="TPB152" s="21"/>
      <c r="TPC152" s="21"/>
      <c r="TPD152" s="21"/>
      <c r="TPE152" s="21"/>
      <c r="TPF152" s="21"/>
      <c r="TPG152" s="21"/>
      <c r="TPH152" s="21"/>
      <c r="TPI152" s="21"/>
      <c r="TPJ152" s="21"/>
      <c r="TPK152" s="21"/>
      <c r="TPL152" s="21"/>
      <c r="TPM152" s="21"/>
      <c r="TPN152" s="21"/>
      <c r="TPO152" s="21"/>
      <c r="TPP152" s="21"/>
      <c r="TPQ152" s="21"/>
      <c r="TPR152" s="21"/>
      <c r="TPS152" s="21"/>
      <c r="TPT152" s="21"/>
      <c r="TPU152" s="21"/>
      <c r="TPV152" s="21"/>
      <c r="TPW152" s="21"/>
      <c r="TPX152" s="21"/>
      <c r="TPY152" s="21"/>
      <c r="TPZ152" s="21"/>
      <c r="TQA152" s="21"/>
      <c r="TQB152" s="21"/>
      <c r="TQC152" s="21"/>
      <c r="TQD152" s="21"/>
      <c r="TQE152" s="21"/>
      <c r="TQF152" s="21"/>
      <c r="TQG152" s="21"/>
      <c r="TQH152" s="21"/>
      <c r="TQI152" s="21"/>
      <c r="TQJ152" s="21"/>
      <c r="TQK152" s="21"/>
      <c r="TQL152" s="21"/>
      <c r="TQM152" s="21"/>
      <c r="TQN152" s="21"/>
      <c r="TQO152" s="21"/>
      <c r="TQP152" s="21"/>
      <c r="TQQ152" s="21"/>
      <c r="TQR152" s="21"/>
      <c r="TQS152" s="21"/>
      <c r="TQT152" s="21"/>
      <c r="TQU152" s="21"/>
      <c r="TQV152" s="21"/>
      <c r="TQW152" s="21"/>
      <c r="TQX152" s="21"/>
      <c r="TQY152" s="21"/>
      <c r="TQZ152" s="21"/>
      <c r="TRA152" s="21"/>
      <c r="TRB152" s="21"/>
      <c r="TRC152" s="21"/>
      <c r="TRD152" s="21"/>
      <c r="TRE152" s="21"/>
      <c r="TRF152" s="21"/>
      <c r="TRG152" s="21"/>
      <c r="TRH152" s="21"/>
      <c r="TRI152" s="21"/>
      <c r="TRJ152" s="21"/>
      <c r="TRK152" s="21"/>
      <c r="TRL152" s="21"/>
      <c r="TRM152" s="21"/>
      <c r="TRN152" s="21"/>
      <c r="TRO152" s="21"/>
      <c r="TRP152" s="21"/>
      <c r="TRQ152" s="21"/>
      <c r="TRR152" s="21"/>
      <c r="TRS152" s="21"/>
      <c r="TRT152" s="21"/>
      <c r="TRU152" s="21"/>
      <c r="TRV152" s="21"/>
      <c r="TRW152" s="21"/>
      <c r="TRX152" s="21"/>
      <c r="TRY152" s="21"/>
      <c r="TRZ152" s="21"/>
      <c r="TSA152" s="21"/>
      <c r="TSB152" s="21"/>
      <c r="TSC152" s="21"/>
      <c r="TSD152" s="21"/>
      <c r="TSE152" s="21"/>
      <c r="TSF152" s="21"/>
      <c r="TSG152" s="21"/>
      <c r="TSH152" s="21"/>
      <c r="TSI152" s="21"/>
      <c r="TSJ152" s="21"/>
      <c r="TSK152" s="21"/>
      <c r="TSL152" s="21"/>
      <c r="TSM152" s="21"/>
      <c r="TSN152" s="21"/>
      <c r="TSO152" s="21"/>
      <c r="TSP152" s="21"/>
      <c r="TSQ152" s="21"/>
      <c r="TSR152" s="21"/>
      <c r="TSS152" s="21"/>
      <c r="TST152" s="21"/>
      <c r="TSU152" s="21"/>
      <c r="TSV152" s="21"/>
      <c r="TSW152" s="21"/>
      <c r="TSX152" s="21"/>
      <c r="TSY152" s="21"/>
      <c r="TSZ152" s="21"/>
      <c r="TTA152" s="21"/>
      <c r="TTB152" s="21"/>
      <c r="TTC152" s="21"/>
      <c r="TTD152" s="21"/>
      <c r="TTE152" s="21"/>
      <c r="TTF152" s="21"/>
      <c r="TTG152" s="21"/>
      <c r="TTH152" s="21"/>
      <c r="TTI152" s="21"/>
      <c r="TTJ152" s="21"/>
      <c r="TTK152" s="21"/>
      <c r="TTL152" s="21"/>
      <c r="TTM152" s="21"/>
      <c r="TTN152" s="21"/>
      <c r="TTO152" s="21"/>
      <c r="TTP152" s="21"/>
      <c r="TTQ152" s="21"/>
      <c r="TTR152" s="21"/>
      <c r="TTS152" s="21"/>
      <c r="TTT152" s="21"/>
      <c r="TTU152" s="21"/>
      <c r="TTV152" s="21"/>
      <c r="TTW152" s="21"/>
      <c r="TTX152" s="21"/>
      <c r="TTY152" s="21"/>
      <c r="TTZ152" s="21"/>
      <c r="TUA152" s="21"/>
      <c r="TUB152" s="21"/>
      <c r="TUC152" s="21"/>
      <c r="TUD152" s="21"/>
      <c r="TUE152" s="21"/>
      <c r="TUF152" s="21"/>
      <c r="TUG152" s="21"/>
      <c r="TUH152" s="21"/>
      <c r="TUI152" s="21"/>
      <c r="TUJ152" s="21"/>
      <c r="TUK152" s="21"/>
      <c r="TUL152" s="21"/>
      <c r="TUM152" s="21"/>
      <c r="TUN152" s="21"/>
      <c r="TUO152" s="21"/>
      <c r="TUP152" s="21"/>
      <c r="TUQ152" s="21"/>
      <c r="TUR152" s="21"/>
      <c r="TUS152" s="21"/>
      <c r="TUT152" s="21"/>
      <c r="TUU152" s="21"/>
      <c r="TUV152" s="21"/>
      <c r="TUW152" s="21"/>
      <c r="TUX152" s="21"/>
      <c r="TUY152" s="21"/>
      <c r="TUZ152" s="21"/>
      <c r="TVA152" s="21"/>
      <c r="TVB152" s="21"/>
      <c r="TVC152" s="21"/>
      <c r="TVD152" s="21"/>
      <c r="TVE152" s="21"/>
      <c r="TVF152" s="21"/>
      <c r="TVG152" s="21"/>
      <c r="TVH152" s="21"/>
      <c r="TVI152" s="21"/>
      <c r="TVJ152" s="21"/>
      <c r="TVK152" s="21"/>
      <c r="TVL152" s="21"/>
      <c r="TVM152" s="21"/>
      <c r="TVN152" s="21"/>
      <c r="TVO152" s="21"/>
      <c r="TVP152" s="21"/>
      <c r="TVQ152" s="21"/>
      <c r="TVR152" s="21"/>
      <c r="TVS152" s="21"/>
      <c r="TVT152" s="21"/>
      <c r="TVU152" s="21"/>
      <c r="TVV152" s="21"/>
      <c r="TVW152" s="21"/>
      <c r="TVX152" s="21"/>
      <c r="TVY152" s="21"/>
      <c r="TVZ152" s="21"/>
      <c r="TWA152" s="21"/>
      <c r="TWB152" s="21"/>
      <c r="TWC152" s="21"/>
      <c r="TWD152" s="21"/>
      <c r="TWE152" s="21"/>
      <c r="TWF152" s="21"/>
      <c r="TWG152" s="21"/>
      <c r="TWH152" s="21"/>
      <c r="TWI152" s="21"/>
      <c r="TWJ152" s="21"/>
      <c r="TWK152" s="21"/>
      <c r="TWL152" s="21"/>
      <c r="TWM152" s="21"/>
      <c r="TWN152" s="21"/>
      <c r="TWO152" s="21"/>
      <c r="TWP152" s="21"/>
      <c r="TWQ152" s="21"/>
      <c r="TWR152" s="21"/>
      <c r="TWS152" s="21"/>
      <c r="TWT152" s="21"/>
      <c r="TWU152" s="21"/>
      <c r="TWV152" s="21"/>
      <c r="TWW152" s="21"/>
      <c r="TWX152" s="21"/>
      <c r="TWY152" s="21"/>
      <c r="TWZ152" s="21"/>
      <c r="TXA152" s="21"/>
      <c r="TXB152" s="21"/>
      <c r="TXC152" s="21"/>
      <c r="TXD152" s="21"/>
      <c r="TXE152" s="21"/>
      <c r="TXF152" s="21"/>
      <c r="TXG152" s="21"/>
      <c r="TXH152" s="21"/>
      <c r="TXI152" s="21"/>
      <c r="TXJ152" s="21"/>
      <c r="TXK152" s="21"/>
      <c r="TXL152" s="21"/>
      <c r="TXM152" s="21"/>
      <c r="TXN152" s="21"/>
      <c r="TXO152" s="21"/>
      <c r="TXP152" s="21"/>
      <c r="TXQ152" s="21"/>
      <c r="TXR152" s="21"/>
      <c r="TXS152" s="21"/>
      <c r="TXT152" s="21"/>
      <c r="TXU152" s="21"/>
      <c r="TXV152" s="21"/>
      <c r="TXW152" s="21"/>
      <c r="TXX152" s="21"/>
      <c r="TXY152" s="21"/>
      <c r="TXZ152" s="21"/>
      <c r="TYA152" s="21"/>
      <c r="TYB152" s="21"/>
      <c r="TYC152" s="21"/>
      <c r="TYD152" s="21"/>
      <c r="TYE152" s="21"/>
      <c r="TYF152" s="21"/>
      <c r="TYG152" s="21"/>
      <c r="TYH152" s="21"/>
      <c r="TYI152" s="21"/>
      <c r="TYJ152" s="21"/>
      <c r="TYK152" s="21"/>
      <c r="TYL152" s="21"/>
      <c r="TYM152" s="21"/>
      <c r="TYN152" s="21"/>
      <c r="TYO152" s="21"/>
      <c r="TYP152" s="21"/>
      <c r="TYQ152" s="21"/>
      <c r="TYR152" s="21"/>
      <c r="TYS152" s="21"/>
      <c r="TYT152" s="21"/>
      <c r="TYU152" s="21"/>
      <c r="TYV152" s="21"/>
      <c r="TYW152" s="21"/>
      <c r="TYX152" s="21"/>
      <c r="TYY152" s="21"/>
      <c r="TYZ152" s="21"/>
      <c r="TZA152" s="21"/>
      <c r="TZB152" s="21"/>
      <c r="TZC152" s="21"/>
      <c r="TZD152" s="21"/>
      <c r="TZE152" s="21"/>
      <c r="TZF152" s="21"/>
      <c r="TZG152" s="21"/>
      <c r="TZH152" s="21"/>
      <c r="TZI152" s="21"/>
      <c r="TZJ152" s="21"/>
      <c r="TZK152" s="21"/>
      <c r="TZL152" s="21"/>
      <c r="TZM152" s="21"/>
      <c r="TZN152" s="21"/>
      <c r="TZO152" s="21"/>
      <c r="TZP152" s="21"/>
      <c r="TZQ152" s="21"/>
      <c r="TZR152" s="21"/>
      <c r="TZS152" s="21"/>
      <c r="TZT152" s="21"/>
      <c r="TZU152" s="21"/>
      <c r="TZV152" s="21"/>
      <c r="TZW152" s="21"/>
      <c r="TZX152" s="21"/>
      <c r="TZY152" s="21"/>
      <c r="TZZ152" s="21"/>
      <c r="UAA152" s="21"/>
      <c r="UAB152" s="21"/>
      <c r="UAC152" s="21"/>
      <c r="UAD152" s="21"/>
      <c r="UAE152" s="21"/>
      <c r="UAF152" s="21"/>
      <c r="UAG152" s="21"/>
      <c r="UAH152" s="21"/>
      <c r="UAI152" s="21"/>
      <c r="UAJ152" s="21"/>
      <c r="UAK152" s="21"/>
      <c r="UAL152" s="21"/>
      <c r="UAM152" s="21"/>
      <c r="UAN152" s="21"/>
      <c r="UAO152" s="21"/>
      <c r="UAP152" s="21"/>
      <c r="UAQ152" s="21"/>
      <c r="UAR152" s="21"/>
      <c r="UAS152" s="21"/>
      <c r="UAT152" s="21"/>
      <c r="UAU152" s="21"/>
      <c r="UAV152" s="21"/>
      <c r="UAW152" s="21"/>
      <c r="UAX152" s="21"/>
      <c r="UAY152" s="21"/>
      <c r="UAZ152" s="21"/>
      <c r="UBA152" s="21"/>
      <c r="UBB152" s="21"/>
      <c r="UBC152" s="21"/>
      <c r="UBD152" s="21"/>
      <c r="UBE152" s="21"/>
      <c r="UBF152" s="21"/>
      <c r="UBG152" s="21"/>
      <c r="UBH152" s="21"/>
      <c r="UBI152" s="21"/>
      <c r="UBJ152" s="21"/>
      <c r="UBK152" s="21"/>
      <c r="UBL152" s="21"/>
      <c r="UBM152" s="21"/>
      <c r="UBN152" s="21"/>
      <c r="UBO152" s="21"/>
      <c r="UBP152" s="21"/>
      <c r="UBQ152" s="21"/>
      <c r="UBR152" s="21"/>
      <c r="UBS152" s="21"/>
      <c r="UBT152" s="21"/>
      <c r="UBU152" s="21"/>
      <c r="UBV152" s="21"/>
      <c r="UBW152" s="21"/>
      <c r="UBX152" s="21"/>
      <c r="UBY152" s="21"/>
      <c r="UBZ152" s="21"/>
      <c r="UCA152" s="21"/>
      <c r="UCB152" s="21"/>
      <c r="UCC152" s="21"/>
      <c r="UCD152" s="21"/>
      <c r="UCE152" s="21"/>
      <c r="UCF152" s="21"/>
      <c r="UCG152" s="21"/>
      <c r="UCH152" s="21"/>
      <c r="UCI152" s="21"/>
      <c r="UCJ152" s="21"/>
      <c r="UCK152" s="21"/>
      <c r="UCL152" s="21"/>
      <c r="UCM152" s="21"/>
      <c r="UCN152" s="21"/>
      <c r="UCO152" s="21"/>
      <c r="UCP152" s="21"/>
      <c r="UCQ152" s="21"/>
      <c r="UCR152" s="21"/>
      <c r="UCS152" s="21"/>
      <c r="UCT152" s="21"/>
      <c r="UCU152" s="21"/>
      <c r="UCV152" s="21"/>
      <c r="UCW152" s="21"/>
      <c r="UCX152" s="21"/>
      <c r="UCY152" s="21"/>
      <c r="UCZ152" s="21"/>
      <c r="UDA152" s="21"/>
      <c r="UDB152" s="21"/>
      <c r="UDC152" s="21"/>
      <c r="UDD152" s="21"/>
      <c r="UDE152" s="21"/>
      <c r="UDF152" s="21"/>
      <c r="UDG152" s="21"/>
      <c r="UDH152" s="21"/>
      <c r="UDI152" s="21"/>
      <c r="UDJ152" s="21"/>
      <c r="UDK152" s="21"/>
      <c r="UDL152" s="21"/>
      <c r="UDM152" s="21"/>
      <c r="UDN152" s="21"/>
      <c r="UDO152" s="21"/>
      <c r="UDP152" s="21"/>
      <c r="UDQ152" s="21"/>
      <c r="UDR152" s="21"/>
      <c r="UDS152" s="21"/>
      <c r="UDT152" s="21"/>
      <c r="UDU152" s="21"/>
      <c r="UDV152" s="21"/>
      <c r="UDW152" s="21"/>
      <c r="UDX152" s="21"/>
      <c r="UDY152" s="21"/>
      <c r="UDZ152" s="21"/>
      <c r="UEA152" s="21"/>
      <c r="UEB152" s="21"/>
      <c r="UEC152" s="21"/>
      <c r="UED152" s="21"/>
      <c r="UEE152" s="21"/>
      <c r="UEF152" s="21"/>
      <c r="UEG152" s="21"/>
      <c r="UEH152" s="21"/>
      <c r="UEI152" s="21"/>
      <c r="UEJ152" s="21"/>
      <c r="UEK152" s="21"/>
      <c r="UEL152" s="21"/>
      <c r="UEM152" s="21"/>
      <c r="UEN152" s="21"/>
      <c r="UEO152" s="21"/>
      <c r="UEP152" s="21"/>
      <c r="UEQ152" s="21"/>
      <c r="UER152" s="21"/>
      <c r="UES152" s="21"/>
      <c r="UET152" s="21"/>
      <c r="UEU152" s="21"/>
      <c r="UEV152" s="21"/>
      <c r="UEW152" s="21"/>
      <c r="UEX152" s="21"/>
      <c r="UEY152" s="21"/>
      <c r="UEZ152" s="21"/>
      <c r="UFA152" s="21"/>
      <c r="UFB152" s="21"/>
      <c r="UFC152" s="21"/>
      <c r="UFD152" s="21"/>
      <c r="UFE152" s="21"/>
      <c r="UFF152" s="21"/>
      <c r="UFG152" s="21"/>
      <c r="UFH152" s="21"/>
      <c r="UFI152" s="21"/>
      <c r="UFJ152" s="21"/>
      <c r="UFK152" s="21"/>
      <c r="UFL152" s="21"/>
      <c r="UFM152" s="21"/>
      <c r="UFN152" s="21"/>
      <c r="UFO152" s="21"/>
      <c r="UFP152" s="21"/>
      <c r="UFQ152" s="21"/>
      <c r="UFR152" s="21"/>
      <c r="UFS152" s="21"/>
      <c r="UFT152" s="21"/>
      <c r="UFU152" s="21"/>
      <c r="UFV152" s="21"/>
      <c r="UFW152" s="21"/>
      <c r="UFX152" s="21"/>
      <c r="UFY152" s="21"/>
      <c r="UFZ152" s="21"/>
      <c r="UGA152" s="21"/>
      <c r="UGB152" s="21"/>
      <c r="UGC152" s="21"/>
      <c r="UGD152" s="21"/>
      <c r="UGE152" s="21"/>
      <c r="UGF152" s="21"/>
      <c r="UGG152" s="21"/>
      <c r="UGH152" s="21"/>
      <c r="UGI152" s="21"/>
      <c r="UGJ152" s="21"/>
      <c r="UGK152" s="21"/>
      <c r="UGL152" s="21"/>
      <c r="UGM152" s="21"/>
      <c r="UGN152" s="21"/>
      <c r="UGO152" s="21"/>
      <c r="UGP152" s="21"/>
      <c r="UGQ152" s="21"/>
      <c r="UGR152" s="21"/>
      <c r="UGS152" s="21"/>
      <c r="UGT152" s="21"/>
      <c r="UGU152" s="21"/>
      <c r="UGV152" s="21"/>
      <c r="UGW152" s="21"/>
      <c r="UGX152" s="21"/>
      <c r="UGY152" s="21"/>
      <c r="UGZ152" s="21"/>
      <c r="UHA152" s="21"/>
      <c r="UHB152" s="21"/>
      <c r="UHC152" s="21"/>
      <c r="UHD152" s="21"/>
      <c r="UHE152" s="21"/>
      <c r="UHF152" s="21"/>
      <c r="UHG152" s="21"/>
      <c r="UHH152" s="21"/>
      <c r="UHI152" s="21"/>
      <c r="UHJ152" s="21"/>
      <c r="UHK152" s="21"/>
      <c r="UHL152" s="21"/>
      <c r="UHM152" s="21"/>
      <c r="UHN152" s="21"/>
      <c r="UHO152" s="21"/>
      <c r="UHP152" s="21"/>
      <c r="UHQ152" s="21"/>
      <c r="UHR152" s="21"/>
      <c r="UHS152" s="21"/>
      <c r="UHT152" s="21"/>
      <c r="UHU152" s="21"/>
      <c r="UHV152" s="21"/>
      <c r="UHW152" s="21"/>
      <c r="UHX152" s="21"/>
      <c r="UHY152" s="21"/>
      <c r="UHZ152" s="21"/>
      <c r="UIA152" s="21"/>
      <c r="UIB152" s="21"/>
      <c r="UIC152" s="21"/>
      <c r="UID152" s="21"/>
      <c r="UIE152" s="21"/>
      <c r="UIF152" s="21"/>
      <c r="UIG152" s="21"/>
      <c r="UIH152" s="21"/>
      <c r="UII152" s="21"/>
      <c r="UIJ152" s="21"/>
      <c r="UIK152" s="21"/>
      <c r="UIL152" s="21"/>
      <c r="UIM152" s="21"/>
      <c r="UIN152" s="21"/>
      <c r="UIO152" s="21"/>
      <c r="UIP152" s="21"/>
      <c r="UIQ152" s="21"/>
      <c r="UIR152" s="21"/>
      <c r="UIS152" s="21"/>
      <c r="UIT152" s="21"/>
      <c r="UIU152" s="21"/>
      <c r="UIV152" s="21"/>
      <c r="UIW152" s="21"/>
      <c r="UIX152" s="21"/>
      <c r="UIY152" s="21"/>
      <c r="UIZ152" s="21"/>
      <c r="UJA152" s="21"/>
      <c r="UJB152" s="21"/>
      <c r="UJC152" s="21"/>
      <c r="UJD152" s="21"/>
      <c r="UJE152" s="21"/>
      <c r="UJF152" s="21"/>
      <c r="UJG152" s="21"/>
      <c r="UJH152" s="21"/>
      <c r="UJI152" s="21"/>
      <c r="UJJ152" s="21"/>
      <c r="UJK152" s="21"/>
      <c r="UJL152" s="21"/>
      <c r="UJM152" s="21"/>
      <c r="UJN152" s="21"/>
      <c r="UJO152" s="21"/>
      <c r="UJP152" s="21"/>
      <c r="UJQ152" s="21"/>
      <c r="UJR152" s="21"/>
      <c r="UJS152" s="21"/>
      <c r="UJT152" s="21"/>
      <c r="UJU152" s="21"/>
      <c r="UJV152" s="21"/>
      <c r="UJW152" s="21"/>
      <c r="UJX152" s="21"/>
      <c r="UJY152" s="21"/>
      <c r="UJZ152" s="21"/>
      <c r="UKA152" s="21"/>
      <c r="UKB152" s="21"/>
      <c r="UKC152" s="21"/>
      <c r="UKD152" s="21"/>
      <c r="UKE152" s="21"/>
      <c r="UKF152" s="21"/>
      <c r="UKG152" s="21"/>
      <c r="UKH152" s="21"/>
      <c r="UKI152" s="21"/>
      <c r="UKJ152" s="21"/>
      <c r="UKK152" s="21"/>
      <c r="UKL152" s="21"/>
      <c r="UKM152" s="21"/>
      <c r="UKN152" s="21"/>
      <c r="UKO152" s="21"/>
      <c r="UKP152" s="21"/>
      <c r="UKQ152" s="21"/>
      <c r="UKR152" s="21"/>
      <c r="UKS152" s="21"/>
      <c r="UKT152" s="21"/>
      <c r="UKU152" s="21"/>
      <c r="UKV152" s="21"/>
      <c r="UKW152" s="21"/>
      <c r="UKX152" s="21"/>
      <c r="UKY152" s="21"/>
      <c r="UKZ152" s="21"/>
      <c r="ULA152" s="21"/>
      <c r="ULB152" s="21"/>
      <c r="ULC152" s="21"/>
      <c r="ULD152" s="21"/>
      <c r="ULE152" s="21"/>
      <c r="ULF152" s="21"/>
      <c r="ULG152" s="21"/>
      <c r="ULH152" s="21"/>
      <c r="ULI152" s="21"/>
      <c r="ULJ152" s="21"/>
      <c r="ULK152" s="21"/>
      <c r="ULL152" s="21"/>
      <c r="ULM152" s="21"/>
      <c r="ULN152" s="21"/>
      <c r="ULO152" s="21"/>
      <c r="ULP152" s="21"/>
      <c r="ULQ152" s="21"/>
      <c r="ULR152" s="21"/>
      <c r="ULS152" s="21"/>
      <c r="ULT152" s="21"/>
      <c r="ULU152" s="21"/>
      <c r="ULV152" s="21"/>
      <c r="ULW152" s="21"/>
      <c r="ULX152" s="21"/>
      <c r="ULY152" s="21"/>
      <c r="ULZ152" s="21"/>
      <c r="UMA152" s="21"/>
      <c r="UMB152" s="21"/>
      <c r="UMC152" s="21"/>
      <c r="UMD152" s="21"/>
      <c r="UME152" s="21"/>
      <c r="UMF152" s="21"/>
      <c r="UMG152" s="21"/>
      <c r="UMH152" s="21"/>
      <c r="UMI152" s="21"/>
      <c r="UMJ152" s="21"/>
      <c r="UMK152" s="21"/>
      <c r="UML152" s="21"/>
      <c r="UMM152" s="21"/>
      <c r="UMN152" s="21"/>
      <c r="UMO152" s="21"/>
      <c r="UMP152" s="21"/>
      <c r="UMQ152" s="21"/>
      <c r="UMR152" s="21"/>
      <c r="UMS152" s="21"/>
      <c r="UMT152" s="21"/>
      <c r="UMU152" s="21"/>
      <c r="UMV152" s="21"/>
      <c r="UMW152" s="21"/>
      <c r="UMX152" s="21"/>
      <c r="UMY152" s="21"/>
      <c r="UMZ152" s="21"/>
      <c r="UNA152" s="21"/>
      <c r="UNB152" s="21"/>
      <c r="UNC152" s="21"/>
      <c r="UND152" s="21"/>
      <c r="UNE152" s="21"/>
      <c r="UNF152" s="21"/>
      <c r="UNG152" s="21"/>
      <c r="UNH152" s="21"/>
      <c r="UNI152" s="21"/>
      <c r="UNJ152" s="21"/>
      <c r="UNK152" s="21"/>
      <c r="UNL152" s="21"/>
      <c r="UNM152" s="21"/>
      <c r="UNN152" s="21"/>
      <c r="UNO152" s="21"/>
      <c r="UNP152" s="21"/>
      <c r="UNQ152" s="21"/>
      <c r="UNR152" s="21"/>
      <c r="UNS152" s="21"/>
      <c r="UNT152" s="21"/>
      <c r="UNU152" s="21"/>
      <c r="UNV152" s="21"/>
      <c r="UNW152" s="21"/>
      <c r="UNX152" s="21"/>
      <c r="UNY152" s="21"/>
      <c r="UNZ152" s="21"/>
      <c r="UOA152" s="21"/>
      <c r="UOB152" s="21"/>
      <c r="UOC152" s="21"/>
      <c r="UOD152" s="21"/>
      <c r="UOE152" s="21"/>
      <c r="UOF152" s="21"/>
      <c r="UOG152" s="21"/>
      <c r="UOH152" s="21"/>
      <c r="UOI152" s="21"/>
      <c r="UOJ152" s="21"/>
      <c r="UOK152" s="21"/>
      <c r="UOL152" s="21"/>
      <c r="UOM152" s="21"/>
      <c r="UON152" s="21"/>
      <c r="UOO152" s="21"/>
      <c r="UOP152" s="21"/>
      <c r="UOQ152" s="21"/>
      <c r="UOR152" s="21"/>
      <c r="UOS152" s="21"/>
      <c r="UOT152" s="21"/>
      <c r="UOU152" s="21"/>
      <c r="UOV152" s="21"/>
      <c r="UOW152" s="21"/>
      <c r="UOX152" s="21"/>
      <c r="UOY152" s="21"/>
      <c r="UOZ152" s="21"/>
      <c r="UPA152" s="21"/>
      <c r="UPB152" s="21"/>
      <c r="UPC152" s="21"/>
      <c r="UPD152" s="21"/>
      <c r="UPE152" s="21"/>
      <c r="UPF152" s="21"/>
      <c r="UPG152" s="21"/>
      <c r="UPH152" s="21"/>
      <c r="UPI152" s="21"/>
      <c r="UPJ152" s="21"/>
      <c r="UPK152" s="21"/>
      <c r="UPL152" s="21"/>
      <c r="UPM152" s="21"/>
      <c r="UPN152" s="21"/>
      <c r="UPO152" s="21"/>
      <c r="UPP152" s="21"/>
      <c r="UPQ152" s="21"/>
      <c r="UPR152" s="21"/>
      <c r="UPS152" s="21"/>
      <c r="UPT152" s="21"/>
      <c r="UPU152" s="21"/>
      <c r="UPV152" s="21"/>
      <c r="UPW152" s="21"/>
      <c r="UPX152" s="21"/>
      <c r="UPY152" s="21"/>
      <c r="UPZ152" s="21"/>
      <c r="UQA152" s="21"/>
      <c r="UQB152" s="21"/>
      <c r="UQC152" s="21"/>
      <c r="UQD152" s="21"/>
      <c r="UQE152" s="21"/>
      <c r="UQF152" s="21"/>
      <c r="UQG152" s="21"/>
      <c r="UQH152" s="21"/>
      <c r="UQI152" s="21"/>
      <c r="UQJ152" s="21"/>
      <c r="UQK152" s="21"/>
      <c r="UQL152" s="21"/>
      <c r="UQM152" s="21"/>
      <c r="UQN152" s="21"/>
      <c r="UQO152" s="21"/>
      <c r="UQP152" s="21"/>
      <c r="UQQ152" s="21"/>
      <c r="UQR152" s="21"/>
      <c r="UQS152" s="21"/>
      <c r="UQT152" s="21"/>
      <c r="UQU152" s="21"/>
      <c r="UQV152" s="21"/>
      <c r="UQW152" s="21"/>
      <c r="UQX152" s="21"/>
      <c r="UQY152" s="21"/>
      <c r="UQZ152" s="21"/>
      <c r="URA152" s="21"/>
      <c r="URB152" s="21"/>
      <c r="URC152" s="21"/>
      <c r="URD152" s="21"/>
      <c r="URE152" s="21"/>
      <c r="URF152" s="21"/>
      <c r="URG152" s="21"/>
      <c r="URH152" s="21"/>
      <c r="URI152" s="21"/>
      <c r="URJ152" s="21"/>
      <c r="URK152" s="21"/>
      <c r="URL152" s="21"/>
      <c r="URM152" s="21"/>
      <c r="URN152" s="21"/>
      <c r="URO152" s="21"/>
      <c r="URP152" s="21"/>
      <c r="URQ152" s="21"/>
      <c r="URR152" s="21"/>
      <c r="URS152" s="21"/>
      <c r="URT152" s="21"/>
      <c r="URU152" s="21"/>
      <c r="URV152" s="21"/>
      <c r="URW152" s="21"/>
      <c r="URX152" s="21"/>
      <c r="URY152" s="21"/>
      <c r="URZ152" s="21"/>
      <c r="USA152" s="21"/>
      <c r="USB152" s="21"/>
      <c r="USC152" s="21"/>
      <c r="USD152" s="21"/>
      <c r="USE152" s="21"/>
      <c r="USF152" s="21"/>
      <c r="USG152" s="21"/>
      <c r="USH152" s="21"/>
      <c r="USI152" s="21"/>
      <c r="USJ152" s="21"/>
      <c r="USK152" s="21"/>
      <c r="USL152" s="21"/>
      <c r="USM152" s="21"/>
      <c r="USN152" s="21"/>
      <c r="USO152" s="21"/>
      <c r="USP152" s="21"/>
      <c r="USQ152" s="21"/>
      <c r="USR152" s="21"/>
      <c r="USS152" s="21"/>
      <c r="UST152" s="21"/>
      <c r="USU152" s="21"/>
      <c r="USV152" s="21"/>
      <c r="USW152" s="21"/>
      <c r="USX152" s="21"/>
      <c r="USY152" s="21"/>
      <c r="USZ152" s="21"/>
      <c r="UTA152" s="21"/>
      <c r="UTB152" s="21"/>
      <c r="UTC152" s="21"/>
      <c r="UTD152" s="21"/>
      <c r="UTE152" s="21"/>
      <c r="UTF152" s="21"/>
      <c r="UTG152" s="21"/>
      <c r="UTH152" s="21"/>
      <c r="UTI152" s="21"/>
      <c r="UTJ152" s="21"/>
      <c r="UTK152" s="21"/>
      <c r="UTL152" s="21"/>
      <c r="UTM152" s="21"/>
      <c r="UTN152" s="21"/>
      <c r="UTO152" s="21"/>
      <c r="UTP152" s="21"/>
      <c r="UTQ152" s="21"/>
      <c r="UTR152" s="21"/>
      <c r="UTS152" s="21"/>
      <c r="UTT152" s="21"/>
      <c r="UTU152" s="21"/>
      <c r="UTV152" s="21"/>
      <c r="UTW152" s="21"/>
      <c r="UTX152" s="21"/>
      <c r="UTY152" s="21"/>
      <c r="UTZ152" s="21"/>
      <c r="UUA152" s="21"/>
      <c r="UUB152" s="21"/>
      <c r="UUC152" s="21"/>
      <c r="UUD152" s="21"/>
      <c r="UUE152" s="21"/>
      <c r="UUF152" s="21"/>
      <c r="UUG152" s="21"/>
      <c r="UUH152" s="21"/>
      <c r="UUI152" s="21"/>
      <c r="UUJ152" s="21"/>
      <c r="UUK152" s="21"/>
      <c r="UUL152" s="21"/>
      <c r="UUM152" s="21"/>
      <c r="UUN152" s="21"/>
      <c r="UUO152" s="21"/>
      <c r="UUP152" s="21"/>
      <c r="UUQ152" s="21"/>
      <c r="UUR152" s="21"/>
      <c r="UUS152" s="21"/>
      <c r="UUT152" s="21"/>
      <c r="UUU152" s="21"/>
      <c r="UUV152" s="21"/>
      <c r="UUW152" s="21"/>
      <c r="UUX152" s="21"/>
      <c r="UUY152" s="21"/>
      <c r="UUZ152" s="21"/>
      <c r="UVA152" s="21"/>
      <c r="UVB152" s="21"/>
      <c r="UVC152" s="21"/>
      <c r="UVD152" s="21"/>
      <c r="UVE152" s="21"/>
      <c r="UVF152" s="21"/>
      <c r="UVG152" s="21"/>
      <c r="UVH152" s="21"/>
      <c r="UVI152" s="21"/>
      <c r="UVJ152" s="21"/>
      <c r="UVK152" s="21"/>
      <c r="UVL152" s="21"/>
      <c r="UVM152" s="21"/>
      <c r="UVN152" s="21"/>
      <c r="UVO152" s="21"/>
      <c r="UVP152" s="21"/>
      <c r="UVQ152" s="21"/>
      <c r="UVR152" s="21"/>
      <c r="UVS152" s="21"/>
      <c r="UVT152" s="21"/>
      <c r="UVU152" s="21"/>
      <c r="UVV152" s="21"/>
      <c r="UVW152" s="21"/>
      <c r="UVX152" s="21"/>
      <c r="UVY152" s="21"/>
      <c r="UVZ152" s="21"/>
      <c r="UWA152" s="21"/>
      <c r="UWB152" s="21"/>
      <c r="UWC152" s="21"/>
      <c r="UWD152" s="21"/>
      <c r="UWE152" s="21"/>
      <c r="UWF152" s="21"/>
      <c r="UWG152" s="21"/>
      <c r="UWH152" s="21"/>
      <c r="UWI152" s="21"/>
      <c r="UWJ152" s="21"/>
      <c r="UWK152" s="21"/>
      <c r="UWL152" s="21"/>
      <c r="UWM152" s="21"/>
      <c r="UWN152" s="21"/>
      <c r="UWO152" s="21"/>
      <c r="UWP152" s="21"/>
      <c r="UWQ152" s="21"/>
      <c r="UWR152" s="21"/>
      <c r="UWS152" s="21"/>
      <c r="UWT152" s="21"/>
      <c r="UWU152" s="21"/>
      <c r="UWV152" s="21"/>
      <c r="UWW152" s="21"/>
      <c r="UWX152" s="21"/>
      <c r="UWY152" s="21"/>
      <c r="UWZ152" s="21"/>
      <c r="UXA152" s="21"/>
      <c r="UXB152" s="21"/>
      <c r="UXC152" s="21"/>
      <c r="UXD152" s="21"/>
      <c r="UXE152" s="21"/>
      <c r="UXF152" s="21"/>
      <c r="UXG152" s="21"/>
      <c r="UXH152" s="21"/>
      <c r="UXI152" s="21"/>
      <c r="UXJ152" s="21"/>
      <c r="UXK152" s="21"/>
      <c r="UXL152" s="21"/>
      <c r="UXM152" s="21"/>
      <c r="UXN152" s="21"/>
      <c r="UXO152" s="21"/>
      <c r="UXP152" s="21"/>
      <c r="UXQ152" s="21"/>
      <c r="UXR152" s="21"/>
      <c r="UXS152" s="21"/>
      <c r="UXT152" s="21"/>
      <c r="UXU152" s="21"/>
      <c r="UXV152" s="21"/>
      <c r="UXW152" s="21"/>
      <c r="UXX152" s="21"/>
      <c r="UXY152" s="21"/>
      <c r="UXZ152" s="21"/>
      <c r="UYA152" s="21"/>
      <c r="UYB152" s="21"/>
      <c r="UYC152" s="21"/>
      <c r="UYD152" s="21"/>
      <c r="UYE152" s="21"/>
      <c r="UYF152" s="21"/>
      <c r="UYG152" s="21"/>
      <c r="UYH152" s="21"/>
      <c r="UYI152" s="21"/>
      <c r="UYJ152" s="21"/>
      <c r="UYK152" s="21"/>
      <c r="UYL152" s="21"/>
      <c r="UYM152" s="21"/>
      <c r="UYN152" s="21"/>
      <c r="UYO152" s="21"/>
      <c r="UYP152" s="21"/>
      <c r="UYQ152" s="21"/>
      <c r="UYR152" s="21"/>
      <c r="UYS152" s="21"/>
      <c r="UYT152" s="21"/>
      <c r="UYU152" s="21"/>
      <c r="UYV152" s="21"/>
      <c r="UYW152" s="21"/>
      <c r="UYX152" s="21"/>
      <c r="UYY152" s="21"/>
      <c r="UYZ152" s="21"/>
      <c r="UZA152" s="21"/>
      <c r="UZB152" s="21"/>
      <c r="UZC152" s="21"/>
      <c r="UZD152" s="21"/>
      <c r="UZE152" s="21"/>
      <c r="UZF152" s="21"/>
      <c r="UZG152" s="21"/>
      <c r="UZH152" s="21"/>
      <c r="UZI152" s="21"/>
      <c r="UZJ152" s="21"/>
      <c r="UZK152" s="21"/>
      <c r="UZL152" s="21"/>
      <c r="UZM152" s="21"/>
      <c r="UZN152" s="21"/>
      <c r="UZO152" s="21"/>
      <c r="UZP152" s="21"/>
      <c r="UZQ152" s="21"/>
      <c r="UZR152" s="21"/>
      <c r="UZS152" s="21"/>
      <c r="UZT152" s="21"/>
      <c r="UZU152" s="21"/>
      <c r="UZV152" s="21"/>
      <c r="UZW152" s="21"/>
      <c r="UZX152" s="21"/>
      <c r="UZY152" s="21"/>
      <c r="UZZ152" s="21"/>
      <c r="VAA152" s="21"/>
      <c r="VAB152" s="21"/>
      <c r="VAC152" s="21"/>
      <c r="VAD152" s="21"/>
      <c r="VAE152" s="21"/>
      <c r="VAF152" s="21"/>
      <c r="VAG152" s="21"/>
      <c r="VAH152" s="21"/>
      <c r="VAI152" s="21"/>
      <c r="VAJ152" s="21"/>
      <c r="VAK152" s="21"/>
      <c r="VAL152" s="21"/>
      <c r="VAM152" s="21"/>
      <c r="VAN152" s="21"/>
      <c r="VAO152" s="21"/>
      <c r="VAP152" s="21"/>
      <c r="VAQ152" s="21"/>
      <c r="VAR152" s="21"/>
      <c r="VAS152" s="21"/>
      <c r="VAT152" s="21"/>
      <c r="VAU152" s="21"/>
      <c r="VAV152" s="21"/>
      <c r="VAW152" s="21"/>
      <c r="VAX152" s="21"/>
      <c r="VAY152" s="21"/>
      <c r="VAZ152" s="21"/>
      <c r="VBA152" s="21"/>
      <c r="VBB152" s="21"/>
      <c r="VBC152" s="21"/>
      <c r="VBD152" s="21"/>
      <c r="VBE152" s="21"/>
      <c r="VBF152" s="21"/>
      <c r="VBG152" s="21"/>
      <c r="VBH152" s="21"/>
      <c r="VBI152" s="21"/>
      <c r="VBJ152" s="21"/>
      <c r="VBK152" s="21"/>
      <c r="VBL152" s="21"/>
      <c r="VBM152" s="21"/>
      <c r="VBN152" s="21"/>
      <c r="VBO152" s="21"/>
      <c r="VBP152" s="21"/>
      <c r="VBQ152" s="21"/>
      <c r="VBR152" s="21"/>
      <c r="VBS152" s="21"/>
      <c r="VBT152" s="21"/>
      <c r="VBU152" s="21"/>
      <c r="VBV152" s="21"/>
      <c r="VBW152" s="21"/>
      <c r="VBX152" s="21"/>
      <c r="VBY152" s="21"/>
      <c r="VBZ152" s="21"/>
      <c r="VCA152" s="21"/>
      <c r="VCB152" s="21"/>
      <c r="VCC152" s="21"/>
      <c r="VCD152" s="21"/>
      <c r="VCE152" s="21"/>
      <c r="VCF152" s="21"/>
      <c r="VCG152" s="21"/>
      <c r="VCH152" s="21"/>
      <c r="VCI152" s="21"/>
      <c r="VCJ152" s="21"/>
      <c r="VCK152" s="21"/>
      <c r="VCL152" s="21"/>
      <c r="VCM152" s="21"/>
      <c r="VCN152" s="21"/>
      <c r="VCO152" s="21"/>
      <c r="VCP152" s="21"/>
      <c r="VCQ152" s="21"/>
      <c r="VCR152" s="21"/>
      <c r="VCS152" s="21"/>
      <c r="VCT152" s="21"/>
      <c r="VCU152" s="21"/>
      <c r="VCV152" s="21"/>
      <c r="VCW152" s="21"/>
      <c r="VCX152" s="21"/>
      <c r="VCY152" s="21"/>
      <c r="VCZ152" s="21"/>
      <c r="VDA152" s="21"/>
      <c r="VDB152" s="21"/>
      <c r="VDC152" s="21"/>
      <c r="VDD152" s="21"/>
      <c r="VDE152" s="21"/>
      <c r="VDF152" s="21"/>
      <c r="VDG152" s="21"/>
      <c r="VDH152" s="21"/>
      <c r="VDI152" s="21"/>
      <c r="VDJ152" s="21"/>
      <c r="VDK152" s="21"/>
      <c r="VDL152" s="21"/>
      <c r="VDM152" s="21"/>
      <c r="VDN152" s="21"/>
      <c r="VDO152" s="21"/>
      <c r="VDP152" s="21"/>
      <c r="VDQ152" s="21"/>
      <c r="VDR152" s="21"/>
      <c r="VDS152" s="21"/>
      <c r="VDT152" s="21"/>
      <c r="VDU152" s="21"/>
      <c r="VDV152" s="21"/>
      <c r="VDW152" s="21"/>
      <c r="VDX152" s="21"/>
      <c r="VDY152" s="21"/>
      <c r="VDZ152" s="21"/>
      <c r="VEA152" s="21"/>
      <c r="VEB152" s="21"/>
      <c r="VEC152" s="21"/>
      <c r="VED152" s="21"/>
      <c r="VEE152" s="21"/>
      <c r="VEF152" s="21"/>
      <c r="VEG152" s="21"/>
      <c r="VEH152" s="21"/>
      <c r="VEI152" s="21"/>
      <c r="VEJ152" s="21"/>
      <c r="VEK152" s="21"/>
      <c r="VEL152" s="21"/>
      <c r="VEM152" s="21"/>
      <c r="VEN152" s="21"/>
      <c r="VEO152" s="21"/>
      <c r="VEP152" s="21"/>
      <c r="VEQ152" s="21"/>
      <c r="VER152" s="21"/>
      <c r="VES152" s="21"/>
      <c r="VET152" s="21"/>
      <c r="VEU152" s="21"/>
      <c r="VEV152" s="21"/>
      <c r="VEW152" s="21"/>
      <c r="VEX152" s="21"/>
      <c r="VEY152" s="21"/>
      <c r="VEZ152" s="21"/>
      <c r="VFA152" s="21"/>
      <c r="VFB152" s="21"/>
      <c r="VFC152" s="21"/>
      <c r="VFD152" s="21"/>
      <c r="VFE152" s="21"/>
      <c r="VFF152" s="21"/>
      <c r="VFG152" s="21"/>
      <c r="VFH152" s="21"/>
      <c r="VFI152" s="21"/>
      <c r="VFJ152" s="21"/>
      <c r="VFK152" s="21"/>
      <c r="VFL152" s="21"/>
      <c r="VFM152" s="21"/>
      <c r="VFN152" s="21"/>
      <c r="VFO152" s="21"/>
      <c r="VFP152" s="21"/>
      <c r="VFQ152" s="21"/>
      <c r="VFR152" s="21"/>
      <c r="VFS152" s="21"/>
      <c r="VFT152" s="21"/>
      <c r="VFU152" s="21"/>
      <c r="VFV152" s="21"/>
      <c r="VFW152" s="21"/>
      <c r="VFX152" s="21"/>
      <c r="VFY152" s="21"/>
      <c r="VFZ152" s="21"/>
      <c r="VGA152" s="21"/>
      <c r="VGB152" s="21"/>
      <c r="VGC152" s="21"/>
      <c r="VGD152" s="21"/>
      <c r="VGE152" s="21"/>
      <c r="VGF152" s="21"/>
      <c r="VGG152" s="21"/>
      <c r="VGH152" s="21"/>
      <c r="VGI152" s="21"/>
      <c r="VGJ152" s="21"/>
      <c r="VGK152" s="21"/>
      <c r="VGL152" s="21"/>
      <c r="VGM152" s="21"/>
      <c r="VGN152" s="21"/>
      <c r="VGO152" s="21"/>
      <c r="VGP152" s="21"/>
      <c r="VGQ152" s="21"/>
      <c r="VGR152" s="21"/>
      <c r="VGS152" s="21"/>
      <c r="VGT152" s="21"/>
      <c r="VGU152" s="21"/>
      <c r="VGV152" s="21"/>
      <c r="VGW152" s="21"/>
      <c r="VGX152" s="21"/>
      <c r="VGY152" s="21"/>
      <c r="VGZ152" s="21"/>
      <c r="VHA152" s="21"/>
      <c r="VHB152" s="21"/>
      <c r="VHC152" s="21"/>
      <c r="VHD152" s="21"/>
      <c r="VHE152" s="21"/>
      <c r="VHF152" s="21"/>
      <c r="VHG152" s="21"/>
      <c r="VHH152" s="21"/>
      <c r="VHI152" s="21"/>
      <c r="VHJ152" s="21"/>
      <c r="VHK152" s="21"/>
      <c r="VHL152" s="21"/>
      <c r="VHM152" s="21"/>
      <c r="VHN152" s="21"/>
      <c r="VHO152" s="21"/>
      <c r="VHP152" s="21"/>
      <c r="VHQ152" s="21"/>
      <c r="VHR152" s="21"/>
      <c r="VHS152" s="21"/>
      <c r="VHT152" s="21"/>
      <c r="VHU152" s="21"/>
      <c r="VHV152" s="21"/>
      <c r="VHW152" s="21"/>
      <c r="VHX152" s="21"/>
      <c r="VHY152" s="21"/>
      <c r="VHZ152" s="21"/>
      <c r="VIA152" s="21"/>
      <c r="VIB152" s="21"/>
      <c r="VIC152" s="21"/>
      <c r="VID152" s="21"/>
      <c r="VIE152" s="21"/>
      <c r="VIF152" s="21"/>
      <c r="VIG152" s="21"/>
      <c r="VIH152" s="21"/>
      <c r="VII152" s="21"/>
      <c r="VIJ152" s="21"/>
      <c r="VIK152" s="21"/>
      <c r="VIL152" s="21"/>
      <c r="VIM152" s="21"/>
      <c r="VIN152" s="21"/>
      <c r="VIO152" s="21"/>
      <c r="VIP152" s="21"/>
      <c r="VIQ152" s="21"/>
      <c r="VIR152" s="21"/>
      <c r="VIS152" s="21"/>
      <c r="VIT152" s="21"/>
      <c r="VIU152" s="21"/>
      <c r="VIV152" s="21"/>
      <c r="VIW152" s="21"/>
      <c r="VIX152" s="21"/>
      <c r="VIY152" s="21"/>
      <c r="VIZ152" s="21"/>
      <c r="VJA152" s="21"/>
      <c r="VJB152" s="21"/>
      <c r="VJC152" s="21"/>
      <c r="VJD152" s="21"/>
      <c r="VJE152" s="21"/>
      <c r="VJF152" s="21"/>
      <c r="VJG152" s="21"/>
      <c r="VJH152" s="21"/>
      <c r="VJI152" s="21"/>
      <c r="VJJ152" s="21"/>
      <c r="VJK152" s="21"/>
      <c r="VJL152" s="21"/>
      <c r="VJM152" s="21"/>
      <c r="VJN152" s="21"/>
      <c r="VJO152" s="21"/>
      <c r="VJP152" s="21"/>
      <c r="VJQ152" s="21"/>
      <c r="VJR152" s="21"/>
      <c r="VJS152" s="21"/>
      <c r="VJT152" s="21"/>
      <c r="VJU152" s="21"/>
      <c r="VJV152" s="21"/>
      <c r="VJW152" s="21"/>
      <c r="VJX152" s="21"/>
      <c r="VJY152" s="21"/>
      <c r="VJZ152" s="21"/>
      <c r="VKA152" s="21"/>
      <c r="VKB152" s="21"/>
      <c r="VKC152" s="21"/>
      <c r="VKD152" s="21"/>
      <c r="VKE152" s="21"/>
      <c r="VKF152" s="21"/>
      <c r="VKG152" s="21"/>
      <c r="VKH152" s="21"/>
      <c r="VKI152" s="21"/>
      <c r="VKJ152" s="21"/>
      <c r="VKK152" s="21"/>
      <c r="VKL152" s="21"/>
      <c r="VKM152" s="21"/>
      <c r="VKN152" s="21"/>
      <c r="VKO152" s="21"/>
      <c r="VKP152" s="21"/>
      <c r="VKQ152" s="21"/>
      <c r="VKR152" s="21"/>
      <c r="VKS152" s="21"/>
      <c r="VKT152" s="21"/>
      <c r="VKU152" s="21"/>
      <c r="VKV152" s="21"/>
      <c r="VKW152" s="21"/>
      <c r="VKX152" s="21"/>
      <c r="VKY152" s="21"/>
      <c r="VKZ152" s="21"/>
      <c r="VLA152" s="21"/>
      <c r="VLB152" s="21"/>
      <c r="VLC152" s="21"/>
      <c r="VLD152" s="21"/>
      <c r="VLE152" s="21"/>
      <c r="VLF152" s="21"/>
      <c r="VLG152" s="21"/>
      <c r="VLH152" s="21"/>
      <c r="VLI152" s="21"/>
      <c r="VLJ152" s="21"/>
      <c r="VLK152" s="21"/>
      <c r="VLL152" s="21"/>
      <c r="VLM152" s="21"/>
      <c r="VLN152" s="21"/>
      <c r="VLO152" s="21"/>
      <c r="VLP152" s="21"/>
      <c r="VLQ152" s="21"/>
      <c r="VLR152" s="21"/>
      <c r="VLS152" s="21"/>
      <c r="VLT152" s="21"/>
      <c r="VLU152" s="21"/>
      <c r="VLV152" s="21"/>
      <c r="VLW152" s="21"/>
      <c r="VLX152" s="21"/>
      <c r="VLY152" s="21"/>
      <c r="VLZ152" s="21"/>
      <c r="VMA152" s="21"/>
      <c r="VMB152" s="21"/>
      <c r="VMC152" s="21"/>
      <c r="VMD152" s="21"/>
      <c r="VME152" s="21"/>
      <c r="VMF152" s="21"/>
      <c r="VMG152" s="21"/>
      <c r="VMH152" s="21"/>
      <c r="VMI152" s="21"/>
      <c r="VMJ152" s="21"/>
      <c r="VMK152" s="21"/>
      <c r="VML152" s="21"/>
      <c r="VMM152" s="21"/>
      <c r="VMN152" s="21"/>
      <c r="VMO152" s="21"/>
      <c r="VMP152" s="21"/>
      <c r="VMQ152" s="21"/>
      <c r="VMR152" s="21"/>
      <c r="VMS152" s="21"/>
      <c r="VMT152" s="21"/>
      <c r="VMU152" s="21"/>
      <c r="VMV152" s="21"/>
      <c r="VMW152" s="21"/>
      <c r="VMX152" s="21"/>
      <c r="VMY152" s="21"/>
      <c r="VMZ152" s="21"/>
      <c r="VNA152" s="21"/>
      <c r="VNB152" s="21"/>
      <c r="VNC152" s="21"/>
      <c r="VND152" s="21"/>
      <c r="VNE152" s="21"/>
      <c r="VNF152" s="21"/>
      <c r="VNG152" s="21"/>
      <c r="VNH152" s="21"/>
      <c r="VNI152" s="21"/>
      <c r="VNJ152" s="21"/>
      <c r="VNK152" s="21"/>
      <c r="VNL152" s="21"/>
      <c r="VNM152" s="21"/>
      <c r="VNN152" s="21"/>
      <c r="VNO152" s="21"/>
      <c r="VNP152" s="21"/>
      <c r="VNQ152" s="21"/>
      <c r="VNR152" s="21"/>
      <c r="VNS152" s="21"/>
      <c r="VNT152" s="21"/>
      <c r="VNU152" s="21"/>
      <c r="VNV152" s="21"/>
      <c r="VNW152" s="21"/>
      <c r="VNX152" s="21"/>
      <c r="VNY152" s="21"/>
      <c r="VNZ152" s="21"/>
      <c r="VOA152" s="21"/>
      <c r="VOB152" s="21"/>
      <c r="VOC152" s="21"/>
      <c r="VOD152" s="21"/>
      <c r="VOE152" s="21"/>
      <c r="VOF152" s="21"/>
      <c r="VOG152" s="21"/>
      <c r="VOH152" s="21"/>
      <c r="VOI152" s="21"/>
      <c r="VOJ152" s="21"/>
      <c r="VOK152" s="21"/>
      <c r="VOL152" s="21"/>
      <c r="VOM152" s="21"/>
      <c r="VON152" s="21"/>
      <c r="VOO152" s="21"/>
      <c r="VOP152" s="21"/>
      <c r="VOQ152" s="21"/>
      <c r="VOR152" s="21"/>
      <c r="VOS152" s="21"/>
      <c r="VOT152" s="21"/>
      <c r="VOU152" s="21"/>
      <c r="VOV152" s="21"/>
      <c r="VOW152" s="21"/>
      <c r="VOX152" s="21"/>
      <c r="VOY152" s="21"/>
      <c r="VOZ152" s="21"/>
      <c r="VPA152" s="21"/>
      <c r="VPB152" s="21"/>
      <c r="VPC152" s="21"/>
      <c r="VPD152" s="21"/>
      <c r="VPE152" s="21"/>
      <c r="VPF152" s="21"/>
      <c r="VPG152" s="21"/>
      <c r="VPH152" s="21"/>
      <c r="VPI152" s="21"/>
      <c r="VPJ152" s="21"/>
      <c r="VPK152" s="21"/>
      <c r="VPL152" s="21"/>
      <c r="VPM152" s="21"/>
      <c r="VPN152" s="21"/>
      <c r="VPO152" s="21"/>
      <c r="VPP152" s="21"/>
      <c r="VPQ152" s="21"/>
      <c r="VPR152" s="21"/>
      <c r="VPS152" s="21"/>
      <c r="VPT152" s="21"/>
      <c r="VPU152" s="21"/>
      <c r="VPV152" s="21"/>
      <c r="VPW152" s="21"/>
      <c r="VPX152" s="21"/>
      <c r="VPY152" s="21"/>
      <c r="VPZ152" s="21"/>
      <c r="VQA152" s="21"/>
      <c r="VQB152" s="21"/>
      <c r="VQC152" s="21"/>
      <c r="VQD152" s="21"/>
      <c r="VQE152" s="21"/>
      <c r="VQF152" s="21"/>
      <c r="VQG152" s="21"/>
      <c r="VQH152" s="21"/>
      <c r="VQI152" s="21"/>
      <c r="VQJ152" s="21"/>
      <c r="VQK152" s="21"/>
      <c r="VQL152" s="21"/>
      <c r="VQM152" s="21"/>
      <c r="VQN152" s="21"/>
      <c r="VQO152" s="21"/>
      <c r="VQP152" s="21"/>
      <c r="VQQ152" s="21"/>
      <c r="VQR152" s="21"/>
      <c r="VQS152" s="21"/>
      <c r="VQT152" s="21"/>
      <c r="VQU152" s="21"/>
      <c r="VQV152" s="21"/>
      <c r="VQW152" s="21"/>
      <c r="VQX152" s="21"/>
      <c r="VQY152" s="21"/>
      <c r="VQZ152" s="21"/>
      <c r="VRA152" s="21"/>
      <c r="VRB152" s="21"/>
      <c r="VRC152" s="21"/>
      <c r="VRD152" s="21"/>
      <c r="VRE152" s="21"/>
      <c r="VRF152" s="21"/>
      <c r="VRG152" s="21"/>
      <c r="VRH152" s="21"/>
      <c r="VRI152" s="21"/>
      <c r="VRJ152" s="21"/>
      <c r="VRK152" s="21"/>
      <c r="VRL152" s="21"/>
      <c r="VRM152" s="21"/>
      <c r="VRN152" s="21"/>
      <c r="VRO152" s="21"/>
      <c r="VRP152" s="21"/>
      <c r="VRQ152" s="21"/>
      <c r="VRR152" s="21"/>
      <c r="VRS152" s="21"/>
      <c r="VRT152" s="21"/>
      <c r="VRU152" s="21"/>
      <c r="VRV152" s="21"/>
      <c r="VRW152" s="21"/>
      <c r="VRX152" s="21"/>
      <c r="VRY152" s="21"/>
      <c r="VRZ152" s="21"/>
      <c r="VSA152" s="21"/>
      <c r="VSB152" s="21"/>
      <c r="VSC152" s="21"/>
      <c r="VSD152" s="21"/>
      <c r="VSE152" s="21"/>
      <c r="VSF152" s="21"/>
      <c r="VSG152" s="21"/>
      <c r="VSH152" s="21"/>
      <c r="VSI152" s="21"/>
      <c r="VSJ152" s="21"/>
      <c r="VSK152" s="21"/>
      <c r="VSL152" s="21"/>
      <c r="VSM152" s="21"/>
      <c r="VSN152" s="21"/>
      <c r="VSO152" s="21"/>
      <c r="VSP152" s="21"/>
      <c r="VSQ152" s="21"/>
      <c r="VSR152" s="21"/>
      <c r="VSS152" s="21"/>
      <c r="VST152" s="21"/>
      <c r="VSU152" s="21"/>
      <c r="VSV152" s="21"/>
      <c r="VSW152" s="21"/>
      <c r="VSX152" s="21"/>
      <c r="VSY152" s="21"/>
      <c r="VSZ152" s="21"/>
      <c r="VTA152" s="21"/>
      <c r="VTB152" s="21"/>
      <c r="VTC152" s="21"/>
      <c r="VTD152" s="21"/>
      <c r="VTE152" s="21"/>
      <c r="VTF152" s="21"/>
      <c r="VTG152" s="21"/>
      <c r="VTH152" s="21"/>
      <c r="VTI152" s="21"/>
      <c r="VTJ152" s="21"/>
      <c r="VTK152" s="21"/>
      <c r="VTL152" s="21"/>
      <c r="VTM152" s="21"/>
      <c r="VTN152" s="21"/>
      <c r="VTO152" s="21"/>
      <c r="VTP152" s="21"/>
      <c r="VTQ152" s="21"/>
      <c r="VTR152" s="21"/>
      <c r="VTS152" s="21"/>
      <c r="VTT152" s="21"/>
      <c r="VTU152" s="21"/>
      <c r="VTV152" s="21"/>
      <c r="VTW152" s="21"/>
      <c r="VTX152" s="21"/>
      <c r="VTY152" s="21"/>
      <c r="VTZ152" s="21"/>
      <c r="VUA152" s="21"/>
      <c r="VUB152" s="21"/>
      <c r="VUC152" s="21"/>
      <c r="VUD152" s="21"/>
      <c r="VUE152" s="21"/>
      <c r="VUF152" s="21"/>
      <c r="VUG152" s="21"/>
      <c r="VUH152" s="21"/>
      <c r="VUI152" s="21"/>
      <c r="VUJ152" s="21"/>
      <c r="VUK152" s="21"/>
      <c r="VUL152" s="21"/>
      <c r="VUM152" s="21"/>
      <c r="VUN152" s="21"/>
      <c r="VUO152" s="21"/>
      <c r="VUP152" s="21"/>
      <c r="VUQ152" s="21"/>
      <c r="VUR152" s="21"/>
      <c r="VUS152" s="21"/>
      <c r="VUT152" s="21"/>
      <c r="VUU152" s="21"/>
      <c r="VUV152" s="21"/>
      <c r="VUW152" s="21"/>
      <c r="VUX152" s="21"/>
      <c r="VUY152" s="21"/>
      <c r="VUZ152" s="21"/>
      <c r="VVA152" s="21"/>
      <c r="VVB152" s="21"/>
      <c r="VVC152" s="21"/>
      <c r="VVD152" s="21"/>
      <c r="VVE152" s="21"/>
      <c r="VVF152" s="21"/>
      <c r="VVG152" s="21"/>
      <c r="VVH152" s="21"/>
      <c r="VVI152" s="21"/>
      <c r="VVJ152" s="21"/>
      <c r="VVK152" s="21"/>
      <c r="VVL152" s="21"/>
      <c r="VVM152" s="21"/>
      <c r="VVN152" s="21"/>
      <c r="VVO152" s="21"/>
      <c r="VVP152" s="21"/>
      <c r="VVQ152" s="21"/>
      <c r="VVR152" s="21"/>
      <c r="VVS152" s="21"/>
      <c r="VVT152" s="21"/>
      <c r="VVU152" s="21"/>
      <c r="VVV152" s="21"/>
      <c r="VVW152" s="21"/>
      <c r="VVX152" s="21"/>
      <c r="VVY152" s="21"/>
      <c r="VVZ152" s="21"/>
      <c r="VWA152" s="21"/>
      <c r="VWB152" s="21"/>
      <c r="VWC152" s="21"/>
      <c r="VWD152" s="21"/>
      <c r="VWE152" s="21"/>
      <c r="VWF152" s="21"/>
      <c r="VWG152" s="21"/>
      <c r="VWH152" s="21"/>
      <c r="VWI152" s="21"/>
      <c r="VWJ152" s="21"/>
      <c r="VWK152" s="21"/>
      <c r="VWL152" s="21"/>
      <c r="VWM152" s="21"/>
      <c r="VWN152" s="21"/>
      <c r="VWO152" s="21"/>
      <c r="VWP152" s="21"/>
      <c r="VWQ152" s="21"/>
      <c r="VWR152" s="21"/>
      <c r="VWS152" s="21"/>
      <c r="VWT152" s="21"/>
      <c r="VWU152" s="21"/>
      <c r="VWV152" s="21"/>
      <c r="VWW152" s="21"/>
      <c r="VWX152" s="21"/>
      <c r="VWY152" s="21"/>
      <c r="VWZ152" s="21"/>
      <c r="VXA152" s="21"/>
      <c r="VXB152" s="21"/>
      <c r="VXC152" s="21"/>
      <c r="VXD152" s="21"/>
      <c r="VXE152" s="21"/>
      <c r="VXF152" s="21"/>
      <c r="VXG152" s="21"/>
      <c r="VXH152" s="21"/>
      <c r="VXI152" s="21"/>
      <c r="VXJ152" s="21"/>
      <c r="VXK152" s="21"/>
      <c r="VXL152" s="21"/>
      <c r="VXM152" s="21"/>
      <c r="VXN152" s="21"/>
      <c r="VXO152" s="21"/>
      <c r="VXP152" s="21"/>
      <c r="VXQ152" s="21"/>
      <c r="VXR152" s="21"/>
      <c r="VXS152" s="21"/>
      <c r="VXT152" s="21"/>
      <c r="VXU152" s="21"/>
      <c r="VXV152" s="21"/>
      <c r="VXW152" s="21"/>
      <c r="VXX152" s="21"/>
      <c r="VXY152" s="21"/>
      <c r="VXZ152" s="21"/>
      <c r="VYA152" s="21"/>
      <c r="VYB152" s="21"/>
      <c r="VYC152" s="21"/>
      <c r="VYD152" s="21"/>
      <c r="VYE152" s="21"/>
      <c r="VYF152" s="21"/>
      <c r="VYG152" s="21"/>
      <c r="VYH152" s="21"/>
      <c r="VYI152" s="21"/>
      <c r="VYJ152" s="21"/>
      <c r="VYK152" s="21"/>
      <c r="VYL152" s="21"/>
      <c r="VYM152" s="21"/>
      <c r="VYN152" s="21"/>
      <c r="VYO152" s="21"/>
      <c r="VYP152" s="21"/>
      <c r="VYQ152" s="21"/>
      <c r="VYR152" s="21"/>
      <c r="VYS152" s="21"/>
      <c r="VYT152" s="21"/>
      <c r="VYU152" s="21"/>
      <c r="VYV152" s="21"/>
      <c r="VYW152" s="21"/>
      <c r="VYX152" s="21"/>
      <c r="VYY152" s="21"/>
      <c r="VYZ152" s="21"/>
      <c r="VZA152" s="21"/>
      <c r="VZB152" s="21"/>
      <c r="VZC152" s="21"/>
      <c r="VZD152" s="21"/>
      <c r="VZE152" s="21"/>
      <c r="VZF152" s="21"/>
      <c r="VZG152" s="21"/>
      <c r="VZH152" s="21"/>
      <c r="VZI152" s="21"/>
      <c r="VZJ152" s="21"/>
      <c r="VZK152" s="21"/>
      <c r="VZL152" s="21"/>
      <c r="VZM152" s="21"/>
      <c r="VZN152" s="21"/>
      <c r="VZO152" s="21"/>
      <c r="VZP152" s="21"/>
      <c r="VZQ152" s="21"/>
      <c r="VZR152" s="21"/>
      <c r="VZS152" s="21"/>
      <c r="VZT152" s="21"/>
      <c r="VZU152" s="21"/>
      <c r="VZV152" s="21"/>
      <c r="VZW152" s="21"/>
      <c r="VZX152" s="21"/>
      <c r="VZY152" s="21"/>
      <c r="VZZ152" s="21"/>
      <c r="WAA152" s="21"/>
      <c r="WAB152" s="21"/>
      <c r="WAC152" s="21"/>
      <c r="WAD152" s="21"/>
      <c r="WAE152" s="21"/>
      <c r="WAF152" s="21"/>
      <c r="WAG152" s="21"/>
      <c r="WAH152" s="21"/>
      <c r="WAI152" s="21"/>
      <c r="WAJ152" s="21"/>
      <c r="WAK152" s="21"/>
      <c r="WAL152" s="21"/>
      <c r="WAM152" s="21"/>
      <c r="WAN152" s="21"/>
      <c r="WAO152" s="21"/>
      <c r="WAP152" s="21"/>
      <c r="WAQ152" s="21"/>
      <c r="WAR152" s="21"/>
      <c r="WAS152" s="21"/>
      <c r="WAT152" s="21"/>
      <c r="WAU152" s="21"/>
      <c r="WAV152" s="21"/>
      <c r="WAW152" s="21"/>
      <c r="WAX152" s="21"/>
      <c r="WAY152" s="21"/>
      <c r="WAZ152" s="21"/>
      <c r="WBA152" s="21"/>
      <c r="WBB152" s="21"/>
      <c r="WBC152" s="21"/>
      <c r="WBD152" s="21"/>
      <c r="WBE152" s="21"/>
      <c r="WBF152" s="21"/>
      <c r="WBG152" s="21"/>
      <c r="WBH152" s="21"/>
      <c r="WBI152" s="21"/>
      <c r="WBJ152" s="21"/>
      <c r="WBK152" s="21"/>
      <c r="WBL152" s="21"/>
      <c r="WBM152" s="21"/>
      <c r="WBN152" s="21"/>
      <c r="WBO152" s="21"/>
      <c r="WBP152" s="21"/>
      <c r="WBQ152" s="21"/>
      <c r="WBR152" s="21"/>
      <c r="WBS152" s="21"/>
      <c r="WBT152" s="21"/>
      <c r="WBU152" s="21"/>
      <c r="WBV152" s="21"/>
      <c r="WBW152" s="21"/>
      <c r="WBX152" s="21"/>
      <c r="WBY152" s="21"/>
      <c r="WBZ152" s="21"/>
      <c r="WCA152" s="21"/>
      <c r="WCB152" s="21"/>
      <c r="WCC152" s="21"/>
      <c r="WCD152" s="21"/>
      <c r="WCE152" s="21"/>
      <c r="WCF152" s="21"/>
      <c r="WCG152" s="21"/>
      <c r="WCH152" s="21"/>
      <c r="WCI152" s="21"/>
      <c r="WCJ152" s="21"/>
      <c r="WCK152" s="21"/>
      <c r="WCL152" s="21"/>
      <c r="WCM152" s="21"/>
      <c r="WCN152" s="21"/>
      <c r="WCO152" s="21"/>
      <c r="WCP152" s="21"/>
      <c r="WCQ152" s="21"/>
      <c r="WCR152" s="21"/>
      <c r="WCS152" s="21"/>
      <c r="WCT152" s="21"/>
      <c r="WCU152" s="21"/>
      <c r="WCV152" s="21"/>
      <c r="WCW152" s="21"/>
      <c r="WCX152" s="21"/>
      <c r="WCY152" s="21"/>
      <c r="WCZ152" s="21"/>
      <c r="WDA152" s="21"/>
      <c r="WDB152" s="21"/>
      <c r="WDC152" s="21"/>
      <c r="WDD152" s="21"/>
      <c r="WDE152" s="21"/>
      <c r="WDF152" s="21"/>
      <c r="WDG152" s="21"/>
      <c r="WDH152" s="21"/>
      <c r="WDI152" s="21"/>
      <c r="WDJ152" s="21"/>
      <c r="WDK152" s="21"/>
      <c r="WDL152" s="21"/>
      <c r="WDM152" s="21"/>
      <c r="WDN152" s="21"/>
      <c r="WDO152" s="21"/>
      <c r="WDP152" s="21"/>
      <c r="WDQ152" s="21"/>
      <c r="WDR152" s="21"/>
      <c r="WDS152" s="21"/>
      <c r="WDT152" s="21"/>
      <c r="WDU152" s="21"/>
      <c r="WDV152" s="21"/>
      <c r="WDW152" s="21"/>
      <c r="WDX152" s="21"/>
      <c r="WDY152" s="21"/>
      <c r="WDZ152" s="21"/>
      <c r="WEA152" s="21"/>
      <c r="WEB152" s="21"/>
      <c r="WEC152" s="21"/>
      <c r="WED152" s="21"/>
      <c r="WEE152" s="21"/>
      <c r="WEF152" s="21"/>
      <c r="WEG152" s="21"/>
      <c r="WEH152" s="21"/>
      <c r="WEI152" s="21"/>
      <c r="WEJ152" s="21"/>
      <c r="WEK152" s="21"/>
      <c r="WEL152" s="21"/>
      <c r="WEM152" s="21"/>
      <c r="WEN152" s="21"/>
      <c r="WEO152" s="21"/>
      <c r="WEP152" s="21"/>
      <c r="WEQ152" s="21"/>
      <c r="WER152" s="21"/>
      <c r="WES152" s="21"/>
      <c r="WET152" s="21"/>
      <c r="WEU152" s="21"/>
      <c r="WEV152" s="21"/>
      <c r="WEW152" s="21"/>
      <c r="WEX152" s="21"/>
      <c r="WEY152" s="21"/>
      <c r="WEZ152" s="21"/>
      <c r="WFA152" s="21"/>
      <c r="WFB152" s="21"/>
      <c r="WFC152" s="21"/>
      <c r="WFD152" s="21"/>
      <c r="WFE152" s="21"/>
      <c r="WFF152" s="21"/>
      <c r="WFG152" s="21"/>
      <c r="WFH152" s="21"/>
      <c r="WFI152" s="21"/>
      <c r="WFJ152" s="21"/>
      <c r="WFK152" s="21"/>
      <c r="WFL152" s="21"/>
      <c r="WFM152" s="21"/>
      <c r="WFN152" s="21"/>
      <c r="WFO152" s="21"/>
      <c r="WFP152" s="21"/>
      <c r="WFQ152" s="21"/>
      <c r="WFR152" s="21"/>
      <c r="WFS152" s="21"/>
      <c r="WFT152" s="21"/>
      <c r="WFU152" s="21"/>
      <c r="WFV152" s="21"/>
      <c r="WFW152" s="21"/>
      <c r="WFX152" s="21"/>
      <c r="WFY152" s="21"/>
      <c r="WFZ152" s="21"/>
      <c r="WGA152" s="21"/>
      <c r="WGB152" s="21"/>
      <c r="WGC152" s="21"/>
      <c r="WGD152" s="21"/>
      <c r="WGE152" s="21"/>
      <c r="WGF152" s="21"/>
      <c r="WGG152" s="21"/>
      <c r="WGH152" s="21"/>
      <c r="WGI152" s="21"/>
      <c r="WGJ152" s="21"/>
      <c r="WGK152" s="21"/>
      <c r="WGL152" s="21"/>
      <c r="WGM152" s="21"/>
      <c r="WGN152" s="21"/>
      <c r="WGO152" s="21"/>
      <c r="WGP152" s="21"/>
      <c r="WGQ152" s="21"/>
      <c r="WGR152" s="21"/>
      <c r="WGS152" s="21"/>
      <c r="WGT152" s="21"/>
      <c r="WGU152" s="21"/>
      <c r="WGV152" s="21"/>
      <c r="WGW152" s="21"/>
      <c r="WGX152" s="21"/>
      <c r="WGY152" s="21"/>
      <c r="WGZ152" s="21"/>
      <c r="WHA152" s="21"/>
      <c r="WHB152" s="21"/>
      <c r="WHC152" s="21"/>
      <c r="WHD152" s="21"/>
      <c r="WHE152" s="21"/>
      <c r="WHF152" s="21"/>
      <c r="WHG152" s="21"/>
      <c r="WHH152" s="21"/>
      <c r="WHI152" s="21"/>
      <c r="WHJ152" s="21"/>
      <c r="WHK152" s="21"/>
      <c r="WHL152" s="21"/>
      <c r="WHM152" s="21"/>
      <c r="WHN152" s="21"/>
      <c r="WHO152" s="21"/>
      <c r="WHP152" s="21"/>
      <c r="WHQ152" s="21"/>
      <c r="WHR152" s="21"/>
      <c r="WHS152" s="21"/>
      <c r="WHT152" s="21"/>
      <c r="WHU152" s="21"/>
      <c r="WHV152" s="21"/>
      <c r="WHW152" s="21"/>
      <c r="WHX152" s="21"/>
      <c r="WHY152" s="21"/>
      <c r="WHZ152" s="21"/>
      <c r="WIA152" s="21"/>
      <c r="WIB152" s="21"/>
      <c r="WIC152" s="21"/>
      <c r="WID152" s="21"/>
      <c r="WIE152" s="21"/>
      <c r="WIF152" s="21"/>
      <c r="WIG152" s="21"/>
      <c r="WIH152" s="21"/>
      <c r="WII152" s="21"/>
      <c r="WIJ152" s="21"/>
      <c r="WIK152" s="21"/>
      <c r="WIL152" s="21"/>
      <c r="WIM152" s="21"/>
      <c r="WIN152" s="21"/>
      <c r="WIO152" s="21"/>
      <c r="WIP152" s="21"/>
      <c r="WIQ152" s="21"/>
      <c r="WIR152" s="21"/>
      <c r="WIS152" s="21"/>
      <c r="WIT152" s="21"/>
      <c r="WIU152" s="21"/>
      <c r="WIV152" s="21"/>
      <c r="WIW152" s="21"/>
      <c r="WIX152" s="21"/>
      <c r="WIY152" s="21"/>
      <c r="WIZ152" s="21"/>
      <c r="WJA152" s="21"/>
      <c r="WJB152" s="21"/>
      <c r="WJC152" s="21"/>
      <c r="WJD152" s="21"/>
      <c r="WJE152" s="21"/>
      <c r="WJF152" s="21"/>
      <c r="WJG152" s="21"/>
      <c r="WJH152" s="21"/>
      <c r="WJI152" s="21"/>
      <c r="WJJ152" s="21"/>
      <c r="WJK152" s="21"/>
      <c r="WJL152" s="21"/>
      <c r="WJM152" s="21"/>
      <c r="WJN152" s="21"/>
      <c r="WJO152" s="21"/>
      <c r="WJP152" s="21"/>
      <c r="WJQ152" s="21"/>
      <c r="WJR152" s="21"/>
      <c r="WJS152" s="21"/>
      <c r="WJT152" s="21"/>
      <c r="WJU152" s="21"/>
      <c r="WJV152" s="21"/>
      <c r="WJW152" s="21"/>
      <c r="WJX152" s="21"/>
      <c r="WJY152" s="21"/>
      <c r="WJZ152" s="21"/>
      <c r="WKA152" s="21"/>
      <c r="WKB152" s="21"/>
      <c r="WKC152" s="21"/>
      <c r="WKD152" s="21"/>
      <c r="WKE152" s="21"/>
      <c r="WKF152" s="21"/>
      <c r="WKG152" s="21"/>
      <c r="WKH152" s="21"/>
      <c r="WKI152" s="21"/>
      <c r="WKJ152" s="21"/>
      <c r="WKK152" s="21"/>
      <c r="WKL152" s="21"/>
      <c r="WKM152" s="21"/>
      <c r="WKN152" s="21"/>
      <c r="WKO152" s="21"/>
      <c r="WKP152" s="21"/>
      <c r="WKQ152" s="21"/>
      <c r="WKR152" s="21"/>
      <c r="WKS152" s="21"/>
      <c r="WKT152" s="21"/>
      <c r="WKU152" s="21"/>
      <c r="WKV152" s="21"/>
      <c r="WKW152" s="21"/>
      <c r="WKX152" s="21"/>
      <c r="WKY152" s="21"/>
      <c r="WKZ152" s="21"/>
      <c r="WLA152" s="21"/>
      <c r="WLB152" s="21"/>
      <c r="WLC152" s="21"/>
      <c r="WLD152" s="21"/>
      <c r="WLE152" s="21"/>
      <c r="WLF152" s="21"/>
      <c r="WLG152" s="21"/>
      <c r="WLH152" s="21"/>
      <c r="WLI152" s="21"/>
      <c r="WLJ152" s="21"/>
      <c r="WLK152" s="21"/>
      <c r="WLL152" s="21"/>
      <c r="WLM152" s="21"/>
      <c r="WLN152" s="21"/>
      <c r="WLO152" s="21"/>
      <c r="WLP152" s="21"/>
      <c r="WLQ152" s="21"/>
      <c r="WLR152" s="21"/>
      <c r="WLS152" s="21"/>
      <c r="WLT152" s="21"/>
      <c r="WLU152" s="21"/>
      <c r="WLV152" s="21"/>
      <c r="WLW152" s="21"/>
      <c r="WLX152" s="21"/>
      <c r="WLY152" s="21"/>
      <c r="WLZ152" s="21"/>
      <c r="WMA152" s="21"/>
      <c r="WMB152" s="21"/>
      <c r="WMC152" s="21"/>
      <c r="WMD152" s="21"/>
      <c r="WME152" s="21"/>
      <c r="WMF152" s="21"/>
      <c r="WMG152" s="21"/>
      <c r="WMH152" s="21"/>
      <c r="WMI152" s="21"/>
      <c r="WMJ152" s="21"/>
      <c r="WMK152" s="21"/>
      <c r="WML152" s="21"/>
      <c r="WMM152" s="21"/>
      <c r="WMN152" s="21"/>
      <c r="WMO152" s="21"/>
      <c r="WMP152" s="21"/>
      <c r="WMQ152" s="21"/>
      <c r="WMR152" s="21"/>
      <c r="WMS152" s="21"/>
      <c r="WMT152" s="21"/>
      <c r="WMU152" s="21"/>
      <c r="WMV152" s="21"/>
      <c r="WMW152" s="21"/>
      <c r="WMX152" s="21"/>
      <c r="WMY152" s="21"/>
      <c r="WMZ152" s="21"/>
      <c r="WNA152" s="21"/>
      <c r="WNB152" s="21"/>
      <c r="WNC152" s="21"/>
      <c r="WND152" s="21"/>
      <c r="WNE152" s="21"/>
      <c r="WNF152" s="21"/>
      <c r="WNG152" s="21"/>
      <c r="WNH152" s="21"/>
      <c r="WNI152" s="21"/>
      <c r="WNJ152" s="21"/>
      <c r="WNK152" s="21"/>
      <c r="WNL152" s="21"/>
      <c r="WNM152" s="21"/>
      <c r="WNN152" s="21"/>
      <c r="WNO152" s="21"/>
      <c r="WNP152" s="21"/>
      <c r="WNQ152" s="21"/>
      <c r="WNR152" s="21"/>
      <c r="WNS152" s="21"/>
      <c r="WNT152" s="21"/>
      <c r="WNU152" s="21"/>
      <c r="WNV152" s="21"/>
      <c r="WNW152" s="21"/>
      <c r="WNX152" s="21"/>
      <c r="WNY152" s="21"/>
      <c r="WNZ152" s="21"/>
      <c r="WOA152" s="21"/>
      <c r="WOB152" s="21"/>
      <c r="WOC152" s="21"/>
      <c r="WOD152" s="21"/>
      <c r="WOE152" s="21"/>
      <c r="WOF152" s="21"/>
      <c r="WOG152" s="21"/>
      <c r="WOH152" s="21"/>
      <c r="WOI152" s="21"/>
      <c r="WOJ152" s="21"/>
      <c r="WOK152" s="21"/>
      <c r="WOL152" s="21"/>
      <c r="WOM152" s="21"/>
      <c r="WON152" s="21"/>
      <c r="WOO152" s="21"/>
      <c r="WOP152" s="21"/>
      <c r="WOQ152" s="21"/>
      <c r="WOR152" s="21"/>
      <c r="WOS152" s="21"/>
      <c r="WOT152" s="21"/>
      <c r="WOU152" s="21"/>
      <c r="WOV152" s="21"/>
      <c r="WOW152" s="21"/>
      <c r="WOX152" s="21"/>
      <c r="WOY152" s="21"/>
      <c r="WOZ152" s="21"/>
      <c r="WPA152" s="21"/>
      <c r="WPB152" s="21"/>
      <c r="WPC152" s="21"/>
      <c r="WPD152" s="21"/>
      <c r="WPE152" s="21"/>
      <c r="WPF152" s="21"/>
      <c r="WPG152" s="21"/>
      <c r="WPH152" s="21"/>
      <c r="WPI152" s="21"/>
      <c r="WPJ152" s="21"/>
      <c r="WPK152" s="21"/>
      <c r="WPL152" s="21"/>
      <c r="WPM152" s="21"/>
      <c r="WPN152" s="21"/>
      <c r="WPO152" s="21"/>
      <c r="WPP152" s="21"/>
      <c r="WPQ152" s="21"/>
      <c r="WPR152" s="21"/>
      <c r="WPS152" s="21"/>
      <c r="WPT152" s="21"/>
      <c r="WPU152" s="21"/>
      <c r="WPV152" s="21"/>
      <c r="WPW152" s="21"/>
      <c r="WPX152" s="21"/>
      <c r="WPY152" s="21"/>
      <c r="WPZ152" s="21"/>
      <c r="WQA152" s="21"/>
      <c r="WQB152" s="21"/>
      <c r="WQC152" s="21"/>
      <c r="WQD152" s="21"/>
      <c r="WQE152" s="21"/>
      <c r="WQF152" s="21"/>
      <c r="WQG152" s="21"/>
      <c r="WQH152" s="21"/>
      <c r="WQI152" s="21"/>
      <c r="WQJ152" s="21"/>
      <c r="WQK152" s="21"/>
      <c r="WQL152" s="21"/>
      <c r="WQM152" s="21"/>
      <c r="WQN152" s="21"/>
      <c r="WQO152" s="21"/>
      <c r="WQP152" s="21"/>
      <c r="WQQ152" s="21"/>
      <c r="WQR152" s="21"/>
      <c r="WQS152" s="21"/>
      <c r="WQT152" s="21"/>
      <c r="WQU152" s="21"/>
      <c r="WQV152" s="21"/>
      <c r="WQW152" s="21"/>
      <c r="WQX152" s="21"/>
      <c r="WQY152" s="21"/>
      <c r="WQZ152" s="21"/>
      <c r="WRA152" s="21"/>
      <c r="WRB152" s="21"/>
      <c r="WRC152" s="21"/>
      <c r="WRD152" s="21"/>
      <c r="WRE152" s="21"/>
      <c r="WRF152" s="21"/>
      <c r="WRG152" s="21"/>
      <c r="WRH152" s="21"/>
      <c r="WRI152" s="21"/>
      <c r="WRJ152" s="21"/>
      <c r="WRK152" s="21"/>
      <c r="WRL152" s="21"/>
      <c r="WRM152" s="21"/>
      <c r="WRN152" s="21"/>
      <c r="WRO152" s="21"/>
      <c r="WRP152" s="21"/>
      <c r="WRQ152" s="21"/>
      <c r="WRR152" s="21"/>
      <c r="WRS152" s="21"/>
      <c r="WRT152" s="21"/>
      <c r="WRU152" s="21"/>
      <c r="WRV152" s="21"/>
      <c r="WRW152" s="21"/>
      <c r="WRX152" s="21"/>
      <c r="WRY152" s="21"/>
      <c r="WRZ152" s="21"/>
      <c r="WSA152" s="21"/>
      <c r="WSB152" s="21"/>
      <c r="WSC152" s="21"/>
      <c r="WSD152" s="21"/>
      <c r="WSE152" s="21"/>
      <c r="WSF152" s="21"/>
      <c r="WSG152" s="21"/>
      <c r="WSH152" s="21"/>
      <c r="WSI152" s="21"/>
      <c r="WSJ152" s="21"/>
      <c r="WSK152" s="21"/>
      <c r="WSL152" s="21"/>
      <c r="WSM152" s="21"/>
      <c r="WSN152" s="21"/>
      <c r="WSO152" s="21"/>
      <c r="WSP152" s="21"/>
      <c r="WSQ152" s="21"/>
      <c r="WSR152" s="21"/>
      <c r="WSS152" s="21"/>
      <c r="WST152" s="21"/>
      <c r="WSU152" s="21"/>
      <c r="WSV152" s="21"/>
      <c r="WSW152" s="21"/>
      <c r="WSX152" s="21"/>
      <c r="WSY152" s="21"/>
      <c r="WSZ152" s="21"/>
      <c r="WTA152" s="21"/>
      <c r="WTB152" s="21"/>
      <c r="WTC152" s="21"/>
      <c r="WTD152" s="21"/>
      <c r="WTE152" s="21"/>
      <c r="WTF152" s="21"/>
      <c r="WTG152" s="21"/>
      <c r="WTH152" s="21"/>
      <c r="WTI152" s="21"/>
      <c r="WTJ152" s="21"/>
      <c r="WTK152" s="21"/>
      <c r="WTL152" s="21"/>
      <c r="WTM152" s="21"/>
      <c r="WTN152" s="21"/>
      <c r="WTO152" s="21"/>
      <c r="WTP152" s="21"/>
      <c r="WTQ152" s="21"/>
      <c r="WTR152" s="21"/>
      <c r="WTS152" s="21"/>
      <c r="WTT152" s="21"/>
      <c r="WTU152" s="21"/>
      <c r="WTV152" s="21"/>
      <c r="WTW152" s="21"/>
      <c r="WTX152" s="21"/>
      <c r="WTY152" s="21"/>
      <c r="WTZ152" s="21"/>
      <c r="WUA152" s="21"/>
      <c r="WUB152" s="21"/>
      <c r="WUC152" s="21"/>
      <c r="WUD152" s="21"/>
      <c r="WUE152" s="21"/>
      <c r="WUF152" s="21"/>
      <c r="WUG152" s="21"/>
      <c r="WUH152" s="21"/>
      <c r="WUI152" s="21"/>
      <c r="WUJ152" s="21"/>
      <c r="WUK152" s="21"/>
      <c r="WUL152" s="21"/>
      <c r="WUM152" s="21"/>
      <c r="WUN152" s="21"/>
      <c r="WUO152" s="21"/>
      <c r="WUP152" s="21"/>
      <c r="WUQ152" s="21"/>
      <c r="WUR152" s="21"/>
      <c r="WUS152" s="21"/>
      <c r="WUT152" s="21"/>
      <c r="WUU152" s="21"/>
      <c r="WUV152" s="21"/>
      <c r="WUW152" s="21"/>
      <c r="WUX152" s="21"/>
      <c r="WUY152" s="21"/>
      <c r="WUZ152" s="21"/>
      <c r="WVA152" s="21"/>
      <c r="WVB152" s="21"/>
      <c r="WVC152" s="21"/>
      <c r="WVD152" s="21"/>
      <c r="WVE152" s="21"/>
      <c r="WVF152" s="21"/>
      <c r="WVG152" s="21"/>
      <c r="WVH152" s="21"/>
      <c r="WVI152" s="21"/>
      <c r="WVJ152" s="21"/>
      <c r="WVK152" s="21"/>
      <c r="WVL152" s="21"/>
      <c r="WVM152" s="21"/>
      <c r="WVN152" s="21"/>
      <c r="WVO152" s="21"/>
      <c r="WVP152" s="21"/>
      <c r="WVQ152" s="21"/>
      <c r="WVR152" s="21"/>
      <c r="WVS152" s="21"/>
      <c r="WVT152" s="21"/>
      <c r="WVU152" s="21"/>
      <c r="WVV152" s="21"/>
      <c r="WVW152" s="21"/>
      <c r="WVX152" s="21"/>
      <c r="WVY152" s="21"/>
      <c r="WVZ152" s="21"/>
      <c r="WWA152" s="21"/>
      <c r="WWB152" s="21"/>
      <c r="WWC152" s="21"/>
      <c r="WWD152" s="21"/>
      <c r="WWE152" s="21"/>
      <c r="WWF152" s="21"/>
      <c r="WWG152" s="21"/>
      <c r="WWH152" s="21"/>
      <c r="WWI152" s="21"/>
      <c r="WWJ152" s="21"/>
      <c r="WWK152" s="21"/>
      <c r="WWL152" s="21"/>
      <c r="WWM152" s="21"/>
      <c r="WWN152" s="21"/>
      <c r="WWO152" s="21"/>
      <c r="WWP152" s="21"/>
      <c r="WWQ152" s="21"/>
      <c r="WWR152" s="21"/>
      <c r="WWS152" s="21"/>
      <c r="WWT152" s="21"/>
      <c r="WWU152" s="21"/>
      <c r="WWV152" s="21"/>
      <c r="WWW152" s="21"/>
      <c r="WWX152" s="21"/>
      <c r="WWY152" s="21"/>
      <c r="WWZ152" s="21"/>
      <c r="WXA152" s="21"/>
      <c r="WXB152" s="21"/>
      <c r="WXC152" s="21"/>
      <c r="WXD152" s="21"/>
      <c r="WXE152" s="21"/>
      <c r="WXF152" s="21"/>
      <c r="WXG152" s="21"/>
      <c r="WXH152" s="21"/>
      <c r="WXI152" s="21"/>
      <c r="WXJ152" s="21"/>
      <c r="WXK152" s="21"/>
      <c r="WXL152" s="21"/>
      <c r="WXM152" s="21"/>
      <c r="WXN152" s="21"/>
      <c r="WXO152" s="21"/>
      <c r="WXP152" s="21"/>
      <c r="WXQ152" s="21"/>
      <c r="WXR152" s="21"/>
      <c r="WXS152" s="21"/>
      <c r="WXT152" s="21"/>
      <c r="WXU152" s="21"/>
      <c r="WXV152" s="21"/>
      <c r="WXW152" s="21"/>
      <c r="WXX152" s="21"/>
      <c r="WXY152" s="21"/>
      <c r="WXZ152" s="21"/>
      <c r="WYA152" s="21"/>
      <c r="WYB152" s="21"/>
      <c r="WYC152" s="21"/>
      <c r="WYD152" s="21"/>
      <c r="WYE152" s="21"/>
      <c r="WYF152" s="21"/>
      <c r="WYG152" s="21"/>
      <c r="WYH152" s="21"/>
      <c r="WYI152" s="21"/>
      <c r="WYJ152" s="21"/>
      <c r="WYK152" s="21"/>
      <c r="WYL152" s="21"/>
      <c r="WYM152" s="21"/>
      <c r="WYN152" s="21"/>
      <c r="WYO152" s="21"/>
      <c r="WYP152" s="21"/>
      <c r="WYQ152" s="21"/>
      <c r="WYR152" s="21"/>
      <c r="WYS152" s="21"/>
      <c r="WYT152" s="21"/>
      <c r="WYU152" s="21"/>
      <c r="WYV152" s="21"/>
      <c r="WYW152" s="21"/>
      <c r="WYX152" s="21"/>
      <c r="WYY152" s="21"/>
      <c r="WYZ152" s="21"/>
      <c r="WZA152" s="21"/>
      <c r="WZB152" s="21"/>
      <c r="WZC152" s="21"/>
      <c r="WZD152" s="21"/>
      <c r="WZE152" s="21"/>
      <c r="WZF152" s="21"/>
      <c r="WZG152" s="21"/>
      <c r="WZH152" s="21"/>
      <c r="WZI152" s="21"/>
      <c r="WZJ152" s="21"/>
      <c r="WZK152" s="21"/>
      <c r="WZL152" s="21"/>
      <c r="WZM152" s="21"/>
      <c r="WZN152" s="21"/>
      <c r="WZO152" s="21"/>
      <c r="WZP152" s="21"/>
      <c r="WZQ152" s="21"/>
      <c r="WZR152" s="21"/>
      <c r="WZS152" s="21"/>
      <c r="WZT152" s="21"/>
      <c r="WZU152" s="21"/>
      <c r="WZV152" s="21"/>
      <c r="WZW152" s="21"/>
      <c r="WZX152" s="21"/>
      <c r="WZY152" s="21"/>
      <c r="WZZ152" s="21"/>
      <c r="XAA152" s="21"/>
      <c r="XAB152" s="21"/>
      <c r="XAC152" s="21"/>
      <c r="XAD152" s="21"/>
      <c r="XAE152" s="21"/>
      <c r="XAF152" s="21"/>
      <c r="XAG152" s="21"/>
      <c r="XAH152" s="21"/>
      <c r="XAI152" s="21"/>
      <c r="XAJ152" s="21"/>
      <c r="XAK152" s="21"/>
      <c r="XAL152" s="21"/>
      <c r="XAM152" s="21"/>
      <c r="XAN152" s="21"/>
      <c r="XAO152" s="21"/>
      <c r="XAP152" s="21"/>
      <c r="XAQ152" s="21"/>
      <c r="XAR152" s="21"/>
      <c r="XAS152" s="21"/>
      <c r="XAT152" s="21"/>
      <c r="XAU152" s="21"/>
      <c r="XAV152" s="21"/>
      <c r="XAW152" s="21"/>
      <c r="XAX152" s="21"/>
      <c r="XAY152" s="21"/>
      <c r="XAZ152" s="21"/>
      <c r="XBA152" s="21"/>
      <c r="XBB152" s="21"/>
      <c r="XBC152" s="21"/>
      <c r="XBD152" s="21"/>
      <c r="XBE152" s="21"/>
      <c r="XBF152" s="21"/>
      <c r="XBG152" s="21"/>
      <c r="XBH152" s="21"/>
      <c r="XBI152" s="21"/>
      <c r="XBJ152" s="21"/>
      <c r="XBK152" s="21"/>
      <c r="XBL152" s="21"/>
      <c r="XBM152" s="21"/>
      <c r="XBN152" s="21"/>
      <c r="XBO152" s="21"/>
      <c r="XBP152" s="21"/>
      <c r="XBQ152" s="21"/>
      <c r="XBR152" s="21"/>
      <c r="XBS152" s="21"/>
      <c r="XBT152" s="21"/>
      <c r="XBU152" s="21"/>
      <c r="XBV152" s="21"/>
      <c r="XBW152" s="21"/>
      <c r="XBX152" s="21"/>
      <c r="XBY152" s="21"/>
      <c r="XBZ152" s="21"/>
      <c r="XCA152" s="21"/>
      <c r="XCB152" s="21"/>
      <c r="XCC152" s="21"/>
      <c r="XCD152" s="21"/>
      <c r="XCE152" s="21"/>
      <c r="XCF152" s="21"/>
      <c r="XCG152" s="21"/>
      <c r="XCH152" s="21"/>
      <c r="XCI152" s="21"/>
      <c r="XCJ152" s="21"/>
      <c r="XCK152" s="21"/>
      <c r="XCL152" s="21"/>
      <c r="XCM152" s="21"/>
      <c r="XCN152" s="21"/>
      <c r="XCO152" s="21"/>
      <c r="XCP152" s="21"/>
      <c r="XCQ152" s="21"/>
      <c r="XCR152" s="21"/>
      <c r="XCS152" s="21"/>
      <c r="XCT152" s="21"/>
      <c r="XCU152" s="21"/>
      <c r="XCV152" s="21"/>
      <c r="XCW152" s="21"/>
      <c r="XCX152" s="21"/>
      <c r="XCY152" s="21"/>
      <c r="XCZ152" s="21"/>
      <c r="XDA152" s="21"/>
      <c r="XDB152" s="21"/>
      <c r="XDC152" s="21"/>
      <c r="XDD152" s="21"/>
      <c r="XDE152" s="21"/>
      <c r="XDF152" s="21"/>
      <c r="XDG152" s="21"/>
      <c r="XDH152" s="21"/>
      <c r="XDI152" s="21"/>
      <c r="XDJ152" s="21"/>
      <c r="XDK152" s="21"/>
      <c r="XDL152" s="21"/>
      <c r="XDM152" s="21"/>
      <c r="XDN152" s="21"/>
      <c r="XDO152" s="21"/>
      <c r="XDP152" s="21"/>
      <c r="XDQ152" s="21"/>
      <c r="XDR152" s="21"/>
      <c r="XDS152" s="21"/>
      <c r="XDT152" s="21"/>
      <c r="XDU152" s="21"/>
      <c r="XDV152" s="21"/>
      <c r="XDW152" s="21"/>
      <c r="XDX152" s="21"/>
      <c r="XDY152" s="21"/>
      <c r="XDZ152" s="21"/>
      <c r="XEA152" s="21"/>
      <c r="XEB152" s="21"/>
      <c r="XEC152" s="21"/>
      <c r="XED152" s="21"/>
      <c r="XEE152" s="21"/>
      <c r="XEF152" s="21"/>
      <c r="XEG152" s="21"/>
      <c r="XEH152" s="21"/>
      <c r="XEI152" s="21"/>
      <c r="XEJ152" s="21"/>
      <c r="XEK152" s="21"/>
      <c r="XEL152" s="21"/>
      <c r="XEM152" s="21"/>
      <c r="XEN152" s="21"/>
      <c r="XEO152" s="21"/>
      <c r="XEP152" s="21"/>
      <c r="XEQ152" s="21"/>
      <c r="XER152" s="21"/>
      <c r="XES152" s="21"/>
      <c r="XET152" s="21"/>
      <c r="XEU152" s="21"/>
      <c r="XEV152" s="21"/>
      <c r="XEW152" s="21"/>
      <c r="XEX152" s="21"/>
      <c r="XEY152" s="21"/>
      <c r="XEZ152" s="21"/>
      <c r="XFA152" s="21"/>
      <c r="XFB152" s="21"/>
      <c r="XFC152" s="21"/>
      <c r="XFD152" s="21"/>
    </row>
    <row r="153" spans="1:16384">
      <c r="B153" s="30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GR153" s="21"/>
      <c r="GS153" s="21"/>
      <c r="GT153" s="21"/>
      <c r="GU153" s="21"/>
      <c r="GV153" s="21"/>
      <c r="GW153" s="21"/>
      <c r="GX153" s="21"/>
      <c r="GY153" s="21"/>
      <c r="GZ153" s="21"/>
      <c r="HA153" s="21"/>
      <c r="HB153" s="21"/>
      <c r="HC153" s="21"/>
      <c r="HD153" s="21"/>
      <c r="HE153" s="21"/>
      <c r="HF153" s="21"/>
      <c r="HG153" s="21"/>
      <c r="HH153" s="21"/>
      <c r="HI153" s="21"/>
      <c r="HJ153" s="21"/>
      <c r="HK153" s="21"/>
      <c r="HL153" s="21"/>
      <c r="HM153" s="21"/>
      <c r="HN153" s="21"/>
      <c r="HO153" s="21"/>
      <c r="HP153" s="21"/>
      <c r="HQ153" s="21"/>
      <c r="HR153" s="21"/>
      <c r="HS153" s="21"/>
      <c r="HT153" s="21"/>
      <c r="HU153" s="21"/>
      <c r="HV153" s="21"/>
      <c r="HW153" s="21"/>
      <c r="HX153" s="21"/>
      <c r="HY153" s="21"/>
      <c r="HZ153" s="21"/>
      <c r="IA153" s="21"/>
      <c r="IB153" s="21"/>
      <c r="IC153" s="21"/>
      <c r="ID153" s="21"/>
      <c r="IE153" s="21"/>
      <c r="IF153" s="21"/>
      <c r="IG153" s="21"/>
      <c r="IH153" s="21"/>
      <c r="II153" s="21"/>
      <c r="IJ153" s="21"/>
      <c r="IK153" s="21"/>
      <c r="IL153" s="21"/>
      <c r="IM153" s="21"/>
      <c r="IN153" s="21"/>
      <c r="IO153" s="21"/>
      <c r="IP153" s="21"/>
      <c r="IQ153" s="21"/>
      <c r="IR153" s="21"/>
      <c r="IS153" s="21"/>
      <c r="IT153" s="21"/>
      <c r="IU153" s="21"/>
      <c r="IV153" s="21"/>
      <c r="IW153" s="21"/>
      <c r="IX153" s="21"/>
      <c r="IY153" s="21"/>
      <c r="IZ153" s="21"/>
      <c r="JA153" s="21"/>
      <c r="JB153" s="21"/>
      <c r="JC153" s="21"/>
      <c r="JD153" s="21"/>
      <c r="JE153" s="21"/>
      <c r="JF153" s="21"/>
      <c r="JG153" s="21"/>
      <c r="JH153" s="21"/>
      <c r="JI153" s="21"/>
      <c r="JJ153" s="21"/>
      <c r="JK153" s="21"/>
      <c r="JL153" s="21"/>
      <c r="JM153" s="21"/>
      <c r="JN153" s="21"/>
      <c r="JO153" s="21"/>
      <c r="JP153" s="21"/>
      <c r="JQ153" s="21"/>
      <c r="JR153" s="21"/>
      <c r="JS153" s="21"/>
      <c r="JT153" s="21"/>
      <c r="JU153" s="21"/>
      <c r="JV153" s="21"/>
      <c r="JW153" s="21"/>
      <c r="JX153" s="21"/>
      <c r="JY153" s="21"/>
      <c r="JZ153" s="21"/>
      <c r="KA153" s="21"/>
      <c r="KB153" s="21"/>
      <c r="KC153" s="21"/>
      <c r="KD153" s="21"/>
      <c r="KE153" s="21"/>
      <c r="KF153" s="21"/>
      <c r="KG153" s="21"/>
      <c r="KH153" s="21"/>
      <c r="KI153" s="21"/>
      <c r="KJ153" s="21"/>
      <c r="KK153" s="21"/>
      <c r="KL153" s="21"/>
      <c r="KM153" s="21"/>
      <c r="KN153" s="21"/>
      <c r="KO153" s="21"/>
      <c r="KP153" s="21"/>
      <c r="KQ153" s="21"/>
      <c r="KR153" s="21"/>
      <c r="KS153" s="21"/>
      <c r="KT153" s="21"/>
      <c r="KU153" s="21"/>
      <c r="KV153" s="21"/>
      <c r="KW153" s="21"/>
      <c r="KX153" s="21"/>
      <c r="KY153" s="21"/>
      <c r="KZ153" s="21"/>
      <c r="LA153" s="21"/>
      <c r="LB153" s="21"/>
      <c r="LC153" s="21"/>
      <c r="LD153" s="21"/>
      <c r="LE153" s="21"/>
      <c r="LF153" s="21"/>
      <c r="LG153" s="21"/>
      <c r="LH153" s="21"/>
      <c r="LI153" s="21"/>
      <c r="LJ153" s="21"/>
      <c r="LK153" s="21"/>
      <c r="LL153" s="21"/>
      <c r="LM153" s="21"/>
      <c r="LN153" s="21"/>
      <c r="LO153" s="21"/>
      <c r="LP153" s="21"/>
      <c r="LQ153" s="21"/>
      <c r="LR153" s="21"/>
      <c r="LS153" s="21"/>
      <c r="LT153" s="21"/>
      <c r="LU153" s="21"/>
      <c r="LV153" s="21"/>
      <c r="LW153" s="21"/>
      <c r="LX153" s="21"/>
      <c r="LY153" s="21"/>
      <c r="LZ153" s="21"/>
      <c r="MA153" s="21"/>
      <c r="MB153" s="21"/>
      <c r="MC153" s="21"/>
      <c r="MD153" s="21"/>
      <c r="ME153" s="21"/>
      <c r="MF153" s="21"/>
      <c r="MG153" s="21"/>
      <c r="MH153" s="21"/>
      <c r="MI153" s="21"/>
      <c r="MJ153" s="21"/>
      <c r="MK153" s="21"/>
      <c r="ML153" s="21"/>
      <c r="MM153" s="21"/>
      <c r="MN153" s="21"/>
      <c r="MO153" s="21"/>
      <c r="MP153" s="21"/>
      <c r="MQ153" s="21"/>
      <c r="MR153" s="21"/>
      <c r="MS153" s="21"/>
      <c r="MT153" s="21"/>
      <c r="MU153" s="21"/>
      <c r="MV153" s="21"/>
      <c r="MW153" s="21"/>
      <c r="MX153" s="21"/>
      <c r="MY153" s="21"/>
      <c r="MZ153" s="21"/>
      <c r="NA153" s="21"/>
      <c r="NB153" s="21"/>
      <c r="NC153" s="21"/>
      <c r="ND153" s="21"/>
      <c r="NE153" s="21"/>
      <c r="NF153" s="21"/>
      <c r="NG153" s="21"/>
      <c r="NH153" s="21"/>
      <c r="NI153" s="21"/>
      <c r="NJ153" s="21"/>
      <c r="NK153" s="21"/>
      <c r="NL153" s="21"/>
      <c r="NM153" s="21"/>
      <c r="NN153" s="21"/>
      <c r="NO153" s="21"/>
      <c r="NP153" s="21"/>
      <c r="NQ153" s="21"/>
      <c r="NR153" s="21"/>
      <c r="NS153" s="21"/>
      <c r="NT153" s="21"/>
      <c r="NU153" s="21"/>
      <c r="NV153" s="21"/>
      <c r="NW153" s="21"/>
      <c r="NX153" s="21"/>
      <c r="NY153" s="21"/>
      <c r="NZ153" s="21"/>
      <c r="OA153" s="21"/>
      <c r="OB153" s="21"/>
      <c r="OC153" s="21"/>
      <c r="OD153" s="21"/>
      <c r="OE153" s="21"/>
      <c r="OF153" s="21"/>
      <c r="OG153" s="21"/>
      <c r="OH153" s="21"/>
      <c r="OI153" s="21"/>
      <c r="OJ153" s="21"/>
      <c r="OK153" s="21"/>
      <c r="OL153" s="21"/>
      <c r="OM153" s="21"/>
      <c r="ON153" s="21"/>
      <c r="OO153" s="21"/>
      <c r="OP153" s="21"/>
      <c r="OQ153" s="21"/>
      <c r="OR153" s="21"/>
      <c r="OS153" s="21"/>
      <c r="OT153" s="21"/>
      <c r="OU153" s="21"/>
      <c r="OV153" s="21"/>
      <c r="OW153" s="21"/>
      <c r="OX153" s="21"/>
      <c r="OY153" s="21"/>
      <c r="OZ153" s="21"/>
      <c r="PA153" s="21"/>
      <c r="PB153" s="21"/>
      <c r="PC153" s="21"/>
      <c r="PD153" s="21"/>
      <c r="PE153" s="21"/>
      <c r="PF153" s="21"/>
      <c r="PG153" s="21"/>
      <c r="PH153" s="21"/>
      <c r="PI153" s="21"/>
      <c r="PJ153" s="21"/>
      <c r="PK153" s="21"/>
      <c r="PL153" s="21"/>
      <c r="PM153" s="21"/>
      <c r="PN153" s="21"/>
      <c r="PO153" s="21"/>
      <c r="PP153" s="21"/>
      <c r="PQ153" s="21"/>
      <c r="PR153" s="21"/>
      <c r="PS153" s="21"/>
      <c r="PT153" s="21"/>
      <c r="PU153" s="21"/>
      <c r="PV153" s="21"/>
      <c r="PW153" s="21"/>
      <c r="PX153" s="21"/>
      <c r="PY153" s="21"/>
      <c r="PZ153" s="21"/>
      <c r="QA153" s="21"/>
      <c r="QB153" s="21"/>
      <c r="QC153" s="21"/>
      <c r="QD153" s="21"/>
      <c r="QE153" s="21"/>
      <c r="QF153" s="21"/>
      <c r="QG153" s="21"/>
      <c r="QH153" s="21"/>
      <c r="QI153" s="21"/>
      <c r="QJ153" s="21"/>
      <c r="QK153" s="21"/>
      <c r="QL153" s="21"/>
      <c r="QM153" s="21"/>
      <c r="QN153" s="21"/>
      <c r="QO153" s="21"/>
      <c r="QP153" s="21"/>
      <c r="QQ153" s="21"/>
      <c r="QR153" s="21"/>
      <c r="QS153" s="21"/>
      <c r="QT153" s="21"/>
      <c r="QU153" s="21"/>
      <c r="QV153" s="21"/>
      <c r="QW153" s="21"/>
      <c r="QX153" s="21"/>
      <c r="QY153" s="21"/>
      <c r="QZ153" s="21"/>
      <c r="RA153" s="21"/>
      <c r="RB153" s="21"/>
      <c r="RC153" s="21"/>
      <c r="RD153" s="21"/>
      <c r="RE153" s="21"/>
      <c r="RF153" s="21"/>
      <c r="RG153" s="21"/>
      <c r="RH153" s="21"/>
      <c r="RI153" s="21"/>
      <c r="RJ153" s="21"/>
      <c r="RK153" s="21"/>
      <c r="RL153" s="21"/>
      <c r="RM153" s="21"/>
      <c r="RN153" s="21"/>
      <c r="RO153" s="21"/>
      <c r="RP153" s="21"/>
      <c r="RQ153" s="21"/>
      <c r="RR153" s="21"/>
      <c r="RS153" s="21"/>
      <c r="RT153" s="21"/>
      <c r="RU153" s="21"/>
      <c r="RV153" s="21"/>
      <c r="RW153" s="21"/>
      <c r="RX153" s="21"/>
      <c r="RY153" s="21"/>
      <c r="RZ153" s="21"/>
      <c r="SA153" s="21"/>
      <c r="SB153" s="21"/>
      <c r="SC153" s="21"/>
      <c r="SD153" s="21"/>
      <c r="SE153" s="21"/>
      <c r="SF153" s="21"/>
      <c r="SG153" s="21"/>
      <c r="SH153" s="21"/>
      <c r="SI153" s="21"/>
      <c r="SJ153" s="21"/>
      <c r="SK153" s="21"/>
      <c r="SL153" s="21"/>
      <c r="SM153" s="21"/>
      <c r="SN153" s="21"/>
      <c r="SO153" s="21"/>
      <c r="SP153" s="21"/>
      <c r="SQ153" s="21"/>
      <c r="SR153" s="21"/>
      <c r="SS153" s="21"/>
      <c r="ST153" s="21"/>
      <c r="SU153" s="21"/>
      <c r="SV153" s="21"/>
      <c r="SW153" s="21"/>
      <c r="SX153" s="21"/>
      <c r="SY153" s="21"/>
      <c r="SZ153" s="21"/>
      <c r="TA153" s="21"/>
      <c r="TB153" s="21"/>
      <c r="TC153" s="21"/>
      <c r="TD153" s="21"/>
      <c r="TE153" s="21"/>
      <c r="TF153" s="21"/>
      <c r="TG153" s="21"/>
      <c r="TH153" s="21"/>
      <c r="TI153" s="21"/>
      <c r="TJ153" s="21"/>
      <c r="TK153" s="21"/>
      <c r="TL153" s="21"/>
      <c r="TM153" s="21"/>
      <c r="TN153" s="21"/>
      <c r="TO153" s="21"/>
      <c r="TP153" s="21"/>
      <c r="TQ153" s="21"/>
      <c r="TR153" s="21"/>
      <c r="TS153" s="21"/>
      <c r="TT153" s="21"/>
      <c r="TU153" s="21"/>
      <c r="TV153" s="21"/>
      <c r="TW153" s="21"/>
      <c r="TX153" s="21"/>
      <c r="TY153" s="21"/>
      <c r="TZ153" s="21"/>
      <c r="UA153" s="21"/>
      <c r="UB153" s="21"/>
      <c r="UC153" s="21"/>
      <c r="UD153" s="21"/>
      <c r="UE153" s="21"/>
      <c r="UF153" s="21"/>
      <c r="UG153" s="21"/>
      <c r="UH153" s="21"/>
      <c r="UI153" s="21"/>
      <c r="UJ153" s="21"/>
      <c r="UK153" s="21"/>
      <c r="UL153" s="21"/>
      <c r="UM153" s="21"/>
      <c r="UN153" s="21"/>
      <c r="UO153" s="21"/>
      <c r="UP153" s="21"/>
      <c r="UQ153" s="21"/>
      <c r="UR153" s="21"/>
      <c r="US153" s="21"/>
      <c r="UT153" s="21"/>
      <c r="UU153" s="21"/>
      <c r="UV153" s="21"/>
      <c r="UW153" s="21"/>
      <c r="UX153" s="21"/>
      <c r="UY153" s="21"/>
      <c r="UZ153" s="21"/>
      <c r="VA153" s="21"/>
      <c r="VB153" s="21"/>
      <c r="VC153" s="21"/>
      <c r="VD153" s="21"/>
      <c r="VE153" s="21"/>
      <c r="VF153" s="21"/>
      <c r="VG153" s="21"/>
      <c r="VH153" s="21"/>
      <c r="VI153" s="21"/>
      <c r="VJ153" s="21"/>
      <c r="VK153" s="21"/>
      <c r="VL153" s="21"/>
      <c r="VM153" s="21"/>
      <c r="VN153" s="21"/>
      <c r="VO153" s="21"/>
      <c r="VP153" s="21"/>
      <c r="VQ153" s="21"/>
      <c r="VR153" s="21"/>
      <c r="VS153" s="21"/>
      <c r="VT153" s="21"/>
      <c r="VU153" s="21"/>
      <c r="VV153" s="21"/>
      <c r="VW153" s="21"/>
      <c r="VX153" s="21"/>
      <c r="VY153" s="21"/>
      <c r="VZ153" s="21"/>
      <c r="WA153" s="21"/>
      <c r="WB153" s="21"/>
      <c r="WC153" s="21"/>
      <c r="WD153" s="21"/>
      <c r="WE153" s="21"/>
      <c r="WF153" s="21"/>
      <c r="WG153" s="21"/>
      <c r="WH153" s="21"/>
      <c r="WI153" s="21"/>
      <c r="WJ153" s="21"/>
      <c r="WK153" s="21"/>
      <c r="WL153" s="21"/>
      <c r="WM153" s="21"/>
      <c r="WN153" s="21"/>
      <c r="WO153" s="21"/>
      <c r="WP153" s="21"/>
      <c r="WQ153" s="21"/>
      <c r="WR153" s="21"/>
      <c r="WS153" s="21"/>
      <c r="WT153" s="21"/>
      <c r="WU153" s="21"/>
      <c r="WV153" s="21"/>
      <c r="WW153" s="21"/>
      <c r="WX153" s="21"/>
      <c r="WY153" s="21"/>
      <c r="WZ153" s="21"/>
      <c r="XA153" s="21"/>
      <c r="XB153" s="21"/>
      <c r="XC153" s="21"/>
      <c r="XD153" s="21"/>
      <c r="XE153" s="21"/>
      <c r="XF153" s="21"/>
      <c r="XG153" s="21"/>
      <c r="XH153" s="21"/>
      <c r="XI153" s="21"/>
      <c r="XJ153" s="21"/>
      <c r="XK153" s="21"/>
      <c r="XL153" s="21"/>
      <c r="XM153" s="21"/>
      <c r="XN153" s="21"/>
      <c r="XO153" s="21"/>
      <c r="XP153" s="21"/>
      <c r="XQ153" s="21"/>
      <c r="XR153" s="21"/>
      <c r="XS153" s="21"/>
      <c r="XT153" s="21"/>
      <c r="XU153" s="21"/>
      <c r="XV153" s="21"/>
      <c r="XW153" s="21"/>
      <c r="XX153" s="21"/>
      <c r="XY153" s="21"/>
      <c r="XZ153" s="21"/>
      <c r="YA153" s="21"/>
      <c r="YB153" s="21"/>
      <c r="YC153" s="21"/>
      <c r="YD153" s="21"/>
      <c r="YE153" s="21"/>
      <c r="YF153" s="21"/>
      <c r="YG153" s="21"/>
      <c r="YH153" s="21"/>
      <c r="YI153" s="21"/>
      <c r="YJ153" s="21"/>
      <c r="YK153" s="21"/>
      <c r="YL153" s="21"/>
      <c r="YM153" s="21"/>
      <c r="YN153" s="21"/>
      <c r="YO153" s="21"/>
      <c r="YP153" s="21"/>
      <c r="YQ153" s="21"/>
      <c r="YR153" s="21"/>
      <c r="YS153" s="21"/>
      <c r="YT153" s="21"/>
      <c r="YU153" s="21"/>
      <c r="YV153" s="21"/>
      <c r="YW153" s="21"/>
      <c r="YX153" s="21"/>
      <c r="YY153" s="21"/>
      <c r="YZ153" s="21"/>
      <c r="ZA153" s="21"/>
      <c r="ZB153" s="21"/>
      <c r="ZC153" s="21"/>
      <c r="ZD153" s="21"/>
      <c r="ZE153" s="21"/>
      <c r="ZF153" s="21"/>
      <c r="ZG153" s="21"/>
      <c r="ZH153" s="21"/>
      <c r="ZI153" s="21"/>
      <c r="ZJ153" s="21"/>
      <c r="ZK153" s="21"/>
      <c r="ZL153" s="21"/>
      <c r="ZM153" s="21"/>
      <c r="ZN153" s="21"/>
      <c r="ZO153" s="21"/>
      <c r="ZP153" s="21"/>
      <c r="ZQ153" s="21"/>
      <c r="ZR153" s="21"/>
      <c r="ZS153" s="21"/>
      <c r="ZT153" s="21"/>
      <c r="ZU153" s="21"/>
      <c r="ZV153" s="21"/>
      <c r="ZW153" s="21"/>
      <c r="ZX153" s="21"/>
      <c r="ZY153" s="21"/>
      <c r="ZZ153" s="21"/>
      <c r="AAA153" s="21"/>
      <c r="AAB153" s="21"/>
      <c r="AAC153" s="21"/>
      <c r="AAD153" s="21"/>
      <c r="AAE153" s="21"/>
      <c r="AAF153" s="21"/>
      <c r="AAG153" s="21"/>
      <c r="AAH153" s="21"/>
      <c r="AAI153" s="21"/>
      <c r="AAJ153" s="21"/>
      <c r="AAK153" s="21"/>
      <c r="AAL153" s="21"/>
      <c r="AAM153" s="21"/>
      <c r="AAN153" s="21"/>
      <c r="AAO153" s="21"/>
      <c r="AAP153" s="21"/>
      <c r="AAQ153" s="21"/>
      <c r="AAR153" s="21"/>
      <c r="AAS153" s="21"/>
      <c r="AAT153" s="21"/>
      <c r="AAU153" s="21"/>
      <c r="AAV153" s="21"/>
      <c r="AAW153" s="21"/>
      <c r="AAX153" s="21"/>
      <c r="AAY153" s="21"/>
      <c r="AAZ153" s="21"/>
      <c r="ABA153" s="21"/>
      <c r="ABB153" s="21"/>
      <c r="ABC153" s="21"/>
      <c r="ABD153" s="21"/>
      <c r="ABE153" s="21"/>
      <c r="ABF153" s="21"/>
      <c r="ABG153" s="21"/>
      <c r="ABH153" s="21"/>
      <c r="ABI153" s="21"/>
      <c r="ABJ153" s="21"/>
      <c r="ABK153" s="21"/>
      <c r="ABL153" s="21"/>
      <c r="ABM153" s="21"/>
      <c r="ABN153" s="21"/>
      <c r="ABO153" s="21"/>
      <c r="ABP153" s="21"/>
      <c r="ABQ153" s="21"/>
      <c r="ABR153" s="21"/>
      <c r="ABS153" s="21"/>
      <c r="ABT153" s="21"/>
      <c r="ABU153" s="21"/>
      <c r="ABV153" s="21"/>
      <c r="ABW153" s="21"/>
      <c r="ABX153" s="21"/>
      <c r="ABY153" s="21"/>
      <c r="ABZ153" s="21"/>
      <c r="ACA153" s="21"/>
      <c r="ACB153" s="21"/>
      <c r="ACC153" s="21"/>
      <c r="ACD153" s="21"/>
      <c r="ACE153" s="21"/>
      <c r="ACF153" s="21"/>
      <c r="ACG153" s="21"/>
      <c r="ACH153" s="21"/>
      <c r="ACI153" s="21"/>
      <c r="ACJ153" s="21"/>
      <c r="ACK153" s="21"/>
      <c r="ACL153" s="21"/>
      <c r="ACM153" s="21"/>
      <c r="ACN153" s="21"/>
      <c r="ACO153" s="21"/>
      <c r="ACP153" s="21"/>
      <c r="ACQ153" s="21"/>
      <c r="ACR153" s="21"/>
      <c r="ACS153" s="21"/>
      <c r="ACT153" s="21"/>
      <c r="ACU153" s="21"/>
      <c r="ACV153" s="21"/>
      <c r="ACW153" s="21"/>
      <c r="ACX153" s="21"/>
      <c r="ACY153" s="21"/>
      <c r="ACZ153" s="21"/>
      <c r="ADA153" s="21"/>
      <c r="ADB153" s="21"/>
      <c r="ADC153" s="21"/>
      <c r="ADD153" s="21"/>
      <c r="ADE153" s="21"/>
      <c r="ADF153" s="21"/>
      <c r="ADG153" s="21"/>
      <c r="ADH153" s="21"/>
      <c r="ADI153" s="21"/>
      <c r="ADJ153" s="21"/>
      <c r="ADK153" s="21"/>
      <c r="ADL153" s="21"/>
      <c r="ADM153" s="21"/>
      <c r="ADN153" s="21"/>
      <c r="ADO153" s="21"/>
      <c r="ADP153" s="21"/>
      <c r="ADQ153" s="21"/>
      <c r="ADR153" s="21"/>
      <c r="ADS153" s="21"/>
      <c r="ADT153" s="21"/>
      <c r="ADU153" s="21"/>
      <c r="ADV153" s="21"/>
      <c r="ADW153" s="21"/>
      <c r="ADX153" s="21"/>
      <c r="ADY153" s="21"/>
      <c r="ADZ153" s="21"/>
      <c r="AEA153" s="21"/>
      <c r="AEB153" s="21"/>
      <c r="AEC153" s="21"/>
      <c r="AED153" s="21"/>
      <c r="AEE153" s="21"/>
      <c r="AEF153" s="21"/>
      <c r="AEG153" s="21"/>
      <c r="AEH153" s="21"/>
      <c r="AEI153" s="21"/>
      <c r="AEJ153" s="21"/>
      <c r="AEK153" s="21"/>
      <c r="AEL153" s="21"/>
      <c r="AEM153" s="21"/>
      <c r="AEN153" s="21"/>
      <c r="AEO153" s="21"/>
      <c r="AEP153" s="21"/>
      <c r="AEQ153" s="21"/>
      <c r="AER153" s="21"/>
      <c r="AES153" s="21"/>
      <c r="AET153" s="21"/>
      <c r="AEU153" s="21"/>
      <c r="AEV153" s="21"/>
      <c r="AEW153" s="21"/>
      <c r="AEX153" s="21"/>
      <c r="AEY153" s="21"/>
      <c r="AEZ153" s="21"/>
      <c r="AFA153" s="21"/>
      <c r="AFB153" s="21"/>
      <c r="AFC153" s="21"/>
      <c r="AFD153" s="21"/>
      <c r="AFE153" s="21"/>
      <c r="AFF153" s="21"/>
      <c r="AFG153" s="21"/>
      <c r="AFH153" s="21"/>
      <c r="AFI153" s="21"/>
      <c r="AFJ153" s="21"/>
      <c r="AFK153" s="21"/>
      <c r="AFL153" s="21"/>
      <c r="AFM153" s="21"/>
      <c r="AFN153" s="21"/>
      <c r="AFO153" s="21"/>
      <c r="AFP153" s="21"/>
      <c r="AFQ153" s="21"/>
      <c r="AFR153" s="21"/>
      <c r="AFS153" s="21"/>
      <c r="AFT153" s="21"/>
      <c r="AFU153" s="21"/>
      <c r="AFV153" s="21"/>
      <c r="AFW153" s="21"/>
      <c r="AFX153" s="21"/>
      <c r="AFY153" s="21"/>
      <c r="AFZ153" s="21"/>
      <c r="AGA153" s="21"/>
      <c r="AGB153" s="21"/>
      <c r="AGC153" s="21"/>
      <c r="AGD153" s="21"/>
      <c r="AGE153" s="21"/>
      <c r="AGF153" s="21"/>
      <c r="AGG153" s="21"/>
      <c r="AGH153" s="21"/>
      <c r="AGI153" s="21"/>
      <c r="AGJ153" s="21"/>
      <c r="AGK153" s="21"/>
      <c r="AGL153" s="21"/>
      <c r="AGM153" s="21"/>
      <c r="AGN153" s="21"/>
      <c r="AGO153" s="21"/>
      <c r="AGP153" s="21"/>
      <c r="AGQ153" s="21"/>
      <c r="AGR153" s="21"/>
      <c r="AGS153" s="21"/>
      <c r="AGT153" s="21"/>
      <c r="AGU153" s="21"/>
      <c r="AGV153" s="21"/>
      <c r="AGW153" s="21"/>
      <c r="AGX153" s="21"/>
      <c r="AGY153" s="21"/>
      <c r="AGZ153" s="21"/>
      <c r="AHA153" s="21"/>
      <c r="AHB153" s="21"/>
      <c r="AHC153" s="21"/>
      <c r="AHD153" s="21"/>
      <c r="AHE153" s="21"/>
      <c r="AHF153" s="21"/>
      <c r="AHG153" s="21"/>
      <c r="AHH153" s="21"/>
      <c r="AHI153" s="21"/>
      <c r="AHJ153" s="21"/>
      <c r="AHK153" s="21"/>
      <c r="AHL153" s="21"/>
      <c r="AHM153" s="21"/>
      <c r="AHN153" s="21"/>
      <c r="AHO153" s="21"/>
      <c r="AHP153" s="21"/>
      <c r="AHQ153" s="21"/>
      <c r="AHR153" s="21"/>
      <c r="AHS153" s="21"/>
      <c r="AHT153" s="21"/>
      <c r="AHU153" s="21"/>
      <c r="AHV153" s="21"/>
      <c r="AHW153" s="21"/>
      <c r="AHX153" s="21"/>
      <c r="AHY153" s="21"/>
      <c r="AHZ153" s="21"/>
      <c r="AIA153" s="21"/>
      <c r="AIB153" s="21"/>
      <c r="AIC153" s="21"/>
      <c r="AID153" s="21"/>
      <c r="AIE153" s="21"/>
      <c r="AIF153" s="21"/>
      <c r="AIG153" s="21"/>
      <c r="AIH153" s="21"/>
      <c r="AII153" s="21"/>
      <c r="AIJ153" s="21"/>
      <c r="AIK153" s="21"/>
      <c r="AIL153" s="21"/>
      <c r="AIM153" s="21"/>
      <c r="AIN153" s="21"/>
      <c r="AIO153" s="21"/>
      <c r="AIP153" s="21"/>
      <c r="AIQ153" s="21"/>
      <c r="AIR153" s="21"/>
      <c r="AIS153" s="21"/>
      <c r="AIT153" s="21"/>
      <c r="AIU153" s="21"/>
      <c r="AIV153" s="21"/>
      <c r="AIW153" s="21"/>
      <c r="AIX153" s="21"/>
      <c r="AIY153" s="21"/>
      <c r="AIZ153" s="21"/>
      <c r="AJA153" s="21"/>
      <c r="AJB153" s="21"/>
      <c r="AJC153" s="21"/>
      <c r="AJD153" s="21"/>
      <c r="AJE153" s="21"/>
      <c r="AJF153" s="21"/>
      <c r="AJG153" s="21"/>
      <c r="AJH153" s="21"/>
      <c r="AJI153" s="21"/>
      <c r="AJJ153" s="21"/>
      <c r="AJK153" s="21"/>
      <c r="AJL153" s="21"/>
      <c r="AJM153" s="21"/>
      <c r="AJN153" s="21"/>
      <c r="AJO153" s="21"/>
      <c r="AJP153" s="21"/>
      <c r="AJQ153" s="21"/>
      <c r="AJR153" s="21"/>
      <c r="AJS153" s="21"/>
      <c r="AJT153" s="21"/>
      <c r="AJU153" s="21"/>
      <c r="AJV153" s="21"/>
      <c r="AJW153" s="21"/>
      <c r="AJX153" s="21"/>
      <c r="AJY153" s="21"/>
      <c r="AJZ153" s="21"/>
      <c r="AKA153" s="21"/>
      <c r="AKB153" s="21"/>
      <c r="AKC153" s="21"/>
      <c r="AKD153" s="21"/>
      <c r="AKE153" s="21"/>
      <c r="AKF153" s="21"/>
      <c r="AKG153" s="21"/>
      <c r="AKH153" s="21"/>
      <c r="AKI153" s="21"/>
      <c r="AKJ153" s="21"/>
      <c r="AKK153" s="21"/>
      <c r="AKL153" s="21"/>
      <c r="AKM153" s="21"/>
      <c r="AKN153" s="21"/>
      <c r="AKO153" s="21"/>
      <c r="AKP153" s="21"/>
      <c r="AKQ153" s="21"/>
      <c r="AKR153" s="21"/>
      <c r="AKS153" s="21"/>
      <c r="AKT153" s="21"/>
      <c r="AKU153" s="21"/>
      <c r="AKV153" s="21"/>
      <c r="AKW153" s="21"/>
      <c r="AKX153" s="21"/>
      <c r="AKY153" s="21"/>
      <c r="AKZ153" s="21"/>
      <c r="ALA153" s="21"/>
      <c r="ALB153" s="21"/>
      <c r="ALC153" s="21"/>
      <c r="ALD153" s="21"/>
      <c r="ALE153" s="21"/>
      <c r="ALF153" s="21"/>
      <c r="ALG153" s="21"/>
      <c r="ALH153" s="21"/>
      <c r="ALI153" s="21"/>
      <c r="ALJ153" s="21"/>
      <c r="ALK153" s="21"/>
      <c r="ALL153" s="21"/>
      <c r="ALM153" s="21"/>
      <c r="ALN153" s="21"/>
      <c r="ALO153" s="21"/>
      <c r="ALP153" s="21"/>
      <c r="ALQ153" s="21"/>
      <c r="ALR153" s="21"/>
      <c r="ALS153" s="21"/>
      <c r="ALT153" s="21"/>
      <c r="ALU153" s="21"/>
      <c r="ALV153" s="21"/>
      <c r="ALW153" s="21"/>
      <c r="ALX153" s="21"/>
      <c r="ALY153" s="21"/>
      <c r="ALZ153" s="21"/>
      <c r="AMA153" s="21"/>
      <c r="AMB153" s="21"/>
      <c r="AMC153" s="21"/>
      <c r="AMD153" s="21"/>
      <c r="AME153" s="21"/>
      <c r="AMF153" s="21"/>
      <c r="AMG153" s="21"/>
      <c r="AMH153" s="21"/>
      <c r="AMI153" s="21"/>
      <c r="AMJ153" s="21"/>
      <c r="AMK153" s="21"/>
      <c r="AML153" s="21"/>
      <c r="AMM153" s="21"/>
      <c r="AMN153" s="21"/>
      <c r="AMO153" s="21"/>
      <c r="AMP153" s="21"/>
      <c r="AMQ153" s="21"/>
      <c r="AMR153" s="21"/>
      <c r="AMS153" s="21"/>
      <c r="AMT153" s="21"/>
      <c r="AMU153" s="21"/>
      <c r="AMV153" s="21"/>
      <c r="AMW153" s="21"/>
      <c r="AMX153" s="21"/>
      <c r="AMY153" s="21"/>
      <c r="AMZ153" s="21"/>
      <c r="ANA153" s="21"/>
      <c r="ANB153" s="21"/>
      <c r="ANC153" s="21"/>
      <c r="AND153" s="21"/>
      <c r="ANE153" s="21"/>
      <c r="ANF153" s="21"/>
      <c r="ANG153" s="21"/>
      <c r="ANH153" s="21"/>
      <c r="ANI153" s="21"/>
      <c r="ANJ153" s="21"/>
      <c r="ANK153" s="21"/>
      <c r="ANL153" s="21"/>
      <c r="ANM153" s="21"/>
      <c r="ANN153" s="21"/>
      <c r="ANO153" s="21"/>
      <c r="ANP153" s="21"/>
      <c r="ANQ153" s="21"/>
      <c r="ANR153" s="21"/>
      <c r="ANS153" s="21"/>
      <c r="ANT153" s="21"/>
      <c r="ANU153" s="21"/>
      <c r="ANV153" s="21"/>
      <c r="ANW153" s="21"/>
      <c r="ANX153" s="21"/>
      <c r="ANY153" s="21"/>
      <c r="ANZ153" s="21"/>
      <c r="AOA153" s="21"/>
      <c r="AOB153" s="21"/>
      <c r="AOC153" s="21"/>
      <c r="AOD153" s="21"/>
      <c r="AOE153" s="21"/>
      <c r="AOF153" s="21"/>
      <c r="AOG153" s="21"/>
      <c r="AOH153" s="21"/>
      <c r="AOI153" s="21"/>
      <c r="AOJ153" s="21"/>
      <c r="AOK153" s="21"/>
      <c r="AOL153" s="21"/>
      <c r="AOM153" s="21"/>
      <c r="AON153" s="21"/>
      <c r="AOO153" s="21"/>
      <c r="AOP153" s="21"/>
      <c r="AOQ153" s="21"/>
      <c r="AOR153" s="21"/>
      <c r="AOS153" s="21"/>
      <c r="AOT153" s="21"/>
      <c r="AOU153" s="21"/>
      <c r="AOV153" s="21"/>
      <c r="AOW153" s="21"/>
      <c r="AOX153" s="21"/>
      <c r="AOY153" s="21"/>
      <c r="AOZ153" s="21"/>
      <c r="APA153" s="21"/>
      <c r="APB153" s="21"/>
      <c r="APC153" s="21"/>
      <c r="APD153" s="21"/>
      <c r="APE153" s="21"/>
      <c r="APF153" s="21"/>
      <c r="APG153" s="21"/>
      <c r="APH153" s="21"/>
      <c r="API153" s="21"/>
      <c r="APJ153" s="21"/>
      <c r="APK153" s="21"/>
      <c r="APL153" s="21"/>
      <c r="APM153" s="21"/>
      <c r="APN153" s="21"/>
      <c r="APO153" s="21"/>
      <c r="APP153" s="21"/>
      <c r="APQ153" s="21"/>
      <c r="APR153" s="21"/>
      <c r="APS153" s="21"/>
      <c r="APT153" s="21"/>
      <c r="APU153" s="21"/>
      <c r="APV153" s="21"/>
      <c r="APW153" s="21"/>
      <c r="APX153" s="21"/>
      <c r="APY153" s="21"/>
      <c r="APZ153" s="21"/>
      <c r="AQA153" s="21"/>
      <c r="AQB153" s="21"/>
      <c r="AQC153" s="21"/>
      <c r="AQD153" s="21"/>
      <c r="AQE153" s="21"/>
      <c r="AQF153" s="21"/>
      <c r="AQG153" s="21"/>
      <c r="AQH153" s="21"/>
      <c r="AQI153" s="21"/>
      <c r="AQJ153" s="21"/>
      <c r="AQK153" s="21"/>
      <c r="AQL153" s="21"/>
      <c r="AQM153" s="21"/>
      <c r="AQN153" s="21"/>
      <c r="AQO153" s="21"/>
      <c r="AQP153" s="21"/>
      <c r="AQQ153" s="21"/>
      <c r="AQR153" s="21"/>
      <c r="AQS153" s="21"/>
      <c r="AQT153" s="21"/>
      <c r="AQU153" s="21"/>
      <c r="AQV153" s="21"/>
      <c r="AQW153" s="21"/>
      <c r="AQX153" s="21"/>
      <c r="AQY153" s="21"/>
      <c r="AQZ153" s="21"/>
      <c r="ARA153" s="21"/>
      <c r="ARB153" s="21"/>
      <c r="ARC153" s="21"/>
      <c r="ARD153" s="21"/>
      <c r="ARE153" s="21"/>
      <c r="ARF153" s="21"/>
      <c r="ARG153" s="21"/>
      <c r="ARH153" s="21"/>
      <c r="ARI153" s="21"/>
      <c r="ARJ153" s="21"/>
      <c r="ARK153" s="21"/>
      <c r="ARL153" s="21"/>
      <c r="ARM153" s="21"/>
      <c r="ARN153" s="21"/>
      <c r="ARO153" s="21"/>
      <c r="ARP153" s="21"/>
      <c r="ARQ153" s="21"/>
      <c r="ARR153" s="21"/>
      <c r="ARS153" s="21"/>
      <c r="ART153" s="21"/>
      <c r="ARU153" s="21"/>
      <c r="ARV153" s="21"/>
      <c r="ARW153" s="21"/>
      <c r="ARX153" s="21"/>
      <c r="ARY153" s="21"/>
      <c r="ARZ153" s="21"/>
      <c r="ASA153" s="21"/>
      <c r="ASB153" s="21"/>
      <c r="ASC153" s="21"/>
      <c r="ASD153" s="21"/>
      <c r="ASE153" s="21"/>
      <c r="ASF153" s="21"/>
      <c r="ASG153" s="21"/>
      <c r="ASH153" s="21"/>
      <c r="ASI153" s="21"/>
      <c r="ASJ153" s="21"/>
      <c r="ASK153" s="21"/>
      <c r="ASL153" s="21"/>
      <c r="ASM153" s="21"/>
      <c r="ASN153" s="21"/>
      <c r="ASO153" s="21"/>
      <c r="ASP153" s="21"/>
      <c r="ASQ153" s="21"/>
      <c r="ASR153" s="21"/>
      <c r="ASS153" s="21"/>
      <c r="AST153" s="21"/>
      <c r="ASU153" s="21"/>
      <c r="ASV153" s="21"/>
      <c r="ASW153" s="21"/>
      <c r="ASX153" s="21"/>
      <c r="ASY153" s="21"/>
      <c r="ASZ153" s="21"/>
      <c r="ATA153" s="21"/>
      <c r="ATB153" s="21"/>
      <c r="ATC153" s="21"/>
      <c r="ATD153" s="21"/>
      <c r="ATE153" s="21"/>
      <c r="ATF153" s="21"/>
      <c r="ATG153" s="21"/>
      <c r="ATH153" s="21"/>
      <c r="ATI153" s="21"/>
      <c r="ATJ153" s="21"/>
      <c r="ATK153" s="21"/>
      <c r="ATL153" s="21"/>
      <c r="ATM153" s="21"/>
      <c r="ATN153" s="21"/>
      <c r="ATO153" s="21"/>
      <c r="ATP153" s="21"/>
      <c r="ATQ153" s="21"/>
      <c r="ATR153" s="21"/>
      <c r="ATS153" s="21"/>
      <c r="ATT153" s="21"/>
      <c r="ATU153" s="21"/>
      <c r="ATV153" s="21"/>
      <c r="ATW153" s="21"/>
      <c r="ATX153" s="21"/>
      <c r="ATY153" s="21"/>
      <c r="ATZ153" s="21"/>
      <c r="AUA153" s="21"/>
      <c r="AUB153" s="21"/>
      <c r="AUC153" s="21"/>
      <c r="AUD153" s="21"/>
      <c r="AUE153" s="21"/>
      <c r="AUF153" s="21"/>
      <c r="AUG153" s="21"/>
      <c r="AUH153" s="21"/>
      <c r="AUI153" s="21"/>
      <c r="AUJ153" s="21"/>
      <c r="AUK153" s="21"/>
      <c r="AUL153" s="21"/>
      <c r="AUM153" s="21"/>
      <c r="AUN153" s="21"/>
      <c r="AUO153" s="21"/>
      <c r="AUP153" s="21"/>
      <c r="AUQ153" s="21"/>
      <c r="AUR153" s="21"/>
      <c r="AUS153" s="21"/>
      <c r="AUT153" s="21"/>
      <c r="AUU153" s="21"/>
      <c r="AUV153" s="21"/>
      <c r="AUW153" s="21"/>
      <c r="AUX153" s="21"/>
      <c r="AUY153" s="21"/>
      <c r="AUZ153" s="21"/>
      <c r="AVA153" s="21"/>
      <c r="AVB153" s="21"/>
      <c r="AVC153" s="21"/>
      <c r="AVD153" s="21"/>
      <c r="AVE153" s="21"/>
      <c r="AVF153" s="21"/>
      <c r="AVG153" s="21"/>
      <c r="AVH153" s="21"/>
      <c r="AVI153" s="21"/>
      <c r="AVJ153" s="21"/>
      <c r="AVK153" s="21"/>
      <c r="AVL153" s="21"/>
      <c r="AVM153" s="21"/>
      <c r="AVN153" s="21"/>
      <c r="AVO153" s="21"/>
      <c r="AVP153" s="21"/>
      <c r="AVQ153" s="21"/>
      <c r="AVR153" s="21"/>
      <c r="AVS153" s="21"/>
      <c r="AVT153" s="21"/>
      <c r="AVU153" s="21"/>
      <c r="AVV153" s="21"/>
      <c r="AVW153" s="21"/>
      <c r="AVX153" s="21"/>
      <c r="AVY153" s="21"/>
      <c r="AVZ153" s="21"/>
      <c r="AWA153" s="21"/>
      <c r="AWB153" s="21"/>
      <c r="AWC153" s="21"/>
      <c r="AWD153" s="21"/>
      <c r="AWE153" s="21"/>
      <c r="AWF153" s="21"/>
      <c r="AWG153" s="21"/>
      <c r="AWH153" s="21"/>
      <c r="AWI153" s="21"/>
      <c r="AWJ153" s="21"/>
      <c r="AWK153" s="21"/>
      <c r="AWL153" s="21"/>
      <c r="AWM153" s="21"/>
      <c r="AWN153" s="21"/>
      <c r="AWO153" s="21"/>
      <c r="AWP153" s="21"/>
      <c r="AWQ153" s="21"/>
      <c r="AWR153" s="21"/>
      <c r="AWS153" s="21"/>
      <c r="AWT153" s="21"/>
      <c r="AWU153" s="21"/>
      <c r="AWV153" s="21"/>
      <c r="AWW153" s="21"/>
      <c r="AWX153" s="21"/>
      <c r="AWY153" s="21"/>
      <c r="AWZ153" s="21"/>
      <c r="AXA153" s="21"/>
      <c r="AXB153" s="21"/>
      <c r="AXC153" s="21"/>
      <c r="AXD153" s="21"/>
      <c r="AXE153" s="21"/>
      <c r="AXF153" s="21"/>
      <c r="AXG153" s="21"/>
      <c r="AXH153" s="21"/>
      <c r="AXI153" s="21"/>
      <c r="AXJ153" s="21"/>
      <c r="AXK153" s="21"/>
      <c r="AXL153" s="21"/>
      <c r="AXM153" s="21"/>
      <c r="AXN153" s="21"/>
      <c r="AXO153" s="21"/>
      <c r="AXP153" s="21"/>
      <c r="AXQ153" s="21"/>
      <c r="AXR153" s="21"/>
      <c r="AXS153" s="21"/>
      <c r="AXT153" s="21"/>
      <c r="AXU153" s="21"/>
      <c r="AXV153" s="21"/>
      <c r="AXW153" s="21"/>
      <c r="AXX153" s="21"/>
      <c r="AXY153" s="21"/>
      <c r="AXZ153" s="21"/>
      <c r="AYA153" s="21"/>
      <c r="AYB153" s="21"/>
      <c r="AYC153" s="21"/>
      <c r="AYD153" s="21"/>
      <c r="AYE153" s="21"/>
      <c r="AYF153" s="21"/>
      <c r="AYG153" s="21"/>
      <c r="AYH153" s="21"/>
      <c r="AYI153" s="21"/>
      <c r="AYJ153" s="21"/>
      <c r="AYK153" s="21"/>
      <c r="AYL153" s="21"/>
      <c r="AYM153" s="21"/>
      <c r="AYN153" s="21"/>
      <c r="AYO153" s="21"/>
      <c r="AYP153" s="21"/>
      <c r="AYQ153" s="21"/>
      <c r="AYR153" s="21"/>
      <c r="AYS153" s="21"/>
      <c r="AYT153" s="21"/>
      <c r="AYU153" s="21"/>
      <c r="AYV153" s="21"/>
      <c r="AYW153" s="21"/>
      <c r="AYX153" s="21"/>
      <c r="AYY153" s="21"/>
      <c r="AYZ153" s="21"/>
      <c r="AZA153" s="21"/>
      <c r="AZB153" s="21"/>
      <c r="AZC153" s="21"/>
      <c r="AZD153" s="21"/>
      <c r="AZE153" s="21"/>
      <c r="AZF153" s="21"/>
      <c r="AZG153" s="21"/>
      <c r="AZH153" s="21"/>
      <c r="AZI153" s="21"/>
      <c r="AZJ153" s="21"/>
      <c r="AZK153" s="21"/>
      <c r="AZL153" s="21"/>
      <c r="AZM153" s="21"/>
      <c r="AZN153" s="21"/>
      <c r="AZO153" s="21"/>
      <c r="AZP153" s="21"/>
      <c r="AZQ153" s="21"/>
      <c r="AZR153" s="21"/>
      <c r="AZS153" s="21"/>
      <c r="AZT153" s="21"/>
      <c r="AZU153" s="21"/>
      <c r="AZV153" s="21"/>
      <c r="AZW153" s="21"/>
      <c r="AZX153" s="21"/>
      <c r="AZY153" s="21"/>
      <c r="AZZ153" s="21"/>
      <c r="BAA153" s="21"/>
      <c r="BAB153" s="21"/>
      <c r="BAC153" s="21"/>
      <c r="BAD153" s="21"/>
      <c r="BAE153" s="21"/>
      <c r="BAF153" s="21"/>
      <c r="BAG153" s="21"/>
      <c r="BAH153" s="21"/>
      <c r="BAI153" s="21"/>
      <c r="BAJ153" s="21"/>
      <c r="BAK153" s="21"/>
      <c r="BAL153" s="21"/>
      <c r="BAM153" s="21"/>
      <c r="BAN153" s="21"/>
      <c r="BAO153" s="21"/>
      <c r="BAP153" s="21"/>
      <c r="BAQ153" s="21"/>
      <c r="BAR153" s="21"/>
      <c r="BAS153" s="21"/>
      <c r="BAT153" s="21"/>
      <c r="BAU153" s="21"/>
      <c r="BAV153" s="21"/>
      <c r="BAW153" s="21"/>
      <c r="BAX153" s="21"/>
      <c r="BAY153" s="21"/>
      <c r="BAZ153" s="21"/>
      <c r="BBA153" s="21"/>
      <c r="BBB153" s="21"/>
      <c r="BBC153" s="21"/>
      <c r="BBD153" s="21"/>
      <c r="BBE153" s="21"/>
      <c r="BBF153" s="21"/>
      <c r="BBG153" s="21"/>
      <c r="BBH153" s="21"/>
      <c r="BBI153" s="21"/>
      <c r="BBJ153" s="21"/>
      <c r="BBK153" s="21"/>
      <c r="BBL153" s="21"/>
      <c r="BBM153" s="21"/>
      <c r="BBN153" s="21"/>
      <c r="BBO153" s="21"/>
      <c r="BBP153" s="21"/>
      <c r="BBQ153" s="21"/>
      <c r="BBR153" s="21"/>
      <c r="BBS153" s="21"/>
      <c r="BBT153" s="21"/>
      <c r="BBU153" s="21"/>
      <c r="BBV153" s="21"/>
      <c r="BBW153" s="21"/>
      <c r="BBX153" s="21"/>
      <c r="BBY153" s="21"/>
      <c r="BBZ153" s="21"/>
      <c r="BCA153" s="21"/>
      <c r="BCB153" s="21"/>
      <c r="BCC153" s="21"/>
      <c r="BCD153" s="21"/>
      <c r="BCE153" s="21"/>
      <c r="BCF153" s="21"/>
      <c r="BCG153" s="21"/>
      <c r="BCH153" s="21"/>
      <c r="BCI153" s="21"/>
      <c r="BCJ153" s="21"/>
      <c r="BCK153" s="21"/>
      <c r="BCL153" s="21"/>
      <c r="BCM153" s="21"/>
      <c r="BCN153" s="21"/>
      <c r="BCO153" s="21"/>
      <c r="BCP153" s="21"/>
      <c r="BCQ153" s="21"/>
      <c r="BCR153" s="21"/>
      <c r="BCS153" s="21"/>
      <c r="BCT153" s="21"/>
      <c r="BCU153" s="21"/>
      <c r="BCV153" s="21"/>
      <c r="BCW153" s="21"/>
      <c r="BCX153" s="21"/>
      <c r="BCY153" s="21"/>
      <c r="BCZ153" s="21"/>
      <c r="BDA153" s="21"/>
      <c r="BDB153" s="21"/>
      <c r="BDC153" s="21"/>
      <c r="BDD153" s="21"/>
      <c r="BDE153" s="21"/>
      <c r="BDF153" s="21"/>
      <c r="BDG153" s="21"/>
      <c r="BDH153" s="21"/>
      <c r="BDI153" s="21"/>
      <c r="BDJ153" s="21"/>
      <c r="BDK153" s="21"/>
      <c r="BDL153" s="21"/>
      <c r="BDM153" s="21"/>
      <c r="BDN153" s="21"/>
      <c r="BDO153" s="21"/>
      <c r="BDP153" s="21"/>
      <c r="BDQ153" s="21"/>
      <c r="BDR153" s="21"/>
      <c r="BDS153" s="21"/>
      <c r="BDT153" s="21"/>
      <c r="BDU153" s="21"/>
      <c r="BDV153" s="21"/>
      <c r="BDW153" s="21"/>
      <c r="BDX153" s="21"/>
      <c r="BDY153" s="21"/>
      <c r="BDZ153" s="21"/>
      <c r="BEA153" s="21"/>
      <c r="BEB153" s="21"/>
      <c r="BEC153" s="21"/>
      <c r="BED153" s="21"/>
      <c r="BEE153" s="21"/>
      <c r="BEF153" s="21"/>
      <c r="BEG153" s="21"/>
      <c r="BEH153" s="21"/>
      <c r="BEI153" s="21"/>
      <c r="BEJ153" s="21"/>
      <c r="BEK153" s="21"/>
      <c r="BEL153" s="21"/>
      <c r="BEM153" s="21"/>
      <c r="BEN153" s="21"/>
      <c r="BEO153" s="21"/>
      <c r="BEP153" s="21"/>
      <c r="BEQ153" s="21"/>
      <c r="BER153" s="21"/>
      <c r="BES153" s="21"/>
      <c r="BET153" s="21"/>
      <c r="BEU153" s="21"/>
      <c r="BEV153" s="21"/>
      <c r="BEW153" s="21"/>
      <c r="BEX153" s="21"/>
      <c r="BEY153" s="21"/>
      <c r="BEZ153" s="21"/>
      <c r="BFA153" s="21"/>
      <c r="BFB153" s="21"/>
      <c r="BFC153" s="21"/>
      <c r="BFD153" s="21"/>
      <c r="BFE153" s="21"/>
      <c r="BFF153" s="21"/>
      <c r="BFG153" s="21"/>
      <c r="BFH153" s="21"/>
      <c r="BFI153" s="21"/>
      <c r="BFJ153" s="21"/>
      <c r="BFK153" s="21"/>
      <c r="BFL153" s="21"/>
      <c r="BFM153" s="21"/>
      <c r="BFN153" s="21"/>
      <c r="BFO153" s="21"/>
      <c r="BFP153" s="21"/>
      <c r="BFQ153" s="21"/>
      <c r="BFR153" s="21"/>
      <c r="BFS153" s="21"/>
      <c r="BFT153" s="21"/>
      <c r="BFU153" s="21"/>
      <c r="BFV153" s="21"/>
      <c r="BFW153" s="21"/>
      <c r="BFX153" s="21"/>
      <c r="BFY153" s="21"/>
      <c r="BFZ153" s="21"/>
      <c r="BGA153" s="21"/>
      <c r="BGB153" s="21"/>
      <c r="BGC153" s="21"/>
      <c r="BGD153" s="21"/>
      <c r="BGE153" s="21"/>
      <c r="BGF153" s="21"/>
      <c r="BGG153" s="21"/>
      <c r="BGH153" s="21"/>
      <c r="BGI153" s="21"/>
      <c r="BGJ153" s="21"/>
      <c r="BGK153" s="21"/>
      <c r="BGL153" s="21"/>
      <c r="BGM153" s="21"/>
      <c r="BGN153" s="21"/>
      <c r="BGO153" s="21"/>
      <c r="BGP153" s="21"/>
      <c r="BGQ153" s="21"/>
      <c r="BGR153" s="21"/>
      <c r="BGS153" s="21"/>
      <c r="BGT153" s="21"/>
      <c r="BGU153" s="21"/>
      <c r="BGV153" s="21"/>
      <c r="BGW153" s="21"/>
      <c r="BGX153" s="21"/>
      <c r="BGY153" s="21"/>
      <c r="BGZ153" s="21"/>
      <c r="BHA153" s="21"/>
      <c r="BHB153" s="21"/>
      <c r="BHC153" s="21"/>
      <c r="BHD153" s="21"/>
      <c r="BHE153" s="21"/>
      <c r="BHF153" s="21"/>
      <c r="BHG153" s="21"/>
      <c r="BHH153" s="21"/>
      <c r="BHI153" s="21"/>
      <c r="BHJ153" s="21"/>
      <c r="BHK153" s="21"/>
      <c r="BHL153" s="21"/>
      <c r="BHM153" s="21"/>
      <c r="BHN153" s="21"/>
      <c r="BHO153" s="21"/>
      <c r="BHP153" s="21"/>
      <c r="BHQ153" s="21"/>
      <c r="BHR153" s="21"/>
      <c r="BHS153" s="21"/>
      <c r="BHT153" s="21"/>
      <c r="BHU153" s="21"/>
      <c r="BHV153" s="21"/>
      <c r="BHW153" s="21"/>
      <c r="BHX153" s="21"/>
      <c r="BHY153" s="21"/>
      <c r="BHZ153" s="21"/>
      <c r="BIA153" s="21"/>
      <c r="BIB153" s="21"/>
      <c r="BIC153" s="21"/>
      <c r="BID153" s="21"/>
      <c r="BIE153" s="21"/>
      <c r="BIF153" s="21"/>
      <c r="BIG153" s="21"/>
      <c r="BIH153" s="21"/>
      <c r="BII153" s="21"/>
      <c r="BIJ153" s="21"/>
      <c r="BIK153" s="21"/>
      <c r="BIL153" s="21"/>
      <c r="BIM153" s="21"/>
      <c r="BIN153" s="21"/>
      <c r="BIO153" s="21"/>
      <c r="BIP153" s="21"/>
      <c r="BIQ153" s="21"/>
      <c r="BIR153" s="21"/>
      <c r="BIS153" s="21"/>
      <c r="BIT153" s="21"/>
      <c r="BIU153" s="21"/>
      <c r="BIV153" s="21"/>
      <c r="BIW153" s="21"/>
      <c r="BIX153" s="21"/>
      <c r="BIY153" s="21"/>
      <c r="BIZ153" s="21"/>
      <c r="BJA153" s="21"/>
      <c r="BJB153" s="21"/>
      <c r="BJC153" s="21"/>
      <c r="BJD153" s="21"/>
      <c r="BJE153" s="21"/>
      <c r="BJF153" s="21"/>
      <c r="BJG153" s="21"/>
      <c r="BJH153" s="21"/>
      <c r="BJI153" s="21"/>
      <c r="BJJ153" s="21"/>
      <c r="BJK153" s="21"/>
      <c r="BJL153" s="21"/>
      <c r="BJM153" s="21"/>
      <c r="BJN153" s="21"/>
      <c r="BJO153" s="21"/>
      <c r="BJP153" s="21"/>
      <c r="BJQ153" s="21"/>
      <c r="BJR153" s="21"/>
      <c r="BJS153" s="21"/>
      <c r="BJT153" s="21"/>
      <c r="BJU153" s="21"/>
      <c r="BJV153" s="21"/>
      <c r="BJW153" s="21"/>
      <c r="BJX153" s="21"/>
      <c r="BJY153" s="21"/>
      <c r="BJZ153" s="21"/>
      <c r="BKA153" s="21"/>
      <c r="BKB153" s="21"/>
      <c r="BKC153" s="21"/>
      <c r="BKD153" s="21"/>
      <c r="BKE153" s="21"/>
      <c r="BKF153" s="21"/>
      <c r="BKG153" s="21"/>
      <c r="BKH153" s="21"/>
      <c r="BKI153" s="21"/>
      <c r="BKJ153" s="21"/>
      <c r="BKK153" s="21"/>
      <c r="BKL153" s="21"/>
      <c r="BKM153" s="21"/>
      <c r="BKN153" s="21"/>
      <c r="BKO153" s="21"/>
      <c r="BKP153" s="21"/>
      <c r="BKQ153" s="21"/>
      <c r="BKR153" s="21"/>
      <c r="BKS153" s="21"/>
      <c r="BKT153" s="21"/>
      <c r="BKU153" s="21"/>
      <c r="BKV153" s="21"/>
      <c r="BKW153" s="21"/>
      <c r="BKX153" s="21"/>
      <c r="BKY153" s="21"/>
      <c r="BKZ153" s="21"/>
      <c r="BLA153" s="21"/>
      <c r="BLB153" s="21"/>
      <c r="BLC153" s="21"/>
      <c r="BLD153" s="21"/>
      <c r="BLE153" s="21"/>
      <c r="BLF153" s="21"/>
      <c r="BLG153" s="21"/>
      <c r="BLH153" s="21"/>
      <c r="BLI153" s="21"/>
      <c r="BLJ153" s="21"/>
      <c r="BLK153" s="21"/>
      <c r="BLL153" s="21"/>
      <c r="BLM153" s="21"/>
      <c r="BLN153" s="21"/>
      <c r="BLO153" s="21"/>
      <c r="BLP153" s="21"/>
      <c r="BLQ153" s="21"/>
      <c r="BLR153" s="21"/>
      <c r="BLS153" s="21"/>
      <c r="BLT153" s="21"/>
      <c r="BLU153" s="21"/>
      <c r="BLV153" s="21"/>
      <c r="BLW153" s="21"/>
      <c r="BLX153" s="21"/>
      <c r="BLY153" s="21"/>
      <c r="BLZ153" s="21"/>
      <c r="BMA153" s="21"/>
      <c r="BMB153" s="21"/>
      <c r="BMC153" s="21"/>
      <c r="BMD153" s="21"/>
      <c r="BME153" s="21"/>
      <c r="BMF153" s="21"/>
      <c r="BMG153" s="21"/>
      <c r="BMH153" s="21"/>
      <c r="BMI153" s="21"/>
      <c r="BMJ153" s="21"/>
      <c r="BMK153" s="21"/>
      <c r="BML153" s="21"/>
      <c r="BMM153" s="21"/>
      <c r="BMN153" s="21"/>
      <c r="BMO153" s="21"/>
      <c r="BMP153" s="21"/>
      <c r="BMQ153" s="21"/>
      <c r="BMR153" s="21"/>
      <c r="BMS153" s="21"/>
      <c r="BMT153" s="21"/>
      <c r="BMU153" s="21"/>
      <c r="BMV153" s="21"/>
      <c r="BMW153" s="21"/>
      <c r="BMX153" s="21"/>
      <c r="BMY153" s="21"/>
      <c r="BMZ153" s="21"/>
      <c r="BNA153" s="21"/>
      <c r="BNB153" s="21"/>
      <c r="BNC153" s="21"/>
      <c r="BND153" s="21"/>
      <c r="BNE153" s="21"/>
      <c r="BNF153" s="21"/>
      <c r="BNG153" s="21"/>
      <c r="BNH153" s="21"/>
      <c r="BNI153" s="21"/>
      <c r="BNJ153" s="21"/>
      <c r="BNK153" s="21"/>
      <c r="BNL153" s="21"/>
      <c r="BNM153" s="21"/>
      <c r="BNN153" s="21"/>
      <c r="BNO153" s="21"/>
      <c r="BNP153" s="21"/>
      <c r="BNQ153" s="21"/>
      <c r="BNR153" s="21"/>
      <c r="BNS153" s="21"/>
      <c r="BNT153" s="21"/>
      <c r="BNU153" s="21"/>
      <c r="BNV153" s="21"/>
      <c r="BNW153" s="21"/>
      <c r="BNX153" s="21"/>
      <c r="BNY153" s="21"/>
      <c r="BNZ153" s="21"/>
      <c r="BOA153" s="21"/>
      <c r="BOB153" s="21"/>
      <c r="BOC153" s="21"/>
      <c r="BOD153" s="21"/>
      <c r="BOE153" s="21"/>
      <c r="BOF153" s="21"/>
      <c r="BOG153" s="21"/>
      <c r="BOH153" s="21"/>
      <c r="BOI153" s="21"/>
      <c r="BOJ153" s="21"/>
      <c r="BOK153" s="21"/>
      <c r="BOL153" s="21"/>
      <c r="BOM153" s="21"/>
      <c r="BON153" s="21"/>
      <c r="BOO153" s="21"/>
      <c r="BOP153" s="21"/>
      <c r="BOQ153" s="21"/>
      <c r="BOR153" s="21"/>
      <c r="BOS153" s="21"/>
      <c r="BOT153" s="21"/>
      <c r="BOU153" s="21"/>
      <c r="BOV153" s="21"/>
      <c r="BOW153" s="21"/>
      <c r="BOX153" s="21"/>
      <c r="BOY153" s="21"/>
      <c r="BOZ153" s="21"/>
      <c r="BPA153" s="21"/>
      <c r="BPB153" s="21"/>
      <c r="BPC153" s="21"/>
      <c r="BPD153" s="21"/>
      <c r="BPE153" s="21"/>
      <c r="BPF153" s="21"/>
      <c r="BPG153" s="21"/>
      <c r="BPH153" s="21"/>
      <c r="BPI153" s="21"/>
      <c r="BPJ153" s="21"/>
      <c r="BPK153" s="21"/>
      <c r="BPL153" s="21"/>
      <c r="BPM153" s="21"/>
      <c r="BPN153" s="21"/>
      <c r="BPO153" s="21"/>
      <c r="BPP153" s="21"/>
      <c r="BPQ153" s="21"/>
      <c r="BPR153" s="21"/>
      <c r="BPS153" s="21"/>
      <c r="BPT153" s="21"/>
      <c r="BPU153" s="21"/>
      <c r="BPV153" s="21"/>
      <c r="BPW153" s="21"/>
      <c r="BPX153" s="21"/>
      <c r="BPY153" s="21"/>
      <c r="BPZ153" s="21"/>
      <c r="BQA153" s="21"/>
      <c r="BQB153" s="21"/>
      <c r="BQC153" s="21"/>
      <c r="BQD153" s="21"/>
      <c r="BQE153" s="21"/>
      <c r="BQF153" s="21"/>
      <c r="BQG153" s="21"/>
      <c r="BQH153" s="21"/>
      <c r="BQI153" s="21"/>
      <c r="BQJ153" s="21"/>
      <c r="BQK153" s="21"/>
      <c r="BQL153" s="21"/>
      <c r="BQM153" s="21"/>
      <c r="BQN153" s="21"/>
      <c r="BQO153" s="21"/>
      <c r="BQP153" s="21"/>
      <c r="BQQ153" s="21"/>
      <c r="BQR153" s="21"/>
      <c r="BQS153" s="21"/>
      <c r="BQT153" s="21"/>
      <c r="BQU153" s="21"/>
      <c r="BQV153" s="21"/>
      <c r="BQW153" s="21"/>
      <c r="BQX153" s="21"/>
      <c r="BQY153" s="21"/>
      <c r="BQZ153" s="21"/>
      <c r="BRA153" s="21"/>
      <c r="BRB153" s="21"/>
      <c r="BRC153" s="21"/>
      <c r="BRD153" s="21"/>
      <c r="BRE153" s="21"/>
      <c r="BRF153" s="21"/>
      <c r="BRG153" s="21"/>
      <c r="BRH153" s="21"/>
      <c r="BRI153" s="21"/>
      <c r="BRJ153" s="21"/>
      <c r="BRK153" s="21"/>
      <c r="BRL153" s="21"/>
      <c r="BRM153" s="21"/>
      <c r="BRN153" s="21"/>
      <c r="BRO153" s="21"/>
      <c r="BRP153" s="21"/>
      <c r="BRQ153" s="21"/>
      <c r="BRR153" s="21"/>
      <c r="BRS153" s="21"/>
      <c r="BRT153" s="21"/>
      <c r="BRU153" s="21"/>
      <c r="BRV153" s="21"/>
      <c r="BRW153" s="21"/>
      <c r="BRX153" s="21"/>
      <c r="BRY153" s="21"/>
      <c r="BRZ153" s="21"/>
      <c r="BSA153" s="21"/>
      <c r="BSB153" s="21"/>
      <c r="BSC153" s="21"/>
      <c r="BSD153" s="21"/>
      <c r="BSE153" s="21"/>
      <c r="BSF153" s="21"/>
      <c r="BSG153" s="21"/>
      <c r="BSH153" s="21"/>
      <c r="BSI153" s="21"/>
      <c r="BSJ153" s="21"/>
      <c r="BSK153" s="21"/>
      <c r="BSL153" s="21"/>
      <c r="BSM153" s="21"/>
      <c r="BSN153" s="21"/>
      <c r="BSO153" s="21"/>
      <c r="BSP153" s="21"/>
      <c r="BSQ153" s="21"/>
      <c r="BSR153" s="21"/>
      <c r="BSS153" s="21"/>
      <c r="BST153" s="21"/>
      <c r="BSU153" s="21"/>
      <c r="BSV153" s="21"/>
      <c r="BSW153" s="21"/>
      <c r="BSX153" s="21"/>
      <c r="BSY153" s="21"/>
      <c r="BSZ153" s="21"/>
      <c r="BTA153" s="21"/>
      <c r="BTB153" s="21"/>
      <c r="BTC153" s="21"/>
      <c r="BTD153" s="21"/>
      <c r="BTE153" s="21"/>
      <c r="BTF153" s="21"/>
      <c r="BTG153" s="21"/>
      <c r="BTH153" s="21"/>
      <c r="BTI153" s="21"/>
      <c r="BTJ153" s="21"/>
      <c r="BTK153" s="21"/>
      <c r="BTL153" s="21"/>
      <c r="BTM153" s="21"/>
      <c r="BTN153" s="21"/>
      <c r="BTO153" s="21"/>
      <c r="BTP153" s="21"/>
      <c r="BTQ153" s="21"/>
      <c r="BTR153" s="21"/>
      <c r="BTS153" s="21"/>
      <c r="BTT153" s="21"/>
      <c r="BTU153" s="21"/>
      <c r="BTV153" s="21"/>
      <c r="BTW153" s="21"/>
      <c r="BTX153" s="21"/>
      <c r="BTY153" s="21"/>
      <c r="BTZ153" s="21"/>
      <c r="BUA153" s="21"/>
      <c r="BUB153" s="21"/>
      <c r="BUC153" s="21"/>
      <c r="BUD153" s="21"/>
      <c r="BUE153" s="21"/>
      <c r="BUF153" s="21"/>
      <c r="BUG153" s="21"/>
      <c r="BUH153" s="21"/>
      <c r="BUI153" s="21"/>
      <c r="BUJ153" s="21"/>
      <c r="BUK153" s="21"/>
      <c r="BUL153" s="21"/>
      <c r="BUM153" s="21"/>
      <c r="BUN153" s="21"/>
      <c r="BUO153" s="21"/>
      <c r="BUP153" s="21"/>
      <c r="BUQ153" s="21"/>
      <c r="BUR153" s="21"/>
      <c r="BUS153" s="21"/>
      <c r="BUT153" s="21"/>
      <c r="BUU153" s="21"/>
      <c r="BUV153" s="21"/>
      <c r="BUW153" s="21"/>
      <c r="BUX153" s="21"/>
      <c r="BUY153" s="21"/>
      <c r="BUZ153" s="21"/>
      <c r="BVA153" s="21"/>
      <c r="BVB153" s="21"/>
      <c r="BVC153" s="21"/>
      <c r="BVD153" s="21"/>
      <c r="BVE153" s="21"/>
      <c r="BVF153" s="21"/>
      <c r="BVG153" s="21"/>
      <c r="BVH153" s="21"/>
      <c r="BVI153" s="21"/>
      <c r="BVJ153" s="21"/>
      <c r="BVK153" s="21"/>
      <c r="BVL153" s="21"/>
      <c r="BVM153" s="21"/>
      <c r="BVN153" s="21"/>
      <c r="BVO153" s="21"/>
      <c r="BVP153" s="21"/>
      <c r="BVQ153" s="21"/>
      <c r="BVR153" s="21"/>
      <c r="BVS153" s="21"/>
      <c r="BVT153" s="21"/>
      <c r="BVU153" s="21"/>
      <c r="BVV153" s="21"/>
      <c r="BVW153" s="21"/>
      <c r="BVX153" s="21"/>
      <c r="BVY153" s="21"/>
      <c r="BVZ153" s="21"/>
      <c r="BWA153" s="21"/>
      <c r="BWB153" s="21"/>
      <c r="BWC153" s="21"/>
      <c r="BWD153" s="21"/>
      <c r="BWE153" s="21"/>
      <c r="BWF153" s="21"/>
      <c r="BWG153" s="21"/>
      <c r="BWH153" s="21"/>
      <c r="BWI153" s="21"/>
      <c r="BWJ153" s="21"/>
      <c r="BWK153" s="21"/>
      <c r="BWL153" s="21"/>
      <c r="BWM153" s="21"/>
      <c r="BWN153" s="21"/>
      <c r="BWO153" s="21"/>
      <c r="BWP153" s="21"/>
      <c r="BWQ153" s="21"/>
      <c r="BWR153" s="21"/>
      <c r="BWS153" s="21"/>
      <c r="BWT153" s="21"/>
      <c r="BWU153" s="21"/>
      <c r="BWV153" s="21"/>
      <c r="BWW153" s="21"/>
      <c r="BWX153" s="21"/>
      <c r="BWY153" s="21"/>
      <c r="BWZ153" s="21"/>
      <c r="BXA153" s="21"/>
      <c r="BXB153" s="21"/>
      <c r="BXC153" s="21"/>
      <c r="BXD153" s="21"/>
      <c r="BXE153" s="21"/>
      <c r="BXF153" s="21"/>
      <c r="BXG153" s="21"/>
      <c r="BXH153" s="21"/>
      <c r="BXI153" s="21"/>
      <c r="BXJ153" s="21"/>
      <c r="BXK153" s="21"/>
      <c r="BXL153" s="21"/>
      <c r="BXM153" s="21"/>
      <c r="BXN153" s="21"/>
      <c r="BXO153" s="21"/>
      <c r="BXP153" s="21"/>
      <c r="BXQ153" s="21"/>
      <c r="BXR153" s="21"/>
      <c r="BXS153" s="21"/>
      <c r="BXT153" s="21"/>
      <c r="BXU153" s="21"/>
      <c r="BXV153" s="21"/>
      <c r="BXW153" s="21"/>
      <c r="BXX153" s="21"/>
      <c r="BXY153" s="21"/>
      <c r="BXZ153" s="21"/>
      <c r="BYA153" s="21"/>
      <c r="BYB153" s="21"/>
      <c r="BYC153" s="21"/>
      <c r="BYD153" s="21"/>
      <c r="BYE153" s="21"/>
      <c r="BYF153" s="21"/>
      <c r="BYG153" s="21"/>
      <c r="BYH153" s="21"/>
      <c r="BYI153" s="21"/>
      <c r="BYJ153" s="21"/>
      <c r="BYK153" s="21"/>
      <c r="BYL153" s="21"/>
      <c r="BYM153" s="21"/>
      <c r="BYN153" s="21"/>
      <c r="BYO153" s="21"/>
      <c r="BYP153" s="21"/>
      <c r="BYQ153" s="21"/>
      <c r="BYR153" s="21"/>
      <c r="BYS153" s="21"/>
      <c r="BYT153" s="21"/>
      <c r="BYU153" s="21"/>
      <c r="BYV153" s="21"/>
      <c r="BYW153" s="21"/>
      <c r="BYX153" s="21"/>
      <c r="BYY153" s="21"/>
      <c r="BYZ153" s="21"/>
      <c r="BZA153" s="21"/>
      <c r="BZB153" s="21"/>
      <c r="BZC153" s="21"/>
      <c r="BZD153" s="21"/>
      <c r="BZE153" s="21"/>
      <c r="BZF153" s="21"/>
      <c r="BZG153" s="21"/>
      <c r="BZH153" s="21"/>
      <c r="BZI153" s="21"/>
      <c r="BZJ153" s="21"/>
      <c r="BZK153" s="21"/>
      <c r="BZL153" s="21"/>
      <c r="BZM153" s="21"/>
      <c r="BZN153" s="21"/>
      <c r="BZO153" s="21"/>
      <c r="BZP153" s="21"/>
      <c r="BZQ153" s="21"/>
      <c r="BZR153" s="21"/>
      <c r="BZS153" s="21"/>
      <c r="BZT153" s="21"/>
      <c r="BZU153" s="21"/>
      <c r="BZV153" s="21"/>
      <c r="BZW153" s="21"/>
      <c r="BZX153" s="21"/>
      <c r="BZY153" s="21"/>
      <c r="BZZ153" s="21"/>
      <c r="CAA153" s="21"/>
      <c r="CAB153" s="21"/>
      <c r="CAC153" s="21"/>
      <c r="CAD153" s="21"/>
      <c r="CAE153" s="21"/>
      <c r="CAF153" s="21"/>
      <c r="CAG153" s="21"/>
      <c r="CAH153" s="21"/>
      <c r="CAI153" s="21"/>
      <c r="CAJ153" s="21"/>
      <c r="CAK153" s="21"/>
      <c r="CAL153" s="21"/>
      <c r="CAM153" s="21"/>
      <c r="CAN153" s="21"/>
      <c r="CAO153" s="21"/>
      <c r="CAP153" s="21"/>
      <c r="CAQ153" s="21"/>
      <c r="CAR153" s="21"/>
      <c r="CAS153" s="21"/>
      <c r="CAT153" s="21"/>
      <c r="CAU153" s="21"/>
      <c r="CAV153" s="21"/>
      <c r="CAW153" s="21"/>
      <c r="CAX153" s="21"/>
      <c r="CAY153" s="21"/>
      <c r="CAZ153" s="21"/>
      <c r="CBA153" s="21"/>
      <c r="CBB153" s="21"/>
      <c r="CBC153" s="21"/>
      <c r="CBD153" s="21"/>
      <c r="CBE153" s="21"/>
      <c r="CBF153" s="21"/>
      <c r="CBG153" s="21"/>
      <c r="CBH153" s="21"/>
      <c r="CBI153" s="21"/>
      <c r="CBJ153" s="21"/>
      <c r="CBK153" s="21"/>
      <c r="CBL153" s="21"/>
      <c r="CBM153" s="21"/>
      <c r="CBN153" s="21"/>
      <c r="CBO153" s="21"/>
      <c r="CBP153" s="21"/>
      <c r="CBQ153" s="21"/>
      <c r="CBR153" s="21"/>
      <c r="CBS153" s="21"/>
      <c r="CBT153" s="21"/>
      <c r="CBU153" s="21"/>
      <c r="CBV153" s="21"/>
      <c r="CBW153" s="21"/>
      <c r="CBX153" s="21"/>
      <c r="CBY153" s="21"/>
      <c r="CBZ153" s="21"/>
      <c r="CCA153" s="21"/>
      <c r="CCB153" s="21"/>
      <c r="CCC153" s="21"/>
      <c r="CCD153" s="21"/>
      <c r="CCE153" s="21"/>
      <c r="CCF153" s="21"/>
      <c r="CCG153" s="21"/>
      <c r="CCH153" s="21"/>
      <c r="CCI153" s="21"/>
      <c r="CCJ153" s="21"/>
      <c r="CCK153" s="21"/>
      <c r="CCL153" s="21"/>
      <c r="CCM153" s="21"/>
      <c r="CCN153" s="21"/>
      <c r="CCO153" s="21"/>
      <c r="CCP153" s="21"/>
      <c r="CCQ153" s="21"/>
      <c r="CCR153" s="21"/>
      <c r="CCS153" s="21"/>
      <c r="CCT153" s="21"/>
      <c r="CCU153" s="21"/>
      <c r="CCV153" s="21"/>
      <c r="CCW153" s="21"/>
      <c r="CCX153" s="21"/>
      <c r="CCY153" s="21"/>
      <c r="CCZ153" s="21"/>
      <c r="CDA153" s="21"/>
      <c r="CDB153" s="21"/>
      <c r="CDC153" s="21"/>
      <c r="CDD153" s="21"/>
      <c r="CDE153" s="21"/>
      <c r="CDF153" s="21"/>
      <c r="CDG153" s="21"/>
      <c r="CDH153" s="21"/>
      <c r="CDI153" s="21"/>
      <c r="CDJ153" s="21"/>
      <c r="CDK153" s="21"/>
      <c r="CDL153" s="21"/>
      <c r="CDM153" s="21"/>
      <c r="CDN153" s="21"/>
      <c r="CDO153" s="21"/>
      <c r="CDP153" s="21"/>
      <c r="CDQ153" s="21"/>
      <c r="CDR153" s="21"/>
      <c r="CDS153" s="21"/>
      <c r="CDT153" s="21"/>
      <c r="CDU153" s="21"/>
      <c r="CDV153" s="21"/>
      <c r="CDW153" s="21"/>
      <c r="CDX153" s="21"/>
      <c r="CDY153" s="21"/>
      <c r="CDZ153" s="21"/>
      <c r="CEA153" s="21"/>
      <c r="CEB153" s="21"/>
      <c r="CEC153" s="21"/>
      <c r="CED153" s="21"/>
      <c r="CEE153" s="21"/>
      <c r="CEF153" s="21"/>
      <c r="CEG153" s="21"/>
      <c r="CEH153" s="21"/>
      <c r="CEI153" s="21"/>
      <c r="CEJ153" s="21"/>
      <c r="CEK153" s="21"/>
      <c r="CEL153" s="21"/>
      <c r="CEM153" s="21"/>
      <c r="CEN153" s="21"/>
      <c r="CEO153" s="21"/>
      <c r="CEP153" s="21"/>
      <c r="CEQ153" s="21"/>
      <c r="CER153" s="21"/>
      <c r="CES153" s="21"/>
      <c r="CET153" s="21"/>
      <c r="CEU153" s="21"/>
      <c r="CEV153" s="21"/>
      <c r="CEW153" s="21"/>
      <c r="CEX153" s="21"/>
      <c r="CEY153" s="21"/>
      <c r="CEZ153" s="21"/>
      <c r="CFA153" s="21"/>
      <c r="CFB153" s="21"/>
      <c r="CFC153" s="21"/>
      <c r="CFD153" s="21"/>
      <c r="CFE153" s="21"/>
      <c r="CFF153" s="21"/>
      <c r="CFG153" s="21"/>
      <c r="CFH153" s="21"/>
      <c r="CFI153" s="21"/>
      <c r="CFJ153" s="21"/>
      <c r="CFK153" s="21"/>
      <c r="CFL153" s="21"/>
      <c r="CFM153" s="21"/>
      <c r="CFN153" s="21"/>
      <c r="CFO153" s="21"/>
      <c r="CFP153" s="21"/>
      <c r="CFQ153" s="21"/>
      <c r="CFR153" s="21"/>
      <c r="CFS153" s="21"/>
      <c r="CFT153" s="21"/>
      <c r="CFU153" s="21"/>
      <c r="CFV153" s="21"/>
      <c r="CFW153" s="21"/>
      <c r="CFX153" s="21"/>
      <c r="CFY153" s="21"/>
      <c r="CFZ153" s="21"/>
      <c r="CGA153" s="21"/>
      <c r="CGB153" s="21"/>
      <c r="CGC153" s="21"/>
      <c r="CGD153" s="21"/>
      <c r="CGE153" s="21"/>
      <c r="CGF153" s="21"/>
      <c r="CGG153" s="21"/>
      <c r="CGH153" s="21"/>
      <c r="CGI153" s="21"/>
      <c r="CGJ153" s="21"/>
      <c r="CGK153" s="21"/>
      <c r="CGL153" s="21"/>
      <c r="CGM153" s="21"/>
      <c r="CGN153" s="21"/>
      <c r="CGO153" s="21"/>
      <c r="CGP153" s="21"/>
      <c r="CGQ153" s="21"/>
      <c r="CGR153" s="21"/>
      <c r="CGS153" s="21"/>
      <c r="CGT153" s="21"/>
      <c r="CGU153" s="21"/>
      <c r="CGV153" s="21"/>
      <c r="CGW153" s="21"/>
      <c r="CGX153" s="21"/>
      <c r="CGY153" s="21"/>
      <c r="CGZ153" s="21"/>
      <c r="CHA153" s="21"/>
      <c r="CHB153" s="21"/>
      <c r="CHC153" s="21"/>
      <c r="CHD153" s="21"/>
      <c r="CHE153" s="21"/>
      <c r="CHF153" s="21"/>
      <c r="CHG153" s="21"/>
      <c r="CHH153" s="21"/>
      <c r="CHI153" s="21"/>
      <c r="CHJ153" s="21"/>
      <c r="CHK153" s="21"/>
      <c r="CHL153" s="21"/>
      <c r="CHM153" s="21"/>
      <c r="CHN153" s="21"/>
      <c r="CHO153" s="21"/>
      <c r="CHP153" s="21"/>
      <c r="CHQ153" s="21"/>
      <c r="CHR153" s="21"/>
      <c r="CHS153" s="21"/>
      <c r="CHT153" s="21"/>
      <c r="CHU153" s="21"/>
      <c r="CHV153" s="21"/>
      <c r="CHW153" s="21"/>
      <c r="CHX153" s="21"/>
      <c r="CHY153" s="21"/>
      <c r="CHZ153" s="21"/>
      <c r="CIA153" s="21"/>
      <c r="CIB153" s="21"/>
      <c r="CIC153" s="21"/>
      <c r="CID153" s="21"/>
      <c r="CIE153" s="21"/>
      <c r="CIF153" s="21"/>
      <c r="CIG153" s="21"/>
      <c r="CIH153" s="21"/>
      <c r="CII153" s="21"/>
      <c r="CIJ153" s="21"/>
      <c r="CIK153" s="21"/>
      <c r="CIL153" s="21"/>
      <c r="CIM153" s="21"/>
      <c r="CIN153" s="21"/>
      <c r="CIO153" s="21"/>
      <c r="CIP153" s="21"/>
      <c r="CIQ153" s="21"/>
      <c r="CIR153" s="21"/>
      <c r="CIS153" s="21"/>
      <c r="CIT153" s="21"/>
      <c r="CIU153" s="21"/>
      <c r="CIV153" s="21"/>
      <c r="CIW153" s="21"/>
      <c r="CIX153" s="21"/>
      <c r="CIY153" s="21"/>
      <c r="CIZ153" s="21"/>
      <c r="CJA153" s="21"/>
      <c r="CJB153" s="21"/>
      <c r="CJC153" s="21"/>
      <c r="CJD153" s="21"/>
      <c r="CJE153" s="21"/>
      <c r="CJF153" s="21"/>
      <c r="CJG153" s="21"/>
      <c r="CJH153" s="21"/>
      <c r="CJI153" s="21"/>
      <c r="CJJ153" s="21"/>
      <c r="CJK153" s="21"/>
      <c r="CJL153" s="21"/>
      <c r="CJM153" s="21"/>
      <c r="CJN153" s="21"/>
      <c r="CJO153" s="21"/>
      <c r="CJP153" s="21"/>
      <c r="CJQ153" s="21"/>
      <c r="CJR153" s="21"/>
      <c r="CJS153" s="21"/>
      <c r="CJT153" s="21"/>
      <c r="CJU153" s="21"/>
      <c r="CJV153" s="21"/>
      <c r="CJW153" s="21"/>
      <c r="CJX153" s="21"/>
      <c r="CJY153" s="21"/>
      <c r="CJZ153" s="21"/>
      <c r="CKA153" s="21"/>
      <c r="CKB153" s="21"/>
      <c r="CKC153" s="21"/>
      <c r="CKD153" s="21"/>
      <c r="CKE153" s="21"/>
      <c r="CKF153" s="21"/>
      <c r="CKG153" s="21"/>
      <c r="CKH153" s="21"/>
      <c r="CKI153" s="21"/>
      <c r="CKJ153" s="21"/>
      <c r="CKK153" s="21"/>
      <c r="CKL153" s="21"/>
      <c r="CKM153" s="21"/>
      <c r="CKN153" s="21"/>
      <c r="CKO153" s="21"/>
      <c r="CKP153" s="21"/>
      <c r="CKQ153" s="21"/>
      <c r="CKR153" s="21"/>
      <c r="CKS153" s="21"/>
      <c r="CKT153" s="21"/>
      <c r="CKU153" s="21"/>
      <c r="CKV153" s="21"/>
      <c r="CKW153" s="21"/>
      <c r="CKX153" s="21"/>
      <c r="CKY153" s="21"/>
      <c r="CKZ153" s="21"/>
      <c r="CLA153" s="21"/>
      <c r="CLB153" s="21"/>
      <c r="CLC153" s="21"/>
      <c r="CLD153" s="21"/>
      <c r="CLE153" s="21"/>
      <c r="CLF153" s="21"/>
      <c r="CLG153" s="21"/>
      <c r="CLH153" s="21"/>
      <c r="CLI153" s="21"/>
      <c r="CLJ153" s="21"/>
      <c r="CLK153" s="21"/>
      <c r="CLL153" s="21"/>
      <c r="CLM153" s="21"/>
      <c r="CLN153" s="21"/>
      <c r="CLO153" s="21"/>
      <c r="CLP153" s="21"/>
      <c r="CLQ153" s="21"/>
      <c r="CLR153" s="21"/>
      <c r="CLS153" s="21"/>
      <c r="CLT153" s="21"/>
      <c r="CLU153" s="21"/>
      <c r="CLV153" s="21"/>
      <c r="CLW153" s="21"/>
      <c r="CLX153" s="21"/>
      <c r="CLY153" s="21"/>
      <c r="CLZ153" s="21"/>
      <c r="CMA153" s="21"/>
      <c r="CMB153" s="21"/>
      <c r="CMC153" s="21"/>
      <c r="CMD153" s="21"/>
      <c r="CME153" s="21"/>
      <c r="CMF153" s="21"/>
      <c r="CMG153" s="21"/>
      <c r="CMH153" s="21"/>
      <c r="CMI153" s="21"/>
      <c r="CMJ153" s="21"/>
      <c r="CMK153" s="21"/>
      <c r="CML153" s="21"/>
      <c r="CMM153" s="21"/>
      <c r="CMN153" s="21"/>
      <c r="CMO153" s="21"/>
      <c r="CMP153" s="21"/>
      <c r="CMQ153" s="21"/>
      <c r="CMR153" s="21"/>
      <c r="CMS153" s="21"/>
      <c r="CMT153" s="21"/>
      <c r="CMU153" s="21"/>
      <c r="CMV153" s="21"/>
      <c r="CMW153" s="21"/>
      <c r="CMX153" s="21"/>
      <c r="CMY153" s="21"/>
      <c r="CMZ153" s="21"/>
      <c r="CNA153" s="21"/>
      <c r="CNB153" s="21"/>
      <c r="CNC153" s="21"/>
      <c r="CND153" s="21"/>
      <c r="CNE153" s="21"/>
      <c r="CNF153" s="21"/>
      <c r="CNG153" s="21"/>
      <c r="CNH153" s="21"/>
      <c r="CNI153" s="21"/>
      <c r="CNJ153" s="21"/>
      <c r="CNK153" s="21"/>
      <c r="CNL153" s="21"/>
      <c r="CNM153" s="21"/>
      <c r="CNN153" s="21"/>
      <c r="CNO153" s="21"/>
      <c r="CNP153" s="21"/>
      <c r="CNQ153" s="21"/>
      <c r="CNR153" s="21"/>
      <c r="CNS153" s="21"/>
      <c r="CNT153" s="21"/>
      <c r="CNU153" s="21"/>
      <c r="CNV153" s="21"/>
      <c r="CNW153" s="21"/>
      <c r="CNX153" s="21"/>
      <c r="CNY153" s="21"/>
      <c r="CNZ153" s="21"/>
      <c r="COA153" s="21"/>
      <c r="COB153" s="21"/>
      <c r="COC153" s="21"/>
      <c r="COD153" s="21"/>
      <c r="COE153" s="21"/>
      <c r="COF153" s="21"/>
      <c r="COG153" s="21"/>
      <c r="COH153" s="21"/>
      <c r="COI153" s="21"/>
      <c r="COJ153" s="21"/>
      <c r="COK153" s="21"/>
      <c r="COL153" s="21"/>
      <c r="COM153" s="21"/>
      <c r="CON153" s="21"/>
      <c r="COO153" s="21"/>
      <c r="COP153" s="21"/>
      <c r="COQ153" s="21"/>
      <c r="COR153" s="21"/>
      <c r="COS153" s="21"/>
      <c r="COT153" s="21"/>
      <c r="COU153" s="21"/>
      <c r="COV153" s="21"/>
      <c r="COW153" s="21"/>
      <c r="COX153" s="21"/>
      <c r="COY153" s="21"/>
      <c r="COZ153" s="21"/>
      <c r="CPA153" s="21"/>
      <c r="CPB153" s="21"/>
      <c r="CPC153" s="21"/>
      <c r="CPD153" s="21"/>
      <c r="CPE153" s="21"/>
      <c r="CPF153" s="21"/>
      <c r="CPG153" s="21"/>
      <c r="CPH153" s="21"/>
      <c r="CPI153" s="21"/>
      <c r="CPJ153" s="21"/>
      <c r="CPK153" s="21"/>
      <c r="CPL153" s="21"/>
      <c r="CPM153" s="21"/>
      <c r="CPN153" s="21"/>
      <c r="CPO153" s="21"/>
      <c r="CPP153" s="21"/>
      <c r="CPQ153" s="21"/>
      <c r="CPR153" s="21"/>
      <c r="CPS153" s="21"/>
      <c r="CPT153" s="21"/>
      <c r="CPU153" s="21"/>
      <c r="CPV153" s="21"/>
      <c r="CPW153" s="21"/>
      <c r="CPX153" s="21"/>
      <c r="CPY153" s="21"/>
      <c r="CPZ153" s="21"/>
      <c r="CQA153" s="21"/>
      <c r="CQB153" s="21"/>
      <c r="CQC153" s="21"/>
      <c r="CQD153" s="21"/>
      <c r="CQE153" s="21"/>
      <c r="CQF153" s="21"/>
      <c r="CQG153" s="21"/>
      <c r="CQH153" s="21"/>
      <c r="CQI153" s="21"/>
      <c r="CQJ153" s="21"/>
      <c r="CQK153" s="21"/>
      <c r="CQL153" s="21"/>
      <c r="CQM153" s="21"/>
      <c r="CQN153" s="21"/>
      <c r="CQO153" s="21"/>
      <c r="CQP153" s="21"/>
      <c r="CQQ153" s="21"/>
      <c r="CQR153" s="21"/>
      <c r="CQS153" s="21"/>
      <c r="CQT153" s="21"/>
      <c r="CQU153" s="21"/>
      <c r="CQV153" s="21"/>
      <c r="CQW153" s="21"/>
      <c r="CQX153" s="21"/>
      <c r="CQY153" s="21"/>
      <c r="CQZ153" s="21"/>
      <c r="CRA153" s="21"/>
      <c r="CRB153" s="21"/>
      <c r="CRC153" s="21"/>
      <c r="CRD153" s="21"/>
      <c r="CRE153" s="21"/>
      <c r="CRF153" s="21"/>
      <c r="CRG153" s="21"/>
      <c r="CRH153" s="21"/>
      <c r="CRI153" s="21"/>
      <c r="CRJ153" s="21"/>
      <c r="CRK153" s="21"/>
      <c r="CRL153" s="21"/>
      <c r="CRM153" s="21"/>
      <c r="CRN153" s="21"/>
      <c r="CRO153" s="21"/>
      <c r="CRP153" s="21"/>
      <c r="CRQ153" s="21"/>
      <c r="CRR153" s="21"/>
      <c r="CRS153" s="21"/>
      <c r="CRT153" s="21"/>
      <c r="CRU153" s="21"/>
      <c r="CRV153" s="21"/>
      <c r="CRW153" s="21"/>
      <c r="CRX153" s="21"/>
      <c r="CRY153" s="21"/>
      <c r="CRZ153" s="21"/>
      <c r="CSA153" s="21"/>
      <c r="CSB153" s="21"/>
      <c r="CSC153" s="21"/>
      <c r="CSD153" s="21"/>
      <c r="CSE153" s="21"/>
      <c r="CSF153" s="21"/>
      <c r="CSG153" s="21"/>
      <c r="CSH153" s="21"/>
      <c r="CSI153" s="21"/>
      <c r="CSJ153" s="21"/>
      <c r="CSK153" s="21"/>
      <c r="CSL153" s="21"/>
      <c r="CSM153" s="21"/>
      <c r="CSN153" s="21"/>
      <c r="CSO153" s="21"/>
      <c r="CSP153" s="21"/>
      <c r="CSQ153" s="21"/>
      <c r="CSR153" s="21"/>
      <c r="CSS153" s="21"/>
      <c r="CST153" s="21"/>
      <c r="CSU153" s="21"/>
      <c r="CSV153" s="21"/>
      <c r="CSW153" s="21"/>
      <c r="CSX153" s="21"/>
      <c r="CSY153" s="21"/>
      <c r="CSZ153" s="21"/>
      <c r="CTA153" s="21"/>
      <c r="CTB153" s="21"/>
      <c r="CTC153" s="21"/>
      <c r="CTD153" s="21"/>
      <c r="CTE153" s="21"/>
      <c r="CTF153" s="21"/>
      <c r="CTG153" s="21"/>
      <c r="CTH153" s="21"/>
      <c r="CTI153" s="21"/>
      <c r="CTJ153" s="21"/>
      <c r="CTK153" s="21"/>
      <c r="CTL153" s="21"/>
      <c r="CTM153" s="21"/>
      <c r="CTN153" s="21"/>
      <c r="CTO153" s="21"/>
      <c r="CTP153" s="21"/>
      <c r="CTQ153" s="21"/>
      <c r="CTR153" s="21"/>
      <c r="CTS153" s="21"/>
      <c r="CTT153" s="21"/>
      <c r="CTU153" s="21"/>
      <c r="CTV153" s="21"/>
      <c r="CTW153" s="21"/>
      <c r="CTX153" s="21"/>
      <c r="CTY153" s="21"/>
      <c r="CTZ153" s="21"/>
      <c r="CUA153" s="21"/>
      <c r="CUB153" s="21"/>
      <c r="CUC153" s="21"/>
      <c r="CUD153" s="21"/>
      <c r="CUE153" s="21"/>
      <c r="CUF153" s="21"/>
      <c r="CUG153" s="21"/>
      <c r="CUH153" s="21"/>
      <c r="CUI153" s="21"/>
      <c r="CUJ153" s="21"/>
      <c r="CUK153" s="21"/>
      <c r="CUL153" s="21"/>
      <c r="CUM153" s="21"/>
      <c r="CUN153" s="21"/>
      <c r="CUO153" s="21"/>
      <c r="CUP153" s="21"/>
      <c r="CUQ153" s="21"/>
      <c r="CUR153" s="21"/>
      <c r="CUS153" s="21"/>
      <c r="CUT153" s="21"/>
      <c r="CUU153" s="21"/>
      <c r="CUV153" s="21"/>
      <c r="CUW153" s="21"/>
      <c r="CUX153" s="21"/>
      <c r="CUY153" s="21"/>
      <c r="CUZ153" s="21"/>
      <c r="CVA153" s="21"/>
      <c r="CVB153" s="21"/>
      <c r="CVC153" s="21"/>
      <c r="CVD153" s="21"/>
      <c r="CVE153" s="21"/>
      <c r="CVF153" s="21"/>
      <c r="CVG153" s="21"/>
      <c r="CVH153" s="21"/>
      <c r="CVI153" s="21"/>
      <c r="CVJ153" s="21"/>
      <c r="CVK153" s="21"/>
      <c r="CVL153" s="21"/>
      <c r="CVM153" s="21"/>
      <c r="CVN153" s="21"/>
      <c r="CVO153" s="21"/>
      <c r="CVP153" s="21"/>
      <c r="CVQ153" s="21"/>
      <c r="CVR153" s="21"/>
      <c r="CVS153" s="21"/>
      <c r="CVT153" s="21"/>
      <c r="CVU153" s="21"/>
      <c r="CVV153" s="21"/>
      <c r="CVW153" s="21"/>
      <c r="CVX153" s="21"/>
      <c r="CVY153" s="21"/>
      <c r="CVZ153" s="21"/>
      <c r="CWA153" s="21"/>
      <c r="CWB153" s="21"/>
      <c r="CWC153" s="21"/>
      <c r="CWD153" s="21"/>
      <c r="CWE153" s="21"/>
      <c r="CWF153" s="21"/>
      <c r="CWG153" s="21"/>
      <c r="CWH153" s="21"/>
      <c r="CWI153" s="21"/>
      <c r="CWJ153" s="21"/>
      <c r="CWK153" s="21"/>
      <c r="CWL153" s="21"/>
      <c r="CWM153" s="21"/>
      <c r="CWN153" s="21"/>
      <c r="CWO153" s="21"/>
      <c r="CWP153" s="21"/>
      <c r="CWQ153" s="21"/>
      <c r="CWR153" s="21"/>
      <c r="CWS153" s="21"/>
      <c r="CWT153" s="21"/>
      <c r="CWU153" s="21"/>
      <c r="CWV153" s="21"/>
      <c r="CWW153" s="21"/>
      <c r="CWX153" s="21"/>
      <c r="CWY153" s="21"/>
      <c r="CWZ153" s="21"/>
      <c r="CXA153" s="21"/>
      <c r="CXB153" s="21"/>
      <c r="CXC153" s="21"/>
      <c r="CXD153" s="21"/>
      <c r="CXE153" s="21"/>
      <c r="CXF153" s="21"/>
      <c r="CXG153" s="21"/>
      <c r="CXH153" s="21"/>
      <c r="CXI153" s="21"/>
      <c r="CXJ153" s="21"/>
      <c r="CXK153" s="21"/>
      <c r="CXL153" s="21"/>
      <c r="CXM153" s="21"/>
      <c r="CXN153" s="21"/>
      <c r="CXO153" s="21"/>
      <c r="CXP153" s="21"/>
      <c r="CXQ153" s="21"/>
      <c r="CXR153" s="21"/>
      <c r="CXS153" s="21"/>
      <c r="CXT153" s="21"/>
      <c r="CXU153" s="21"/>
      <c r="CXV153" s="21"/>
      <c r="CXW153" s="21"/>
      <c r="CXX153" s="21"/>
      <c r="CXY153" s="21"/>
      <c r="CXZ153" s="21"/>
      <c r="CYA153" s="21"/>
      <c r="CYB153" s="21"/>
      <c r="CYC153" s="21"/>
      <c r="CYD153" s="21"/>
      <c r="CYE153" s="21"/>
      <c r="CYF153" s="21"/>
      <c r="CYG153" s="21"/>
      <c r="CYH153" s="21"/>
      <c r="CYI153" s="21"/>
      <c r="CYJ153" s="21"/>
      <c r="CYK153" s="21"/>
      <c r="CYL153" s="21"/>
      <c r="CYM153" s="21"/>
      <c r="CYN153" s="21"/>
      <c r="CYO153" s="21"/>
      <c r="CYP153" s="21"/>
      <c r="CYQ153" s="21"/>
      <c r="CYR153" s="21"/>
      <c r="CYS153" s="21"/>
      <c r="CYT153" s="21"/>
      <c r="CYU153" s="21"/>
      <c r="CYV153" s="21"/>
      <c r="CYW153" s="21"/>
      <c r="CYX153" s="21"/>
      <c r="CYY153" s="21"/>
      <c r="CYZ153" s="21"/>
      <c r="CZA153" s="21"/>
      <c r="CZB153" s="21"/>
      <c r="CZC153" s="21"/>
      <c r="CZD153" s="21"/>
      <c r="CZE153" s="21"/>
      <c r="CZF153" s="21"/>
      <c r="CZG153" s="21"/>
      <c r="CZH153" s="21"/>
      <c r="CZI153" s="21"/>
      <c r="CZJ153" s="21"/>
      <c r="CZK153" s="21"/>
      <c r="CZL153" s="21"/>
      <c r="CZM153" s="21"/>
      <c r="CZN153" s="21"/>
      <c r="CZO153" s="21"/>
      <c r="CZP153" s="21"/>
      <c r="CZQ153" s="21"/>
      <c r="CZR153" s="21"/>
      <c r="CZS153" s="21"/>
      <c r="CZT153" s="21"/>
      <c r="CZU153" s="21"/>
      <c r="CZV153" s="21"/>
      <c r="CZW153" s="21"/>
      <c r="CZX153" s="21"/>
      <c r="CZY153" s="21"/>
      <c r="CZZ153" s="21"/>
      <c r="DAA153" s="21"/>
      <c r="DAB153" s="21"/>
      <c r="DAC153" s="21"/>
      <c r="DAD153" s="21"/>
      <c r="DAE153" s="21"/>
      <c r="DAF153" s="21"/>
      <c r="DAG153" s="21"/>
      <c r="DAH153" s="21"/>
      <c r="DAI153" s="21"/>
      <c r="DAJ153" s="21"/>
      <c r="DAK153" s="21"/>
      <c r="DAL153" s="21"/>
      <c r="DAM153" s="21"/>
      <c r="DAN153" s="21"/>
      <c r="DAO153" s="21"/>
      <c r="DAP153" s="21"/>
      <c r="DAQ153" s="21"/>
      <c r="DAR153" s="21"/>
      <c r="DAS153" s="21"/>
      <c r="DAT153" s="21"/>
      <c r="DAU153" s="21"/>
      <c r="DAV153" s="21"/>
      <c r="DAW153" s="21"/>
      <c r="DAX153" s="21"/>
      <c r="DAY153" s="21"/>
      <c r="DAZ153" s="21"/>
      <c r="DBA153" s="21"/>
      <c r="DBB153" s="21"/>
      <c r="DBC153" s="21"/>
      <c r="DBD153" s="21"/>
      <c r="DBE153" s="21"/>
      <c r="DBF153" s="21"/>
      <c r="DBG153" s="21"/>
      <c r="DBH153" s="21"/>
      <c r="DBI153" s="21"/>
      <c r="DBJ153" s="21"/>
      <c r="DBK153" s="21"/>
      <c r="DBL153" s="21"/>
      <c r="DBM153" s="21"/>
      <c r="DBN153" s="21"/>
      <c r="DBO153" s="21"/>
      <c r="DBP153" s="21"/>
      <c r="DBQ153" s="21"/>
      <c r="DBR153" s="21"/>
      <c r="DBS153" s="21"/>
      <c r="DBT153" s="21"/>
      <c r="DBU153" s="21"/>
      <c r="DBV153" s="21"/>
      <c r="DBW153" s="21"/>
      <c r="DBX153" s="21"/>
      <c r="DBY153" s="21"/>
      <c r="DBZ153" s="21"/>
      <c r="DCA153" s="21"/>
      <c r="DCB153" s="21"/>
      <c r="DCC153" s="21"/>
      <c r="DCD153" s="21"/>
      <c r="DCE153" s="21"/>
      <c r="DCF153" s="21"/>
      <c r="DCG153" s="21"/>
      <c r="DCH153" s="21"/>
      <c r="DCI153" s="21"/>
      <c r="DCJ153" s="21"/>
      <c r="DCK153" s="21"/>
      <c r="DCL153" s="21"/>
      <c r="DCM153" s="21"/>
      <c r="DCN153" s="21"/>
      <c r="DCO153" s="21"/>
      <c r="DCP153" s="21"/>
      <c r="DCQ153" s="21"/>
      <c r="DCR153" s="21"/>
      <c r="DCS153" s="21"/>
      <c r="DCT153" s="21"/>
      <c r="DCU153" s="21"/>
      <c r="DCV153" s="21"/>
      <c r="DCW153" s="21"/>
      <c r="DCX153" s="21"/>
      <c r="DCY153" s="21"/>
      <c r="DCZ153" s="21"/>
      <c r="DDA153" s="21"/>
      <c r="DDB153" s="21"/>
      <c r="DDC153" s="21"/>
      <c r="DDD153" s="21"/>
      <c r="DDE153" s="21"/>
      <c r="DDF153" s="21"/>
      <c r="DDG153" s="21"/>
      <c r="DDH153" s="21"/>
      <c r="DDI153" s="21"/>
      <c r="DDJ153" s="21"/>
      <c r="DDK153" s="21"/>
      <c r="DDL153" s="21"/>
      <c r="DDM153" s="21"/>
      <c r="DDN153" s="21"/>
      <c r="DDO153" s="21"/>
      <c r="DDP153" s="21"/>
      <c r="DDQ153" s="21"/>
      <c r="DDR153" s="21"/>
      <c r="DDS153" s="21"/>
      <c r="DDT153" s="21"/>
      <c r="DDU153" s="21"/>
      <c r="DDV153" s="21"/>
      <c r="DDW153" s="21"/>
      <c r="DDX153" s="21"/>
      <c r="DDY153" s="21"/>
      <c r="DDZ153" s="21"/>
      <c r="DEA153" s="21"/>
      <c r="DEB153" s="21"/>
      <c r="DEC153" s="21"/>
      <c r="DED153" s="21"/>
      <c r="DEE153" s="21"/>
      <c r="DEF153" s="21"/>
      <c r="DEG153" s="21"/>
      <c r="DEH153" s="21"/>
      <c r="DEI153" s="21"/>
      <c r="DEJ153" s="21"/>
      <c r="DEK153" s="21"/>
      <c r="DEL153" s="21"/>
      <c r="DEM153" s="21"/>
      <c r="DEN153" s="21"/>
      <c r="DEO153" s="21"/>
      <c r="DEP153" s="21"/>
      <c r="DEQ153" s="21"/>
      <c r="DER153" s="21"/>
      <c r="DES153" s="21"/>
      <c r="DET153" s="21"/>
      <c r="DEU153" s="21"/>
      <c r="DEV153" s="21"/>
      <c r="DEW153" s="21"/>
      <c r="DEX153" s="21"/>
      <c r="DEY153" s="21"/>
      <c r="DEZ153" s="21"/>
      <c r="DFA153" s="21"/>
      <c r="DFB153" s="21"/>
      <c r="DFC153" s="21"/>
      <c r="DFD153" s="21"/>
      <c r="DFE153" s="21"/>
      <c r="DFF153" s="21"/>
      <c r="DFG153" s="21"/>
      <c r="DFH153" s="21"/>
      <c r="DFI153" s="21"/>
      <c r="DFJ153" s="21"/>
      <c r="DFK153" s="21"/>
      <c r="DFL153" s="21"/>
      <c r="DFM153" s="21"/>
      <c r="DFN153" s="21"/>
      <c r="DFO153" s="21"/>
      <c r="DFP153" s="21"/>
      <c r="DFQ153" s="21"/>
      <c r="DFR153" s="21"/>
      <c r="DFS153" s="21"/>
      <c r="DFT153" s="21"/>
      <c r="DFU153" s="21"/>
      <c r="DFV153" s="21"/>
      <c r="DFW153" s="21"/>
      <c r="DFX153" s="21"/>
      <c r="DFY153" s="21"/>
      <c r="DFZ153" s="21"/>
      <c r="DGA153" s="21"/>
      <c r="DGB153" s="21"/>
      <c r="DGC153" s="21"/>
      <c r="DGD153" s="21"/>
      <c r="DGE153" s="21"/>
      <c r="DGF153" s="21"/>
      <c r="DGG153" s="21"/>
      <c r="DGH153" s="21"/>
      <c r="DGI153" s="21"/>
      <c r="DGJ153" s="21"/>
      <c r="DGK153" s="21"/>
      <c r="DGL153" s="21"/>
      <c r="DGM153" s="21"/>
      <c r="DGN153" s="21"/>
      <c r="DGO153" s="21"/>
      <c r="DGP153" s="21"/>
      <c r="DGQ153" s="21"/>
      <c r="DGR153" s="21"/>
      <c r="DGS153" s="21"/>
      <c r="DGT153" s="21"/>
      <c r="DGU153" s="21"/>
      <c r="DGV153" s="21"/>
      <c r="DGW153" s="21"/>
      <c r="DGX153" s="21"/>
      <c r="DGY153" s="21"/>
      <c r="DGZ153" s="21"/>
      <c r="DHA153" s="21"/>
      <c r="DHB153" s="21"/>
      <c r="DHC153" s="21"/>
      <c r="DHD153" s="21"/>
      <c r="DHE153" s="21"/>
      <c r="DHF153" s="21"/>
      <c r="DHG153" s="21"/>
      <c r="DHH153" s="21"/>
      <c r="DHI153" s="21"/>
      <c r="DHJ153" s="21"/>
      <c r="DHK153" s="21"/>
      <c r="DHL153" s="21"/>
      <c r="DHM153" s="21"/>
      <c r="DHN153" s="21"/>
      <c r="DHO153" s="21"/>
      <c r="DHP153" s="21"/>
      <c r="DHQ153" s="21"/>
      <c r="DHR153" s="21"/>
      <c r="DHS153" s="21"/>
      <c r="DHT153" s="21"/>
      <c r="DHU153" s="21"/>
      <c r="DHV153" s="21"/>
      <c r="DHW153" s="21"/>
      <c r="DHX153" s="21"/>
      <c r="DHY153" s="21"/>
      <c r="DHZ153" s="21"/>
      <c r="DIA153" s="21"/>
      <c r="DIB153" s="21"/>
      <c r="DIC153" s="21"/>
      <c r="DID153" s="21"/>
      <c r="DIE153" s="21"/>
      <c r="DIF153" s="21"/>
      <c r="DIG153" s="21"/>
      <c r="DIH153" s="21"/>
      <c r="DII153" s="21"/>
      <c r="DIJ153" s="21"/>
      <c r="DIK153" s="21"/>
      <c r="DIL153" s="21"/>
      <c r="DIM153" s="21"/>
      <c r="DIN153" s="21"/>
      <c r="DIO153" s="21"/>
      <c r="DIP153" s="21"/>
      <c r="DIQ153" s="21"/>
      <c r="DIR153" s="21"/>
      <c r="DIS153" s="21"/>
      <c r="DIT153" s="21"/>
      <c r="DIU153" s="21"/>
      <c r="DIV153" s="21"/>
      <c r="DIW153" s="21"/>
      <c r="DIX153" s="21"/>
      <c r="DIY153" s="21"/>
      <c r="DIZ153" s="21"/>
      <c r="DJA153" s="21"/>
      <c r="DJB153" s="21"/>
      <c r="DJC153" s="21"/>
      <c r="DJD153" s="21"/>
      <c r="DJE153" s="21"/>
      <c r="DJF153" s="21"/>
      <c r="DJG153" s="21"/>
      <c r="DJH153" s="21"/>
      <c r="DJI153" s="21"/>
      <c r="DJJ153" s="21"/>
      <c r="DJK153" s="21"/>
      <c r="DJL153" s="21"/>
      <c r="DJM153" s="21"/>
      <c r="DJN153" s="21"/>
      <c r="DJO153" s="21"/>
      <c r="DJP153" s="21"/>
      <c r="DJQ153" s="21"/>
      <c r="DJR153" s="21"/>
      <c r="DJS153" s="21"/>
      <c r="DJT153" s="21"/>
      <c r="DJU153" s="21"/>
      <c r="DJV153" s="21"/>
      <c r="DJW153" s="21"/>
      <c r="DJX153" s="21"/>
      <c r="DJY153" s="21"/>
      <c r="DJZ153" s="21"/>
      <c r="DKA153" s="21"/>
      <c r="DKB153" s="21"/>
      <c r="DKC153" s="21"/>
      <c r="DKD153" s="21"/>
      <c r="DKE153" s="21"/>
      <c r="DKF153" s="21"/>
      <c r="DKG153" s="21"/>
      <c r="DKH153" s="21"/>
      <c r="DKI153" s="21"/>
      <c r="DKJ153" s="21"/>
      <c r="DKK153" s="21"/>
      <c r="DKL153" s="21"/>
      <c r="DKM153" s="21"/>
      <c r="DKN153" s="21"/>
      <c r="DKO153" s="21"/>
      <c r="DKP153" s="21"/>
      <c r="DKQ153" s="21"/>
      <c r="DKR153" s="21"/>
      <c r="DKS153" s="21"/>
      <c r="DKT153" s="21"/>
      <c r="DKU153" s="21"/>
      <c r="DKV153" s="21"/>
      <c r="DKW153" s="21"/>
      <c r="DKX153" s="21"/>
      <c r="DKY153" s="21"/>
      <c r="DKZ153" s="21"/>
      <c r="DLA153" s="21"/>
      <c r="DLB153" s="21"/>
      <c r="DLC153" s="21"/>
      <c r="DLD153" s="21"/>
      <c r="DLE153" s="21"/>
      <c r="DLF153" s="21"/>
      <c r="DLG153" s="21"/>
      <c r="DLH153" s="21"/>
      <c r="DLI153" s="21"/>
      <c r="DLJ153" s="21"/>
      <c r="DLK153" s="21"/>
      <c r="DLL153" s="21"/>
      <c r="DLM153" s="21"/>
      <c r="DLN153" s="21"/>
      <c r="DLO153" s="21"/>
      <c r="DLP153" s="21"/>
      <c r="DLQ153" s="21"/>
      <c r="DLR153" s="21"/>
      <c r="DLS153" s="21"/>
      <c r="DLT153" s="21"/>
      <c r="DLU153" s="21"/>
      <c r="DLV153" s="21"/>
      <c r="DLW153" s="21"/>
      <c r="DLX153" s="21"/>
      <c r="DLY153" s="21"/>
      <c r="DLZ153" s="21"/>
      <c r="DMA153" s="21"/>
      <c r="DMB153" s="21"/>
      <c r="DMC153" s="21"/>
      <c r="DMD153" s="21"/>
      <c r="DME153" s="21"/>
      <c r="DMF153" s="21"/>
      <c r="DMG153" s="21"/>
      <c r="DMH153" s="21"/>
      <c r="DMI153" s="21"/>
      <c r="DMJ153" s="21"/>
      <c r="DMK153" s="21"/>
      <c r="DML153" s="21"/>
      <c r="DMM153" s="21"/>
      <c r="DMN153" s="21"/>
      <c r="DMO153" s="21"/>
      <c r="DMP153" s="21"/>
      <c r="DMQ153" s="21"/>
      <c r="DMR153" s="21"/>
      <c r="DMS153" s="21"/>
      <c r="DMT153" s="21"/>
      <c r="DMU153" s="21"/>
      <c r="DMV153" s="21"/>
      <c r="DMW153" s="21"/>
      <c r="DMX153" s="21"/>
      <c r="DMY153" s="21"/>
      <c r="DMZ153" s="21"/>
      <c r="DNA153" s="21"/>
      <c r="DNB153" s="21"/>
      <c r="DNC153" s="21"/>
      <c r="DND153" s="21"/>
      <c r="DNE153" s="21"/>
      <c r="DNF153" s="21"/>
      <c r="DNG153" s="21"/>
      <c r="DNH153" s="21"/>
      <c r="DNI153" s="21"/>
      <c r="DNJ153" s="21"/>
      <c r="DNK153" s="21"/>
      <c r="DNL153" s="21"/>
      <c r="DNM153" s="21"/>
      <c r="DNN153" s="21"/>
      <c r="DNO153" s="21"/>
      <c r="DNP153" s="21"/>
      <c r="DNQ153" s="21"/>
      <c r="DNR153" s="21"/>
      <c r="DNS153" s="21"/>
      <c r="DNT153" s="21"/>
      <c r="DNU153" s="21"/>
      <c r="DNV153" s="21"/>
      <c r="DNW153" s="21"/>
      <c r="DNX153" s="21"/>
      <c r="DNY153" s="21"/>
      <c r="DNZ153" s="21"/>
      <c r="DOA153" s="21"/>
      <c r="DOB153" s="21"/>
      <c r="DOC153" s="21"/>
      <c r="DOD153" s="21"/>
      <c r="DOE153" s="21"/>
      <c r="DOF153" s="21"/>
      <c r="DOG153" s="21"/>
      <c r="DOH153" s="21"/>
      <c r="DOI153" s="21"/>
      <c r="DOJ153" s="21"/>
      <c r="DOK153" s="21"/>
      <c r="DOL153" s="21"/>
      <c r="DOM153" s="21"/>
      <c r="DON153" s="21"/>
      <c r="DOO153" s="21"/>
      <c r="DOP153" s="21"/>
      <c r="DOQ153" s="21"/>
      <c r="DOR153" s="21"/>
      <c r="DOS153" s="21"/>
      <c r="DOT153" s="21"/>
      <c r="DOU153" s="21"/>
      <c r="DOV153" s="21"/>
      <c r="DOW153" s="21"/>
      <c r="DOX153" s="21"/>
      <c r="DOY153" s="21"/>
      <c r="DOZ153" s="21"/>
      <c r="DPA153" s="21"/>
      <c r="DPB153" s="21"/>
      <c r="DPC153" s="21"/>
      <c r="DPD153" s="21"/>
      <c r="DPE153" s="21"/>
      <c r="DPF153" s="21"/>
      <c r="DPG153" s="21"/>
      <c r="DPH153" s="21"/>
      <c r="DPI153" s="21"/>
      <c r="DPJ153" s="21"/>
      <c r="DPK153" s="21"/>
      <c r="DPL153" s="21"/>
      <c r="DPM153" s="21"/>
      <c r="DPN153" s="21"/>
      <c r="DPO153" s="21"/>
      <c r="DPP153" s="21"/>
      <c r="DPQ153" s="21"/>
      <c r="DPR153" s="21"/>
      <c r="DPS153" s="21"/>
      <c r="DPT153" s="21"/>
      <c r="DPU153" s="21"/>
      <c r="DPV153" s="21"/>
      <c r="DPW153" s="21"/>
      <c r="DPX153" s="21"/>
      <c r="DPY153" s="21"/>
      <c r="DPZ153" s="21"/>
      <c r="DQA153" s="21"/>
      <c r="DQB153" s="21"/>
      <c r="DQC153" s="21"/>
      <c r="DQD153" s="21"/>
      <c r="DQE153" s="21"/>
      <c r="DQF153" s="21"/>
      <c r="DQG153" s="21"/>
      <c r="DQH153" s="21"/>
      <c r="DQI153" s="21"/>
      <c r="DQJ153" s="21"/>
      <c r="DQK153" s="21"/>
      <c r="DQL153" s="21"/>
      <c r="DQM153" s="21"/>
      <c r="DQN153" s="21"/>
      <c r="DQO153" s="21"/>
      <c r="DQP153" s="21"/>
      <c r="DQQ153" s="21"/>
      <c r="DQR153" s="21"/>
      <c r="DQS153" s="21"/>
      <c r="DQT153" s="21"/>
      <c r="DQU153" s="21"/>
      <c r="DQV153" s="21"/>
      <c r="DQW153" s="21"/>
      <c r="DQX153" s="21"/>
      <c r="DQY153" s="21"/>
      <c r="DQZ153" s="21"/>
      <c r="DRA153" s="21"/>
      <c r="DRB153" s="21"/>
      <c r="DRC153" s="21"/>
      <c r="DRD153" s="21"/>
      <c r="DRE153" s="21"/>
      <c r="DRF153" s="21"/>
      <c r="DRG153" s="21"/>
      <c r="DRH153" s="21"/>
      <c r="DRI153" s="21"/>
      <c r="DRJ153" s="21"/>
      <c r="DRK153" s="21"/>
      <c r="DRL153" s="21"/>
      <c r="DRM153" s="21"/>
      <c r="DRN153" s="21"/>
      <c r="DRO153" s="21"/>
      <c r="DRP153" s="21"/>
      <c r="DRQ153" s="21"/>
      <c r="DRR153" s="21"/>
      <c r="DRS153" s="21"/>
      <c r="DRT153" s="21"/>
      <c r="DRU153" s="21"/>
      <c r="DRV153" s="21"/>
      <c r="DRW153" s="21"/>
      <c r="DRX153" s="21"/>
      <c r="DRY153" s="21"/>
      <c r="DRZ153" s="21"/>
      <c r="DSA153" s="21"/>
      <c r="DSB153" s="21"/>
      <c r="DSC153" s="21"/>
      <c r="DSD153" s="21"/>
      <c r="DSE153" s="21"/>
      <c r="DSF153" s="21"/>
      <c r="DSG153" s="21"/>
      <c r="DSH153" s="21"/>
      <c r="DSI153" s="21"/>
      <c r="DSJ153" s="21"/>
      <c r="DSK153" s="21"/>
      <c r="DSL153" s="21"/>
      <c r="DSM153" s="21"/>
      <c r="DSN153" s="21"/>
      <c r="DSO153" s="21"/>
      <c r="DSP153" s="21"/>
      <c r="DSQ153" s="21"/>
      <c r="DSR153" s="21"/>
      <c r="DSS153" s="21"/>
      <c r="DST153" s="21"/>
      <c r="DSU153" s="21"/>
      <c r="DSV153" s="21"/>
      <c r="DSW153" s="21"/>
      <c r="DSX153" s="21"/>
      <c r="DSY153" s="21"/>
      <c r="DSZ153" s="21"/>
      <c r="DTA153" s="21"/>
      <c r="DTB153" s="21"/>
      <c r="DTC153" s="21"/>
      <c r="DTD153" s="21"/>
      <c r="DTE153" s="21"/>
      <c r="DTF153" s="21"/>
      <c r="DTG153" s="21"/>
      <c r="DTH153" s="21"/>
      <c r="DTI153" s="21"/>
      <c r="DTJ153" s="21"/>
      <c r="DTK153" s="21"/>
      <c r="DTL153" s="21"/>
      <c r="DTM153" s="21"/>
      <c r="DTN153" s="21"/>
      <c r="DTO153" s="21"/>
      <c r="DTP153" s="21"/>
      <c r="DTQ153" s="21"/>
      <c r="DTR153" s="21"/>
      <c r="DTS153" s="21"/>
      <c r="DTT153" s="21"/>
      <c r="DTU153" s="21"/>
      <c r="DTV153" s="21"/>
      <c r="DTW153" s="21"/>
      <c r="DTX153" s="21"/>
      <c r="DTY153" s="21"/>
      <c r="DTZ153" s="21"/>
      <c r="DUA153" s="21"/>
      <c r="DUB153" s="21"/>
      <c r="DUC153" s="21"/>
      <c r="DUD153" s="21"/>
      <c r="DUE153" s="21"/>
      <c r="DUF153" s="21"/>
      <c r="DUG153" s="21"/>
      <c r="DUH153" s="21"/>
      <c r="DUI153" s="21"/>
      <c r="DUJ153" s="21"/>
      <c r="DUK153" s="21"/>
      <c r="DUL153" s="21"/>
      <c r="DUM153" s="21"/>
      <c r="DUN153" s="21"/>
      <c r="DUO153" s="21"/>
      <c r="DUP153" s="21"/>
      <c r="DUQ153" s="21"/>
      <c r="DUR153" s="21"/>
      <c r="DUS153" s="21"/>
      <c r="DUT153" s="21"/>
      <c r="DUU153" s="21"/>
      <c r="DUV153" s="21"/>
      <c r="DUW153" s="21"/>
      <c r="DUX153" s="21"/>
      <c r="DUY153" s="21"/>
      <c r="DUZ153" s="21"/>
      <c r="DVA153" s="21"/>
      <c r="DVB153" s="21"/>
      <c r="DVC153" s="21"/>
      <c r="DVD153" s="21"/>
      <c r="DVE153" s="21"/>
      <c r="DVF153" s="21"/>
      <c r="DVG153" s="21"/>
      <c r="DVH153" s="21"/>
      <c r="DVI153" s="21"/>
      <c r="DVJ153" s="21"/>
      <c r="DVK153" s="21"/>
      <c r="DVL153" s="21"/>
      <c r="DVM153" s="21"/>
      <c r="DVN153" s="21"/>
      <c r="DVO153" s="21"/>
      <c r="DVP153" s="21"/>
      <c r="DVQ153" s="21"/>
      <c r="DVR153" s="21"/>
      <c r="DVS153" s="21"/>
      <c r="DVT153" s="21"/>
      <c r="DVU153" s="21"/>
      <c r="DVV153" s="21"/>
      <c r="DVW153" s="21"/>
      <c r="DVX153" s="21"/>
      <c r="DVY153" s="21"/>
      <c r="DVZ153" s="21"/>
      <c r="DWA153" s="21"/>
      <c r="DWB153" s="21"/>
      <c r="DWC153" s="21"/>
      <c r="DWD153" s="21"/>
      <c r="DWE153" s="21"/>
      <c r="DWF153" s="21"/>
      <c r="DWG153" s="21"/>
      <c r="DWH153" s="21"/>
      <c r="DWI153" s="21"/>
      <c r="DWJ153" s="21"/>
      <c r="DWK153" s="21"/>
      <c r="DWL153" s="21"/>
      <c r="DWM153" s="21"/>
      <c r="DWN153" s="21"/>
      <c r="DWO153" s="21"/>
      <c r="DWP153" s="21"/>
      <c r="DWQ153" s="21"/>
      <c r="DWR153" s="21"/>
      <c r="DWS153" s="21"/>
      <c r="DWT153" s="21"/>
      <c r="DWU153" s="21"/>
      <c r="DWV153" s="21"/>
      <c r="DWW153" s="21"/>
      <c r="DWX153" s="21"/>
      <c r="DWY153" s="21"/>
      <c r="DWZ153" s="21"/>
      <c r="DXA153" s="21"/>
      <c r="DXB153" s="21"/>
      <c r="DXC153" s="21"/>
      <c r="DXD153" s="21"/>
      <c r="DXE153" s="21"/>
      <c r="DXF153" s="21"/>
      <c r="DXG153" s="21"/>
      <c r="DXH153" s="21"/>
      <c r="DXI153" s="21"/>
      <c r="DXJ153" s="21"/>
      <c r="DXK153" s="21"/>
      <c r="DXL153" s="21"/>
      <c r="DXM153" s="21"/>
      <c r="DXN153" s="21"/>
      <c r="DXO153" s="21"/>
      <c r="DXP153" s="21"/>
      <c r="DXQ153" s="21"/>
      <c r="DXR153" s="21"/>
      <c r="DXS153" s="21"/>
      <c r="DXT153" s="21"/>
      <c r="DXU153" s="21"/>
      <c r="DXV153" s="21"/>
      <c r="DXW153" s="21"/>
      <c r="DXX153" s="21"/>
      <c r="DXY153" s="21"/>
      <c r="DXZ153" s="21"/>
      <c r="DYA153" s="21"/>
      <c r="DYB153" s="21"/>
      <c r="DYC153" s="21"/>
      <c r="DYD153" s="21"/>
      <c r="DYE153" s="21"/>
      <c r="DYF153" s="21"/>
      <c r="DYG153" s="21"/>
      <c r="DYH153" s="21"/>
      <c r="DYI153" s="21"/>
      <c r="DYJ153" s="21"/>
      <c r="DYK153" s="21"/>
      <c r="DYL153" s="21"/>
      <c r="DYM153" s="21"/>
      <c r="DYN153" s="21"/>
      <c r="DYO153" s="21"/>
      <c r="DYP153" s="21"/>
      <c r="DYQ153" s="21"/>
      <c r="DYR153" s="21"/>
      <c r="DYS153" s="21"/>
      <c r="DYT153" s="21"/>
      <c r="DYU153" s="21"/>
      <c r="DYV153" s="21"/>
      <c r="DYW153" s="21"/>
      <c r="DYX153" s="21"/>
      <c r="DYY153" s="21"/>
      <c r="DYZ153" s="21"/>
      <c r="DZA153" s="21"/>
      <c r="DZB153" s="21"/>
      <c r="DZC153" s="21"/>
      <c r="DZD153" s="21"/>
      <c r="DZE153" s="21"/>
      <c r="DZF153" s="21"/>
      <c r="DZG153" s="21"/>
      <c r="DZH153" s="21"/>
      <c r="DZI153" s="21"/>
      <c r="DZJ153" s="21"/>
      <c r="DZK153" s="21"/>
      <c r="DZL153" s="21"/>
      <c r="DZM153" s="21"/>
      <c r="DZN153" s="21"/>
      <c r="DZO153" s="21"/>
      <c r="DZP153" s="21"/>
      <c r="DZQ153" s="21"/>
      <c r="DZR153" s="21"/>
      <c r="DZS153" s="21"/>
      <c r="DZT153" s="21"/>
      <c r="DZU153" s="21"/>
      <c r="DZV153" s="21"/>
      <c r="DZW153" s="21"/>
      <c r="DZX153" s="21"/>
      <c r="DZY153" s="21"/>
      <c r="DZZ153" s="21"/>
      <c r="EAA153" s="21"/>
      <c r="EAB153" s="21"/>
      <c r="EAC153" s="21"/>
      <c r="EAD153" s="21"/>
      <c r="EAE153" s="21"/>
      <c r="EAF153" s="21"/>
      <c r="EAG153" s="21"/>
      <c r="EAH153" s="21"/>
      <c r="EAI153" s="21"/>
      <c r="EAJ153" s="21"/>
      <c r="EAK153" s="21"/>
      <c r="EAL153" s="21"/>
      <c r="EAM153" s="21"/>
      <c r="EAN153" s="21"/>
      <c r="EAO153" s="21"/>
      <c r="EAP153" s="21"/>
      <c r="EAQ153" s="21"/>
      <c r="EAR153" s="21"/>
      <c r="EAS153" s="21"/>
      <c r="EAT153" s="21"/>
      <c r="EAU153" s="21"/>
      <c r="EAV153" s="21"/>
      <c r="EAW153" s="21"/>
      <c r="EAX153" s="21"/>
      <c r="EAY153" s="21"/>
      <c r="EAZ153" s="21"/>
      <c r="EBA153" s="21"/>
      <c r="EBB153" s="21"/>
      <c r="EBC153" s="21"/>
      <c r="EBD153" s="21"/>
      <c r="EBE153" s="21"/>
      <c r="EBF153" s="21"/>
      <c r="EBG153" s="21"/>
      <c r="EBH153" s="21"/>
      <c r="EBI153" s="21"/>
      <c r="EBJ153" s="21"/>
      <c r="EBK153" s="21"/>
      <c r="EBL153" s="21"/>
      <c r="EBM153" s="21"/>
      <c r="EBN153" s="21"/>
      <c r="EBO153" s="21"/>
      <c r="EBP153" s="21"/>
      <c r="EBQ153" s="21"/>
      <c r="EBR153" s="21"/>
      <c r="EBS153" s="21"/>
      <c r="EBT153" s="21"/>
      <c r="EBU153" s="21"/>
      <c r="EBV153" s="21"/>
      <c r="EBW153" s="21"/>
      <c r="EBX153" s="21"/>
      <c r="EBY153" s="21"/>
      <c r="EBZ153" s="21"/>
      <c r="ECA153" s="21"/>
      <c r="ECB153" s="21"/>
      <c r="ECC153" s="21"/>
      <c r="ECD153" s="21"/>
      <c r="ECE153" s="21"/>
      <c r="ECF153" s="21"/>
      <c r="ECG153" s="21"/>
      <c r="ECH153" s="21"/>
      <c r="ECI153" s="21"/>
      <c r="ECJ153" s="21"/>
      <c r="ECK153" s="21"/>
      <c r="ECL153" s="21"/>
      <c r="ECM153" s="21"/>
      <c r="ECN153" s="21"/>
      <c r="ECO153" s="21"/>
      <c r="ECP153" s="21"/>
      <c r="ECQ153" s="21"/>
      <c r="ECR153" s="21"/>
      <c r="ECS153" s="21"/>
      <c r="ECT153" s="21"/>
      <c r="ECU153" s="21"/>
      <c r="ECV153" s="21"/>
      <c r="ECW153" s="21"/>
      <c r="ECX153" s="21"/>
      <c r="ECY153" s="21"/>
      <c r="ECZ153" s="21"/>
      <c r="EDA153" s="21"/>
      <c r="EDB153" s="21"/>
      <c r="EDC153" s="21"/>
      <c r="EDD153" s="21"/>
      <c r="EDE153" s="21"/>
      <c r="EDF153" s="21"/>
      <c r="EDG153" s="21"/>
      <c r="EDH153" s="21"/>
      <c r="EDI153" s="21"/>
      <c r="EDJ153" s="21"/>
      <c r="EDK153" s="21"/>
      <c r="EDL153" s="21"/>
      <c r="EDM153" s="21"/>
      <c r="EDN153" s="21"/>
      <c r="EDO153" s="21"/>
      <c r="EDP153" s="21"/>
      <c r="EDQ153" s="21"/>
      <c r="EDR153" s="21"/>
      <c r="EDS153" s="21"/>
      <c r="EDT153" s="21"/>
      <c r="EDU153" s="21"/>
      <c r="EDV153" s="21"/>
      <c r="EDW153" s="21"/>
      <c r="EDX153" s="21"/>
      <c r="EDY153" s="21"/>
      <c r="EDZ153" s="21"/>
      <c r="EEA153" s="21"/>
      <c r="EEB153" s="21"/>
      <c r="EEC153" s="21"/>
      <c r="EED153" s="21"/>
      <c r="EEE153" s="21"/>
      <c r="EEF153" s="21"/>
      <c r="EEG153" s="21"/>
      <c r="EEH153" s="21"/>
      <c r="EEI153" s="21"/>
      <c r="EEJ153" s="21"/>
      <c r="EEK153" s="21"/>
      <c r="EEL153" s="21"/>
      <c r="EEM153" s="21"/>
      <c r="EEN153" s="21"/>
      <c r="EEO153" s="21"/>
      <c r="EEP153" s="21"/>
      <c r="EEQ153" s="21"/>
      <c r="EER153" s="21"/>
      <c r="EES153" s="21"/>
      <c r="EET153" s="21"/>
      <c r="EEU153" s="21"/>
      <c r="EEV153" s="21"/>
      <c r="EEW153" s="21"/>
      <c r="EEX153" s="21"/>
      <c r="EEY153" s="21"/>
      <c r="EEZ153" s="21"/>
      <c r="EFA153" s="21"/>
      <c r="EFB153" s="21"/>
      <c r="EFC153" s="21"/>
      <c r="EFD153" s="21"/>
      <c r="EFE153" s="21"/>
      <c r="EFF153" s="21"/>
      <c r="EFG153" s="21"/>
      <c r="EFH153" s="21"/>
      <c r="EFI153" s="21"/>
      <c r="EFJ153" s="21"/>
      <c r="EFK153" s="21"/>
      <c r="EFL153" s="21"/>
      <c r="EFM153" s="21"/>
      <c r="EFN153" s="21"/>
      <c r="EFO153" s="21"/>
      <c r="EFP153" s="21"/>
      <c r="EFQ153" s="21"/>
      <c r="EFR153" s="21"/>
      <c r="EFS153" s="21"/>
      <c r="EFT153" s="21"/>
      <c r="EFU153" s="21"/>
      <c r="EFV153" s="21"/>
      <c r="EFW153" s="21"/>
      <c r="EFX153" s="21"/>
      <c r="EFY153" s="21"/>
      <c r="EFZ153" s="21"/>
      <c r="EGA153" s="21"/>
      <c r="EGB153" s="21"/>
      <c r="EGC153" s="21"/>
      <c r="EGD153" s="21"/>
      <c r="EGE153" s="21"/>
      <c r="EGF153" s="21"/>
      <c r="EGG153" s="21"/>
      <c r="EGH153" s="21"/>
      <c r="EGI153" s="21"/>
      <c r="EGJ153" s="21"/>
      <c r="EGK153" s="21"/>
      <c r="EGL153" s="21"/>
      <c r="EGM153" s="21"/>
      <c r="EGN153" s="21"/>
      <c r="EGO153" s="21"/>
      <c r="EGP153" s="21"/>
      <c r="EGQ153" s="21"/>
      <c r="EGR153" s="21"/>
      <c r="EGS153" s="21"/>
      <c r="EGT153" s="21"/>
      <c r="EGU153" s="21"/>
      <c r="EGV153" s="21"/>
      <c r="EGW153" s="21"/>
      <c r="EGX153" s="21"/>
      <c r="EGY153" s="21"/>
      <c r="EGZ153" s="21"/>
      <c r="EHA153" s="21"/>
      <c r="EHB153" s="21"/>
      <c r="EHC153" s="21"/>
      <c r="EHD153" s="21"/>
      <c r="EHE153" s="21"/>
      <c r="EHF153" s="21"/>
      <c r="EHG153" s="21"/>
      <c r="EHH153" s="21"/>
      <c r="EHI153" s="21"/>
      <c r="EHJ153" s="21"/>
      <c r="EHK153" s="21"/>
      <c r="EHL153" s="21"/>
      <c r="EHM153" s="21"/>
      <c r="EHN153" s="21"/>
      <c r="EHO153" s="21"/>
      <c r="EHP153" s="21"/>
      <c r="EHQ153" s="21"/>
      <c r="EHR153" s="21"/>
      <c r="EHS153" s="21"/>
      <c r="EHT153" s="21"/>
      <c r="EHU153" s="21"/>
      <c r="EHV153" s="21"/>
      <c r="EHW153" s="21"/>
      <c r="EHX153" s="21"/>
      <c r="EHY153" s="21"/>
      <c r="EHZ153" s="21"/>
      <c r="EIA153" s="21"/>
      <c r="EIB153" s="21"/>
      <c r="EIC153" s="21"/>
      <c r="EID153" s="21"/>
      <c r="EIE153" s="21"/>
      <c r="EIF153" s="21"/>
      <c r="EIG153" s="21"/>
      <c r="EIH153" s="21"/>
      <c r="EII153" s="21"/>
      <c r="EIJ153" s="21"/>
      <c r="EIK153" s="21"/>
      <c r="EIL153" s="21"/>
      <c r="EIM153" s="21"/>
      <c r="EIN153" s="21"/>
      <c r="EIO153" s="21"/>
      <c r="EIP153" s="21"/>
      <c r="EIQ153" s="21"/>
      <c r="EIR153" s="21"/>
      <c r="EIS153" s="21"/>
      <c r="EIT153" s="21"/>
      <c r="EIU153" s="21"/>
      <c r="EIV153" s="21"/>
      <c r="EIW153" s="21"/>
      <c r="EIX153" s="21"/>
      <c r="EIY153" s="21"/>
      <c r="EIZ153" s="21"/>
      <c r="EJA153" s="21"/>
      <c r="EJB153" s="21"/>
      <c r="EJC153" s="21"/>
      <c r="EJD153" s="21"/>
      <c r="EJE153" s="21"/>
      <c r="EJF153" s="21"/>
      <c r="EJG153" s="21"/>
      <c r="EJH153" s="21"/>
      <c r="EJI153" s="21"/>
      <c r="EJJ153" s="21"/>
      <c r="EJK153" s="21"/>
      <c r="EJL153" s="21"/>
      <c r="EJM153" s="21"/>
      <c r="EJN153" s="21"/>
      <c r="EJO153" s="21"/>
      <c r="EJP153" s="21"/>
      <c r="EJQ153" s="21"/>
      <c r="EJR153" s="21"/>
      <c r="EJS153" s="21"/>
      <c r="EJT153" s="21"/>
      <c r="EJU153" s="21"/>
      <c r="EJV153" s="21"/>
      <c r="EJW153" s="21"/>
      <c r="EJX153" s="21"/>
      <c r="EJY153" s="21"/>
      <c r="EJZ153" s="21"/>
      <c r="EKA153" s="21"/>
      <c r="EKB153" s="21"/>
      <c r="EKC153" s="21"/>
      <c r="EKD153" s="21"/>
      <c r="EKE153" s="21"/>
      <c r="EKF153" s="21"/>
      <c r="EKG153" s="21"/>
      <c r="EKH153" s="21"/>
      <c r="EKI153" s="21"/>
      <c r="EKJ153" s="21"/>
      <c r="EKK153" s="21"/>
      <c r="EKL153" s="21"/>
      <c r="EKM153" s="21"/>
      <c r="EKN153" s="21"/>
      <c r="EKO153" s="21"/>
      <c r="EKP153" s="21"/>
      <c r="EKQ153" s="21"/>
      <c r="EKR153" s="21"/>
      <c r="EKS153" s="21"/>
      <c r="EKT153" s="21"/>
      <c r="EKU153" s="21"/>
      <c r="EKV153" s="21"/>
      <c r="EKW153" s="21"/>
      <c r="EKX153" s="21"/>
      <c r="EKY153" s="21"/>
      <c r="EKZ153" s="21"/>
      <c r="ELA153" s="21"/>
      <c r="ELB153" s="21"/>
      <c r="ELC153" s="21"/>
      <c r="ELD153" s="21"/>
      <c r="ELE153" s="21"/>
      <c r="ELF153" s="21"/>
      <c r="ELG153" s="21"/>
      <c r="ELH153" s="21"/>
      <c r="ELI153" s="21"/>
      <c r="ELJ153" s="21"/>
      <c r="ELK153" s="21"/>
      <c r="ELL153" s="21"/>
      <c r="ELM153" s="21"/>
      <c r="ELN153" s="21"/>
      <c r="ELO153" s="21"/>
      <c r="ELP153" s="21"/>
      <c r="ELQ153" s="21"/>
      <c r="ELR153" s="21"/>
      <c r="ELS153" s="21"/>
      <c r="ELT153" s="21"/>
      <c r="ELU153" s="21"/>
      <c r="ELV153" s="21"/>
      <c r="ELW153" s="21"/>
      <c r="ELX153" s="21"/>
      <c r="ELY153" s="21"/>
      <c r="ELZ153" s="21"/>
      <c r="EMA153" s="21"/>
      <c r="EMB153" s="21"/>
      <c r="EMC153" s="21"/>
      <c r="EMD153" s="21"/>
      <c r="EME153" s="21"/>
      <c r="EMF153" s="21"/>
      <c r="EMG153" s="21"/>
      <c r="EMH153" s="21"/>
      <c r="EMI153" s="21"/>
      <c r="EMJ153" s="21"/>
      <c r="EMK153" s="21"/>
      <c r="EML153" s="21"/>
      <c r="EMM153" s="21"/>
      <c r="EMN153" s="21"/>
      <c r="EMO153" s="21"/>
      <c r="EMP153" s="21"/>
      <c r="EMQ153" s="21"/>
      <c r="EMR153" s="21"/>
      <c r="EMS153" s="21"/>
      <c r="EMT153" s="21"/>
      <c r="EMU153" s="21"/>
      <c r="EMV153" s="21"/>
      <c r="EMW153" s="21"/>
      <c r="EMX153" s="21"/>
      <c r="EMY153" s="21"/>
      <c r="EMZ153" s="21"/>
      <c r="ENA153" s="21"/>
      <c r="ENB153" s="21"/>
      <c r="ENC153" s="21"/>
      <c r="END153" s="21"/>
      <c r="ENE153" s="21"/>
      <c r="ENF153" s="21"/>
      <c r="ENG153" s="21"/>
      <c r="ENH153" s="21"/>
      <c r="ENI153" s="21"/>
      <c r="ENJ153" s="21"/>
      <c r="ENK153" s="21"/>
      <c r="ENL153" s="21"/>
      <c r="ENM153" s="21"/>
      <c r="ENN153" s="21"/>
      <c r="ENO153" s="21"/>
      <c r="ENP153" s="21"/>
      <c r="ENQ153" s="21"/>
      <c r="ENR153" s="21"/>
      <c r="ENS153" s="21"/>
      <c r="ENT153" s="21"/>
      <c r="ENU153" s="21"/>
      <c r="ENV153" s="21"/>
      <c r="ENW153" s="21"/>
      <c r="ENX153" s="21"/>
      <c r="ENY153" s="21"/>
      <c r="ENZ153" s="21"/>
      <c r="EOA153" s="21"/>
      <c r="EOB153" s="21"/>
      <c r="EOC153" s="21"/>
      <c r="EOD153" s="21"/>
      <c r="EOE153" s="21"/>
      <c r="EOF153" s="21"/>
      <c r="EOG153" s="21"/>
      <c r="EOH153" s="21"/>
      <c r="EOI153" s="21"/>
      <c r="EOJ153" s="21"/>
      <c r="EOK153" s="21"/>
      <c r="EOL153" s="21"/>
      <c r="EOM153" s="21"/>
      <c r="EON153" s="21"/>
      <c r="EOO153" s="21"/>
      <c r="EOP153" s="21"/>
      <c r="EOQ153" s="21"/>
      <c r="EOR153" s="21"/>
      <c r="EOS153" s="21"/>
      <c r="EOT153" s="21"/>
      <c r="EOU153" s="21"/>
      <c r="EOV153" s="21"/>
      <c r="EOW153" s="21"/>
      <c r="EOX153" s="21"/>
      <c r="EOY153" s="21"/>
      <c r="EOZ153" s="21"/>
      <c r="EPA153" s="21"/>
      <c r="EPB153" s="21"/>
      <c r="EPC153" s="21"/>
      <c r="EPD153" s="21"/>
      <c r="EPE153" s="21"/>
      <c r="EPF153" s="21"/>
      <c r="EPG153" s="21"/>
      <c r="EPH153" s="21"/>
      <c r="EPI153" s="21"/>
      <c r="EPJ153" s="21"/>
      <c r="EPK153" s="21"/>
      <c r="EPL153" s="21"/>
      <c r="EPM153" s="21"/>
      <c r="EPN153" s="21"/>
      <c r="EPO153" s="21"/>
      <c r="EPP153" s="21"/>
      <c r="EPQ153" s="21"/>
      <c r="EPR153" s="21"/>
      <c r="EPS153" s="21"/>
      <c r="EPT153" s="21"/>
      <c r="EPU153" s="21"/>
      <c r="EPV153" s="21"/>
      <c r="EPW153" s="21"/>
      <c r="EPX153" s="21"/>
      <c r="EPY153" s="21"/>
      <c r="EPZ153" s="21"/>
      <c r="EQA153" s="21"/>
      <c r="EQB153" s="21"/>
      <c r="EQC153" s="21"/>
      <c r="EQD153" s="21"/>
      <c r="EQE153" s="21"/>
      <c r="EQF153" s="21"/>
      <c r="EQG153" s="21"/>
      <c r="EQH153" s="21"/>
      <c r="EQI153" s="21"/>
      <c r="EQJ153" s="21"/>
      <c r="EQK153" s="21"/>
      <c r="EQL153" s="21"/>
      <c r="EQM153" s="21"/>
      <c r="EQN153" s="21"/>
      <c r="EQO153" s="21"/>
      <c r="EQP153" s="21"/>
      <c r="EQQ153" s="21"/>
      <c r="EQR153" s="21"/>
      <c r="EQS153" s="21"/>
      <c r="EQT153" s="21"/>
      <c r="EQU153" s="21"/>
      <c r="EQV153" s="21"/>
      <c r="EQW153" s="21"/>
      <c r="EQX153" s="21"/>
      <c r="EQY153" s="21"/>
      <c r="EQZ153" s="21"/>
      <c r="ERA153" s="21"/>
      <c r="ERB153" s="21"/>
      <c r="ERC153" s="21"/>
      <c r="ERD153" s="21"/>
      <c r="ERE153" s="21"/>
      <c r="ERF153" s="21"/>
      <c r="ERG153" s="21"/>
      <c r="ERH153" s="21"/>
      <c r="ERI153" s="21"/>
      <c r="ERJ153" s="21"/>
      <c r="ERK153" s="21"/>
      <c r="ERL153" s="21"/>
      <c r="ERM153" s="21"/>
      <c r="ERN153" s="21"/>
      <c r="ERO153" s="21"/>
      <c r="ERP153" s="21"/>
      <c r="ERQ153" s="21"/>
      <c r="ERR153" s="21"/>
      <c r="ERS153" s="21"/>
      <c r="ERT153" s="21"/>
      <c r="ERU153" s="21"/>
      <c r="ERV153" s="21"/>
      <c r="ERW153" s="21"/>
      <c r="ERX153" s="21"/>
      <c r="ERY153" s="21"/>
      <c r="ERZ153" s="21"/>
      <c r="ESA153" s="21"/>
      <c r="ESB153" s="21"/>
      <c r="ESC153" s="21"/>
      <c r="ESD153" s="21"/>
      <c r="ESE153" s="21"/>
      <c r="ESF153" s="21"/>
      <c r="ESG153" s="21"/>
      <c r="ESH153" s="21"/>
      <c r="ESI153" s="21"/>
      <c r="ESJ153" s="21"/>
      <c r="ESK153" s="21"/>
      <c r="ESL153" s="21"/>
      <c r="ESM153" s="21"/>
      <c r="ESN153" s="21"/>
      <c r="ESO153" s="21"/>
      <c r="ESP153" s="21"/>
      <c r="ESQ153" s="21"/>
      <c r="ESR153" s="21"/>
      <c r="ESS153" s="21"/>
      <c r="EST153" s="21"/>
      <c r="ESU153" s="21"/>
      <c r="ESV153" s="21"/>
      <c r="ESW153" s="21"/>
      <c r="ESX153" s="21"/>
      <c r="ESY153" s="21"/>
      <c r="ESZ153" s="21"/>
      <c r="ETA153" s="21"/>
      <c r="ETB153" s="21"/>
      <c r="ETC153" s="21"/>
      <c r="ETD153" s="21"/>
      <c r="ETE153" s="21"/>
      <c r="ETF153" s="21"/>
      <c r="ETG153" s="21"/>
      <c r="ETH153" s="21"/>
      <c r="ETI153" s="21"/>
      <c r="ETJ153" s="21"/>
      <c r="ETK153" s="21"/>
      <c r="ETL153" s="21"/>
      <c r="ETM153" s="21"/>
      <c r="ETN153" s="21"/>
      <c r="ETO153" s="21"/>
      <c r="ETP153" s="21"/>
      <c r="ETQ153" s="21"/>
      <c r="ETR153" s="21"/>
      <c r="ETS153" s="21"/>
      <c r="ETT153" s="21"/>
      <c r="ETU153" s="21"/>
      <c r="ETV153" s="21"/>
      <c r="ETW153" s="21"/>
      <c r="ETX153" s="21"/>
      <c r="ETY153" s="21"/>
      <c r="ETZ153" s="21"/>
      <c r="EUA153" s="21"/>
      <c r="EUB153" s="21"/>
      <c r="EUC153" s="21"/>
      <c r="EUD153" s="21"/>
      <c r="EUE153" s="21"/>
      <c r="EUF153" s="21"/>
      <c r="EUG153" s="21"/>
      <c r="EUH153" s="21"/>
      <c r="EUI153" s="21"/>
      <c r="EUJ153" s="21"/>
      <c r="EUK153" s="21"/>
      <c r="EUL153" s="21"/>
      <c r="EUM153" s="21"/>
      <c r="EUN153" s="21"/>
      <c r="EUO153" s="21"/>
      <c r="EUP153" s="21"/>
      <c r="EUQ153" s="21"/>
      <c r="EUR153" s="21"/>
      <c r="EUS153" s="21"/>
      <c r="EUT153" s="21"/>
      <c r="EUU153" s="21"/>
      <c r="EUV153" s="21"/>
      <c r="EUW153" s="21"/>
      <c r="EUX153" s="21"/>
      <c r="EUY153" s="21"/>
      <c r="EUZ153" s="21"/>
      <c r="EVA153" s="21"/>
      <c r="EVB153" s="21"/>
      <c r="EVC153" s="21"/>
      <c r="EVD153" s="21"/>
      <c r="EVE153" s="21"/>
      <c r="EVF153" s="21"/>
      <c r="EVG153" s="21"/>
      <c r="EVH153" s="21"/>
      <c r="EVI153" s="21"/>
      <c r="EVJ153" s="21"/>
      <c r="EVK153" s="21"/>
      <c r="EVL153" s="21"/>
      <c r="EVM153" s="21"/>
      <c r="EVN153" s="21"/>
      <c r="EVO153" s="21"/>
      <c r="EVP153" s="21"/>
      <c r="EVQ153" s="21"/>
      <c r="EVR153" s="21"/>
      <c r="EVS153" s="21"/>
      <c r="EVT153" s="21"/>
      <c r="EVU153" s="21"/>
      <c r="EVV153" s="21"/>
      <c r="EVW153" s="21"/>
      <c r="EVX153" s="21"/>
      <c r="EVY153" s="21"/>
      <c r="EVZ153" s="21"/>
      <c r="EWA153" s="21"/>
      <c r="EWB153" s="21"/>
      <c r="EWC153" s="21"/>
      <c r="EWD153" s="21"/>
      <c r="EWE153" s="21"/>
      <c r="EWF153" s="21"/>
      <c r="EWG153" s="21"/>
      <c r="EWH153" s="21"/>
      <c r="EWI153" s="21"/>
      <c r="EWJ153" s="21"/>
      <c r="EWK153" s="21"/>
      <c r="EWL153" s="21"/>
      <c r="EWM153" s="21"/>
      <c r="EWN153" s="21"/>
      <c r="EWO153" s="21"/>
      <c r="EWP153" s="21"/>
      <c r="EWQ153" s="21"/>
      <c r="EWR153" s="21"/>
      <c r="EWS153" s="21"/>
      <c r="EWT153" s="21"/>
      <c r="EWU153" s="21"/>
      <c r="EWV153" s="21"/>
      <c r="EWW153" s="21"/>
      <c r="EWX153" s="21"/>
      <c r="EWY153" s="21"/>
      <c r="EWZ153" s="21"/>
      <c r="EXA153" s="21"/>
      <c r="EXB153" s="21"/>
      <c r="EXC153" s="21"/>
      <c r="EXD153" s="21"/>
      <c r="EXE153" s="21"/>
      <c r="EXF153" s="21"/>
      <c r="EXG153" s="21"/>
      <c r="EXH153" s="21"/>
      <c r="EXI153" s="21"/>
      <c r="EXJ153" s="21"/>
      <c r="EXK153" s="21"/>
      <c r="EXL153" s="21"/>
      <c r="EXM153" s="21"/>
      <c r="EXN153" s="21"/>
      <c r="EXO153" s="21"/>
      <c r="EXP153" s="21"/>
      <c r="EXQ153" s="21"/>
      <c r="EXR153" s="21"/>
      <c r="EXS153" s="21"/>
      <c r="EXT153" s="21"/>
      <c r="EXU153" s="21"/>
      <c r="EXV153" s="21"/>
      <c r="EXW153" s="21"/>
      <c r="EXX153" s="21"/>
      <c r="EXY153" s="21"/>
      <c r="EXZ153" s="21"/>
      <c r="EYA153" s="21"/>
      <c r="EYB153" s="21"/>
      <c r="EYC153" s="21"/>
      <c r="EYD153" s="21"/>
      <c r="EYE153" s="21"/>
      <c r="EYF153" s="21"/>
      <c r="EYG153" s="21"/>
      <c r="EYH153" s="21"/>
      <c r="EYI153" s="21"/>
      <c r="EYJ153" s="21"/>
      <c r="EYK153" s="21"/>
      <c r="EYL153" s="21"/>
      <c r="EYM153" s="21"/>
      <c r="EYN153" s="21"/>
      <c r="EYO153" s="21"/>
      <c r="EYP153" s="21"/>
      <c r="EYQ153" s="21"/>
      <c r="EYR153" s="21"/>
      <c r="EYS153" s="21"/>
      <c r="EYT153" s="21"/>
      <c r="EYU153" s="21"/>
      <c r="EYV153" s="21"/>
      <c r="EYW153" s="21"/>
      <c r="EYX153" s="21"/>
      <c r="EYY153" s="21"/>
      <c r="EYZ153" s="21"/>
      <c r="EZA153" s="21"/>
      <c r="EZB153" s="21"/>
      <c r="EZC153" s="21"/>
      <c r="EZD153" s="21"/>
      <c r="EZE153" s="21"/>
      <c r="EZF153" s="21"/>
      <c r="EZG153" s="21"/>
      <c r="EZH153" s="21"/>
      <c r="EZI153" s="21"/>
      <c r="EZJ153" s="21"/>
      <c r="EZK153" s="21"/>
      <c r="EZL153" s="21"/>
      <c r="EZM153" s="21"/>
      <c r="EZN153" s="21"/>
      <c r="EZO153" s="21"/>
      <c r="EZP153" s="21"/>
      <c r="EZQ153" s="21"/>
      <c r="EZR153" s="21"/>
      <c r="EZS153" s="21"/>
      <c r="EZT153" s="21"/>
      <c r="EZU153" s="21"/>
      <c r="EZV153" s="21"/>
      <c r="EZW153" s="21"/>
      <c r="EZX153" s="21"/>
      <c r="EZY153" s="21"/>
      <c r="EZZ153" s="21"/>
      <c r="FAA153" s="21"/>
      <c r="FAB153" s="21"/>
      <c r="FAC153" s="21"/>
      <c r="FAD153" s="21"/>
      <c r="FAE153" s="21"/>
      <c r="FAF153" s="21"/>
      <c r="FAG153" s="21"/>
      <c r="FAH153" s="21"/>
      <c r="FAI153" s="21"/>
      <c r="FAJ153" s="21"/>
      <c r="FAK153" s="21"/>
      <c r="FAL153" s="21"/>
      <c r="FAM153" s="21"/>
      <c r="FAN153" s="21"/>
      <c r="FAO153" s="21"/>
      <c r="FAP153" s="21"/>
      <c r="FAQ153" s="21"/>
      <c r="FAR153" s="21"/>
      <c r="FAS153" s="21"/>
      <c r="FAT153" s="21"/>
      <c r="FAU153" s="21"/>
      <c r="FAV153" s="21"/>
      <c r="FAW153" s="21"/>
      <c r="FAX153" s="21"/>
      <c r="FAY153" s="21"/>
      <c r="FAZ153" s="21"/>
      <c r="FBA153" s="21"/>
      <c r="FBB153" s="21"/>
      <c r="FBC153" s="21"/>
      <c r="FBD153" s="21"/>
      <c r="FBE153" s="21"/>
      <c r="FBF153" s="21"/>
      <c r="FBG153" s="21"/>
      <c r="FBH153" s="21"/>
      <c r="FBI153" s="21"/>
      <c r="FBJ153" s="21"/>
      <c r="FBK153" s="21"/>
      <c r="FBL153" s="21"/>
      <c r="FBM153" s="21"/>
      <c r="FBN153" s="21"/>
      <c r="FBO153" s="21"/>
      <c r="FBP153" s="21"/>
      <c r="FBQ153" s="21"/>
      <c r="FBR153" s="21"/>
      <c r="FBS153" s="21"/>
      <c r="FBT153" s="21"/>
      <c r="FBU153" s="21"/>
      <c r="FBV153" s="21"/>
      <c r="FBW153" s="21"/>
      <c r="FBX153" s="21"/>
      <c r="FBY153" s="21"/>
      <c r="FBZ153" s="21"/>
      <c r="FCA153" s="21"/>
      <c r="FCB153" s="21"/>
      <c r="FCC153" s="21"/>
      <c r="FCD153" s="21"/>
      <c r="FCE153" s="21"/>
      <c r="FCF153" s="21"/>
      <c r="FCG153" s="21"/>
      <c r="FCH153" s="21"/>
      <c r="FCI153" s="21"/>
      <c r="FCJ153" s="21"/>
      <c r="FCK153" s="21"/>
      <c r="FCL153" s="21"/>
      <c r="FCM153" s="21"/>
      <c r="FCN153" s="21"/>
      <c r="FCO153" s="21"/>
      <c r="FCP153" s="21"/>
      <c r="FCQ153" s="21"/>
      <c r="FCR153" s="21"/>
      <c r="FCS153" s="21"/>
      <c r="FCT153" s="21"/>
      <c r="FCU153" s="21"/>
      <c r="FCV153" s="21"/>
      <c r="FCW153" s="21"/>
      <c r="FCX153" s="21"/>
      <c r="FCY153" s="21"/>
      <c r="FCZ153" s="21"/>
      <c r="FDA153" s="21"/>
      <c r="FDB153" s="21"/>
      <c r="FDC153" s="21"/>
      <c r="FDD153" s="21"/>
      <c r="FDE153" s="21"/>
      <c r="FDF153" s="21"/>
      <c r="FDG153" s="21"/>
      <c r="FDH153" s="21"/>
      <c r="FDI153" s="21"/>
      <c r="FDJ153" s="21"/>
      <c r="FDK153" s="21"/>
      <c r="FDL153" s="21"/>
      <c r="FDM153" s="21"/>
      <c r="FDN153" s="21"/>
      <c r="FDO153" s="21"/>
      <c r="FDP153" s="21"/>
      <c r="FDQ153" s="21"/>
      <c r="FDR153" s="21"/>
      <c r="FDS153" s="21"/>
      <c r="FDT153" s="21"/>
      <c r="FDU153" s="21"/>
      <c r="FDV153" s="21"/>
      <c r="FDW153" s="21"/>
      <c r="FDX153" s="21"/>
      <c r="FDY153" s="21"/>
      <c r="FDZ153" s="21"/>
      <c r="FEA153" s="21"/>
      <c r="FEB153" s="21"/>
      <c r="FEC153" s="21"/>
      <c r="FED153" s="21"/>
      <c r="FEE153" s="21"/>
      <c r="FEF153" s="21"/>
      <c r="FEG153" s="21"/>
      <c r="FEH153" s="21"/>
      <c r="FEI153" s="21"/>
      <c r="FEJ153" s="21"/>
      <c r="FEK153" s="21"/>
      <c r="FEL153" s="21"/>
      <c r="FEM153" s="21"/>
      <c r="FEN153" s="21"/>
      <c r="FEO153" s="21"/>
      <c r="FEP153" s="21"/>
      <c r="FEQ153" s="21"/>
      <c r="FER153" s="21"/>
      <c r="FES153" s="21"/>
      <c r="FET153" s="21"/>
      <c r="FEU153" s="21"/>
      <c r="FEV153" s="21"/>
      <c r="FEW153" s="21"/>
      <c r="FEX153" s="21"/>
      <c r="FEY153" s="21"/>
      <c r="FEZ153" s="21"/>
      <c r="FFA153" s="21"/>
      <c r="FFB153" s="21"/>
      <c r="FFC153" s="21"/>
      <c r="FFD153" s="21"/>
      <c r="FFE153" s="21"/>
      <c r="FFF153" s="21"/>
      <c r="FFG153" s="21"/>
      <c r="FFH153" s="21"/>
      <c r="FFI153" s="21"/>
      <c r="FFJ153" s="21"/>
      <c r="FFK153" s="21"/>
      <c r="FFL153" s="21"/>
      <c r="FFM153" s="21"/>
      <c r="FFN153" s="21"/>
      <c r="FFO153" s="21"/>
      <c r="FFP153" s="21"/>
      <c r="FFQ153" s="21"/>
      <c r="FFR153" s="21"/>
      <c r="FFS153" s="21"/>
      <c r="FFT153" s="21"/>
      <c r="FFU153" s="21"/>
      <c r="FFV153" s="21"/>
      <c r="FFW153" s="21"/>
      <c r="FFX153" s="21"/>
      <c r="FFY153" s="21"/>
      <c r="FFZ153" s="21"/>
      <c r="FGA153" s="21"/>
      <c r="FGB153" s="21"/>
      <c r="FGC153" s="21"/>
      <c r="FGD153" s="21"/>
      <c r="FGE153" s="21"/>
      <c r="FGF153" s="21"/>
      <c r="FGG153" s="21"/>
      <c r="FGH153" s="21"/>
      <c r="FGI153" s="21"/>
      <c r="FGJ153" s="21"/>
      <c r="FGK153" s="21"/>
      <c r="FGL153" s="21"/>
      <c r="FGM153" s="21"/>
      <c r="FGN153" s="21"/>
      <c r="FGO153" s="21"/>
      <c r="FGP153" s="21"/>
      <c r="FGQ153" s="21"/>
      <c r="FGR153" s="21"/>
      <c r="FGS153" s="21"/>
      <c r="FGT153" s="21"/>
      <c r="FGU153" s="21"/>
      <c r="FGV153" s="21"/>
      <c r="FGW153" s="21"/>
      <c r="FGX153" s="21"/>
      <c r="FGY153" s="21"/>
      <c r="FGZ153" s="21"/>
      <c r="FHA153" s="21"/>
      <c r="FHB153" s="21"/>
      <c r="FHC153" s="21"/>
      <c r="FHD153" s="21"/>
      <c r="FHE153" s="21"/>
      <c r="FHF153" s="21"/>
      <c r="FHG153" s="21"/>
      <c r="FHH153" s="21"/>
      <c r="FHI153" s="21"/>
      <c r="FHJ153" s="21"/>
      <c r="FHK153" s="21"/>
      <c r="FHL153" s="21"/>
      <c r="FHM153" s="21"/>
      <c r="FHN153" s="21"/>
      <c r="FHO153" s="21"/>
      <c r="FHP153" s="21"/>
      <c r="FHQ153" s="21"/>
      <c r="FHR153" s="21"/>
      <c r="FHS153" s="21"/>
      <c r="FHT153" s="21"/>
      <c r="FHU153" s="21"/>
      <c r="FHV153" s="21"/>
      <c r="FHW153" s="21"/>
      <c r="FHX153" s="21"/>
      <c r="FHY153" s="21"/>
      <c r="FHZ153" s="21"/>
      <c r="FIA153" s="21"/>
      <c r="FIB153" s="21"/>
      <c r="FIC153" s="21"/>
      <c r="FID153" s="21"/>
      <c r="FIE153" s="21"/>
      <c r="FIF153" s="21"/>
      <c r="FIG153" s="21"/>
      <c r="FIH153" s="21"/>
      <c r="FII153" s="21"/>
      <c r="FIJ153" s="21"/>
      <c r="FIK153" s="21"/>
      <c r="FIL153" s="21"/>
      <c r="FIM153" s="21"/>
      <c r="FIN153" s="21"/>
      <c r="FIO153" s="21"/>
      <c r="FIP153" s="21"/>
      <c r="FIQ153" s="21"/>
      <c r="FIR153" s="21"/>
      <c r="FIS153" s="21"/>
      <c r="FIT153" s="21"/>
      <c r="FIU153" s="21"/>
      <c r="FIV153" s="21"/>
      <c r="FIW153" s="21"/>
      <c r="FIX153" s="21"/>
      <c r="FIY153" s="21"/>
      <c r="FIZ153" s="21"/>
      <c r="FJA153" s="21"/>
      <c r="FJB153" s="21"/>
      <c r="FJC153" s="21"/>
      <c r="FJD153" s="21"/>
      <c r="FJE153" s="21"/>
      <c r="FJF153" s="21"/>
      <c r="FJG153" s="21"/>
      <c r="FJH153" s="21"/>
      <c r="FJI153" s="21"/>
      <c r="FJJ153" s="21"/>
      <c r="FJK153" s="21"/>
      <c r="FJL153" s="21"/>
      <c r="FJM153" s="21"/>
      <c r="FJN153" s="21"/>
      <c r="FJO153" s="21"/>
      <c r="FJP153" s="21"/>
      <c r="FJQ153" s="21"/>
      <c r="FJR153" s="21"/>
      <c r="FJS153" s="21"/>
      <c r="FJT153" s="21"/>
      <c r="FJU153" s="21"/>
      <c r="FJV153" s="21"/>
      <c r="FJW153" s="21"/>
      <c r="FJX153" s="21"/>
      <c r="FJY153" s="21"/>
      <c r="FJZ153" s="21"/>
      <c r="FKA153" s="21"/>
      <c r="FKB153" s="21"/>
      <c r="FKC153" s="21"/>
      <c r="FKD153" s="21"/>
      <c r="FKE153" s="21"/>
      <c r="FKF153" s="21"/>
      <c r="FKG153" s="21"/>
      <c r="FKH153" s="21"/>
      <c r="FKI153" s="21"/>
      <c r="FKJ153" s="21"/>
      <c r="FKK153" s="21"/>
      <c r="FKL153" s="21"/>
      <c r="FKM153" s="21"/>
      <c r="FKN153" s="21"/>
      <c r="FKO153" s="21"/>
      <c r="FKP153" s="21"/>
      <c r="FKQ153" s="21"/>
      <c r="FKR153" s="21"/>
      <c r="FKS153" s="21"/>
      <c r="FKT153" s="21"/>
      <c r="FKU153" s="21"/>
      <c r="FKV153" s="21"/>
      <c r="FKW153" s="21"/>
      <c r="FKX153" s="21"/>
      <c r="FKY153" s="21"/>
      <c r="FKZ153" s="21"/>
      <c r="FLA153" s="21"/>
      <c r="FLB153" s="21"/>
      <c r="FLC153" s="21"/>
      <c r="FLD153" s="21"/>
      <c r="FLE153" s="21"/>
      <c r="FLF153" s="21"/>
      <c r="FLG153" s="21"/>
      <c r="FLH153" s="21"/>
      <c r="FLI153" s="21"/>
      <c r="FLJ153" s="21"/>
      <c r="FLK153" s="21"/>
      <c r="FLL153" s="21"/>
      <c r="FLM153" s="21"/>
      <c r="FLN153" s="21"/>
      <c r="FLO153" s="21"/>
      <c r="FLP153" s="21"/>
      <c r="FLQ153" s="21"/>
      <c r="FLR153" s="21"/>
      <c r="FLS153" s="21"/>
      <c r="FLT153" s="21"/>
      <c r="FLU153" s="21"/>
      <c r="FLV153" s="21"/>
      <c r="FLW153" s="21"/>
      <c r="FLX153" s="21"/>
      <c r="FLY153" s="21"/>
      <c r="FLZ153" s="21"/>
      <c r="FMA153" s="21"/>
      <c r="FMB153" s="21"/>
      <c r="FMC153" s="21"/>
      <c r="FMD153" s="21"/>
      <c r="FME153" s="21"/>
      <c r="FMF153" s="21"/>
      <c r="FMG153" s="21"/>
      <c r="FMH153" s="21"/>
      <c r="FMI153" s="21"/>
      <c r="FMJ153" s="21"/>
      <c r="FMK153" s="21"/>
      <c r="FML153" s="21"/>
      <c r="FMM153" s="21"/>
      <c r="FMN153" s="21"/>
      <c r="FMO153" s="21"/>
      <c r="FMP153" s="21"/>
      <c r="FMQ153" s="21"/>
      <c r="FMR153" s="21"/>
      <c r="FMS153" s="21"/>
      <c r="FMT153" s="21"/>
      <c r="FMU153" s="21"/>
      <c r="FMV153" s="21"/>
      <c r="FMW153" s="21"/>
      <c r="FMX153" s="21"/>
      <c r="FMY153" s="21"/>
      <c r="FMZ153" s="21"/>
      <c r="FNA153" s="21"/>
      <c r="FNB153" s="21"/>
      <c r="FNC153" s="21"/>
      <c r="FND153" s="21"/>
      <c r="FNE153" s="21"/>
      <c r="FNF153" s="21"/>
      <c r="FNG153" s="21"/>
      <c r="FNH153" s="21"/>
      <c r="FNI153" s="21"/>
      <c r="FNJ153" s="21"/>
      <c r="FNK153" s="21"/>
      <c r="FNL153" s="21"/>
      <c r="FNM153" s="21"/>
      <c r="FNN153" s="21"/>
      <c r="FNO153" s="21"/>
      <c r="FNP153" s="21"/>
      <c r="FNQ153" s="21"/>
      <c r="FNR153" s="21"/>
      <c r="FNS153" s="21"/>
      <c r="FNT153" s="21"/>
      <c r="FNU153" s="21"/>
      <c r="FNV153" s="21"/>
      <c r="FNW153" s="21"/>
      <c r="FNX153" s="21"/>
      <c r="FNY153" s="21"/>
      <c r="FNZ153" s="21"/>
      <c r="FOA153" s="21"/>
      <c r="FOB153" s="21"/>
      <c r="FOC153" s="21"/>
      <c r="FOD153" s="21"/>
      <c r="FOE153" s="21"/>
      <c r="FOF153" s="21"/>
      <c r="FOG153" s="21"/>
      <c r="FOH153" s="21"/>
      <c r="FOI153" s="21"/>
      <c r="FOJ153" s="21"/>
      <c r="FOK153" s="21"/>
      <c r="FOL153" s="21"/>
      <c r="FOM153" s="21"/>
      <c r="FON153" s="21"/>
      <c r="FOO153" s="21"/>
      <c r="FOP153" s="21"/>
      <c r="FOQ153" s="21"/>
      <c r="FOR153" s="21"/>
      <c r="FOS153" s="21"/>
      <c r="FOT153" s="21"/>
      <c r="FOU153" s="21"/>
      <c r="FOV153" s="21"/>
      <c r="FOW153" s="21"/>
      <c r="FOX153" s="21"/>
      <c r="FOY153" s="21"/>
      <c r="FOZ153" s="21"/>
      <c r="FPA153" s="21"/>
      <c r="FPB153" s="21"/>
      <c r="FPC153" s="21"/>
      <c r="FPD153" s="21"/>
      <c r="FPE153" s="21"/>
      <c r="FPF153" s="21"/>
      <c r="FPG153" s="21"/>
      <c r="FPH153" s="21"/>
      <c r="FPI153" s="21"/>
      <c r="FPJ153" s="21"/>
      <c r="FPK153" s="21"/>
      <c r="FPL153" s="21"/>
      <c r="FPM153" s="21"/>
      <c r="FPN153" s="21"/>
      <c r="FPO153" s="21"/>
      <c r="FPP153" s="21"/>
      <c r="FPQ153" s="21"/>
      <c r="FPR153" s="21"/>
      <c r="FPS153" s="21"/>
      <c r="FPT153" s="21"/>
      <c r="FPU153" s="21"/>
      <c r="FPV153" s="21"/>
      <c r="FPW153" s="21"/>
      <c r="FPX153" s="21"/>
      <c r="FPY153" s="21"/>
      <c r="FPZ153" s="21"/>
      <c r="FQA153" s="21"/>
      <c r="FQB153" s="21"/>
      <c r="FQC153" s="21"/>
      <c r="FQD153" s="21"/>
      <c r="FQE153" s="21"/>
      <c r="FQF153" s="21"/>
      <c r="FQG153" s="21"/>
      <c r="FQH153" s="21"/>
      <c r="FQI153" s="21"/>
      <c r="FQJ153" s="21"/>
      <c r="FQK153" s="21"/>
      <c r="FQL153" s="21"/>
      <c r="FQM153" s="21"/>
      <c r="FQN153" s="21"/>
      <c r="FQO153" s="21"/>
      <c r="FQP153" s="21"/>
      <c r="FQQ153" s="21"/>
      <c r="FQR153" s="21"/>
      <c r="FQS153" s="21"/>
      <c r="FQT153" s="21"/>
      <c r="FQU153" s="21"/>
      <c r="FQV153" s="21"/>
      <c r="FQW153" s="21"/>
      <c r="FQX153" s="21"/>
      <c r="FQY153" s="21"/>
      <c r="FQZ153" s="21"/>
      <c r="FRA153" s="21"/>
      <c r="FRB153" s="21"/>
      <c r="FRC153" s="21"/>
      <c r="FRD153" s="21"/>
      <c r="FRE153" s="21"/>
      <c r="FRF153" s="21"/>
      <c r="FRG153" s="21"/>
      <c r="FRH153" s="21"/>
      <c r="FRI153" s="21"/>
      <c r="FRJ153" s="21"/>
      <c r="FRK153" s="21"/>
      <c r="FRL153" s="21"/>
      <c r="FRM153" s="21"/>
      <c r="FRN153" s="21"/>
      <c r="FRO153" s="21"/>
      <c r="FRP153" s="21"/>
      <c r="FRQ153" s="21"/>
      <c r="FRR153" s="21"/>
      <c r="FRS153" s="21"/>
      <c r="FRT153" s="21"/>
      <c r="FRU153" s="21"/>
      <c r="FRV153" s="21"/>
      <c r="FRW153" s="21"/>
      <c r="FRX153" s="21"/>
      <c r="FRY153" s="21"/>
      <c r="FRZ153" s="21"/>
      <c r="FSA153" s="21"/>
      <c r="FSB153" s="21"/>
      <c r="FSC153" s="21"/>
      <c r="FSD153" s="21"/>
      <c r="FSE153" s="21"/>
      <c r="FSF153" s="21"/>
      <c r="FSG153" s="21"/>
      <c r="FSH153" s="21"/>
      <c r="FSI153" s="21"/>
      <c r="FSJ153" s="21"/>
      <c r="FSK153" s="21"/>
      <c r="FSL153" s="21"/>
      <c r="FSM153" s="21"/>
      <c r="FSN153" s="21"/>
      <c r="FSO153" s="21"/>
      <c r="FSP153" s="21"/>
      <c r="FSQ153" s="21"/>
      <c r="FSR153" s="21"/>
      <c r="FSS153" s="21"/>
      <c r="FST153" s="21"/>
      <c r="FSU153" s="21"/>
      <c r="FSV153" s="21"/>
      <c r="FSW153" s="21"/>
      <c r="FSX153" s="21"/>
      <c r="FSY153" s="21"/>
      <c r="FSZ153" s="21"/>
      <c r="FTA153" s="21"/>
      <c r="FTB153" s="21"/>
      <c r="FTC153" s="21"/>
      <c r="FTD153" s="21"/>
      <c r="FTE153" s="21"/>
      <c r="FTF153" s="21"/>
      <c r="FTG153" s="21"/>
      <c r="FTH153" s="21"/>
      <c r="FTI153" s="21"/>
      <c r="FTJ153" s="21"/>
      <c r="FTK153" s="21"/>
      <c r="FTL153" s="21"/>
      <c r="FTM153" s="21"/>
      <c r="FTN153" s="21"/>
      <c r="FTO153" s="21"/>
      <c r="FTP153" s="21"/>
      <c r="FTQ153" s="21"/>
      <c r="FTR153" s="21"/>
      <c r="FTS153" s="21"/>
      <c r="FTT153" s="21"/>
      <c r="FTU153" s="21"/>
      <c r="FTV153" s="21"/>
      <c r="FTW153" s="21"/>
      <c r="FTX153" s="21"/>
      <c r="FTY153" s="21"/>
      <c r="FTZ153" s="21"/>
      <c r="FUA153" s="21"/>
      <c r="FUB153" s="21"/>
      <c r="FUC153" s="21"/>
      <c r="FUD153" s="21"/>
      <c r="FUE153" s="21"/>
      <c r="FUF153" s="21"/>
      <c r="FUG153" s="21"/>
      <c r="FUH153" s="21"/>
      <c r="FUI153" s="21"/>
      <c r="FUJ153" s="21"/>
      <c r="FUK153" s="21"/>
      <c r="FUL153" s="21"/>
      <c r="FUM153" s="21"/>
      <c r="FUN153" s="21"/>
      <c r="FUO153" s="21"/>
      <c r="FUP153" s="21"/>
      <c r="FUQ153" s="21"/>
      <c r="FUR153" s="21"/>
      <c r="FUS153" s="21"/>
      <c r="FUT153" s="21"/>
      <c r="FUU153" s="21"/>
      <c r="FUV153" s="21"/>
      <c r="FUW153" s="21"/>
      <c r="FUX153" s="21"/>
      <c r="FUY153" s="21"/>
      <c r="FUZ153" s="21"/>
      <c r="FVA153" s="21"/>
      <c r="FVB153" s="21"/>
      <c r="FVC153" s="21"/>
      <c r="FVD153" s="21"/>
      <c r="FVE153" s="21"/>
      <c r="FVF153" s="21"/>
      <c r="FVG153" s="21"/>
      <c r="FVH153" s="21"/>
      <c r="FVI153" s="21"/>
      <c r="FVJ153" s="21"/>
      <c r="FVK153" s="21"/>
      <c r="FVL153" s="21"/>
      <c r="FVM153" s="21"/>
      <c r="FVN153" s="21"/>
      <c r="FVO153" s="21"/>
      <c r="FVP153" s="21"/>
      <c r="FVQ153" s="21"/>
      <c r="FVR153" s="21"/>
      <c r="FVS153" s="21"/>
      <c r="FVT153" s="21"/>
      <c r="FVU153" s="21"/>
      <c r="FVV153" s="21"/>
      <c r="FVW153" s="21"/>
      <c r="FVX153" s="21"/>
      <c r="FVY153" s="21"/>
      <c r="FVZ153" s="21"/>
      <c r="FWA153" s="21"/>
      <c r="FWB153" s="21"/>
      <c r="FWC153" s="21"/>
      <c r="FWD153" s="21"/>
      <c r="FWE153" s="21"/>
      <c r="FWF153" s="21"/>
      <c r="FWG153" s="21"/>
      <c r="FWH153" s="21"/>
      <c r="FWI153" s="21"/>
      <c r="FWJ153" s="21"/>
      <c r="FWK153" s="21"/>
      <c r="FWL153" s="21"/>
      <c r="FWM153" s="21"/>
      <c r="FWN153" s="21"/>
      <c r="FWO153" s="21"/>
      <c r="FWP153" s="21"/>
      <c r="FWQ153" s="21"/>
      <c r="FWR153" s="21"/>
      <c r="FWS153" s="21"/>
      <c r="FWT153" s="21"/>
      <c r="FWU153" s="21"/>
      <c r="FWV153" s="21"/>
      <c r="FWW153" s="21"/>
      <c r="FWX153" s="21"/>
      <c r="FWY153" s="21"/>
      <c r="FWZ153" s="21"/>
      <c r="FXA153" s="21"/>
      <c r="FXB153" s="21"/>
      <c r="FXC153" s="21"/>
      <c r="FXD153" s="21"/>
      <c r="FXE153" s="21"/>
      <c r="FXF153" s="21"/>
      <c r="FXG153" s="21"/>
      <c r="FXH153" s="21"/>
      <c r="FXI153" s="21"/>
      <c r="FXJ153" s="21"/>
      <c r="FXK153" s="21"/>
      <c r="FXL153" s="21"/>
      <c r="FXM153" s="21"/>
      <c r="FXN153" s="21"/>
      <c r="FXO153" s="21"/>
      <c r="FXP153" s="21"/>
      <c r="FXQ153" s="21"/>
      <c r="FXR153" s="21"/>
      <c r="FXS153" s="21"/>
      <c r="FXT153" s="21"/>
      <c r="FXU153" s="21"/>
      <c r="FXV153" s="21"/>
      <c r="FXW153" s="21"/>
      <c r="FXX153" s="21"/>
      <c r="FXY153" s="21"/>
      <c r="FXZ153" s="21"/>
      <c r="FYA153" s="21"/>
      <c r="FYB153" s="21"/>
      <c r="FYC153" s="21"/>
      <c r="FYD153" s="21"/>
      <c r="FYE153" s="21"/>
      <c r="FYF153" s="21"/>
      <c r="FYG153" s="21"/>
      <c r="FYH153" s="21"/>
      <c r="FYI153" s="21"/>
      <c r="FYJ153" s="21"/>
      <c r="FYK153" s="21"/>
      <c r="FYL153" s="21"/>
      <c r="FYM153" s="21"/>
      <c r="FYN153" s="21"/>
      <c r="FYO153" s="21"/>
      <c r="FYP153" s="21"/>
      <c r="FYQ153" s="21"/>
      <c r="FYR153" s="21"/>
      <c r="FYS153" s="21"/>
      <c r="FYT153" s="21"/>
      <c r="FYU153" s="21"/>
      <c r="FYV153" s="21"/>
      <c r="FYW153" s="21"/>
      <c r="FYX153" s="21"/>
      <c r="FYY153" s="21"/>
      <c r="FYZ153" s="21"/>
      <c r="FZA153" s="21"/>
      <c r="FZB153" s="21"/>
      <c r="FZC153" s="21"/>
      <c r="FZD153" s="21"/>
      <c r="FZE153" s="21"/>
      <c r="FZF153" s="21"/>
      <c r="FZG153" s="21"/>
      <c r="FZH153" s="21"/>
      <c r="FZI153" s="21"/>
      <c r="FZJ153" s="21"/>
      <c r="FZK153" s="21"/>
      <c r="FZL153" s="21"/>
      <c r="FZM153" s="21"/>
      <c r="FZN153" s="21"/>
      <c r="FZO153" s="21"/>
      <c r="FZP153" s="21"/>
      <c r="FZQ153" s="21"/>
      <c r="FZR153" s="21"/>
      <c r="FZS153" s="21"/>
      <c r="FZT153" s="21"/>
      <c r="FZU153" s="21"/>
      <c r="FZV153" s="21"/>
      <c r="FZW153" s="21"/>
      <c r="FZX153" s="21"/>
      <c r="FZY153" s="21"/>
      <c r="FZZ153" s="21"/>
      <c r="GAA153" s="21"/>
      <c r="GAB153" s="21"/>
      <c r="GAC153" s="21"/>
      <c r="GAD153" s="21"/>
      <c r="GAE153" s="21"/>
      <c r="GAF153" s="21"/>
      <c r="GAG153" s="21"/>
      <c r="GAH153" s="21"/>
      <c r="GAI153" s="21"/>
      <c r="GAJ153" s="21"/>
      <c r="GAK153" s="21"/>
      <c r="GAL153" s="21"/>
      <c r="GAM153" s="21"/>
      <c r="GAN153" s="21"/>
      <c r="GAO153" s="21"/>
      <c r="GAP153" s="21"/>
      <c r="GAQ153" s="21"/>
      <c r="GAR153" s="21"/>
      <c r="GAS153" s="21"/>
      <c r="GAT153" s="21"/>
      <c r="GAU153" s="21"/>
      <c r="GAV153" s="21"/>
      <c r="GAW153" s="21"/>
      <c r="GAX153" s="21"/>
      <c r="GAY153" s="21"/>
      <c r="GAZ153" s="21"/>
      <c r="GBA153" s="21"/>
      <c r="GBB153" s="21"/>
      <c r="GBC153" s="21"/>
      <c r="GBD153" s="21"/>
      <c r="GBE153" s="21"/>
      <c r="GBF153" s="21"/>
      <c r="GBG153" s="21"/>
      <c r="GBH153" s="21"/>
      <c r="GBI153" s="21"/>
      <c r="GBJ153" s="21"/>
      <c r="GBK153" s="21"/>
      <c r="GBL153" s="21"/>
      <c r="GBM153" s="21"/>
      <c r="GBN153" s="21"/>
      <c r="GBO153" s="21"/>
      <c r="GBP153" s="21"/>
      <c r="GBQ153" s="21"/>
      <c r="GBR153" s="21"/>
      <c r="GBS153" s="21"/>
      <c r="GBT153" s="21"/>
      <c r="GBU153" s="21"/>
      <c r="GBV153" s="21"/>
      <c r="GBW153" s="21"/>
      <c r="GBX153" s="21"/>
      <c r="GBY153" s="21"/>
      <c r="GBZ153" s="21"/>
      <c r="GCA153" s="21"/>
      <c r="GCB153" s="21"/>
      <c r="GCC153" s="21"/>
      <c r="GCD153" s="21"/>
      <c r="GCE153" s="21"/>
      <c r="GCF153" s="21"/>
      <c r="GCG153" s="21"/>
      <c r="GCH153" s="21"/>
      <c r="GCI153" s="21"/>
      <c r="GCJ153" s="21"/>
      <c r="GCK153" s="21"/>
      <c r="GCL153" s="21"/>
      <c r="GCM153" s="21"/>
      <c r="GCN153" s="21"/>
      <c r="GCO153" s="21"/>
      <c r="GCP153" s="21"/>
      <c r="GCQ153" s="21"/>
      <c r="GCR153" s="21"/>
      <c r="GCS153" s="21"/>
      <c r="GCT153" s="21"/>
      <c r="GCU153" s="21"/>
      <c r="GCV153" s="21"/>
      <c r="GCW153" s="21"/>
      <c r="GCX153" s="21"/>
      <c r="GCY153" s="21"/>
      <c r="GCZ153" s="21"/>
      <c r="GDA153" s="21"/>
      <c r="GDB153" s="21"/>
      <c r="GDC153" s="21"/>
      <c r="GDD153" s="21"/>
      <c r="GDE153" s="21"/>
      <c r="GDF153" s="21"/>
      <c r="GDG153" s="21"/>
      <c r="GDH153" s="21"/>
      <c r="GDI153" s="21"/>
      <c r="GDJ153" s="21"/>
      <c r="GDK153" s="21"/>
      <c r="GDL153" s="21"/>
      <c r="GDM153" s="21"/>
      <c r="GDN153" s="21"/>
      <c r="GDO153" s="21"/>
      <c r="GDP153" s="21"/>
      <c r="GDQ153" s="21"/>
      <c r="GDR153" s="21"/>
      <c r="GDS153" s="21"/>
      <c r="GDT153" s="21"/>
      <c r="GDU153" s="21"/>
      <c r="GDV153" s="21"/>
      <c r="GDW153" s="21"/>
      <c r="GDX153" s="21"/>
      <c r="GDY153" s="21"/>
      <c r="GDZ153" s="21"/>
      <c r="GEA153" s="21"/>
      <c r="GEB153" s="21"/>
      <c r="GEC153" s="21"/>
      <c r="GED153" s="21"/>
      <c r="GEE153" s="21"/>
      <c r="GEF153" s="21"/>
      <c r="GEG153" s="21"/>
      <c r="GEH153" s="21"/>
      <c r="GEI153" s="21"/>
      <c r="GEJ153" s="21"/>
      <c r="GEK153" s="21"/>
      <c r="GEL153" s="21"/>
      <c r="GEM153" s="21"/>
      <c r="GEN153" s="21"/>
      <c r="GEO153" s="21"/>
      <c r="GEP153" s="21"/>
      <c r="GEQ153" s="21"/>
      <c r="GER153" s="21"/>
      <c r="GES153" s="21"/>
      <c r="GET153" s="21"/>
      <c r="GEU153" s="21"/>
      <c r="GEV153" s="21"/>
      <c r="GEW153" s="21"/>
      <c r="GEX153" s="21"/>
      <c r="GEY153" s="21"/>
      <c r="GEZ153" s="21"/>
      <c r="GFA153" s="21"/>
      <c r="GFB153" s="21"/>
      <c r="GFC153" s="21"/>
      <c r="GFD153" s="21"/>
      <c r="GFE153" s="21"/>
      <c r="GFF153" s="21"/>
      <c r="GFG153" s="21"/>
      <c r="GFH153" s="21"/>
      <c r="GFI153" s="21"/>
      <c r="GFJ153" s="21"/>
      <c r="GFK153" s="21"/>
      <c r="GFL153" s="21"/>
      <c r="GFM153" s="21"/>
      <c r="GFN153" s="21"/>
      <c r="GFO153" s="21"/>
      <c r="GFP153" s="21"/>
      <c r="GFQ153" s="21"/>
      <c r="GFR153" s="21"/>
      <c r="GFS153" s="21"/>
      <c r="GFT153" s="21"/>
      <c r="GFU153" s="21"/>
      <c r="GFV153" s="21"/>
      <c r="GFW153" s="21"/>
      <c r="GFX153" s="21"/>
      <c r="GFY153" s="21"/>
      <c r="GFZ153" s="21"/>
      <c r="GGA153" s="21"/>
      <c r="GGB153" s="21"/>
      <c r="GGC153" s="21"/>
      <c r="GGD153" s="21"/>
      <c r="GGE153" s="21"/>
      <c r="GGF153" s="21"/>
      <c r="GGG153" s="21"/>
      <c r="GGH153" s="21"/>
      <c r="GGI153" s="21"/>
      <c r="GGJ153" s="21"/>
      <c r="GGK153" s="21"/>
      <c r="GGL153" s="21"/>
      <c r="GGM153" s="21"/>
      <c r="GGN153" s="21"/>
      <c r="GGO153" s="21"/>
      <c r="GGP153" s="21"/>
      <c r="GGQ153" s="21"/>
      <c r="GGR153" s="21"/>
      <c r="GGS153" s="21"/>
      <c r="GGT153" s="21"/>
      <c r="GGU153" s="21"/>
      <c r="GGV153" s="21"/>
      <c r="GGW153" s="21"/>
      <c r="GGX153" s="21"/>
      <c r="GGY153" s="21"/>
      <c r="GGZ153" s="21"/>
      <c r="GHA153" s="21"/>
      <c r="GHB153" s="21"/>
      <c r="GHC153" s="21"/>
      <c r="GHD153" s="21"/>
      <c r="GHE153" s="21"/>
      <c r="GHF153" s="21"/>
      <c r="GHG153" s="21"/>
      <c r="GHH153" s="21"/>
      <c r="GHI153" s="21"/>
      <c r="GHJ153" s="21"/>
      <c r="GHK153" s="21"/>
      <c r="GHL153" s="21"/>
      <c r="GHM153" s="21"/>
      <c r="GHN153" s="21"/>
      <c r="GHO153" s="21"/>
      <c r="GHP153" s="21"/>
      <c r="GHQ153" s="21"/>
      <c r="GHR153" s="21"/>
      <c r="GHS153" s="21"/>
      <c r="GHT153" s="21"/>
      <c r="GHU153" s="21"/>
      <c r="GHV153" s="21"/>
      <c r="GHW153" s="21"/>
      <c r="GHX153" s="21"/>
      <c r="GHY153" s="21"/>
      <c r="GHZ153" s="21"/>
      <c r="GIA153" s="21"/>
      <c r="GIB153" s="21"/>
      <c r="GIC153" s="21"/>
      <c r="GID153" s="21"/>
      <c r="GIE153" s="21"/>
      <c r="GIF153" s="21"/>
      <c r="GIG153" s="21"/>
      <c r="GIH153" s="21"/>
      <c r="GII153" s="21"/>
      <c r="GIJ153" s="21"/>
      <c r="GIK153" s="21"/>
      <c r="GIL153" s="21"/>
      <c r="GIM153" s="21"/>
      <c r="GIN153" s="21"/>
      <c r="GIO153" s="21"/>
      <c r="GIP153" s="21"/>
      <c r="GIQ153" s="21"/>
      <c r="GIR153" s="21"/>
      <c r="GIS153" s="21"/>
      <c r="GIT153" s="21"/>
      <c r="GIU153" s="21"/>
      <c r="GIV153" s="21"/>
      <c r="GIW153" s="21"/>
      <c r="GIX153" s="21"/>
      <c r="GIY153" s="21"/>
      <c r="GIZ153" s="21"/>
      <c r="GJA153" s="21"/>
      <c r="GJB153" s="21"/>
      <c r="GJC153" s="21"/>
      <c r="GJD153" s="21"/>
      <c r="GJE153" s="21"/>
      <c r="GJF153" s="21"/>
      <c r="GJG153" s="21"/>
      <c r="GJH153" s="21"/>
      <c r="GJI153" s="21"/>
      <c r="GJJ153" s="21"/>
      <c r="GJK153" s="21"/>
      <c r="GJL153" s="21"/>
      <c r="GJM153" s="21"/>
      <c r="GJN153" s="21"/>
      <c r="GJO153" s="21"/>
      <c r="GJP153" s="21"/>
      <c r="GJQ153" s="21"/>
      <c r="GJR153" s="21"/>
      <c r="GJS153" s="21"/>
      <c r="GJT153" s="21"/>
      <c r="GJU153" s="21"/>
      <c r="GJV153" s="21"/>
      <c r="GJW153" s="21"/>
      <c r="GJX153" s="21"/>
      <c r="GJY153" s="21"/>
      <c r="GJZ153" s="21"/>
      <c r="GKA153" s="21"/>
      <c r="GKB153" s="21"/>
      <c r="GKC153" s="21"/>
      <c r="GKD153" s="21"/>
      <c r="GKE153" s="21"/>
      <c r="GKF153" s="21"/>
      <c r="GKG153" s="21"/>
      <c r="GKH153" s="21"/>
      <c r="GKI153" s="21"/>
      <c r="GKJ153" s="21"/>
      <c r="GKK153" s="21"/>
      <c r="GKL153" s="21"/>
      <c r="GKM153" s="21"/>
      <c r="GKN153" s="21"/>
      <c r="GKO153" s="21"/>
      <c r="GKP153" s="21"/>
      <c r="GKQ153" s="21"/>
      <c r="GKR153" s="21"/>
      <c r="GKS153" s="21"/>
      <c r="GKT153" s="21"/>
      <c r="GKU153" s="21"/>
      <c r="GKV153" s="21"/>
      <c r="GKW153" s="21"/>
      <c r="GKX153" s="21"/>
      <c r="GKY153" s="21"/>
      <c r="GKZ153" s="21"/>
      <c r="GLA153" s="21"/>
      <c r="GLB153" s="21"/>
      <c r="GLC153" s="21"/>
      <c r="GLD153" s="21"/>
      <c r="GLE153" s="21"/>
      <c r="GLF153" s="21"/>
      <c r="GLG153" s="21"/>
      <c r="GLH153" s="21"/>
      <c r="GLI153" s="21"/>
      <c r="GLJ153" s="21"/>
      <c r="GLK153" s="21"/>
      <c r="GLL153" s="21"/>
      <c r="GLM153" s="21"/>
      <c r="GLN153" s="21"/>
      <c r="GLO153" s="21"/>
      <c r="GLP153" s="21"/>
      <c r="GLQ153" s="21"/>
      <c r="GLR153" s="21"/>
      <c r="GLS153" s="21"/>
      <c r="GLT153" s="21"/>
      <c r="GLU153" s="21"/>
      <c r="GLV153" s="21"/>
      <c r="GLW153" s="21"/>
      <c r="GLX153" s="21"/>
      <c r="GLY153" s="21"/>
      <c r="GLZ153" s="21"/>
      <c r="GMA153" s="21"/>
      <c r="GMB153" s="21"/>
      <c r="GMC153" s="21"/>
      <c r="GMD153" s="21"/>
      <c r="GME153" s="21"/>
      <c r="GMF153" s="21"/>
      <c r="GMG153" s="21"/>
      <c r="GMH153" s="21"/>
      <c r="GMI153" s="21"/>
      <c r="GMJ153" s="21"/>
      <c r="GMK153" s="21"/>
      <c r="GML153" s="21"/>
      <c r="GMM153" s="21"/>
      <c r="GMN153" s="21"/>
      <c r="GMO153" s="21"/>
      <c r="GMP153" s="21"/>
      <c r="GMQ153" s="21"/>
      <c r="GMR153" s="21"/>
      <c r="GMS153" s="21"/>
      <c r="GMT153" s="21"/>
      <c r="GMU153" s="21"/>
      <c r="GMV153" s="21"/>
      <c r="GMW153" s="21"/>
      <c r="GMX153" s="21"/>
      <c r="GMY153" s="21"/>
      <c r="GMZ153" s="21"/>
      <c r="GNA153" s="21"/>
      <c r="GNB153" s="21"/>
      <c r="GNC153" s="21"/>
      <c r="GND153" s="21"/>
      <c r="GNE153" s="21"/>
      <c r="GNF153" s="21"/>
      <c r="GNG153" s="21"/>
      <c r="GNH153" s="21"/>
      <c r="GNI153" s="21"/>
      <c r="GNJ153" s="21"/>
      <c r="GNK153" s="21"/>
      <c r="GNL153" s="21"/>
      <c r="GNM153" s="21"/>
      <c r="GNN153" s="21"/>
      <c r="GNO153" s="21"/>
      <c r="GNP153" s="21"/>
      <c r="GNQ153" s="21"/>
      <c r="GNR153" s="21"/>
      <c r="GNS153" s="21"/>
      <c r="GNT153" s="21"/>
      <c r="GNU153" s="21"/>
      <c r="GNV153" s="21"/>
      <c r="GNW153" s="21"/>
      <c r="GNX153" s="21"/>
      <c r="GNY153" s="21"/>
      <c r="GNZ153" s="21"/>
      <c r="GOA153" s="21"/>
      <c r="GOB153" s="21"/>
      <c r="GOC153" s="21"/>
      <c r="GOD153" s="21"/>
      <c r="GOE153" s="21"/>
      <c r="GOF153" s="21"/>
      <c r="GOG153" s="21"/>
      <c r="GOH153" s="21"/>
      <c r="GOI153" s="21"/>
      <c r="GOJ153" s="21"/>
      <c r="GOK153" s="21"/>
      <c r="GOL153" s="21"/>
      <c r="GOM153" s="21"/>
      <c r="GON153" s="21"/>
      <c r="GOO153" s="21"/>
      <c r="GOP153" s="21"/>
      <c r="GOQ153" s="21"/>
      <c r="GOR153" s="21"/>
      <c r="GOS153" s="21"/>
      <c r="GOT153" s="21"/>
      <c r="GOU153" s="21"/>
      <c r="GOV153" s="21"/>
      <c r="GOW153" s="21"/>
      <c r="GOX153" s="21"/>
      <c r="GOY153" s="21"/>
      <c r="GOZ153" s="21"/>
      <c r="GPA153" s="21"/>
      <c r="GPB153" s="21"/>
      <c r="GPC153" s="21"/>
      <c r="GPD153" s="21"/>
      <c r="GPE153" s="21"/>
      <c r="GPF153" s="21"/>
      <c r="GPG153" s="21"/>
      <c r="GPH153" s="21"/>
      <c r="GPI153" s="21"/>
      <c r="GPJ153" s="21"/>
      <c r="GPK153" s="21"/>
      <c r="GPL153" s="21"/>
      <c r="GPM153" s="21"/>
      <c r="GPN153" s="21"/>
      <c r="GPO153" s="21"/>
      <c r="GPP153" s="21"/>
      <c r="GPQ153" s="21"/>
      <c r="GPR153" s="21"/>
      <c r="GPS153" s="21"/>
      <c r="GPT153" s="21"/>
      <c r="GPU153" s="21"/>
      <c r="GPV153" s="21"/>
      <c r="GPW153" s="21"/>
      <c r="GPX153" s="21"/>
      <c r="GPY153" s="21"/>
      <c r="GPZ153" s="21"/>
      <c r="GQA153" s="21"/>
      <c r="GQB153" s="21"/>
      <c r="GQC153" s="21"/>
      <c r="GQD153" s="21"/>
      <c r="GQE153" s="21"/>
      <c r="GQF153" s="21"/>
      <c r="GQG153" s="21"/>
      <c r="GQH153" s="21"/>
      <c r="GQI153" s="21"/>
      <c r="GQJ153" s="21"/>
      <c r="GQK153" s="21"/>
      <c r="GQL153" s="21"/>
      <c r="GQM153" s="21"/>
      <c r="GQN153" s="21"/>
      <c r="GQO153" s="21"/>
      <c r="GQP153" s="21"/>
      <c r="GQQ153" s="21"/>
      <c r="GQR153" s="21"/>
      <c r="GQS153" s="21"/>
      <c r="GQT153" s="21"/>
      <c r="GQU153" s="21"/>
      <c r="GQV153" s="21"/>
      <c r="GQW153" s="21"/>
      <c r="GQX153" s="21"/>
      <c r="GQY153" s="21"/>
      <c r="GQZ153" s="21"/>
      <c r="GRA153" s="21"/>
      <c r="GRB153" s="21"/>
      <c r="GRC153" s="21"/>
      <c r="GRD153" s="21"/>
      <c r="GRE153" s="21"/>
      <c r="GRF153" s="21"/>
      <c r="GRG153" s="21"/>
      <c r="GRH153" s="21"/>
      <c r="GRI153" s="21"/>
      <c r="GRJ153" s="21"/>
      <c r="GRK153" s="21"/>
      <c r="GRL153" s="21"/>
      <c r="GRM153" s="21"/>
      <c r="GRN153" s="21"/>
      <c r="GRO153" s="21"/>
      <c r="GRP153" s="21"/>
      <c r="GRQ153" s="21"/>
      <c r="GRR153" s="21"/>
      <c r="GRS153" s="21"/>
      <c r="GRT153" s="21"/>
      <c r="GRU153" s="21"/>
      <c r="GRV153" s="21"/>
      <c r="GRW153" s="21"/>
      <c r="GRX153" s="21"/>
      <c r="GRY153" s="21"/>
      <c r="GRZ153" s="21"/>
      <c r="GSA153" s="21"/>
      <c r="GSB153" s="21"/>
      <c r="GSC153" s="21"/>
      <c r="GSD153" s="21"/>
      <c r="GSE153" s="21"/>
      <c r="GSF153" s="21"/>
      <c r="GSG153" s="21"/>
      <c r="GSH153" s="21"/>
      <c r="GSI153" s="21"/>
      <c r="GSJ153" s="21"/>
      <c r="GSK153" s="21"/>
      <c r="GSL153" s="21"/>
      <c r="GSM153" s="21"/>
      <c r="GSN153" s="21"/>
      <c r="GSO153" s="21"/>
      <c r="GSP153" s="21"/>
      <c r="GSQ153" s="21"/>
      <c r="GSR153" s="21"/>
      <c r="GSS153" s="21"/>
      <c r="GST153" s="21"/>
      <c r="GSU153" s="21"/>
      <c r="GSV153" s="21"/>
      <c r="GSW153" s="21"/>
      <c r="GSX153" s="21"/>
      <c r="GSY153" s="21"/>
      <c r="GSZ153" s="21"/>
      <c r="GTA153" s="21"/>
      <c r="GTB153" s="21"/>
      <c r="GTC153" s="21"/>
      <c r="GTD153" s="21"/>
      <c r="GTE153" s="21"/>
      <c r="GTF153" s="21"/>
      <c r="GTG153" s="21"/>
      <c r="GTH153" s="21"/>
      <c r="GTI153" s="21"/>
      <c r="GTJ153" s="21"/>
      <c r="GTK153" s="21"/>
      <c r="GTL153" s="21"/>
      <c r="GTM153" s="21"/>
      <c r="GTN153" s="21"/>
      <c r="GTO153" s="21"/>
      <c r="GTP153" s="21"/>
      <c r="GTQ153" s="21"/>
      <c r="GTR153" s="21"/>
      <c r="GTS153" s="21"/>
      <c r="GTT153" s="21"/>
      <c r="GTU153" s="21"/>
      <c r="GTV153" s="21"/>
      <c r="GTW153" s="21"/>
      <c r="GTX153" s="21"/>
      <c r="GTY153" s="21"/>
      <c r="GTZ153" s="21"/>
      <c r="GUA153" s="21"/>
      <c r="GUB153" s="21"/>
      <c r="GUC153" s="21"/>
      <c r="GUD153" s="21"/>
      <c r="GUE153" s="21"/>
      <c r="GUF153" s="21"/>
      <c r="GUG153" s="21"/>
      <c r="GUH153" s="21"/>
      <c r="GUI153" s="21"/>
      <c r="GUJ153" s="21"/>
      <c r="GUK153" s="21"/>
      <c r="GUL153" s="21"/>
      <c r="GUM153" s="21"/>
      <c r="GUN153" s="21"/>
      <c r="GUO153" s="21"/>
      <c r="GUP153" s="21"/>
      <c r="GUQ153" s="21"/>
      <c r="GUR153" s="21"/>
      <c r="GUS153" s="21"/>
      <c r="GUT153" s="21"/>
      <c r="GUU153" s="21"/>
      <c r="GUV153" s="21"/>
      <c r="GUW153" s="21"/>
      <c r="GUX153" s="21"/>
      <c r="GUY153" s="21"/>
      <c r="GUZ153" s="21"/>
      <c r="GVA153" s="21"/>
      <c r="GVB153" s="21"/>
      <c r="GVC153" s="21"/>
      <c r="GVD153" s="21"/>
      <c r="GVE153" s="21"/>
      <c r="GVF153" s="21"/>
      <c r="GVG153" s="21"/>
      <c r="GVH153" s="21"/>
      <c r="GVI153" s="21"/>
      <c r="GVJ153" s="21"/>
      <c r="GVK153" s="21"/>
      <c r="GVL153" s="21"/>
      <c r="GVM153" s="21"/>
      <c r="GVN153" s="21"/>
      <c r="GVO153" s="21"/>
      <c r="GVP153" s="21"/>
      <c r="GVQ153" s="21"/>
      <c r="GVR153" s="21"/>
      <c r="GVS153" s="21"/>
      <c r="GVT153" s="21"/>
      <c r="GVU153" s="21"/>
      <c r="GVV153" s="21"/>
      <c r="GVW153" s="21"/>
      <c r="GVX153" s="21"/>
      <c r="GVY153" s="21"/>
      <c r="GVZ153" s="21"/>
      <c r="GWA153" s="21"/>
      <c r="GWB153" s="21"/>
      <c r="GWC153" s="21"/>
      <c r="GWD153" s="21"/>
      <c r="GWE153" s="21"/>
      <c r="GWF153" s="21"/>
      <c r="GWG153" s="21"/>
      <c r="GWH153" s="21"/>
      <c r="GWI153" s="21"/>
      <c r="GWJ153" s="21"/>
      <c r="GWK153" s="21"/>
      <c r="GWL153" s="21"/>
      <c r="GWM153" s="21"/>
      <c r="GWN153" s="21"/>
      <c r="GWO153" s="21"/>
      <c r="GWP153" s="21"/>
      <c r="GWQ153" s="21"/>
      <c r="GWR153" s="21"/>
      <c r="GWS153" s="21"/>
      <c r="GWT153" s="21"/>
      <c r="GWU153" s="21"/>
      <c r="GWV153" s="21"/>
      <c r="GWW153" s="21"/>
      <c r="GWX153" s="21"/>
      <c r="GWY153" s="21"/>
      <c r="GWZ153" s="21"/>
      <c r="GXA153" s="21"/>
      <c r="GXB153" s="21"/>
      <c r="GXC153" s="21"/>
      <c r="GXD153" s="21"/>
      <c r="GXE153" s="21"/>
      <c r="GXF153" s="21"/>
      <c r="GXG153" s="21"/>
      <c r="GXH153" s="21"/>
      <c r="GXI153" s="21"/>
      <c r="GXJ153" s="21"/>
      <c r="GXK153" s="21"/>
      <c r="GXL153" s="21"/>
      <c r="GXM153" s="21"/>
      <c r="GXN153" s="21"/>
      <c r="GXO153" s="21"/>
      <c r="GXP153" s="21"/>
      <c r="GXQ153" s="21"/>
      <c r="GXR153" s="21"/>
      <c r="GXS153" s="21"/>
      <c r="GXT153" s="21"/>
      <c r="GXU153" s="21"/>
      <c r="GXV153" s="21"/>
      <c r="GXW153" s="21"/>
      <c r="GXX153" s="21"/>
      <c r="GXY153" s="21"/>
      <c r="GXZ153" s="21"/>
      <c r="GYA153" s="21"/>
      <c r="GYB153" s="21"/>
      <c r="GYC153" s="21"/>
      <c r="GYD153" s="21"/>
      <c r="GYE153" s="21"/>
      <c r="GYF153" s="21"/>
      <c r="GYG153" s="21"/>
      <c r="GYH153" s="21"/>
      <c r="GYI153" s="21"/>
      <c r="GYJ153" s="21"/>
      <c r="GYK153" s="21"/>
      <c r="GYL153" s="21"/>
      <c r="GYM153" s="21"/>
      <c r="GYN153" s="21"/>
      <c r="GYO153" s="21"/>
      <c r="GYP153" s="21"/>
      <c r="GYQ153" s="21"/>
      <c r="GYR153" s="21"/>
      <c r="GYS153" s="21"/>
      <c r="GYT153" s="21"/>
      <c r="GYU153" s="21"/>
      <c r="GYV153" s="21"/>
      <c r="GYW153" s="21"/>
      <c r="GYX153" s="21"/>
      <c r="GYY153" s="21"/>
      <c r="GYZ153" s="21"/>
      <c r="GZA153" s="21"/>
      <c r="GZB153" s="21"/>
      <c r="GZC153" s="21"/>
      <c r="GZD153" s="21"/>
      <c r="GZE153" s="21"/>
      <c r="GZF153" s="21"/>
      <c r="GZG153" s="21"/>
      <c r="GZH153" s="21"/>
      <c r="GZI153" s="21"/>
      <c r="GZJ153" s="21"/>
      <c r="GZK153" s="21"/>
      <c r="GZL153" s="21"/>
      <c r="GZM153" s="21"/>
      <c r="GZN153" s="21"/>
      <c r="GZO153" s="21"/>
      <c r="GZP153" s="21"/>
      <c r="GZQ153" s="21"/>
      <c r="GZR153" s="21"/>
      <c r="GZS153" s="21"/>
      <c r="GZT153" s="21"/>
      <c r="GZU153" s="21"/>
      <c r="GZV153" s="21"/>
      <c r="GZW153" s="21"/>
      <c r="GZX153" s="21"/>
      <c r="GZY153" s="21"/>
      <c r="GZZ153" s="21"/>
      <c r="HAA153" s="21"/>
      <c r="HAB153" s="21"/>
      <c r="HAC153" s="21"/>
      <c r="HAD153" s="21"/>
      <c r="HAE153" s="21"/>
      <c r="HAF153" s="21"/>
      <c r="HAG153" s="21"/>
      <c r="HAH153" s="21"/>
      <c r="HAI153" s="21"/>
      <c r="HAJ153" s="21"/>
      <c r="HAK153" s="21"/>
      <c r="HAL153" s="21"/>
      <c r="HAM153" s="21"/>
      <c r="HAN153" s="21"/>
      <c r="HAO153" s="21"/>
      <c r="HAP153" s="21"/>
      <c r="HAQ153" s="21"/>
      <c r="HAR153" s="21"/>
      <c r="HAS153" s="21"/>
      <c r="HAT153" s="21"/>
      <c r="HAU153" s="21"/>
      <c r="HAV153" s="21"/>
      <c r="HAW153" s="21"/>
      <c r="HAX153" s="21"/>
      <c r="HAY153" s="21"/>
      <c r="HAZ153" s="21"/>
      <c r="HBA153" s="21"/>
      <c r="HBB153" s="21"/>
      <c r="HBC153" s="21"/>
      <c r="HBD153" s="21"/>
      <c r="HBE153" s="21"/>
      <c r="HBF153" s="21"/>
      <c r="HBG153" s="21"/>
      <c r="HBH153" s="21"/>
      <c r="HBI153" s="21"/>
      <c r="HBJ153" s="21"/>
      <c r="HBK153" s="21"/>
      <c r="HBL153" s="21"/>
      <c r="HBM153" s="21"/>
      <c r="HBN153" s="21"/>
      <c r="HBO153" s="21"/>
      <c r="HBP153" s="21"/>
      <c r="HBQ153" s="21"/>
      <c r="HBR153" s="21"/>
      <c r="HBS153" s="21"/>
      <c r="HBT153" s="21"/>
      <c r="HBU153" s="21"/>
      <c r="HBV153" s="21"/>
      <c r="HBW153" s="21"/>
      <c r="HBX153" s="21"/>
      <c r="HBY153" s="21"/>
      <c r="HBZ153" s="21"/>
      <c r="HCA153" s="21"/>
      <c r="HCB153" s="21"/>
      <c r="HCC153" s="21"/>
      <c r="HCD153" s="21"/>
      <c r="HCE153" s="21"/>
      <c r="HCF153" s="21"/>
      <c r="HCG153" s="21"/>
      <c r="HCH153" s="21"/>
      <c r="HCI153" s="21"/>
      <c r="HCJ153" s="21"/>
      <c r="HCK153" s="21"/>
      <c r="HCL153" s="21"/>
      <c r="HCM153" s="21"/>
      <c r="HCN153" s="21"/>
      <c r="HCO153" s="21"/>
      <c r="HCP153" s="21"/>
      <c r="HCQ153" s="21"/>
      <c r="HCR153" s="21"/>
      <c r="HCS153" s="21"/>
      <c r="HCT153" s="21"/>
      <c r="HCU153" s="21"/>
      <c r="HCV153" s="21"/>
      <c r="HCW153" s="21"/>
      <c r="HCX153" s="21"/>
      <c r="HCY153" s="21"/>
      <c r="HCZ153" s="21"/>
      <c r="HDA153" s="21"/>
      <c r="HDB153" s="21"/>
      <c r="HDC153" s="21"/>
      <c r="HDD153" s="21"/>
      <c r="HDE153" s="21"/>
      <c r="HDF153" s="21"/>
      <c r="HDG153" s="21"/>
      <c r="HDH153" s="21"/>
      <c r="HDI153" s="21"/>
      <c r="HDJ153" s="21"/>
      <c r="HDK153" s="21"/>
      <c r="HDL153" s="21"/>
      <c r="HDM153" s="21"/>
      <c r="HDN153" s="21"/>
      <c r="HDO153" s="21"/>
      <c r="HDP153" s="21"/>
      <c r="HDQ153" s="21"/>
      <c r="HDR153" s="21"/>
      <c r="HDS153" s="21"/>
      <c r="HDT153" s="21"/>
      <c r="HDU153" s="21"/>
      <c r="HDV153" s="21"/>
      <c r="HDW153" s="21"/>
      <c r="HDX153" s="21"/>
      <c r="HDY153" s="21"/>
      <c r="HDZ153" s="21"/>
      <c r="HEA153" s="21"/>
      <c r="HEB153" s="21"/>
      <c r="HEC153" s="21"/>
      <c r="HED153" s="21"/>
      <c r="HEE153" s="21"/>
      <c r="HEF153" s="21"/>
      <c r="HEG153" s="21"/>
      <c r="HEH153" s="21"/>
      <c r="HEI153" s="21"/>
      <c r="HEJ153" s="21"/>
      <c r="HEK153" s="21"/>
      <c r="HEL153" s="21"/>
      <c r="HEM153" s="21"/>
      <c r="HEN153" s="21"/>
      <c r="HEO153" s="21"/>
      <c r="HEP153" s="21"/>
      <c r="HEQ153" s="21"/>
      <c r="HER153" s="21"/>
      <c r="HES153" s="21"/>
      <c r="HET153" s="21"/>
      <c r="HEU153" s="21"/>
      <c r="HEV153" s="21"/>
      <c r="HEW153" s="21"/>
      <c r="HEX153" s="21"/>
      <c r="HEY153" s="21"/>
      <c r="HEZ153" s="21"/>
      <c r="HFA153" s="21"/>
      <c r="HFB153" s="21"/>
      <c r="HFC153" s="21"/>
      <c r="HFD153" s="21"/>
      <c r="HFE153" s="21"/>
      <c r="HFF153" s="21"/>
      <c r="HFG153" s="21"/>
      <c r="HFH153" s="21"/>
      <c r="HFI153" s="21"/>
      <c r="HFJ153" s="21"/>
      <c r="HFK153" s="21"/>
      <c r="HFL153" s="21"/>
      <c r="HFM153" s="21"/>
      <c r="HFN153" s="21"/>
      <c r="HFO153" s="21"/>
      <c r="HFP153" s="21"/>
      <c r="HFQ153" s="21"/>
      <c r="HFR153" s="21"/>
      <c r="HFS153" s="21"/>
      <c r="HFT153" s="21"/>
      <c r="HFU153" s="21"/>
      <c r="HFV153" s="21"/>
      <c r="HFW153" s="21"/>
      <c r="HFX153" s="21"/>
      <c r="HFY153" s="21"/>
      <c r="HFZ153" s="21"/>
      <c r="HGA153" s="21"/>
      <c r="HGB153" s="21"/>
      <c r="HGC153" s="21"/>
      <c r="HGD153" s="21"/>
      <c r="HGE153" s="21"/>
      <c r="HGF153" s="21"/>
      <c r="HGG153" s="21"/>
      <c r="HGH153" s="21"/>
      <c r="HGI153" s="21"/>
      <c r="HGJ153" s="21"/>
      <c r="HGK153" s="21"/>
      <c r="HGL153" s="21"/>
      <c r="HGM153" s="21"/>
      <c r="HGN153" s="21"/>
      <c r="HGO153" s="21"/>
      <c r="HGP153" s="21"/>
      <c r="HGQ153" s="21"/>
      <c r="HGR153" s="21"/>
      <c r="HGS153" s="21"/>
      <c r="HGT153" s="21"/>
      <c r="HGU153" s="21"/>
      <c r="HGV153" s="21"/>
      <c r="HGW153" s="21"/>
      <c r="HGX153" s="21"/>
      <c r="HGY153" s="21"/>
      <c r="HGZ153" s="21"/>
      <c r="HHA153" s="21"/>
      <c r="HHB153" s="21"/>
      <c r="HHC153" s="21"/>
      <c r="HHD153" s="21"/>
      <c r="HHE153" s="21"/>
      <c r="HHF153" s="21"/>
      <c r="HHG153" s="21"/>
      <c r="HHH153" s="21"/>
      <c r="HHI153" s="21"/>
      <c r="HHJ153" s="21"/>
      <c r="HHK153" s="21"/>
      <c r="HHL153" s="21"/>
      <c r="HHM153" s="21"/>
      <c r="HHN153" s="21"/>
      <c r="HHO153" s="21"/>
      <c r="HHP153" s="21"/>
      <c r="HHQ153" s="21"/>
      <c r="HHR153" s="21"/>
      <c r="HHS153" s="21"/>
      <c r="HHT153" s="21"/>
      <c r="HHU153" s="21"/>
      <c r="HHV153" s="21"/>
      <c r="HHW153" s="21"/>
      <c r="HHX153" s="21"/>
      <c r="HHY153" s="21"/>
      <c r="HHZ153" s="21"/>
      <c r="HIA153" s="21"/>
      <c r="HIB153" s="21"/>
      <c r="HIC153" s="21"/>
      <c r="HID153" s="21"/>
      <c r="HIE153" s="21"/>
      <c r="HIF153" s="21"/>
      <c r="HIG153" s="21"/>
      <c r="HIH153" s="21"/>
      <c r="HII153" s="21"/>
      <c r="HIJ153" s="21"/>
      <c r="HIK153" s="21"/>
      <c r="HIL153" s="21"/>
      <c r="HIM153" s="21"/>
      <c r="HIN153" s="21"/>
      <c r="HIO153" s="21"/>
      <c r="HIP153" s="21"/>
      <c r="HIQ153" s="21"/>
      <c r="HIR153" s="21"/>
      <c r="HIS153" s="21"/>
      <c r="HIT153" s="21"/>
      <c r="HIU153" s="21"/>
      <c r="HIV153" s="21"/>
      <c r="HIW153" s="21"/>
      <c r="HIX153" s="21"/>
      <c r="HIY153" s="21"/>
      <c r="HIZ153" s="21"/>
      <c r="HJA153" s="21"/>
      <c r="HJB153" s="21"/>
      <c r="HJC153" s="21"/>
      <c r="HJD153" s="21"/>
      <c r="HJE153" s="21"/>
      <c r="HJF153" s="21"/>
      <c r="HJG153" s="21"/>
      <c r="HJH153" s="21"/>
      <c r="HJI153" s="21"/>
      <c r="HJJ153" s="21"/>
      <c r="HJK153" s="21"/>
      <c r="HJL153" s="21"/>
      <c r="HJM153" s="21"/>
      <c r="HJN153" s="21"/>
      <c r="HJO153" s="21"/>
      <c r="HJP153" s="21"/>
      <c r="HJQ153" s="21"/>
      <c r="HJR153" s="21"/>
      <c r="HJS153" s="21"/>
      <c r="HJT153" s="21"/>
      <c r="HJU153" s="21"/>
      <c r="HJV153" s="21"/>
      <c r="HJW153" s="21"/>
      <c r="HJX153" s="21"/>
      <c r="HJY153" s="21"/>
      <c r="HJZ153" s="21"/>
      <c r="HKA153" s="21"/>
      <c r="HKB153" s="21"/>
      <c r="HKC153" s="21"/>
      <c r="HKD153" s="21"/>
      <c r="HKE153" s="21"/>
      <c r="HKF153" s="21"/>
      <c r="HKG153" s="21"/>
      <c r="HKH153" s="21"/>
      <c r="HKI153" s="21"/>
      <c r="HKJ153" s="21"/>
      <c r="HKK153" s="21"/>
      <c r="HKL153" s="21"/>
      <c r="HKM153" s="21"/>
      <c r="HKN153" s="21"/>
      <c r="HKO153" s="21"/>
      <c r="HKP153" s="21"/>
      <c r="HKQ153" s="21"/>
      <c r="HKR153" s="21"/>
      <c r="HKS153" s="21"/>
      <c r="HKT153" s="21"/>
      <c r="HKU153" s="21"/>
      <c r="HKV153" s="21"/>
      <c r="HKW153" s="21"/>
      <c r="HKX153" s="21"/>
      <c r="HKY153" s="21"/>
      <c r="HKZ153" s="21"/>
      <c r="HLA153" s="21"/>
      <c r="HLB153" s="21"/>
      <c r="HLC153" s="21"/>
      <c r="HLD153" s="21"/>
      <c r="HLE153" s="21"/>
      <c r="HLF153" s="21"/>
      <c r="HLG153" s="21"/>
      <c r="HLH153" s="21"/>
      <c r="HLI153" s="21"/>
      <c r="HLJ153" s="21"/>
      <c r="HLK153" s="21"/>
      <c r="HLL153" s="21"/>
      <c r="HLM153" s="21"/>
      <c r="HLN153" s="21"/>
      <c r="HLO153" s="21"/>
      <c r="HLP153" s="21"/>
      <c r="HLQ153" s="21"/>
      <c r="HLR153" s="21"/>
      <c r="HLS153" s="21"/>
      <c r="HLT153" s="21"/>
      <c r="HLU153" s="21"/>
      <c r="HLV153" s="21"/>
      <c r="HLW153" s="21"/>
      <c r="HLX153" s="21"/>
      <c r="HLY153" s="21"/>
      <c r="HLZ153" s="21"/>
      <c r="HMA153" s="21"/>
      <c r="HMB153" s="21"/>
      <c r="HMC153" s="21"/>
      <c r="HMD153" s="21"/>
      <c r="HME153" s="21"/>
      <c r="HMF153" s="21"/>
      <c r="HMG153" s="21"/>
      <c r="HMH153" s="21"/>
      <c r="HMI153" s="21"/>
      <c r="HMJ153" s="21"/>
      <c r="HMK153" s="21"/>
      <c r="HML153" s="21"/>
      <c r="HMM153" s="21"/>
      <c r="HMN153" s="21"/>
      <c r="HMO153" s="21"/>
      <c r="HMP153" s="21"/>
      <c r="HMQ153" s="21"/>
      <c r="HMR153" s="21"/>
      <c r="HMS153" s="21"/>
      <c r="HMT153" s="21"/>
      <c r="HMU153" s="21"/>
      <c r="HMV153" s="21"/>
      <c r="HMW153" s="21"/>
      <c r="HMX153" s="21"/>
      <c r="HMY153" s="21"/>
      <c r="HMZ153" s="21"/>
      <c r="HNA153" s="21"/>
      <c r="HNB153" s="21"/>
      <c r="HNC153" s="21"/>
      <c r="HND153" s="21"/>
      <c r="HNE153" s="21"/>
      <c r="HNF153" s="21"/>
      <c r="HNG153" s="21"/>
      <c r="HNH153" s="21"/>
      <c r="HNI153" s="21"/>
      <c r="HNJ153" s="21"/>
      <c r="HNK153" s="21"/>
      <c r="HNL153" s="21"/>
      <c r="HNM153" s="21"/>
      <c r="HNN153" s="21"/>
      <c r="HNO153" s="21"/>
      <c r="HNP153" s="21"/>
      <c r="HNQ153" s="21"/>
      <c r="HNR153" s="21"/>
      <c r="HNS153" s="21"/>
      <c r="HNT153" s="21"/>
      <c r="HNU153" s="21"/>
      <c r="HNV153" s="21"/>
      <c r="HNW153" s="21"/>
      <c r="HNX153" s="21"/>
      <c r="HNY153" s="21"/>
      <c r="HNZ153" s="21"/>
      <c r="HOA153" s="21"/>
      <c r="HOB153" s="21"/>
      <c r="HOC153" s="21"/>
      <c r="HOD153" s="21"/>
      <c r="HOE153" s="21"/>
      <c r="HOF153" s="21"/>
      <c r="HOG153" s="21"/>
      <c r="HOH153" s="21"/>
      <c r="HOI153" s="21"/>
      <c r="HOJ153" s="21"/>
      <c r="HOK153" s="21"/>
      <c r="HOL153" s="21"/>
      <c r="HOM153" s="21"/>
      <c r="HON153" s="21"/>
      <c r="HOO153" s="21"/>
      <c r="HOP153" s="21"/>
      <c r="HOQ153" s="21"/>
      <c r="HOR153" s="21"/>
      <c r="HOS153" s="21"/>
      <c r="HOT153" s="21"/>
      <c r="HOU153" s="21"/>
      <c r="HOV153" s="21"/>
      <c r="HOW153" s="21"/>
      <c r="HOX153" s="21"/>
      <c r="HOY153" s="21"/>
      <c r="HOZ153" s="21"/>
      <c r="HPA153" s="21"/>
      <c r="HPB153" s="21"/>
      <c r="HPC153" s="21"/>
      <c r="HPD153" s="21"/>
      <c r="HPE153" s="21"/>
      <c r="HPF153" s="21"/>
      <c r="HPG153" s="21"/>
      <c r="HPH153" s="21"/>
      <c r="HPI153" s="21"/>
      <c r="HPJ153" s="21"/>
      <c r="HPK153" s="21"/>
      <c r="HPL153" s="21"/>
      <c r="HPM153" s="21"/>
      <c r="HPN153" s="21"/>
      <c r="HPO153" s="21"/>
      <c r="HPP153" s="21"/>
      <c r="HPQ153" s="21"/>
      <c r="HPR153" s="21"/>
      <c r="HPS153" s="21"/>
      <c r="HPT153" s="21"/>
      <c r="HPU153" s="21"/>
      <c r="HPV153" s="21"/>
      <c r="HPW153" s="21"/>
      <c r="HPX153" s="21"/>
      <c r="HPY153" s="21"/>
      <c r="HPZ153" s="21"/>
      <c r="HQA153" s="21"/>
      <c r="HQB153" s="21"/>
      <c r="HQC153" s="21"/>
      <c r="HQD153" s="21"/>
      <c r="HQE153" s="21"/>
      <c r="HQF153" s="21"/>
      <c r="HQG153" s="21"/>
      <c r="HQH153" s="21"/>
      <c r="HQI153" s="21"/>
      <c r="HQJ153" s="21"/>
      <c r="HQK153" s="21"/>
      <c r="HQL153" s="21"/>
      <c r="HQM153" s="21"/>
      <c r="HQN153" s="21"/>
      <c r="HQO153" s="21"/>
      <c r="HQP153" s="21"/>
      <c r="HQQ153" s="21"/>
      <c r="HQR153" s="21"/>
      <c r="HQS153" s="21"/>
      <c r="HQT153" s="21"/>
      <c r="HQU153" s="21"/>
      <c r="HQV153" s="21"/>
      <c r="HQW153" s="21"/>
      <c r="HQX153" s="21"/>
      <c r="HQY153" s="21"/>
      <c r="HQZ153" s="21"/>
      <c r="HRA153" s="21"/>
      <c r="HRB153" s="21"/>
      <c r="HRC153" s="21"/>
      <c r="HRD153" s="21"/>
      <c r="HRE153" s="21"/>
      <c r="HRF153" s="21"/>
      <c r="HRG153" s="21"/>
      <c r="HRH153" s="21"/>
      <c r="HRI153" s="21"/>
      <c r="HRJ153" s="21"/>
      <c r="HRK153" s="21"/>
      <c r="HRL153" s="21"/>
      <c r="HRM153" s="21"/>
      <c r="HRN153" s="21"/>
      <c r="HRO153" s="21"/>
      <c r="HRP153" s="21"/>
      <c r="HRQ153" s="21"/>
      <c r="HRR153" s="21"/>
      <c r="HRS153" s="21"/>
      <c r="HRT153" s="21"/>
      <c r="HRU153" s="21"/>
      <c r="HRV153" s="21"/>
      <c r="HRW153" s="21"/>
      <c r="HRX153" s="21"/>
      <c r="HRY153" s="21"/>
      <c r="HRZ153" s="21"/>
      <c r="HSA153" s="21"/>
      <c r="HSB153" s="21"/>
      <c r="HSC153" s="21"/>
      <c r="HSD153" s="21"/>
      <c r="HSE153" s="21"/>
      <c r="HSF153" s="21"/>
      <c r="HSG153" s="21"/>
      <c r="HSH153" s="21"/>
      <c r="HSI153" s="21"/>
      <c r="HSJ153" s="21"/>
      <c r="HSK153" s="21"/>
      <c r="HSL153" s="21"/>
      <c r="HSM153" s="21"/>
      <c r="HSN153" s="21"/>
      <c r="HSO153" s="21"/>
      <c r="HSP153" s="21"/>
      <c r="HSQ153" s="21"/>
      <c r="HSR153" s="21"/>
      <c r="HSS153" s="21"/>
      <c r="HST153" s="21"/>
      <c r="HSU153" s="21"/>
      <c r="HSV153" s="21"/>
      <c r="HSW153" s="21"/>
      <c r="HSX153" s="21"/>
      <c r="HSY153" s="21"/>
      <c r="HSZ153" s="21"/>
      <c r="HTA153" s="21"/>
      <c r="HTB153" s="21"/>
      <c r="HTC153" s="21"/>
      <c r="HTD153" s="21"/>
      <c r="HTE153" s="21"/>
      <c r="HTF153" s="21"/>
      <c r="HTG153" s="21"/>
      <c r="HTH153" s="21"/>
      <c r="HTI153" s="21"/>
      <c r="HTJ153" s="21"/>
      <c r="HTK153" s="21"/>
      <c r="HTL153" s="21"/>
      <c r="HTM153" s="21"/>
      <c r="HTN153" s="21"/>
      <c r="HTO153" s="21"/>
      <c r="HTP153" s="21"/>
      <c r="HTQ153" s="21"/>
      <c r="HTR153" s="21"/>
      <c r="HTS153" s="21"/>
      <c r="HTT153" s="21"/>
      <c r="HTU153" s="21"/>
      <c r="HTV153" s="21"/>
      <c r="HTW153" s="21"/>
      <c r="HTX153" s="21"/>
      <c r="HTY153" s="21"/>
      <c r="HTZ153" s="21"/>
      <c r="HUA153" s="21"/>
      <c r="HUB153" s="21"/>
      <c r="HUC153" s="21"/>
      <c r="HUD153" s="21"/>
      <c r="HUE153" s="21"/>
      <c r="HUF153" s="21"/>
      <c r="HUG153" s="21"/>
      <c r="HUH153" s="21"/>
      <c r="HUI153" s="21"/>
      <c r="HUJ153" s="21"/>
      <c r="HUK153" s="21"/>
      <c r="HUL153" s="21"/>
      <c r="HUM153" s="21"/>
      <c r="HUN153" s="21"/>
      <c r="HUO153" s="21"/>
      <c r="HUP153" s="21"/>
      <c r="HUQ153" s="21"/>
      <c r="HUR153" s="21"/>
      <c r="HUS153" s="21"/>
      <c r="HUT153" s="21"/>
      <c r="HUU153" s="21"/>
      <c r="HUV153" s="21"/>
      <c r="HUW153" s="21"/>
      <c r="HUX153" s="21"/>
      <c r="HUY153" s="21"/>
      <c r="HUZ153" s="21"/>
      <c r="HVA153" s="21"/>
      <c r="HVB153" s="21"/>
      <c r="HVC153" s="21"/>
      <c r="HVD153" s="21"/>
      <c r="HVE153" s="21"/>
      <c r="HVF153" s="21"/>
      <c r="HVG153" s="21"/>
      <c r="HVH153" s="21"/>
      <c r="HVI153" s="21"/>
      <c r="HVJ153" s="21"/>
      <c r="HVK153" s="21"/>
      <c r="HVL153" s="21"/>
      <c r="HVM153" s="21"/>
      <c r="HVN153" s="21"/>
      <c r="HVO153" s="21"/>
      <c r="HVP153" s="21"/>
      <c r="HVQ153" s="21"/>
      <c r="HVR153" s="21"/>
      <c r="HVS153" s="21"/>
      <c r="HVT153" s="21"/>
      <c r="HVU153" s="21"/>
      <c r="HVV153" s="21"/>
      <c r="HVW153" s="21"/>
      <c r="HVX153" s="21"/>
      <c r="HVY153" s="21"/>
      <c r="HVZ153" s="21"/>
      <c r="HWA153" s="21"/>
      <c r="HWB153" s="21"/>
      <c r="HWC153" s="21"/>
      <c r="HWD153" s="21"/>
      <c r="HWE153" s="21"/>
      <c r="HWF153" s="21"/>
      <c r="HWG153" s="21"/>
      <c r="HWH153" s="21"/>
      <c r="HWI153" s="21"/>
      <c r="HWJ153" s="21"/>
      <c r="HWK153" s="21"/>
      <c r="HWL153" s="21"/>
      <c r="HWM153" s="21"/>
      <c r="HWN153" s="21"/>
      <c r="HWO153" s="21"/>
      <c r="HWP153" s="21"/>
      <c r="HWQ153" s="21"/>
      <c r="HWR153" s="21"/>
      <c r="HWS153" s="21"/>
      <c r="HWT153" s="21"/>
      <c r="HWU153" s="21"/>
      <c r="HWV153" s="21"/>
      <c r="HWW153" s="21"/>
      <c r="HWX153" s="21"/>
      <c r="HWY153" s="21"/>
      <c r="HWZ153" s="21"/>
      <c r="HXA153" s="21"/>
      <c r="HXB153" s="21"/>
      <c r="HXC153" s="21"/>
      <c r="HXD153" s="21"/>
      <c r="HXE153" s="21"/>
      <c r="HXF153" s="21"/>
      <c r="HXG153" s="21"/>
      <c r="HXH153" s="21"/>
      <c r="HXI153" s="21"/>
      <c r="HXJ153" s="21"/>
      <c r="HXK153" s="21"/>
      <c r="HXL153" s="21"/>
      <c r="HXM153" s="21"/>
      <c r="HXN153" s="21"/>
      <c r="HXO153" s="21"/>
      <c r="HXP153" s="21"/>
      <c r="HXQ153" s="21"/>
      <c r="HXR153" s="21"/>
      <c r="HXS153" s="21"/>
      <c r="HXT153" s="21"/>
      <c r="HXU153" s="21"/>
      <c r="HXV153" s="21"/>
      <c r="HXW153" s="21"/>
      <c r="HXX153" s="21"/>
      <c r="HXY153" s="21"/>
      <c r="HXZ153" s="21"/>
      <c r="HYA153" s="21"/>
      <c r="HYB153" s="21"/>
      <c r="HYC153" s="21"/>
      <c r="HYD153" s="21"/>
      <c r="HYE153" s="21"/>
      <c r="HYF153" s="21"/>
      <c r="HYG153" s="21"/>
      <c r="HYH153" s="21"/>
      <c r="HYI153" s="21"/>
      <c r="HYJ153" s="21"/>
      <c r="HYK153" s="21"/>
      <c r="HYL153" s="21"/>
      <c r="HYM153" s="21"/>
      <c r="HYN153" s="21"/>
      <c r="HYO153" s="21"/>
      <c r="HYP153" s="21"/>
      <c r="HYQ153" s="21"/>
      <c r="HYR153" s="21"/>
      <c r="HYS153" s="21"/>
      <c r="HYT153" s="21"/>
      <c r="HYU153" s="21"/>
      <c r="HYV153" s="21"/>
      <c r="HYW153" s="21"/>
      <c r="HYX153" s="21"/>
      <c r="HYY153" s="21"/>
      <c r="HYZ153" s="21"/>
      <c r="HZA153" s="21"/>
      <c r="HZB153" s="21"/>
      <c r="HZC153" s="21"/>
      <c r="HZD153" s="21"/>
      <c r="HZE153" s="21"/>
      <c r="HZF153" s="21"/>
      <c r="HZG153" s="21"/>
      <c r="HZH153" s="21"/>
      <c r="HZI153" s="21"/>
      <c r="HZJ153" s="21"/>
      <c r="HZK153" s="21"/>
      <c r="HZL153" s="21"/>
      <c r="HZM153" s="21"/>
      <c r="HZN153" s="21"/>
      <c r="HZO153" s="21"/>
      <c r="HZP153" s="21"/>
      <c r="HZQ153" s="21"/>
      <c r="HZR153" s="21"/>
      <c r="HZS153" s="21"/>
      <c r="HZT153" s="21"/>
      <c r="HZU153" s="21"/>
      <c r="HZV153" s="21"/>
      <c r="HZW153" s="21"/>
      <c r="HZX153" s="21"/>
      <c r="HZY153" s="21"/>
      <c r="HZZ153" s="21"/>
      <c r="IAA153" s="21"/>
      <c r="IAB153" s="21"/>
      <c r="IAC153" s="21"/>
      <c r="IAD153" s="21"/>
      <c r="IAE153" s="21"/>
      <c r="IAF153" s="21"/>
      <c r="IAG153" s="21"/>
      <c r="IAH153" s="21"/>
      <c r="IAI153" s="21"/>
      <c r="IAJ153" s="21"/>
      <c r="IAK153" s="21"/>
      <c r="IAL153" s="21"/>
      <c r="IAM153" s="21"/>
      <c r="IAN153" s="21"/>
      <c r="IAO153" s="21"/>
      <c r="IAP153" s="21"/>
      <c r="IAQ153" s="21"/>
      <c r="IAR153" s="21"/>
      <c r="IAS153" s="21"/>
      <c r="IAT153" s="21"/>
      <c r="IAU153" s="21"/>
      <c r="IAV153" s="21"/>
      <c r="IAW153" s="21"/>
      <c r="IAX153" s="21"/>
      <c r="IAY153" s="21"/>
      <c r="IAZ153" s="21"/>
      <c r="IBA153" s="21"/>
      <c r="IBB153" s="21"/>
      <c r="IBC153" s="21"/>
      <c r="IBD153" s="21"/>
      <c r="IBE153" s="21"/>
      <c r="IBF153" s="21"/>
      <c r="IBG153" s="21"/>
      <c r="IBH153" s="21"/>
      <c r="IBI153" s="21"/>
      <c r="IBJ153" s="21"/>
      <c r="IBK153" s="21"/>
      <c r="IBL153" s="21"/>
      <c r="IBM153" s="21"/>
      <c r="IBN153" s="21"/>
      <c r="IBO153" s="21"/>
      <c r="IBP153" s="21"/>
      <c r="IBQ153" s="21"/>
      <c r="IBR153" s="21"/>
      <c r="IBS153" s="21"/>
      <c r="IBT153" s="21"/>
      <c r="IBU153" s="21"/>
      <c r="IBV153" s="21"/>
      <c r="IBW153" s="21"/>
      <c r="IBX153" s="21"/>
      <c r="IBY153" s="21"/>
      <c r="IBZ153" s="21"/>
      <c r="ICA153" s="21"/>
      <c r="ICB153" s="21"/>
      <c r="ICC153" s="21"/>
      <c r="ICD153" s="21"/>
      <c r="ICE153" s="21"/>
      <c r="ICF153" s="21"/>
      <c r="ICG153" s="21"/>
      <c r="ICH153" s="21"/>
      <c r="ICI153" s="21"/>
      <c r="ICJ153" s="21"/>
      <c r="ICK153" s="21"/>
      <c r="ICL153" s="21"/>
      <c r="ICM153" s="21"/>
      <c r="ICN153" s="21"/>
      <c r="ICO153" s="21"/>
      <c r="ICP153" s="21"/>
      <c r="ICQ153" s="21"/>
      <c r="ICR153" s="21"/>
      <c r="ICS153" s="21"/>
      <c r="ICT153" s="21"/>
      <c r="ICU153" s="21"/>
      <c r="ICV153" s="21"/>
      <c r="ICW153" s="21"/>
      <c r="ICX153" s="21"/>
      <c r="ICY153" s="21"/>
      <c r="ICZ153" s="21"/>
      <c r="IDA153" s="21"/>
      <c r="IDB153" s="21"/>
      <c r="IDC153" s="21"/>
      <c r="IDD153" s="21"/>
      <c r="IDE153" s="21"/>
      <c r="IDF153" s="21"/>
      <c r="IDG153" s="21"/>
      <c r="IDH153" s="21"/>
      <c r="IDI153" s="21"/>
      <c r="IDJ153" s="21"/>
      <c r="IDK153" s="21"/>
      <c r="IDL153" s="21"/>
      <c r="IDM153" s="21"/>
      <c r="IDN153" s="21"/>
      <c r="IDO153" s="21"/>
      <c r="IDP153" s="21"/>
      <c r="IDQ153" s="21"/>
      <c r="IDR153" s="21"/>
      <c r="IDS153" s="21"/>
      <c r="IDT153" s="21"/>
      <c r="IDU153" s="21"/>
      <c r="IDV153" s="21"/>
      <c r="IDW153" s="21"/>
      <c r="IDX153" s="21"/>
      <c r="IDY153" s="21"/>
      <c r="IDZ153" s="21"/>
      <c r="IEA153" s="21"/>
      <c r="IEB153" s="21"/>
      <c r="IEC153" s="21"/>
      <c r="IED153" s="21"/>
      <c r="IEE153" s="21"/>
      <c r="IEF153" s="21"/>
      <c r="IEG153" s="21"/>
      <c r="IEH153" s="21"/>
      <c r="IEI153" s="21"/>
      <c r="IEJ153" s="21"/>
      <c r="IEK153" s="21"/>
      <c r="IEL153" s="21"/>
      <c r="IEM153" s="21"/>
      <c r="IEN153" s="21"/>
      <c r="IEO153" s="21"/>
      <c r="IEP153" s="21"/>
      <c r="IEQ153" s="21"/>
      <c r="IER153" s="21"/>
      <c r="IES153" s="21"/>
      <c r="IET153" s="21"/>
      <c r="IEU153" s="21"/>
      <c r="IEV153" s="21"/>
      <c r="IEW153" s="21"/>
      <c r="IEX153" s="21"/>
      <c r="IEY153" s="21"/>
      <c r="IEZ153" s="21"/>
      <c r="IFA153" s="21"/>
      <c r="IFB153" s="21"/>
      <c r="IFC153" s="21"/>
      <c r="IFD153" s="21"/>
      <c r="IFE153" s="21"/>
      <c r="IFF153" s="21"/>
      <c r="IFG153" s="21"/>
      <c r="IFH153" s="21"/>
      <c r="IFI153" s="21"/>
      <c r="IFJ153" s="21"/>
      <c r="IFK153" s="21"/>
      <c r="IFL153" s="21"/>
      <c r="IFM153" s="21"/>
      <c r="IFN153" s="21"/>
      <c r="IFO153" s="21"/>
      <c r="IFP153" s="21"/>
      <c r="IFQ153" s="21"/>
      <c r="IFR153" s="21"/>
      <c r="IFS153" s="21"/>
      <c r="IFT153" s="21"/>
      <c r="IFU153" s="21"/>
      <c r="IFV153" s="21"/>
      <c r="IFW153" s="21"/>
      <c r="IFX153" s="21"/>
      <c r="IFY153" s="21"/>
      <c r="IFZ153" s="21"/>
      <c r="IGA153" s="21"/>
      <c r="IGB153" s="21"/>
      <c r="IGC153" s="21"/>
      <c r="IGD153" s="21"/>
      <c r="IGE153" s="21"/>
      <c r="IGF153" s="21"/>
      <c r="IGG153" s="21"/>
      <c r="IGH153" s="21"/>
      <c r="IGI153" s="21"/>
      <c r="IGJ153" s="21"/>
      <c r="IGK153" s="21"/>
      <c r="IGL153" s="21"/>
      <c r="IGM153" s="21"/>
      <c r="IGN153" s="21"/>
      <c r="IGO153" s="21"/>
      <c r="IGP153" s="21"/>
      <c r="IGQ153" s="21"/>
      <c r="IGR153" s="21"/>
      <c r="IGS153" s="21"/>
      <c r="IGT153" s="21"/>
      <c r="IGU153" s="21"/>
      <c r="IGV153" s="21"/>
      <c r="IGW153" s="21"/>
      <c r="IGX153" s="21"/>
      <c r="IGY153" s="21"/>
      <c r="IGZ153" s="21"/>
      <c r="IHA153" s="21"/>
      <c r="IHB153" s="21"/>
      <c r="IHC153" s="21"/>
      <c r="IHD153" s="21"/>
      <c r="IHE153" s="21"/>
      <c r="IHF153" s="21"/>
      <c r="IHG153" s="21"/>
      <c r="IHH153" s="21"/>
      <c r="IHI153" s="21"/>
      <c r="IHJ153" s="21"/>
      <c r="IHK153" s="21"/>
      <c r="IHL153" s="21"/>
      <c r="IHM153" s="21"/>
      <c r="IHN153" s="21"/>
      <c r="IHO153" s="21"/>
      <c r="IHP153" s="21"/>
      <c r="IHQ153" s="21"/>
      <c r="IHR153" s="21"/>
      <c r="IHS153" s="21"/>
      <c r="IHT153" s="21"/>
      <c r="IHU153" s="21"/>
      <c r="IHV153" s="21"/>
      <c r="IHW153" s="21"/>
      <c r="IHX153" s="21"/>
      <c r="IHY153" s="21"/>
      <c r="IHZ153" s="21"/>
      <c r="IIA153" s="21"/>
      <c r="IIB153" s="21"/>
      <c r="IIC153" s="21"/>
      <c r="IID153" s="21"/>
      <c r="IIE153" s="21"/>
      <c r="IIF153" s="21"/>
      <c r="IIG153" s="21"/>
      <c r="IIH153" s="21"/>
      <c r="III153" s="21"/>
      <c r="IIJ153" s="21"/>
      <c r="IIK153" s="21"/>
      <c r="IIL153" s="21"/>
      <c r="IIM153" s="21"/>
      <c r="IIN153" s="21"/>
      <c r="IIO153" s="21"/>
      <c r="IIP153" s="21"/>
      <c r="IIQ153" s="21"/>
      <c r="IIR153" s="21"/>
      <c r="IIS153" s="21"/>
      <c r="IIT153" s="21"/>
      <c r="IIU153" s="21"/>
      <c r="IIV153" s="21"/>
      <c r="IIW153" s="21"/>
      <c r="IIX153" s="21"/>
      <c r="IIY153" s="21"/>
      <c r="IIZ153" s="21"/>
      <c r="IJA153" s="21"/>
      <c r="IJB153" s="21"/>
      <c r="IJC153" s="21"/>
      <c r="IJD153" s="21"/>
      <c r="IJE153" s="21"/>
      <c r="IJF153" s="21"/>
      <c r="IJG153" s="21"/>
      <c r="IJH153" s="21"/>
      <c r="IJI153" s="21"/>
      <c r="IJJ153" s="21"/>
      <c r="IJK153" s="21"/>
      <c r="IJL153" s="21"/>
      <c r="IJM153" s="21"/>
      <c r="IJN153" s="21"/>
      <c r="IJO153" s="21"/>
      <c r="IJP153" s="21"/>
      <c r="IJQ153" s="21"/>
      <c r="IJR153" s="21"/>
      <c r="IJS153" s="21"/>
      <c r="IJT153" s="21"/>
      <c r="IJU153" s="21"/>
      <c r="IJV153" s="21"/>
      <c r="IJW153" s="21"/>
      <c r="IJX153" s="21"/>
      <c r="IJY153" s="21"/>
      <c r="IJZ153" s="21"/>
      <c r="IKA153" s="21"/>
      <c r="IKB153" s="21"/>
      <c r="IKC153" s="21"/>
      <c r="IKD153" s="21"/>
      <c r="IKE153" s="21"/>
      <c r="IKF153" s="21"/>
      <c r="IKG153" s="21"/>
      <c r="IKH153" s="21"/>
      <c r="IKI153" s="21"/>
      <c r="IKJ153" s="21"/>
      <c r="IKK153" s="21"/>
      <c r="IKL153" s="21"/>
      <c r="IKM153" s="21"/>
      <c r="IKN153" s="21"/>
      <c r="IKO153" s="21"/>
      <c r="IKP153" s="21"/>
      <c r="IKQ153" s="21"/>
      <c r="IKR153" s="21"/>
      <c r="IKS153" s="21"/>
      <c r="IKT153" s="21"/>
      <c r="IKU153" s="21"/>
      <c r="IKV153" s="21"/>
      <c r="IKW153" s="21"/>
      <c r="IKX153" s="21"/>
      <c r="IKY153" s="21"/>
      <c r="IKZ153" s="21"/>
      <c r="ILA153" s="21"/>
      <c r="ILB153" s="21"/>
      <c r="ILC153" s="21"/>
      <c r="ILD153" s="21"/>
      <c r="ILE153" s="21"/>
      <c r="ILF153" s="21"/>
      <c r="ILG153" s="21"/>
      <c r="ILH153" s="21"/>
      <c r="ILI153" s="21"/>
      <c r="ILJ153" s="21"/>
      <c r="ILK153" s="21"/>
      <c r="ILL153" s="21"/>
      <c r="ILM153" s="21"/>
      <c r="ILN153" s="21"/>
      <c r="ILO153" s="21"/>
      <c r="ILP153" s="21"/>
      <c r="ILQ153" s="21"/>
      <c r="ILR153" s="21"/>
      <c r="ILS153" s="21"/>
      <c r="ILT153" s="21"/>
      <c r="ILU153" s="21"/>
      <c r="ILV153" s="21"/>
      <c r="ILW153" s="21"/>
      <c r="ILX153" s="21"/>
      <c r="ILY153" s="21"/>
      <c r="ILZ153" s="21"/>
      <c r="IMA153" s="21"/>
      <c r="IMB153" s="21"/>
      <c r="IMC153" s="21"/>
      <c r="IMD153" s="21"/>
      <c r="IME153" s="21"/>
      <c r="IMF153" s="21"/>
      <c r="IMG153" s="21"/>
      <c r="IMH153" s="21"/>
      <c r="IMI153" s="21"/>
      <c r="IMJ153" s="21"/>
      <c r="IMK153" s="21"/>
      <c r="IML153" s="21"/>
      <c r="IMM153" s="21"/>
      <c r="IMN153" s="21"/>
      <c r="IMO153" s="21"/>
      <c r="IMP153" s="21"/>
      <c r="IMQ153" s="21"/>
      <c r="IMR153" s="21"/>
      <c r="IMS153" s="21"/>
      <c r="IMT153" s="21"/>
      <c r="IMU153" s="21"/>
      <c r="IMV153" s="21"/>
      <c r="IMW153" s="21"/>
      <c r="IMX153" s="21"/>
      <c r="IMY153" s="21"/>
      <c r="IMZ153" s="21"/>
      <c r="INA153" s="21"/>
      <c r="INB153" s="21"/>
      <c r="INC153" s="21"/>
      <c r="IND153" s="21"/>
      <c r="INE153" s="21"/>
      <c r="INF153" s="21"/>
      <c r="ING153" s="21"/>
      <c r="INH153" s="21"/>
      <c r="INI153" s="21"/>
      <c r="INJ153" s="21"/>
      <c r="INK153" s="21"/>
      <c r="INL153" s="21"/>
      <c r="INM153" s="21"/>
      <c r="INN153" s="21"/>
      <c r="INO153" s="21"/>
      <c r="INP153" s="21"/>
      <c r="INQ153" s="21"/>
      <c r="INR153" s="21"/>
      <c r="INS153" s="21"/>
      <c r="INT153" s="21"/>
      <c r="INU153" s="21"/>
      <c r="INV153" s="21"/>
      <c r="INW153" s="21"/>
      <c r="INX153" s="21"/>
      <c r="INY153" s="21"/>
      <c r="INZ153" s="21"/>
      <c r="IOA153" s="21"/>
      <c r="IOB153" s="21"/>
      <c r="IOC153" s="21"/>
      <c r="IOD153" s="21"/>
      <c r="IOE153" s="21"/>
      <c r="IOF153" s="21"/>
      <c r="IOG153" s="21"/>
      <c r="IOH153" s="21"/>
      <c r="IOI153" s="21"/>
      <c r="IOJ153" s="21"/>
      <c r="IOK153" s="21"/>
      <c r="IOL153" s="21"/>
      <c r="IOM153" s="21"/>
      <c r="ION153" s="21"/>
      <c r="IOO153" s="21"/>
      <c r="IOP153" s="21"/>
      <c r="IOQ153" s="21"/>
      <c r="IOR153" s="21"/>
      <c r="IOS153" s="21"/>
      <c r="IOT153" s="21"/>
      <c r="IOU153" s="21"/>
      <c r="IOV153" s="21"/>
      <c r="IOW153" s="21"/>
      <c r="IOX153" s="21"/>
      <c r="IOY153" s="21"/>
      <c r="IOZ153" s="21"/>
      <c r="IPA153" s="21"/>
      <c r="IPB153" s="21"/>
      <c r="IPC153" s="21"/>
      <c r="IPD153" s="21"/>
      <c r="IPE153" s="21"/>
      <c r="IPF153" s="21"/>
      <c r="IPG153" s="21"/>
      <c r="IPH153" s="21"/>
      <c r="IPI153" s="21"/>
      <c r="IPJ153" s="21"/>
      <c r="IPK153" s="21"/>
      <c r="IPL153" s="21"/>
      <c r="IPM153" s="21"/>
      <c r="IPN153" s="21"/>
      <c r="IPO153" s="21"/>
      <c r="IPP153" s="21"/>
      <c r="IPQ153" s="21"/>
      <c r="IPR153" s="21"/>
      <c r="IPS153" s="21"/>
      <c r="IPT153" s="21"/>
      <c r="IPU153" s="21"/>
      <c r="IPV153" s="21"/>
      <c r="IPW153" s="21"/>
      <c r="IPX153" s="21"/>
      <c r="IPY153" s="21"/>
      <c r="IPZ153" s="21"/>
      <c r="IQA153" s="21"/>
      <c r="IQB153" s="21"/>
      <c r="IQC153" s="21"/>
      <c r="IQD153" s="21"/>
      <c r="IQE153" s="21"/>
      <c r="IQF153" s="21"/>
      <c r="IQG153" s="21"/>
      <c r="IQH153" s="21"/>
      <c r="IQI153" s="21"/>
      <c r="IQJ153" s="21"/>
      <c r="IQK153" s="21"/>
      <c r="IQL153" s="21"/>
      <c r="IQM153" s="21"/>
      <c r="IQN153" s="21"/>
      <c r="IQO153" s="21"/>
      <c r="IQP153" s="21"/>
      <c r="IQQ153" s="21"/>
      <c r="IQR153" s="21"/>
      <c r="IQS153" s="21"/>
      <c r="IQT153" s="21"/>
      <c r="IQU153" s="21"/>
      <c r="IQV153" s="21"/>
      <c r="IQW153" s="21"/>
      <c r="IQX153" s="21"/>
      <c r="IQY153" s="21"/>
      <c r="IQZ153" s="21"/>
      <c r="IRA153" s="21"/>
      <c r="IRB153" s="21"/>
      <c r="IRC153" s="21"/>
      <c r="IRD153" s="21"/>
      <c r="IRE153" s="21"/>
      <c r="IRF153" s="21"/>
      <c r="IRG153" s="21"/>
      <c r="IRH153" s="21"/>
      <c r="IRI153" s="21"/>
      <c r="IRJ153" s="21"/>
      <c r="IRK153" s="21"/>
      <c r="IRL153" s="21"/>
      <c r="IRM153" s="21"/>
      <c r="IRN153" s="21"/>
      <c r="IRO153" s="21"/>
      <c r="IRP153" s="21"/>
      <c r="IRQ153" s="21"/>
      <c r="IRR153" s="21"/>
      <c r="IRS153" s="21"/>
      <c r="IRT153" s="21"/>
      <c r="IRU153" s="21"/>
      <c r="IRV153" s="21"/>
      <c r="IRW153" s="21"/>
      <c r="IRX153" s="21"/>
      <c r="IRY153" s="21"/>
      <c r="IRZ153" s="21"/>
      <c r="ISA153" s="21"/>
      <c r="ISB153" s="21"/>
      <c r="ISC153" s="21"/>
      <c r="ISD153" s="21"/>
      <c r="ISE153" s="21"/>
      <c r="ISF153" s="21"/>
      <c r="ISG153" s="21"/>
      <c r="ISH153" s="21"/>
      <c r="ISI153" s="21"/>
      <c r="ISJ153" s="21"/>
      <c r="ISK153" s="21"/>
      <c r="ISL153" s="21"/>
      <c r="ISM153" s="21"/>
      <c r="ISN153" s="21"/>
      <c r="ISO153" s="21"/>
      <c r="ISP153" s="21"/>
      <c r="ISQ153" s="21"/>
      <c r="ISR153" s="21"/>
      <c r="ISS153" s="21"/>
      <c r="IST153" s="21"/>
      <c r="ISU153" s="21"/>
      <c r="ISV153" s="21"/>
      <c r="ISW153" s="21"/>
      <c r="ISX153" s="21"/>
      <c r="ISY153" s="21"/>
      <c r="ISZ153" s="21"/>
      <c r="ITA153" s="21"/>
      <c r="ITB153" s="21"/>
      <c r="ITC153" s="21"/>
      <c r="ITD153" s="21"/>
      <c r="ITE153" s="21"/>
      <c r="ITF153" s="21"/>
      <c r="ITG153" s="21"/>
      <c r="ITH153" s="21"/>
      <c r="ITI153" s="21"/>
      <c r="ITJ153" s="21"/>
      <c r="ITK153" s="21"/>
      <c r="ITL153" s="21"/>
      <c r="ITM153" s="21"/>
      <c r="ITN153" s="21"/>
      <c r="ITO153" s="21"/>
      <c r="ITP153" s="21"/>
      <c r="ITQ153" s="21"/>
      <c r="ITR153" s="21"/>
      <c r="ITS153" s="21"/>
      <c r="ITT153" s="21"/>
      <c r="ITU153" s="21"/>
      <c r="ITV153" s="21"/>
      <c r="ITW153" s="21"/>
      <c r="ITX153" s="21"/>
      <c r="ITY153" s="21"/>
      <c r="ITZ153" s="21"/>
      <c r="IUA153" s="21"/>
      <c r="IUB153" s="21"/>
      <c r="IUC153" s="21"/>
      <c r="IUD153" s="21"/>
      <c r="IUE153" s="21"/>
      <c r="IUF153" s="21"/>
      <c r="IUG153" s="21"/>
      <c r="IUH153" s="21"/>
      <c r="IUI153" s="21"/>
      <c r="IUJ153" s="21"/>
      <c r="IUK153" s="21"/>
      <c r="IUL153" s="21"/>
      <c r="IUM153" s="21"/>
      <c r="IUN153" s="21"/>
      <c r="IUO153" s="21"/>
      <c r="IUP153" s="21"/>
      <c r="IUQ153" s="21"/>
      <c r="IUR153" s="21"/>
      <c r="IUS153" s="21"/>
      <c r="IUT153" s="21"/>
      <c r="IUU153" s="21"/>
      <c r="IUV153" s="21"/>
      <c r="IUW153" s="21"/>
      <c r="IUX153" s="21"/>
      <c r="IUY153" s="21"/>
      <c r="IUZ153" s="21"/>
      <c r="IVA153" s="21"/>
      <c r="IVB153" s="21"/>
      <c r="IVC153" s="21"/>
      <c r="IVD153" s="21"/>
      <c r="IVE153" s="21"/>
      <c r="IVF153" s="21"/>
      <c r="IVG153" s="21"/>
      <c r="IVH153" s="21"/>
      <c r="IVI153" s="21"/>
      <c r="IVJ153" s="21"/>
      <c r="IVK153" s="21"/>
      <c r="IVL153" s="21"/>
      <c r="IVM153" s="21"/>
      <c r="IVN153" s="21"/>
      <c r="IVO153" s="21"/>
      <c r="IVP153" s="21"/>
      <c r="IVQ153" s="21"/>
      <c r="IVR153" s="21"/>
      <c r="IVS153" s="21"/>
      <c r="IVT153" s="21"/>
      <c r="IVU153" s="21"/>
      <c r="IVV153" s="21"/>
      <c r="IVW153" s="21"/>
      <c r="IVX153" s="21"/>
      <c r="IVY153" s="21"/>
      <c r="IVZ153" s="21"/>
      <c r="IWA153" s="21"/>
      <c r="IWB153" s="21"/>
      <c r="IWC153" s="21"/>
      <c r="IWD153" s="21"/>
      <c r="IWE153" s="21"/>
      <c r="IWF153" s="21"/>
      <c r="IWG153" s="21"/>
      <c r="IWH153" s="21"/>
      <c r="IWI153" s="21"/>
      <c r="IWJ153" s="21"/>
      <c r="IWK153" s="21"/>
      <c r="IWL153" s="21"/>
      <c r="IWM153" s="21"/>
      <c r="IWN153" s="21"/>
      <c r="IWO153" s="21"/>
      <c r="IWP153" s="21"/>
      <c r="IWQ153" s="21"/>
      <c r="IWR153" s="21"/>
      <c r="IWS153" s="21"/>
      <c r="IWT153" s="21"/>
      <c r="IWU153" s="21"/>
      <c r="IWV153" s="21"/>
      <c r="IWW153" s="21"/>
      <c r="IWX153" s="21"/>
      <c r="IWY153" s="21"/>
      <c r="IWZ153" s="21"/>
      <c r="IXA153" s="21"/>
      <c r="IXB153" s="21"/>
      <c r="IXC153" s="21"/>
      <c r="IXD153" s="21"/>
      <c r="IXE153" s="21"/>
      <c r="IXF153" s="21"/>
      <c r="IXG153" s="21"/>
      <c r="IXH153" s="21"/>
      <c r="IXI153" s="21"/>
      <c r="IXJ153" s="21"/>
      <c r="IXK153" s="21"/>
      <c r="IXL153" s="21"/>
      <c r="IXM153" s="21"/>
      <c r="IXN153" s="21"/>
      <c r="IXO153" s="21"/>
      <c r="IXP153" s="21"/>
      <c r="IXQ153" s="21"/>
      <c r="IXR153" s="21"/>
      <c r="IXS153" s="21"/>
      <c r="IXT153" s="21"/>
      <c r="IXU153" s="21"/>
      <c r="IXV153" s="21"/>
      <c r="IXW153" s="21"/>
      <c r="IXX153" s="21"/>
      <c r="IXY153" s="21"/>
      <c r="IXZ153" s="21"/>
      <c r="IYA153" s="21"/>
      <c r="IYB153" s="21"/>
      <c r="IYC153" s="21"/>
      <c r="IYD153" s="21"/>
      <c r="IYE153" s="21"/>
      <c r="IYF153" s="21"/>
      <c r="IYG153" s="21"/>
      <c r="IYH153" s="21"/>
      <c r="IYI153" s="21"/>
      <c r="IYJ153" s="21"/>
      <c r="IYK153" s="21"/>
      <c r="IYL153" s="21"/>
      <c r="IYM153" s="21"/>
      <c r="IYN153" s="21"/>
      <c r="IYO153" s="21"/>
      <c r="IYP153" s="21"/>
      <c r="IYQ153" s="21"/>
      <c r="IYR153" s="21"/>
      <c r="IYS153" s="21"/>
      <c r="IYT153" s="21"/>
      <c r="IYU153" s="21"/>
      <c r="IYV153" s="21"/>
      <c r="IYW153" s="21"/>
      <c r="IYX153" s="21"/>
      <c r="IYY153" s="21"/>
      <c r="IYZ153" s="21"/>
      <c r="IZA153" s="21"/>
      <c r="IZB153" s="21"/>
      <c r="IZC153" s="21"/>
      <c r="IZD153" s="21"/>
      <c r="IZE153" s="21"/>
      <c r="IZF153" s="21"/>
      <c r="IZG153" s="21"/>
      <c r="IZH153" s="21"/>
      <c r="IZI153" s="21"/>
      <c r="IZJ153" s="21"/>
      <c r="IZK153" s="21"/>
      <c r="IZL153" s="21"/>
      <c r="IZM153" s="21"/>
      <c r="IZN153" s="21"/>
      <c r="IZO153" s="21"/>
      <c r="IZP153" s="21"/>
      <c r="IZQ153" s="21"/>
      <c r="IZR153" s="21"/>
      <c r="IZS153" s="21"/>
      <c r="IZT153" s="21"/>
      <c r="IZU153" s="21"/>
      <c r="IZV153" s="21"/>
      <c r="IZW153" s="21"/>
      <c r="IZX153" s="21"/>
      <c r="IZY153" s="21"/>
      <c r="IZZ153" s="21"/>
      <c r="JAA153" s="21"/>
      <c r="JAB153" s="21"/>
      <c r="JAC153" s="21"/>
      <c r="JAD153" s="21"/>
      <c r="JAE153" s="21"/>
      <c r="JAF153" s="21"/>
      <c r="JAG153" s="21"/>
      <c r="JAH153" s="21"/>
      <c r="JAI153" s="21"/>
      <c r="JAJ153" s="21"/>
      <c r="JAK153" s="21"/>
      <c r="JAL153" s="21"/>
      <c r="JAM153" s="21"/>
      <c r="JAN153" s="21"/>
      <c r="JAO153" s="21"/>
      <c r="JAP153" s="21"/>
      <c r="JAQ153" s="21"/>
      <c r="JAR153" s="21"/>
      <c r="JAS153" s="21"/>
      <c r="JAT153" s="21"/>
      <c r="JAU153" s="21"/>
      <c r="JAV153" s="21"/>
      <c r="JAW153" s="21"/>
      <c r="JAX153" s="21"/>
      <c r="JAY153" s="21"/>
      <c r="JAZ153" s="21"/>
      <c r="JBA153" s="21"/>
      <c r="JBB153" s="21"/>
      <c r="JBC153" s="21"/>
      <c r="JBD153" s="21"/>
      <c r="JBE153" s="21"/>
      <c r="JBF153" s="21"/>
      <c r="JBG153" s="21"/>
      <c r="JBH153" s="21"/>
      <c r="JBI153" s="21"/>
      <c r="JBJ153" s="21"/>
      <c r="JBK153" s="21"/>
      <c r="JBL153" s="21"/>
      <c r="JBM153" s="21"/>
      <c r="JBN153" s="21"/>
      <c r="JBO153" s="21"/>
      <c r="JBP153" s="21"/>
      <c r="JBQ153" s="21"/>
      <c r="JBR153" s="21"/>
      <c r="JBS153" s="21"/>
      <c r="JBT153" s="21"/>
      <c r="JBU153" s="21"/>
      <c r="JBV153" s="21"/>
      <c r="JBW153" s="21"/>
      <c r="JBX153" s="21"/>
      <c r="JBY153" s="21"/>
      <c r="JBZ153" s="21"/>
      <c r="JCA153" s="21"/>
      <c r="JCB153" s="21"/>
      <c r="JCC153" s="21"/>
      <c r="JCD153" s="21"/>
      <c r="JCE153" s="21"/>
      <c r="JCF153" s="21"/>
      <c r="JCG153" s="21"/>
      <c r="JCH153" s="21"/>
      <c r="JCI153" s="21"/>
      <c r="JCJ153" s="21"/>
      <c r="JCK153" s="21"/>
      <c r="JCL153" s="21"/>
      <c r="JCM153" s="21"/>
      <c r="JCN153" s="21"/>
      <c r="JCO153" s="21"/>
      <c r="JCP153" s="21"/>
      <c r="JCQ153" s="21"/>
      <c r="JCR153" s="21"/>
      <c r="JCS153" s="21"/>
      <c r="JCT153" s="21"/>
      <c r="JCU153" s="21"/>
      <c r="JCV153" s="21"/>
      <c r="JCW153" s="21"/>
      <c r="JCX153" s="21"/>
      <c r="JCY153" s="21"/>
      <c r="JCZ153" s="21"/>
      <c r="JDA153" s="21"/>
      <c r="JDB153" s="21"/>
      <c r="JDC153" s="21"/>
      <c r="JDD153" s="21"/>
      <c r="JDE153" s="21"/>
      <c r="JDF153" s="21"/>
      <c r="JDG153" s="21"/>
      <c r="JDH153" s="21"/>
      <c r="JDI153" s="21"/>
      <c r="JDJ153" s="21"/>
      <c r="JDK153" s="21"/>
      <c r="JDL153" s="21"/>
      <c r="JDM153" s="21"/>
      <c r="JDN153" s="21"/>
      <c r="JDO153" s="21"/>
      <c r="JDP153" s="21"/>
      <c r="JDQ153" s="21"/>
      <c r="JDR153" s="21"/>
      <c r="JDS153" s="21"/>
      <c r="JDT153" s="21"/>
      <c r="JDU153" s="21"/>
      <c r="JDV153" s="21"/>
      <c r="JDW153" s="21"/>
      <c r="JDX153" s="21"/>
      <c r="JDY153" s="21"/>
      <c r="JDZ153" s="21"/>
      <c r="JEA153" s="21"/>
      <c r="JEB153" s="21"/>
      <c r="JEC153" s="21"/>
      <c r="JED153" s="21"/>
      <c r="JEE153" s="21"/>
      <c r="JEF153" s="21"/>
      <c r="JEG153" s="21"/>
      <c r="JEH153" s="21"/>
      <c r="JEI153" s="21"/>
      <c r="JEJ153" s="21"/>
      <c r="JEK153" s="21"/>
      <c r="JEL153" s="21"/>
      <c r="JEM153" s="21"/>
      <c r="JEN153" s="21"/>
      <c r="JEO153" s="21"/>
      <c r="JEP153" s="21"/>
      <c r="JEQ153" s="21"/>
      <c r="JER153" s="21"/>
      <c r="JES153" s="21"/>
      <c r="JET153" s="21"/>
      <c r="JEU153" s="21"/>
      <c r="JEV153" s="21"/>
      <c r="JEW153" s="21"/>
      <c r="JEX153" s="21"/>
      <c r="JEY153" s="21"/>
      <c r="JEZ153" s="21"/>
      <c r="JFA153" s="21"/>
      <c r="JFB153" s="21"/>
      <c r="JFC153" s="21"/>
      <c r="JFD153" s="21"/>
      <c r="JFE153" s="21"/>
      <c r="JFF153" s="21"/>
      <c r="JFG153" s="21"/>
      <c r="JFH153" s="21"/>
      <c r="JFI153" s="21"/>
      <c r="JFJ153" s="21"/>
      <c r="JFK153" s="21"/>
      <c r="JFL153" s="21"/>
      <c r="JFM153" s="21"/>
      <c r="JFN153" s="21"/>
      <c r="JFO153" s="21"/>
      <c r="JFP153" s="21"/>
      <c r="JFQ153" s="21"/>
      <c r="JFR153" s="21"/>
      <c r="JFS153" s="21"/>
      <c r="JFT153" s="21"/>
      <c r="JFU153" s="21"/>
      <c r="JFV153" s="21"/>
      <c r="JFW153" s="21"/>
      <c r="JFX153" s="21"/>
      <c r="JFY153" s="21"/>
      <c r="JFZ153" s="21"/>
      <c r="JGA153" s="21"/>
      <c r="JGB153" s="21"/>
      <c r="JGC153" s="21"/>
      <c r="JGD153" s="21"/>
      <c r="JGE153" s="21"/>
      <c r="JGF153" s="21"/>
      <c r="JGG153" s="21"/>
      <c r="JGH153" s="21"/>
      <c r="JGI153" s="21"/>
      <c r="JGJ153" s="21"/>
      <c r="JGK153" s="21"/>
      <c r="JGL153" s="21"/>
      <c r="JGM153" s="21"/>
      <c r="JGN153" s="21"/>
      <c r="JGO153" s="21"/>
      <c r="JGP153" s="21"/>
      <c r="JGQ153" s="21"/>
      <c r="JGR153" s="21"/>
      <c r="JGS153" s="21"/>
      <c r="JGT153" s="21"/>
      <c r="JGU153" s="21"/>
      <c r="JGV153" s="21"/>
      <c r="JGW153" s="21"/>
      <c r="JGX153" s="21"/>
      <c r="JGY153" s="21"/>
      <c r="JGZ153" s="21"/>
      <c r="JHA153" s="21"/>
      <c r="JHB153" s="21"/>
      <c r="JHC153" s="21"/>
      <c r="JHD153" s="21"/>
      <c r="JHE153" s="21"/>
      <c r="JHF153" s="21"/>
      <c r="JHG153" s="21"/>
      <c r="JHH153" s="21"/>
      <c r="JHI153" s="21"/>
      <c r="JHJ153" s="21"/>
      <c r="JHK153" s="21"/>
      <c r="JHL153" s="21"/>
      <c r="JHM153" s="21"/>
      <c r="JHN153" s="21"/>
      <c r="JHO153" s="21"/>
      <c r="JHP153" s="21"/>
      <c r="JHQ153" s="21"/>
      <c r="JHR153" s="21"/>
      <c r="JHS153" s="21"/>
      <c r="JHT153" s="21"/>
      <c r="JHU153" s="21"/>
      <c r="JHV153" s="21"/>
      <c r="JHW153" s="21"/>
      <c r="JHX153" s="21"/>
      <c r="JHY153" s="21"/>
      <c r="JHZ153" s="21"/>
      <c r="JIA153" s="21"/>
      <c r="JIB153" s="21"/>
      <c r="JIC153" s="21"/>
      <c r="JID153" s="21"/>
      <c r="JIE153" s="21"/>
      <c r="JIF153" s="21"/>
      <c r="JIG153" s="21"/>
      <c r="JIH153" s="21"/>
      <c r="JII153" s="21"/>
      <c r="JIJ153" s="21"/>
      <c r="JIK153" s="21"/>
      <c r="JIL153" s="21"/>
      <c r="JIM153" s="21"/>
      <c r="JIN153" s="21"/>
      <c r="JIO153" s="21"/>
      <c r="JIP153" s="21"/>
      <c r="JIQ153" s="21"/>
      <c r="JIR153" s="21"/>
      <c r="JIS153" s="21"/>
      <c r="JIT153" s="21"/>
      <c r="JIU153" s="21"/>
      <c r="JIV153" s="21"/>
      <c r="JIW153" s="21"/>
      <c r="JIX153" s="21"/>
      <c r="JIY153" s="21"/>
      <c r="JIZ153" s="21"/>
      <c r="JJA153" s="21"/>
      <c r="JJB153" s="21"/>
      <c r="JJC153" s="21"/>
      <c r="JJD153" s="21"/>
      <c r="JJE153" s="21"/>
      <c r="JJF153" s="21"/>
      <c r="JJG153" s="21"/>
      <c r="JJH153" s="21"/>
      <c r="JJI153" s="21"/>
      <c r="JJJ153" s="21"/>
      <c r="JJK153" s="21"/>
      <c r="JJL153" s="21"/>
      <c r="JJM153" s="21"/>
      <c r="JJN153" s="21"/>
      <c r="JJO153" s="21"/>
      <c r="JJP153" s="21"/>
      <c r="JJQ153" s="21"/>
      <c r="JJR153" s="21"/>
      <c r="JJS153" s="21"/>
      <c r="JJT153" s="21"/>
      <c r="JJU153" s="21"/>
      <c r="JJV153" s="21"/>
      <c r="JJW153" s="21"/>
      <c r="JJX153" s="21"/>
      <c r="JJY153" s="21"/>
      <c r="JJZ153" s="21"/>
      <c r="JKA153" s="21"/>
      <c r="JKB153" s="21"/>
      <c r="JKC153" s="21"/>
      <c r="JKD153" s="21"/>
      <c r="JKE153" s="21"/>
      <c r="JKF153" s="21"/>
      <c r="JKG153" s="21"/>
      <c r="JKH153" s="21"/>
      <c r="JKI153" s="21"/>
      <c r="JKJ153" s="21"/>
      <c r="JKK153" s="21"/>
      <c r="JKL153" s="21"/>
      <c r="JKM153" s="21"/>
      <c r="JKN153" s="21"/>
      <c r="JKO153" s="21"/>
      <c r="JKP153" s="21"/>
      <c r="JKQ153" s="21"/>
      <c r="JKR153" s="21"/>
      <c r="JKS153" s="21"/>
      <c r="JKT153" s="21"/>
      <c r="JKU153" s="21"/>
      <c r="JKV153" s="21"/>
      <c r="JKW153" s="21"/>
      <c r="JKX153" s="21"/>
      <c r="JKY153" s="21"/>
      <c r="JKZ153" s="21"/>
      <c r="JLA153" s="21"/>
      <c r="JLB153" s="21"/>
      <c r="JLC153" s="21"/>
      <c r="JLD153" s="21"/>
      <c r="JLE153" s="21"/>
      <c r="JLF153" s="21"/>
      <c r="JLG153" s="21"/>
      <c r="JLH153" s="21"/>
      <c r="JLI153" s="21"/>
      <c r="JLJ153" s="21"/>
      <c r="JLK153" s="21"/>
      <c r="JLL153" s="21"/>
      <c r="JLM153" s="21"/>
      <c r="JLN153" s="21"/>
      <c r="JLO153" s="21"/>
      <c r="JLP153" s="21"/>
      <c r="JLQ153" s="21"/>
      <c r="JLR153" s="21"/>
      <c r="JLS153" s="21"/>
      <c r="JLT153" s="21"/>
      <c r="JLU153" s="21"/>
      <c r="JLV153" s="21"/>
      <c r="JLW153" s="21"/>
      <c r="JLX153" s="21"/>
      <c r="JLY153" s="21"/>
      <c r="JLZ153" s="21"/>
      <c r="JMA153" s="21"/>
      <c r="JMB153" s="21"/>
      <c r="JMC153" s="21"/>
      <c r="JMD153" s="21"/>
      <c r="JME153" s="21"/>
      <c r="JMF153" s="21"/>
      <c r="JMG153" s="21"/>
      <c r="JMH153" s="21"/>
      <c r="JMI153" s="21"/>
      <c r="JMJ153" s="21"/>
      <c r="JMK153" s="21"/>
      <c r="JML153" s="21"/>
      <c r="JMM153" s="21"/>
      <c r="JMN153" s="21"/>
      <c r="JMO153" s="21"/>
      <c r="JMP153" s="21"/>
      <c r="JMQ153" s="21"/>
      <c r="JMR153" s="21"/>
      <c r="JMS153" s="21"/>
      <c r="JMT153" s="21"/>
      <c r="JMU153" s="21"/>
      <c r="JMV153" s="21"/>
      <c r="JMW153" s="21"/>
      <c r="JMX153" s="21"/>
      <c r="JMY153" s="21"/>
      <c r="JMZ153" s="21"/>
      <c r="JNA153" s="21"/>
      <c r="JNB153" s="21"/>
      <c r="JNC153" s="21"/>
      <c r="JND153" s="21"/>
      <c r="JNE153" s="21"/>
      <c r="JNF153" s="21"/>
      <c r="JNG153" s="21"/>
      <c r="JNH153" s="21"/>
      <c r="JNI153" s="21"/>
      <c r="JNJ153" s="21"/>
      <c r="JNK153" s="21"/>
      <c r="JNL153" s="21"/>
      <c r="JNM153" s="21"/>
      <c r="JNN153" s="21"/>
      <c r="JNO153" s="21"/>
      <c r="JNP153" s="21"/>
      <c r="JNQ153" s="21"/>
      <c r="JNR153" s="21"/>
      <c r="JNS153" s="21"/>
      <c r="JNT153" s="21"/>
      <c r="JNU153" s="21"/>
      <c r="JNV153" s="21"/>
      <c r="JNW153" s="21"/>
      <c r="JNX153" s="21"/>
      <c r="JNY153" s="21"/>
      <c r="JNZ153" s="21"/>
      <c r="JOA153" s="21"/>
      <c r="JOB153" s="21"/>
      <c r="JOC153" s="21"/>
      <c r="JOD153" s="21"/>
      <c r="JOE153" s="21"/>
      <c r="JOF153" s="21"/>
      <c r="JOG153" s="21"/>
      <c r="JOH153" s="21"/>
      <c r="JOI153" s="21"/>
      <c r="JOJ153" s="21"/>
      <c r="JOK153" s="21"/>
      <c r="JOL153" s="21"/>
      <c r="JOM153" s="21"/>
      <c r="JON153" s="21"/>
      <c r="JOO153" s="21"/>
      <c r="JOP153" s="21"/>
      <c r="JOQ153" s="21"/>
      <c r="JOR153" s="21"/>
      <c r="JOS153" s="21"/>
      <c r="JOT153" s="21"/>
      <c r="JOU153" s="21"/>
      <c r="JOV153" s="21"/>
      <c r="JOW153" s="21"/>
      <c r="JOX153" s="21"/>
      <c r="JOY153" s="21"/>
      <c r="JOZ153" s="21"/>
      <c r="JPA153" s="21"/>
      <c r="JPB153" s="21"/>
      <c r="JPC153" s="21"/>
      <c r="JPD153" s="21"/>
      <c r="JPE153" s="21"/>
      <c r="JPF153" s="21"/>
      <c r="JPG153" s="21"/>
      <c r="JPH153" s="21"/>
      <c r="JPI153" s="21"/>
      <c r="JPJ153" s="21"/>
      <c r="JPK153" s="21"/>
      <c r="JPL153" s="21"/>
      <c r="JPM153" s="21"/>
      <c r="JPN153" s="21"/>
      <c r="JPO153" s="21"/>
      <c r="JPP153" s="21"/>
      <c r="JPQ153" s="21"/>
      <c r="JPR153" s="21"/>
      <c r="JPS153" s="21"/>
      <c r="JPT153" s="21"/>
      <c r="JPU153" s="21"/>
      <c r="JPV153" s="21"/>
      <c r="JPW153" s="21"/>
      <c r="JPX153" s="21"/>
      <c r="JPY153" s="21"/>
      <c r="JPZ153" s="21"/>
      <c r="JQA153" s="21"/>
      <c r="JQB153" s="21"/>
      <c r="JQC153" s="21"/>
      <c r="JQD153" s="21"/>
      <c r="JQE153" s="21"/>
      <c r="JQF153" s="21"/>
      <c r="JQG153" s="21"/>
      <c r="JQH153" s="21"/>
      <c r="JQI153" s="21"/>
      <c r="JQJ153" s="21"/>
      <c r="JQK153" s="21"/>
      <c r="JQL153" s="21"/>
      <c r="JQM153" s="21"/>
      <c r="JQN153" s="21"/>
      <c r="JQO153" s="21"/>
      <c r="JQP153" s="21"/>
      <c r="JQQ153" s="21"/>
      <c r="JQR153" s="21"/>
      <c r="JQS153" s="21"/>
      <c r="JQT153" s="21"/>
      <c r="JQU153" s="21"/>
      <c r="JQV153" s="21"/>
      <c r="JQW153" s="21"/>
      <c r="JQX153" s="21"/>
      <c r="JQY153" s="21"/>
      <c r="JQZ153" s="21"/>
      <c r="JRA153" s="21"/>
      <c r="JRB153" s="21"/>
      <c r="JRC153" s="21"/>
      <c r="JRD153" s="21"/>
      <c r="JRE153" s="21"/>
      <c r="JRF153" s="21"/>
      <c r="JRG153" s="21"/>
      <c r="JRH153" s="21"/>
      <c r="JRI153" s="21"/>
      <c r="JRJ153" s="21"/>
      <c r="JRK153" s="21"/>
      <c r="JRL153" s="21"/>
      <c r="JRM153" s="21"/>
      <c r="JRN153" s="21"/>
      <c r="JRO153" s="21"/>
      <c r="JRP153" s="21"/>
      <c r="JRQ153" s="21"/>
      <c r="JRR153" s="21"/>
      <c r="JRS153" s="21"/>
      <c r="JRT153" s="21"/>
      <c r="JRU153" s="21"/>
      <c r="JRV153" s="21"/>
      <c r="JRW153" s="21"/>
      <c r="JRX153" s="21"/>
      <c r="JRY153" s="21"/>
      <c r="JRZ153" s="21"/>
      <c r="JSA153" s="21"/>
      <c r="JSB153" s="21"/>
      <c r="JSC153" s="21"/>
      <c r="JSD153" s="21"/>
      <c r="JSE153" s="21"/>
      <c r="JSF153" s="21"/>
      <c r="JSG153" s="21"/>
      <c r="JSH153" s="21"/>
      <c r="JSI153" s="21"/>
      <c r="JSJ153" s="21"/>
      <c r="JSK153" s="21"/>
      <c r="JSL153" s="21"/>
      <c r="JSM153" s="21"/>
      <c r="JSN153" s="21"/>
      <c r="JSO153" s="21"/>
      <c r="JSP153" s="21"/>
      <c r="JSQ153" s="21"/>
      <c r="JSR153" s="21"/>
      <c r="JSS153" s="21"/>
      <c r="JST153" s="21"/>
      <c r="JSU153" s="21"/>
      <c r="JSV153" s="21"/>
      <c r="JSW153" s="21"/>
      <c r="JSX153" s="21"/>
      <c r="JSY153" s="21"/>
      <c r="JSZ153" s="21"/>
      <c r="JTA153" s="21"/>
      <c r="JTB153" s="21"/>
      <c r="JTC153" s="21"/>
      <c r="JTD153" s="21"/>
      <c r="JTE153" s="21"/>
      <c r="JTF153" s="21"/>
      <c r="JTG153" s="21"/>
      <c r="JTH153" s="21"/>
      <c r="JTI153" s="21"/>
      <c r="JTJ153" s="21"/>
      <c r="JTK153" s="21"/>
      <c r="JTL153" s="21"/>
      <c r="JTM153" s="21"/>
      <c r="JTN153" s="21"/>
      <c r="JTO153" s="21"/>
      <c r="JTP153" s="21"/>
      <c r="JTQ153" s="21"/>
      <c r="JTR153" s="21"/>
      <c r="JTS153" s="21"/>
      <c r="JTT153" s="21"/>
      <c r="JTU153" s="21"/>
      <c r="JTV153" s="21"/>
      <c r="JTW153" s="21"/>
      <c r="JTX153" s="21"/>
      <c r="JTY153" s="21"/>
      <c r="JTZ153" s="21"/>
      <c r="JUA153" s="21"/>
      <c r="JUB153" s="21"/>
      <c r="JUC153" s="21"/>
      <c r="JUD153" s="21"/>
      <c r="JUE153" s="21"/>
      <c r="JUF153" s="21"/>
      <c r="JUG153" s="21"/>
      <c r="JUH153" s="21"/>
      <c r="JUI153" s="21"/>
      <c r="JUJ153" s="21"/>
      <c r="JUK153" s="21"/>
      <c r="JUL153" s="21"/>
      <c r="JUM153" s="21"/>
      <c r="JUN153" s="21"/>
      <c r="JUO153" s="21"/>
      <c r="JUP153" s="21"/>
      <c r="JUQ153" s="21"/>
      <c r="JUR153" s="21"/>
      <c r="JUS153" s="21"/>
      <c r="JUT153" s="21"/>
      <c r="JUU153" s="21"/>
      <c r="JUV153" s="21"/>
      <c r="JUW153" s="21"/>
      <c r="JUX153" s="21"/>
      <c r="JUY153" s="21"/>
      <c r="JUZ153" s="21"/>
      <c r="JVA153" s="21"/>
      <c r="JVB153" s="21"/>
      <c r="JVC153" s="21"/>
      <c r="JVD153" s="21"/>
      <c r="JVE153" s="21"/>
      <c r="JVF153" s="21"/>
      <c r="JVG153" s="21"/>
      <c r="JVH153" s="21"/>
      <c r="JVI153" s="21"/>
      <c r="JVJ153" s="21"/>
      <c r="JVK153" s="21"/>
      <c r="JVL153" s="21"/>
      <c r="JVM153" s="21"/>
      <c r="JVN153" s="21"/>
      <c r="JVO153" s="21"/>
      <c r="JVP153" s="21"/>
      <c r="JVQ153" s="21"/>
      <c r="JVR153" s="21"/>
      <c r="JVS153" s="21"/>
      <c r="JVT153" s="21"/>
      <c r="JVU153" s="21"/>
      <c r="JVV153" s="21"/>
      <c r="JVW153" s="21"/>
      <c r="JVX153" s="21"/>
      <c r="JVY153" s="21"/>
      <c r="JVZ153" s="21"/>
      <c r="JWA153" s="21"/>
      <c r="JWB153" s="21"/>
      <c r="JWC153" s="21"/>
      <c r="JWD153" s="21"/>
      <c r="JWE153" s="21"/>
      <c r="JWF153" s="21"/>
      <c r="JWG153" s="21"/>
      <c r="JWH153" s="21"/>
      <c r="JWI153" s="21"/>
      <c r="JWJ153" s="21"/>
      <c r="JWK153" s="21"/>
      <c r="JWL153" s="21"/>
      <c r="JWM153" s="21"/>
      <c r="JWN153" s="21"/>
      <c r="JWO153" s="21"/>
      <c r="JWP153" s="21"/>
      <c r="JWQ153" s="21"/>
      <c r="JWR153" s="21"/>
      <c r="JWS153" s="21"/>
      <c r="JWT153" s="21"/>
      <c r="JWU153" s="21"/>
      <c r="JWV153" s="21"/>
      <c r="JWW153" s="21"/>
      <c r="JWX153" s="21"/>
      <c r="JWY153" s="21"/>
      <c r="JWZ153" s="21"/>
      <c r="JXA153" s="21"/>
      <c r="JXB153" s="21"/>
      <c r="JXC153" s="21"/>
      <c r="JXD153" s="21"/>
      <c r="JXE153" s="21"/>
      <c r="JXF153" s="21"/>
      <c r="JXG153" s="21"/>
      <c r="JXH153" s="21"/>
      <c r="JXI153" s="21"/>
      <c r="JXJ153" s="21"/>
      <c r="JXK153" s="21"/>
      <c r="JXL153" s="21"/>
      <c r="JXM153" s="21"/>
      <c r="JXN153" s="21"/>
      <c r="JXO153" s="21"/>
      <c r="JXP153" s="21"/>
      <c r="JXQ153" s="21"/>
      <c r="JXR153" s="21"/>
      <c r="JXS153" s="21"/>
      <c r="JXT153" s="21"/>
      <c r="JXU153" s="21"/>
      <c r="JXV153" s="21"/>
      <c r="JXW153" s="21"/>
      <c r="JXX153" s="21"/>
      <c r="JXY153" s="21"/>
      <c r="JXZ153" s="21"/>
      <c r="JYA153" s="21"/>
      <c r="JYB153" s="21"/>
      <c r="JYC153" s="21"/>
      <c r="JYD153" s="21"/>
      <c r="JYE153" s="21"/>
      <c r="JYF153" s="21"/>
      <c r="JYG153" s="21"/>
      <c r="JYH153" s="21"/>
      <c r="JYI153" s="21"/>
      <c r="JYJ153" s="21"/>
      <c r="JYK153" s="21"/>
      <c r="JYL153" s="21"/>
      <c r="JYM153" s="21"/>
      <c r="JYN153" s="21"/>
      <c r="JYO153" s="21"/>
      <c r="JYP153" s="21"/>
      <c r="JYQ153" s="21"/>
      <c r="JYR153" s="21"/>
      <c r="JYS153" s="21"/>
      <c r="JYT153" s="21"/>
      <c r="JYU153" s="21"/>
      <c r="JYV153" s="21"/>
      <c r="JYW153" s="21"/>
      <c r="JYX153" s="21"/>
      <c r="JYY153" s="21"/>
      <c r="JYZ153" s="21"/>
      <c r="JZA153" s="21"/>
      <c r="JZB153" s="21"/>
      <c r="JZC153" s="21"/>
      <c r="JZD153" s="21"/>
      <c r="JZE153" s="21"/>
      <c r="JZF153" s="21"/>
      <c r="JZG153" s="21"/>
      <c r="JZH153" s="21"/>
      <c r="JZI153" s="21"/>
      <c r="JZJ153" s="21"/>
      <c r="JZK153" s="21"/>
      <c r="JZL153" s="21"/>
      <c r="JZM153" s="21"/>
      <c r="JZN153" s="21"/>
      <c r="JZO153" s="21"/>
      <c r="JZP153" s="21"/>
      <c r="JZQ153" s="21"/>
      <c r="JZR153" s="21"/>
      <c r="JZS153" s="21"/>
      <c r="JZT153" s="21"/>
      <c r="JZU153" s="21"/>
      <c r="JZV153" s="21"/>
      <c r="JZW153" s="21"/>
      <c r="JZX153" s="21"/>
      <c r="JZY153" s="21"/>
      <c r="JZZ153" s="21"/>
      <c r="KAA153" s="21"/>
      <c r="KAB153" s="21"/>
      <c r="KAC153" s="21"/>
      <c r="KAD153" s="21"/>
      <c r="KAE153" s="21"/>
      <c r="KAF153" s="21"/>
      <c r="KAG153" s="21"/>
      <c r="KAH153" s="21"/>
      <c r="KAI153" s="21"/>
      <c r="KAJ153" s="21"/>
      <c r="KAK153" s="21"/>
      <c r="KAL153" s="21"/>
      <c r="KAM153" s="21"/>
      <c r="KAN153" s="21"/>
      <c r="KAO153" s="21"/>
      <c r="KAP153" s="21"/>
      <c r="KAQ153" s="21"/>
      <c r="KAR153" s="21"/>
      <c r="KAS153" s="21"/>
      <c r="KAT153" s="21"/>
      <c r="KAU153" s="21"/>
      <c r="KAV153" s="21"/>
      <c r="KAW153" s="21"/>
      <c r="KAX153" s="21"/>
      <c r="KAY153" s="21"/>
      <c r="KAZ153" s="21"/>
      <c r="KBA153" s="21"/>
      <c r="KBB153" s="21"/>
      <c r="KBC153" s="21"/>
      <c r="KBD153" s="21"/>
      <c r="KBE153" s="21"/>
      <c r="KBF153" s="21"/>
      <c r="KBG153" s="21"/>
      <c r="KBH153" s="21"/>
      <c r="KBI153" s="21"/>
      <c r="KBJ153" s="21"/>
      <c r="KBK153" s="21"/>
      <c r="KBL153" s="21"/>
      <c r="KBM153" s="21"/>
      <c r="KBN153" s="21"/>
      <c r="KBO153" s="21"/>
      <c r="KBP153" s="21"/>
      <c r="KBQ153" s="21"/>
      <c r="KBR153" s="21"/>
      <c r="KBS153" s="21"/>
      <c r="KBT153" s="21"/>
      <c r="KBU153" s="21"/>
      <c r="KBV153" s="21"/>
      <c r="KBW153" s="21"/>
      <c r="KBX153" s="21"/>
      <c r="KBY153" s="21"/>
      <c r="KBZ153" s="21"/>
      <c r="KCA153" s="21"/>
      <c r="KCB153" s="21"/>
      <c r="KCC153" s="21"/>
      <c r="KCD153" s="21"/>
      <c r="KCE153" s="21"/>
      <c r="KCF153" s="21"/>
      <c r="KCG153" s="21"/>
      <c r="KCH153" s="21"/>
      <c r="KCI153" s="21"/>
      <c r="KCJ153" s="21"/>
      <c r="KCK153" s="21"/>
      <c r="KCL153" s="21"/>
      <c r="KCM153" s="21"/>
      <c r="KCN153" s="21"/>
      <c r="KCO153" s="21"/>
      <c r="KCP153" s="21"/>
      <c r="KCQ153" s="21"/>
      <c r="KCR153" s="21"/>
      <c r="KCS153" s="21"/>
      <c r="KCT153" s="21"/>
      <c r="KCU153" s="21"/>
      <c r="KCV153" s="21"/>
      <c r="KCW153" s="21"/>
      <c r="KCX153" s="21"/>
      <c r="KCY153" s="21"/>
      <c r="KCZ153" s="21"/>
      <c r="KDA153" s="21"/>
      <c r="KDB153" s="21"/>
      <c r="KDC153" s="21"/>
      <c r="KDD153" s="21"/>
      <c r="KDE153" s="21"/>
      <c r="KDF153" s="21"/>
      <c r="KDG153" s="21"/>
      <c r="KDH153" s="21"/>
      <c r="KDI153" s="21"/>
      <c r="KDJ153" s="21"/>
      <c r="KDK153" s="21"/>
      <c r="KDL153" s="21"/>
      <c r="KDM153" s="21"/>
      <c r="KDN153" s="21"/>
      <c r="KDO153" s="21"/>
      <c r="KDP153" s="21"/>
      <c r="KDQ153" s="21"/>
      <c r="KDR153" s="21"/>
      <c r="KDS153" s="21"/>
      <c r="KDT153" s="21"/>
      <c r="KDU153" s="21"/>
      <c r="KDV153" s="21"/>
      <c r="KDW153" s="21"/>
      <c r="KDX153" s="21"/>
      <c r="KDY153" s="21"/>
      <c r="KDZ153" s="21"/>
      <c r="KEA153" s="21"/>
      <c r="KEB153" s="21"/>
      <c r="KEC153" s="21"/>
      <c r="KED153" s="21"/>
      <c r="KEE153" s="21"/>
      <c r="KEF153" s="21"/>
      <c r="KEG153" s="21"/>
      <c r="KEH153" s="21"/>
      <c r="KEI153" s="21"/>
      <c r="KEJ153" s="21"/>
      <c r="KEK153" s="21"/>
      <c r="KEL153" s="21"/>
      <c r="KEM153" s="21"/>
      <c r="KEN153" s="21"/>
      <c r="KEO153" s="21"/>
      <c r="KEP153" s="21"/>
      <c r="KEQ153" s="21"/>
      <c r="KER153" s="21"/>
      <c r="KES153" s="21"/>
      <c r="KET153" s="21"/>
      <c r="KEU153" s="21"/>
      <c r="KEV153" s="21"/>
      <c r="KEW153" s="21"/>
      <c r="KEX153" s="21"/>
      <c r="KEY153" s="21"/>
      <c r="KEZ153" s="21"/>
      <c r="KFA153" s="21"/>
      <c r="KFB153" s="21"/>
      <c r="KFC153" s="21"/>
      <c r="KFD153" s="21"/>
      <c r="KFE153" s="21"/>
      <c r="KFF153" s="21"/>
      <c r="KFG153" s="21"/>
      <c r="KFH153" s="21"/>
      <c r="KFI153" s="21"/>
      <c r="KFJ153" s="21"/>
      <c r="KFK153" s="21"/>
      <c r="KFL153" s="21"/>
      <c r="KFM153" s="21"/>
      <c r="KFN153" s="21"/>
      <c r="KFO153" s="21"/>
      <c r="KFP153" s="21"/>
      <c r="KFQ153" s="21"/>
      <c r="KFR153" s="21"/>
      <c r="KFS153" s="21"/>
      <c r="KFT153" s="21"/>
      <c r="KFU153" s="21"/>
      <c r="KFV153" s="21"/>
      <c r="KFW153" s="21"/>
      <c r="KFX153" s="21"/>
      <c r="KFY153" s="21"/>
      <c r="KFZ153" s="21"/>
      <c r="KGA153" s="21"/>
      <c r="KGB153" s="21"/>
      <c r="KGC153" s="21"/>
      <c r="KGD153" s="21"/>
      <c r="KGE153" s="21"/>
      <c r="KGF153" s="21"/>
      <c r="KGG153" s="21"/>
      <c r="KGH153" s="21"/>
      <c r="KGI153" s="21"/>
      <c r="KGJ153" s="21"/>
      <c r="KGK153" s="21"/>
      <c r="KGL153" s="21"/>
      <c r="KGM153" s="21"/>
      <c r="KGN153" s="21"/>
      <c r="KGO153" s="21"/>
      <c r="KGP153" s="21"/>
      <c r="KGQ153" s="21"/>
      <c r="KGR153" s="21"/>
      <c r="KGS153" s="21"/>
      <c r="KGT153" s="21"/>
      <c r="KGU153" s="21"/>
      <c r="KGV153" s="21"/>
      <c r="KGW153" s="21"/>
      <c r="KGX153" s="21"/>
      <c r="KGY153" s="21"/>
      <c r="KGZ153" s="21"/>
      <c r="KHA153" s="21"/>
      <c r="KHB153" s="21"/>
      <c r="KHC153" s="21"/>
      <c r="KHD153" s="21"/>
      <c r="KHE153" s="21"/>
      <c r="KHF153" s="21"/>
      <c r="KHG153" s="21"/>
      <c r="KHH153" s="21"/>
      <c r="KHI153" s="21"/>
      <c r="KHJ153" s="21"/>
      <c r="KHK153" s="21"/>
      <c r="KHL153" s="21"/>
      <c r="KHM153" s="21"/>
      <c r="KHN153" s="21"/>
      <c r="KHO153" s="21"/>
      <c r="KHP153" s="21"/>
      <c r="KHQ153" s="21"/>
      <c r="KHR153" s="21"/>
      <c r="KHS153" s="21"/>
      <c r="KHT153" s="21"/>
      <c r="KHU153" s="21"/>
      <c r="KHV153" s="21"/>
      <c r="KHW153" s="21"/>
      <c r="KHX153" s="21"/>
      <c r="KHY153" s="21"/>
      <c r="KHZ153" s="21"/>
      <c r="KIA153" s="21"/>
      <c r="KIB153" s="21"/>
      <c r="KIC153" s="21"/>
      <c r="KID153" s="21"/>
      <c r="KIE153" s="21"/>
      <c r="KIF153" s="21"/>
      <c r="KIG153" s="21"/>
      <c r="KIH153" s="21"/>
      <c r="KII153" s="21"/>
      <c r="KIJ153" s="21"/>
      <c r="KIK153" s="21"/>
      <c r="KIL153" s="21"/>
      <c r="KIM153" s="21"/>
      <c r="KIN153" s="21"/>
      <c r="KIO153" s="21"/>
      <c r="KIP153" s="21"/>
      <c r="KIQ153" s="21"/>
      <c r="KIR153" s="21"/>
      <c r="KIS153" s="21"/>
      <c r="KIT153" s="21"/>
      <c r="KIU153" s="21"/>
      <c r="KIV153" s="21"/>
      <c r="KIW153" s="21"/>
      <c r="KIX153" s="21"/>
      <c r="KIY153" s="21"/>
      <c r="KIZ153" s="21"/>
      <c r="KJA153" s="21"/>
      <c r="KJB153" s="21"/>
      <c r="KJC153" s="21"/>
      <c r="KJD153" s="21"/>
      <c r="KJE153" s="21"/>
      <c r="KJF153" s="21"/>
      <c r="KJG153" s="21"/>
      <c r="KJH153" s="21"/>
      <c r="KJI153" s="21"/>
      <c r="KJJ153" s="21"/>
      <c r="KJK153" s="21"/>
      <c r="KJL153" s="21"/>
      <c r="KJM153" s="21"/>
      <c r="KJN153" s="21"/>
      <c r="KJO153" s="21"/>
      <c r="KJP153" s="21"/>
      <c r="KJQ153" s="21"/>
      <c r="KJR153" s="21"/>
      <c r="KJS153" s="21"/>
      <c r="KJT153" s="21"/>
      <c r="KJU153" s="21"/>
      <c r="KJV153" s="21"/>
      <c r="KJW153" s="21"/>
      <c r="KJX153" s="21"/>
      <c r="KJY153" s="21"/>
      <c r="KJZ153" s="21"/>
      <c r="KKA153" s="21"/>
      <c r="KKB153" s="21"/>
      <c r="KKC153" s="21"/>
      <c r="KKD153" s="21"/>
      <c r="KKE153" s="21"/>
      <c r="KKF153" s="21"/>
      <c r="KKG153" s="21"/>
      <c r="KKH153" s="21"/>
      <c r="KKI153" s="21"/>
      <c r="KKJ153" s="21"/>
      <c r="KKK153" s="21"/>
      <c r="KKL153" s="21"/>
      <c r="KKM153" s="21"/>
      <c r="KKN153" s="21"/>
      <c r="KKO153" s="21"/>
      <c r="KKP153" s="21"/>
      <c r="KKQ153" s="21"/>
      <c r="KKR153" s="21"/>
      <c r="KKS153" s="21"/>
      <c r="KKT153" s="21"/>
      <c r="KKU153" s="21"/>
      <c r="KKV153" s="21"/>
      <c r="KKW153" s="21"/>
      <c r="KKX153" s="21"/>
      <c r="KKY153" s="21"/>
      <c r="KKZ153" s="21"/>
      <c r="KLA153" s="21"/>
      <c r="KLB153" s="21"/>
      <c r="KLC153" s="21"/>
      <c r="KLD153" s="21"/>
      <c r="KLE153" s="21"/>
      <c r="KLF153" s="21"/>
      <c r="KLG153" s="21"/>
      <c r="KLH153" s="21"/>
      <c r="KLI153" s="21"/>
      <c r="KLJ153" s="21"/>
      <c r="KLK153" s="21"/>
      <c r="KLL153" s="21"/>
      <c r="KLM153" s="21"/>
      <c r="KLN153" s="21"/>
      <c r="KLO153" s="21"/>
      <c r="KLP153" s="21"/>
      <c r="KLQ153" s="21"/>
      <c r="KLR153" s="21"/>
      <c r="KLS153" s="21"/>
      <c r="KLT153" s="21"/>
      <c r="KLU153" s="21"/>
      <c r="KLV153" s="21"/>
      <c r="KLW153" s="21"/>
      <c r="KLX153" s="21"/>
      <c r="KLY153" s="21"/>
      <c r="KLZ153" s="21"/>
      <c r="KMA153" s="21"/>
      <c r="KMB153" s="21"/>
      <c r="KMC153" s="21"/>
      <c r="KMD153" s="21"/>
      <c r="KME153" s="21"/>
      <c r="KMF153" s="21"/>
      <c r="KMG153" s="21"/>
      <c r="KMH153" s="21"/>
      <c r="KMI153" s="21"/>
      <c r="KMJ153" s="21"/>
      <c r="KMK153" s="21"/>
      <c r="KML153" s="21"/>
      <c r="KMM153" s="21"/>
      <c r="KMN153" s="21"/>
      <c r="KMO153" s="21"/>
      <c r="KMP153" s="21"/>
      <c r="KMQ153" s="21"/>
      <c r="KMR153" s="21"/>
      <c r="KMS153" s="21"/>
      <c r="KMT153" s="21"/>
      <c r="KMU153" s="21"/>
      <c r="KMV153" s="21"/>
      <c r="KMW153" s="21"/>
      <c r="KMX153" s="21"/>
      <c r="KMY153" s="21"/>
      <c r="KMZ153" s="21"/>
      <c r="KNA153" s="21"/>
      <c r="KNB153" s="21"/>
      <c r="KNC153" s="21"/>
      <c r="KND153" s="21"/>
      <c r="KNE153" s="21"/>
      <c r="KNF153" s="21"/>
      <c r="KNG153" s="21"/>
      <c r="KNH153" s="21"/>
      <c r="KNI153" s="21"/>
      <c r="KNJ153" s="21"/>
      <c r="KNK153" s="21"/>
      <c r="KNL153" s="21"/>
      <c r="KNM153" s="21"/>
      <c r="KNN153" s="21"/>
      <c r="KNO153" s="21"/>
      <c r="KNP153" s="21"/>
      <c r="KNQ153" s="21"/>
      <c r="KNR153" s="21"/>
      <c r="KNS153" s="21"/>
      <c r="KNT153" s="21"/>
      <c r="KNU153" s="21"/>
      <c r="KNV153" s="21"/>
      <c r="KNW153" s="21"/>
      <c r="KNX153" s="21"/>
      <c r="KNY153" s="21"/>
      <c r="KNZ153" s="21"/>
      <c r="KOA153" s="21"/>
      <c r="KOB153" s="21"/>
      <c r="KOC153" s="21"/>
      <c r="KOD153" s="21"/>
      <c r="KOE153" s="21"/>
      <c r="KOF153" s="21"/>
      <c r="KOG153" s="21"/>
      <c r="KOH153" s="21"/>
      <c r="KOI153" s="21"/>
      <c r="KOJ153" s="21"/>
      <c r="KOK153" s="21"/>
      <c r="KOL153" s="21"/>
      <c r="KOM153" s="21"/>
      <c r="KON153" s="21"/>
      <c r="KOO153" s="21"/>
      <c r="KOP153" s="21"/>
      <c r="KOQ153" s="21"/>
      <c r="KOR153" s="21"/>
      <c r="KOS153" s="21"/>
      <c r="KOT153" s="21"/>
      <c r="KOU153" s="21"/>
      <c r="KOV153" s="21"/>
      <c r="KOW153" s="21"/>
      <c r="KOX153" s="21"/>
      <c r="KOY153" s="21"/>
      <c r="KOZ153" s="21"/>
      <c r="KPA153" s="21"/>
      <c r="KPB153" s="21"/>
      <c r="KPC153" s="21"/>
      <c r="KPD153" s="21"/>
      <c r="KPE153" s="21"/>
      <c r="KPF153" s="21"/>
      <c r="KPG153" s="21"/>
      <c r="KPH153" s="21"/>
      <c r="KPI153" s="21"/>
      <c r="KPJ153" s="21"/>
      <c r="KPK153" s="21"/>
      <c r="KPL153" s="21"/>
      <c r="KPM153" s="21"/>
      <c r="KPN153" s="21"/>
      <c r="KPO153" s="21"/>
      <c r="KPP153" s="21"/>
      <c r="KPQ153" s="21"/>
      <c r="KPR153" s="21"/>
      <c r="KPS153" s="21"/>
      <c r="KPT153" s="21"/>
      <c r="KPU153" s="21"/>
      <c r="KPV153" s="21"/>
      <c r="KPW153" s="21"/>
      <c r="KPX153" s="21"/>
      <c r="KPY153" s="21"/>
      <c r="KPZ153" s="21"/>
      <c r="KQA153" s="21"/>
      <c r="KQB153" s="21"/>
      <c r="KQC153" s="21"/>
      <c r="KQD153" s="21"/>
      <c r="KQE153" s="21"/>
      <c r="KQF153" s="21"/>
      <c r="KQG153" s="21"/>
      <c r="KQH153" s="21"/>
      <c r="KQI153" s="21"/>
      <c r="KQJ153" s="21"/>
      <c r="KQK153" s="21"/>
      <c r="KQL153" s="21"/>
      <c r="KQM153" s="21"/>
      <c r="KQN153" s="21"/>
      <c r="KQO153" s="21"/>
      <c r="KQP153" s="21"/>
      <c r="KQQ153" s="21"/>
      <c r="KQR153" s="21"/>
      <c r="KQS153" s="21"/>
      <c r="KQT153" s="21"/>
      <c r="KQU153" s="21"/>
      <c r="KQV153" s="21"/>
      <c r="KQW153" s="21"/>
      <c r="KQX153" s="21"/>
      <c r="KQY153" s="21"/>
      <c r="KQZ153" s="21"/>
      <c r="KRA153" s="21"/>
      <c r="KRB153" s="21"/>
      <c r="KRC153" s="21"/>
      <c r="KRD153" s="21"/>
      <c r="KRE153" s="21"/>
      <c r="KRF153" s="21"/>
      <c r="KRG153" s="21"/>
      <c r="KRH153" s="21"/>
      <c r="KRI153" s="21"/>
      <c r="KRJ153" s="21"/>
      <c r="KRK153" s="21"/>
      <c r="KRL153" s="21"/>
      <c r="KRM153" s="21"/>
      <c r="KRN153" s="21"/>
      <c r="KRO153" s="21"/>
      <c r="KRP153" s="21"/>
      <c r="KRQ153" s="21"/>
      <c r="KRR153" s="21"/>
      <c r="KRS153" s="21"/>
      <c r="KRT153" s="21"/>
      <c r="KRU153" s="21"/>
      <c r="KRV153" s="21"/>
      <c r="KRW153" s="21"/>
      <c r="KRX153" s="21"/>
      <c r="KRY153" s="21"/>
      <c r="KRZ153" s="21"/>
      <c r="KSA153" s="21"/>
      <c r="KSB153" s="21"/>
      <c r="KSC153" s="21"/>
      <c r="KSD153" s="21"/>
      <c r="KSE153" s="21"/>
      <c r="KSF153" s="21"/>
      <c r="KSG153" s="21"/>
      <c r="KSH153" s="21"/>
      <c r="KSI153" s="21"/>
      <c r="KSJ153" s="21"/>
      <c r="KSK153" s="21"/>
      <c r="KSL153" s="21"/>
      <c r="KSM153" s="21"/>
      <c r="KSN153" s="21"/>
      <c r="KSO153" s="21"/>
      <c r="KSP153" s="21"/>
      <c r="KSQ153" s="21"/>
      <c r="KSR153" s="21"/>
      <c r="KSS153" s="21"/>
      <c r="KST153" s="21"/>
      <c r="KSU153" s="21"/>
      <c r="KSV153" s="21"/>
      <c r="KSW153" s="21"/>
      <c r="KSX153" s="21"/>
      <c r="KSY153" s="21"/>
      <c r="KSZ153" s="21"/>
      <c r="KTA153" s="21"/>
      <c r="KTB153" s="21"/>
      <c r="KTC153" s="21"/>
      <c r="KTD153" s="21"/>
      <c r="KTE153" s="21"/>
      <c r="KTF153" s="21"/>
      <c r="KTG153" s="21"/>
      <c r="KTH153" s="21"/>
      <c r="KTI153" s="21"/>
      <c r="KTJ153" s="21"/>
      <c r="KTK153" s="21"/>
      <c r="KTL153" s="21"/>
      <c r="KTM153" s="21"/>
      <c r="KTN153" s="21"/>
      <c r="KTO153" s="21"/>
      <c r="KTP153" s="21"/>
      <c r="KTQ153" s="21"/>
      <c r="KTR153" s="21"/>
      <c r="KTS153" s="21"/>
      <c r="KTT153" s="21"/>
      <c r="KTU153" s="21"/>
      <c r="KTV153" s="21"/>
      <c r="KTW153" s="21"/>
      <c r="KTX153" s="21"/>
      <c r="KTY153" s="21"/>
      <c r="KTZ153" s="21"/>
      <c r="KUA153" s="21"/>
      <c r="KUB153" s="21"/>
      <c r="KUC153" s="21"/>
      <c r="KUD153" s="21"/>
      <c r="KUE153" s="21"/>
      <c r="KUF153" s="21"/>
      <c r="KUG153" s="21"/>
      <c r="KUH153" s="21"/>
      <c r="KUI153" s="21"/>
      <c r="KUJ153" s="21"/>
      <c r="KUK153" s="21"/>
      <c r="KUL153" s="21"/>
      <c r="KUM153" s="21"/>
      <c r="KUN153" s="21"/>
      <c r="KUO153" s="21"/>
      <c r="KUP153" s="21"/>
      <c r="KUQ153" s="21"/>
      <c r="KUR153" s="21"/>
      <c r="KUS153" s="21"/>
      <c r="KUT153" s="21"/>
      <c r="KUU153" s="21"/>
      <c r="KUV153" s="21"/>
      <c r="KUW153" s="21"/>
      <c r="KUX153" s="21"/>
      <c r="KUY153" s="21"/>
      <c r="KUZ153" s="21"/>
      <c r="KVA153" s="21"/>
      <c r="KVB153" s="21"/>
      <c r="KVC153" s="21"/>
      <c r="KVD153" s="21"/>
      <c r="KVE153" s="21"/>
      <c r="KVF153" s="21"/>
      <c r="KVG153" s="21"/>
      <c r="KVH153" s="21"/>
      <c r="KVI153" s="21"/>
      <c r="KVJ153" s="21"/>
      <c r="KVK153" s="21"/>
      <c r="KVL153" s="21"/>
      <c r="KVM153" s="21"/>
      <c r="KVN153" s="21"/>
      <c r="KVO153" s="21"/>
      <c r="KVP153" s="21"/>
      <c r="KVQ153" s="21"/>
      <c r="KVR153" s="21"/>
      <c r="KVS153" s="21"/>
      <c r="KVT153" s="21"/>
      <c r="KVU153" s="21"/>
      <c r="KVV153" s="21"/>
      <c r="KVW153" s="21"/>
      <c r="KVX153" s="21"/>
      <c r="KVY153" s="21"/>
      <c r="KVZ153" s="21"/>
      <c r="KWA153" s="21"/>
      <c r="KWB153" s="21"/>
      <c r="KWC153" s="21"/>
      <c r="KWD153" s="21"/>
      <c r="KWE153" s="21"/>
      <c r="KWF153" s="21"/>
      <c r="KWG153" s="21"/>
      <c r="KWH153" s="21"/>
      <c r="KWI153" s="21"/>
      <c r="KWJ153" s="21"/>
      <c r="KWK153" s="21"/>
      <c r="KWL153" s="21"/>
      <c r="KWM153" s="21"/>
      <c r="KWN153" s="21"/>
      <c r="KWO153" s="21"/>
      <c r="KWP153" s="21"/>
      <c r="KWQ153" s="21"/>
      <c r="KWR153" s="21"/>
      <c r="KWS153" s="21"/>
      <c r="KWT153" s="21"/>
      <c r="KWU153" s="21"/>
      <c r="KWV153" s="21"/>
      <c r="KWW153" s="21"/>
      <c r="KWX153" s="21"/>
      <c r="KWY153" s="21"/>
      <c r="KWZ153" s="21"/>
      <c r="KXA153" s="21"/>
      <c r="KXB153" s="21"/>
      <c r="KXC153" s="21"/>
      <c r="KXD153" s="21"/>
      <c r="KXE153" s="21"/>
      <c r="KXF153" s="21"/>
      <c r="KXG153" s="21"/>
      <c r="KXH153" s="21"/>
      <c r="KXI153" s="21"/>
      <c r="KXJ153" s="21"/>
      <c r="KXK153" s="21"/>
      <c r="KXL153" s="21"/>
      <c r="KXM153" s="21"/>
      <c r="KXN153" s="21"/>
      <c r="KXO153" s="21"/>
      <c r="KXP153" s="21"/>
      <c r="KXQ153" s="21"/>
      <c r="KXR153" s="21"/>
      <c r="KXS153" s="21"/>
      <c r="KXT153" s="21"/>
      <c r="KXU153" s="21"/>
      <c r="KXV153" s="21"/>
      <c r="KXW153" s="21"/>
      <c r="KXX153" s="21"/>
      <c r="KXY153" s="21"/>
      <c r="KXZ153" s="21"/>
      <c r="KYA153" s="21"/>
      <c r="KYB153" s="21"/>
      <c r="KYC153" s="21"/>
      <c r="KYD153" s="21"/>
      <c r="KYE153" s="21"/>
      <c r="KYF153" s="21"/>
      <c r="KYG153" s="21"/>
      <c r="KYH153" s="21"/>
      <c r="KYI153" s="21"/>
      <c r="KYJ153" s="21"/>
      <c r="KYK153" s="21"/>
      <c r="KYL153" s="21"/>
      <c r="KYM153" s="21"/>
      <c r="KYN153" s="21"/>
      <c r="KYO153" s="21"/>
      <c r="KYP153" s="21"/>
      <c r="KYQ153" s="21"/>
      <c r="KYR153" s="21"/>
      <c r="KYS153" s="21"/>
      <c r="KYT153" s="21"/>
      <c r="KYU153" s="21"/>
      <c r="KYV153" s="21"/>
      <c r="KYW153" s="21"/>
      <c r="KYX153" s="21"/>
      <c r="KYY153" s="21"/>
      <c r="KYZ153" s="21"/>
      <c r="KZA153" s="21"/>
      <c r="KZB153" s="21"/>
      <c r="KZC153" s="21"/>
      <c r="KZD153" s="21"/>
      <c r="KZE153" s="21"/>
      <c r="KZF153" s="21"/>
      <c r="KZG153" s="21"/>
      <c r="KZH153" s="21"/>
      <c r="KZI153" s="21"/>
      <c r="KZJ153" s="21"/>
      <c r="KZK153" s="21"/>
      <c r="KZL153" s="21"/>
      <c r="KZM153" s="21"/>
      <c r="KZN153" s="21"/>
      <c r="KZO153" s="21"/>
      <c r="KZP153" s="21"/>
      <c r="KZQ153" s="21"/>
      <c r="KZR153" s="21"/>
      <c r="KZS153" s="21"/>
      <c r="KZT153" s="21"/>
      <c r="KZU153" s="21"/>
      <c r="KZV153" s="21"/>
      <c r="KZW153" s="21"/>
      <c r="KZX153" s="21"/>
      <c r="KZY153" s="21"/>
      <c r="KZZ153" s="21"/>
      <c r="LAA153" s="21"/>
      <c r="LAB153" s="21"/>
      <c r="LAC153" s="21"/>
      <c r="LAD153" s="21"/>
      <c r="LAE153" s="21"/>
      <c r="LAF153" s="21"/>
      <c r="LAG153" s="21"/>
      <c r="LAH153" s="21"/>
      <c r="LAI153" s="21"/>
      <c r="LAJ153" s="21"/>
      <c r="LAK153" s="21"/>
      <c r="LAL153" s="21"/>
      <c r="LAM153" s="21"/>
      <c r="LAN153" s="21"/>
      <c r="LAO153" s="21"/>
      <c r="LAP153" s="21"/>
      <c r="LAQ153" s="21"/>
      <c r="LAR153" s="21"/>
      <c r="LAS153" s="21"/>
      <c r="LAT153" s="21"/>
      <c r="LAU153" s="21"/>
      <c r="LAV153" s="21"/>
      <c r="LAW153" s="21"/>
      <c r="LAX153" s="21"/>
      <c r="LAY153" s="21"/>
      <c r="LAZ153" s="21"/>
      <c r="LBA153" s="21"/>
      <c r="LBB153" s="21"/>
      <c r="LBC153" s="21"/>
      <c r="LBD153" s="21"/>
      <c r="LBE153" s="21"/>
      <c r="LBF153" s="21"/>
      <c r="LBG153" s="21"/>
      <c r="LBH153" s="21"/>
      <c r="LBI153" s="21"/>
      <c r="LBJ153" s="21"/>
      <c r="LBK153" s="21"/>
      <c r="LBL153" s="21"/>
      <c r="LBM153" s="21"/>
      <c r="LBN153" s="21"/>
      <c r="LBO153" s="21"/>
      <c r="LBP153" s="21"/>
      <c r="LBQ153" s="21"/>
      <c r="LBR153" s="21"/>
      <c r="LBS153" s="21"/>
      <c r="LBT153" s="21"/>
      <c r="LBU153" s="21"/>
      <c r="LBV153" s="21"/>
      <c r="LBW153" s="21"/>
      <c r="LBX153" s="21"/>
      <c r="LBY153" s="21"/>
      <c r="LBZ153" s="21"/>
      <c r="LCA153" s="21"/>
      <c r="LCB153" s="21"/>
      <c r="LCC153" s="21"/>
      <c r="LCD153" s="21"/>
      <c r="LCE153" s="21"/>
      <c r="LCF153" s="21"/>
      <c r="LCG153" s="21"/>
      <c r="LCH153" s="21"/>
      <c r="LCI153" s="21"/>
      <c r="LCJ153" s="21"/>
      <c r="LCK153" s="21"/>
      <c r="LCL153" s="21"/>
      <c r="LCM153" s="21"/>
      <c r="LCN153" s="21"/>
      <c r="LCO153" s="21"/>
      <c r="LCP153" s="21"/>
      <c r="LCQ153" s="21"/>
      <c r="LCR153" s="21"/>
      <c r="LCS153" s="21"/>
      <c r="LCT153" s="21"/>
      <c r="LCU153" s="21"/>
      <c r="LCV153" s="21"/>
      <c r="LCW153" s="21"/>
      <c r="LCX153" s="21"/>
      <c r="LCY153" s="21"/>
      <c r="LCZ153" s="21"/>
      <c r="LDA153" s="21"/>
      <c r="LDB153" s="21"/>
      <c r="LDC153" s="21"/>
      <c r="LDD153" s="21"/>
      <c r="LDE153" s="21"/>
      <c r="LDF153" s="21"/>
      <c r="LDG153" s="21"/>
      <c r="LDH153" s="21"/>
      <c r="LDI153" s="21"/>
      <c r="LDJ153" s="21"/>
      <c r="LDK153" s="21"/>
      <c r="LDL153" s="21"/>
      <c r="LDM153" s="21"/>
      <c r="LDN153" s="21"/>
      <c r="LDO153" s="21"/>
      <c r="LDP153" s="21"/>
      <c r="LDQ153" s="21"/>
      <c r="LDR153" s="21"/>
      <c r="LDS153" s="21"/>
      <c r="LDT153" s="21"/>
      <c r="LDU153" s="21"/>
      <c r="LDV153" s="21"/>
      <c r="LDW153" s="21"/>
      <c r="LDX153" s="21"/>
      <c r="LDY153" s="21"/>
      <c r="LDZ153" s="21"/>
      <c r="LEA153" s="21"/>
      <c r="LEB153" s="21"/>
      <c r="LEC153" s="21"/>
      <c r="LED153" s="21"/>
      <c r="LEE153" s="21"/>
      <c r="LEF153" s="21"/>
      <c r="LEG153" s="21"/>
      <c r="LEH153" s="21"/>
      <c r="LEI153" s="21"/>
      <c r="LEJ153" s="21"/>
      <c r="LEK153" s="21"/>
      <c r="LEL153" s="21"/>
      <c r="LEM153" s="21"/>
      <c r="LEN153" s="21"/>
      <c r="LEO153" s="21"/>
      <c r="LEP153" s="21"/>
      <c r="LEQ153" s="21"/>
      <c r="LER153" s="21"/>
      <c r="LES153" s="21"/>
      <c r="LET153" s="21"/>
      <c r="LEU153" s="21"/>
      <c r="LEV153" s="21"/>
      <c r="LEW153" s="21"/>
      <c r="LEX153" s="21"/>
      <c r="LEY153" s="21"/>
      <c r="LEZ153" s="21"/>
      <c r="LFA153" s="21"/>
      <c r="LFB153" s="21"/>
      <c r="LFC153" s="21"/>
      <c r="LFD153" s="21"/>
      <c r="LFE153" s="21"/>
      <c r="LFF153" s="21"/>
      <c r="LFG153" s="21"/>
      <c r="LFH153" s="21"/>
      <c r="LFI153" s="21"/>
      <c r="LFJ153" s="21"/>
      <c r="LFK153" s="21"/>
      <c r="LFL153" s="21"/>
      <c r="LFM153" s="21"/>
      <c r="LFN153" s="21"/>
      <c r="LFO153" s="21"/>
      <c r="LFP153" s="21"/>
      <c r="LFQ153" s="21"/>
      <c r="LFR153" s="21"/>
      <c r="LFS153" s="21"/>
      <c r="LFT153" s="21"/>
      <c r="LFU153" s="21"/>
      <c r="LFV153" s="21"/>
      <c r="LFW153" s="21"/>
      <c r="LFX153" s="21"/>
      <c r="LFY153" s="21"/>
      <c r="LFZ153" s="21"/>
      <c r="LGA153" s="21"/>
      <c r="LGB153" s="21"/>
      <c r="LGC153" s="21"/>
      <c r="LGD153" s="21"/>
      <c r="LGE153" s="21"/>
      <c r="LGF153" s="21"/>
      <c r="LGG153" s="21"/>
      <c r="LGH153" s="21"/>
      <c r="LGI153" s="21"/>
      <c r="LGJ153" s="21"/>
      <c r="LGK153" s="21"/>
      <c r="LGL153" s="21"/>
      <c r="LGM153" s="21"/>
      <c r="LGN153" s="21"/>
      <c r="LGO153" s="21"/>
      <c r="LGP153" s="21"/>
      <c r="LGQ153" s="21"/>
      <c r="LGR153" s="21"/>
      <c r="LGS153" s="21"/>
      <c r="LGT153" s="21"/>
      <c r="LGU153" s="21"/>
      <c r="LGV153" s="21"/>
      <c r="LGW153" s="21"/>
      <c r="LGX153" s="21"/>
      <c r="LGY153" s="21"/>
      <c r="LGZ153" s="21"/>
      <c r="LHA153" s="21"/>
      <c r="LHB153" s="21"/>
      <c r="LHC153" s="21"/>
      <c r="LHD153" s="21"/>
      <c r="LHE153" s="21"/>
      <c r="LHF153" s="21"/>
      <c r="LHG153" s="21"/>
      <c r="LHH153" s="21"/>
      <c r="LHI153" s="21"/>
      <c r="LHJ153" s="21"/>
      <c r="LHK153" s="21"/>
      <c r="LHL153" s="21"/>
      <c r="LHM153" s="21"/>
      <c r="LHN153" s="21"/>
      <c r="LHO153" s="21"/>
      <c r="LHP153" s="21"/>
      <c r="LHQ153" s="21"/>
      <c r="LHR153" s="21"/>
      <c r="LHS153" s="21"/>
      <c r="LHT153" s="21"/>
      <c r="LHU153" s="21"/>
      <c r="LHV153" s="21"/>
      <c r="LHW153" s="21"/>
      <c r="LHX153" s="21"/>
      <c r="LHY153" s="21"/>
      <c r="LHZ153" s="21"/>
      <c r="LIA153" s="21"/>
      <c r="LIB153" s="21"/>
      <c r="LIC153" s="21"/>
      <c r="LID153" s="21"/>
      <c r="LIE153" s="21"/>
      <c r="LIF153" s="21"/>
      <c r="LIG153" s="21"/>
      <c r="LIH153" s="21"/>
      <c r="LII153" s="21"/>
      <c r="LIJ153" s="21"/>
      <c r="LIK153" s="21"/>
      <c r="LIL153" s="21"/>
      <c r="LIM153" s="21"/>
      <c r="LIN153" s="21"/>
      <c r="LIO153" s="21"/>
      <c r="LIP153" s="21"/>
      <c r="LIQ153" s="21"/>
      <c r="LIR153" s="21"/>
      <c r="LIS153" s="21"/>
      <c r="LIT153" s="21"/>
      <c r="LIU153" s="21"/>
      <c r="LIV153" s="21"/>
      <c r="LIW153" s="21"/>
      <c r="LIX153" s="21"/>
      <c r="LIY153" s="21"/>
      <c r="LIZ153" s="21"/>
      <c r="LJA153" s="21"/>
      <c r="LJB153" s="21"/>
      <c r="LJC153" s="21"/>
      <c r="LJD153" s="21"/>
      <c r="LJE153" s="21"/>
      <c r="LJF153" s="21"/>
      <c r="LJG153" s="21"/>
      <c r="LJH153" s="21"/>
      <c r="LJI153" s="21"/>
      <c r="LJJ153" s="21"/>
      <c r="LJK153" s="21"/>
      <c r="LJL153" s="21"/>
      <c r="LJM153" s="21"/>
      <c r="LJN153" s="21"/>
      <c r="LJO153" s="21"/>
      <c r="LJP153" s="21"/>
      <c r="LJQ153" s="21"/>
      <c r="LJR153" s="21"/>
      <c r="LJS153" s="21"/>
      <c r="LJT153" s="21"/>
      <c r="LJU153" s="21"/>
      <c r="LJV153" s="21"/>
      <c r="LJW153" s="21"/>
      <c r="LJX153" s="21"/>
      <c r="LJY153" s="21"/>
      <c r="LJZ153" s="21"/>
      <c r="LKA153" s="21"/>
      <c r="LKB153" s="21"/>
      <c r="LKC153" s="21"/>
      <c r="LKD153" s="21"/>
      <c r="LKE153" s="21"/>
      <c r="LKF153" s="21"/>
      <c r="LKG153" s="21"/>
      <c r="LKH153" s="21"/>
      <c r="LKI153" s="21"/>
      <c r="LKJ153" s="21"/>
      <c r="LKK153" s="21"/>
      <c r="LKL153" s="21"/>
      <c r="LKM153" s="21"/>
      <c r="LKN153" s="21"/>
      <c r="LKO153" s="21"/>
      <c r="LKP153" s="21"/>
      <c r="LKQ153" s="21"/>
      <c r="LKR153" s="21"/>
      <c r="LKS153" s="21"/>
      <c r="LKT153" s="21"/>
      <c r="LKU153" s="21"/>
      <c r="LKV153" s="21"/>
      <c r="LKW153" s="21"/>
      <c r="LKX153" s="21"/>
      <c r="LKY153" s="21"/>
      <c r="LKZ153" s="21"/>
      <c r="LLA153" s="21"/>
      <c r="LLB153" s="21"/>
      <c r="LLC153" s="21"/>
      <c r="LLD153" s="21"/>
      <c r="LLE153" s="21"/>
      <c r="LLF153" s="21"/>
      <c r="LLG153" s="21"/>
      <c r="LLH153" s="21"/>
      <c r="LLI153" s="21"/>
      <c r="LLJ153" s="21"/>
      <c r="LLK153" s="21"/>
      <c r="LLL153" s="21"/>
      <c r="LLM153" s="21"/>
      <c r="LLN153" s="21"/>
      <c r="LLO153" s="21"/>
      <c r="LLP153" s="21"/>
      <c r="LLQ153" s="21"/>
      <c r="LLR153" s="21"/>
      <c r="LLS153" s="21"/>
      <c r="LLT153" s="21"/>
      <c r="LLU153" s="21"/>
      <c r="LLV153" s="21"/>
      <c r="LLW153" s="21"/>
      <c r="LLX153" s="21"/>
      <c r="LLY153" s="21"/>
      <c r="LLZ153" s="21"/>
      <c r="LMA153" s="21"/>
      <c r="LMB153" s="21"/>
      <c r="LMC153" s="21"/>
      <c r="LMD153" s="21"/>
      <c r="LME153" s="21"/>
      <c r="LMF153" s="21"/>
      <c r="LMG153" s="21"/>
      <c r="LMH153" s="21"/>
      <c r="LMI153" s="21"/>
      <c r="LMJ153" s="21"/>
      <c r="LMK153" s="21"/>
      <c r="LML153" s="21"/>
      <c r="LMM153" s="21"/>
      <c r="LMN153" s="21"/>
      <c r="LMO153" s="21"/>
      <c r="LMP153" s="21"/>
      <c r="LMQ153" s="21"/>
      <c r="LMR153" s="21"/>
      <c r="LMS153" s="21"/>
      <c r="LMT153" s="21"/>
      <c r="LMU153" s="21"/>
      <c r="LMV153" s="21"/>
      <c r="LMW153" s="21"/>
      <c r="LMX153" s="21"/>
      <c r="LMY153" s="21"/>
      <c r="LMZ153" s="21"/>
      <c r="LNA153" s="21"/>
      <c r="LNB153" s="21"/>
      <c r="LNC153" s="21"/>
      <c r="LND153" s="21"/>
      <c r="LNE153" s="21"/>
      <c r="LNF153" s="21"/>
      <c r="LNG153" s="21"/>
      <c r="LNH153" s="21"/>
      <c r="LNI153" s="21"/>
      <c r="LNJ153" s="21"/>
      <c r="LNK153" s="21"/>
      <c r="LNL153" s="21"/>
      <c r="LNM153" s="21"/>
      <c r="LNN153" s="21"/>
      <c r="LNO153" s="21"/>
      <c r="LNP153" s="21"/>
      <c r="LNQ153" s="21"/>
      <c r="LNR153" s="21"/>
      <c r="LNS153" s="21"/>
      <c r="LNT153" s="21"/>
      <c r="LNU153" s="21"/>
      <c r="LNV153" s="21"/>
      <c r="LNW153" s="21"/>
      <c r="LNX153" s="21"/>
      <c r="LNY153" s="21"/>
      <c r="LNZ153" s="21"/>
      <c r="LOA153" s="21"/>
      <c r="LOB153" s="21"/>
      <c r="LOC153" s="21"/>
      <c r="LOD153" s="21"/>
      <c r="LOE153" s="21"/>
      <c r="LOF153" s="21"/>
      <c r="LOG153" s="21"/>
      <c r="LOH153" s="21"/>
      <c r="LOI153" s="21"/>
      <c r="LOJ153" s="21"/>
      <c r="LOK153" s="21"/>
      <c r="LOL153" s="21"/>
      <c r="LOM153" s="21"/>
      <c r="LON153" s="21"/>
      <c r="LOO153" s="21"/>
      <c r="LOP153" s="21"/>
      <c r="LOQ153" s="21"/>
      <c r="LOR153" s="21"/>
      <c r="LOS153" s="21"/>
      <c r="LOT153" s="21"/>
      <c r="LOU153" s="21"/>
      <c r="LOV153" s="21"/>
      <c r="LOW153" s="21"/>
      <c r="LOX153" s="21"/>
      <c r="LOY153" s="21"/>
      <c r="LOZ153" s="21"/>
      <c r="LPA153" s="21"/>
      <c r="LPB153" s="21"/>
      <c r="LPC153" s="21"/>
      <c r="LPD153" s="21"/>
      <c r="LPE153" s="21"/>
      <c r="LPF153" s="21"/>
      <c r="LPG153" s="21"/>
      <c r="LPH153" s="21"/>
      <c r="LPI153" s="21"/>
      <c r="LPJ153" s="21"/>
      <c r="LPK153" s="21"/>
      <c r="LPL153" s="21"/>
      <c r="LPM153" s="21"/>
      <c r="LPN153" s="21"/>
      <c r="LPO153" s="21"/>
      <c r="LPP153" s="21"/>
      <c r="LPQ153" s="21"/>
      <c r="LPR153" s="21"/>
      <c r="LPS153" s="21"/>
      <c r="LPT153" s="21"/>
      <c r="LPU153" s="21"/>
      <c r="LPV153" s="21"/>
      <c r="LPW153" s="21"/>
      <c r="LPX153" s="21"/>
      <c r="LPY153" s="21"/>
      <c r="LPZ153" s="21"/>
      <c r="LQA153" s="21"/>
      <c r="LQB153" s="21"/>
      <c r="LQC153" s="21"/>
      <c r="LQD153" s="21"/>
      <c r="LQE153" s="21"/>
      <c r="LQF153" s="21"/>
      <c r="LQG153" s="21"/>
      <c r="LQH153" s="21"/>
      <c r="LQI153" s="21"/>
      <c r="LQJ153" s="21"/>
      <c r="LQK153" s="21"/>
      <c r="LQL153" s="21"/>
      <c r="LQM153" s="21"/>
      <c r="LQN153" s="21"/>
      <c r="LQO153" s="21"/>
      <c r="LQP153" s="21"/>
      <c r="LQQ153" s="21"/>
      <c r="LQR153" s="21"/>
      <c r="LQS153" s="21"/>
      <c r="LQT153" s="21"/>
      <c r="LQU153" s="21"/>
      <c r="LQV153" s="21"/>
      <c r="LQW153" s="21"/>
      <c r="LQX153" s="21"/>
      <c r="LQY153" s="21"/>
      <c r="LQZ153" s="21"/>
      <c r="LRA153" s="21"/>
      <c r="LRB153" s="21"/>
      <c r="LRC153" s="21"/>
      <c r="LRD153" s="21"/>
      <c r="LRE153" s="21"/>
      <c r="LRF153" s="21"/>
      <c r="LRG153" s="21"/>
      <c r="LRH153" s="21"/>
      <c r="LRI153" s="21"/>
      <c r="LRJ153" s="21"/>
      <c r="LRK153" s="21"/>
      <c r="LRL153" s="21"/>
      <c r="LRM153" s="21"/>
      <c r="LRN153" s="21"/>
      <c r="LRO153" s="21"/>
      <c r="LRP153" s="21"/>
      <c r="LRQ153" s="21"/>
      <c r="LRR153" s="21"/>
      <c r="LRS153" s="21"/>
      <c r="LRT153" s="21"/>
      <c r="LRU153" s="21"/>
      <c r="LRV153" s="21"/>
      <c r="LRW153" s="21"/>
      <c r="LRX153" s="21"/>
      <c r="LRY153" s="21"/>
      <c r="LRZ153" s="21"/>
      <c r="LSA153" s="21"/>
      <c r="LSB153" s="21"/>
      <c r="LSC153" s="21"/>
      <c r="LSD153" s="21"/>
      <c r="LSE153" s="21"/>
      <c r="LSF153" s="21"/>
      <c r="LSG153" s="21"/>
      <c r="LSH153" s="21"/>
      <c r="LSI153" s="21"/>
      <c r="LSJ153" s="21"/>
      <c r="LSK153" s="21"/>
      <c r="LSL153" s="21"/>
      <c r="LSM153" s="21"/>
      <c r="LSN153" s="21"/>
      <c r="LSO153" s="21"/>
      <c r="LSP153" s="21"/>
      <c r="LSQ153" s="21"/>
      <c r="LSR153" s="21"/>
      <c r="LSS153" s="21"/>
      <c r="LST153" s="21"/>
      <c r="LSU153" s="21"/>
      <c r="LSV153" s="21"/>
      <c r="LSW153" s="21"/>
      <c r="LSX153" s="21"/>
      <c r="LSY153" s="21"/>
      <c r="LSZ153" s="21"/>
      <c r="LTA153" s="21"/>
      <c r="LTB153" s="21"/>
      <c r="LTC153" s="21"/>
      <c r="LTD153" s="21"/>
      <c r="LTE153" s="21"/>
      <c r="LTF153" s="21"/>
      <c r="LTG153" s="21"/>
      <c r="LTH153" s="21"/>
      <c r="LTI153" s="21"/>
      <c r="LTJ153" s="21"/>
      <c r="LTK153" s="21"/>
      <c r="LTL153" s="21"/>
      <c r="LTM153" s="21"/>
      <c r="LTN153" s="21"/>
      <c r="LTO153" s="21"/>
      <c r="LTP153" s="21"/>
      <c r="LTQ153" s="21"/>
      <c r="LTR153" s="21"/>
      <c r="LTS153" s="21"/>
      <c r="LTT153" s="21"/>
      <c r="LTU153" s="21"/>
      <c r="LTV153" s="21"/>
      <c r="LTW153" s="21"/>
      <c r="LTX153" s="21"/>
      <c r="LTY153" s="21"/>
      <c r="LTZ153" s="21"/>
      <c r="LUA153" s="21"/>
      <c r="LUB153" s="21"/>
      <c r="LUC153" s="21"/>
      <c r="LUD153" s="21"/>
      <c r="LUE153" s="21"/>
      <c r="LUF153" s="21"/>
      <c r="LUG153" s="21"/>
      <c r="LUH153" s="21"/>
      <c r="LUI153" s="21"/>
      <c r="LUJ153" s="21"/>
      <c r="LUK153" s="21"/>
      <c r="LUL153" s="21"/>
      <c r="LUM153" s="21"/>
      <c r="LUN153" s="21"/>
      <c r="LUO153" s="21"/>
      <c r="LUP153" s="21"/>
      <c r="LUQ153" s="21"/>
      <c r="LUR153" s="21"/>
      <c r="LUS153" s="21"/>
      <c r="LUT153" s="21"/>
      <c r="LUU153" s="21"/>
      <c r="LUV153" s="21"/>
      <c r="LUW153" s="21"/>
      <c r="LUX153" s="21"/>
      <c r="LUY153" s="21"/>
      <c r="LUZ153" s="21"/>
      <c r="LVA153" s="21"/>
      <c r="LVB153" s="21"/>
      <c r="LVC153" s="21"/>
      <c r="LVD153" s="21"/>
      <c r="LVE153" s="21"/>
      <c r="LVF153" s="21"/>
      <c r="LVG153" s="21"/>
      <c r="LVH153" s="21"/>
      <c r="LVI153" s="21"/>
      <c r="LVJ153" s="21"/>
      <c r="LVK153" s="21"/>
      <c r="LVL153" s="21"/>
      <c r="LVM153" s="21"/>
      <c r="LVN153" s="21"/>
      <c r="LVO153" s="21"/>
      <c r="LVP153" s="21"/>
      <c r="LVQ153" s="21"/>
      <c r="LVR153" s="21"/>
      <c r="LVS153" s="21"/>
      <c r="LVT153" s="21"/>
      <c r="LVU153" s="21"/>
      <c r="LVV153" s="21"/>
      <c r="LVW153" s="21"/>
      <c r="LVX153" s="21"/>
      <c r="LVY153" s="21"/>
      <c r="LVZ153" s="21"/>
      <c r="LWA153" s="21"/>
      <c r="LWB153" s="21"/>
      <c r="LWC153" s="21"/>
      <c r="LWD153" s="21"/>
      <c r="LWE153" s="21"/>
      <c r="LWF153" s="21"/>
      <c r="LWG153" s="21"/>
      <c r="LWH153" s="21"/>
      <c r="LWI153" s="21"/>
      <c r="LWJ153" s="21"/>
      <c r="LWK153" s="21"/>
      <c r="LWL153" s="21"/>
      <c r="LWM153" s="21"/>
      <c r="LWN153" s="21"/>
      <c r="LWO153" s="21"/>
      <c r="LWP153" s="21"/>
      <c r="LWQ153" s="21"/>
      <c r="LWR153" s="21"/>
      <c r="LWS153" s="21"/>
      <c r="LWT153" s="21"/>
      <c r="LWU153" s="21"/>
      <c r="LWV153" s="21"/>
      <c r="LWW153" s="21"/>
      <c r="LWX153" s="21"/>
      <c r="LWY153" s="21"/>
      <c r="LWZ153" s="21"/>
      <c r="LXA153" s="21"/>
      <c r="LXB153" s="21"/>
      <c r="LXC153" s="21"/>
      <c r="LXD153" s="21"/>
      <c r="LXE153" s="21"/>
      <c r="LXF153" s="21"/>
      <c r="LXG153" s="21"/>
      <c r="LXH153" s="21"/>
      <c r="LXI153" s="21"/>
      <c r="LXJ153" s="21"/>
      <c r="LXK153" s="21"/>
      <c r="LXL153" s="21"/>
      <c r="LXM153" s="21"/>
      <c r="LXN153" s="21"/>
      <c r="LXO153" s="21"/>
      <c r="LXP153" s="21"/>
      <c r="LXQ153" s="21"/>
      <c r="LXR153" s="21"/>
      <c r="LXS153" s="21"/>
      <c r="LXT153" s="21"/>
      <c r="LXU153" s="21"/>
      <c r="LXV153" s="21"/>
      <c r="LXW153" s="21"/>
      <c r="LXX153" s="21"/>
      <c r="LXY153" s="21"/>
      <c r="LXZ153" s="21"/>
      <c r="LYA153" s="21"/>
      <c r="LYB153" s="21"/>
      <c r="LYC153" s="21"/>
      <c r="LYD153" s="21"/>
      <c r="LYE153" s="21"/>
      <c r="LYF153" s="21"/>
      <c r="LYG153" s="21"/>
      <c r="LYH153" s="21"/>
      <c r="LYI153" s="21"/>
      <c r="LYJ153" s="21"/>
      <c r="LYK153" s="21"/>
      <c r="LYL153" s="21"/>
      <c r="LYM153" s="21"/>
      <c r="LYN153" s="21"/>
      <c r="LYO153" s="21"/>
      <c r="LYP153" s="21"/>
      <c r="LYQ153" s="21"/>
      <c r="LYR153" s="21"/>
      <c r="LYS153" s="21"/>
      <c r="LYT153" s="21"/>
      <c r="LYU153" s="21"/>
      <c r="LYV153" s="21"/>
      <c r="LYW153" s="21"/>
      <c r="LYX153" s="21"/>
      <c r="LYY153" s="21"/>
      <c r="LYZ153" s="21"/>
      <c r="LZA153" s="21"/>
      <c r="LZB153" s="21"/>
      <c r="LZC153" s="21"/>
      <c r="LZD153" s="21"/>
      <c r="LZE153" s="21"/>
      <c r="LZF153" s="21"/>
      <c r="LZG153" s="21"/>
      <c r="LZH153" s="21"/>
      <c r="LZI153" s="21"/>
      <c r="LZJ153" s="21"/>
      <c r="LZK153" s="21"/>
      <c r="LZL153" s="21"/>
      <c r="LZM153" s="21"/>
      <c r="LZN153" s="21"/>
      <c r="LZO153" s="21"/>
      <c r="LZP153" s="21"/>
      <c r="LZQ153" s="21"/>
      <c r="LZR153" s="21"/>
      <c r="LZS153" s="21"/>
      <c r="LZT153" s="21"/>
      <c r="LZU153" s="21"/>
      <c r="LZV153" s="21"/>
      <c r="LZW153" s="21"/>
      <c r="LZX153" s="21"/>
      <c r="LZY153" s="21"/>
      <c r="LZZ153" s="21"/>
      <c r="MAA153" s="21"/>
      <c r="MAB153" s="21"/>
      <c r="MAC153" s="21"/>
      <c r="MAD153" s="21"/>
      <c r="MAE153" s="21"/>
      <c r="MAF153" s="21"/>
      <c r="MAG153" s="21"/>
      <c r="MAH153" s="21"/>
      <c r="MAI153" s="21"/>
      <c r="MAJ153" s="21"/>
      <c r="MAK153" s="21"/>
      <c r="MAL153" s="21"/>
      <c r="MAM153" s="21"/>
      <c r="MAN153" s="21"/>
      <c r="MAO153" s="21"/>
      <c r="MAP153" s="21"/>
      <c r="MAQ153" s="21"/>
      <c r="MAR153" s="21"/>
      <c r="MAS153" s="21"/>
      <c r="MAT153" s="21"/>
      <c r="MAU153" s="21"/>
      <c r="MAV153" s="21"/>
      <c r="MAW153" s="21"/>
      <c r="MAX153" s="21"/>
      <c r="MAY153" s="21"/>
      <c r="MAZ153" s="21"/>
      <c r="MBA153" s="21"/>
      <c r="MBB153" s="21"/>
      <c r="MBC153" s="21"/>
      <c r="MBD153" s="21"/>
      <c r="MBE153" s="21"/>
      <c r="MBF153" s="21"/>
      <c r="MBG153" s="21"/>
      <c r="MBH153" s="21"/>
      <c r="MBI153" s="21"/>
      <c r="MBJ153" s="21"/>
      <c r="MBK153" s="21"/>
      <c r="MBL153" s="21"/>
      <c r="MBM153" s="21"/>
      <c r="MBN153" s="21"/>
      <c r="MBO153" s="21"/>
      <c r="MBP153" s="21"/>
      <c r="MBQ153" s="21"/>
      <c r="MBR153" s="21"/>
      <c r="MBS153" s="21"/>
      <c r="MBT153" s="21"/>
      <c r="MBU153" s="21"/>
      <c r="MBV153" s="21"/>
      <c r="MBW153" s="21"/>
      <c r="MBX153" s="21"/>
      <c r="MBY153" s="21"/>
      <c r="MBZ153" s="21"/>
      <c r="MCA153" s="21"/>
      <c r="MCB153" s="21"/>
      <c r="MCC153" s="21"/>
      <c r="MCD153" s="21"/>
      <c r="MCE153" s="21"/>
      <c r="MCF153" s="21"/>
      <c r="MCG153" s="21"/>
      <c r="MCH153" s="21"/>
      <c r="MCI153" s="21"/>
      <c r="MCJ153" s="21"/>
      <c r="MCK153" s="21"/>
      <c r="MCL153" s="21"/>
      <c r="MCM153" s="21"/>
      <c r="MCN153" s="21"/>
      <c r="MCO153" s="21"/>
      <c r="MCP153" s="21"/>
      <c r="MCQ153" s="21"/>
      <c r="MCR153" s="21"/>
      <c r="MCS153" s="21"/>
      <c r="MCT153" s="21"/>
      <c r="MCU153" s="21"/>
      <c r="MCV153" s="21"/>
      <c r="MCW153" s="21"/>
      <c r="MCX153" s="21"/>
      <c r="MCY153" s="21"/>
      <c r="MCZ153" s="21"/>
      <c r="MDA153" s="21"/>
      <c r="MDB153" s="21"/>
      <c r="MDC153" s="21"/>
      <c r="MDD153" s="21"/>
      <c r="MDE153" s="21"/>
      <c r="MDF153" s="21"/>
      <c r="MDG153" s="21"/>
      <c r="MDH153" s="21"/>
      <c r="MDI153" s="21"/>
      <c r="MDJ153" s="21"/>
      <c r="MDK153" s="21"/>
      <c r="MDL153" s="21"/>
      <c r="MDM153" s="21"/>
      <c r="MDN153" s="21"/>
      <c r="MDO153" s="21"/>
      <c r="MDP153" s="21"/>
      <c r="MDQ153" s="21"/>
      <c r="MDR153" s="21"/>
      <c r="MDS153" s="21"/>
      <c r="MDT153" s="21"/>
      <c r="MDU153" s="21"/>
      <c r="MDV153" s="21"/>
      <c r="MDW153" s="21"/>
      <c r="MDX153" s="21"/>
      <c r="MDY153" s="21"/>
      <c r="MDZ153" s="21"/>
      <c r="MEA153" s="21"/>
      <c r="MEB153" s="21"/>
      <c r="MEC153" s="21"/>
      <c r="MED153" s="21"/>
      <c r="MEE153" s="21"/>
      <c r="MEF153" s="21"/>
      <c r="MEG153" s="21"/>
      <c r="MEH153" s="21"/>
      <c r="MEI153" s="21"/>
      <c r="MEJ153" s="21"/>
      <c r="MEK153" s="21"/>
      <c r="MEL153" s="21"/>
      <c r="MEM153" s="21"/>
      <c r="MEN153" s="21"/>
      <c r="MEO153" s="21"/>
      <c r="MEP153" s="21"/>
      <c r="MEQ153" s="21"/>
      <c r="MER153" s="21"/>
      <c r="MES153" s="21"/>
      <c r="MET153" s="21"/>
      <c r="MEU153" s="21"/>
      <c r="MEV153" s="21"/>
      <c r="MEW153" s="21"/>
      <c r="MEX153" s="21"/>
      <c r="MEY153" s="21"/>
      <c r="MEZ153" s="21"/>
      <c r="MFA153" s="21"/>
      <c r="MFB153" s="21"/>
      <c r="MFC153" s="21"/>
      <c r="MFD153" s="21"/>
      <c r="MFE153" s="21"/>
      <c r="MFF153" s="21"/>
      <c r="MFG153" s="21"/>
      <c r="MFH153" s="21"/>
      <c r="MFI153" s="21"/>
      <c r="MFJ153" s="21"/>
      <c r="MFK153" s="21"/>
      <c r="MFL153" s="21"/>
      <c r="MFM153" s="21"/>
      <c r="MFN153" s="21"/>
      <c r="MFO153" s="21"/>
      <c r="MFP153" s="21"/>
      <c r="MFQ153" s="21"/>
      <c r="MFR153" s="21"/>
      <c r="MFS153" s="21"/>
      <c r="MFT153" s="21"/>
      <c r="MFU153" s="21"/>
      <c r="MFV153" s="21"/>
      <c r="MFW153" s="21"/>
      <c r="MFX153" s="21"/>
      <c r="MFY153" s="21"/>
      <c r="MFZ153" s="21"/>
      <c r="MGA153" s="21"/>
      <c r="MGB153" s="21"/>
      <c r="MGC153" s="21"/>
      <c r="MGD153" s="21"/>
      <c r="MGE153" s="21"/>
      <c r="MGF153" s="21"/>
      <c r="MGG153" s="21"/>
      <c r="MGH153" s="21"/>
      <c r="MGI153" s="21"/>
      <c r="MGJ153" s="21"/>
      <c r="MGK153" s="21"/>
      <c r="MGL153" s="21"/>
      <c r="MGM153" s="21"/>
      <c r="MGN153" s="21"/>
      <c r="MGO153" s="21"/>
      <c r="MGP153" s="21"/>
      <c r="MGQ153" s="21"/>
      <c r="MGR153" s="21"/>
      <c r="MGS153" s="21"/>
      <c r="MGT153" s="21"/>
      <c r="MGU153" s="21"/>
      <c r="MGV153" s="21"/>
      <c r="MGW153" s="21"/>
      <c r="MGX153" s="21"/>
      <c r="MGY153" s="21"/>
      <c r="MGZ153" s="21"/>
      <c r="MHA153" s="21"/>
      <c r="MHB153" s="21"/>
      <c r="MHC153" s="21"/>
      <c r="MHD153" s="21"/>
      <c r="MHE153" s="21"/>
      <c r="MHF153" s="21"/>
      <c r="MHG153" s="21"/>
      <c r="MHH153" s="21"/>
      <c r="MHI153" s="21"/>
      <c r="MHJ153" s="21"/>
      <c r="MHK153" s="21"/>
      <c r="MHL153" s="21"/>
      <c r="MHM153" s="21"/>
      <c r="MHN153" s="21"/>
      <c r="MHO153" s="21"/>
      <c r="MHP153" s="21"/>
      <c r="MHQ153" s="21"/>
      <c r="MHR153" s="21"/>
      <c r="MHS153" s="21"/>
      <c r="MHT153" s="21"/>
      <c r="MHU153" s="21"/>
      <c r="MHV153" s="21"/>
      <c r="MHW153" s="21"/>
      <c r="MHX153" s="21"/>
      <c r="MHY153" s="21"/>
      <c r="MHZ153" s="21"/>
      <c r="MIA153" s="21"/>
      <c r="MIB153" s="21"/>
      <c r="MIC153" s="21"/>
      <c r="MID153" s="21"/>
      <c r="MIE153" s="21"/>
      <c r="MIF153" s="21"/>
      <c r="MIG153" s="21"/>
      <c r="MIH153" s="21"/>
      <c r="MII153" s="21"/>
      <c r="MIJ153" s="21"/>
      <c r="MIK153" s="21"/>
      <c r="MIL153" s="21"/>
      <c r="MIM153" s="21"/>
      <c r="MIN153" s="21"/>
      <c r="MIO153" s="21"/>
      <c r="MIP153" s="21"/>
      <c r="MIQ153" s="21"/>
      <c r="MIR153" s="21"/>
      <c r="MIS153" s="21"/>
      <c r="MIT153" s="21"/>
      <c r="MIU153" s="21"/>
      <c r="MIV153" s="21"/>
      <c r="MIW153" s="21"/>
      <c r="MIX153" s="21"/>
      <c r="MIY153" s="21"/>
      <c r="MIZ153" s="21"/>
      <c r="MJA153" s="21"/>
      <c r="MJB153" s="21"/>
      <c r="MJC153" s="21"/>
      <c r="MJD153" s="21"/>
      <c r="MJE153" s="21"/>
      <c r="MJF153" s="21"/>
      <c r="MJG153" s="21"/>
      <c r="MJH153" s="21"/>
      <c r="MJI153" s="21"/>
      <c r="MJJ153" s="21"/>
      <c r="MJK153" s="21"/>
      <c r="MJL153" s="21"/>
      <c r="MJM153" s="21"/>
      <c r="MJN153" s="21"/>
      <c r="MJO153" s="21"/>
      <c r="MJP153" s="21"/>
      <c r="MJQ153" s="21"/>
      <c r="MJR153" s="21"/>
      <c r="MJS153" s="21"/>
      <c r="MJT153" s="21"/>
      <c r="MJU153" s="21"/>
      <c r="MJV153" s="21"/>
      <c r="MJW153" s="21"/>
      <c r="MJX153" s="21"/>
      <c r="MJY153" s="21"/>
      <c r="MJZ153" s="21"/>
      <c r="MKA153" s="21"/>
      <c r="MKB153" s="21"/>
      <c r="MKC153" s="21"/>
      <c r="MKD153" s="21"/>
      <c r="MKE153" s="21"/>
      <c r="MKF153" s="21"/>
      <c r="MKG153" s="21"/>
      <c r="MKH153" s="21"/>
      <c r="MKI153" s="21"/>
      <c r="MKJ153" s="21"/>
      <c r="MKK153" s="21"/>
      <c r="MKL153" s="21"/>
      <c r="MKM153" s="21"/>
      <c r="MKN153" s="21"/>
      <c r="MKO153" s="21"/>
      <c r="MKP153" s="21"/>
      <c r="MKQ153" s="21"/>
      <c r="MKR153" s="21"/>
      <c r="MKS153" s="21"/>
      <c r="MKT153" s="21"/>
      <c r="MKU153" s="21"/>
      <c r="MKV153" s="21"/>
      <c r="MKW153" s="21"/>
      <c r="MKX153" s="21"/>
      <c r="MKY153" s="21"/>
      <c r="MKZ153" s="21"/>
      <c r="MLA153" s="21"/>
      <c r="MLB153" s="21"/>
      <c r="MLC153" s="21"/>
      <c r="MLD153" s="21"/>
      <c r="MLE153" s="21"/>
      <c r="MLF153" s="21"/>
      <c r="MLG153" s="21"/>
      <c r="MLH153" s="21"/>
      <c r="MLI153" s="21"/>
      <c r="MLJ153" s="21"/>
      <c r="MLK153" s="21"/>
      <c r="MLL153" s="21"/>
      <c r="MLM153" s="21"/>
      <c r="MLN153" s="21"/>
      <c r="MLO153" s="21"/>
      <c r="MLP153" s="21"/>
      <c r="MLQ153" s="21"/>
      <c r="MLR153" s="21"/>
      <c r="MLS153" s="21"/>
      <c r="MLT153" s="21"/>
      <c r="MLU153" s="21"/>
      <c r="MLV153" s="21"/>
      <c r="MLW153" s="21"/>
      <c r="MLX153" s="21"/>
      <c r="MLY153" s="21"/>
      <c r="MLZ153" s="21"/>
      <c r="MMA153" s="21"/>
      <c r="MMB153" s="21"/>
      <c r="MMC153" s="21"/>
      <c r="MMD153" s="21"/>
      <c r="MME153" s="21"/>
      <c r="MMF153" s="21"/>
      <c r="MMG153" s="21"/>
      <c r="MMH153" s="21"/>
      <c r="MMI153" s="21"/>
      <c r="MMJ153" s="21"/>
      <c r="MMK153" s="21"/>
      <c r="MML153" s="21"/>
      <c r="MMM153" s="21"/>
      <c r="MMN153" s="21"/>
      <c r="MMO153" s="21"/>
      <c r="MMP153" s="21"/>
      <c r="MMQ153" s="21"/>
      <c r="MMR153" s="21"/>
      <c r="MMS153" s="21"/>
      <c r="MMT153" s="21"/>
      <c r="MMU153" s="21"/>
      <c r="MMV153" s="21"/>
      <c r="MMW153" s="21"/>
      <c r="MMX153" s="21"/>
      <c r="MMY153" s="21"/>
      <c r="MMZ153" s="21"/>
      <c r="MNA153" s="21"/>
      <c r="MNB153" s="21"/>
      <c r="MNC153" s="21"/>
      <c r="MND153" s="21"/>
      <c r="MNE153" s="21"/>
      <c r="MNF153" s="21"/>
      <c r="MNG153" s="21"/>
      <c r="MNH153" s="21"/>
      <c r="MNI153" s="21"/>
      <c r="MNJ153" s="21"/>
      <c r="MNK153" s="21"/>
      <c r="MNL153" s="21"/>
      <c r="MNM153" s="21"/>
      <c r="MNN153" s="21"/>
      <c r="MNO153" s="21"/>
      <c r="MNP153" s="21"/>
      <c r="MNQ153" s="21"/>
      <c r="MNR153" s="21"/>
      <c r="MNS153" s="21"/>
      <c r="MNT153" s="21"/>
      <c r="MNU153" s="21"/>
      <c r="MNV153" s="21"/>
      <c r="MNW153" s="21"/>
      <c r="MNX153" s="21"/>
      <c r="MNY153" s="21"/>
      <c r="MNZ153" s="21"/>
      <c r="MOA153" s="21"/>
      <c r="MOB153" s="21"/>
      <c r="MOC153" s="21"/>
      <c r="MOD153" s="21"/>
      <c r="MOE153" s="21"/>
      <c r="MOF153" s="21"/>
      <c r="MOG153" s="21"/>
      <c r="MOH153" s="21"/>
      <c r="MOI153" s="21"/>
      <c r="MOJ153" s="21"/>
      <c r="MOK153" s="21"/>
      <c r="MOL153" s="21"/>
      <c r="MOM153" s="21"/>
      <c r="MON153" s="21"/>
      <c r="MOO153" s="21"/>
      <c r="MOP153" s="21"/>
      <c r="MOQ153" s="21"/>
      <c r="MOR153" s="21"/>
      <c r="MOS153" s="21"/>
      <c r="MOT153" s="21"/>
      <c r="MOU153" s="21"/>
      <c r="MOV153" s="21"/>
      <c r="MOW153" s="21"/>
      <c r="MOX153" s="21"/>
      <c r="MOY153" s="21"/>
      <c r="MOZ153" s="21"/>
      <c r="MPA153" s="21"/>
      <c r="MPB153" s="21"/>
      <c r="MPC153" s="21"/>
      <c r="MPD153" s="21"/>
      <c r="MPE153" s="21"/>
      <c r="MPF153" s="21"/>
      <c r="MPG153" s="21"/>
      <c r="MPH153" s="21"/>
      <c r="MPI153" s="21"/>
      <c r="MPJ153" s="21"/>
      <c r="MPK153" s="21"/>
      <c r="MPL153" s="21"/>
      <c r="MPM153" s="21"/>
      <c r="MPN153" s="21"/>
      <c r="MPO153" s="21"/>
      <c r="MPP153" s="21"/>
      <c r="MPQ153" s="21"/>
      <c r="MPR153" s="21"/>
      <c r="MPS153" s="21"/>
      <c r="MPT153" s="21"/>
      <c r="MPU153" s="21"/>
      <c r="MPV153" s="21"/>
      <c r="MPW153" s="21"/>
      <c r="MPX153" s="21"/>
      <c r="MPY153" s="21"/>
      <c r="MPZ153" s="21"/>
      <c r="MQA153" s="21"/>
      <c r="MQB153" s="21"/>
      <c r="MQC153" s="21"/>
      <c r="MQD153" s="21"/>
      <c r="MQE153" s="21"/>
      <c r="MQF153" s="21"/>
      <c r="MQG153" s="21"/>
      <c r="MQH153" s="21"/>
      <c r="MQI153" s="21"/>
      <c r="MQJ153" s="21"/>
      <c r="MQK153" s="21"/>
      <c r="MQL153" s="21"/>
      <c r="MQM153" s="21"/>
      <c r="MQN153" s="21"/>
      <c r="MQO153" s="21"/>
      <c r="MQP153" s="21"/>
      <c r="MQQ153" s="21"/>
      <c r="MQR153" s="21"/>
      <c r="MQS153" s="21"/>
      <c r="MQT153" s="21"/>
      <c r="MQU153" s="21"/>
      <c r="MQV153" s="21"/>
      <c r="MQW153" s="21"/>
      <c r="MQX153" s="21"/>
      <c r="MQY153" s="21"/>
      <c r="MQZ153" s="21"/>
      <c r="MRA153" s="21"/>
      <c r="MRB153" s="21"/>
      <c r="MRC153" s="21"/>
      <c r="MRD153" s="21"/>
      <c r="MRE153" s="21"/>
      <c r="MRF153" s="21"/>
      <c r="MRG153" s="21"/>
      <c r="MRH153" s="21"/>
      <c r="MRI153" s="21"/>
      <c r="MRJ153" s="21"/>
      <c r="MRK153" s="21"/>
      <c r="MRL153" s="21"/>
      <c r="MRM153" s="21"/>
      <c r="MRN153" s="21"/>
      <c r="MRO153" s="21"/>
      <c r="MRP153" s="21"/>
      <c r="MRQ153" s="21"/>
      <c r="MRR153" s="21"/>
      <c r="MRS153" s="21"/>
      <c r="MRT153" s="21"/>
      <c r="MRU153" s="21"/>
      <c r="MRV153" s="21"/>
      <c r="MRW153" s="21"/>
      <c r="MRX153" s="21"/>
      <c r="MRY153" s="21"/>
      <c r="MRZ153" s="21"/>
      <c r="MSA153" s="21"/>
      <c r="MSB153" s="21"/>
      <c r="MSC153" s="21"/>
      <c r="MSD153" s="21"/>
      <c r="MSE153" s="21"/>
      <c r="MSF153" s="21"/>
      <c r="MSG153" s="21"/>
      <c r="MSH153" s="21"/>
      <c r="MSI153" s="21"/>
      <c r="MSJ153" s="21"/>
      <c r="MSK153" s="21"/>
      <c r="MSL153" s="21"/>
      <c r="MSM153" s="21"/>
      <c r="MSN153" s="21"/>
      <c r="MSO153" s="21"/>
      <c r="MSP153" s="21"/>
      <c r="MSQ153" s="21"/>
      <c r="MSR153" s="21"/>
      <c r="MSS153" s="21"/>
      <c r="MST153" s="21"/>
      <c r="MSU153" s="21"/>
      <c r="MSV153" s="21"/>
      <c r="MSW153" s="21"/>
      <c r="MSX153" s="21"/>
      <c r="MSY153" s="21"/>
      <c r="MSZ153" s="21"/>
      <c r="MTA153" s="21"/>
      <c r="MTB153" s="21"/>
      <c r="MTC153" s="21"/>
      <c r="MTD153" s="21"/>
      <c r="MTE153" s="21"/>
      <c r="MTF153" s="21"/>
      <c r="MTG153" s="21"/>
      <c r="MTH153" s="21"/>
      <c r="MTI153" s="21"/>
      <c r="MTJ153" s="21"/>
      <c r="MTK153" s="21"/>
      <c r="MTL153" s="21"/>
      <c r="MTM153" s="21"/>
      <c r="MTN153" s="21"/>
      <c r="MTO153" s="21"/>
      <c r="MTP153" s="21"/>
      <c r="MTQ153" s="21"/>
      <c r="MTR153" s="21"/>
      <c r="MTS153" s="21"/>
      <c r="MTT153" s="21"/>
      <c r="MTU153" s="21"/>
      <c r="MTV153" s="21"/>
      <c r="MTW153" s="21"/>
      <c r="MTX153" s="21"/>
      <c r="MTY153" s="21"/>
      <c r="MTZ153" s="21"/>
      <c r="MUA153" s="21"/>
      <c r="MUB153" s="21"/>
      <c r="MUC153" s="21"/>
      <c r="MUD153" s="21"/>
      <c r="MUE153" s="21"/>
      <c r="MUF153" s="21"/>
      <c r="MUG153" s="21"/>
      <c r="MUH153" s="21"/>
      <c r="MUI153" s="21"/>
      <c r="MUJ153" s="21"/>
      <c r="MUK153" s="21"/>
      <c r="MUL153" s="21"/>
      <c r="MUM153" s="21"/>
      <c r="MUN153" s="21"/>
      <c r="MUO153" s="21"/>
      <c r="MUP153" s="21"/>
      <c r="MUQ153" s="21"/>
      <c r="MUR153" s="21"/>
      <c r="MUS153" s="21"/>
      <c r="MUT153" s="21"/>
      <c r="MUU153" s="21"/>
      <c r="MUV153" s="21"/>
      <c r="MUW153" s="21"/>
      <c r="MUX153" s="21"/>
      <c r="MUY153" s="21"/>
      <c r="MUZ153" s="21"/>
      <c r="MVA153" s="21"/>
      <c r="MVB153" s="21"/>
      <c r="MVC153" s="21"/>
      <c r="MVD153" s="21"/>
      <c r="MVE153" s="21"/>
      <c r="MVF153" s="21"/>
      <c r="MVG153" s="21"/>
      <c r="MVH153" s="21"/>
      <c r="MVI153" s="21"/>
      <c r="MVJ153" s="21"/>
      <c r="MVK153" s="21"/>
      <c r="MVL153" s="21"/>
      <c r="MVM153" s="21"/>
      <c r="MVN153" s="21"/>
      <c r="MVO153" s="21"/>
      <c r="MVP153" s="21"/>
      <c r="MVQ153" s="21"/>
      <c r="MVR153" s="21"/>
      <c r="MVS153" s="21"/>
      <c r="MVT153" s="21"/>
      <c r="MVU153" s="21"/>
      <c r="MVV153" s="21"/>
      <c r="MVW153" s="21"/>
      <c r="MVX153" s="21"/>
      <c r="MVY153" s="21"/>
      <c r="MVZ153" s="21"/>
      <c r="MWA153" s="21"/>
      <c r="MWB153" s="21"/>
      <c r="MWC153" s="21"/>
      <c r="MWD153" s="21"/>
      <c r="MWE153" s="21"/>
      <c r="MWF153" s="21"/>
      <c r="MWG153" s="21"/>
      <c r="MWH153" s="21"/>
      <c r="MWI153" s="21"/>
      <c r="MWJ153" s="21"/>
      <c r="MWK153" s="21"/>
      <c r="MWL153" s="21"/>
      <c r="MWM153" s="21"/>
      <c r="MWN153" s="21"/>
      <c r="MWO153" s="21"/>
      <c r="MWP153" s="21"/>
      <c r="MWQ153" s="21"/>
      <c r="MWR153" s="21"/>
      <c r="MWS153" s="21"/>
      <c r="MWT153" s="21"/>
      <c r="MWU153" s="21"/>
      <c r="MWV153" s="21"/>
      <c r="MWW153" s="21"/>
      <c r="MWX153" s="21"/>
      <c r="MWY153" s="21"/>
      <c r="MWZ153" s="21"/>
      <c r="MXA153" s="21"/>
      <c r="MXB153" s="21"/>
      <c r="MXC153" s="21"/>
      <c r="MXD153" s="21"/>
      <c r="MXE153" s="21"/>
      <c r="MXF153" s="21"/>
      <c r="MXG153" s="21"/>
      <c r="MXH153" s="21"/>
      <c r="MXI153" s="21"/>
      <c r="MXJ153" s="21"/>
      <c r="MXK153" s="21"/>
      <c r="MXL153" s="21"/>
      <c r="MXM153" s="21"/>
      <c r="MXN153" s="21"/>
      <c r="MXO153" s="21"/>
      <c r="MXP153" s="21"/>
      <c r="MXQ153" s="21"/>
      <c r="MXR153" s="21"/>
      <c r="MXS153" s="21"/>
      <c r="MXT153" s="21"/>
      <c r="MXU153" s="21"/>
      <c r="MXV153" s="21"/>
      <c r="MXW153" s="21"/>
      <c r="MXX153" s="21"/>
      <c r="MXY153" s="21"/>
      <c r="MXZ153" s="21"/>
      <c r="MYA153" s="21"/>
      <c r="MYB153" s="21"/>
      <c r="MYC153" s="21"/>
      <c r="MYD153" s="21"/>
      <c r="MYE153" s="21"/>
      <c r="MYF153" s="21"/>
      <c r="MYG153" s="21"/>
      <c r="MYH153" s="21"/>
      <c r="MYI153" s="21"/>
      <c r="MYJ153" s="21"/>
      <c r="MYK153" s="21"/>
      <c r="MYL153" s="21"/>
      <c r="MYM153" s="21"/>
      <c r="MYN153" s="21"/>
      <c r="MYO153" s="21"/>
      <c r="MYP153" s="21"/>
      <c r="MYQ153" s="21"/>
      <c r="MYR153" s="21"/>
      <c r="MYS153" s="21"/>
      <c r="MYT153" s="21"/>
      <c r="MYU153" s="21"/>
      <c r="MYV153" s="21"/>
      <c r="MYW153" s="21"/>
      <c r="MYX153" s="21"/>
      <c r="MYY153" s="21"/>
      <c r="MYZ153" s="21"/>
      <c r="MZA153" s="21"/>
      <c r="MZB153" s="21"/>
      <c r="MZC153" s="21"/>
      <c r="MZD153" s="21"/>
      <c r="MZE153" s="21"/>
      <c r="MZF153" s="21"/>
      <c r="MZG153" s="21"/>
      <c r="MZH153" s="21"/>
      <c r="MZI153" s="21"/>
      <c r="MZJ153" s="21"/>
      <c r="MZK153" s="21"/>
      <c r="MZL153" s="21"/>
      <c r="MZM153" s="21"/>
      <c r="MZN153" s="21"/>
      <c r="MZO153" s="21"/>
      <c r="MZP153" s="21"/>
      <c r="MZQ153" s="21"/>
      <c r="MZR153" s="21"/>
      <c r="MZS153" s="21"/>
      <c r="MZT153" s="21"/>
      <c r="MZU153" s="21"/>
      <c r="MZV153" s="21"/>
      <c r="MZW153" s="21"/>
      <c r="MZX153" s="21"/>
      <c r="MZY153" s="21"/>
      <c r="MZZ153" s="21"/>
      <c r="NAA153" s="21"/>
      <c r="NAB153" s="21"/>
      <c r="NAC153" s="21"/>
      <c r="NAD153" s="21"/>
      <c r="NAE153" s="21"/>
      <c r="NAF153" s="21"/>
      <c r="NAG153" s="21"/>
      <c r="NAH153" s="21"/>
      <c r="NAI153" s="21"/>
      <c r="NAJ153" s="21"/>
      <c r="NAK153" s="21"/>
      <c r="NAL153" s="21"/>
      <c r="NAM153" s="21"/>
      <c r="NAN153" s="21"/>
      <c r="NAO153" s="21"/>
      <c r="NAP153" s="21"/>
      <c r="NAQ153" s="21"/>
      <c r="NAR153" s="21"/>
      <c r="NAS153" s="21"/>
      <c r="NAT153" s="21"/>
      <c r="NAU153" s="21"/>
      <c r="NAV153" s="21"/>
      <c r="NAW153" s="21"/>
      <c r="NAX153" s="21"/>
      <c r="NAY153" s="21"/>
      <c r="NAZ153" s="21"/>
      <c r="NBA153" s="21"/>
      <c r="NBB153" s="21"/>
      <c r="NBC153" s="21"/>
      <c r="NBD153" s="21"/>
      <c r="NBE153" s="21"/>
      <c r="NBF153" s="21"/>
      <c r="NBG153" s="21"/>
      <c r="NBH153" s="21"/>
      <c r="NBI153" s="21"/>
      <c r="NBJ153" s="21"/>
      <c r="NBK153" s="21"/>
      <c r="NBL153" s="21"/>
      <c r="NBM153" s="21"/>
      <c r="NBN153" s="21"/>
      <c r="NBO153" s="21"/>
      <c r="NBP153" s="21"/>
      <c r="NBQ153" s="21"/>
      <c r="NBR153" s="21"/>
      <c r="NBS153" s="21"/>
      <c r="NBT153" s="21"/>
      <c r="NBU153" s="21"/>
      <c r="NBV153" s="21"/>
      <c r="NBW153" s="21"/>
      <c r="NBX153" s="21"/>
      <c r="NBY153" s="21"/>
      <c r="NBZ153" s="21"/>
      <c r="NCA153" s="21"/>
      <c r="NCB153" s="21"/>
      <c r="NCC153" s="21"/>
      <c r="NCD153" s="21"/>
      <c r="NCE153" s="21"/>
      <c r="NCF153" s="21"/>
      <c r="NCG153" s="21"/>
      <c r="NCH153" s="21"/>
      <c r="NCI153" s="21"/>
      <c r="NCJ153" s="21"/>
      <c r="NCK153" s="21"/>
      <c r="NCL153" s="21"/>
      <c r="NCM153" s="21"/>
      <c r="NCN153" s="21"/>
      <c r="NCO153" s="21"/>
      <c r="NCP153" s="21"/>
      <c r="NCQ153" s="21"/>
      <c r="NCR153" s="21"/>
      <c r="NCS153" s="21"/>
      <c r="NCT153" s="21"/>
      <c r="NCU153" s="21"/>
      <c r="NCV153" s="21"/>
      <c r="NCW153" s="21"/>
      <c r="NCX153" s="21"/>
      <c r="NCY153" s="21"/>
      <c r="NCZ153" s="21"/>
      <c r="NDA153" s="21"/>
      <c r="NDB153" s="21"/>
      <c r="NDC153" s="21"/>
      <c r="NDD153" s="21"/>
      <c r="NDE153" s="21"/>
      <c r="NDF153" s="21"/>
      <c r="NDG153" s="21"/>
      <c r="NDH153" s="21"/>
      <c r="NDI153" s="21"/>
      <c r="NDJ153" s="21"/>
      <c r="NDK153" s="21"/>
      <c r="NDL153" s="21"/>
      <c r="NDM153" s="21"/>
      <c r="NDN153" s="21"/>
      <c r="NDO153" s="21"/>
      <c r="NDP153" s="21"/>
      <c r="NDQ153" s="21"/>
      <c r="NDR153" s="21"/>
      <c r="NDS153" s="21"/>
      <c r="NDT153" s="21"/>
      <c r="NDU153" s="21"/>
      <c r="NDV153" s="21"/>
      <c r="NDW153" s="21"/>
      <c r="NDX153" s="21"/>
      <c r="NDY153" s="21"/>
      <c r="NDZ153" s="21"/>
      <c r="NEA153" s="21"/>
      <c r="NEB153" s="21"/>
      <c r="NEC153" s="21"/>
      <c r="NED153" s="21"/>
      <c r="NEE153" s="21"/>
      <c r="NEF153" s="21"/>
      <c r="NEG153" s="21"/>
      <c r="NEH153" s="21"/>
      <c r="NEI153" s="21"/>
      <c r="NEJ153" s="21"/>
      <c r="NEK153" s="21"/>
      <c r="NEL153" s="21"/>
      <c r="NEM153" s="21"/>
      <c r="NEN153" s="21"/>
      <c r="NEO153" s="21"/>
      <c r="NEP153" s="21"/>
      <c r="NEQ153" s="21"/>
      <c r="NER153" s="21"/>
      <c r="NES153" s="21"/>
      <c r="NET153" s="21"/>
      <c r="NEU153" s="21"/>
      <c r="NEV153" s="21"/>
      <c r="NEW153" s="21"/>
      <c r="NEX153" s="21"/>
      <c r="NEY153" s="21"/>
      <c r="NEZ153" s="21"/>
      <c r="NFA153" s="21"/>
      <c r="NFB153" s="21"/>
      <c r="NFC153" s="21"/>
      <c r="NFD153" s="21"/>
      <c r="NFE153" s="21"/>
      <c r="NFF153" s="21"/>
      <c r="NFG153" s="21"/>
      <c r="NFH153" s="21"/>
      <c r="NFI153" s="21"/>
      <c r="NFJ153" s="21"/>
      <c r="NFK153" s="21"/>
      <c r="NFL153" s="21"/>
      <c r="NFM153" s="21"/>
      <c r="NFN153" s="21"/>
      <c r="NFO153" s="21"/>
      <c r="NFP153" s="21"/>
      <c r="NFQ153" s="21"/>
      <c r="NFR153" s="21"/>
      <c r="NFS153" s="21"/>
      <c r="NFT153" s="21"/>
      <c r="NFU153" s="21"/>
      <c r="NFV153" s="21"/>
      <c r="NFW153" s="21"/>
      <c r="NFX153" s="21"/>
      <c r="NFY153" s="21"/>
      <c r="NFZ153" s="21"/>
      <c r="NGA153" s="21"/>
      <c r="NGB153" s="21"/>
      <c r="NGC153" s="21"/>
      <c r="NGD153" s="21"/>
      <c r="NGE153" s="21"/>
      <c r="NGF153" s="21"/>
      <c r="NGG153" s="21"/>
      <c r="NGH153" s="21"/>
      <c r="NGI153" s="21"/>
      <c r="NGJ153" s="21"/>
      <c r="NGK153" s="21"/>
      <c r="NGL153" s="21"/>
      <c r="NGM153" s="21"/>
      <c r="NGN153" s="21"/>
      <c r="NGO153" s="21"/>
      <c r="NGP153" s="21"/>
      <c r="NGQ153" s="21"/>
      <c r="NGR153" s="21"/>
      <c r="NGS153" s="21"/>
      <c r="NGT153" s="21"/>
      <c r="NGU153" s="21"/>
      <c r="NGV153" s="21"/>
      <c r="NGW153" s="21"/>
      <c r="NGX153" s="21"/>
      <c r="NGY153" s="21"/>
      <c r="NGZ153" s="21"/>
      <c r="NHA153" s="21"/>
      <c r="NHB153" s="21"/>
      <c r="NHC153" s="21"/>
      <c r="NHD153" s="21"/>
      <c r="NHE153" s="21"/>
      <c r="NHF153" s="21"/>
      <c r="NHG153" s="21"/>
      <c r="NHH153" s="21"/>
      <c r="NHI153" s="21"/>
      <c r="NHJ153" s="21"/>
      <c r="NHK153" s="21"/>
      <c r="NHL153" s="21"/>
      <c r="NHM153" s="21"/>
      <c r="NHN153" s="21"/>
      <c r="NHO153" s="21"/>
      <c r="NHP153" s="21"/>
      <c r="NHQ153" s="21"/>
      <c r="NHR153" s="21"/>
      <c r="NHS153" s="21"/>
      <c r="NHT153" s="21"/>
      <c r="NHU153" s="21"/>
      <c r="NHV153" s="21"/>
      <c r="NHW153" s="21"/>
      <c r="NHX153" s="21"/>
      <c r="NHY153" s="21"/>
      <c r="NHZ153" s="21"/>
      <c r="NIA153" s="21"/>
      <c r="NIB153" s="21"/>
      <c r="NIC153" s="21"/>
      <c r="NID153" s="21"/>
      <c r="NIE153" s="21"/>
      <c r="NIF153" s="21"/>
      <c r="NIG153" s="21"/>
      <c r="NIH153" s="21"/>
      <c r="NII153" s="21"/>
      <c r="NIJ153" s="21"/>
      <c r="NIK153" s="21"/>
      <c r="NIL153" s="21"/>
      <c r="NIM153" s="21"/>
      <c r="NIN153" s="21"/>
      <c r="NIO153" s="21"/>
      <c r="NIP153" s="21"/>
      <c r="NIQ153" s="21"/>
      <c r="NIR153" s="21"/>
      <c r="NIS153" s="21"/>
      <c r="NIT153" s="21"/>
      <c r="NIU153" s="21"/>
      <c r="NIV153" s="21"/>
      <c r="NIW153" s="21"/>
      <c r="NIX153" s="21"/>
      <c r="NIY153" s="21"/>
      <c r="NIZ153" s="21"/>
      <c r="NJA153" s="21"/>
      <c r="NJB153" s="21"/>
      <c r="NJC153" s="21"/>
      <c r="NJD153" s="21"/>
      <c r="NJE153" s="21"/>
      <c r="NJF153" s="21"/>
      <c r="NJG153" s="21"/>
      <c r="NJH153" s="21"/>
      <c r="NJI153" s="21"/>
      <c r="NJJ153" s="21"/>
      <c r="NJK153" s="21"/>
      <c r="NJL153" s="21"/>
      <c r="NJM153" s="21"/>
      <c r="NJN153" s="21"/>
      <c r="NJO153" s="21"/>
      <c r="NJP153" s="21"/>
      <c r="NJQ153" s="21"/>
      <c r="NJR153" s="21"/>
      <c r="NJS153" s="21"/>
      <c r="NJT153" s="21"/>
      <c r="NJU153" s="21"/>
      <c r="NJV153" s="21"/>
      <c r="NJW153" s="21"/>
      <c r="NJX153" s="21"/>
      <c r="NJY153" s="21"/>
      <c r="NJZ153" s="21"/>
      <c r="NKA153" s="21"/>
      <c r="NKB153" s="21"/>
      <c r="NKC153" s="21"/>
      <c r="NKD153" s="21"/>
      <c r="NKE153" s="21"/>
      <c r="NKF153" s="21"/>
      <c r="NKG153" s="21"/>
      <c r="NKH153" s="21"/>
      <c r="NKI153" s="21"/>
      <c r="NKJ153" s="21"/>
      <c r="NKK153" s="21"/>
      <c r="NKL153" s="21"/>
      <c r="NKM153" s="21"/>
      <c r="NKN153" s="21"/>
      <c r="NKO153" s="21"/>
      <c r="NKP153" s="21"/>
      <c r="NKQ153" s="21"/>
      <c r="NKR153" s="21"/>
      <c r="NKS153" s="21"/>
      <c r="NKT153" s="21"/>
      <c r="NKU153" s="21"/>
      <c r="NKV153" s="21"/>
      <c r="NKW153" s="21"/>
      <c r="NKX153" s="21"/>
      <c r="NKY153" s="21"/>
      <c r="NKZ153" s="21"/>
      <c r="NLA153" s="21"/>
      <c r="NLB153" s="21"/>
      <c r="NLC153" s="21"/>
      <c r="NLD153" s="21"/>
      <c r="NLE153" s="21"/>
      <c r="NLF153" s="21"/>
      <c r="NLG153" s="21"/>
      <c r="NLH153" s="21"/>
      <c r="NLI153" s="21"/>
      <c r="NLJ153" s="21"/>
      <c r="NLK153" s="21"/>
      <c r="NLL153" s="21"/>
      <c r="NLM153" s="21"/>
      <c r="NLN153" s="21"/>
      <c r="NLO153" s="21"/>
      <c r="NLP153" s="21"/>
      <c r="NLQ153" s="21"/>
      <c r="NLR153" s="21"/>
      <c r="NLS153" s="21"/>
      <c r="NLT153" s="21"/>
      <c r="NLU153" s="21"/>
      <c r="NLV153" s="21"/>
      <c r="NLW153" s="21"/>
      <c r="NLX153" s="21"/>
      <c r="NLY153" s="21"/>
      <c r="NLZ153" s="21"/>
      <c r="NMA153" s="21"/>
      <c r="NMB153" s="21"/>
      <c r="NMC153" s="21"/>
      <c r="NMD153" s="21"/>
      <c r="NME153" s="21"/>
      <c r="NMF153" s="21"/>
      <c r="NMG153" s="21"/>
      <c r="NMH153" s="21"/>
      <c r="NMI153" s="21"/>
      <c r="NMJ153" s="21"/>
      <c r="NMK153" s="21"/>
      <c r="NML153" s="21"/>
      <c r="NMM153" s="21"/>
      <c r="NMN153" s="21"/>
      <c r="NMO153" s="21"/>
      <c r="NMP153" s="21"/>
      <c r="NMQ153" s="21"/>
      <c r="NMR153" s="21"/>
      <c r="NMS153" s="21"/>
      <c r="NMT153" s="21"/>
      <c r="NMU153" s="21"/>
      <c r="NMV153" s="21"/>
      <c r="NMW153" s="21"/>
      <c r="NMX153" s="21"/>
      <c r="NMY153" s="21"/>
      <c r="NMZ153" s="21"/>
      <c r="NNA153" s="21"/>
      <c r="NNB153" s="21"/>
      <c r="NNC153" s="21"/>
      <c r="NND153" s="21"/>
      <c r="NNE153" s="21"/>
      <c r="NNF153" s="21"/>
      <c r="NNG153" s="21"/>
      <c r="NNH153" s="21"/>
      <c r="NNI153" s="21"/>
      <c r="NNJ153" s="21"/>
      <c r="NNK153" s="21"/>
      <c r="NNL153" s="21"/>
      <c r="NNM153" s="21"/>
      <c r="NNN153" s="21"/>
      <c r="NNO153" s="21"/>
      <c r="NNP153" s="21"/>
      <c r="NNQ153" s="21"/>
      <c r="NNR153" s="21"/>
      <c r="NNS153" s="21"/>
      <c r="NNT153" s="21"/>
      <c r="NNU153" s="21"/>
      <c r="NNV153" s="21"/>
      <c r="NNW153" s="21"/>
      <c r="NNX153" s="21"/>
      <c r="NNY153" s="21"/>
      <c r="NNZ153" s="21"/>
      <c r="NOA153" s="21"/>
      <c r="NOB153" s="21"/>
      <c r="NOC153" s="21"/>
      <c r="NOD153" s="21"/>
      <c r="NOE153" s="21"/>
      <c r="NOF153" s="21"/>
      <c r="NOG153" s="21"/>
      <c r="NOH153" s="21"/>
      <c r="NOI153" s="21"/>
      <c r="NOJ153" s="21"/>
      <c r="NOK153" s="21"/>
      <c r="NOL153" s="21"/>
      <c r="NOM153" s="21"/>
      <c r="NON153" s="21"/>
      <c r="NOO153" s="21"/>
      <c r="NOP153" s="21"/>
      <c r="NOQ153" s="21"/>
      <c r="NOR153" s="21"/>
      <c r="NOS153" s="21"/>
      <c r="NOT153" s="21"/>
      <c r="NOU153" s="21"/>
      <c r="NOV153" s="21"/>
      <c r="NOW153" s="21"/>
      <c r="NOX153" s="21"/>
      <c r="NOY153" s="21"/>
      <c r="NOZ153" s="21"/>
      <c r="NPA153" s="21"/>
      <c r="NPB153" s="21"/>
      <c r="NPC153" s="21"/>
      <c r="NPD153" s="21"/>
      <c r="NPE153" s="21"/>
      <c r="NPF153" s="21"/>
      <c r="NPG153" s="21"/>
      <c r="NPH153" s="21"/>
      <c r="NPI153" s="21"/>
      <c r="NPJ153" s="21"/>
      <c r="NPK153" s="21"/>
      <c r="NPL153" s="21"/>
      <c r="NPM153" s="21"/>
      <c r="NPN153" s="21"/>
      <c r="NPO153" s="21"/>
      <c r="NPP153" s="21"/>
      <c r="NPQ153" s="21"/>
      <c r="NPR153" s="21"/>
      <c r="NPS153" s="21"/>
      <c r="NPT153" s="21"/>
      <c r="NPU153" s="21"/>
      <c r="NPV153" s="21"/>
      <c r="NPW153" s="21"/>
      <c r="NPX153" s="21"/>
      <c r="NPY153" s="21"/>
      <c r="NPZ153" s="21"/>
      <c r="NQA153" s="21"/>
      <c r="NQB153" s="21"/>
      <c r="NQC153" s="21"/>
      <c r="NQD153" s="21"/>
      <c r="NQE153" s="21"/>
      <c r="NQF153" s="21"/>
      <c r="NQG153" s="21"/>
      <c r="NQH153" s="21"/>
      <c r="NQI153" s="21"/>
      <c r="NQJ153" s="21"/>
      <c r="NQK153" s="21"/>
      <c r="NQL153" s="21"/>
      <c r="NQM153" s="21"/>
      <c r="NQN153" s="21"/>
      <c r="NQO153" s="21"/>
      <c r="NQP153" s="21"/>
      <c r="NQQ153" s="21"/>
      <c r="NQR153" s="21"/>
      <c r="NQS153" s="21"/>
      <c r="NQT153" s="21"/>
      <c r="NQU153" s="21"/>
      <c r="NQV153" s="21"/>
      <c r="NQW153" s="21"/>
      <c r="NQX153" s="21"/>
      <c r="NQY153" s="21"/>
      <c r="NQZ153" s="21"/>
      <c r="NRA153" s="21"/>
      <c r="NRB153" s="21"/>
      <c r="NRC153" s="21"/>
      <c r="NRD153" s="21"/>
      <c r="NRE153" s="21"/>
      <c r="NRF153" s="21"/>
      <c r="NRG153" s="21"/>
      <c r="NRH153" s="21"/>
      <c r="NRI153" s="21"/>
      <c r="NRJ153" s="21"/>
      <c r="NRK153" s="21"/>
      <c r="NRL153" s="21"/>
      <c r="NRM153" s="21"/>
      <c r="NRN153" s="21"/>
      <c r="NRO153" s="21"/>
      <c r="NRP153" s="21"/>
      <c r="NRQ153" s="21"/>
      <c r="NRR153" s="21"/>
      <c r="NRS153" s="21"/>
      <c r="NRT153" s="21"/>
      <c r="NRU153" s="21"/>
      <c r="NRV153" s="21"/>
      <c r="NRW153" s="21"/>
      <c r="NRX153" s="21"/>
      <c r="NRY153" s="21"/>
      <c r="NRZ153" s="21"/>
      <c r="NSA153" s="21"/>
      <c r="NSB153" s="21"/>
      <c r="NSC153" s="21"/>
      <c r="NSD153" s="21"/>
      <c r="NSE153" s="21"/>
      <c r="NSF153" s="21"/>
      <c r="NSG153" s="21"/>
      <c r="NSH153" s="21"/>
      <c r="NSI153" s="21"/>
      <c r="NSJ153" s="21"/>
      <c r="NSK153" s="21"/>
      <c r="NSL153" s="21"/>
      <c r="NSM153" s="21"/>
      <c r="NSN153" s="21"/>
      <c r="NSO153" s="21"/>
      <c r="NSP153" s="21"/>
      <c r="NSQ153" s="21"/>
      <c r="NSR153" s="21"/>
      <c r="NSS153" s="21"/>
      <c r="NST153" s="21"/>
      <c r="NSU153" s="21"/>
      <c r="NSV153" s="21"/>
      <c r="NSW153" s="21"/>
      <c r="NSX153" s="21"/>
      <c r="NSY153" s="21"/>
      <c r="NSZ153" s="21"/>
      <c r="NTA153" s="21"/>
      <c r="NTB153" s="21"/>
      <c r="NTC153" s="21"/>
      <c r="NTD153" s="21"/>
      <c r="NTE153" s="21"/>
      <c r="NTF153" s="21"/>
      <c r="NTG153" s="21"/>
      <c r="NTH153" s="21"/>
      <c r="NTI153" s="21"/>
      <c r="NTJ153" s="21"/>
      <c r="NTK153" s="21"/>
      <c r="NTL153" s="21"/>
      <c r="NTM153" s="21"/>
      <c r="NTN153" s="21"/>
      <c r="NTO153" s="21"/>
      <c r="NTP153" s="21"/>
      <c r="NTQ153" s="21"/>
      <c r="NTR153" s="21"/>
      <c r="NTS153" s="21"/>
      <c r="NTT153" s="21"/>
      <c r="NTU153" s="21"/>
      <c r="NTV153" s="21"/>
      <c r="NTW153" s="21"/>
      <c r="NTX153" s="21"/>
      <c r="NTY153" s="21"/>
      <c r="NTZ153" s="21"/>
      <c r="NUA153" s="21"/>
      <c r="NUB153" s="21"/>
      <c r="NUC153" s="21"/>
      <c r="NUD153" s="21"/>
      <c r="NUE153" s="21"/>
      <c r="NUF153" s="21"/>
      <c r="NUG153" s="21"/>
      <c r="NUH153" s="21"/>
      <c r="NUI153" s="21"/>
      <c r="NUJ153" s="21"/>
      <c r="NUK153" s="21"/>
      <c r="NUL153" s="21"/>
      <c r="NUM153" s="21"/>
      <c r="NUN153" s="21"/>
      <c r="NUO153" s="21"/>
      <c r="NUP153" s="21"/>
      <c r="NUQ153" s="21"/>
      <c r="NUR153" s="21"/>
      <c r="NUS153" s="21"/>
      <c r="NUT153" s="21"/>
      <c r="NUU153" s="21"/>
      <c r="NUV153" s="21"/>
      <c r="NUW153" s="21"/>
      <c r="NUX153" s="21"/>
      <c r="NUY153" s="21"/>
      <c r="NUZ153" s="21"/>
      <c r="NVA153" s="21"/>
      <c r="NVB153" s="21"/>
      <c r="NVC153" s="21"/>
      <c r="NVD153" s="21"/>
      <c r="NVE153" s="21"/>
      <c r="NVF153" s="21"/>
      <c r="NVG153" s="21"/>
      <c r="NVH153" s="21"/>
      <c r="NVI153" s="21"/>
      <c r="NVJ153" s="21"/>
      <c r="NVK153" s="21"/>
      <c r="NVL153" s="21"/>
      <c r="NVM153" s="21"/>
      <c r="NVN153" s="21"/>
      <c r="NVO153" s="21"/>
      <c r="NVP153" s="21"/>
      <c r="NVQ153" s="21"/>
      <c r="NVR153" s="21"/>
      <c r="NVS153" s="21"/>
      <c r="NVT153" s="21"/>
      <c r="NVU153" s="21"/>
      <c r="NVV153" s="21"/>
      <c r="NVW153" s="21"/>
      <c r="NVX153" s="21"/>
      <c r="NVY153" s="21"/>
      <c r="NVZ153" s="21"/>
      <c r="NWA153" s="21"/>
      <c r="NWB153" s="21"/>
      <c r="NWC153" s="21"/>
      <c r="NWD153" s="21"/>
      <c r="NWE153" s="21"/>
      <c r="NWF153" s="21"/>
      <c r="NWG153" s="21"/>
      <c r="NWH153" s="21"/>
      <c r="NWI153" s="21"/>
      <c r="NWJ153" s="21"/>
      <c r="NWK153" s="21"/>
      <c r="NWL153" s="21"/>
      <c r="NWM153" s="21"/>
      <c r="NWN153" s="21"/>
      <c r="NWO153" s="21"/>
      <c r="NWP153" s="21"/>
      <c r="NWQ153" s="21"/>
      <c r="NWR153" s="21"/>
      <c r="NWS153" s="21"/>
      <c r="NWT153" s="21"/>
      <c r="NWU153" s="21"/>
      <c r="NWV153" s="21"/>
      <c r="NWW153" s="21"/>
      <c r="NWX153" s="21"/>
      <c r="NWY153" s="21"/>
      <c r="NWZ153" s="21"/>
      <c r="NXA153" s="21"/>
      <c r="NXB153" s="21"/>
      <c r="NXC153" s="21"/>
      <c r="NXD153" s="21"/>
      <c r="NXE153" s="21"/>
      <c r="NXF153" s="21"/>
      <c r="NXG153" s="21"/>
      <c r="NXH153" s="21"/>
      <c r="NXI153" s="21"/>
      <c r="NXJ153" s="21"/>
      <c r="NXK153" s="21"/>
      <c r="NXL153" s="21"/>
      <c r="NXM153" s="21"/>
      <c r="NXN153" s="21"/>
      <c r="NXO153" s="21"/>
      <c r="NXP153" s="21"/>
      <c r="NXQ153" s="21"/>
      <c r="NXR153" s="21"/>
      <c r="NXS153" s="21"/>
      <c r="NXT153" s="21"/>
      <c r="NXU153" s="21"/>
      <c r="NXV153" s="21"/>
      <c r="NXW153" s="21"/>
      <c r="NXX153" s="21"/>
      <c r="NXY153" s="21"/>
      <c r="NXZ153" s="21"/>
      <c r="NYA153" s="21"/>
      <c r="NYB153" s="21"/>
      <c r="NYC153" s="21"/>
      <c r="NYD153" s="21"/>
      <c r="NYE153" s="21"/>
      <c r="NYF153" s="21"/>
      <c r="NYG153" s="21"/>
      <c r="NYH153" s="21"/>
      <c r="NYI153" s="21"/>
      <c r="NYJ153" s="21"/>
      <c r="NYK153" s="21"/>
      <c r="NYL153" s="21"/>
      <c r="NYM153" s="21"/>
      <c r="NYN153" s="21"/>
      <c r="NYO153" s="21"/>
      <c r="NYP153" s="21"/>
      <c r="NYQ153" s="21"/>
      <c r="NYR153" s="21"/>
      <c r="NYS153" s="21"/>
      <c r="NYT153" s="21"/>
      <c r="NYU153" s="21"/>
      <c r="NYV153" s="21"/>
      <c r="NYW153" s="21"/>
      <c r="NYX153" s="21"/>
      <c r="NYY153" s="21"/>
      <c r="NYZ153" s="21"/>
      <c r="NZA153" s="21"/>
      <c r="NZB153" s="21"/>
      <c r="NZC153" s="21"/>
      <c r="NZD153" s="21"/>
      <c r="NZE153" s="21"/>
      <c r="NZF153" s="21"/>
      <c r="NZG153" s="21"/>
      <c r="NZH153" s="21"/>
      <c r="NZI153" s="21"/>
      <c r="NZJ153" s="21"/>
      <c r="NZK153" s="21"/>
      <c r="NZL153" s="21"/>
      <c r="NZM153" s="21"/>
      <c r="NZN153" s="21"/>
      <c r="NZO153" s="21"/>
      <c r="NZP153" s="21"/>
      <c r="NZQ153" s="21"/>
      <c r="NZR153" s="21"/>
      <c r="NZS153" s="21"/>
      <c r="NZT153" s="21"/>
      <c r="NZU153" s="21"/>
      <c r="NZV153" s="21"/>
      <c r="NZW153" s="21"/>
      <c r="NZX153" s="21"/>
      <c r="NZY153" s="21"/>
      <c r="NZZ153" s="21"/>
      <c r="OAA153" s="21"/>
      <c r="OAB153" s="21"/>
      <c r="OAC153" s="21"/>
      <c r="OAD153" s="21"/>
      <c r="OAE153" s="21"/>
      <c r="OAF153" s="21"/>
      <c r="OAG153" s="21"/>
      <c r="OAH153" s="21"/>
      <c r="OAI153" s="21"/>
      <c r="OAJ153" s="21"/>
      <c r="OAK153" s="21"/>
      <c r="OAL153" s="21"/>
      <c r="OAM153" s="21"/>
      <c r="OAN153" s="21"/>
      <c r="OAO153" s="21"/>
      <c r="OAP153" s="21"/>
      <c r="OAQ153" s="21"/>
      <c r="OAR153" s="21"/>
      <c r="OAS153" s="21"/>
      <c r="OAT153" s="21"/>
      <c r="OAU153" s="21"/>
      <c r="OAV153" s="21"/>
      <c r="OAW153" s="21"/>
      <c r="OAX153" s="21"/>
      <c r="OAY153" s="21"/>
      <c r="OAZ153" s="21"/>
      <c r="OBA153" s="21"/>
      <c r="OBB153" s="21"/>
      <c r="OBC153" s="21"/>
      <c r="OBD153" s="21"/>
      <c r="OBE153" s="21"/>
      <c r="OBF153" s="21"/>
      <c r="OBG153" s="21"/>
      <c r="OBH153" s="21"/>
      <c r="OBI153" s="21"/>
      <c r="OBJ153" s="21"/>
      <c r="OBK153" s="21"/>
      <c r="OBL153" s="21"/>
      <c r="OBM153" s="21"/>
      <c r="OBN153" s="21"/>
      <c r="OBO153" s="21"/>
      <c r="OBP153" s="21"/>
      <c r="OBQ153" s="21"/>
      <c r="OBR153" s="21"/>
      <c r="OBS153" s="21"/>
      <c r="OBT153" s="21"/>
      <c r="OBU153" s="21"/>
      <c r="OBV153" s="21"/>
      <c r="OBW153" s="21"/>
      <c r="OBX153" s="21"/>
      <c r="OBY153" s="21"/>
      <c r="OBZ153" s="21"/>
      <c r="OCA153" s="21"/>
      <c r="OCB153" s="21"/>
      <c r="OCC153" s="21"/>
      <c r="OCD153" s="21"/>
      <c r="OCE153" s="21"/>
      <c r="OCF153" s="21"/>
      <c r="OCG153" s="21"/>
      <c r="OCH153" s="21"/>
      <c r="OCI153" s="21"/>
      <c r="OCJ153" s="21"/>
      <c r="OCK153" s="21"/>
      <c r="OCL153" s="21"/>
      <c r="OCM153" s="21"/>
      <c r="OCN153" s="21"/>
      <c r="OCO153" s="21"/>
      <c r="OCP153" s="21"/>
      <c r="OCQ153" s="21"/>
      <c r="OCR153" s="21"/>
      <c r="OCS153" s="21"/>
      <c r="OCT153" s="21"/>
      <c r="OCU153" s="21"/>
      <c r="OCV153" s="21"/>
      <c r="OCW153" s="21"/>
      <c r="OCX153" s="21"/>
      <c r="OCY153" s="21"/>
      <c r="OCZ153" s="21"/>
      <c r="ODA153" s="21"/>
      <c r="ODB153" s="21"/>
      <c r="ODC153" s="21"/>
      <c r="ODD153" s="21"/>
      <c r="ODE153" s="21"/>
      <c r="ODF153" s="21"/>
      <c r="ODG153" s="21"/>
      <c r="ODH153" s="21"/>
      <c r="ODI153" s="21"/>
      <c r="ODJ153" s="21"/>
      <c r="ODK153" s="21"/>
      <c r="ODL153" s="21"/>
      <c r="ODM153" s="21"/>
      <c r="ODN153" s="21"/>
      <c r="ODO153" s="21"/>
      <c r="ODP153" s="21"/>
      <c r="ODQ153" s="21"/>
      <c r="ODR153" s="21"/>
      <c r="ODS153" s="21"/>
      <c r="ODT153" s="21"/>
      <c r="ODU153" s="21"/>
      <c r="ODV153" s="21"/>
      <c r="ODW153" s="21"/>
      <c r="ODX153" s="21"/>
      <c r="ODY153" s="21"/>
      <c r="ODZ153" s="21"/>
      <c r="OEA153" s="21"/>
      <c r="OEB153" s="21"/>
      <c r="OEC153" s="21"/>
      <c r="OED153" s="21"/>
      <c r="OEE153" s="21"/>
      <c r="OEF153" s="21"/>
      <c r="OEG153" s="21"/>
      <c r="OEH153" s="21"/>
      <c r="OEI153" s="21"/>
      <c r="OEJ153" s="21"/>
      <c r="OEK153" s="21"/>
      <c r="OEL153" s="21"/>
      <c r="OEM153" s="21"/>
      <c r="OEN153" s="21"/>
      <c r="OEO153" s="21"/>
      <c r="OEP153" s="21"/>
      <c r="OEQ153" s="21"/>
      <c r="OER153" s="21"/>
      <c r="OES153" s="21"/>
      <c r="OET153" s="21"/>
      <c r="OEU153" s="21"/>
      <c r="OEV153" s="21"/>
      <c r="OEW153" s="21"/>
      <c r="OEX153" s="21"/>
      <c r="OEY153" s="21"/>
      <c r="OEZ153" s="21"/>
      <c r="OFA153" s="21"/>
      <c r="OFB153" s="21"/>
      <c r="OFC153" s="21"/>
      <c r="OFD153" s="21"/>
      <c r="OFE153" s="21"/>
      <c r="OFF153" s="21"/>
      <c r="OFG153" s="21"/>
      <c r="OFH153" s="21"/>
      <c r="OFI153" s="21"/>
      <c r="OFJ153" s="21"/>
      <c r="OFK153" s="21"/>
      <c r="OFL153" s="21"/>
      <c r="OFM153" s="21"/>
      <c r="OFN153" s="21"/>
      <c r="OFO153" s="21"/>
      <c r="OFP153" s="21"/>
      <c r="OFQ153" s="21"/>
      <c r="OFR153" s="21"/>
      <c r="OFS153" s="21"/>
      <c r="OFT153" s="21"/>
      <c r="OFU153" s="21"/>
      <c r="OFV153" s="21"/>
      <c r="OFW153" s="21"/>
      <c r="OFX153" s="21"/>
      <c r="OFY153" s="21"/>
      <c r="OFZ153" s="21"/>
      <c r="OGA153" s="21"/>
      <c r="OGB153" s="21"/>
      <c r="OGC153" s="21"/>
      <c r="OGD153" s="21"/>
      <c r="OGE153" s="21"/>
      <c r="OGF153" s="21"/>
      <c r="OGG153" s="21"/>
      <c r="OGH153" s="21"/>
      <c r="OGI153" s="21"/>
      <c r="OGJ153" s="21"/>
      <c r="OGK153" s="21"/>
      <c r="OGL153" s="21"/>
      <c r="OGM153" s="21"/>
      <c r="OGN153" s="21"/>
      <c r="OGO153" s="21"/>
      <c r="OGP153" s="21"/>
      <c r="OGQ153" s="21"/>
      <c r="OGR153" s="21"/>
      <c r="OGS153" s="21"/>
      <c r="OGT153" s="21"/>
      <c r="OGU153" s="21"/>
      <c r="OGV153" s="21"/>
      <c r="OGW153" s="21"/>
      <c r="OGX153" s="21"/>
      <c r="OGY153" s="21"/>
      <c r="OGZ153" s="21"/>
      <c r="OHA153" s="21"/>
      <c r="OHB153" s="21"/>
      <c r="OHC153" s="21"/>
      <c r="OHD153" s="21"/>
      <c r="OHE153" s="21"/>
      <c r="OHF153" s="21"/>
      <c r="OHG153" s="21"/>
      <c r="OHH153" s="21"/>
      <c r="OHI153" s="21"/>
      <c r="OHJ153" s="21"/>
      <c r="OHK153" s="21"/>
      <c r="OHL153" s="21"/>
      <c r="OHM153" s="21"/>
      <c r="OHN153" s="21"/>
      <c r="OHO153" s="21"/>
      <c r="OHP153" s="21"/>
      <c r="OHQ153" s="21"/>
      <c r="OHR153" s="21"/>
      <c r="OHS153" s="21"/>
      <c r="OHT153" s="21"/>
      <c r="OHU153" s="21"/>
      <c r="OHV153" s="21"/>
      <c r="OHW153" s="21"/>
      <c r="OHX153" s="21"/>
      <c r="OHY153" s="21"/>
      <c r="OHZ153" s="21"/>
      <c r="OIA153" s="21"/>
      <c r="OIB153" s="21"/>
      <c r="OIC153" s="21"/>
      <c r="OID153" s="21"/>
      <c r="OIE153" s="21"/>
      <c r="OIF153" s="21"/>
      <c r="OIG153" s="21"/>
      <c r="OIH153" s="21"/>
      <c r="OII153" s="21"/>
      <c r="OIJ153" s="21"/>
      <c r="OIK153" s="21"/>
      <c r="OIL153" s="21"/>
      <c r="OIM153" s="21"/>
      <c r="OIN153" s="21"/>
      <c r="OIO153" s="21"/>
      <c r="OIP153" s="21"/>
      <c r="OIQ153" s="21"/>
      <c r="OIR153" s="21"/>
      <c r="OIS153" s="21"/>
      <c r="OIT153" s="21"/>
      <c r="OIU153" s="21"/>
      <c r="OIV153" s="21"/>
      <c r="OIW153" s="21"/>
      <c r="OIX153" s="21"/>
      <c r="OIY153" s="21"/>
      <c r="OIZ153" s="21"/>
      <c r="OJA153" s="21"/>
      <c r="OJB153" s="21"/>
      <c r="OJC153" s="21"/>
      <c r="OJD153" s="21"/>
      <c r="OJE153" s="21"/>
      <c r="OJF153" s="21"/>
      <c r="OJG153" s="21"/>
      <c r="OJH153" s="21"/>
      <c r="OJI153" s="21"/>
      <c r="OJJ153" s="21"/>
      <c r="OJK153" s="21"/>
      <c r="OJL153" s="21"/>
      <c r="OJM153" s="21"/>
      <c r="OJN153" s="21"/>
      <c r="OJO153" s="21"/>
      <c r="OJP153" s="21"/>
      <c r="OJQ153" s="21"/>
      <c r="OJR153" s="21"/>
      <c r="OJS153" s="21"/>
      <c r="OJT153" s="21"/>
      <c r="OJU153" s="21"/>
      <c r="OJV153" s="21"/>
      <c r="OJW153" s="21"/>
      <c r="OJX153" s="21"/>
      <c r="OJY153" s="21"/>
      <c r="OJZ153" s="21"/>
      <c r="OKA153" s="21"/>
      <c r="OKB153" s="21"/>
      <c r="OKC153" s="21"/>
      <c r="OKD153" s="21"/>
      <c r="OKE153" s="21"/>
      <c r="OKF153" s="21"/>
      <c r="OKG153" s="21"/>
      <c r="OKH153" s="21"/>
      <c r="OKI153" s="21"/>
      <c r="OKJ153" s="21"/>
      <c r="OKK153" s="21"/>
      <c r="OKL153" s="21"/>
      <c r="OKM153" s="21"/>
      <c r="OKN153" s="21"/>
      <c r="OKO153" s="21"/>
      <c r="OKP153" s="21"/>
      <c r="OKQ153" s="21"/>
      <c r="OKR153" s="21"/>
      <c r="OKS153" s="21"/>
      <c r="OKT153" s="21"/>
      <c r="OKU153" s="21"/>
      <c r="OKV153" s="21"/>
      <c r="OKW153" s="21"/>
      <c r="OKX153" s="21"/>
      <c r="OKY153" s="21"/>
      <c r="OKZ153" s="21"/>
      <c r="OLA153" s="21"/>
      <c r="OLB153" s="21"/>
      <c r="OLC153" s="21"/>
      <c r="OLD153" s="21"/>
      <c r="OLE153" s="21"/>
      <c r="OLF153" s="21"/>
      <c r="OLG153" s="21"/>
      <c r="OLH153" s="21"/>
      <c r="OLI153" s="21"/>
      <c r="OLJ153" s="21"/>
      <c r="OLK153" s="21"/>
      <c r="OLL153" s="21"/>
      <c r="OLM153" s="21"/>
      <c r="OLN153" s="21"/>
      <c r="OLO153" s="21"/>
      <c r="OLP153" s="21"/>
      <c r="OLQ153" s="21"/>
      <c r="OLR153" s="21"/>
      <c r="OLS153" s="21"/>
      <c r="OLT153" s="21"/>
      <c r="OLU153" s="21"/>
      <c r="OLV153" s="21"/>
      <c r="OLW153" s="21"/>
      <c r="OLX153" s="21"/>
      <c r="OLY153" s="21"/>
      <c r="OLZ153" s="21"/>
      <c r="OMA153" s="21"/>
      <c r="OMB153" s="21"/>
      <c r="OMC153" s="21"/>
      <c r="OMD153" s="21"/>
      <c r="OME153" s="21"/>
      <c r="OMF153" s="21"/>
      <c r="OMG153" s="21"/>
      <c r="OMH153" s="21"/>
      <c r="OMI153" s="21"/>
      <c r="OMJ153" s="21"/>
      <c r="OMK153" s="21"/>
      <c r="OML153" s="21"/>
      <c r="OMM153" s="21"/>
      <c r="OMN153" s="21"/>
      <c r="OMO153" s="21"/>
      <c r="OMP153" s="21"/>
      <c r="OMQ153" s="21"/>
      <c r="OMR153" s="21"/>
      <c r="OMS153" s="21"/>
      <c r="OMT153" s="21"/>
      <c r="OMU153" s="21"/>
      <c r="OMV153" s="21"/>
      <c r="OMW153" s="21"/>
      <c r="OMX153" s="21"/>
      <c r="OMY153" s="21"/>
      <c r="OMZ153" s="21"/>
      <c r="ONA153" s="21"/>
      <c r="ONB153" s="21"/>
      <c r="ONC153" s="21"/>
      <c r="OND153" s="21"/>
      <c r="ONE153" s="21"/>
      <c r="ONF153" s="21"/>
      <c r="ONG153" s="21"/>
      <c r="ONH153" s="21"/>
      <c r="ONI153" s="21"/>
      <c r="ONJ153" s="21"/>
      <c r="ONK153" s="21"/>
      <c r="ONL153" s="21"/>
      <c r="ONM153" s="21"/>
      <c r="ONN153" s="21"/>
      <c r="ONO153" s="21"/>
      <c r="ONP153" s="21"/>
      <c r="ONQ153" s="21"/>
      <c r="ONR153" s="21"/>
      <c r="ONS153" s="21"/>
      <c r="ONT153" s="21"/>
      <c r="ONU153" s="21"/>
      <c r="ONV153" s="21"/>
      <c r="ONW153" s="21"/>
      <c r="ONX153" s="21"/>
      <c r="ONY153" s="21"/>
      <c r="ONZ153" s="21"/>
      <c r="OOA153" s="21"/>
      <c r="OOB153" s="21"/>
      <c r="OOC153" s="21"/>
      <c r="OOD153" s="21"/>
      <c r="OOE153" s="21"/>
      <c r="OOF153" s="21"/>
      <c r="OOG153" s="21"/>
      <c r="OOH153" s="21"/>
      <c r="OOI153" s="21"/>
      <c r="OOJ153" s="21"/>
      <c r="OOK153" s="21"/>
      <c r="OOL153" s="21"/>
      <c r="OOM153" s="21"/>
      <c r="OON153" s="21"/>
      <c r="OOO153" s="21"/>
      <c r="OOP153" s="21"/>
      <c r="OOQ153" s="21"/>
      <c r="OOR153" s="21"/>
      <c r="OOS153" s="21"/>
      <c r="OOT153" s="21"/>
      <c r="OOU153" s="21"/>
      <c r="OOV153" s="21"/>
      <c r="OOW153" s="21"/>
      <c r="OOX153" s="21"/>
      <c r="OOY153" s="21"/>
      <c r="OOZ153" s="21"/>
      <c r="OPA153" s="21"/>
      <c r="OPB153" s="21"/>
      <c r="OPC153" s="21"/>
      <c r="OPD153" s="21"/>
      <c r="OPE153" s="21"/>
      <c r="OPF153" s="21"/>
      <c r="OPG153" s="21"/>
      <c r="OPH153" s="21"/>
      <c r="OPI153" s="21"/>
      <c r="OPJ153" s="21"/>
      <c r="OPK153" s="21"/>
      <c r="OPL153" s="21"/>
      <c r="OPM153" s="21"/>
      <c r="OPN153" s="21"/>
      <c r="OPO153" s="21"/>
      <c r="OPP153" s="21"/>
      <c r="OPQ153" s="21"/>
      <c r="OPR153" s="21"/>
      <c r="OPS153" s="21"/>
      <c r="OPT153" s="21"/>
      <c r="OPU153" s="21"/>
      <c r="OPV153" s="21"/>
      <c r="OPW153" s="21"/>
      <c r="OPX153" s="21"/>
      <c r="OPY153" s="21"/>
      <c r="OPZ153" s="21"/>
      <c r="OQA153" s="21"/>
      <c r="OQB153" s="21"/>
      <c r="OQC153" s="21"/>
      <c r="OQD153" s="21"/>
      <c r="OQE153" s="21"/>
      <c r="OQF153" s="21"/>
      <c r="OQG153" s="21"/>
      <c r="OQH153" s="21"/>
      <c r="OQI153" s="21"/>
      <c r="OQJ153" s="21"/>
      <c r="OQK153" s="21"/>
      <c r="OQL153" s="21"/>
      <c r="OQM153" s="21"/>
      <c r="OQN153" s="21"/>
      <c r="OQO153" s="21"/>
      <c r="OQP153" s="21"/>
      <c r="OQQ153" s="21"/>
      <c r="OQR153" s="21"/>
      <c r="OQS153" s="21"/>
      <c r="OQT153" s="21"/>
      <c r="OQU153" s="21"/>
      <c r="OQV153" s="21"/>
      <c r="OQW153" s="21"/>
      <c r="OQX153" s="21"/>
      <c r="OQY153" s="21"/>
      <c r="OQZ153" s="21"/>
      <c r="ORA153" s="21"/>
      <c r="ORB153" s="21"/>
      <c r="ORC153" s="21"/>
      <c r="ORD153" s="21"/>
      <c r="ORE153" s="21"/>
      <c r="ORF153" s="21"/>
      <c r="ORG153" s="21"/>
      <c r="ORH153" s="21"/>
      <c r="ORI153" s="21"/>
      <c r="ORJ153" s="21"/>
      <c r="ORK153" s="21"/>
      <c r="ORL153" s="21"/>
      <c r="ORM153" s="21"/>
      <c r="ORN153" s="21"/>
      <c r="ORO153" s="21"/>
      <c r="ORP153" s="21"/>
      <c r="ORQ153" s="21"/>
      <c r="ORR153" s="21"/>
      <c r="ORS153" s="21"/>
      <c r="ORT153" s="21"/>
      <c r="ORU153" s="21"/>
      <c r="ORV153" s="21"/>
      <c r="ORW153" s="21"/>
      <c r="ORX153" s="21"/>
      <c r="ORY153" s="21"/>
      <c r="ORZ153" s="21"/>
      <c r="OSA153" s="21"/>
      <c r="OSB153" s="21"/>
      <c r="OSC153" s="21"/>
      <c r="OSD153" s="21"/>
      <c r="OSE153" s="21"/>
      <c r="OSF153" s="21"/>
      <c r="OSG153" s="21"/>
      <c r="OSH153" s="21"/>
      <c r="OSI153" s="21"/>
      <c r="OSJ153" s="21"/>
      <c r="OSK153" s="21"/>
      <c r="OSL153" s="21"/>
      <c r="OSM153" s="21"/>
      <c r="OSN153" s="21"/>
      <c r="OSO153" s="21"/>
      <c r="OSP153" s="21"/>
      <c r="OSQ153" s="21"/>
      <c r="OSR153" s="21"/>
      <c r="OSS153" s="21"/>
      <c r="OST153" s="21"/>
      <c r="OSU153" s="21"/>
      <c r="OSV153" s="21"/>
      <c r="OSW153" s="21"/>
      <c r="OSX153" s="21"/>
      <c r="OSY153" s="21"/>
      <c r="OSZ153" s="21"/>
      <c r="OTA153" s="21"/>
      <c r="OTB153" s="21"/>
      <c r="OTC153" s="21"/>
      <c r="OTD153" s="21"/>
      <c r="OTE153" s="21"/>
      <c r="OTF153" s="21"/>
      <c r="OTG153" s="21"/>
      <c r="OTH153" s="21"/>
      <c r="OTI153" s="21"/>
      <c r="OTJ153" s="21"/>
      <c r="OTK153" s="21"/>
      <c r="OTL153" s="21"/>
      <c r="OTM153" s="21"/>
      <c r="OTN153" s="21"/>
      <c r="OTO153" s="21"/>
      <c r="OTP153" s="21"/>
      <c r="OTQ153" s="21"/>
      <c r="OTR153" s="21"/>
      <c r="OTS153" s="21"/>
      <c r="OTT153" s="21"/>
      <c r="OTU153" s="21"/>
      <c r="OTV153" s="21"/>
      <c r="OTW153" s="21"/>
      <c r="OTX153" s="21"/>
      <c r="OTY153" s="21"/>
      <c r="OTZ153" s="21"/>
      <c r="OUA153" s="21"/>
      <c r="OUB153" s="21"/>
      <c r="OUC153" s="21"/>
      <c r="OUD153" s="21"/>
      <c r="OUE153" s="21"/>
      <c r="OUF153" s="21"/>
      <c r="OUG153" s="21"/>
      <c r="OUH153" s="21"/>
      <c r="OUI153" s="21"/>
      <c r="OUJ153" s="21"/>
      <c r="OUK153" s="21"/>
      <c r="OUL153" s="21"/>
      <c r="OUM153" s="21"/>
      <c r="OUN153" s="21"/>
      <c r="OUO153" s="21"/>
      <c r="OUP153" s="21"/>
      <c r="OUQ153" s="21"/>
      <c r="OUR153" s="21"/>
      <c r="OUS153" s="21"/>
      <c r="OUT153" s="21"/>
      <c r="OUU153" s="21"/>
      <c r="OUV153" s="21"/>
      <c r="OUW153" s="21"/>
      <c r="OUX153" s="21"/>
      <c r="OUY153" s="21"/>
      <c r="OUZ153" s="21"/>
      <c r="OVA153" s="21"/>
      <c r="OVB153" s="21"/>
      <c r="OVC153" s="21"/>
      <c r="OVD153" s="21"/>
      <c r="OVE153" s="21"/>
      <c r="OVF153" s="21"/>
      <c r="OVG153" s="21"/>
      <c r="OVH153" s="21"/>
      <c r="OVI153" s="21"/>
      <c r="OVJ153" s="21"/>
      <c r="OVK153" s="21"/>
      <c r="OVL153" s="21"/>
      <c r="OVM153" s="21"/>
      <c r="OVN153" s="21"/>
      <c r="OVO153" s="21"/>
      <c r="OVP153" s="21"/>
      <c r="OVQ153" s="21"/>
      <c r="OVR153" s="21"/>
      <c r="OVS153" s="21"/>
      <c r="OVT153" s="21"/>
      <c r="OVU153" s="21"/>
      <c r="OVV153" s="21"/>
      <c r="OVW153" s="21"/>
      <c r="OVX153" s="21"/>
      <c r="OVY153" s="21"/>
      <c r="OVZ153" s="21"/>
      <c r="OWA153" s="21"/>
      <c r="OWB153" s="21"/>
      <c r="OWC153" s="21"/>
      <c r="OWD153" s="21"/>
      <c r="OWE153" s="21"/>
      <c r="OWF153" s="21"/>
      <c r="OWG153" s="21"/>
      <c r="OWH153" s="21"/>
      <c r="OWI153" s="21"/>
      <c r="OWJ153" s="21"/>
      <c r="OWK153" s="21"/>
      <c r="OWL153" s="21"/>
      <c r="OWM153" s="21"/>
      <c r="OWN153" s="21"/>
      <c r="OWO153" s="21"/>
      <c r="OWP153" s="21"/>
      <c r="OWQ153" s="21"/>
      <c r="OWR153" s="21"/>
      <c r="OWS153" s="21"/>
      <c r="OWT153" s="21"/>
      <c r="OWU153" s="21"/>
      <c r="OWV153" s="21"/>
      <c r="OWW153" s="21"/>
      <c r="OWX153" s="21"/>
      <c r="OWY153" s="21"/>
      <c r="OWZ153" s="21"/>
      <c r="OXA153" s="21"/>
      <c r="OXB153" s="21"/>
      <c r="OXC153" s="21"/>
      <c r="OXD153" s="21"/>
      <c r="OXE153" s="21"/>
      <c r="OXF153" s="21"/>
      <c r="OXG153" s="21"/>
      <c r="OXH153" s="21"/>
      <c r="OXI153" s="21"/>
      <c r="OXJ153" s="21"/>
      <c r="OXK153" s="21"/>
      <c r="OXL153" s="21"/>
      <c r="OXM153" s="21"/>
      <c r="OXN153" s="21"/>
      <c r="OXO153" s="21"/>
      <c r="OXP153" s="21"/>
      <c r="OXQ153" s="21"/>
      <c r="OXR153" s="21"/>
      <c r="OXS153" s="21"/>
      <c r="OXT153" s="21"/>
      <c r="OXU153" s="21"/>
      <c r="OXV153" s="21"/>
      <c r="OXW153" s="21"/>
      <c r="OXX153" s="21"/>
      <c r="OXY153" s="21"/>
      <c r="OXZ153" s="21"/>
      <c r="OYA153" s="21"/>
      <c r="OYB153" s="21"/>
      <c r="OYC153" s="21"/>
      <c r="OYD153" s="21"/>
      <c r="OYE153" s="21"/>
      <c r="OYF153" s="21"/>
      <c r="OYG153" s="21"/>
      <c r="OYH153" s="21"/>
      <c r="OYI153" s="21"/>
      <c r="OYJ153" s="21"/>
      <c r="OYK153" s="21"/>
      <c r="OYL153" s="21"/>
      <c r="OYM153" s="21"/>
      <c r="OYN153" s="21"/>
      <c r="OYO153" s="21"/>
      <c r="OYP153" s="21"/>
      <c r="OYQ153" s="21"/>
      <c r="OYR153" s="21"/>
      <c r="OYS153" s="21"/>
      <c r="OYT153" s="21"/>
      <c r="OYU153" s="21"/>
      <c r="OYV153" s="21"/>
      <c r="OYW153" s="21"/>
      <c r="OYX153" s="21"/>
      <c r="OYY153" s="21"/>
      <c r="OYZ153" s="21"/>
      <c r="OZA153" s="21"/>
      <c r="OZB153" s="21"/>
      <c r="OZC153" s="21"/>
      <c r="OZD153" s="21"/>
      <c r="OZE153" s="21"/>
      <c r="OZF153" s="21"/>
      <c r="OZG153" s="21"/>
      <c r="OZH153" s="21"/>
      <c r="OZI153" s="21"/>
      <c r="OZJ153" s="21"/>
      <c r="OZK153" s="21"/>
      <c r="OZL153" s="21"/>
      <c r="OZM153" s="21"/>
      <c r="OZN153" s="21"/>
      <c r="OZO153" s="21"/>
      <c r="OZP153" s="21"/>
      <c r="OZQ153" s="21"/>
      <c r="OZR153" s="21"/>
      <c r="OZS153" s="21"/>
      <c r="OZT153" s="21"/>
      <c r="OZU153" s="21"/>
      <c r="OZV153" s="21"/>
      <c r="OZW153" s="21"/>
      <c r="OZX153" s="21"/>
      <c r="OZY153" s="21"/>
      <c r="OZZ153" s="21"/>
      <c r="PAA153" s="21"/>
      <c r="PAB153" s="21"/>
      <c r="PAC153" s="21"/>
      <c r="PAD153" s="21"/>
      <c r="PAE153" s="21"/>
      <c r="PAF153" s="21"/>
      <c r="PAG153" s="21"/>
      <c r="PAH153" s="21"/>
      <c r="PAI153" s="21"/>
      <c r="PAJ153" s="21"/>
      <c r="PAK153" s="21"/>
      <c r="PAL153" s="21"/>
      <c r="PAM153" s="21"/>
      <c r="PAN153" s="21"/>
      <c r="PAO153" s="21"/>
      <c r="PAP153" s="21"/>
      <c r="PAQ153" s="21"/>
      <c r="PAR153" s="21"/>
      <c r="PAS153" s="21"/>
      <c r="PAT153" s="21"/>
      <c r="PAU153" s="21"/>
      <c r="PAV153" s="21"/>
      <c r="PAW153" s="21"/>
      <c r="PAX153" s="21"/>
      <c r="PAY153" s="21"/>
      <c r="PAZ153" s="21"/>
      <c r="PBA153" s="21"/>
      <c r="PBB153" s="21"/>
      <c r="PBC153" s="21"/>
      <c r="PBD153" s="21"/>
      <c r="PBE153" s="21"/>
      <c r="PBF153" s="21"/>
      <c r="PBG153" s="21"/>
      <c r="PBH153" s="21"/>
      <c r="PBI153" s="21"/>
      <c r="PBJ153" s="21"/>
      <c r="PBK153" s="21"/>
      <c r="PBL153" s="21"/>
      <c r="PBM153" s="21"/>
      <c r="PBN153" s="21"/>
      <c r="PBO153" s="21"/>
      <c r="PBP153" s="21"/>
      <c r="PBQ153" s="21"/>
      <c r="PBR153" s="21"/>
      <c r="PBS153" s="21"/>
      <c r="PBT153" s="21"/>
      <c r="PBU153" s="21"/>
      <c r="PBV153" s="21"/>
      <c r="PBW153" s="21"/>
      <c r="PBX153" s="21"/>
      <c r="PBY153" s="21"/>
      <c r="PBZ153" s="21"/>
      <c r="PCA153" s="21"/>
      <c r="PCB153" s="21"/>
      <c r="PCC153" s="21"/>
      <c r="PCD153" s="21"/>
      <c r="PCE153" s="21"/>
      <c r="PCF153" s="21"/>
      <c r="PCG153" s="21"/>
      <c r="PCH153" s="21"/>
      <c r="PCI153" s="21"/>
      <c r="PCJ153" s="21"/>
      <c r="PCK153" s="21"/>
      <c r="PCL153" s="21"/>
      <c r="PCM153" s="21"/>
      <c r="PCN153" s="21"/>
      <c r="PCO153" s="21"/>
      <c r="PCP153" s="21"/>
      <c r="PCQ153" s="21"/>
      <c r="PCR153" s="21"/>
      <c r="PCS153" s="21"/>
      <c r="PCT153" s="21"/>
      <c r="PCU153" s="21"/>
      <c r="PCV153" s="21"/>
      <c r="PCW153" s="21"/>
      <c r="PCX153" s="21"/>
      <c r="PCY153" s="21"/>
      <c r="PCZ153" s="21"/>
      <c r="PDA153" s="21"/>
      <c r="PDB153" s="21"/>
      <c r="PDC153" s="21"/>
      <c r="PDD153" s="21"/>
      <c r="PDE153" s="21"/>
      <c r="PDF153" s="21"/>
      <c r="PDG153" s="21"/>
      <c r="PDH153" s="21"/>
      <c r="PDI153" s="21"/>
      <c r="PDJ153" s="21"/>
      <c r="PDK153" s="21"/>
      <c r="PDL153" s="21"/>
      <c r="PDM153" s="21"/>
      <c r="PDN153" s="21"/>
      <c r="PDO153" s="21"/>
      <c r="PDP153" s="21"/>
      <c r="PDQ153" s="21"/>
      <c r="PDR153" s="21"/>
      <c r="PDS153" s="21"/>
      <c r="PDT153" s="21"/>
      <c r="PDU153" s="21"/>
      <c r="PDV153" s="21"/>
      <c r="PDW153" s="21"/>
      <c r="PDX153" s="21"/>
      <c r="PDY153" s="21"/>
      <c r="PDZ153" s="21"/>
      <c r="PEA153" s="21"/>
      <c r="PEB153" s="21"/>
      <c r="PEC153" s="21"/>
      <c r="PED153" s="21"/>
      <c r="PEE153" s="21"/>
      <c r="PEF153" s="21"/>
      <c r="PEG153" s="21"/>
      <c r="PEH153" s="21"/>
      <c r="PEI153" s="21"/>
      <c r="PEJ153" s="21"/>
      <c r="PEK153" s="21"/>
      <c r="PEL153" s="21"/>
      <c r="PEM153" s="21"/>
      <c r="PEN153" s="21"/>
      <c r="PEO153" s="21"/>
      <c r="PEP153" s="21"/>
      <c r="PEQ153" s="21"/>
      <c r="PER153" s="21"/>
      <c r="PES153" s="21"/>
      <c r="PET153" s="21"/>
      <c r="PEU153" s="21"/>
      <c r="PEV153" s="21"/>
      <c r="PEW153" s="21"/>
      <c r="PEX153" s="21"/>
      <c r="PEY153" s="21"/>
      <c r="PEZ153" s="21"/>
      <c r="PFA153" s="21"/>
      <c r="PFB153" s="21"/>
      <c r="PFC153" s="21"/>
      <c r="PFD153" s="21"/>
      <c r="PFE153" s="21"/>
      <c r="PFF153" s="21"/>
      <c r="PFG153" s="21"/>
      <c r="PFH153" s="21"/>
      <c r="PFI153" s="21"/>
      <c r="PFJ153" s="21"/>
      <c r="PFK153" s="21"/>
      <c r="PFL153" s="21"/>
      <c r="PFM153" s="21"/>
      <c r="PFN153" s="21"/>
      <c r="PFO153" s="21"/>
      <c r="PFP153" s="21"/>
      <c r="PFQ153" s="21"/>
      <c r="PFR153" s="21"/>
      <c r="PFS153" s="21"/>
      <c r="PFT153" s="21"/>
      <c r="PFU153" s="21"/>
      <c r="PFV153" s="21"/>
      <c r="PFW153" s="21"/>
      <c r="PFX153" s="21"/>
      <c r="PFY153" s="21"/>
      <c r="PFZ153" s="21"/>
      <c r="PGA153" s="21"/>
      <c r="PGB153" s="21"/>
      <c r="PGC153" s="21"/>
      <c r="PGD153" s="21"/>
      <c r="PGE153" s="21"/>
      <c r="PGF153" s="21"/>
      <c r="PGG153" s="21"/>
      <c r="PGH153" s="21"/>
      <c r="PGI153" s="21"/>
      <c r="PGJ153" s="21"/>
      <c r="PGK153" s="21"/>
      <c r="PGL153" s="21"/>
      <c r="PGM153" s="21"/>
      <c r="PGN153" s="21"/>
      <c r="PGO153" s="21"/>
      <c r="PGP153" s="21"/>
      <c r="PGQ153" s="21"/>
      <c r="PGR153" s="21"/>
      <c r="PGS153" s="21"/>
      <c r="PGT153" s="21"/>
      <c r="PGU153" s="21"/>
      <c r="PGV153" s="21"/>
      <c r="PGW153" s="21"/>
      <c r="PGX153" s="21"/>
      <c r="PGY153" s="21"/>
      <c r="PGZ153" s="21"/>
      <c r="PHA153" s="21"/>
      <c r="PHB153" s="21"/>
      <c r="PHC153" s="21"/>
      <c r="PHD153" s="21"/>
      <c r="PHE153" s="21"/>
      <c r="PHF153" s="21"/>
      <c r="PHG153" s="21"/>
      <c r="PHH153" s="21"/>
      <c r="PHI153" s="21"/>
      <c r="PHJ153" s="21"/>
      <c r="PHK153" s="21"/>
      <c r="PHL153" s="21"/>
      <c r="PHM153" s="21"/>
      <c r="PHN153" s="21"/>
      <c r="PHO153" s="21"/>
      <c r="PHP153" s="21"/>
      <c r="PHQ153" s="21"/>
      <c r="PHR153" s="21"/>
      <c r="PHS153" s="21"/>
      <c r="PHT153" s="21"/>
      <c r="PHU153" s="21"/>
      <c r="PHV153" s="21"/>
      <c r="PHW153" s="21"/>
      <c r="PHX153" s="21"/>
      <c r="PHY153" s="21"/>
      <c r="PHZ153" s="21"/>
      <c r="PIA153" s="21"/>
      <c r="PIB153" s="21"/>
      <c r="PIC153" s="21"/>
      <c r="PID153" s="21"/>
      <c r="PIE153" s="21"/>
      <c r="PIF153" s="21"/>
      <c r="PIG153" s="21"/>
      <c r="PIH153" s="21"/>
      <c r="PII153" s="21"/>
      <c r="PIJ153" s="21"/>
      <c r="PIK153" s="21"/>
      <c r="PIL153" s="21"/>
      <c r="PIM153" s="21"/>
      <c r="PIN153" s="21"/>
      <c r="PIO153" s="21"/>
      <c r="PIP153" s="21"/>
      <c r="PIQ153" s="21"/>
      <c r="PIR153" s="21"/>
      <c r="PIS153" s="21"/>
      <c r="PIT153" s="21"/>
      <c r="PIU153" s="21"/>
      <c r="PIV153" s="21"/>
      <c r="PIW153" s="21"/>
      <c r="PIX153" s="21"/>
      <c r="PIY153" s="21"/>
      <c r="PIZ153" s="21"/>
      <c r="PJA153" s="21"/>
      <c r="PJB153" s="21"/>
      <c r="PJC153" s="21"/>
      <c r="PJD153" s="21"/>
      <c r="PJE153" s="21"/>
      <c r="PJF153" s="21"/>
      <c r="PJG153" s="21"/>
      <c r="PJH153" s="21"/>
      <c r="PJI153" s="21"/>
      <c r="PJJ153" s="21"/>
      <c r="PJK153" s="21"/>
      <c r="PJL153" s="21"/>
      <c r="PJM153" s="21"/>
      <c r="PJN153" s="21"/>
      <c r="PJO153" s="21"/>
      <c r="PJP153" s="21"/>
      <c r="PJQ153" s="21"/>
      <c r="PJR153" s="21"/>
      <c r="PJS153" s="21"/>
      <c r="PJT153" s="21"/>
      <c r="PJU153" s="21"/>
      <c r="PJV153" s="21"/>
      <c r="PJW153" s="21"/>
      <c r="PJX153" s="21"/>
      <c r="PJY153" s="21"/>
      <c r="PJZ153" s="21"/>
      <c r="PKA153" s="21"/>
      <c r="PKB153" s="21"/>
      <c r="PKC153" s="21"/>
      <c r="PKD153" s="21"/>
      <c r="PKE153" s="21"/>
      <c r="PKF153" s="21"/>
      <c r="PKG153" s="21"/>
      <c r="PKH153" s="21"/>
      <c r="PKI153" s="21"/>
      <c r="PKJ153" s="21"/>
      <c r="PKK153" s="21"/>
      <c r="PKL153" s="21"/>
      <c r="PKM153" s="21"/>
      <c r="PKN153" s="21"/>
      <c r="PKO153" s="21"/>
      <c r="PKP153" s="21"/>
      <c r="PKQ153" s="21"/>
      <c r="PKR153" s="21"/>
      <c r="PKS153" s="21"/>
      <c r="PKT153" s="21"/>
      <c r="PKU153" s="21"/>
      <c r="PKV153" s="21"/>
      <c r="PKW153" s="21"/>
      <c r="PKX153" s="21"/>
      <c r="PKY153" s="21"/>
      <c r="PKZ153" s="21"/>
      <c r="PLA153" s="21"/>
      <c r="PLB153" s="21"/>
      <c r="PLC153" s="21"/>
      <c r="PLD153" s="21"/>
      <c r="PLE153" s="21"/>
      <c r="PLF153" s="21"/>
      <c r="PLG153" s="21"/>
      <c r="PLH153" s="21"/>
      <c r="PLI153" s="21"/>
      <c r="PLJ153" s="21"/>
      <c r="PLK153" s="21"/>
      <c r="PLL153" s="21"/>
      <c r="PLM153" s="21"/>
      <c r="PLN153" s="21"/>
      <c r="PLO153" s="21"/>
      <c r="PLP153" s="21"/>
      <c r="PLQ153" s="21"/>
      <c r="PLR153" s="21"/>
      <c r="PLS153" s="21"/>
      <c r="PLT153" s="21"/>
      <c r="PLU153" s="21"/>
      <c r="PLV153" s="21"/>
      <c r="PLW153" s="21"/>
      <c r="PLX153" s="21"/>
      <c r="PLY153" s="21"/>
      <c r="PLZ153" s="21"/>
      <c r="PMA153" s="21"/>
      <c r="PMB153" s="21"/>
      <c r="PMC153" s="21"/>
      <c r="PMD153" s="21"/>
      <c r="PME153" s="21"/>
      <c r="PMF153" s="21"/>
      <c r="PMG153" s="21"/>
      <c r="PMH153" s="21"/>
      <c r="PMI153" s="21"/>
      <c r="PMJ153" s="21"/>
      <c r="PMK153" s="21"/>
      <c r="PML153" s="21"/>
      <c r="PMM153" s="21"/>
      <c r="PMN153" s="21"/>
      <c r="PMO153" s="21"/>
      <c r="PMP153" s="21"/>
      <c r="PMQ153" s="21"/>
      <c r="PMR153" s="21"/>
      <c r="PMS153" s="21"/>
      <c r="PMT153" s="21"/>
      <c r="PMU153" s="21"/>
      <c r="PMV153" s="21"/>
      <c r="PMW153" s="21"/>
      <c r="PMX153" s="21"/>
      <c r="PMY153" s="21"/>
      <c r="PMZ153" s="21"/>
      <c r="PNA153" s="21"/>
      <c r="PNB153" s="21"/>
      <c r="PNC153" s="21"/>
      <c r="PND153" s="21"/>
      <c r="PNE153" s="21"/>
      <c r="PNF153" s="21"/>
      <c r="PNG153" s="21"/>
      <c r="PNH153" s="21"/>
      <c r="PNI153" s="21"/>
      <c r="PNJ153" s="21"/>
      <c r="PNK153" s="21"/>
      <c r="PNL153" s="21"/>
      <c r="PNM153" s="21"/>
      <c r="PNN153" s="21"/>
      <c r="PNO153" s="21"/>
      <c r="PNP153" s="21"/>
      <c r="PNQ153" s="21"/>
      <c r="PNR153" s="21"/>
      <c r="PNS153" s="21"/>
      <c r="PNT153" s="21"/>
      <c r="PNU153" s="21"/>
      <c r="PNV153" s="21"/>
      <c r="PNW153" s="21"/>
      <c r="PNX153" s="21"/>
      <c r="PNY153" s="21"/>
      <c r="PNZ153" s="21"/>
      <c r="POA153" s="21"/>
      <c r="POB153" s="21"/>
      <c r="POC153" s="21"/>
      <c r="POD153" s="21"/>
      <c r="POE153" s="21"/>
      <c r="POF153" s="21"/>
      <c r="POG153" s="21"/>
      <c r="POH153" s="21"/>
      <c r="POI153" s="21"/>
      <c r="POJ153" s="21"/>
      <c r="POK153" s="21"/>
      <c r="POL153" s="21"/>
      <c r="POM153" s="21"/>
      <c r="PON153" s="21"/>
      <c r="POO153" s="21"/>
      <c r="POP153" s="21"/>
      <c r="POQ153" s="21"/>
      <c r="POR153" s="21"/>
      <c r="POS153" s="21"/>
      <c r="POT153" s="21"/>
      <c r="POU153" s="21"/>
      <c r="POV153" s="21"/>
      <c r="POW153" s="21"/>
      <c r="POX153" s="21"/>
      <c r="POY153" s="21"/>
      <c r="POZ153" s="21"/>
      <c r="PPA153" s="21"/>
      <c r="PPB153" s="21"/>
      <c r="PPC153" s="21"/>
      <c r="PPD153" s="21"/>
      <c r="PPE153" s="21"/>
      <c r="PPF153" s="21"/>
      <c r="PPG153" s="21"/>
      <c r="PPH153" s="21"/>
      <c r="PPI153" s="21"/>
      <c r="PPJ153" s="21"/>
      <c r="PPK153" s="21"/>
      <c r="PPL153" s="21"/>
      <c r="PPM153" s="21"/>
      <c r="PPN153" s="21"/>
      <c r="PPO153" s="21"/>
      <c r="PPP153" s="21"/>
      <c r="PPQ153" s="21"/>
      <c r="PPR153" s="21"/>
      <c r="PPS153" s="21"/>
      <c r="PPT153" s="21"/>
      <c r="PPU153" s="21"/>
      <c r="PPV153" s="21"/>
      <c r="PPW153" s="21"/>
      <c r="PPX153" s="21"/>
      <c r="PPY153" s="21"/>
      <c r="PPZ153" s="21"/>
      <c r="PQA153" s="21"/>
      <c r="PQB153" s="21"/>
      <c r="PQC153" s="21"/>
      <c r="PQD153" s="21"/>
      <c r="PQE153" s="21"/>
      <c r="PQF153" s="21"/>
      <c r="PQG153" s="21"/>
      <c r="PQH153" s="21"/>
      <c r="PQI153" s="21"/>
      <c r="PQJ153" s="21"/>
      <c r="PQK153" s="21"/>
      <c r="PQL153" s="21"/>
      <c r="PQM153" s="21"/>
      <c r="PQN153" s="21"/>
      <c r="PQO153" s="21"/>
      <c r="PQP153" s="21"/>
      <c r="PQQ153" s="21"/>
      <c r="PQR153" s="21"/>
      <c r="PQS153" s="21"/>
      <c r="PQT153" s="21"/>
      <c r="PQU153" s="21"/>
      <c r="PQV153" s="21"/>
      <c r="PQW153" s="21"/>
      <c r="PQX153" s="21"/>
      <c r="PQY153" s="21"/>
      <c r="PQZ153" s="21"/>
      <c r="PRA153" s="21"/>
      <c r="PRB153" s="21"/>
      <c r="PRC153" s="21"/>
      <c r="PRD153" s="21"/>
      <c r="PRE153" s="21"/>
      <c r="PRF153" s="21"/>
      <c r="PRG153" s="21"/>
      <c r="PRH153" s="21"/>
      <c r="PRI153" s="21"/>
      <c r="PRJ153" s="21"/>
      <c r="PRK153" s="21"/>
      <c r="PRL153" s="21"/>
      <c r="PRM153" s="21"/>
      <c r="PRN153" s="21"/>
      <c r="PRO153" s="21"/>
      <c r="PRP153" s="21"/>
      <c r="PRQ153" s="21"/>
      <c r="PRR153" s="21"/>
      <c r="PRS153" s="21"/>
      <c r="PRT153" s="21"/>
      <c r="PRU153" s="21"/>
      <c r="PRV153" s="21"/>
      <c r="PRW153" s="21"/>
      <c r="PRX153" s="21"/>
      <c r="PRY153" s="21"/>
      <c r="PRZ153" s="21"/>
      <c r="PSA153" s="21"/>
      <c r="PSB153" s="21"/>
      <c r="PSC153" s="21"/>
      <c r="PSD153" s="21"/>
      <c r="PSE153" s="21"/>
      <c r="PSF153" s="21"/>
      <c r="PSG153" s="21"/>
      <c r="PSH153" s="21"/>
      <c r="PSI153" s="21"/>
      <c r="PSJ153" s="21"/>
      <c r="PSK153" s="21"/>
      <c r="PSL153" s="21"/>
      <c r="PSM153" s="21"/>
      <c r="PSN153" s="21"/>
      <c r="PSO153" s="21"/>
      <c r="PSP153" s="21"/>
      <c r="PSQ153" s="21"/>
      <c r="PSR153" s="21"/>
      <c r="PSS153" s="21"/>
      <c r="PST153" s="21"/>
      <c r="PSU153" s="21"/>
      <c r="PSV153" s="21"/>
      <c r="PSW153" s="21"/>
      <c r="PSX153" s="21"/>
      <c r="PSY153" s="21"/>
      <c r="PSZ153" s="21"/>
      <c r="PTA153" s="21"/>
      <c r="PTB153" s="21"/>
      <c r="PTC153" s="21"/>
      <c r="PTD153" s="21"/>
      <c r="PTE153" s="21"/>
      <c r="PTF153" s="21"/>
      <c r="PTG153" s="21"/>
      <c r="PTH153" s="21"/>
      <c r="PTI153" s="21"/>
      <c r="PTJ153" s="21"/>
      <c r="PTK153" s="21"/>
      <c r="PTL153" s="21"/>
      <c r="PTM153" s="21"/>
      <c r="PTN153" s="21"/>
      <c r="PTO153" s="21"/>
      <c r="PTP153" s="21"/>
      <c r="PTQ153" s="21"/>
      <c r="PTR153" s="21"/>
      <c r="PTS153" s="21"/>
      <c r="PTT153" s="21"/>
      <c r="PTU153" s="21"/>
      <c r="PTV153" s="21"/>
      <c r="PTW153" s="21"/>
      <c r="PTX153" s="21"/>
      <c r="PTY153" s="21"/>
      <c r="PTZ153" s="21"/>
      <c r="PUA153" s="21"/>
      <c r="PUB153" s="21"/>
      <c r="PUC153" s="21"/>
      <c r="PUD153" s="21"/>
      <c r="PUE153" s="21"/>
      <c r="PUF153" s="21"/>
      <c r="PUG153" s="21"/>
      <c r="PUH153" s="21"/>
      <c r="PUI153" s="21"/>
      <c r="PUJ153" s="21"/>
      <c r="PUK153" s="21"/>
      <c r="PUL153" s="21"/>
      <c r="PUM153" s="21"/>
      <c r="PUN153" s="21"/>
      <c r="PUO153" s="21"/>
      <c r="PUP153" s="21"/>
      <c r="PUQ153" s="21"/>
      <c r="PUR153" s="21"/>
      <c r="PUS153" s="21"/>
      <c r="PUT153" s="21"/>
      <c r="PUU153" s="21"/>
      <c r="PUV153" s="21"/>
      <c r="PUW153" s="21"/>
      <c r="PUX153" s="21"/>
      <c r="PUY153" s="21"/>
      <c r="PUZ153" s="21"/>
      <c r="PVA153" s="21"/>
      <c r="PVB153" s="21"/>
      <c r="PVC153" s="21"/>
      <c r="PVD153" s="21"/>
      <c r="PVE153" s="21"/>
      <c r="PVF153" s="21"/>
      <c r="PVG153" s="21"/>
      <c r="PVH153" s="21"/>
      <c r="PVI153" s="21"/>
      <c r="PVJ153" s="21"/>
      <c r="PVK153" s="21"/>
      <c r="PVL153" s="21"/>
      <c r="PVM153" s="21"/>
      <c r="PVN153" s="21"/>
      <c r="PVO153" s="21"/>
      <c r="PVP153" s="21"/>
      <c r="PVQ153" s="21"/>
      <c r="PVR153" s="21"/>
      <c r="PVS153" s="21"/>
      <c r="PVT153" s="21"/>
      <c r="PVU153" s="21"/>
      <c r="PVV153" s="21"/>
      <c r="PVW153" s="21"/>
      <c r="PVX153" s="21"/>
      <c r="PVY153" s="21"/>
      <c r="PVZ153" s="21"/>
      <c r="PWA153" s="21"/>
      <c r="PWB153" s="21"/>
      <c r="PWC153" s="21"/>
      <c r="PWD153" s="21"/>
      <c r="PWE153" s="21"/>
      <c r="PWF153" s="21"/>
      <c r="PWG153" s="21"/>
      <c r="PWH153" s="21"/>
      <c r="PWI153" s="21"/>
      <c r="PWJ153" s="21"/>
      <c r="PWK153" s="21"/>
      <c r="PWL153" s="21"/>
      <c r="PWM153" s="21"/>
      <c r="PWN153" s="21"/>
      <c r="PWO153" s="21"/>
      <c r="PWP153" s="21"/>
      <c r="PWQ153" s="21"/>
      <c r="PWR153" s="21"/>
      <c r="PWS153" s="21"/>
      <c r="PWT153" s="21"/>
      <c r="PWU153" s="21"/>
      <c r="PWV153" s="21"/>
      <c r="PWW153" s="21"/>
      <c r="PWX153" s="21"/>
      <c r="PWY153" s="21"/>
      <c r="PWZ153" s="21"/>
      <c r="PXA153" s="21"/>
      <c r="PXB153" s="21"/>
      <c r="PXC153" s="21"/>
      <c r="PXD153" s="21"/>
      <c r="PXE153" s="21"/>
      <c r="PXF153" s="21"/>
      <c r="PXG153" s="21"/>
      <c r="PXH153" s="21"/>
      <c r="PXI153" s="21"/>
      <c r="PXJ153" s="21"/>
      <c r="PXK153" s="21"/>
      <c r="PXL153" s="21"/>
      <c r="PXM153" s="21"/>
      <c r="PXN153" s="21"/>
      <c r="PXO153" s="21"/>
      <c r="PXP153" s="21"/>
      <c r="PXQ153" s="21"/>
      <c r="PXR153" s="21"/>
      <c r="PXS153" s="21"/>
      <c r="PXT153" s="21"/>
      <c r="PXU153" s="21"/>
      <c r="PXV153" s="21"/>
      <c r="PXW153" s="21"/>
      <c r="PXX153" s="21"/>
      <c r="PXY153" s="21"/>
      <c r="PXZ153" s="21"/>
      <c r="PYA153" s="21"/>
      <c r="PYB153" s="21"/>
      <c r="PYC153" s="21"/>
      <c r="PYD153" s="21"/>
      <c r="PYE153" s="21"/>
      <c r="PYF153" s="21"/>
      <c r="PYG153" s="21"/>
      <c r="PYH153" s="21"/>
      <c r="PYI153" s="21"/>
      <c r="PYJ153" s="21"/>
      <c r="PYK153" s="21"/>
      <c r="PYL153" s="21"/>
      <c r="PYM153" s="21"/>
      <c r="PYN153" s="21"/>
      <c r="PYO153" s="21"/>
      <c r="PYP153" s="21"/>
      <c r="PYQ153" s="21"/>
      <c r="PYR153" s="21"/>
      <c r="PYS153" s="21"/>
      <c r="PYT153" s="21"/>
      <c r="PYU153" s="21"/>
      <c r="PYV153" s="21"/>
      <c r="PYW153" s="21"/>
      <c r="PYX153" s="21"/>
      <c r="PYY153" s="21"/>
      <c r="PYZ153" s="21"/>
      <c r="PZA153" s="21"/>
      <c r="PZB153" s="21"/>
      <c r="PZC153" s="21"/>
      <c r="PZD153" s="21"/>
      <c r="PZE153" s="21"/>
      <c r="PZF153" s="21"/>
      <c r="PZG153" s="21"/>
      <c r="PZH153" s="21"/>
      <c r="PZI153" s="21"/>
      <c r="PZJ153" s="21"/>
      <c r="PZK153" s="21"/>
      <c r="PZL153" s="21"/>
      <c r="PZM153" s="21"/>
      <c r="PZN153" s="21"/>
      <c r="PZO153" s="21"/>
      <c r="PZP153" s="21"/>
      <c r="PZQ153" s="21"/>
      <c r="PZR153" s="21"/>
      <c r="PZS153" s="21"/>
      <c r="PZT153" s="21"/>
      <c r="PZU153" s="21"/>
      <c r="PZV153" s="21"/>
      <c r="PZW153" s="21"/>
      <c r="PZX153" s="21"/>
      <c r="PZY153" s="21"/>
      <c r="PZZ153" s="21"/>
      <c r="QAA153" s="21"/>
      <c r="QAB153" s="21"/>
      <c r="QAC153" s="21"/>
      <c r="QAD153" s="21"/>
      <c r="QAE153" s="21"/>
      <c r="QAF153" s="21"/>
      <c r="QAG153" s="21"/>
      <c r="QAH153" s="21"/>
      <c r="QAI153" s="21"/>
      <c r="QAJ153" s="21"/>
      <c r="QAK153" s="21"/>
      <c r="QAL153" s="21"/>
      <c r="QAM153" s="21"/>
      <c r="QAN153" s="21"/>
      <c r="QAO153" s="21"/>
      <c r="QAP153" s="21"/>
      <c r="QAQ153" s="21"/>
      <c r="QAR153" s="21"/>
      <c r="QAS153" s="21"/>
      <c r="QAT153" s="21"/>
      <c r="QAU153" s="21"/>
      <c r="QAV153" s="21"/>
      <c r="QAW153" s="21"/>
      <c r="QAX153" s="21"/>
      <c r="QAY153" s="21"/>
      <c r="QAZ153" s="21"/>
      <c r="QBA153" s="21"/>
      <c r="QBB153" s="21"/>
      <c r="QBC153" s="21"/>
      <c r="QBD153" s="21"/>
      <c r="QBE153" s="21"/>
      <c r="QBF153" s="21"/>
      <c r="QBG153" s="21"/>
      <c r="QBH153" s="21"/>
      <c r="QBI153" s="21"/>
      <c r="QBJ153" s="21"/>
      <c r="QBK153" s="21"/>
      <c r="QBL153" s="21"/>
      <c r="QBM153" s="21"/>
      <c r="QBN153" s="21"/>
      <c r="QBO153" s="21"/>
      <c r="QBP153" s="21"/>
      <c r="QBQ153" s="21"/>
      <c r="QBR153" s="21"/>
      <c r="QBS153" s="21"/>
      <c r="QBT153" s="21"/>
      <c r="QBU153" s="21"/>
      <c r="QBV153" s="21"/>
      <c r="QBW153" s="21"/>
      <c r="QBX153" s="21"/>
      <c r="QBY153" s="21"/>
      <c r="QBZ153" s="21"/>
      <c r="QCA153" s="21"/>
      <c r="QCB153" s="21"/>
      <c r="QCC153" s="21"/>
      <c r="QCD153" s="21"/>
      <c r="QCE153" s="21"/>
      <c r="QCF153" s="21"/>
      <c r="QCG153" s="21"/>
      <c r="QCH153" s="21"/>
      <c r="QCI153" s="21"/>
      <c r="QCJ153" s="21"/>
      <c r="QCK153" s="21"/>
      <c r="QCL153" s="21"/>
      <c r="QCM153" s="21"/>
      <c r="QCN153" s="21"/>
      <c r="QCO153" s="21"/>
      <c r="QCP153" s="21"/>
      <c r="QCQ153" s="21"/>
      <c r="QCR153" s="21"/>
      <c r="QCS153" s="21"/>
      <c r="QCT153" s="21"/>
      <c r="QCU153" s="21"/>
      <c r="QCV153" s="21"/>
      <c r="QCW153" s="21"/>
      <c r="QCX153" s="21"/>
      <c r="QCY153" s="21"/>
      <c r="QCZ153" s="21"/>
      <c r="QDA153" s="21"/>
      <c r="QDB153" s="21"/>
      <c r="QDC153" s="21"/>
      <c r="QDD153" s="21"/>
      <c r="QDE153" s="21"/>
      <c r="QDF153" s="21"/>
      <c r="QDG153" s="21"/>
      <c r="QDH153" s="21"/>
      <c r="QDI153" s="21"/>
      <c r="QDJ153" s="21"/>
      <c r="QDK153" s="21"/>
      <c r="QDL153" s="21"/>
      <c r="QDM153" s="21"/>
      <c r="QDN153" s="21"/>
      <c r="QDO153" s="21"/>
      <c r="QDP153" s="21"/>
      <c r="QDQ153" s="21"/>
      <c r="QDR153" s="21"/>
      <c r="QDS153" s="21"/>
      <c r="QDT153" s="21"/>
      <c r="QDU153" s="21"/>
      <c r="QDV153" s="21"/>
      <c r="QDW153" s="21"/>
      <c r="QDX153" s="21"/>
      <c r="QDY153" s="21"/>
      <c r="QDZ153" s="21"/>
      <c r="QEA153" s="21"/>
      <c r="QEB153" s="21"/>
      <c r="QEC153" s="21"/>
      <c r="QED153" s="21"/>
      <c r="QEE153" s="21"/>
      <c r="QEF153" s="21"/>
      <c r="QEG153" s="21"/>
      <c r="QEH153" s="21"/>
      <c r="QEI153" s="21"/>
      <c r="QEJ153" s="21"/>
      <c r="QEK153" s="21"/>
      <c r="QEL153" s="21"/>
      <c r="QEM153" s="21"/>
      <c r="QEN153" s="21"/>
      <c r="QEO153" s="21"/>
      <c r="QEP153" s="21"/>
      <c r="QEQ153" s="21"/>
      <c r="QER153" s="21"/>
      <c r="QES153" s="21"/>
      <c r="QET153" s="21"/>
      <c r="QEU153" s="21"/>
      <c r="QEV153" s="21"/>
      <c r="QEW153" s="21"/>
      <c r="QEX153" s="21"/>
      <c r="QEY153" s="21"/>
      <c r="QEZ153" s="21"/>
      <c r="QFA153" s="21"/>
      <c r="QFB153" s="21"/>
      <c r="QFC153" s="21"/>
      <c r="QFD153" s="21"/>
      <c r="QFE153" s="21"/>
      <c r="QFF153" s="21"/>
      <c r="QFG153" s="21"/>
      <c r="QFH153" s="21"/>
      <c r="QFI153" s="21"/>
      <c r="QFJ153" s="21"/>
      <c r="QFK153" s="21"/>
      <c r="QFL153" s="21"/>
      <c r="QFM153" s="21"/>
      <c r="QFN153" s="21"/>
      <c r="QFO153" s="21"/>
      <c r="QFP153" s="21"/>
      <c r="QFQ153" s="21"/>
      <c r="QFR153" s="21"/>
      <c r="QFS153" s="21"/>
      <c r="QFT153" s="21"/>
      <c r="QFU153" s="21"/>
      <c r="QFV153" s="21"/>
      <c r="QFW153" s="21"/>
      <c r="QFX153" s="21"/>
      <c r="QFY153" s="21"/>
      <c r="QFZ153" s="21"/>
      <c r="QGA153" s="21"/>
      <c r="QGB153" s="21"/>
      <c r="QGC153" s="21"/>
      <c r="QGD153" s="21"/>
      <c r="QGE153" s="21"/>
      <c r="QGF153" s="21"/>
      <c r="QGG153" s="21"/>
      <c r="QGH153" s="21"/>
      <c r="QGI153" s="21"/>
      <c r="QGJ153" s="21"/>
      <c r="QGK153" s="21"/>
      <c r="QGL153" s="21"/>
      <c r="QGM153" s="21"/>
      <c r="QGN153" s="21"/>
      <c r="QGO153" s="21"/>
      <c r="QGP153" s="21"/>
      <c r="QGQ153" s="21"/>
      <c r="QGR153" s="21"/>
      <c r="QGS153" s="21"/>
      <c r="QGT153" s="21"/>
      <c r="QGU153" s="21"/>
      <c r="QGV153" s="21"/>
      <c r="QGW153" s="21"/>
      <c r="QGX153" s="21"/>
      <c r="QGY153" s="21"/>
      <c r="QGZ153" s="21"/>
      <c r="QHA153" s="21"/>
      <c r="QHB153" s="21"/>
      <c r="QHC153" s="21"/>
      <c r="QHD153" s="21"/>
      <c r="QHE153" s="21"/>
      <c r="QHF153" s="21"/>
      <c r="QHG153" s="21"/>
      <c r="QHH153" s="21"/>
      <c r="QHI153" s="21"/>
      <c r="QHJ153" s="21"/>
      <c r="QHK153" s="21"/>
      <c r="QHL153" s="21"/>
      <c r="QHM153" s="21"/>
      <c r="QHN153" s="21"/>
      <c r="QHO153" s="21"/>
      <c r="QHP153" s="21"/>
      <c r="QHQ153" s="21"/>
      <c r="QHR153" s="21"/>
      <c r="QHS153" s="21"/>
      <c r="QHT153" s="21"/>
      <c r="QHU153" s="21"/>
      <c r="QHV153" s="21"/>
      <c r="QHW153" s="21"/>
      <c r="QHX153" s="21"/>
      <c r="QHY153" s="21"/>
      <c r="QHZ153" s="21"/>
      <c r="QIA153" s="21"/>
      <c r="QIB153" s="21"/>
      <c r="QIC153" s="21"/>
      <c r="QID153" s="21"/>
      <c r="QIE153" s="21"/>
      <c r="QIF153" s="21"/>
      <c r="QIG153" s="21"/>
      <c r="QIH153" s="21"/>
      <c r="QII153" s="21"/>
      <c r="QIJ153" s="21"/>
      <c r="QIK153" s="21"/>
      <c r="QIL153" s="21"/>
      <c r="QIM153" s="21"/>
      <c r="QIN153" s="21"/>
      <c r="QIO153" s="21"/>
      <c r="QIP153" s="21"/>
      <c r="QIQ153" s="21"/>
      <c r="QIR153" s="21"/>
      <c r="QIS153" s="21"/>
      <c r="QIT153" s="21"/>
      <c r="QIU153" s="21"/>
      <c r="QIV153" s="21"/>
      <c r="QIW153" s="21"/>
      <c r="QIX153" s="21"/>
      <c r="QIY153" s="21"/>
      <c r="QIZ153" s="21"/>
      <c r="QJA153" s="21"/>
      <c r="QJB153" s="21"/>
      <c r="QJC153" s="21"/>
      <c r="QJD153" s="21"/>
      <c r="QJE153" s="21"/>
      <c r="QJF153" s="21"/>
      <c r="QJG153" s="21"/>
      <c r="QJH153" s="21"/>
      <c r="QJI153" s="21"/>
      <c r="QJJ153" s="21"/>
      <c r="QJK153" s="21"/>
      <c r="QJL153" s="21"/>
      <c r="QJM153" s="21"/>
      <c r="QJN153" s="21"/>
      <c r="QJO153" s="21"/>
      <c r="QJP153" s="21"/>
      <c r="QJQ153" s="21"/>
      <c r="QJR153" s="21"/>
      <c r="QJS153" s="21"/>
      <c r="QJT153" s="21"/>
      <c r="QJU153" s="21"/>
      <c r="QJV153" s="21"/>
      <c r="QJW153" s="21"/>
      <c r="QJX153" s="21"/>
      <c r="QJY153" s="21"/>
      <c r="QJZ153" s="21"/>
      <c r="QKA153" s="21"/>
      <c r="QKB153" s="21"/>
      <c r="QKC153" s="21"/>
      <c r="QKD153" s="21"/>
      <c r="QKE153" s="21"/>
      <c r="QKF153" s="21"/>
      <c r="QKG153" s="21"/>
      <c r="QKH153" s="21"/>
      <c r="QKI153" s="21"/>
      <c r="QKJ153" s="21"/>
      <c r="QKK153" s="21"/>
      <c r="QKL153" s="21"/>
      <c r="QKM153" s="21"/>
      <c r="QKN153" s="21"/>
      <c r="QKO153" s="21"/>
      <c r="QKP153" s="21"/>
      <c r="QKQ153" s="21"/>
      <c r="QKR153" s="21"/>
      <c r="QKS153" s="21"/>
      <c r="QKT153" s="21"/>
      <c r="QKU153" s="21"/>
      <c r="QKV153" s="21"/>
      <c r="QKW153" s="21"/>
      <c r="QKX153" s="21"/>
      <c r="QKY153" s="21"/>
      <c r="QKZ153" s="21"/>
      <c r="QLA153" s="21"/>
      <c r="QLB153" s="21"/>
      <c r="QLC153" s="21"/>
      <c r="QLD153" s="21"/>
      <c r="QLE153" s="21"/>
      <c r="QLF153" s="21"/>
      <c r="QLG153" s="21"/>
      <c r="QLH153" s="21"/>
      <c r="QLI153" s="21"/>
      <c r="QLJ153" s="21"/>
      <c r="QLK153" s="21"/>
      <c r="QLL153" s="21"/>
      <c r="QLM153" s="21"/>
      <c r="QLN153" s="21"/>
      <c r="QLO153" s="21"/>
      <c r="QLP153" s="21"/>
      <c r="QLQ153" s="21"/>
      <c r="QLR153" s="21"/>
      <c r="QLS153" s="21"/>
      <c r="QLT153" s="21"/>
      <c r="QLU153" s="21"/>
      <c r="QLV153" s="21"/>
      <c r="QLW153" s="21"/>
      <c r="QLX153" s="21"/>
      <c r="QLY153" s="21"/>
      <c r="QLZ153" s="21"/>
      <c r="QMA153" s="21"/>
      <c r="QMB153" s="21"/>
      <c r="QMC153" s="21"/>
      <c r="QMD153" s="21"/>
      <c r="QME153" s="21"/>
      <c r="QMF153" s="21"/>
      <c r="QMG153" s="21"/>
      <c r="QMH153" s="21"/>
      <c r="QMI153" s="21"/>
      <c r="QMJ153" s="21"/>
      <c r="QMK153" s="21"/>
      <c r="QML153" s="21"/>
      <c r="QMM153" s="21"/>
      <c r="QMN153" s="21"/>
      <c r="QMO153" s="21"/>
      <c r="QMP153" s="21"/>
      <c r="QMQ153" s="21"/>
      <c r="QMR153" s="21"/>
      <c r="QMS153" s="21"/>
      <c r="QMT153" s="21"/>
      <c r="QMU153" s="21"/>
      <c r="QMV153" s="21"/>
      <c r="QMW153" s="21"/>
      <c r="QMX153" s="21"/>
      <c r="QMY153" s="21"/>
      <c r="QMZ153" s="21"/>
      <c r="QNA153" s="21"/>
      <c r="QNB153" s="21"/>
      <c r="QNC153" s="21"/>
      <c r="QND153" s="21"/>
      <c r="QNE153" s="21"/>
      <c r="QNF153" s="21"/>
      <c r="QNG153" s="21"/>
      <c r="QNH153" s="21"/>
      <c r="QNI153" s="21"/>
      <c r="QNJ153" s="21"/>
      <c r="QNK153" s="21"/>
      <c r="QNL153" s="21"/>
      <c r="QNM153" s="21"/>
      <c r="QNN153" s="21"/>
      <c r="QNO153" s="21"/>
      <c r="QNP153" s="21"/>
      <c r="QNQ153" s="21"/>
      <c r="QNR153" s="21"/>
      <c r="QNS153" s="21"/>
      <c r="QNT153" s="21"/>
      <c r="QNU153" s="21"/>
      <c r="QNV153" s="21"/>
      <c r="QNW153" s="21"/>
      <c r="QNX153" s="21"/>
      <c r="QNY153" s="21"/>
      <c r="QNZ153" s="21"/>
      <c r="QOA153" s="21"/>
      <c r="QOB153" s="21"/>
      <c r="QOC153" s="21"/>
      <c r="QOD153" s="21"/>
      <c r="QOE153" s="21"/>
      <c r="QOF153" s="21"/>
      <c r="QOG153" s="21"/>
      <c r="QOH153" s="21"/>
      <c r="QOI153" s="21"/>
      <c r="QOJ153" s="21"/>
      <c r="QOK153" s="21"/>
      <c r="QOL153" s="21"/>
      <c r="QOM153" s="21"/>
      <c r="QON153" s="21"/>
      <c r="QOO153" s="21"/>
      <c r="QOP153" s="21"/>
      <c r="QOQ153" s="21"/>
      <c r="QOR153" s="21"/>
      <c r="QOS153" s="21"/>
      <c r="QOT153" s="21"/>
      <c r="QOU153" s="21"/>
      <c r="QOV153" s="21"/>
      <c r="QOW153" s="21"/>
      <c r="QOX153" s="21"/>
      <c r="QOY153" s="21"/>
      <c r="QOZ153" s="21"/>
      <c r="QPA153" s="21"/>
      <c r="QPB153" s="21"/>
      <c r="QPC153" s="21"/>
      <c r="QPD153" s="21"/>
      <c r="QPE153" s="21"/>
      <c r="QPF153" s="21"/>
      <c r="QPG153" s="21"/>
      <c r="QPH153" s="21"/>
      <c r="QPI153" s="21"/>
      <c r="QPJ153" s="21"/>
      <c r="QPK153" s="21"/>
      <c r="QPL153" s="21"/>
      <c r="QPM153" s="21"/>
      <c r="QPN153" s="21"/>
      <c r="QPO153" s="21"/>
      <c r="QPP153" s="21"/>
      <c r="QPQ153" s="21"/>
      <c r="QPR153" s="21"/>
      <c r="QPS153" s="21"/>
      <c r="QPT153" s="21"/>
      <c r="QPU153" s="21"/>
      <c r="QPV153" s="21"/>
      <c r="QPW153" s="21"/>
      <c r="QPX153" s="21"/>
      <c r="QPY153" s="21"/>
      <c r="QPZ153" s="21"/>
      <c r="QQA153" s="21"/>
      <c r="QQB153" s="21"/>
      <c r="QQC153" s="21"/>
      <c r="QQD153" s="21"/>
      <c r="QQE153" s="21"/>
      <c r="QQF153" s="21"/>
      <c r="QQG153" s="21"/>
      <c r="QQH153" s="21"/>
      <c r="QQI153" s="21"/>
      <c r="QQJ153" s="21"/>
      <c r="QQK153" s="21"/>
      <c r="QQL153" s="21"/>
      <c r="QQM153" s="21"/>
      <c r="QQN153" s="21"/>
      <c r="QQO153" s="21"/>
      <c r="QQP153" s="21"/>
      <c r="QQQ153" s="21"/>
      <c r="QQR153" s="21"/>
      <c r="QQS153" s="21"/>
      <c r="QQT153" s="21"/>
      <c r="QQU153" s="21"/>
      <c r="QQV153" s="21"/>
      <c r="QQW153" s="21"/>
      <c r="QQX153" s="21"/>
      <c r="QQY153" s="21"/>
      <c r="QQZ153" s="21"/>
      <c r="QRA153" s="21"/>
      <c r="QRB153" s="21"/>
      <c r="QRC153" s="21"/>
      <c r="QRD153" s="21"/>
      <c r="QRE153" s="21"/>
      <c r="QRF153" s="21"/>
      <c r="QRG153" s="21"/>
      <c r="QRH153" s="21"/>
      <c r="QRI153" s="21"/>
      <c r="QRJ153" s="21"/>
      <c r="QRK153" s="21"/>
      <c r="QRL153" s="21"/>
      <c r="QRM153" s="21"/>
      <c r="QRN153" s="21"/>
      <c r="QRO153" s="21"/>
      <c r="QRP153" s="21"/>
      <c r="QRQ153" s="21"/>
      <c r="QRR153" s="21"/>
      <c r="QRS153" s="21"/>
      <c r="QRT153" s="21"/>
      <c r="QRU153" s="21"/>
      <c r="QRV153" s="21"/>
      <c r="QRW153" s="21"/>
      <c r="QRX153" s="21"/>
      <c r="QRY153" s="21"/>
      <c r="QRZ153" s="21"/>
      <c r="QSA153" s="21"/>
      <c r="QSB153" s="21"/>
      <c r="QSC153" s="21"/>
      <c r="QSD153" s="21"/>
      <c r="QSE153" s="21"/>
      <c r="QSF153" s="21"/>
      <c r="QSG153" s="21"/>
      <c r="QSH153" s="21"/>
      <c r="QSI153" s="21"/>
      <c r="QSJ153" s="21"/>
      <c r="QSK153" s="21"/>
      <c r="QSL153" s="21"/>
      <c r="QSM153" s="21"/>
      <c r="QSN153" s="21"/>
      <c r="QSO153" s="21"/>
      <c r="QSP153" s="21"/>
      <c r="QSQ153" s="21"/>
      <c r="QSR153" s="21"/>
      <c r="QSS153" s="21"/>
      <c r="QST153" s="21"/>
      <c r="QSU153" s="21"/>
      <c r="QSV153" s="21"/>
      <c r="QSW153" s="21"/>
      <c r="QSX153" s="21"/>
      <c r="QSY153" s="21"/>
      <c r="QSZ153" s="21"/>
      <c r="QTA153" s="21"/>
      <c r="QTB153" s="21"/>
      <c r="QTC153" s="21"/>
      <c r="QTD153" s="21"/>
      <c r="QTE153" s="21"/>
      <c r="QTF153" s="21"/>
      <c r="QTG153" s="21"/>
      <c r="QTH153" s="21"/>
      <c r="QTI153" s="21"/>
      <c r="QTJ153" s="21"/>
      <c r="QTK153" s="21"/>
      <c r="QTL153" s="21"/>
      <c r="QTM153" s="21"/>
      <c r="QTN153" s="21"/>
      <c r="QTO153" s="21"/>
      <c r="QTP153" s="21"/>
      <c r="QTQ153" s="21"/>
      <c r="QTR153" s="21"/>
      <c r="QTS153" s="21"/>
      <c r="QTT153" s="21"/>
      <c r="QTU153" s="21"/>
      <c r="QTV153" s="21"/>
      <c r="QTW153" s="21"/>
      <c r="QTX153" s="21"/>
      <c r="QTY153" s="21"/>
      <c r="QTZ153" s="21"/>
      <c r="QUA153" s="21"/>
      <c r="QUB153" s="21"/>
      <c r="QUC153" s="21"/>
      <c r="QUD153" s="21"/>
      <c r="QUE153" s="21"/>
      <c r="QUF153" s="21"/>
      <c r="QUG153" s="21"/>
      <c r="QUH153" s="21"/>
      <c r="QUI153" s="21"/>
      <c r="QUJ153" s="21"/>
      <c r="QUK153" s="21"/>
      <c r="QUL153" s="21"/>
      <c r="QUM153" s="21"/>
      <c r="QUN153" s="21"/>
      <c r="QUO153" s="21"/>
      <c r="QUP153" s="21"/>
      <c r="QUQ153" s="21"/>
      <c r="QUR153" s="21"/>
      <c r="QUS153" s="21"/>
      <c r="QUT153" s="21"/>
      <c r="QUU153" s="21"/>
      <c r="QUV153" s="21"/>
      <c r="QUW153" s="21"/>
      <c r="QUX153" s="21"/>
      <c r="QUY153" s="21"/>
      <c r="QUZ153" s="21"/>
      <c r="QVA153" s="21"/>
      <c r="QVB153" s="21"/>
      <c r="QVC153" s="21"/>
      <c r="QVD153" s="21"/>
      <c r="QVE153" s="21"/>
      <c r="QVF153" s="21"/>
      <c r="QVG153" s="21"/>
      <c r="QVH153" s="21"/>
      <c r="QVI153" s="21"/>
      <c r="QVJ153" s="21"/>
      <c r="QVK153" s="21"/>
      <c r="QVL153" s="21"/>
      <c r="QVM153" s="21"/>
      <c r="QVN153" s="21"/>
      <c r="QVO153" s="21"/>
      <c r="QVP153" s="21"/>
      <c r="QVQ153" s="21"/>
      <c r="QVR153" s="21"/>
      <c r="QVS153" s="21"/>
      <c r="QVT153" s="21"/>
      <c r="QVU153" s="21"/>
      <c r="QVV153" s="21"/>
      <c r="QVW153" s="21"/>
      <c r="QVX153" s="21"/>
      <c r="QVY153" s="21"/>
      <c r="QVZ153" s="21"/>
      <c r="QWA153" s="21"/>
      <c r="QWB153" s="21"/>
      <c r="QWC153" s="21"/>
      <c r="QWD153" s="21"/>
      <c r="QWE153" s="21"/>
      <c r="QWF153" s="21"/>
      <c r="QWG153" s="21"/>
      <c r="QWH153" s="21"/>
      <c r="QWI153" s="21"/>
      <c r="QWJ153" s="21"/>
      <c r="QWK153" s="21"/>
      <c r="QWL153" s="21"/>
      <c r="QWM153" s="21"/>
      <c r="QWN153" s="21"/>
      <c r="QWO153" s="21"/>
      <c r="QWP153" s="21"/>
      <c r="QWQ153" s="21"/>
      <c r="QWR153" s="21"/>
      <c r="QWS153" s="21"/>
      <c r="QWT153" s="21"/>
      <c r="QWU153" s="21"/>
      <c r="QWV153" s="21"/>
      <c r="QWW153" s="21"/>
      <c r="QWX153" s="21"/>
      <c r="QWY153" s="21"/>
      <c r="QWZ153" s="21"/>
      <c r="QXA153" s="21"/>
      <c r="QXB153" s="21"/>
      <c r="QXC153" s="21"/>
      <c r="QXD153" s="21"/>
      <c r="QXE153" s="21"/>
      <c r="QXF153" s="21"/>
      <c r="QXG153" s="21"/>
      <c r="QXH153" s="21"/>
      <c r="QXI153" s="21"/>
      <c r="QXJ153" s="21"/>
      <c r="QXK153" s="21"/>
      <c r="QXL153" s="21"/>
      <c r="QXM153" s="21"/>
      <c r="QXN153" s="21"/>
      <c r="QXO153" s="21"/>
      <c r="QXP153" s="21"/>
      <c r="QXQ153" s="21"/>
      <c r="QXR153" s="21"/>
      <c r="QXS153" s="21"/>
      <c r="QXT153" s="21"/>
      <c r="QXU153" s="21"/>
      <c r="QXV153" s="21"/>
      <c r="QXW153" s="21"/>
      <c r="QXX153" s="21"/>
      <c r="QXY153" s="21"/>
      <c r="QXZ153" s="21"/>
      <c r="QYA153" s="21"/>
      <c r="QYB153" s="21"/>
      <c r="QYC153" s="21"/>
      <c r="QYD153" s="21"/>
      <c r="QYE153" s="21"/>
      <c r="QYF153" s="21"/>
      <c r="QYG153" s="21"/>
      <c r="QYH153" s="21"/>
      <c r="QYI153" s="21"/>
      <c r="QYJ153" s="21"/>
      <c r="QYK153" s="21"/>
      <c r="QYL153" s="21"/>
      <c r="QYM153" s="21"/>
      <c r="QYN153" s="21"/>
      <c r="QYO153" s="21"/>
      <c r="QYP153" s="21"/>
      <c r="QYQ153" s="21"/>
      <c r="QYR153" s="21"/>
      <c r="QYS153" s="21"/>
      <c r="QYT153" s="21"/>
      <c r="QYU153" s="21"/>
      <c r="QYV153" s="21"/>
      <c r="QYW153" s="21"/>
      <c r="QYX153" s="21"/>
      <c r="QYY153" s="21"/>
      <c r="QYZ153" s="21"/>
      <c r="QZA153" s="21"/>
      <c r="QZB153" s="21"/>
      <c r="QZC153" s="21"/>
      <c r="QZD153" s="21"/>
      <c r="QZE153" s="21"/>
      <c r="QZF153" s="21"/>
      <c r="QZG153" s="21"/>
      <c r="QZH153" s="21"/>
      <c r="QZI153" s="21"/>
      <c r="QZJ153" s="21"/>
      <c r="QZK153" s="21"/>
      <c r="QZL153" s="21"/>
      <c r="QZM153" s="21"/>
      <c r="QZN153" s="21"/>
      <c r="QZO153" s="21"/>
      <c r="QZP153" s="21"/>
      <c r="QZQ153" s="21"/>
      <c r="QZR153" s="21"/>
      <c r="QZS153" s="21"/>
      <c r="QZT153" s="21"/>
      <c r="QZU153" s="21"/>
      <c r="QZV153" s="21"/>
      <c r="QZW153" s="21"/>
      <c r="QZX153" s="21"/>
      <c r="QZY153" s="21"/>
      <c r="QZZ153" s="21"/>
      <c r="RAA153" s="21"/>
      <c r="RAB153" s="21"/>
      <c r="RAC153" s="21"/>
      <c r="RAD153" s="21"/>
      <c r="RAE153" s="21"/>
      <c r="RAF153" s="21"/>
      <c r="RAG153" s="21"/>
      <c r="RAH153" s="21"/>
      <c r="RAI153" s="21"/>
      <c r="RAJ153" s="21"/>
      <c r="RAK153" s="21"/>
      <c r="RAL153" s="21"/>
      <c r="RAM153" s="21"/>
      <c r="RAN153" s="21"/>
      <c r="RAO153" s="21"/>
      <c r="RAP153" s="21"/>
      <c r="RAQ153" s="21"/>
      <c r="RAR153" s="21"/>
      <c r="RAS153" s="21"/>
      <c r="RAT153" s="21"/>
      <c r="RAU153" s="21"/>
      <c r="RAV153" s="21"/>
      <c r="RAW153" s="21"/>
      <c r="RAX153" s="21"/>
      <c r="RAY153" s="21"/>
      <c r="RAZ153" s="21"/>
      <c r="RBA153" s="21"/>
      <c r="RBB153" s="21"/>
      <c r="RBC153" s="21"/>
      <c r="RBD153" s="21"/>
      <c r="RBE153" s="21"/>
      <c r="RBF153" s="21"/>
      <c r="RBG153" s="21"/>
      <c r="RBH153" s="21"/>
      <c r="RBI153" s="21"/>
      <c r="RBJ153" s="21"/>
      <c r="RBK153" s="21"/>
      <c r="RBL153" s="21"/>
      <c r="RBM153" s="21"/>
      <c r="RBN153" s="21"/>
      <c r="RBO153" s="21"/>
      <c r="RBP153" s="21"/>
      <c r="RBQ153" s="21"/>
      <c r="RBR153" s="21"/>
      <c r="RBS153" s="21"/>
      <c r="RBT153" s="21"/>
      <c r="RBU153" s="21"/>
      <c r="RBV153" s="21"/>
      <c r="RBW153" s="21"/>
      <c r="RBX153" s="21"/>
      <c r="RBY153" s="21"/>
      <c r="RBZ153" s="21"/>
      <c r="RCA153" s="21"/>
      <c r="RCB153" s="21"/>
      <c r="RCC153" s="21"/>
      <c r="RCD153" s="21"/>
      <c r="RCE153" s="21"/>
      <c r="RCF153" s="21"/>
      <c r="RCG153" s="21"/>
      <c r="RCH153" s="21"/>
      <c r="RCI153" s="21"/>
      <c r="RCJ153" s="21"/>
      <c r="RCK153" s="21"/>
      <c r="RCL153" s="21"/>
      <c r="RCM153" s="21"/>
      <c r="RCN153" s="21"/>
      <c r="RCO153" s="21"/>
      <c r="RCP153" s="21"/>
      <c r="RCQ153" s="21"/>
      <c r="RCR153" s="21"/>
      <c r="RCS153" s="21"/>
      <c r="RCT153" s="21"/>
      <c r="RCU153" s="21"/>
      <c r="RCV153" s="21"/>
      <c r="RCW153" s="21"/>
      <c r="RCX153" s="21"/>
      <c r="RCY153" s="21"/>
      <c r="RCZ153" s="21"/>
      <c r="RDA153" s="21"/>
      <c r="RDB153" s="21"/>
      <c r="RDC153" s="21"/>
      <c r="RDD153" s="21"/>
      <c r="RDE153" s="21"/>
      <c r="RDF153" s="21"/>
      <c r="RDG153" s="21"/>
      <c r="RDH153" s="21"/>
      <c r="RDI153" s="21"/>
      <c r="RDJ153" s="21"/>
      <c r="RDK153" s="21"/>
      <c r="RDL153" s="21"/>
      <c r="RDM153" s="21"/>
      <c r="RDN153" s="21"/>
      <c r="RDO153" s="21"/>
      <c r="RDP153" s="21"/>
      <c r="RDQ153" s="21"/>
      <c r="RDR153" s="21"/>
      <c r="RDS153" s="21"/>
      <c r="RDT153" s="21"/>
      <c r="RDU153" s="21"/>
      <c r="RDV153" s="21"/>
      <c r="RDW153" s="21"/>
      <c r="RDX153" s="21"/>
      <c r="RDY153" s="21"/>
      <c r="RDZ153" s="21"/>
      <c r="REA153" s="21"/>
      <c r="REB153" s="21"/>
      <c r="REC153" s="21"/>
      <c r="RED153" s="21"/>
      <c r="REE153" s="21"/>
      <c r="REF153" s="21"/>
      <c r="REG153" s="21"/>
      <c r="REH153" s="21"/>
      <c r="REI153" s="21"/>
      <c r="REJ153" s="21"/>
      <c r="REK153" s="21"/>
      <c r="REL153" s="21"/>
      <c r="REM153" s="21"/>
      <c r="REN153" s="21"/>
      <c r="REO153" s="21"/>
      <c r="REP153" s="21"/>
      <c r="REQ153" s="21"/>
      <c r="RER153" s="21"/>
      <c r="RES153" s="21"/>
      <c r="RET153" s="21"/>
      <c r="REU153" s="21"/>
      <c r="REV153" s="21"/>
      <c r="REW153" s="21"/>
      <c r="REX153" s="21"/>
      <c r="REY153" s="21"/>
      <c r="REZ153" s="21"/>
      <c r="RFA153" s="21"/>
      <c r="RFB153" s="21"/>
      <c r="RFC153" s="21"/>
      <c r="RFD153" s="21"/>
      <c r="RFE153" s="21"/>
      <c r="RFF153" s="21"/>
      <c r="RFG153" s="21"/>
      <c r="RFH153" s="21"/>
      <c r="RFI153" s="21"/>
      <c r="RFJ153" s="21"/>
      <c r="RFK153" s="21"/>
      <c r="RFL153" s="21"/>
      <c r="RFM153" s="21"/>
      <c r="RFN153" s="21"/>
      <c r="RFO153" s="21"/>
      <c r="RFP153" s="21"/>
      <c r="RFQ153" s="21"/>
      <c r="RFR153" s="21"/>
      <c r="RFS153" s="21"/>
      <c r="RFT153" s="21"/>
      <c r="RFU153" s="21"/>
      <c r="RFV153" s="21"/>
      <c r="RFW153" s="21"/>
      <c r="RFX153" s="21"/>
      <c r="RFY153" s="21"/>
      <c r="RFZ153" s="21"/>
      <c r="RGA153" s="21"/>
      <c r="RGB153" s="21"/>
      <c r="RGC153" s="21"/>
      <c r="RGD153" s="21"/>
      <c r="RGE153" s="21"/>
      <c r="RGF153" s="21"/>
      <c r="RGG153" s="21"/>
      <c r="RGH153" s="21"/>
      <c r="RGI153" s="21"/>
      <c r="RGJ153" s="21"/>
      <c r="RGK153" s="21"/>
      <c r="RGL153" s="21"/>
      <c r="RGM153" s="21"/>
      <c r="RGN153" s="21"/>
      <c r="RGO153" s="21"/>
      <c r="RGP153" s="21"/>
      <c r="RGQ153" s="21"/>
      <c r="RGR153" s="21"/>
      <c r="RGS153" s="21"/>
      <c r="RGT153" s="21"/>
      <c r="RGU153" s="21"/>
      <c r="RGV153" s="21"/>
      <c r="RGW153" s="21"/>
      <c r="RGX153" s="21"/>
      <c r="RGY153" s="21"/>
      <c r="RGZ153" s="21"/>
      <c r="RHA153" s="21"/>
      <c r="RHB153" s="21"/>
      <c r="RHC153" s="21"/>
      <c r="RHD153" s="21"/>
      <c r="RHE153" s="21"/>
      <c r="RHF153" s="21"/>
      <c r="RHG153" s="21"/>
      <c r="RHH153" s="21"/>
      <c r="RHI153" s="21"/>
      <c r="RHJ153" s="21"/>
      <c r="RHK153" s="21"/>
      <c r="RHL153" s="21"/>
      <c r="RHM153" s="21"/>
      <c r="RHN153" s="21"/>
      <c r="RHO153" s="21"/>
      <c r="RHP153" s="21"/>
      <c r="RHQ153" s="21"/>
      <c r="RHR153" s="21"/>
      <c r="RHS153" s="21"/>
      <c r="RHT153" s="21"/>
      <c r="RHU153" s="21"/>
      <c r="RHV153" s="21"/>
      <c r="RHW153" s="21"/>
      <c r="RHX153" s="21"/>
      <c r="RHY153" s="21"/>
      <c r="RHZ153" s="21"/>
      <c r="RIA153" s="21"/>
      <c r="RIB153" s="21"/>
      <c r="RIC153" s="21"/>
      <c r="RID153" s="21"/>
      <c r="RIE153" s="21"/>
      <c r="RIF153" s="21"/>
      <c r="RIG153" s="21"/>
      <c r="RIH153" s="21"/>
      <c r="RII153" s="21"/>
      <c r="RIJ153" s="21"/>
      <c r="RIK153" s="21"/>
      <c r="RIL153" s="21"/>
      <c r="RIM153" s="21"/>
      <c r="RIN153" s="21"/>
      <c r="RIO153" s="21"/>
      <c r="RIP153" s="21"/>
      <c r="RIQ153" s="21"/>
      <c r="RIR153" s="21"/>
      <c r="RIS153" s="21"/>
      <c r="RIT153" s="21"/>
      <c r="RIU153" s="21"/>
      <c r="RIV153" s="21"/>
      <c r="RIW153" s="21"/>
      <c r="RIX153" s="21"/>
      <c r="RIY153" s="21"/>
      <c r="RIZ153" s="21"/>
      <c r="RJA153" s="21"/>
      <c r="RJB153" s="21"/>
      <c r="RJC153" s="21"/>
      <c r="RJD153" s="21"/>
      <c r="RJE153" s="21"/>
      <c r="RJF153" s="21"/>
      <c r="RJG153" s="21"/>
      <c r="RJH153" s="21"/>
      <c r="RJI153" s="21"/>
      <c r="RJJ153" s="21"/>
      <c r="RJK153" s="21"/>
      <c r="RJL153" s="21"/>
      <c r="RJM153" s="21"/>
      <c r="RJN153" s="21"/>
      <c r="RJO153" s="21"/>
      <c r="RJP153" s="21"/>
      <c r="RJQ153" s="21"/>
      <c r="RJR153" s="21"/>
      <c r="RJS153" s="21"/>
      <c r="RJT153" s="21"/>
      <c r="RJU153" s="21"/>
      <c r="RJV153" s="21"/>
      <c r="RJW153" s="21"/>
      <c r="RJX153" s="21"/>
      <c r="RJY153" s="21"/>
      <c r="RJZ153" s="21"/>
      <c r="RKA153" s="21"/>
      <c r="RKB153" s="21"/>
      <c r="RKC153" s="21"/>
      <c r="RKD153" s="21"/>
      <c r="RKE153" s="21"/>
      <c r="RKF153" s="21"/>
      <c r="RKG153" s="21"/>
      <c r="RKH153" s="21"/>
      <c r="RKI153" s="21"/>
      <c r="RKJ153" s="21"/>
      <c r="RKK153" s="21"/>
      <c r="RKL153" s="21"/>
      <c r="RKM153" s="21"/>
      <c r="RKN153" s="21"/>
      <c r="RKO153" s="21"/>
      <c r="RKP153" s="21"/>
      <c r="RKQ153" s="21"/>
      <c r="RKR153" s="21"/>
      <c r="RKS153" s="21"/>
      <c r="RKT153" s="21"/>
      <c r="RKU153" s="21"/>
      <c r="RKV153" s="21"/>
      <c r="RKW153" s="21"/>
      <c r="RKX153" s="21"/>
      <c r="RKY153" s="21"/>
      <c r="RKZ153" s="21"/>
      <c r="RLA153" s="21"/>
      <c r="RLB153" s="21"/>
      <c r="RLC153" s="21"/>
      <c r="RLD153" s="21"/>
      <c r="RLE153" s="21"/>
      <c r="RLF153" s="21"/>
      <c r="RLG153" s="21"/>
      <c r="RLH153" s="21"/>
      <c r="RLI153" s="21"/>
      <c r="RLJ153" s="21"/>
      <c r="RLK153" s="21"/>
      <c r="RLL153" s="21"/>
      <c r="RLM153" s="21"/>
      <c r="RLN153" s="21"/>
      <c r="RLO153" s="21"/>
      <c r="RLP153" s="21"/>
      <c r="RLQ153" s="21"/>
      <c r="RLR153" s="21"/>
      <c r="RLS153" s="21"/>
      <c r="RLT153" s="21"/>
      <c r="RLU153" s="21"/>
      <c r="RLV153" s="21"/>
      <c r="RLW153" s="21"/>
      <c r="RLX153" s="21"/>
      <c r="RLY153" s="21"/>
      <c r="RLZ153" s="21"/>
      <c r="RMA153" s="21"/>
      <c r="RMB153" s="21"/>
      <c r="RMC153" s="21"/>
      <c r="RMD153" s="21"/>
      <c r="RME153" s="21"/>
      <c r="RMF153" s="21"/>
      <c r="RMG153" s="21"/>
      <c r="RMH153" s="21"/>
      <c r="RMI153" s="21"/>
      <c r="RMJ153" s="21"/>
      <c r="RMK153" s="21"/>
      <c r="RML153" s="21"/>
      <c r="RMM153" s="21"/>
      <c r="RMN153" s="21"/>
      <c r="RMO153" s="21"/>
      <c r="RMP153" s="21"/>
      <c r="RMQ153" s="21"/>
      <c r="RMR153" s="21"/>
      <c r="RMS153" s="21"/>
      <c r="RMT153" s="21"/>
      <c r="RMU153" s="21"/>
      <c r="RMV153" s="21"/>
      <c r="RMW153" s="21"/>
      <c r="RMX153" s="21"/>
      <c r="RMY153" s="21"/>
      <c r="RMZ153" s="21"/>
      <c r="RNA153" s="21"/>
      <c r="RNB153" s="21"/>
      <c r="RNC153" s="21"/>
      <c r="RND153" s="21"/>
      <c r="RNE153" s="21"/>
      <c r="RNF153" s="21"/>
      <c r="RNG153" s="21"/>
      <c r="RNH153" s="21"/>
      <c r="RNI153" s="21"/>
      <c r="RNJ153" s="21"/>
      <c r="RNK153" s="21"/>
      <c r="RNL153" s="21"/>
      <c r="RNM153" s="21"/>
      <c r="RNN153" s="21"/>
      <c r="RNO153" s="21"/>
      <c r="RNP153" s="21"/>
      <c r="RNQ153" s="21"/>
      <c r="RNR153" s="21"/>
      <c r="RNS153" s="21"/>
      <c r="RNT153" s="21"/>
      <c r="RNU153" s="21"/>
      <c r="RNV153" s="21"/>
      <c r="RNW153" s="21"/>
      <c r="RNX153" s="21"/>
      <c r="RNY153" s="21"/>
      <c r="RNZ153" s="21"/>
      <c r="ROA153" s="21"/>
      <c r="ROB153" s="21"/>
      <c r="ROC153" s="21"/>
      <c r="ROD153" s="21"/>
      <c r="ROE153" s="21"/>
      <c r="ROF153" s="21"/>
      <c r="ROG153" s="21"/>
      <c r="ROH153" s="21"/>
      <c r="ROI153" s="21"/>
      <c r="ROJ153" s="21"/>
      <c r="ROK153" s="21"/>
      <c r="ROL153" s="21"/>
      <c r="ROM153" s="21"/>
      <c r="RON153" s="21"/>
      <c r="ROO153" s="21"/>
      <c r="ROP153" s="21"/>
      <c r="ROQ153" s="21"/>
      <c r="ROR153" s="21"/>
      <c r="ROS153" s="21"/>
      <c r="ROT153" s="21"/>
      <c r="ROU153" s="21"/>
      <c r="ROV153" s="21"/>
      <c r="ROW153" s="21"/>
      <c r="ROX153" s="21"/>
      <c r="ROY153" s="21"/>
      <c r="ROZ153" s="21"/>
      <c r="RPA153" s="21"/>
      <c r="RPB153" s="21"/>
      <c r="RPC153" s="21"/>
      <c r="RPD153" s="21"/>
      <c r="RPE153" s="21"/>
      <c r="RPF153" s="21"/>
      <c r="RPG153" s="21"/>
      <c r="RPH153" s="21"/>
      <c r="RPI153" s="21"/>
      <c r="RPJ153" s="21"/>
      <c r="RPK153" s="21"/>
      <c r="RPL153" s="21"/>
      <c r="RPM153" s="21"/>
      <c r="RPN153" s="21"/>
      <c r="RPO153" s="21"/>
      <c r="RPP153" s="21"/>
      <c r="RPQ153" s="21"/>
      <c r="RPR153" s="21"/>
      <c r="RPS153" s="21"/>
      <c r="RPT153" s="21"/>
      <c r="RPU153" s="21"/>
      <c r="RPV153" s="21"/>
      <c r="RPW153" s="21"/>
      <c r="RPX153" s="21"/>
      <c r="RPY153" s="21"/>
      <c r="RPZ153" s="21"/>
      <c r="RQA153" s="21"/>
      <c r="RQB153" s="21"/>
      <c r="RQC153" s="21"/>
      <c r="RQD153" s="21"/>
      <c r="RQE153" s="21"/>
      <c r="RQF153" s="21"/>
      <c r="RQG153" s="21"/>
      <c r="RQH153" s="21"/>
      <c r="RQI153" s="21"/>
      <c r="RQJ153" s="21"/>
      <c r="RQK153" s="21"/>
      <c r="RQL153" s="21"/>
      <c r="RQM153" s="21"/>
      <c r="RQN153" s="21"/>
      <c r="RQO153" s="21"/>
      <c r="RQP153" s="21"/>
      <c r="RQQ153" s="21"/>
      <c r="RQR153" s="21"/>
      <c r="RQS153" s="21"/>
      <c r="RQT153" s="21"/>
      <c r="RQU153" s="21"/>
      <c r="RQV153" s="21"/>
      <c r="RQW153" s="21"/>
      <c r="RQX153" s="21"/>
      <c r="RQY153" s="21"/>
      <c r="RQZ153" s="21"/>
      <c r="RRA153" s="21"/>
      <c r="RRB153" s="21"/>
      <c r="RRC153" s="21"/>
      <c r="RRD153" s="21"/>
      <c r="RRE153" s="21"/>
      <c r="RRF153" s="21"/>
      <c r="RRG153" s="21"/>
      <c r="RRH153" s="21"/>
      <c r="RRI153" s="21"/>
      <c r="RRJ153" s="21"/>
      <c r="RRK153" s="21"/>
      <c r="RRL153" s="21"/>
      <c r="RRM153" s="21"/>
      <c r="RRN153" s="21"/>
      <c r="RRO153" s="21"/>
      <c r="RRP153" s="21"/>
      <c r="RRQ153" s="21"/>
      <c r="RRR153" s="21"/>
      <c r="RRS153" s="21"/>
      <c r="RRT153" s="21"/>
      <c r="RRU153" s="21"/>
      <c r="RRV153" s="21"/>
      <c r="RRW153" s="21"/>
      <c r="RRX153" s="21"/>
      <c r="RRY153" s="21"/>
      <c r="RRZ153" s="21"/>
      <c r="RSA153" s="21"/>
      <c r="RSB153" s="21"/>
      <c r="RSC153" s="21"/>
      <c r="RSD153" s="21"/>
      <c r="RSE153" s="21"/>
      <c r="RSF153" s="21"/>
      <c r="RSG153" s="21"/>
      <c r="RSH153" s="21"/>
      <c r="RSI153" s="21"/>
      <c r="RSJ153" s="21"/>
      <c r="RSK153" s="21"/>
      <c r="RSL153" s="21"/>
      <c r="RSM153" s="21"/>
      <c r="RSN153" s="21"/>
      <c r="RSO153" s="21"/>
      <c r="RSP153" s="21"/>
      <c r="RSQ153" s="21"/>
      <c r="RSR153" s="21"/>
      <c r="RSS153" s="21"/>
      <c r="RST153" s="21"/>
      <c r="RSU153" s="21"/>
      <c r="RSV153" s="21"/>
      <c r="RSW153" s="21"/>
      <c r="RSX153" s="21"/>
      <c r="RSY153" s="21"/>
      <c r="RSZ153" s="21"/>
      <c r="RTA153" s="21"/>
      <c r="RTB153" s="21"/>
      <c r="RTC153" s="21"/>
      <c r="RTD153" s="21"/>
      <c r="RTE153" s="21"/>
      <c r="RTF153" s="21"/>
      <c r="RTG153" s="21"/>
      <c r="RTH153" s="21"/>
      <c r="RTI153" s="21"/>
      <c r="RTJ153" s="21"/>
      <c r="RTK153" s="21"/>
      <c r="RTL153" s="21"/>
      <c r="RTM153" s="21"/>
      <c r="RTN153" s="21"/>
      <c r="RTO153" s="21"/>
      <c r="RTP153" s="21"/>
      <c r="RTQ153" s="21"/>
      <c r="RTR153" s="21"/>
      <c r="RTS153" s="21"/>
      <c r="RTT153" s="21"/>
      <c r="RTU153" s="21"/>
      <c r="RTV153" s="21"/>
      <c r="RTW153" s="21"/>
      <c r="RTX153" s="21"/>
      <c r="RTY153" s="21"/>
      <c r="RTZ153" s="21"/>
      <c r="RUA153" s="21"/>
      <c r="RUB153" s="21"/>
      <c r="RUC153" s="21"/>
      <c r="RUD153" s="21"/>
      <c r="RUE153" s="21"/>
      <c r="RUF153" s="21"/>
      <c r="RUG153" s="21"/>
      <c r="RUH153" s="21"/>
      <c r="RUI153" s="21"/>
      <c r="RUJ153" s="21"/>
      <c r="RUK153" s="21"/>
      <c r="RUL153" s="21"/>
      <c r="RUM153" s="21"/>
      <c r="RUN153" s="21"/>
      <c r="RUO153" s="21"/>
      <c r="RUP153" s="21"/>
      <c r="RUQ153" s="21"/>
      <c r="RUR153" s="21"/>
      <c r="RUS153" s="21"/>
      <c r="RUT153" s="21"/>
      <c r="RUU153" s="21"/>
      <c r="RUV153" s="21"/>
      <c r="RUW153" s="21"/>
      <c r="RUX153" s="21"/>
      <c r="RUY153" s="21"/>
      <c r="RUZ153" s="21"/>
      <c r="RVA153" s="21"/>
      <c r="RVB153" s="21"/>
      <c r="RVC153" s="21"/>
      <c r="RVD153" s="21"/>
      <c r="RVE153" s="21"/>
      <c r="RVF153" s="21"/>
      <c r="RVG153" s="21"/>
      <c r="RVH153" s="21"/>
      <c r="RVI153" s="21"/>
      <c r="RVJ153" s="21"/>
      <c r="RVK153" s="21"/>
      <c r="RVL153" s="21"/>
      <c r="RVM153" s="21"/>
      <c r="RVN153" s="21"/>
      <c r="RVO153" s="21"/>
      <c r="RVP153" s="21"/>
      <c r="RVQ153" s="21"/>
      <c r="RVR153" s="21"/>
      <c r="RVS153" s="21"/>
      <c r="RVT153" s="21"/>
      <c r="RVU153" s="21"/>
      <c r="RVV153" s="21"/>
      <c r="RVW153" s="21"/>
      <c r="RVX153" s="21"/>
      <c r="RVY153" s="21"/>
      <c r="RVZ153" s="21"/>
      <c r="RWA153" s="21"/>
      <c r="RWB153" s="21"/>
      <c r="RWC153" s="21"/>
      <c r="RWD153" s="21"/>
      <c r="RWE153" s="21"/>
      <c r="RWF153" s="21"/>
      <c r="RWG153" s="21"/>
      <c r="RWH153" s="21"/>
      <c r="RWI153" s="21"/>
      <c r="RWJ153" s="21"/>
      <c r="RWK153" s="21"/>
      <c r="RWL153" s="21"/>
      <c r="RWM153" s="21"/>
      <c r="RWN153" s="21"/>
      <c r="RWO153" s="21"/>
      <c r="RWP153" s="21"/>
      <c r="RWQ153" s="21"/>
      <c r="RWR153" s="21"/>
      <c r="RWS153" s="21"/>
      <c r="RWT153" s="21"/>
      <c r="RWU153" s="21"/>
      <c r="RWV153" s="21"/>
      <c r="RWW153" s="21"/>
      <c r="RWX153" s="21"/>
      <c r="RWY153" s="21"/>
      <c r="RWZ153" s="21"/>
      <c r="RXA153" s="21"/>
      <c r="RXB153" s="21"/>
      <c r="RXC153" s="21"/>
      <c r="RXD153" s="21"/>
      <c r="RXE153" s="21"/>
      <c r="RXF153" s="21"/>
      <c r="RXG153" s="21"/>
      <c r="RXH153" s="21"/>
      <c r="RXI153" s="21"/>
      <c r="RXJ153" s="21"/>
      <c r="RXK153" s="21"/>
      <c r="RXL153" s="21"/>
      <c r="RXM153" s="21"/>
      <c r="RXN153" s="21"/>
      <c r="RXO153" s="21"/>
      <c r="RXP153" s="21"/>
      <c r="RXQ153" s="21"/>
      <c r="RXR153" s="21"/>
      <c r="RXS153" s="21"/>
      <c r="RXT153" s="21"/>
      <c r="RXU153" s="21"/>
      <c r="RXV153" s="21"/>
      <c r="RXW153" s="21"/>
      <c r="RXX153" s="21"/>
      <c r="RXY153" s="21"/>
      <c r="RXZ153" s="21"/>
      <c r="RYA153" s="21"/>
      <c r="RYB153" s="21"/>
      <c r="RYC153" s="21"/>
      <c r="RYD153" s="21"/>
      <c r="RYE153" s="21"/>
      <c r="RYF153" s="21"/>
      <c r="RYG153" s="21"/>
      <c r="RYH153" s="21"/>
      <c r="RYI153" s="21"/>
      <c r="RYJ153" s="21"/>
      <c r="RYK153" s="21"/>
      <c r="RYL153" s="21"/>
      <c r="RYM153" s="21"/>
      <c r="RYN153" s="21"/>
      <c r="RYO153" s="21"/>
      <c r="RYP153" s="21"/>
      <c r="RYQ153" s="21"/>
      <c r="RYR153" s="21"/>
      <c r="RYS153" s="21"/>
      <c r="RYT153" s="21"/>
      <c r="RYU153" s="21"/>
      <c r="RYV153" s="21"/>
      <c r="RYW153" s="21"/>
      <c r="RYX153" s="21"/>
      <c r="RYY153" s="21"/>
      <c r="RYZ153" s="21"/>
      <c r="RZA153" s="21"/>
      <c r="RZB153" s="21"/>
      <c r="RZC153" s="21"/>
      <c r="RZD153" s="21"/>
      <c r="RZE153" s="21"/>
      <c r="RZF153" s="21"/>
      <c r="RZG153" s="21"/>
      <c r="RZH153" s="21"/>
      <c r="RZI153" s="21"/>
      <c r="RZJ153" s="21"/>
      <c r="RZK153" s="21"/>
      <c r="RZL153" s="21"/>
      <c r="RZM153" s="21"/>
      <c r="RZN153" s="21"/>
      <c r="RZO153" s="21"/>
      <c r="RZP153" s="21"/>
      <c r="RZQ153" s="21"/>
      <c r="RZR153" s="21"/>
      <c r="RZS153" s="21"/>
      <c r="RZT153" s="21"/>
      <c r="RZU153" s="21"/>
      <c r="RZV153" s="21"/>
      <c r="RZW153" s="21"/>
      <c r="RZX153" s="21"/>
      <c r="RZY153" s="21"/>
      <c r="RZZ153" s="21"/>
      <c r="SAA153" s="21"/>
      <c r="SAB153" s="21"/>
      <c r="SAC153" s="21"/>
      <c r="SAD153" s="21"/>
      <c r="SAE153" s="21"/>
      <c r="SAF153" s="21"/>
      <c r="SAG153" s="21"/>
      <c r="SAH153" s="21"/>
      <c r="SAI153" s="21"/>
      <c r="SAJ153" s="21"/>
      <c r="SAK153" s="21"/>
      <c r="SAL153" s="21"/>
      <c r="SAM153" s="21"/>
      <c r="SAN153" s="21"/>
      <c r="SAO153" s="21"/>
      <c r="SAP153" s="21"/>
      <c r="SAQ153" s="21"/>
      <c r="SAR153" s="21"/>
      <c r="SAS153" s="21"/>
      <c r="SAT153" s="21"/>
      <c r="SAU153" s="21"/>
      <c r="SAV153" s="21"/>
      <c r="SAW153" s="21"/>
      <c r="SAX153" s="21"/>
      <c r="SAY153" s="21"/>
      <c r="SAZ153" s="21"/>
      <c r="SBA153" s="21"/>
      <c r="SBB153" s="21"/>
      <c r="SBC153" s="21"/>
      <c r="SBD153" s="21"/>
      <c r="SBE153" s="21"/>
      <c r="SBF153" s="21"/>
      <c r="SBG153" s="21"/>
      <c r="SBH153" s="21"/>
      <c r="SBI153" s="21"/>
      <c r="SBJ153" s="21"/>
      <c r="SBK153" s="21"/>
      <c r="SBL153" s="21"/>
      <c r="SBM153" s="21"/>
      <c r="SBN153" s="21"/>
      <c r="SBO153" s="21"/>
      <c r="SBP153" s="21"/>
      <c r="SBQ153" s="21"/>
      <c r="SBR153" s="21"/>
      <c r="SBS153" s="21"/>
      <c r="SBT153" s="21"/>
      <c r="SBU153" s="21"/>
      <c r="SBV153" s="21"/>
      <c r="SBW153" s="21"/>
      <c r="SBX153" s="21"/>
      <c r="SBY153" s="21"/>
      <c r="SBZ153" s="21"/>
      <c r="SCA153" s="21"/>
      <c r="SCB153" s="21"/>
      <c r="SCC153" s="21"/>
      <c r="SCD153" s="21"/>
      <c r="SCE153" s="21"/>
      <c r="SCF153" s="21"/>
      <c r="SCG153" s="21"/>
      <c r="SCH153" s="21"/>
      <c r="SCI153" s="21"/>
      <c r="SCJ153" s="21"/>
      <c r="SCK153" s="21"/>
      <c r="SCL153" s="21"/>
      <c r="SCM153" s="21"/>
      <c r="SCN153" s="21"/>
      <c r="SCO153" s="21"/>
      <c r="SCP153" s="21"/>
      <c r="SCQ153" s="21"/>
      <c r="SCR153" s="21"/>
      <c r="SCS153" s="21"/>
      <c r="SCT153" s="21"/>
      <c r="SCU153" s="21"/>
      <c r="SCV153" s="21"/>
      <c r="SCW153" s="21"/>
      <c r="SCX153" s="21"/>
      <c r="SCY153" s="21"/>
      <c r="SCZ153" s="21"/>
      <c r="SDA153" s="21"/>
      <c r="SDB153" s="21"/>
      <c r="SDC153" s="21"/>
      <c r="SDD153" s="21"/>
      <c r="SDE153" s="21"/>
      <c r="SDF153" s="21"/>
      <c r="SDG153" s="21"/>
      <c r="SDH153" s="21"/>
      <c r="SDI153" s="21"/>
      <c r="SDJ153" s="21"/>
      <c r="SDK153" s="21"/>
      <c r="SDL153" s="21"/>
      <c r="SDM153" s="21"/>
      <c r="SDN153" s="21"/>
      <c r="SDO153" s="21"/>
      <c r="SDP153" s="21"/>
      <c r="SDQ153" s="21"/>
      <c r="SDR153" s="21"/>
      <c r="SDS153" s="21"/>
      <c r="SDT153" s="21"/>
      <c r="SDU153" s="21"/>
      <c r="SDV153" s="21"/>
      <c r="SDW153" s="21"/>
      <c r="SDX153" s="21"/>
      <c r="SDY153" s="21"/>
      <c r="SDZ153" s="21"/>
      <c r="SEA153" s="21"/>
      <c r="SEB153" s="21"/>
      <c r="SEC153" s="21"/>
      <c r="SED153" s="21"/>
      <c r="SEE153" s="21"/>
      <c r="SEF153" s="21"/>
      <c r="SEG153" s="21"/>
      <c r="SEH153" s="21"/>
      <c r="SEI153" s="21"/>
      <c r="SEJ153" s="21"/>
      <c r="SEK153" s="21"/>
      <c r="SEL153" s="21"/>
      <c r="SEM153" s="21"/>
      <c r="SEN153" s="21"/>
      <c r="SEO153" s="21"/>
      <c r="SEP153" s="21"/>
      <c r="SEQ153" s="21"/>
      <c r="SER153" s="21"/>
      <c r="SES153" s="21"/>
      <c r="SET153" s="21"/>
      <c r="SEU153" s="21"/>
      <c r="SEV153" s="21"/>
      <c r="SEW153" s="21"/>
      <c r="SEX153" s="21"/>
      <c r="SEY153" s="21"/>
      <c r="SEZ153" s="21"/>
      <c r="SFA153" s="21"/>
      <c r="SFB153" s="21"/>
      <c r="SFC153" s="21"/>
      <c r="SFD153" s="21"/>
      <c r="SFE153" s="21"/>
      <c r="SFF153" s="21"/>
      <c r="SFG153" s="21"/>
      <c r="SFH153" s="21"/>
      <c r="SFI153" s="21"/>
      <c r="SFJ153" s="21"/>
      <c r="SFK153" s="21"/>
      <c r="SFL153" s="21"/>
      <c r="SFM153" s="21"/>
      <c r="SFN153" s="21"/>
      <c r="SFO153" s="21"/>
      <c r="SFP153" s="21"/>
      <c r="SFQ153" s="21"/>
      <c r="SFR153" s="21"/>
      <c r="SFS153" s="21"/>
      <c r="SFT153" s="21"/>
      <c r="SFU153" s="21"/>
      <c r="SFV153" s="21"/>
      <c r="SFW153" s="21"/>
      <c r="SFX153" s="21"/>
      <c r="SFY153" s="21"/>
      <c r="SFZ153" s="21"/>
      <c r="SGA153" s="21"/>
      <c r="SGB153" s="21"/>
      <c r="SGC153" s="21"/>
      <c r="SGD153" s="21"/>
      <c r="SGE153" s="21"/>
      <c r="SGF153" s="21"/>
      <c r="SGG153" s="21"/>
      <c r="SGH153" s="21"/>
      <c r="SGI153" s="21"/>
      <c r="SGJ153" s="21"/>
      <c r="SGK153" s="21"/>
      <c r="SGL153" s="21"/>
      <c r="SGM153" s="21"/>
      <c r="SGN153" s="21"/>
      <c r="SGO153" s="21"/>
      <c r="SGP153" s="21"/>
      <c r="SGQ153" s="21"/>
      <c r="SGR153" s="21"/>
      <c r="SGS153" s="21"/>
      <c r="SGT153" s="21"/>
      <c r="SGU153" s="21"/>
      <c r="SGV153" s="21"/>
      <c r="SGW153" s="21"/>
      <c r="SGX153" s="21"/>
      <c r="SGY153" s="21"/>
      <c r="SGZ153" s="21"/>
      <c r="SHA153" s="21"/>
      <c r="SHB153" s="21"/>
      <c r="SHC153" s="21"/>
      <c r="SHD153" s="21"/>
      <c r="SHE153" s="21"/>
      <c r="SHF153" s="21"/>
      <c r="SHG153" s="21"/>
      <c r="SHH153" s="21"/>
      <c r="SHI153" s="21"/>
      <c r="SHJ153" s="21"/>
      <c r="SHK153" s="21"/>
      <c r="SHL153" s="21"/>
      <c r="SHM153" s="21"/>
      <c r="SHN153" s="21"/>
      <c r="SHO153" s="21"/>
      <c r="SHP153" s="21"/>
      <c r="SHQ153" s="21"/>
      <c r="SHR153" s="21"/>
      <c r="SHS153" s="21"/>
      <c r="SHT153" s="21"/>
      <c r="SHU153" s="21"/>
      <c r="SHV153" s="21"/>
      <c r="SHW153" s="21"/>
      <c r="SHX153" s="21"/>
      <c r="SHY153" s="21"/>
      <c r="SHZ153" s="21"/>
      <c r="SIA153" s="21"/>
      <c r="SIB153" s="21"/>
      <c r="SIC153" s="21"/>
      <c r="SID153" s="21"/>
      <c r="SIE153" s="21"/>
      <c r="SIF153" s="21"/>
      <c r="SIG153" s="21"/>
      <c r="SIH153" s="21"/>
      <c r="SII153" s="21"/>
      <c r="SIJ153" s="21"/>
      <c r="SIK153" s="21"/>
      <c r="SIL153" s="21"/>
      <c r="SIM153" s="21"/>
      <c r="SIN153" s="21"/>
      <c r="SIO153" s="21"/>
      <c r="SIP153" s="21"/>
      <c r="SIQ153" s="21"/>
      <c r="SIR153" s="21"/>
      <c r="SIS153" s="21"/>
      <c r="SIT153" s="21"/>
      <c r="SIU153" s="21"/>
      <c r="SIV153" s="21"/>
      <c r="SIW153" s="21"/>
      <c r="SIX153" s="21"/>
      <c r="SIY153" s="21"/>
      <c r="SIZ153" s="21"/>
      <c r="SJA153" s="21"/>
      <c r="SJB153" s="21"/>
      <c r="SJC153" s="21"/>
      <c r="SJD153" s="21"/>
      <c r="SJE153" s="21"/>
      <c r="SJF153" s="21"/>
      <c r="SJG153" s="21"/>
      <c r="SJH153" s="21"/>
      <c r="SJI153" s="21"/>
      <c r="SJJ153" s="21"/>
      <c r="SJK153" s="21"/>
      <c r="SJL153" s="21"/>
      <c r="SJM153" s="21"/>
      <c r="SJN153" s="21"/>
      <c r="SJO153" s="21"/>
      <c r="SJP153" s="21"/>
      <c r="SJQ153" s="21"/>
      <c r="SJR153" s="21"/>
      <c r="SJS153" s="21"/>
      <c r="SJT153" s="21"/>
      <c r="SJU153" s="21"/>
      <c r="SJV153" s="21"/>
      <c r="SJW153" s="21"/>
      <c r="SJX153" s="21"/>
      <c r="SJY153" s="21"/>
      <c r="SJZ153" s="21"/>
      <c r="SKA153" s="21"/>
      <c r="SKB153" s="21"/>
      <c r="SKC153" s="21"/>
      <c r="SKD153" s="21"/>
      <c r="SKE153" s="21"/>
      <c r="SKF153" s="21"/>
      <c r="SKG153" s="21"/>
      <c r="SKH153" s="21"/>
      <c r="SKI153" s="21"/>
      <c r="SKJ153" s="21"/>
      <c r="SKK153" s="21"/>
      <c r="SKL153" s="21"/>
      <c r="SKM153" s="21"/>
      <c r="SKN153" s="21"/>
      <c r="SKO153" s="21"/>
      <c r="SKP153" s="21"/>
      <c r="SKQ153" s="21"/>
      <c r="SKR153" s="21"/>
      <c r="SKS153" s="21"/>
      <c r="SKT153" s="21"/>
      <c r="SKU153" s="21"/>
      <c r="SKV153" s="21"/>
      <c r="SKW153" s="21"/>
      <c r="SKX153" s="21"/>
      <c r="SKY153" s="21"/>
      <c r="SKZ153" s="21"/>
      <c r="SLA153" s="21"/>
      <c r="SLB153" s="21"/>
      <c r="SLC153" s="21"/>
      <c r="SLD153" s="21"/>
      <c r="SLE153" s="21"/>
      <c r="SLF153" s="21"/>
      <c r="SLG153" s="21"/>
      <c r="SLH153" s="21"/>
      <c r="SLI153" s="21"/>
      <c r="SLJ153" s="21"/>
      <c r="SLK153" s="21"/>
      <c r="SLL153" s="21"/>
      <c r="SLM153" s="21"/>
      <c r="SLN153" s="21"/>
      <c r="SLO153" s="21"/>
      <c r="SLP153" s="21"/>
      <c r="SLQ153" s="21"/>
      <c r="SLR153" s="21"/>
      <c r="SLS153" s="21"/>
      <c r="SLT153" s="21"/>
      <c r="SLU153" s="21"/>
      <c r="SLV153" s="21"/>
      <c r="SLW153" s="21"/>
      <c r="SLX153" s="21"/>
      <c r="SLY153" s="21"/>
      <c r="SLZ153" s="21"/>
      <c r="SMA153" s="21"/>
      <c r="SMB153" s="21"/>
      <c r="SMC153" s="21"/>
      <c r="SMD153" s="21"/>
      <c r="SME153" s="21"/>
      <c r="SMF153" s="21"/>
      <c r="SMG153" s="21"/>
      <c r="SMH153" s="21"/>
      <c r="SMI153" s="21"/>
      <c r="SMJ153" s="21"/>
      <c r="SMK153" s="21"/>
      <c r="SML153" s="21"/>
      <c r="SMM153" s="21"/>
      <c r="SMN153" s="21"/>
      <c r="SMO153" s="21"/>
      <c r="SMP153" s="21"/>
      <c r="SMQ153" s="21"/>
      <c r="SMR153" s="21"/>
      <c r="SMS153" s="21"/>
      <c r="SMT153" s="21"/>
      <c r="SMU153" s="21"/>
      <c r="SMV153" s="21"/>
      <c r="SMW153" s="21"/>
      <c r="SMX153" s="21"/>
      <c r="SMY153" s="21"/>
      <c r="SMZ153" s="21"/>
      <c r="SNA153" s="21"/>
      <c r="SNB153" s="21"/>
      <c r="SNC153" s="21"/>
      <c r="SND153" s="21"/>
      <c r="SNE153" s="21"/>
      <c r="SNF153" s="21"/>
      <c r="SNG153" s="21"/>
      <c r="SNH153" s="21"/>
      <c r="SNI153" s="21"/>
      <c r="SNJ153" s="21"/>
      <c r="SNK153" s="21"/>
      <c r="SNL153" s="21"/>
      <c r="SNM153" s="21"/>
      <c r="SNN153" s="21"/>
      <c r="SNO153" s="21"/>
      <c r="SNP153" s="21"/>
      <c r="SNQ153" s="21"/>
      <c r="SNR153" s="21"/>
      <c r="SNS153" s="21"/>
      <c r="SNT153" s="21"/>
      <c r="SNU153" s="21"/>
      <c r="SNV153" s="21"/>
      <c r="SNW153" s="21"/>
      <c r="SNX153" s="21"/>
      <c r="SNY153" s="21"/>
      <c r="SNZ153" s="21"/>
      <c r="SOA153" s="21"/>
      <c r="SOB153" s="21"/>
      <c r="SOC153" s="21"/>
      <c r="SOD153" s="21"/>
      <c r="SOE153" s="21"/>
      <c r="SOF153" s="21"/>
      <c r="SOG153" s="21"/>
      <c r="SOH153" s="21"/>
      <c r="SOI153" s="21"/>
      <c r="SOJ153" s="21"/>
      <c r="SOK153" s="21"/>
      <c r="SOL153" s="21"/>
      <c r="SOM153" s="21"/>
      <c r="SON153" s="21"/>
      <c r="SOO153" s="21"/>
      <c r="SOP153" s="21"/>
      <c r="SOQ153" s="21"/>
      <c r="SOR153" s="21"/>
      <c r="SOS153" s="21"/>
      <c r="SOT153" s="21"/>
      <c r="SOU153" s="21"/>
      <c r="SOV153" s="21"/>
      <c r="SOW153" s="21"/>
      <c r="SOX153" s="21"/>
      <c r="SOY153" s="21"/>
      <c r="SOZ153" s="21"/>
      <c r="SPA153" s="21"/>
      <c r="SPB153" s="21"/>
      <c r="SPC153" s="21"/>
      <c r="SPD153" s="21"/>
      <c r="SPE153" s="21"/>
      <c r="SPF153" s="21"/>
      <c r="SPG153" s="21"/>
      <c r="SPH153" s="21"/>
      <c r="SPI153" s="21"/>
      <c r="SPJ153" s="21"/>
      <c r="SPK153" s="21"/>
      <c r="SPL153" s="21"/>
      <c r="SPM153" s="21"/>
      <c r="SPN153" s="21"/>
      <c r="SPO153" s="21"/>
      <c r="SPP153" s="21"/>
      <c r="SPQ153" s="21"/>
      <c r="SPR153" s="21"/>
      <c r="SPS153" s="21"/>
      <c r="SPT153" s="21"/>
      <c r="SPU153" s="21"/>
      <c r="SPV153" s="21"/>
      <c r="SPW153" s="21"/>
      <c r="SPX153" s="21"/>
      <c r="SPY153" s="21"/>
      <c r="SPZ153" s="21"/>
      <c r="SQA153" s="21"/>
      <c r="SQB153" s="21"/>
      <c r="SQC153" s="21"/>
      <c r="SQD153" s="21"/>
      <c r="SQE153" s="21"/>
      <c r="SQF153" s="21"/>
      <c r="SQG153" s="21"/>
      <c r="SQH153" s="21"/>
      <c r="SQI153" s="21"/>
      <c r="SQJ153" s="21"/>
      <c r="SQK153" s="21"/>
      <c r="SQL153" s="21"/>
      <c r="SQM153" s="21"/>
      <c r="SQN153" s="21"/>
      <c r="SQO153" s="21"/>
      <c r="SQP153" s="21"/>
      <c r="SQQ153" s="21"/>
      <c r="SQR153" s="21"/>
      <c r="SQS153" s="21"/>
      <c r="SQT153" s="21"/>
      <c r="SQU153" s="21"/>
      <c r="SQV153" s="21"/>
      <c r="SQW153" s="21"/>
      <c r="SQX153" s="21"/>
      <c r="SQY153" s="21"/>
      <c r="SQZ153" s="21"/>
      <c r="SRA153" s="21"/>
      <c r="SRB153" s="21"/>
      <c r="SRC153" s="21"/>
      <c r="SRD153" s="21"/>
      <c r="SRE153" s="21"/>
      <c r="SRF153" s="21"/>
      <c r="SRG153" s="21"/>
      <c r="SRH153" s="21"/>
      <c r="SRI153" s="21"/>
      <c r="SRJ153" s="21"/>
      <c r="SRK153" s="21"/>
      <c r="SRL153" s="21"/>
      <c r="SRM153" s="21"/>
      <c r="SRN153" s="21"/>
      <c r="SRO153" s="21"/>
      <c r="SRP153" s="21"/>
      <c r="SRQ153" s="21"/>
      <c r="SRR153" s="21"/>
      <c r="SRS153" s="21"/>
      <c r="SRT153" s="21"/>
      <c r="SRU153" s="21"/>
      <c r="SRV153" s="21"/>
      <c r="SRW153" s="21"/>
      <c r="SRX153" s="21"/>
      <c r="SRY153" s="21"/>
      <c r="SRZ153" s="21"/>
      <c r="SSA153" s="21"/>
      <c r="SSB153" s="21"/>
      <c r="SSC153" s="21"/>
      <c r="SSD153" s="21"/>
      <c r="SSE153" s="21"/>
      <c r="SSF153" s="21"/>
      <c r="SSG153" s="21"/>
      <c r="SSH153" s="21"/>
      <c r="SSI153" s="21"/>
      <c r="SSJ153" s="21"/>
      <c r="SSK153" s="21"/>
      <c r="SSL153" s="21"/>
      <c r="SSM153" s="21"/>
      <c r="SSN153" s="21"/>
      <c r="SSO153" s="21"/>
      <c r="SSP153" s="21"/>
      <c r="SSQ153" s="21"/>
      <c r="SSR153" s="21"/>
      <c r="SSS153" s="21"/>
      <c r="SST153" s="21"/>
      <c r="SSU153" s="21"/>
      <c r="SSV153" s="21"/>
      <c r="SSW153" s="21"/>
      <c r="SSX153" s="21"/>
      <c r="SSY153" s="21"/>
      <c r="SSZ153" s="21"/>
      <c r="STA153" s="21"/>
      <c r="STB153" s="21"/>
      <c r="STC153" s="21"/>
      <c r="STD153" s="21"/>
      <c r="STE153" s="21"/>
      <c r="STF153" s="21"/>
      <c r="STG153" s="21"/>
      <c r="STH153" s="21"/>
      <c r="STI153" s="21"/>
      <c r="STJ153" s="21"/>
      <c r="STK153" s="21"/>
      <c r="STL153" s="21"/>
      <c r="STM153" s="21"/>
      <c r="STN153" s="21"/>
      <c r="STO153" s="21"/>
      <c r="STP153" s="21"/>
      <c r="STQ153" s="21"/>
      <c r="STR153" s="21"/>
      <c r="STS153" s="21"/>
      <c r="STT153" s="21"/>
      <c r="STU153" s="21"/>
      <c r="STV153" s="21"/>
      <c r="STW153" s="21"/>
      <c r="STX153" s="21"/>
      <c r="STY153" s="21"/>
      <c r="STZ153" s="21"/>
      <c r="SUA153" s="21"/>
      <c r="SUB153" s="21"/>
      <c r="SUC153" s="21"/>
      <c r="SUD153" s="21"/>
      <c r="SUE153" s="21"/>
      <c r="SUF153" s="21"/>
      <c r="SUG153" s="21"/>
      <c r="SUH153" s="21"/>
      <c r="SUI153" s="21"/>
      <c r="SUJ153" s="21"/>
      <c r="SUK153" s="21"/>
      <c r="SUL153" s="21"/>
      <c r="SUM153" s="21"/>
      <c r="SUN153" s="21"/>
      <c r="SUO153" s="21"/>
      <c r="SUP153" s="21"/>
      <c r="SUQ153" s="21"/>
      <c r="SUR153" s="21"/>
      <c r="SUS153" s="21"/>
      <c r="SUT153" s="21"/>
      <c r="SUU153" s="21"/>
      <c r="SUV153" s="21"/>
      <c r="SUW153" s="21"/>
      <c r="SUX153" s="21"/>
      <c r="SUY153" s="21"/>
      <c r="SUZ153" s="21"/>
      <c r="SVA153" s="21"/>
      <c r="SVB153" s="21"/>
      <c r="SVC153" s="21"/>
      <c r="SVD153" s="21"/>
      <c r="SVE153" s="21"/>
      <c r="SVF153" s="21"/>
      <c r="SVG153" s="21"/>
      <c r="SVH153" s="21"/>
      <c r="SVI153" s="21"/>
      <c r="SVJ153" s="21"/>
      <c r="SVK153" s="21"/>
      <c r="SVL153" s="21"/>
      <c r="SVM153" s="21"/>
      <c r="SVN153" s="21"/>
      <c r="SVO153" s="21"/>
      <c r="SVP153" s="21"/>
      <c r="SVQ153" s="21"/>
      <c r="SVR153" s="21"/>
      <c r="SVS153" s="21"/>
      <c r="SVT153" s="21"/>
      <c r="SVU153" s="21"/>
      <c r="SVV153" s="21"/>
      <c r="SVW153" s="21"/>
      <c r="SVX153" s="21"/>
      <c r="SVY153" s="21"/>
      <c r="SVZ153" s="21"/>
      <c r="SWA153" s="21"/>
      <c r="SWB153" s="21"/>
      <c r="SWC153" s="21"/>
      <c r="SWD153" s="21"/>
      <c r="SWE153" s="21"/>
      <c r="SWF153" s="21"/>
      <c r="SWG153" s="21"/>
      <c r="SWH153" s="21"/>
      <c r="SWI153" s="21"/>
      <c r="SWJ153" s="21"/>
      <c r="SWK153" s="21"/>
      <c r="SWL153" s="21"/>
      <c r="SWM153" s="21"/>
      <c r="SWN153" s="21"/>
      <c r="SWO153" s="21"/>
      <c r="SWP153" s="21"/>
      <c r="SWQ153" s="21"/>
      <c r="SWR153" s="21"/>
      <c r="SWS153" s="21"/>
      <c r="SWT153" s="21"/>
      <c r="SWU153" s="21"/>
      <c r="SWV153" s="21"/>
      <c r="SWW153" s="21"/>
      <c r="SWX153" s="21"/>
      <c r="SWY153" s="21"/>
      <c r="SWZ153" s="21"/>
      <c r="SXA153" s="21"/>
      <c r="SXB153" s="21"/>
      <c r="SXC153" s="21"/>
      <c r="SXD153" s="21"/>
      <c r="SXE153" s="21"/>
      <c r="SXF153" s="21"/>
      <c r="SXG153" s="21"/>
      <c r="SXH153" s="21"/>
      <c r="SXI153" s="21"/>
      <c r="SXJ153" s="21"/>
      <c r="SXK153" s="21"/>
      <c r="SXL153" s="21"/>
      <c r="SXM153" s="21"/>
      <c r="SXN153" s="21"/>
      <c r="SXO153" s="21"/>
      <c r="SXP153" s="21"/>
      <c r="SXQ153" s="21"/>
      <c r="SXR153" s="21"/>
      <c r="SXS153" s="21"/>
      <c r="SXT153" s="21"/>
      <c r="SXU153" s="21"/>
      <c r="SXV153" s="21"/>
      <c r="SXW153" s="21"/>
      <c r="SXX153" s="21"/>
      <c r="SXY153" s="21"/>
      <c r="SXZ153" s="21"/>
      <c r="SYA153" s="21"/>
      <c r="SYB153" s="21"/>
      <c r="SYC153" s="21"/>
      <c r="SYD153" s="21"/>
      <c r="SYE153" s="21"/>
      <c r="SYF153" s="21"/>
      <c r="SYG153" s="21"/>
      <c r="SYH153" s="21"/>
      <c r="SYI153" s="21"/>
      <c r="SYJ153" s="21"/>
      <c r="SYK153" s="21"/>
      <c r="SYL153" s="21"/>
      <c r="SYM153" s="21"/>
      <c r="SYN153" s="21"/>
      <c r="SYO153" s="21"/>
      <c r="SYP153" s="21"/>
      <c r="SYQ153" s="21"/>
      <c r="SYR153" s="21"/>
      <c r="SYS153" s="21"/>
      <c r="SYT153" s="21"/>
      <c r="SYU153" s="21"/>
      <c r="SYV153" s="21"/>
      <c r="SYW153" s="21"/>
      <c r="SYX153" s="21"/>
      <c r="SYY153" s="21"/>
      <c r="SYZ153" s="21"/>
      <c r="SZA153" s="21"/>
      <c r="SZB153" s="21"/>
      <c r="SZC153" s="21"/>
      <c r="SZD153" s="21"/>
      <c r="SZE153" s="21"/>
      <c r="SZF153" s="21"/>
      <c r="SZG153" s="21"/>
      <c r="SZH153" s="21"/>
      <c r="SZI153" s="21"/>
      <c r="SZJ153" s="21"/>
      <c r="SZK153" s="21"/>
      <c r="SZL153" s="21"/>
      <c r="SZM153" s="21"/>
      <c r="SZN153" s="21"/>
      <c r="SZO153" s="21"/>
      <c r="SZP153" s="21"/>
      <c r="SZQ153" s="21"/>
      <c r="SZR153" s="21"/>
      <c r="SZS153" s="21"/>
      <c r="SZT153" s="21"/>
      <c r="SZU153" s="21"/>
      <c r="SZV153" s="21"/>
      <c r="SZW153" s="21"/>
      <c r="SZX153" s="21"/>
      <c r="SZY153" s="21"/>
      <c r="SZZ153" s="21"/>
      <c r="TAA153" s="21"/>
      <c r="TAB153" s="21"/>
      <c r="TAC153" s="21"/>
      <c r="TAD153" s="21"/>
      <c r="TAE153" s="21"/>
      <c r="TAF153" s="21"/>
      <c r="TAG153" s="21"/>
      <c r="TAH153" s="21"/>
      <c r="TAI153" s="21"/>
      <c r="TAJ153" s="21"/>
      <c r="TAK153" s="21"/>
      <c r="TAL153" s="21"/>
      <c r="TAM153" s="21"/>
      <c r="TAN153" s="21"/>
      <c r="TAO153" s="21"/>
      <c r="TAP153" s="21"/>
      <c r="TAQ153" s="21"/>
      <c r="TAR153" s="21"/>
      <c r="TAS153" s="21"/>
      <c r="TAT153" s="21"/>
      <c r="TAU153" s="21"/>
      <c r="TAV153" s="21"/>
      <c r="TAW153" s="21"/>
      <c r="TAX153" s="21"/>
      <c r="TAY153" s="21"/>
      <c r="TAZ153" s="21"/>
      <c r="TBA153" s="21"/>
      <c r="TBB153" s="21"/>
      <c r="TBC153" s="21"/>
      <c r="TBD153" s="21"/>
      <c r="TBE153" s="21"/>
      <c r="TBF153" s="21"/>
      <c r="TBG153" s="21"/>
      <c r="TBH153" s="21"/>
      <c r="TBI153" s="21"/>
      <c r="TBJ153" s="21"/>
      <c r="TBK153" s="21"/>
      <c r="TBL153" s="21"/>
      <c r="TBM153" s="21"/>
      <c r="TBN153" s="21"/>
      <c r="TBO153" s="21"/>
      <c r="TBP153" s="21"/>
      <c r="TBQ153" s="21"/>
      <c r="TBR153" s="21"/>
      <c r="TBS153" s="21"/>
      <c r="TBT153" s="21"/>
      <c r="TBU153" s="21"/>
      <c r="TBV153" s="21"/>
      <c r="TBW153" s="21"/>
      <c r="TBX153" s="21"/>
      <c r="TBY153" s="21"/>
      <c r="TBZ153" s="21"/>
      <c r="TCA153" s="21"/>
      <c r="TCB153" s="21"/>
      <c r="TCC153" s="21"/>
      <c r="TCD153" s="21"/>
      <c r="TCE153" s="21"/>
      <c r="TCF153" s="21"/>
      <c r="TCG153" s="21"/>
      <c r="TCH153" s="21"/>
      <c r="TCI153" s="21"/>
      <c r="TCJ153" s="21"/>
      <c r="TCK153" s="21"/>
      <c r="TCL153" s="21"/>
      <c r="TCM153" s="21"/>
      <c r="TCN153" s="21"/>
      <c r="TCO153" s="21"/>
      <c r="TCP153" s="21"/>
      <c r="TCQ153" s="21"/>
      <c r="TCR153" s="21"/>
      <c r="TCS153" s="21"/>
      <c r="TCT153" s="21"/>
      <c r="TCU153" s="21"/>
      <c r="TCV153" s="21"/>
      <c r="TCW153" s="21"/>
      <c r="TCX153" s="21"/>
      <c r="TCY153" s="21"/>
      <c r="TCZ153" s="21"/>
      <c r="TDA153" s="21"/>
      <c r="TDB153" s="21"/>
      <c r="TDC153" s="21"/>
      <c r="TDD153" s="21"/>
      <c r="TDE153" s="21"/>
      <c r="TDF153" s="21"/>
      <c r="TDG153" s="21"/>
      <c r="TDH153" s="21"/>
      <c r="TDI153" s="21"/>
      <c r="TDJ153" s="21"/>
      <c r="TDK153" s="21"/>
      <c r="TDL153" s="21"/>
      <c r="TDM153" s="21"/>
      <c r="TDN153" s="21"/>
      <c r="TDO153" s="21"/>
      <c r="TDP153" s="21"/>
      <c r="TDQ153" s="21"/>
      <c r="TDR153" s="21"/>
      <c r="TDS153" s="21"/>
      <c r="TDT153" s="21"/>
      <c r="TDU153" s="21"/>
      <c r="TDV153" s="21"/>
      <c r="TDW153" s="21"/>
      <c r="TDX153" s="21"/>
      <c r="TDY153" s="21"/>
      <c r="TDZ153" s="21"/>
      <c r="TEA153" s="21"/>
      <c r="TEB153" s="21"/>
      <c r="TEC153" s="21"/>
      <c r="TED153" s="21"/>
      <c r="TEE153" s="21"/>
      <c r="TEF153" s="21"/>
      <c r="TEG153" s="21"/>
      <c r="TEH153" s="21"/>
      <c r="TEI153" s="21"/>
      <c r="TEJ153" s="21"/>
      <c r="TEK153" s="21"/>
      <c r="TEL153" s="21"/>
      <c r="TEM153" s="21"/>
      <c r="TEN153" s="21"/>
      <c r="TEO153" s="21"/>
      <c r="TEP153" s="21"/>
      <c r="TEQ153" s="21"/>
      <c r="TER153" s="21"/>
      <c r="TES153" s="21"/>
      <c r="TET153" s="21"/>
      <c r="TEU153" s="21"/>
      <c r="TEV153" s="21"/>
      <c r="TEW153" s="21"/>
      <c r="TEX153" s="21"/>
      <c r="TEY153" s="21"/>
      <c r="TEZ153" s="21"/>
      <c r="TFA153" s="21"/>
      <c r="TFB153" s="21"/>
      <c r="TFC153" s="21"/>
      <c r="TFD153" s="21"/>
      <c r="TFE153" s="21"/>
      <c r="TFF153" s="21"/>
      <c r="TFG153" s="21"/>
      <c r="TFH153" s="21"/>
      <c r="TFI153" s="21"/>
      <c r="TFJ153" s="21"/>
      <c r="TFK153" s="21"/>
      <c r="TFL153" s="21"/>
      <c r="TFM153" s="21"/>
      <c r="TFN153" s="21"/>
      <c r="TFO153" s="21"/>
      <c r="TFP153" s="21"/>
      <c r="TFQ153" s="21"/>
      <c r="TFR153" s="21"/>
      <c r="TFS153" s="21"/>
      <c r="TFT153" s="21"/>
      <c r="TFU153" s="21"/>
      <c r="TFV153" s="21"/>
      <c r="TFW153" s="21"/>
      <c r="TFX153" s="21"/>
      <c r="TFY153" s="21"/>
      <c r="TFZ153" s="21"/>
      <c r="TGA153" s="21"/>
      <c r="TGB153" s="21"/>
      <c r="TGC153" s="21"/>
      <c r="TGD153" s="21"/>
      <c r="TGE153" s="21"/>
      <c r="TGF153" s="21"/>
      <c r="TGG153" s="21"/>
      <c r="TGH153" s="21"/>
      <c r="TGI153" s="21"/>
      <c r="TGJ153" s="21"/>
      <c r="TGK153" s="21"/>
      <c r="TGL153" s="21"/>
      <c r="TGM153" s="21"/>
      <c r="TGN153" s="21"/>
      <c r="TGO153" s="21"/>
      <c r="TGP153" s="21"/>
      <c r="TGQ153" s="21"/>
      <c r="TGR153" s="21"/>
      <c r="TGS153" s="21"/>
      <c r="TGT153" s="21"/>
      <c r="TGU153" s="21"/>
      <c r="TGV153" s="21"/>
      <c r="TGW153" s="21"/>
      <c r="TGX153" s="21"/>
      <c r="TGY153" s="21"/>
      <c r="TGZ153" s="21"/>
      <c r="THA153" s="21"/>
      <c r="THB153" s="21"/>
      <c r="THC153" s="21"/>
      <c r="THD153" s="21"/>
      <c r="THE153" s="21"/>
      <c r="THF153" s="21"/>
      <c r="THG153" s="21"/>
      <c r="THH153" s="21"/>
      <c r="THI153" s="21"/>
      <c r="THJ153" s="21"/>
      <c r="THK153" s="21"/>
      <c r="THL153" s="21"/>
      <c r="THM153" s="21"/>
      <c r="THN153" s="21"/>
      <c r="THO153" s="21"/>
      <c r="THP153" s="21"/>
      <c r="THQ153" s="21"/>
      <c r="THR153" s="21"/>
      <c r="THS153" s="21"/>
      <c r="THT153" s="21"/>
      <c r="THU153" s="21"/>
      <c r="THV153" s="21"/>
      <c r="THW153" s="21"/>
      <c r="THX153" s="21"/>
      <c r="THY153" s="21"/>
      <c r="THZ153" s="21"/>
      <c r="TIA153" s="21"/>
      <c r="TIB153" s="21"/>
      <c r="TIC153" s="21"/>
      <c r="TID153" s="21"/>
      <c r="TIE153" s="21"/>
      <c r="TIF153" s="21"/>
      <c r="TIG153" s="21"/>
      <c r="TIH153" s="21"/>
      <c r="TII153" s="21"/>
      <c r="TIJ153" s="21"/>
      <c r="TIK153" s="21"/>
      <c r="TIL153" s="21"/>
      <c r="TIM153" s="21"/>
      <c r="TIN153" s="21"/>
      <c r="TIO153" s="21"/>
      <c r="TIP153" s="21"/>
      <c r="TIQ153" s="21"/>
      <c r="TIR153" s="21"/>
      <c r="TIS153" s="21"/>
      <c r="TIT153" s="21"/>
      <c r="TIU153" s="21"/>
      <c r="TIV153" s="21"/>
      <c r="TIW153" s="21"/>
      <c r="TIX153" s="21"/>
      <c r="TIY153" s="21"/>
      <c r="TIZ153" s="21"/>
      <c r="TJA153" s="21"/>
      <c r="TJB153" s="21"/>
      <c r="TJC153" s="21"/>
      <c r="TJD153" s="21"/>
      <c r="TJE153" s="21"/>
      <c r="TJF153" s="21"/>
      <c r="TJG153" s="21"/>
      <c r="TJH153" s="21"/>
      <c r="TJI153" s="21"/>
      <c r="TJJ153" s="21"/>
      <c r="TJK153" s="21"/>
      <c r="TJL153" s="21"/>
      <c r="TJM153" s="21"/>
      <c r="TJN153" s="21"/>
      <c r="TJO153" s="21"/>
      <c r="TJP153" s="21"/>
      <c r="TJQ153" s="21"/>
      <c r="TJR153" s="21"/>
      <c r="TJS153" s="21"/>
      <c r="TJT153" s="21"/>
      <c r="TJU153" s="21"/>
      <c r="TJV153" s="21"/>
      <c r="TJW153" s="21"/>
      <c r="TJX153" s="21"/>
      <c r="TJY153" s="21"/>
      <c r="TJZ153" s="21"/>
      <c r="TKA153" s="21"/>
      <c r="TKB153" s="21"/>
      <c r="TKC153" s="21"/>
      <c r="TKD153" s="21"/>
      <c r="TKE153" s="21"/>
      <c r="TKF153" s="21"/>
      <c r="TKG153" s="21"/>
      <c r="TKH153" s="21"/>
      <c r="TKI153" s="21"/>
      <c r="TKJ153" s="21"/>
      <c r="TKK153" s="21"/>
      <c r="TKL153" s="21"/>
      <c r="TKM153" s="21"/>
      <c r="TKN153" s="21"/>
      <c r="TKO153" s="21"/>
      <c r="TKP153" s="21"/>
      <c r="TKQ153" s="21"/>
      <c r="TKR153" s="21"/>
      <c r="TKS153" s="21"/>
      <c r="TKT153" s="21"/>
      <c r="TKU153" s="21"/>
      <c r="TKV153" s="21"/>
      <c r="TKW153" s="21"/>
      <c r="TKX153" s="21"/>
      <c r="TKY153" s="21"/>
      <c r="TKZ153" s="21"/>
      <c r="TLA153" s="21"/>
      <c r="TLB153" s="21"/>
      <c r="TLC153" s="21"/>
      <c r="TLD153" s="21"/>
      <c r="TLE153" s="21"/>
      <c r="TLF153" s="21"/>
      <c r="TLG153" s="21"/>
      <c r="TLH153" s="21"/>
      <c r="TLI153" s="21"/>
      <c r="TLJ153" s="21"/>
      <c r="TLK153" s="21"/>
      <c r="TLL153" s="21"/>
      <c r="TLM153" s="21"/>
      <c r="TLN153" s="21"/>
      <c r="TLO153" s="21"/>
      <c r="TLP153" s="21"/>
      <c r="TLQ153" s="21"/>
      <c r="TLR153" s="21"/>
      <c r="TLS153" s="21"/>
      <c r="TLT153" s="21"/>
      <c r="TLU153" s="21"/>
      <c r="TLV153" s="21"/>
      <c r="TLW153" s="21"/>
      <c r="TLX153" s="21"/>
      <c r="TLY153" s="21"/>
      <c r="TLZ153" s="21"/>
      <c r="TMA153" s="21"/>
      <c r="TMB153" s="21"/>
      <c r="TMC153" s="21"/>
      <c r="TMD153" s="21"/>
      <c r="TME153" s="21"/>
      <c r="TMF153" s="21"/>
      <c r="TMG153" s="21"/>
      <c r="TMH153" s="21"/>
      <c r="TMI153" s="21"/>
      <c r="TMJ153" s="21"/>
      <c r="TMK153" s="21"/>
      <c r="TML153" s="21"/>
      <c r="TMM153" s="21"/>
      <c r="TMN153" s="21"/>
      <c r="TMO153" s="21"/>
      <c r="TMP153" s="21"/>
      <c r="TMQ153" s="21"/>
      <c r="TMR153" s="21"/>
      <c r="TMS153" s="21"/>
      <c r="TMT153" s="21"/>
      <c r="TMU153" s="21"/>
      <c r="TMV153" s="21"/>
      <c r="TMW153" s="21"/>
      <c r="TMX153" s="21"/>
      <c r="TMY153" s="21"/>
      <c r="TMZ153" s="21"/>
      <c r="TNA153" s="21"/>
      <c r="TNB153" s="21"/>
      <c r="TNC153" s="21"/>
      <c r="TND153" s="21"/>
      <c r="TNE153" s="21"/>
      <c r="TNF153" s="21"/>
      <c r="TNG153" s="21"/>
      <c r="TNH153" s="21"/>
      <c r="TNI153" s="21"/>
      <c r="TNJ153" s="21"/>
      <c r="TNK153" s="21"/>
      <c r="TNL153" s="21"/>
      <c r="TNM153" s="21"/>
      <c r="TNN153" s="21"/>
      <c r="TNO153" s="21"/>
      <c r="TNP153" s="21"/>
      <c r="TNQ153" s="21"/>
      <c r="TNR153" s="21"/>
      <c r="TNS153" s="21"/>
      <c r="TNT153" s="21"/>
      <c r="TNU153" s="21"/>
      <c r="TNV153" s="21"/>
      <c r="TNW153" s="21"/>
      <c r="TNX153" s="21"/>
      <c r="TNY153" s="21"/>
      <c r="TNZ153" s="21"/>
      <c r="TOA153" s="21"/>
      <c r="TOB153" s="21"/>
      <c r="TOC153" s="21"/>
      <c r="TOD153" s="21"/>
      <c r="TOE153" s="21"/>
      <c r="TOF153" s="21"/>
      <c r="TOG153" s="21"/>
      <c r="TOH153" s="21"/>
      <c r="TOI153" s="21"/>
      <c r="TOJ153" s="21"/>
      <c r="TOK153" s="21"/>
      <c r="TOL153" s="21"/>
      <c r="TOM153" s="21"/>
      <c r="TON153" s="21"/>
      <c r="TOO153" s="21"/>
      <c r="TOP153" s="21"/>
      <c r="TOQ153" s="21"/>
      <c r="TOR153" s="21"/>
      <c r="TOS153" s="21"/>
      <c r="TOT153" s="21"/>
      <c r="TOU153" s="21"/>
      <c r="TOV153" s="21"/>
      <c r="TOW153" s="21"/>
      <c r="TOX153" s="21"/>
      <c r="TOY153" s="21"/>
      <c r="TOZ153" s="21"/>
      <c r="TPA153" s="21"/>
      <c r="TPB153" s="21"/>
      <c r="TPC153" s="21"/>
      <c r="TPD153" s="21"/>
      <c r="TPE153" s="21"/>
      <c r="TPF153" s="21"/>
      <c r="TPG153" s="21"/>
      <c r="TPH153" s="21"/>
      <c r="TPI153" s="21"/>
      <c r="TPJ153" s="21"/>
      <c r="TPK153" s="21"/>
      <c r="TPL153" s="21"/>
      <c r="TPM153" s="21"/>
      <c r="TPN153" s="21"/>
      <c r="TPO153" s="21"/>
      <c r="TPP153" s="21"/>
      <c r="TPQ153" s="21"/>
      <c r="TPR153" s="21"/>
      <c r="TPS153" s="21"/>
      <c r="TPT153" s="21"/>
      <c r="TPU153" s="21"/>
      <c r="TPV153" s="21"/>
      <c r="TPW153" s="21"/>
      <c r="TPX153" s="21"/>
      <c r="TPY153" s="21"/>
      <c r="TPZ153" s="21"/>
      <c r="TQA153" s="21"/>
      <c r="TQB153" s="21"/>
      <c r="TQC153" s="21"/>
      <c r="TQD153" s="21"/>
      <c r="TQE153" s="21"/>
      <c r="TQF153" s="21"/>
      <c r="TQG153" s="21"/>
      <c r="TQH153" s="21"/>
      <c r="TQI153" s="21"/>
      <c r="TQJ153" s="21"/>
      <c r="TQK153" s="21"/>
      <c r="TQL153" s="21"/>
      <c r="TQM153" s="21"/>
      <c r="TQN153" s="21"/>
      <c r="TQO153" s="21"/>
      <c r="TQP153" s="21"/>
      <c r="TQQ153" s="21"/>
      <c r="TQR153" s="21"/>
      <c r="TQS153" s="21"/>
      <c r="TQT153" s="21"/>
      <c r="TQU153" s="21"/>
      <c r="TQV153" s="21"/>
      <c r="TQW153" s="21"/>
      <c r="TQX153" s="21"/>
      <c r="TQY153" s="21"/>
      <c r="TQZ153" s="21"/>
      <c r="TRA153" s="21"/>
      <c r="TRB153" s="21"/>
      <c r="TRC153" s="21"/>
      <c r="TRD153" s="21"/>
      <c r="TRE153" s="21"/>
      <c r="TRF153" s="21"/>
      <c r="TRG153" s="21"/>
      <c r="TRH153" s="21"/>
      <c r="TRI153" s="21"/>
      <c r="TRJ153" s="21"/>
      <c r="TRK153" s="21"/>
      <c r="TRL153" s="21"/>
      <c r="TRM153" s="21"/>
      <c r="TRN153" s="21"/>
      <c r="TRO153" s="21"/>
      <c r="TRP153" s="21"/>
      <c r="TRQ153" s="21"/>
      <c r="TRR153" s="21"/>
      <c r="TRS153" s="21"/>
      <c r="TRT153" s="21"/>
      <c r="TRU153" s="21"/>
      <c r="TRV153" s="21"/>
      <c r="TRW153" s="21"/>
      <c r="TRX153" s="21"/>
      <c r="TRY153" s="21"/>
      <c r="TRZ153" s="21"/>
      <c r="TSA153" s="21"/>
      <c r="TSB153" s="21"/>
      <c r="TSC153" s="21"/>
      <c r="TSD153" s="21"/>
      <c r="TSE153" s="21"/>
      <c r="TSF153" s="21"/>
      <c r="TSG153" s="21"/>
      <c r="TSH153" s="21"/>
      <c r="TSI153" s="21"/>
      <c r="TSJ153" s="21"/>
      <c r="TSK153" s="21"/>
      <c r="TSL153" s="21"/>
      <c r="TSM153" s="21"/>
      <c r="TSN153" s="21"/>
      <c r="TSO153" s="21"/>
      <c r="TSP153" s="21"/>
      <c r="TSQ153" s="21"/>
      <c r="TSR153" s="21"/>
      <c r="TSS153" s="21"/>
      <c r="TST153" s="21"/>
      <c r="TSU153" s="21"/>
      <c r="TSV153" s="21"/>
      <c r="TSW153" s="21"/>
      <c r="TSX153" s="21"/>
      <c r="TSY153" s="21"/>
      <c r="TSZ153" s="21"/>
      <c r="TTA153" s="21"/>
      <c r="TTB153" s="21"/>
      <c r="TTC153" s="21"/>
      <c r="TTD153" s="21"/>
      <c r="TTE153" s="21"/>
      <c r="TTF153" s="21"/>
      <c r="TTG153" s="21"/>
      <c r="TTH153" s="21"/>
      <c r="TTI153" s="21"/>
      <c r="TTJ153" s="21"/>
      <c r="TTK153" s="21"/>
      <c r="TTL153" s="21"/>
      <c r="TTM153" s="21"/>
      <c r="TTN153" s="21"/>
      <c r="TTO153" s="21"/>
      <c r="TTP153" s="21"/>
      <c r="TTQ153" s="21"/>
      <c r="TTR153" s="21"/>
      <c r="TTS153" s="21"/>
      <c r="TTT153" s="21"/>
      <c r="TTU153" s="21"/>
      <c r="TTV153" s="21"/>
      <c r="TTW153" s="21"/>
      <c r="TTX153" s="21"/>
      <c r="TTY153" s="21"/>
      <c r="TTZ153" s="21"/>
      <c r="TUA153" s="21"/>
      <c r="TUB153" s="21"/>
      <c r="TUC153" s="21"/>
      <c r="TUD153" s="21"/>
      <c r="TUE153" s="21"/>
      <c r="TUF153" s="21"/>
      <c r="TUG153" s="21"/>
      <c r="TUH153" s="21"/>
      <c r="TUI153" s="21"/>
      <c r="TUJ153" s="21"/>
      <c r="TUK153" s="21"/>
      <c r="TUL153" s="21"/>
      <c r="TUM153" s="21"/>
      <c r="TUN153" s="21"/>
      <c r="TUO153" s="21"/>
      <c r="TUP153" s="21"/>
      <c r="TUQ153" s="21"/>
      <c r="TUR153" s="21"/>
      <c r="TUS153" s="21"/>
      <c r="TUT153" s="21"/>
      <c r="TUU153" s="21"/>
      <c r="TUV153" s="21"/>
      <c r="TUW153" s="21"/>
      <c r="TUX153" s="21"/>
      <c r="TUY153" s="21"/>
      <c r="TUZ153" s="21"/>
      <c r="TVA153" s="21"/>
      <c r="TVB153" s="21"/>
      <c r="TVC153" s="21"/>
      <c r="TVD153" s="21"/>
      <c r="TVE153" s="21"/>
      <c r="TVF153" s="21"/>
      <c r="TVG153" s="21"/>
      <c r="TVH153" s="21"/>
      <c r="TVI153" s="21"/>
      <c r="TVJ153" s="21"/>
      <c r="TVK153" s="21"/>
      <c r="TVL153" s="21"/>
      <c r="TVM153" s="21"/>
      <c r="TVN153" s="21"/>
      <c r="TVO153" s="21"/>
      <c r="TVP153" s="21"/>
      <c r="TVQ153" s="21"/>
      <c r="TVR153" s="21"/>
      <c r="TVS153" s="21"/>
      <c r="TVT153" s="21"/>
      <c r="TVU153" s="21"/>
      <c r="TVV153" s="21"/>
      <c r="TVW153" s="21"/>
      <c r="TVX153" s="21"/>
      <c r="TVY153" s="21"/>
      <c r="TVZ153" s="21"/>
      <c r="TWA153" s="21"/>
      <c r="TWB153" s="21"/>
      <c r="TWC153" s="21"/>
      <c r="TWD153" s="21"/>
      <c r="TWE153" s="21"/>
      <c r="TWF153" s="21"/>
      <c r="TWG153" s="21"/>
      <c r="TWH153" s="21"/>
      <c r="TWI153" s="21"/>
      <c r="TWJ153" s="21"/>
      <c r="TWK153" s="21"/>
      <c r="TWL153" s="21"/>
      <c r="TWM153" s="21"/>
      <c r="TWN153" s="21"/>
      <c r="TWO153" s="21"/>
      <c r="TWP153" s="21"/>
      <c r="TWQ153" s="21"/>
      <c r="TWR153" s="21"/>
      <c r="TWS153" s="21"/>
      <c r="TWT153" s="21"/>
      <c r="TWU153" s="21"/>
      <c r="TWV153" s="21"/>
      <c r="TWW153" s="21"/>
      <c r="TWX153" s="21"/>
      <c r="TWY153" s="21"/>
      <c r="TWZ153" s="21"/>
      <c r="TXA153" s="21"/>
      <c r="TXB153" s="21"/>
      <c r="TXC153" s="21"/>
      <c r="TXD153" s="21"/>
      <c r="TXE153" s="21"/>
      <c r="TXF153" s="21"/>
      <c r="TXG153" s="21"/>
      <c r="TXH153" s="21"/>
      <c r="TXI153" s="21"/>
      <c r="TXJ153" s="21"/>
      <c r="TXK153" s="21"/>
      <c r="TXL153" s="21"/>
      <c r="TXM153" s="21"/>
      <c r="TXN153" s="21"/>
      <c r="TXO153" s="21"/>
      <c r="TXP153" s="21"/>
      <c r="TXQ153" s="21"/>
      <c r="TXR153" s="21"/>
      <c r="TXS153" s="21"/>
      <c r="TXT153" s="21"/>
      <c r="TXU153" s="21"/>
      <c r="TXV153" s="21"/>
      <c r="TXW153" s="21"/>
      <c r="TXX153" s="21"/>
      <c r="TXY153" s="21"/>
      <c r="TXZ153" s="21"/>
      <c r="TYA153" s="21"/>
      <c r="TYB153" s="21"/>
      <c r="TYC153" s="21"/>
      <c r="TYD153" s="21"/>
      <c r="TYE153" s="21"/>
      <c r="TYF153" s="21"/>
      <c r="TYG153" s="21"/>
      <c r="TYH153" s="21"/>
      <c r="TYI153" s="21"/>
      <c r="TYJ153" s="21"/>
      <c r="TYK153" s="21"/>
      <c r="TYL153" s="21"/>
      <c r="TYM153" s="21"/>
      <c r="TYN153" s="21"/>
      <c r="TYO153" s="21"/>
      <c r="TYP153" s="21"/>
      <c r="TYQ153" s="21"/>
      <c r="TYR153" s="21"/>
      <c r="TYS153" s="21"/>
      <c r="TYT153" s="21"/>
      <c r="TYU153" s="21"/>
      <c r="TYV153" s="21"/>
      <c r="TYW153" s="21"/>
      <c r="TYX153" s="21"/>
      <c r="TYY153" s="21"/>
      <c r="TYZ153" s="21"/>
      <c r="TZA153" s="21"/>
      <c r="TZB153" s="21"/>
      <c r="TZC153" s="21"/>
      <c r="TZD153" s="21"/>
      <c r="TZE153" s="21"/>
      <c r="TZF153" s="21"/>
      <c r="TZG153" s="21"/>
      <c r="TZH153" s="21"/>
      <c r="TZI153" s="21"/>
      <c r="TZJ153" s="21"/>
      <c r="TZK153" s="21"/>
      <c r="TZL153" s="21"/>
      <c r="TZM153" s="21"/>
      <c r="TZN153" s="21"/>
      <c r="TZO153" s="21"/>
      <c r="TZP153" s="21"/>
      <c r="TZQ153" s="21"/>
      <c r="TZR153" s="21"/>
      <c r="TZS153" s="21"/>
      <c r="TZT153" s="21"/>
      <c r="TZU153" s="21"/>
      <c r="TZV153" s="21"/>
      <c r="TZW153" s="21"/>
      <c r="TZX153" s="21"/>
      <c r="TZY153" s="21"/>
      <c r="TZZ153" s="21"/>
      <c r="UAA153" s="21"/>
      <c r="UAB153" s="21"/>
      <c r="UAC153" s="21"/>
      <c r="UAD153" s="21"/>
      <c r="UAE153" s="21"/>
      <c r="UAF153" s="21"/>
      <c r="UAG153" s="21"/>
      <c r="UAH153" s="21"/>
      <c r="UAI153" s="21"/>
      <c r="UAJ153" s="21"/>
      <c r="UAK153" s="21"/>
      <c r="UAL153" s="21"/>
      <c r="UAM153" s="21"/>
      <c r="UAN153" s="21"/>
      <c r="UAO153" s="21"/>
      <c r="UAP153" s="21"/>
      <c r="UAQ153" s="21"/>
      <c r="UAR153" s="21"/>
      <c r="UAS153" s="21"/>
      <c r="UAT153" s="21"/>
      <c r="UAU153" s="21"/>
      <c r="UAV153" s="21"/>
      <c r="UAW153" s="21"/>
      <c r="UAX153" s="21"/>
      <c r="UAY153" s="21"/>
      <c r="UAZ153" s="21"/>
      <c r="UBA153" s="21"/>
      <c r="UBB153" s="21"/>
      <c r="UBC153" s="21"/>
      <c r="UBD153" s="21"/>
      <c r="UBE153" s="21"/>
      <c r="UBF153" s="21"/>
      <c r="UBG153" s="21"/>
      <c r="UBH153" s="21"/>
      <c r="UBI153" s="21"/>
      <c r="UBJ153" s="21"/>
      <c r="UBK153" s="21"/>
      <c r="UBL153" s="21"/>
      <c r="UBM153" s="21"/>
      <c r="UBN153" s="21"/>
      <c r="UBO153" s="21"/>
      <c r="UBP153" s="21"/>
      <c r="UBQ153" s="21"/>
      <c r="UBR153" s="21"/>
      <c r="UBS153" s="21"/>
      <c r="UBT153" s="21"/>
      <c r="UBU153" s="21"/>
      <c r="UBV153" s="21"/>
      <c r="UBW153" s="21"/>
      <c r="UBX153" s="21"/>
      <c r="UBY153" s="21"/>
      <c r="UBZ153" s="21"/>
      <c r="UCA153" s="21"/>
      <c r="UCB153" s="21"/>
      <c r="UCC153" s="21"/>
      <c r="UCD153" s="21"/>
      <c r="UCE153" s="21"/>
      <c r="UCF153" s="21"/>
      <c r="UCG153" s="21"/>
      <c r="UCH153" s="21"/>
      <c r="UCI153" s="21"/>
      <c r="UCJ153" s="21"/>
      <c r="UCK153" s="21"/>
      <c r="UCL153" s="21"/>
      <c r="UCM153" s="21"/>
      <c r="UCN153" s="21"/>
      <c r="UCO153" s="21"/>
      <c r="UCP153" s="21"/>
      <c r="UCQ153" s="21"/>
      <c r="UCR153" s="21"/>
      <c r="UCS153" s="21"/>
      <c r="UCT153" s="21"/>
      <c r="UCU153" s="21"/>
      <c r="UCV153" s="21"/>
      <c r="UCW153" s="21"/>
      <c r="UCX153" s="21"/>
      <c r="UCY153" s="21"/>
      <c r="UCZ153" s="21"/>
      <c r="UDA153" s="21"/>
      <c r="UDB153" s="21"/>
      <c r="UDC153" s="21"/>
      <c r="UDD153" s="21"/>
      <c r="UDE153" s="21"/>
      <c r="UDF153" s="21"/>
      <c r="UDG153" s="21"/>
      <c r="UDH153" s="21"/>
      <c r="UDI153" s="21"/>
      <c r="UDJ153" s="21"/>
      <c r="UDK153" s="21"/>
      <c r="UDL153" s="21"/>
      <c r="UDM153" s="21"/>
      <c r="UDN153" s="21"/>
      <c r="UDO153" s="21"/>
      <c r="UDP153" s="21"/>
      <c r="UDQ153" s="21"/>
      <c r="UDR153" s="21"/>
      <c r="UDS153" s="21"/>
      <c r="UDT153" s="21"/>
      <c r="UDU153" s="21"/>
      <c r="UDV153" s="21"/>
      <c r="UDW153" s="21"/>
      <c r="UDX153" s="21"/>
      <c r="UDY153" s="21"/>
      <c r="UDZ153" s="21"/>
      <c r="UEA153" s="21"/>
      <c r="UEB153" s="21"/>
      <c r="UEC153" s="21"/>
      <c r="UED153" s="21"/>
      <c r="UEE153" s="21"/>
      <c r="UEF153" s="21"/>
      <c r="UEG153" s="21"/>
      <c r="UEH153" s="21"/>
      <c r="UEI153" s="21"/>
      <c r="UEJ153" s="21"/>
      <c r="UEK153" s="21"/>
      <c r="UEL153" s="21"/>
      <c r="UEM153" s="21"/>
      <c r="UEN153" s="21"/>
      <c r="UEO153" s="21"/>
      <c r="UEP153" s="21"/>
      <c r="UEQ153" s="21"/>
      <c r="UER153" s="21"/>
      <c r="UES153" s="21"/>
      <c r="UET153" s="21"/>
      <c r="UEU153" s="21"/>
      <c r="UEV153" s="21"/>
      <c r="UEW153" s="21"/>
      <c r="UEX153" s="21"/>
      <c r="UEY153" s="21"/>
      <c r="UEZ153" s="21"/>
      <c r="UFA153" s="21"/>
      <c r="UFB153" s="21"/>
      <c r="UFC153" s="21"/>
      <c r="UFD153" s="21"/>
      <c r="UFE153" s="21"/>
      <c r="UFF153" s="21"/>
      <c r="UFG153" s="21"/>
      <c r="UFH153" s="21"/>
      <c r="UFI153" s="21"/>
      <c r="UFJ153" s="21"/>
      <c r="UFK153" s="21"/>
      <c r="UFL153" s="21"/>
      <c r="UFM153" s="21"/>
      <c r="UFN153" s="21"/>
      <c r="UFO153" s="21"/>
      <c r="UFP153" s="21"/>
      <c r="UFQ153" s="21"/>
      <c r="UFR153" s="21"/>
      <c r="UFS153" s="21"/>
      <c r="UFT153" s="21"/>
      <c r="UFU153" s="21"/>
      <c r="UFV153" s="21"/>
      <c r="UFW153" s="21"/>
      <c r="UFX153" s="21"/>
      <c r="UFY153" s="21"/>
      <c r="UFZ153" s="21"/>
      <c r="UGA153" s="21"/>
      <c r="UGB153" s="21"/>
      <c r="UGC153" s="21"/>
      <c r="UGD153" s="21"/>
      <c r="UGE153" s="21"/>
      <c r="UGF153" s="21"/>
      <c r="UGG153" s="21"/>
      <c r="UGH153" s="21"/>
      <c r="UGI153" s="21"/>
      <c r="UGJ153" s="21"/>
      <c r="UGK153" s="21"/>
      <c r="UGL153" s="21"/>
      <c r="UGM153" s="21"/>
      <c r="UGN153" s="21"/>
      <c r="UGO153" s="21"/>
      <c r="UGP153" s="21"/>
      <c r="UGQ153" s="21"/>
      <c r="UGR153" s="21"/>
      <c r="UGS153" s="21"/>
      <c r="UGT153" s="21"/>
      <c r="UGU153" s="21"/>
      <c r="UGV153" s="21"/>
      <c r="UGW153" s="21"/>
      <c r="UGX153" s="21"/>
      <c r="UGY153" s="21"/>
      <c r="UGZ153" s="21"/>
      <c r="UHA153" s="21"/>
      <c r="UHB153" s="21"/>
      <c r="UHC153" s="21"/>
      <c r="UHD153" s="21"/>
      <c r="UHE153" s="21"/>
      <c r="UHF153" s="21"/>
      <c r="UHG153" s="21"/>
      <c r="UHH153" s="21"/>
      <c r="UHI153" s="21"/>
      <c r="UHJ153" s="21"/>
      <c r="UHK153" s="21"/>
      <c r="UHL153" s="21"/>
      <c r="UHM153" s="21"/>
      <c r="UHN153" s="21"/>
      <c r="UHO153" s="21"/>
      <c r="UHP153" s="21"/>
      <c r="UHQ153" s="21"/>
      <c r="UHR153" s="21"/>
      <c r="UHS153" s="21"/>
      <c r="UHT153" s="21"/>
      <c r="UHU153" s="21"/>
      <c r="UHV153" s="21"/>
      <c r="UHW153" s="21"/>
      <c r="UHX153" s="21"/>
      <c r="UHY153" s="21"/>
      <c r="UHZ153" s="21"/>
      <c r="UIA153" s="21"/>
      <c r="UIB153" s="21"/>
      <c r="UIC153" s="21"/>
      <c r="UID153" s="21"/>
      <c r="UIE153" s="21"/>
      <c r="UIF153" s="21"/>
      <c r="UIG153" s="21"/>
      <c r="UIH153" s="21"/>
      <c r="UII153" s="21"/>
      <c r="UIJ153" s="21"/>
      <c r="UIK153" s="21"/>
      <c r="UIL153" s="21"/>
      <c r="UIM153" s="21"/>
      <c r="UIN153" s="21"/>
      <c r="UIO153" s="21"/>
      <c r="UIP153" s="21"/>
      <c r="UIQ153" s="21"/>
      <c r="UIR153" s="21"/>
      <c r="UIS153" s="21"/>
      <c r="UIT153" s="21"/>
      <c r="UIU153" s="21"/>
      <c r="UIV153" s="21"/>
      <c r="UIW153" s="21"/>
      <c r="UIX153" s="21"/>
      <c r="UIY153" s="21"/>
      <c r="UIZ153" s="21"/>
      <c r="UJA153" s="21"/>
      <c r="UJB153" s="21"/>
      <c r="UJC153" s="21"/>
      <c r="UJD153" s="21"/>
      <c r="UJE153" s="21"/>
      <c r="UJF153" s="21"/>
      <c r="UJG153" s="21"/>
      <c r="UJH153" s="21"/>
      <c r="UJI153" s="21"/>
      <c r="UJJ153" s="21"/>
      <c r="UJK153" s="21"/>
      <c r="UJL153" s="21"/>
      <c r="UJM153" s="21"/>
      <c r="UJN153" s="21"/>
      <c r="UJO153" s="21"/>
      <c r="UJP153" s="21"/>
      <c r="UJQ153" s="21"/>
      <c r="UJR153" s="21"/>
      <c r="UJS153" s="21"/>
      <c r="UJT153" s="21"/>
      <c r="UJU153" s="21"/>
      <c r="UJV153" s="21"/>
      <c r="UJW153" s="21"/>
      <c r="UJX153" s="21"/>
      <c r="UJY153" s="21"/>
      <c r="UJZ153" s="21"/>
      <c r="UKA153" s="21"/>
      <c r="UKB153" s="21"/>
      <c r="UKC153" s="21"/>
      <c r="UKD153" s="21"/>
      <c r="UKE153" s="21"/>
      <c r="UKF153" s="21"/>
      <c r="UKG153" s="21"/>
      <c r="UKH153" s="21"/>
      <c r="UKI153" s="21"/>
      <c r="UKJ153" s="21"/>
      <c r="UKK153" s="21"/>
      <c r="UKL153" s="21"/>
      <c r="UKM153" s="21"/>
      <c r="UKN153" s="21"/>
      <c r="UKO153" s="21"/>
      <c r="UKP153" s="21"/>
      <c r="UKQ153" s="21"/>
      <c r="UKR153" s="21"/>
      <c r="UKS153" s="21"/>
      <c r="UKT153" s="21"/>
      <c r="UKU153" s="21"/>
      <c r="UKV153" s="21"/>
      <c r="UKW153" s="21"/>
      <c r="UKX153" s="21"/>
      <c r="UKY153" s="21"/>
      <c r="UKZ153" s="21"/>
      <c r="ULA153" s="21"/>
      <c r="ULB153" s="21"/>
      <c r="ULC153" s="21"/>
      <c r="ULD153" s="21"/>
      <c r="ULE153" s="21"/>
      <c r="ULF153" s="21"/>
      <c r="ULG153" s="21"/>
      <c r="ULH153" s="21"/>
      <c r="ULI153" s="21"/>
      <c r="ULJ153" s="21"/>
      <c r="ULK153" s="21"/>
      <c r="ULL153" s="21"/>
      <c r="ULM153" s="21"/>
      <c r="ULN153" s="21"/>
      <c r="ULO153" s="21"/>
      <c r="ULP153" s="21"/>
      <c r="ULQ153" s="21"/>
      <c r="ULR153" s="21"/>
      <c r="ULS153" s="21"/>
      <c r="ULT153" s="21"/>
      <c r="ULU153" s="21"/>
      <c r="ULV153" s="21"/>
      <c r="ULW153" s="21"/>
      <c r="ULX153" s="21"/>
      <c r="ULY153" s="21"/>
      <c r="ULZ153" s="21"/>
      <c r="UMA153" s="21"/>
      <c r="UMB153" s="21"/>
      <c r="UMC153" s="21"/>
      <c r="UMD153" s="21"/>
      <c r="UME153" s="21"/>
      <c r="UMF153" s="21"/>
      <c r="UMG153" s="21"/>
      <c r="UMH153" s="21"/>
      <c r="UMI153" s="21"/>
      <c r="UMJ153" s="21"/>
      <c r="UMK153" s="21"/>
      <c r="UML153" s="21"/>
      <c r="UMM153" s="21"/>
      <c r="UMN153" s="21"/>
      <c r="UMO153" s="21"/>
      <c r="UMP153" s="21"/>
      <c r="UMQ153" s="21"/>
      <c r="UMR153" s="21"/>
      <c r="UMS153" s="21"/>
      <c r="UMT153" s="21"/>
      <c r="UMU153" s="21"/>
      <c r="UMV153" s="21"/>
      <c r="UMW153" s="21"/>
      <c r="UMX153" s="21"/>
      <c r="UMY153" s="21"/>
      <c r="UMZ153" s="21"/>
      <c r="UNA153" s="21"/>
      <c r="UNB153" s="21"/>
      <c r="UNC153" s="21"/>
      <c r="UND153" s="21"/>
      <c r="UNE153" s="21"/>
      <c r="UNF153" s="21"/>
      <c r="UNG153" s="21"/>
      <c r="UNH153" s="21"/>
      <c r="UNI153" s="21"/>
      <c r="UNJ153" s="21"/>
      <c r="UNK153" s="21"/>
      <c r="UNL153" s="21"/>
      <c r="UNM153" s="21"/>
      <c r="UNN153" s="21"/>
      <c r="UNO153" s="21"/>
      <c r="UNP153" s="21"/>
      <c r="UNQ153" s="21"/>
      <c r="UNR153" s="21"/>
      <c r="UNS153" s="21"/>
      <c r="UNT153" s="21"/>
      <c r="UNU153" s="21"/>
      <c r="UNV153" s="21"/>
      <c r="UNW153" s="21"/>
      <c r="UNX153" s="21"/>
      <c r="UNY153" s="21"/>
      <c r="UNZ153" s="21"/>
      <c r="UOA153" s="21"/>
      <c r="UOB153" s="21"/>
      <c r="UOC153" s="21"/>
      <c r="UOD153" s="21"/>
      <c r="UOE153" s="21"/>
      <c r="UOF153" s="21"/>
      <c r="UOG153" s="21"/>
      <c r="UOH153" s="21"/>
      <c r="UOI153" s="21"/>
      <c r="UOJ153" s="21"/>
      <c r="UOK153" s="21"/>
      <c r="UOL153" s="21"/>
      <c r="UOM153" s="21"/>
      <c r="UON153" s="21"/>
      <c r="UOO153" s="21"/>
      <c r="UOP153" s="21"/>
      <c r="UOQ153" s="21"/>
      <c r="UOR153" s="21"/>
      <c r="UOS153" s="21"/>
      <c r="UOT153" s="21"/>
      <c r="UOU153" s="21"/>
      <c r="UOV153" s="21"/>
      <c r="UOW153" s="21"/>
      <c r="UOX153" s="21"/>
      <c r="UOY153" s="21"/>
      <c r="UOZ153" s="21"/>
      <c r="UPA153" s="21"/>
      <c r="UPB153" s="21"/>
      <c r="UPC153" s="21"/>
      <c r="UPD153" s="21"/>
      <c r="UPE153" s="21"/>
      <c r="UPF153" s="21"/>
      <c r="UPG153" s="21"/>
      <c r="UPH153" s="21"/>
      <c r="UPI153" s="21"/>
      <c r="UPJ153" s="21"/>
      <c r="UPK153" s="21"/>
      <c r="UPL153" s="21"/>
      <c r="UPM153" s="21"/>
      <c r="UPN153" s="21"/>
      <c r="UPO153" s="21"/>
      <c r="UPP153" s="21"/>
      <c r="UPQ153" s="21"/>
      <c r="UPR153" s="21"/>
      <c r="UPS153" s="21"/>
      <c r="UPT153" s="21"/>
      <c r="UPU153" s="21"/>
      <c r="UPV153" s="21"/>
      <c r="UPW153" s="21"/>
      <c r="UPX153" s="21"/>
      <c r="UPY153" s="21"/>
      <c r="UPZ153" s="21"/>
      <c r="UQA153" s="21"/>
      <c r="UQB153" s="21"/>
      <c r="UQC153" s="21"/>
      <c r="UQD153" s="21"/>
      <c r="UQE153" s="21"/>
      <c r="UQF153" s="21"/>
      <c r="UQG153" s="21"/>
      <c r="UQH153" s="21"/>
      <c r="UQI153" s="21"/>
      <c r="UQJ153" s="21"/>
      <c r="UQK153" s="21"/>
      <c r="UQL153" s="21"/>
      <c r="UQM153" s="21"/>
      <c r="UQN153" s="21"/>
      <c r="UQO153" s="21"/>
      <c r="UQP153" s="21"/>
      <c r="UQQ153" s="21"/>
      <c r="UQR153" s="21"/>
      <c r="UQS153" s="21"/>
      <c r="UQT153" s="21"/>
      <c r="UQU153" s="21"/>
      <c r="UQV153" s="21"/>
      <c r="UQW153" s="21"/>
      <c r="UQX153" s="21"/>
      <c r="UQY153" s="21"/>
      <c r="UQZ153" s="21"/>
      <c r="URA153" s="21"/>
      <c r="URB153" s="21"/>
      <c r="URC153" s="21"/>
      <c r="URD153" s="21"/>
      <c r="URE153" s="21"/>
      <c r="URF153" s="21"/>
      <c r="URG153" s="21"/>
      <c r="URH153" s="21"/>
      <c r="URI153" s="21"/>
      <c r="URJ153" s="21"/>
      <c r="URK153" s="21"/>
      <c r="URL153" s="21"/>
      <c r="URM153" s="21"/>
      <c r="URN153" s="21"/>
      <c r="URO153" s="21"/>
      <c r="URP153" s="21"/>
      <c r="URQ153" s="21"/>
      <c r="URR153" s="21"/>
      <c r="URS153" s="21"/>
      <c r="URT153" s="21"/>
      <c r="URU153" s="21"/>
      <c r="URV153" s="21"/>
      <c r="URW153" s="21"/>
      <c r="URX153" s="21"/>
      <c r="URY153" s="21"/>
      <c r="URZ153" s="21"/>
      <c r="USA153" s="21"/>
      <c r="USB153" s="21"/>
      <c r="USC153" s="21"/>
      <c r="USD153" s="21"/>
      <c r="USE153" s="21"/>
      <c r="USF153" s="21"/>
      <c r="USG153" s="21"/>
      <c r="USH153" s="21"/>
      <c r="USI153" s="21"/>
      <c r="USJ153" s="21"/>
      <c r="USK153" s="21"/>
      <c r="USL153" s="21"/>
      <c r="USM153" s="21"/>
      <c r="USN153" s="21"/>
      <c r="USO153" s="21"/>
      <c r="USP153" s="21"/>
      <c r="USQ153" s="21"/>
      <c r="USR153" s="21"/>
      <c r="USS153" s="21"/>
      <c r="UST153" s="21"/>
      <c r="USU153" s="21"/>
      <c r="USV153" s="21"/>
      <c r="USW153" s="21"/>
      <c r="USX153" s="21"/>
      <c r="USY153" s="21"/>
      <c r="USZ153" s="21"/>
      <c r="UTA153" s="21"/>
      <c r="UTB153" s="21"/>
      <c r="UTC153" s="21"/>
      <c r="UTD153" s="21"/>
      <c r="UTE153" s="21"/>
      <c r="UTF153" s="21"/>
      <c r="UTG153" s="21"/>
      <c r="UTH153" s="21"/>
      <c r="UTI153" s="21"/>
      <c r="UTJ153" s="21"/>
      <c r="UTK153" s="21"/>
      <c r="UTL153" s="21"/>
      <c r="UTM153" s="21"/>
      <c r="UTN153" s="21"/>
      <c r="UTO153" s="21"/>
      <c r="UTP153" s="21"/>
      <c r="UTQ153" s="21"/>
      <c r="UTR153" s="21"/>
      <c r="UTS153" s="21"/>
      <c r="UTT153" s="21"/>
      <c r="UTU153" s="21"/>
      <c r="UTV153" s="21"/>
      <c r="UTW153" s="21"/>
      <c r="UTX153" s="21"/>
      <c r="UTY153" s="21"/>
      <c r="UTZ153" s="21"/>
      <c r="UUA153" s="21"/>
      <c r="UUB153" s="21"/>
      <c r="UUC153" s="21"/>
      <c r="UUD153" s="21"/>
      <c r="UUE153" s="21"/>
      <c r="UUF153" s="21"/>
      <c r="UUG153" s="21"/>
      <c r="UUH153" s="21"/>
      <c r="UUI153" s="21"/>
      <c r="UUJ153" s="21"/>
      <c r="UUK153" s="21"/>
      <c r="UUL153" s="21"/>
      <c r="UUM153" s="21"/>
      <c r="UUN153" s="21"/>
      <c r="UUO153" s="21"/>
      <c r="UUP153" s="21"/>
      <c r="UUQ153" s="21"/>
      <c r="UUR153" s="21"/>
      <c r="UUS153" s="21"/>
      <c r="UUT153" s="21"/>
      <c r="UUU153" s="21"/>
      <c r="UUV153" s="21"/>
      <c r="UUW153" s="21"/>
      <c r="UUX153" s="21"/>
      <c r="UUY153" s="21"/>
      <c r="UUZ153" s="21"/>
      <c r="UVA153" s="21"/>
      <c r="UVB153" s="21"/>
      <c r="UVC153" s="21"/>
      <c r="UVD153" s="21"/>
      <c r="UVE153" s="21"/>
      <c r="UVF153" s="21"/>
      <c r="UVG153" s="21"/>
      <c r="UVH153" s="21"/>
      <c r="UVI153" s="21"/>
      <c r="UVJ153" s="21"/>
      <c r="UVK153" s="21"/>
      <c r="UVL153" s="21"/>
      <c r="UVM153" s="21"/>
      <c r="UVN153" s="21"/>
      <c r="UVO153" s="21"/>
      <c r="UVP153" s="21"/>
      <c r="UVQ153" s="21"/>
      <c r="UVR153" s="21"/>
      <c r="UVS153" s="21"/>
      <c r="UVT153" s="21"/>
      <c r="UVU153" s="21"/>
      <c r="UVV153" s="21"/>
      <c r="UVW153" s="21"/>
      <c r="UVX153" s="21"/>
      <c r="UVY153" s="21"/>
      <c r="UVZ153" s="21"/>
      <c r="UWA153" s="21"/>
      <c r="UWB153" s="21"/>
      <c r="UWC153" s="21"/>
      <c r="UWD153" s="21"/>
      <c r="UWE153" s="21"/>
      <c r="UWF153" s="21"/>
      <c r="UWG153" s="21"/>
      <c r="UWH153" s="21"/>
      <c r="UWI153" s="21"/>
      <c r="UWJ153" s="21"/>
      <c r="UWK153" s="21"/>
      <c r="UWL153" s="21"/>
      <c r="UWM153" s="21"/>
      <c r="UWN153" s="21"/>
      <c r="UWO153" s="21"/>
      <c r="UWP153" s="21"/>
      <c r="UWQ153" s="21"/>
      <c r="UWR153" s="21"/>
      <c r="UWS153" s="21"/>
      <c r="UWT153" s="21"/>
      <c r="UWU153" s="21"/>
      <c r="UWV153" s="21"/>
      <c r="UWW153" s="21"/>
      <c r="UWX153" s="21"/>
      <c r="UWY153" s="21"/>
      <c r="UWZ153" s="21"/>
      <c r="UXA153" s="21"/>
      <c r="UXB153" s="21"/>
      <c r="UXC153" s="21"/>
      <c r="UXD153" s="21"/>
      <c r="UXE153" s="21"/>
      <c r="UXF153" s="21"/>
      <c r="UXG153" s="21"/>
      <c r="UXH153" s="21"/>
      <c r="UXI153" s="21"/>
      <c r="UXJ153" s="21"/>
      <c r="UXK153" s="21"/>
      <c r="UXL153" s="21"/>
      <c r="UXM153" s="21"/>
      <c r="UXN153" s="21"/>
      <c r="UXO153" s="21"/>
      <c r="UXP153" s="21"/>
      <c r="UXQ153" s="21"/>
      <c r="UXR153" s="21"/>
      <c r="UXS153" s="21"/>
      <c r="UXT153" s="21"/>
      <c r="UXU153" s="21"/>
      <c r="UXV153" s="21"/>
      <c r="UXW153" s="21"/>
      <c r="UXX153" s="21"/>
      <c r="UXY153" s="21"/>
      <c r="UXZ153" s="21"/>
      <c r="UYA153" s="21"/>
      <c r="UYB153" s="21"/>
      <c r="UYC153" s="21"/>
      <c r="UYD153" s="21"/>
      <c r="UYE153" s="21"/>
      <c r="UYF153" s="21"/>
      <c r="UYG153" s="21"/>
      <c r="UYH153" s="21"/>
      <c r="UYI153" s="21"/>
      <c r="UYJ153" s="21"/>
      <c r="UYK153" s="21"/>
      <c r="UYL153" s="21"/>
      <c r="UYM153" s="21"/>
      <c r="UYN153" s="21"/>
      <c r="UYO153" s="21"/>
      <c r="UYP153" s="21"/>
      <c r="UYQ153" s="21"/>
      <c r="UYR153" s="21"/>
      <c r="UYS153" s="21"/>
      <c r="UYT153" s="21"/>
      <c r="UYU153" s="21"/>
      <c r="UYV153" s="21"/>
      <c r="UYW153" s="21"/>
      <c r="UYX153" s="21"/>
      <c r="UYY153" s="21"/>
      <c r="UYZ153" s="21"/>
      <c r="UZA153" s="21"/>
      <c r="UZB153" s="21"/>
      <c r="UZC153" s="21"/>
      <c r="UZD153" s="21"/>
      <c r="UZE153" s="21"/>
      <c r="UZF153" s="21"/>
      <c r="UZG153" s="21"/>
      <c r="UZH153" s="21"/>
      <c r="UZI153" s="21"/>
      <c r="UZJ153" s="21"/>
      <c r="UZK153" s="21"/>
      <c r="UZL153" s="21"/>
      <c r="UZM153" s="21"/>
      <c r="UZN153" s="21"/>
      <c r="UZO153" s="21"/>
      <c r="UZP153" s="21"/>
      <c r="UZQ153" s="21"/>
      <c r="UZR153" s="21"/>
      <c r="UZS153" s="21"/>
      <c r="UZT153" s="21"/>
      <c r="UZU153" s="21"/>
      <c r="UZV153" s="21"/>
      <c r="UZW153" s="21"/>
      <c r="UZX153" s="21"/>
      <c r="UZY153" s="21"/>
      <c r="UZZ153" s="21"/>
      <c r="VAA153" s="21"/>
      <c r="VAB153" s="21"/>
      <c r="VAC153" s="21"/>
      <c r="VAD153" s="21"/>
      <c r="VAE153" s="21"/>
      <c r="VAF153" s="21"/>
      <c r="VAG153" s="21"/>
      <c r="VAH153" s="21"/>
      <c r="VAI153" s="21"/>
      <c r="VAJ153" s="21"/>
      <c r="VAK153" s="21"/>
      <c r="VAL153" s="21"/>
      <c r="VAM153" s="21"/>
      <c r="VAN153" s="21"/>
      <c r="VAO153" s="21"/>
      <c r="VAP153" s="21"/>
      <c r="VAQ153" s="21"/>
      <c r="VAR153" s="21"/>
      <c r="VAS153" s="21"/>
      <c r="VAT153" s="21"/>
      <c r="VAU153" s="21"/>
      <c r="VAV153" s="21"/>
      <c r="VAW153" s="21"/>
      <c r="VAX153" s="21"/>
      <c r="VAY153" s="21"/>
      <c r="VAZ153" s="21"/>
      <c r="VBA153" s="21"/>
      <c r="VBB153" s="21"/>
      <c r="VBC153" s="21"/>
      <c r="VBD153" s="21"/>
      <c r="VBE153" s="21"/>
      <c r="VBF153" s="21"/>
      <c r="VBG153" s="21"/>
      <c r="VBH153" s="21"/>
      <c r="VBI153" s="21"/>
      <c r="VBJ153" s="21"/>
      <c r="VBK153" s="21"/>
      <c r="VBL153" s="21"/>
      <c r="VBM153" s="21"/>
      <c r="VBN153" s="21"/>
      <c r="VBO153" s="21"/>
      <c r="VBP153" s="21"/>
      <c r="VBQ153" s="21"/>
      <c r="VBR153" s="21"/>
      <c r="VBS153" s="21"/>
      <c r="VBT153" s="21"/>
      <c r="VBU153" s="21"/>
      <c r="VBV153" s="21"/>
      <c r="VBW153" s="21"/>
      <c r="VBX153" s="21"/>
      <c r="VBY153" s="21"/>
      <c r="VBZ153" s="21"/>
      <c r="VCA153" s="21"/>
      <c r="VCB153" s="21"/>
      <c r="VCC153" s="21"/>
      <c r="VCD153" s="21"/>
      <c r="VCE153" s="21"/>
      <c r="VCF153" s="21"/>
      <c r="VCG153" s="21"/>
      <c r="VCH153" s="21"/>
      <c r="VCI153" s="21"/>
      <c r="VCJ153" s="21"/>
      <c r="VCK153" s="21"/>
      <c r="VCL153" s="21"/>
      <c r="VCM153" s="21"/>
      <c r="VCN153" s="21"/>
      <c r="VCO153" s="21"/>
      <c r="VCP153" s="21"/>
      <c r="VCQ153" s="21"/>
      <c r="VCR153" s="21"/>
      <c r="VCS153" s="21"/>
      <c r="VCT153" s="21"/>
      <c r="VCU153" s="21"/>
      <c r="VCV153" s="21"/>
      <c r="VCW153" s="21"/>
      <c r="VCX153" s="21"/>
      <c r="VCY153" s="21"/>
      <c r="VCZ153" s="21"/>
      <c r="VDA153" s="21"/>
      <c r="VDB153" s="21"/>
      <c r="VDC153" s="21"/>
      <c r="VDD153" s="21"/>
      <c r="VDE153" s="21"/>
      <c r="VDF153" s="21"/>
      <c r="VDG153" s="21"/>
      <c r="VDH153" s="21"/>
      <c r="VDI153" s="21"/>
      <c r="VDJ153" s="21"/>
      <c r="VDK153" s="21"/>
      <c r="VDL153" s="21"/>
      <c r="VDM153" s="21"/>
      <c r="VDN153" s="21"/>
      <c r="VDO153" s="21"/>
      <c r="VDP153" s="21"/>
      <c r="VDQ153" s="21"/>
      <c r="VDR153" s="21"/>
      <c r="VDS153" s="21"/>
      <c r="VDT153" s="21"/>
      <c r="VDU153" s="21"/>
      <c r="VDV153" s="21"/>
      <c r="VDW153" s="21"/>
      <c r="VDX153" s="21"/>
      <c r="VDY153" s="21"/>
      <c r="VDZ153" s="21"/>
      <c r="VEA153" s="21"/>
      <c r="VEB153" s="21"/>
      <c r="VEC153" s="21"/>
      <c r="VED153" s="21"/>
      <c r="VEE153" s="21"/>
      <c r="VEF153" s="21"/>
      <c r="VEG153" s="21"/>
      <c r="VEH153" s="21"/>
      <c r="VEI153" s="21"/>
      <c r="VEJ153" s="21"/>
      <c r="VEK153" s="21"/>
      <c r="VEL153" s="21"/>
      <c r="VEM153" s="21"/>
      <c r="VEN153" s="21"/>
      <c r="VEO153" s="21"/>
      <c r="VEP153" s="21"/>
      <c r="VEQ153" s="21"/>
      <c r="VER153" s="21"/>
      <c r="VES153" s="21"/>
      <c r="VET153" s="21"/>
      <c r="VEU153" s="21"/>
      <c r="VEV153" s="21"/>
      <c r="VEW153" s="21"/>
      <c r="VEX153" s="21"/>
      <c r="VEY153" s="21"/>
      <c r="VEZ153" s="21"/>
      <c r="VFA153" s="21"/>
      <c r="VFB153" s="21"/>
      <c r="VFC153" s="21"/>
      <c r="VFD153" s="21"/>
      <c r="VFE153" s="21"/>
      <c r="VFF153" s="21"/>
      <c r="VFG153" s="21"/>
      <c r="VFH153" s="21"/>
      <c r="VFI153" s="21"/>
      <c r="VFJ153" s="21"/>
      <c r="VFK153" s="21"/>
      <c r="VFL153" s="21"/>
      <c r="VFM153" s="21"/>
      <c r="VFN153" s="21"/>
      <c r="VFO153" s="21"/>
      <c r="VFP153" s="21"/>
      <c r="VFQ153" s="21"/>
      <c r="VFR153" s="21"/>
      <c r="VFS153" s="21"/>
      <c r="VFT153" s="21"/>
      <c r="VFU153" s="21"/>
      <c r="VFV153" s="21"/>
      <c r="VFW153" s="21"/>
      <c r="VFX153" s="21"/>
      <c r="VFY153" s="21"/>
      <c r="VFZ153" s="21"/>
      <c r="VGA153" s="21"/>
      <c r="VGB153" s="21"/>
      <c r="VGC153" s="21"/>
      <c r="VGD153" s="21"/>
      <c r="VGE153" s="21"/>
      <c r="VGF153" s="21"/>
      <c r="VGG153" s="21"/>
      <c r="VGH153" s="21"/>
      <c r="VGI153" s="21"/>
      <c r="VGJ153" s="21"/>
      <c r="VGK153" s="21"/>
      <c r="VGL153" s="21"/>
      <c r="VGM153" s="21"/>
      <c r="VGN153" s="21"/>
      <c r="VGO153" s="21"/>
      <c r="VGP153" s="21"/>
      <c r="VGQ153" s="21"/>
      <c r="VGR153" s="21"/>
      <c r="VGS153" s="21"/>
      <c r="VGT153" s="21"/>
      <c r="VGU153" s="21"/>
      <c r="VGV153" s="21"/>
      <c r="VGW153" s="21"/>
      <c r="VGX153" s="21"/>
      <c r="VGY153" s="21"/>
      <c r="VGZ153" s="21"/>
      <c r="VHA153" s="21"/>
      <c r="VHB153" s="21"/>
      <c r="VHC153" s="21"/>
      <c r="VHD153" s="21"/>
      <c r="VHE153" s="21"/>
      <c r="VHF153" s="21"/>
      <c r="VHG153" s="21"/>
      <c r="VHH153" s="21"/>
      <c r="VHI153" s="21"/>
      <c r="VHJ153" s="21"/>
      <c r="VHK153" s="21"/>
      <c r="VHL153" s="21"/>
      <c r="VHM153" s="21"/>
      <c r="VHN153" s="21"/>
      <c r="VHO153" s="21"/>
      <c r="VHP153" s="21"/>
      <c r="VHQ153" s="21"/>
      <c r="VHR153" s="21"/>
      <c r="VHS153" s="21"/>
      <c r="VHT153" s="21"/>
      <c r="VHU153" s="21"/>
      <c r="VHV153" s="21"/>
      <c r="VHW153" s="21"/>
      <c r="VHX153" s="21"/>
      <c r="VHY153" s="21"/>
      <c r="VHZ153" s="21"/>
      <c r="VIA153" s="21"/>
      <c r="VIB153" s="21"/>
      <c r="VIC153" s="21"/>
      <c r="VID153" s="21"/>
      <c r="VIE153" s="21"/>
      <c r="VIF153" s="21"/>
      <c r="VIG153" s="21"/>
      <c r="VIH153" s="21"/>
      <c r="VII153" s="21"/>
      <c r="VIJ153" s="21"/>
      <c r="VIK153" s="21"/>
      <c r="VIL153" s="21"/>
      <c r="VIM153" s="21"/>
      <c r="VIN153" s="21"/>
      <c r="VIO153" s="21"/>
      <c r="VIP153" s="21"/>
      <c r="VIQ153" s="21"/>
      <c r="VIR153" s="21"/>
      <c r="VIS153" s="21"/>
      <c r="VIT153" s="21"/>
      <c r="VIU153" s="21"/>
      <c r="VIV153" s="21"/>
      <c r="VIW153" s="21"/>
      <c r="VIX153" s="21"/>
      <c r="VIY153" s="21"/>
      <c r="VIZ153" s="21"/>
      <c r="VJA153" s="21"/>
      <c r="VJB153" s="21"/>
      <c r="VJC153" s="21"/>
      <c r="VJD153" s="21"/>
      <c r="VJE153" s="21"/>
      <c r="VJF153" s="21"/>
      <c r="VJG153" s="21"/>
      <c r="VJH153" s="21"/>
      <c r="VJI153" s="21"/>
      <c r="VJJ153" s="21"/>
      <c r="VJK153" s="21"/>
      <c r="VJL153" s="21"/>
      <c r="VJM153" s="21"/>
      <c r="VJN153" s="21"/>
      <c r="VJO153" s="21"/>
      <c r="VJP153" s="21"/>
      <c r="VJQ153" s="21"/>
      <c r="VJR153" s="21"/>
      <c r="VJS153" s="21"/>
      <c r="VJT153" s="21"/>
      <c r="VJU153" s="21"/>
      <c r="VJV153" s="21"/>
      <c r="VJW153" s="21"/>
      <c r="VJX153" s="21"/>
      <c r="VJY153" s="21"/>
      <c r="VJZ153" s="21"/>
      <c r="VKA153" s="21"/>
      <c r="VKB153" s="21"/>
      <c r="VKC153" s="21"/>
      <c r="VKD153" s="21"/>
      <c r="VKE153" s="21"/>
      <c r="VKF153" s="21"/>
      <c r="VKG153" s="21"/>
      <c r="VKH153" s="21"/>
      <c r="VKI153" s="21"/>
      <c r="VKJ153" s="21"/>
      <c r="VKK153" s="21"/>
      <c r="VKL153" s="21"/>
      <c r="VKM153" s="21"/>
      <c r="VKN153" s="21"/>
      <c r="VKO153" s="21"/>
      <c r="VKP153" s="21"/>
      <c r="VKQ153" s="21"/>
      <c r="VKR153" s="21"/>
      <c r="VKS153" s="21"/>
      <c r="VKT153" s="21"/>
      <c r="VKU153" s="21"/>
      <c r="VKV153" s="21"/>
      <c r="VKW153" s="21"/>
      <c r="VKX153" s="21"/>
      <c r="VKY153" s="21"/>
      <c r="VKZ153" s="21"/>
      <c r="VLA153" s="21"/>
      <c r="VLB153" s="21"/>
      <c r="VLC153" s="21"/>
      <c r="VLD153" s="21"/>
      <c r="VLE153" s="21"/>
      <c r="VLF153" s="21"/>
      <c r="VLG153" s="21"/>
      <c r="VLH153" s="21"/>
      <c r="VLI153" s="21"/>
      <c r="VLJ153" s="21"/>
      <c r="VLK153" s="21"/>
      <c r="VLL153" s="21"/>
      <c r="VLM153" s="21"/>
      <c r="VLN153" s="21"/>
      <c r="VLO153" s="21"/>
      <c r="VLP153" s="21"/>
      <c r="VLQ153" s="21"/>
      <c r="VLR153" s="21"/>
      <c r="VLS153" s="21"/>
      <c r="VLT153" s="21"/>
      <c r="VLU153" s="21"/>
      <c r="VLV153" s="21"/>
      <c r="VLW153" s="21"/>
      <c r="VLX153" s="21"/>
      <c r="VLY153" s="21"/>
      <c r="VLZ153" s="21"/>
      <c r="VMA153" s="21"/>
      <c r="VMB153" s="21"/>
      <c r="VMC153" s="21"/>
      <c r="VMD153" s="21"/>
      <c r="VME153" s="21"/>
      <c r="VMF153" s="21"/>
      <c r="VMG153" s="21"/>
      <c r="VMH153" s="21"/>
      <c r="VMI153" s="21"/>
      <c r="VMJ153" s="21"/>
      <c r="VMK153" s="21"/>
      <c r="VML153" s="21"/>
      <c r="VMM153" s="21"/>
      <c r="VMN153" s="21"/>
      <c r="VMO153" s="21"/>
      <c r="VMP153" s="21"/>
      <c r="VMQ153" s="21"/>
      <c r="VMR153" s="21"/>
      <c r="VMS153" s="21"/>
      <c r="VMT153" s="21"/>
      <c r="VMU153" s="21"/>
      <c r="VMV153" s="21"/>
      <c r="VMW153" s="21"/>
      <c r="VMX153" s="21"/>
      <c r="VMY153" s="21"/>
      <c r="VMZ153" s="21"/>
      <c r="VNA153" s="21"/>
      <c r="VNB153" s="21"/>
      <c r="VNC153" s="21"/>
      <c r="VND153" s="21"/>
      <c r="VNE153" s="21"/>
      <c r="VNF153" s="21"/>
      <c r="VNG153" s="21"/>
      <c r="VNH153" s="21"/>
      <c r="VNI153" s="21"/>
      <c r="VNJ153" s="21"/>
      <c r="VNK153" s="21"/>
      <c r="VNL153" s="21"/>
      <c r="VNM153" s="21"/>
      <c r="VNN153" s="21"/>
      <c r="VNO153" s="21"/>
      <c r="VNP153" s="21"/>
      <c r="VNQ153" s="21"/>
      <c r="VNR153" s="21"/>
      <c r="VNS153" s="21"/>
      <c r="VNT153" s="21"/>
      <c r="VNU153" s="21"/>
      <c r="VNV153" s="21"/>
      <c r="VNW153" s="21"/>
      <c r="VNX153" s="21"/>
      <c r="VNY153" s="21"/>
      <c r="VNZ153" s="21"/>
      <c r="VOA153" s="21"/>
      <c r="VOB153" s="21"/>
      <c r="VOC153" s="21"/>
      <c r="VOD153" s="21"/>
      <c r="VOE153" s="21"/>
      <c r="VOF153" s="21"/>
      <c r="VOG153" s="21"/>
      <c r="VOH153" s="21"/>
      <c r="VOI153" s="21"/>
      <c r="VOJ153" s="21"/>
      <c r="VOK153" s="21"/>
      <c r="VOL153" s="21"/>
      <c r="VOM153" s="21"/>
      <c r="VON153" s="21"/>
      <c r="VOO153" s="21"/>
      <c r="VOP153" s="21"/>
      <c r="VOQ153" s="21"/>
      <c r="VOR153" s="21"/>
      <c r="VOS153" s="21"/>
      <c r="VOT153" s="21"/>
      <c r="VOU153" s="21"/>
      <c r="VOV153" s="21"/>
      <c r="VOW153" s="21"/>
      <c r="VOX153" s="21"/>
      <c r="VOY153" s="21"/>
      <c r="VOZ153" s="21"/>
      <c r="VPA153" s="21"/>
      <c r="VPB153" s="21"/>
      <c r="VPC153" s="21"/>
      <c r="VPD153" s="21"/>
      <c r="VPE153" s="21"/>
      <c r="VPF153" s="21"/>
      <c r="VPG153" s="21"/>
      <c r="VPH153" s="21"/>
      <c r="VPI153" s="21"/>
      <c r="VPJ153" s="21"/>
      <c r="VPK153" s="21"/>
      <c r="VPL153" s="21"/>
      <c r="VPM153" s="21"/>
      <c r="VPN153" s="21"/>
      <c r="VPO153" s="21"/>
      <c r="VPP153" s="21"/>
      <c r="VPQ153" s="21"/>
      <c r="VPR153" s="21"/>
      <c r="VPS153" s="21"/>
      <c r="VPT153" s="21"/>
      <c r="VPU153" s="21"/>
      <c r="VPV153" s="21"/>
      <c r="VPW153" s="21"/>
      <c r="VPX153" s="21"/>
      <c r="VPY153" s="21"/>
      <c r="VPZ153" s="21"/>
      <c r="VQA153" s="21"/>
      <c r="VQB153" s="21"/>
      <c r="VQC153" s="21"/>
      <c r="VQD153" s="21"/>
      <c r="VQE153" s="21"/>
      <c r="VQF153" s="21"/>
      <c r="VQG153" s="21"/>
      <c r="VQH153" s="21"/>
      <c r="VQI153" s="21"/>
      <c r="VQJ153" s="21"/>
      <c r="VQK153" s="21"/>
      <c r="VQL153" s="21"/>
      <c r="VQM153" s="21"/>
      <c r="VQN153" s="21"/>
      <c r="VQO153" s="21"/>
      <c r="VQP153" s="21"/>
      <c r="VQQ153" s="21"/>
      <c r="VQR153" s="21"/>
      <c r="VQS153" s="21"/>
      <c r="VQT153" s="21"/>
      <c r="VQU153" s="21"/>
      <c r="VQV153" s="21"/>
      <c r="VQW153" s="21"/>
      <c r="VQX153" s="21"/>
      <c r="VQY153" s="21"/>
      <c r="VQZ153" s="21"/>
      <c r="VRA153" s="21"/>
      <c r="VRB153" s="21"/>
      <c r="VRC153" s="21"/>
      <c r="VRD153" s="21"/>
      <c r="VRE153" s="21"/>
      <c r="VRF153" s="21"/>
      <c r="VRG153" s="21"/>
      <c r="VRH153" s="21"/>
      <c r="VRI153" s="21"/>
      <c r="VRJ153" s="21"/>
      <c r="VRK153" s="21"/>
      <c r="VRL153" s="21"/>
      <c r="VRM153" s="21"/>
      <c r="VRN153" s="21"/>
      <c r="VRO153" s="21"/>
      <c r="VRP153" s="21"/>
      <c r="VRQ153" s="21"/>
      <c r="VRR153" s="21"/>
      <c r="VRS153" s="21"/>
      <c r="VRT153" s="21"/>
      <c r="VRU153" s="21"/>
      <c r="VRV153" s="21"/>
      <c r="VRW153" s="21"/>
      <c r="VRX153" s="21"/>
      <c r="VRY153" s="21"/>
      <c r="VRZ153" s="21"/>
      <c r="VSA153" s="21"/>
      <c r="VSB153" s="21"/>
      <c r="VSC153" s="21"/>
      <c r="VSD153" s="21"/>
      <c r="VSE153" s="21"/>
      <c r="VSF153" s="21"/>
      <c r="VSG153" s="21"/>
      <c r="VSH153" s="21"/>
      <c r="VSI153" s="21"/>
      <c r="VSJ153" s="21"/>
      <c r="VSK153" s="21"/>
      <c r="VSL153" s="21"/>
      <c r="VSM153" s="21"/>
      <c r="VSN153" s="21"/>
      <c r="VSO153" s="21"/>
      <c r="VSP153" s="21"/>
      <c r="VSQ153" s="21"/>
      <c r="VSR153" s="21"/>
      <c r="VSS153" s="21"/>
      <c r="VST153" s="21"/>
      <c r="VSU153" s="21"/>
      <c r="VSV153" s="21"/>
      <c r="VSW153" s="21"/>
      <c r="VSX153" s="21"/>
      <c r="VSY153" s="21"/>
      <c r="VSZ153" s="21"/>
      <c r="VTA153" s="21"/>
      <c r="VTB153" s="21"/>
      <c r="VTC153" s="21"/>
      <c r="VTD153" s="21"/>
      <c r="VTE153" s="21"/>
      <c r="VTF153" s="21"/>
      <c r="VTG153" s="21"/>
      <c r="VTH153" s="21"/>
      <c r="VTI153" s="21"/>
      <c r="VTJ153" s="21"/>
      <c r="VTK153" s="21"/>
      <c r="VTL153" s="21"/>
      <c r="VTM153" s="21"/>
      <c r="VTN153" s="21"/>
      <c r="VTO153" s="21"/>
      <c r="VTP153" s="21"/>
      <c r="VTQ153" s="21"/>
      <c r="VTR153" s="21"/>
      <c r="VTS153" s="21"/>
      <c r="VTT153" s="21"/>
      <c r="VTU153" s="21"/>
      <c r="VTV153" s="21"/>
      <c r="VTW153" s="21"/>
      <c r="VTX153" s="21"/>
      <c r="VTY153" s="21"/>
      <c r="VTZ153" s="21"/>
      <c r="VUA153" s="21"/>
      <c r="VUB153" s="21"/>
      <c r="VUC153" s="21"/>
      <c r="VUD153" s="21"/>
      <c r="VUE153" s="21"/>
      <c r="VUF153" s="21"/>
      <c r="VUG153" s="21"/>
      <c r="VUH153" s="21"/>
      <c r="VUI153" s="21"/>
      <c r="VUJ153" s="21"/>
      <c r="VUK153" s="21"/>
      <c r="VUL153" s="21"/>
      <c r="VUM153" s="21"/>
      <c r="VUN153" s="21"/>
      <c r="VUO153" s="21"/>
      <c r="VUP153" s="21"/>
      <c r="VUQ153" s="21"/>
      <c r="VUR153" s="21"/>
      <c r="VUS153" s="21"/>
      <c r="VUT153" s="21"/>
      <c r="VUU153" s="21"/>
      <c r="VUV153" s="21"/>
      <c r="VUW153" s="21"/>
      <c r="VUX153" s="21"/>
      <c r="VUY153" s="21"/>
      <c r="VUZ153" s="21"/>
      <c r="VVA153" s="21"/>
      <c r="VVB153" s="21"/>
      <c r="VVC153" s="21"/>
      <c r="VVD153" s="21"/>
      <c r="VVE153" s="21"/>
      <c r="VVF153" s="21"/>
      <c r="VVG153" s="21"/>
      <c r="VVH153" s="21"/>
      <c r="VVI153" s="21"/>
      <c r="VVJ153" s="21"/>
      <c r="VVK153" s="21"/>
      <c r="VVL153" s="21"/>
      <c r="VVM153" s="21"/>
      <c r="VVN153" s="21"/>
      <c r="VVO153" s="21"/>
      <c r="VVP153" s="21"/>
      <c r="VVQ153" s="21"/>
      <c r="VVR153" s="21"/>
      <c r="VVS153" s="21"/>
      <c r="VVT153" s="21"/>
      <c r="VVU153" s="21"/>
      <c r="VVV153" s="21"/>
      <c r="VVW153" s="21"/>
      <c r="VVX153" s="21"/>
      <c r="VVY153" s="21"/>
      <c r="VVZ153" s="21"/>
      <c r="VWA153" s="21"/>
      <c r="VWB153" s="21"/>
      <c r="VWC153" s="21"/>
      <c r="VWD153" s="21"/>
      <c r="VWE153" s="21"/>
      <c r="VWF153" s="21"/>
      <c r="VWG153" s="21"/>
      <c r="VWH153" s="21"/>
      <c r="VWI153" s="21"/>
      <c r="VWJ153" s="21"/>
      <c r="VWK153" s="21"/>
      <c r="VWL153" s="21"/>
      <c r="VWM153" s="21"/>
      <c r="VWN153" s="21"/>
      <c r="VWO153" s="21"/>
      <c r="VWP153" s="21"/>
      <c r="VWQ153" s="21"/>
      <c r="VWR153" s="21"/>
      <c r="VWS153" s="21"/>
      <c r="VWT153" s="21"/>
      <c r="VWU153" s="21"/>
      <c r="VWV153" s="21"/>
      <c r="VWW153" s="21"/>
      <c r="VWX153" s="21"/>
      <c r="VWY153" s="21"/>
      <c r="VWZ153" s="21"/>
      <c r="VXA153" s="21"/>
      <c r="VXB153" s="21"/>
      <c r="VXC153" s="21"/>
      <c r="VXD153" s="21"/>
      <c r="VXE153" s="21"/>
      <c r="VXF153" s="21"/>
      <c r="VXG153" s="21"/>
      <c r="VXH153" s="21"/>
      <c r="VXI153" s="21"/>
      <c r="VXJ153" s="21"/>
      <c r="VXK153" s="21"/>
      <c r="VXL153" s="21"/>
      <c r="VXM153" s="21"/>
      <c r="VXN153" s="21"/>
      <c r="VXO153" s="21"/>
      <c r="VXP153" s="21"/>
      <c r="VXQ153" s="21"/>
      <c r="VXR153" s="21"/>
      <c r="VXS153" s="21"/>
      <c r="VXT153" s="21"/>
      <c r="VXU153" s="21"/>
      <c r="VXV153" s="21"/>
      <c r="VXW153" s="21"/>
      <c r="VXX153" s="21"/>
      <c r="VXY153" s="21"/>
      <c r="VXZ153" s="21"/>
      <c r="VYA153" s="21"/>
      <c r="VYB153" s="21"/>
      <c r="VYC153" s="21"/>
      <c r="VYD153" s="21"/>
      <c r="VYE153" s="21"/>
      <c r="VYF153" s="21"/>
      <c r="VYG153" s="21"/>
      <c r="VYH153" s="21"/>
      <c r="VYI153" s="21"/>
      <c r="VYJ153" s="21"/>
      <c r="VYK153" s="21"/>
      <c r="VYL153" s="21"/>
      <c r="VYM153" s="21"/>
      <c r="VYN153" s="21"/>
      <c r="VYO153" s="21"/>
      <c r="VYP153" s="21"/>
      <c r="VYQ153" s="21"/>
      <c r="VYR153" s="21"/>
      <c r="VYS153" s="21"/>
      <c r="VYT153" s="21"/>
      <c r="VYU153" s="21"/>
      <c r="VYV153" s="21"/>
      <c r="VYW153" s="21"/>
      <c r="VYX153" s="21"/>
      <c r="VYY153" s="21"/>
      <c r="VYZ153" s="21"/>
      <c r="VZA153" s="21"/>
      <c r="VZB153" s="21"/>
      <c r="VZC153" s="21"/>
      <c r="VZD153" s="21"/>
      <c r="VZE153" s="21"/>
      <c r="VZF153" s="21"/>
      <c r="VZG153" s="21"/>
      <c r="VZH153" s="21"/>
      <c r="VZI153" s="21"/>
      <c r="VZJ153" s="21"/>
      <c r="VZK153" s="21"/>
      <c r="VZL153" s="21"/>
      <c r="VZM153" s="21"/>
      <c r="VZN153" s="21"/>
      <c r="VZO153" s="21"/>
      <c r="VZP153" s="21"/>
      <c r="VZQ153" s="21"/>
      <c r="VZR153" s="21"/>
      <c r="VZS153" s="21"/>
      <c r="VZT153" s="21"/>
      <c r="VZU153" s="21"/>
      <c r="VZV153" s="21"/>
      <c r="VZW153" s="21"/>
      <c r="VZX153" s="21"/>
      <c r="VZY153" s="21"/>
      <c r="VZZ153" s="21"/>
      <c r="WAA153" s="21"/>
      <c r="WAB153" s="21"/>
      <c r="WAC153" s="21"/>
      <c r="WAD153" s="21"/>
      <c r="WAE153" s="21"/>
      <c r="WAF153" s="21"/>
      <c r="WAG153" s="21"/>
      <c r="WAH153" s="21"/>
      <c r="WAI153" s="21"/>
      <c r="WAJ153" s="21"/>
      <c r="WAK153" s="21"/>
      <c r="WAL153" s="21"/>
      <c r="WAM153" s="21"/>
      <c r="WAN153" s="21"/>
      <c r="WAO153" s="21"/>
      <c r="WAP153" s="21"/>
      <c r="WAQ153" s="21"/>
      <c r="WAR153" s="21"/>
      <c r="WAS153" s="21"/>
      <c r="WAT153" s="21"/>
      <c r="WAU153" s="21"/>
      <c r="WAV153" s="21"/>
      <c r="WAW153" s="21"/>
      <c r="WAX153" s="21"/>
      <c r="WAY153" s="21"/>
      <c r="WAZ153" s="21"/>
      <c r="WBA153" s="21"/>
      <c r="WBB153" s="21"/>
      <c r="WBC153" s="21"/>
      <c r="WBD153" s="21"/>
      <c r="WBE153" s="21"/>
      <c r="WBF153" s="21"/>
      <c r="WBG153" s="21"/>
      <c r="WBH153" s="21"/>
      <c r="WBI153" s="21"/>
      <c r="WBJ153" s="21"/>
      <c r="WBK153" s="21"/>
      <c r="WBL153" s="21"/>
      <c r="WBM153" s="21"/>
      <c r="WBN153" s="21"/>
      <c r="WBO153" s="21"/>
      <c r="WBP153" s="21"/>
      <c r="WBQ153" s="21"/>
      <c r="WBR153" s="21"/>
      <c r="WBS153" s="21"/>
      <c r="WBT153" s="21"/>
      <c r="WBU153" s="21"/>
      <c r="WBV153" s="21"/>
      <c r="WBW153" s="21"/>
      <c r="WBX153" s="21"/>
      <c r="WBY153" s="21"/>
      <c r="WBZ153" s="21"/>
      <c r="WCA153" s="21"/>
      <c r="WCB153" s="21"/>
      <c r="WCC153" s="21"/>
      <c r="WCD153" s="21"/>
      <c r="WCE153" s="21"/>
      <c r="WCF153" s="21"/>
      <c r="WCG153" s="21"/>
      <c r="WCH153" s="21"/>
      <c r="WCI153" s="21"/>
      <c r="WCJ153" s="21"/>
      <c r="WCK153" s="21"/>
      <c r="WCL153" s="21"/>
      <c r="WCM153" s="21"/>
      <c r="WCN153" s="21"/>
      <c r="WCO153" s="21"/>
      <c r="WCP153" s="21"/>
      <c r="WCQ153" s="21"/>
      <c r="WCR153" s="21"/>
      <c r="WCS153" s="21"/>
      <c r="WCT153" s="21"/>
      <c r="WCU153" s="21"/>
      <c r="WCV153" s="21"/>
      <c r="WCW153" s="21"/>
      <c r="WCX153" s="21"/>
      <c r="WCY153" s="21"/>
      <c r="WCZ153" s="21"/>
      <c r="WDA153" s="21"/>
      <c r="WDB153" s="21"/>
      <c r="WDC153" s="21"/>
      <c r="WDD153" s="21"/>
      <c r="WDE153" s="21"/>
      <c r="WDF153" s="21"/>
      <c r="WDG153" s="21"/>
      <c r="WDH153" s="21"/>
      <c r="WDI153" s="21"/>
      <c r="WDJ153" s="21"/>
      <c r="WDK153" s="21"/>
      <c r="WDL153" s="21"/>
      <c r="WDM153" s="21"/>
      <c r="WDN153" s="21"/>
      <c r="WDO153" s="21"/>
      <c r="WDP153" s="21"/>
      <c r="WDQ153" s="21"/>
      <c r="WDR153" s="21"/>
      <c r="WDS153" s="21"/>
      <c r="WDT153" s="21"/>
      <c r="WDU153" s="21"/>
      <c r="WDV153" s="21"/>
      <c r="WDW153" s="21"/>
      <c r="WDX153" s="21"/>
      <c r="WDY153" s="21"/>
      <c r="WDZ153" s="21"/>
      <c r="WEA153" s="21"/>
      <c r="WEB153" s="21"/>
      <c r="WEC153" s="21"/>
      <c r="WED153" s="21"/>
      <c r="WEE153" s="21"/>
      <c r="WEF153" s="21"/>
      <c r="WEG153" s="21"/>
      <c r="WEH153" s="21"/>
      <c r="WEI153" s="21"/>
      <c r="WEJ153" s="21"/>
      <c r="WEK153" s="21"/>
      <c r="WEL153" s="21"/>
      <c r="WEM153" s="21"/>
      <c r="WEN153" s="21"/>
      <c r="WEO153" s="21"/>
      <c r="WEP153" s="21"/>
      <c r="WEQ153" s="21"/>
      <c r="WER153" s="21"/>
      <c r="WES153" s="21"/>
      <c r="WET153" s="21"/>
      <c r="WEU153" s="21"/>
      <c r="WEV153" s="21"/>
      <c r="WEW153" s="21"/>
      <c r="WEX153" s="21"/>
      <c r="WEY153" s="21"/>
      <c r="WEZ153" s="21"/>
      <c r="WFA153" s="21"/>
      <c r="WFB153" s="21"/>
      <c r="WFC153" s="21"/>
      <c r="WFD153" s="21"/>
      <c r="WFE153" s="21"/>
      <c r="WFF153" s="21"/>
      <c r="WFG153" s="21"/>
      <c r="WFH153" s="21"/>
      <c r="WFI153" s="21"/>
      <c r="WFJ153" s="21"/>
      <c r="WFK153" s="21"/>
      <c r="WFL153" s="21"/>
      <c r="WFM153" s="21"/>
      <c r="WFN153" s="21"/>
      <c r="WFO153" s="21"/>
      <c r="WFP153" s="21"/>
      <c r="WFQ153" s="21"/>
      <c r="WFR153" s="21"/>
      <c r="WFS153" s="21"/>
      <c r="WFT153" s="21"/>
      <c r="WFU153" s="21"/>
      <c r="WFV153" s="21"/>
      <c r="WFW153" s="21"/>
      <c r="WFX153" s="21"/>
      <c r="WFY153" s="21"/>
      <c r="WFZ153" s="21"/>
      <c r="WGA153" s="21"/>
      <c r="WGB153" s="21"/>
      <c r="WGC153" s="21"/>
      <c r="WGD153" s="21"/>
      <c r="WGE153" s="21"/>
      <c r="WGF153" s="21"/>
      <c r="WGG153" s="21"/>
      <c r="WGH153" s="21"/>
      <c r="WGI153" s="21"/>
      <c r="WGJ153" s="21"/>
      <c r="WGK153" s="21"/>
      <c r="WGL153" s="21"/>
      <c r="WGM153" s="21"/>
      <c r="WGN153" s="21"/>
      <c r="WGO153" s="21"/>
      <c r="WGP153" s="21"/>
      <c r="WGQ153" s="21"/>
      <c r="WGR153" s="21"/>
      <c r="WGS153" s="21"/>
      <c r="WGT153" s="21"/>
      <c r="WGU153" s="21"/>
      <c r="WGV153" s="21"/>
      <c r="WGW153" s="21"/>
      <c r="WGX153" s="21"/>
      <c r="WGY153" s="21"/>
      <c r="WGZ153" s="21"/>
      <c r="WHA153" s="21"/>
      <c r="WHB153" s="21"/>
      <c r="WHC153" s="21"/>
      <c r="WHD153" s="21"/>
      <c r="WHE153" s="21"/>
      <c r="WHF153" s="21"/>
      <c r="WHG153" s="21"/>
      <c r="WHH153" s="21"/>
      <c r="WHI153" s="21"/>
      <c r="WHJ153" s="21"/>
      <c r="WHK153" s="21"/>
      <c r="WHL153" s="21"/>
      <c r="WHM153" s="21"/>
      <c r="WHN153" s="21"/>
      <c r="WHO153" s="21"/>
      <c r="WHP153" s="21"/>
      <c r="WHQ153" s="21"/>
      <c r="WHR153" s="21"/>
      <c r="WHS153" s="21"/>
      <c r="WHT153" s="21"/>
      <c r="WHU153" s="21"/>
      <c r="WHV153" s="21"/>
      <c r="WHW153" s="21"/>
      <c r="WHX153" s="21"/>
      <c r="WHY153" s="21"/>
      <c r="WHZ153" s="21"/>
      <c r="WIA153" s="21"/>
      <c r="WIB153" s="21"/>
      <c r="WIC153" s="21"/>
      <c r="WID153" s="21"/>
      <c r="WIE153" s="21"/>
      <c r="WIF153" s="21"/>
      <c r="WIG153" s="21"/>
      <c r="WIH153" s="21"/>
      <c r="WII153" s="21"/>
      <c r="WIJ153" s="21"/>
      <c r="WIK153" s="21"/>
      <c r="WIL153" s="21"/>
      <c r="WIM153" s="21"/>
      <c r="WIN153" s="21"/>
      <c r="WIO153" s="21"/>
      <c r="WIP153" s="21"/>
      <c r="WIQ153" s="21"/>
      <c r="WIR153" s="21"/>
      <c r="WIS153" s="21"/>
      <c r="WIT153" s="21"/>
      <c r="WIU153" s="21"/>
      <c r="WIV153" s="21"/>
      <c r="WIW153" s="21"/>
      <c r="WIX153" s="21"/>
      <c r="WIY153" s="21"/>
      <c r="WIZ153" s="21"/>
      <c r="WJA153" s="21"/>
      <c r="WJB153" s="21"/>
      <c r="WJC153" s="21"/>
      <c r="WJD153" s="21"/>
      <c r="WJE153" s="21"/>
      <c r="WJF153" s="21"/>
      <c r="WJG153" s="21"/>
      <c r="WJH153" s="21"/>
      <c r="WJI153" s="21"/>
      <c r="WJJ153" s="21"/>
      <c r="WJK153" s="21"/>
      <c r="WJL153" s="21"/>
      <c r="WJM153" s="21"/>
      <c r="WJN153" s="21"/>
      <c r="WJO153" s="21"/>
      <c r="WJP153" s="21"/>
      <c r="WJQ153" s="21"/>
      <c r="WJR153" s="21"/>
      <c r="WJS153" s="21"/>
      <c r="WJT153" s="21"/>
      <c r="WJU153" s="21"/>
      <c r="WJV153" s="21"/>
      <c r="WJW153" s="21"/>
      <c r="WJX153" s="21"/>
      <c r="WJY153" s="21"/>
      <c r="WJZ153" s="21"/>
      <c r="WKA153" s="21"/>
      <c r="WKB153" s="21"/>
      <c r="WKC153" s="21"/>
      <c r="WKD153" s="21"/>
      <c r="WKE153" s="21"/>
      <c r="WKF153" s="21"/>
      <c r="WKG153" s="21"/>
      <c r="WKH153" s="21"/>
      <c r="WKI153" s="21"/>
      <c r="WKJ153" s="21"/>
      <c r="WKK153" s="21"/>
      <c r="WKL153" s="21"/>
      <c r="WKM153" s="21"/>
      <c r="WKN153" s="21"/>
      <c r="WKO153" s="21"/>
      <c r="WKP153" s="21"/>
      <c r="WKQ153" s="21"/>
      <c r="WKR153" s="21"/>
      <c r="WKS153" s="21"/>
      <c r="WKT153" s="21"/>
      <c r="WKU153" s="21"/>
      <c r="WKV153" s="21"/>
      <c r="WKW153" s="21"/>
      <c r="WKX153" s="21"/>
      <c r="WKY153" s="21"/>
      <c r="WKZ153" s="21"/>
      <c r="WLA153" s="21"/>
      <c r="WLB153" s="21"/>
      <c r="WLC153" s="21"/>
      <c r="WLD153" s="21"/>
      <c r="WLE153" s="21"/>
      <c r="WLF153" s="21"/>
      <c r="WLG153" s="21"/>
      <c r="WLH153" s="21"/>
      <c r="WLI153" s="21"/>
      <c r="WLJ153" s="21"/>
      <c r="WLK153" s="21"/>
      <c r="WLL153" s="21"/>
      <c r="WLM153" s="21"/>
      <c r="WLN153" s="21"/>
      <c r="WLO153" s="21"/>
      <c r="WLP153" s="21"/>
      <c r="WLQ153" s="21"/>
      <c r="WLR153" s="21"/>
      <c r="WLS153" s="21"/>
      <c r="WLT153" s="21"/>
      <c r="WLU153" s="21"/>
      <c r="WLV153" s="21"/>
      <c r="WLW153" s="21"/>
      <c r="WLX153" s="21"/>
      <c r="WLY153" s="21"/>
      <c r="WLZ153" s="21"/>
      <c r="WMA153" s="21"/>
      <c r="WMB153" s="21"/>
      <c r="WMC153" s="21"/>
      <c r="WMD153" s="21"/>
      <c r="WME153" s="21"/>
      <c r="WMF153" s="21"/>
      <c r="WMG153" s="21"/>
      <c r="WMH153" s="21"/>
      <c r="WMI153" s="21"/>
      <c r="WMJ153" s="21"/>
      <c r="WMK153" s="21"/>
      <c r="WML153" s="21"/>
      <c r="WMM153" s="21"/>
      <c r="WMN153" s="21"/>
      <c r="WMO153" s="21"/>
      <c r="WMP153" s="21"/>
      <c r="WMQ153" s="21"/>
      <c r="WMR153" s="21"/>
      <c r="WMS153" s="21"/>
      <c r="WMT153" s="21"/>
      <c r="WMU153" s="21"/>
      <c r="WMV153" s="21"/>
      <c r="WMW153" s="21"/>
      <c r="WMX153" s="21"/>
      <c r="WMY153" s="21"/>
      <c r="WMZ153" s="21"/>
      <c r="WNA153" s="21"/>
      <c r="WNB153" s="21"/>
      <c r="WNC153" s="21"/>
      <c r="WND153" s="21"/>
      <c r="WNE153" s="21"/>
      <c r="WNF153" s="21"/>
      <c r="WNG153" s="21"/>
      <c r="WNH153" s="21"/>
      <c r="WNI153" s="21"/>
      <c r="WNJ153" s="21"/>
      <c r="WNK153" s="21"/>
      <c r="WNL153" s="21"/>
      <c r="WNM153" s="21"/>
      <c r="WNN153" s="21"/>
      <c r="WNO153" s="21"/>
      <c r="WNP153" s="21"/>
      <c r="WNQ153" s="21"/>
      <c r="WNR153" s="21"/>
      <c r="WNS153" s="21"/>
      <c r="WNT153" s="21"/>
      <c r="WNU153" s="21"/>
      <c r="WNV153" s="21"/>
      <c r="WNW153" s="21"/>
      <c r="WNX153" s="21"/>
      <c r="WNY153" s="21"/>
      <c r="WNZ153" s="21"/>
      <c r="WOA153" s="21"/>
      <c r="WOB153" s="21"/>
      <c r="WOC153" s="21"/>
      <c r="WOD153" s="21"/>
      <c r="WOE153" s="21"/>
      <c r="WOF153" s="21"/>
      <c r="WOG153" s="21"/>
      <c r="WOH153" s="21"/>
      <c r="WOI153" s="21"/>
      <c r="WOJ153" s="21"/>
      <c r="WOK153" s="21"/>
      <c r="WOL153" s="21"/>
      <c r="WOM153" s="21"/>
      <c r="WON153" s="21"/>
      <c r="WOO153" s="21"/>
      <c r="WOP153" s="21"/>
      <c r="WOQ153" s="21"/>
      <c r="WOR153" s="21"/>
      <c r="WOS153" s="21"/>
      <c r="WOT153" s="21"/>
      <c r="WOU153" s="21"/>
      <c r="WOV153" s="21"/>
      <c r="WOW153" s="21"/>
      <c r="WOX153" s="21"/>
      <c r="WOY153" s="21"/>
      <c r="WOZ153" s="21"/>
      <c r="WPA153" s="21"/>
      <c r="WPB153" s="21"/>
      <c r="WPC153" s="21"/>
      <c r="WPD153" s="21"/>
      <c r="WPE153" s="21"/>
      <c r="WPF153" s="21"/>
      <c r="WPG153" s="21"/>
      <c r="WPH153" s="21"/>
      <c r="WPI153" s="21"/>
      <c r="WPJ153" s="21"/>
      <c r="WPK153" s="21"/>
      <c r="WPL153" s="21"/>
      <c r="WPM153" s="21"/>
      <c r="WPN153" s="21"/>
      <c r="WPO153" s="21"/>
      <c r="WPP153" s="21"/>
      <c r="WPQ153" s="21"/>
      <c r="WPR153" s="21"/>
      <c r="WPS153" s="21"/>
      <c r="WPT153" s="21"/>
      <c r="WPU153" s="21"/>
      <c r="WPV153" s="21"/>
      <c r="WPW153" s="21"/>
      <c r="WPX153" s="21"/>
      <c r="WPY153" s="21"/>
      <c r="WPZ153" s="21"/>
      <c r="WQA153" s="21"/>
      <c r="WQB153" s="21"/>
      <c r="WQC153" s="21"/>
      <c r="WQD153" s="21"/>
      <c r="WQE153" s="21"/>
      <c r="WQF153" s="21"/>
      <c r="WQG153" s="21"/>
      <c r="WQH153" s="21"/>
      <c r="WQI153" s="21"/>
      <c r="WQJ153" s="21"/>
      <c r="WQK153" s="21"/>
      <c r="WQL153" s="21"/>
      <c r="WQM153" s="21"/>
      <c r="WQN153" s="21"/>
      <c r="WQO153" s="21"/>
      <c r="WQP153" s="21"/>
      <c r="WQQ153" s="21"/>
      <c r="WQR153" s="21"/>
      <c r="WQS153" s="21"/>
      <c r="WQT153" s="21"/>
      <c r="WQU153" s="21"/>
      <c r="WQV153" s="21"/>
      <c r="WQW153" s="21"/>
      <c r="WQX153" s="21"/>
      <c r="WQY153" s="21"/>
      <c r="WQZ153" s="21"/>
      <c r="WRA153" s="21"/>
      <c r="WRB153" s="21"/>
      <c r="WRC153" s="21"/>
      <c r="WRD153" s="21"/>
      <c r="WRE153" s="21"/>
      <c r="WRF153" s="21"/>
      <c r="WRG153" s="21"/>
      <c r="WRH153" s="21"/>
      <c r="WRI153" s="21"/>
      <c r="WRJ153" s="21"/>
      <c r="WRK153" s="21"/>
      <c r="WRL153" s="21"/>
      <c r="WRM153" s="21"/>
      <c r="WRN153" s="21"/>
      <c r="WRO153" s="21"/>
      <c r="WRP153" s="21"/>
      <c r="WRQ153" s="21"/>
      <c r="WRR153" s="21"/>
      <c r="WRS153" s="21"/>
      <c r="WRT153" s="21"/>
      <c r="WRU153" s="21"/>
      <c r="WRV153" s="21"/>
      <c r="WRW153" s="21"/>
      <c r="WRX153" s="21"/>
      <c r="WRY153" s="21"/>
      <c r="WRZ153" s="21"/>
      <c r="WSA153" s="21"/>
      <c r="WSB153" s="21"/>
      <c r="WSC153" s="21"/>
      <c r="WSD153" s="21"/>
      <c r="WSE153" s="21"/>
      <c r="WSF153" s="21"/>
      <c r="WSG153" s="21"/>
      <c r="WSH153" s="21"/>
      <c r="WSI153" s="21"/>
      <c r="WSJ153" s="21"/>
      <c r="WSK153" s="21"/>
      <c r="WSL153" s="21"/>
      <c r="WSM153" s="21"/>
      <c r="WSN153" s="21"/>
      <c r="WSO153" s="21"/>
      <c r="WSP153" s="21"/>
      <c r="WSQ153" s="21"/>
      <c r="WSR153" s="21"/>
      <c r="WSS153" s="21"/>
      <c r="WST153" s="21"/>
      <c r="WSU153" s="21"/>
      <c r="WSV153" s="21"/>
      <c r="WSW153" s="21"/>
      <c r="WSX153" s="21"/>
      <c r="WSY153" s="21"/>
      <c r="WSZ153" s="21"/>
      <c r="WTA153" s="21"/>
      <c r="WTB153" s="21"/>
      <c r="WTC153" s="21"/>
      <c r="WTD153" s="21"/>
      <c r="WTE153" s="21"/>
      <c r="WTF153" s="21"/>
      <c r="WTG153" s="21"/>
      <c r="WTH153" s="21"/>
      <c r="WTI153" s="21"/>
      <c r="WTJ153" s="21"/>
      <c r="WTK153" s="21"/>
      <c r="WTL153" s="21"/>
      <c r="WTM153" s="21"/>
      <c r="WTN153" s="21"/>
      <c r="WTO153" s="21"/>
      <c r="WTP153" s="21"/>
      <c r="WTQ153" s="21"/>
      <c r="WTR153" s="21"/>
      <c r="WTS153" s="21"/>
      <c r="WTT153" s="21"/>
      <c r="WTU153" s="21"/>
      <c r="WTV153" s="21"/>
      <c r="WTW153" s="21"/>
      <c r="WTX153" s="21"/>
      <c r="WTY153" s="21"/>
      <c r="WTZ153" s="21"/>
      <c r="WUA153" s="21"/>
      <c r="WUB153" s="21"/>
      <c r="WUC153" s="21"/>
      <c r="WUD153" s="21"/>
      <c r="WUE153" s="21"/>
      <c r="WUF153" s="21"/>
      <c r="WUG153" s="21"/>
      <c r="WUH153" s="21"/>
      <c r="WUI153" s="21"/>
      <c r="WUJ153" s="21"/>
      <c r="WUK153" s="21"/>
      <c r="WUL153" s="21"/>
      <c r="WUM153" s="21"/>
      <c r="WUN153" s="21"/>
      <c r="WUO153" s="21"/>
      <c r="WUP153" s="21"/>
      <c r="WUQ153" s="21"/>
      <c r="WUR153" s="21"/>
      <c r="WUS153" s="21"/>
      <c r="WUT153" s="21"/>
      <c r="WUU153" s="21"/>
      <c r="WUV153" s="21"/>
      <c r="WUW153" s="21"/>
      <c r="WUX153" s="21"/>
      <c r="WUY153" s="21"/>
      <c r="WUZ153" s="21"/>
      <c r="WVA153" s="21"/>
      <c r="WVB153" s="21"/>
      <c r="WVC153" s="21"/>
      <c r="WVD153" s="21"/>
      <c r="WVE153" s="21"/>
      <c r="WVF153" s="21"/>
      <c r="WVG153" s="21"/>
      <c r="WVH153" s="21"/>
      <c r="WVI153" s="21"/>
      <c r="WVJ153" s="21"/>
      <c r="WVK153" s="21"/>
      <c r="WVL153" s="21"/>
      <c r="WVM153" s="21"/>
      <c r="WVN153" s="21"/>
      <c r="WVO153" s="21"/>
      <c r="WVP153" s="21"/>
      <c r="WVQ153" s="21"/>
      <c r="WVR153" s="21"/>
      <c r="WVS153" s="21"/>
      <c r="WVT153" s="21"/>
      <c r="WVU153" s="21"/>
      <c r="WVV153" s="21"/>
      <c r="WVW153" s="21"/>
      <c r="WVX153" s="21"/>
      <c r="WVY153" s="21"/>
      <c r="WVZ153" s="21"/>
      <c r="WWA153" s="21"/>
      <c r="WWB153" s="21"/>
      <c r="WWC153" s="21"/>
      <c r="WWD153" s="21"/>
      <c r="WWE153" s="21"/>
      <c r="WWF153" s="21"/>
      <c r="WWG153" s="21"/>
      <c r="WWH153" s="21"/>
      <c r="WWI153" s="21"/>
      <c r="WWJ153" s="21"/>
      <c r="WWK153" s="21"/>
      <c r="WWL153" s="21"/>
      <c r="WWM153" s="21"/>
      <c r="WWN153" s="21"/>
      <c r="WWO153" s="21"/>
      <c r="WWP153" s="21"/>
      <c r="WWQ153" s="21"/>
      <c r="WWR153" s="21"/>
      <c r="WWS153" s="21"/>
      <c r="WWT153" s="21"/>
      <c r="WWU153" s="21"/>
      <c r="WWV153" s="21"/>
      <c r="WWW153" s="21"/>
      <c r="WWX153" s="21"/>
      <c r="WWY153" s="21"/>
      <c r="WWZ153" s="21"/>
      <c r="WXA153" s="21"/>
      <c r="WXB153" s="21"/>
      <c r="WXC153" s="21"/>
      <c r="WXD153" s="21"/>
      <c r="WXE153" s="21"/>
      <c r="WXF153" s="21"/>
      <c r="WXG153" s="21"/>
      <c r="WXH153" s="21"/>
      <c r="WXI153" s="21"/>
      <c r="WXJ153" s="21"/>
      <c r="WXK153" s="21"/>
      <c r="WXL153" s="21"/>
      <c r="WXM153" s="21"/>
      <c r="WXN153" s="21"/>
      <c r="WXO153" s="21"/>
      <c r="WXP153" s="21"/>
      <c r="WXQ153" s="21"/>
      <c r="WXR153" s="21"/>
      <c r="WXS153" s="21"/>
      <c r="WXT153" s="21"/>
      <c r="WXU153" s="21"/>
      <c r="WXV153" s="21"/>
      <c r="WXW153" s="21"/>
      <c r="WXX153" s="21"/>
      <c r="WXY153" s="21"/>
      <c r="WXZ153" s="21"/>
      <c r="WYA153" s="21"/>
      <c r="WYB153" s="21"/>
      <c r="WYC153" s="21"/>
      <c r="WYD153" s="21"/>
      <c r="WYE153" s="21"/>
      <c r="WYF153" s="21"/>
      <c r="WYG153" s="21"/>
      <c r="WYH153" s="21"/>
      <c r="WYI153" s="21"/>
      <c r="WYJ153" s="21"/>
      <c r="WYK153" s="21"/>
      <c r="WYL153" s="21"/>
      <c r="WYM153" s="21"/>
      <c r="WYN153" s="21"/>
      <c r="WYO153" s="21"/>
      <c r="WYP153" s="21"/>
      <c r="WYQ153" s="21"/>
      <c r="WYR153" s="21"/>
      <c r="WYS153" s="21"/>
      <c r="WYT153" s="21"/>
      <c r="WYU153" s="21"/>
      <c r="WYV153" s="21"/>
      <c r="WYW153" s="21"/>
      <c r="WYX153" s="21"/>
      <c r="WYY153" s="21"/>
      <c r="WYZ153" s="21"/>
      <c r="WZA153" s="21"/>
      <c r="WZB153" s="21"/>
      <c r="WZC153" s="21"/>
      <c r="WZD153" s="21"/>
      <c r="WZE153" s="21"/>
      <c r="WZF153" s="21"/>
      <c r="WZG153" s="21"/>
      <c r="WZH153" s="21"/>
      <c r="WZI153" s="21"/>
      <c r="WZJ153" s="21"/>
      <c r="WZK153" s="21"/>
      <c r="WZL153" s="21"/>
      <c r="WZM153" s="21"/>
      <c r="WZN153" s="21"/>
      <c r="WZO153" s="21"/>
      <c r="WZP153" s="21"/>
      <c r="WZQ153" s="21"/>
      <c r="WZR153" s="21"/>
      <c r="WZS153" s="21"/>
      <c r="WZT153" s="21"/>
      <c r="WZU153" s="21"/>
      <c r="WZV153" s="21"/>
      <c r="WZW153" s="21"/>
      <c r="WZX153" s="21"/>
      <c r="WZY153" s="21"/>
      <c r="WZZ153" s="21"/>
      <c r="XAA153" s="21"/>
      <c r="XAB153" s="21"/>
      <c r="XAC153" s="21"/>
      <c r="XAD153" s="21"/>
      <c r="XAE153" s="21"/>
      <c r="XAF153" s="21"/>
      <c r="XAG153" s="21"/>
      <c r="XAH153" s="21"/>
      <c r="XAI153" s="21"/>
      <c r="XAJ153" s="21"/>
      <c r="XAK153" s="21"/>
      <c r="XAL153" s="21"/>
      <c r="XAM153" s="21"/>
      <c r="XAN153" s="21"/>
      <c r="XAO153" s="21"/>
      <c r="XAP153" s="21"/>
      <c r="XAQ153" s="21"/>
      <c r="XAR153" s="21"/>
      <c r="XAS153" s="21"/>
      <c r="XAT153" s="21"/>
      <c r="XAU153" s="21"/>
      <c r="XAV153" s="21"/>
      <c r="XAW153" s="21"/>
      <c r="XAX153" s="21"/>
      <c r="XAY153" s="21"/>
      <c r="XAZ153" s="21"/>
      <c r="XBA153" s="21"/>
      <c r="XBB153" s="21"/>
      <c r="XBC153" s="21"/>
      <c r="XBD153" s="21"/>
      <c r="XBE153" s="21"/>
      <c r="XBF153" s="21"/>
      <c r="XBG153" s="21"/>
      <c r="XBH153" s="21"/>
      <c r="XBI153" s="21"/>
      <c r="XBJ153" s="21"/>
      <c r="XBK153" s="21"/>
      <c r="XBL153" s="21"/>
      <c r="XBM153" s="21"/>
      <c r="XBN153" s="21"/>
      <c r="XBO153" s="21"/>
      <c r="XBP153" s="21"/>
      <c r="XBQ153" s="21"/>
      <c r="XBR153" s="21"/>
      <c r="XBS153" s="21"/>
      <c r="XBT153" s="21"/>
      <c r="XBU153" s="21"/>
      <c r="XBV153" s="21"/>
      <c r="XBW153" s="21"/>
      <c r="XBX153" s="21"/>
      <c r="XBY153" s="21"/>
      <c r="XBZ153" s="21"/>
      <c r="XCA153" s="21"/>
      <c r="XCB153" s="21"/>
      <c r="XCC153" s="21"/>
      <c r="XCD153" s="21"/>
      <c r="XCE153" s="21"/>
      <c r="XCF153" s="21"/>
      <c r="XCG153" s="21"/>
      <c r="XCH153" s="21"/>
      <c r="XCI153" s="21"/>
      <c r="XCJ153" s="21"/>
      <c r="XCK153" s="21"/>
      <c r="XCL153" s="21"/>
      <c r="XCM153" s="21"/>
      <c r="XCN153" s="21"/>
      <c r="XCO153" s="21"/>
      <c r="XCP153" s="21"/>
      <c r="XCQ153" s="21"/>
      <c r="XCR153" s="21"/>
      <c r="XCS153" s="21"/>
      <c r="XCT153" s="21"/>
      <c r="XCU153" s="21"/>
      <c r="XCV153" s="21"/>
      <c r="XCW153" s="21"/>
      <c r="XCX153" s="21"/>
      <c r="XCY153" s="21"/>
      <c r="XCZ153" s="21"/>
      <c r="XDA153" s="21"/>
      <c r="XDB153" s="21"/>
      <c r="XDC153" s="21"/>
      <c r="XDD153" s="21"/>
      <c r="XDE153" s="21"/>
      <c r="XDF153" s="21"/>
      <c r="XDG153" s="21"/>
      <c r="XDH153" s="21"/>
      <c r="XDI153" s="21"/>
      <c r="XDJ153" s="21"/>
      <c r="XDK153" s="21"/>
      <c r="XDL153" s="21"/>
      <c r="XDM153" s="21"/>
      <c r="XDN153" s="21"/>
      <c r="XDO153" s="21"/>
      <c r="XDP153" s="21"/>
      <c r="XDQ153" s="21"/>
      <c r="XDR153" s="21"/>
      <c r="XDS153" s="21"/>
      <c r="XDT153" s="21"/>
      <c r="XDU153" s="21"/>
      <c r="XDV153" s="21"/>
      <c r="XDW153" s="21"/>
      <c r="XDX153" s="21"/>
      <c r="XDY153" s="21"/>
      <c r="XDZ153" s="21"/>
      <c r="XEA153" s="21"/>
      <c r="XEB153" s="21"/>
      <c r="XEC153" s="21"/>
      <c r="XED153" s="21"/>
      <c r="XEE153" s="21"/>
      <c r="XEF153" s="21"/>
      <c r="XEG153" s="21"/>
      <c r="XEH153" s="21"/>
      <c r="XEI153" s="21"/>
      <c r="XEJ153" s="21"/>
      <c r="XEK153" s="21"/>
      <c r="XEL153" s="21"/>
      <c r="XEM153" s="21"/>
      <c r="XEN153" s="21"/>
      <c r="XEO153" s="21"/>
      <c r="XEP153" s="21"/>
      <c r="XEQ153" s="21"/>
      <c r="XER153" s="21"/>
      <c r="XES153" s="21"/>
      <c r="XET153" s="21"/>
      <c r="XEU153" s="21"/>
      <c r="XEV153" s="21"/>
      <c r="XEW153" s="21"/>
      <c r="XEX153" s="21"/>
      <c r="XEY153" s="21"/>
      <c r="XEZ153" s="21"/>
      <c r="XFA153" s="21"/>
      <c r="XFB153" s="21"/>
      <c r="XFC153" s="21"/>
      <c r="XFD153" s="21"/>
    </row>
    <row r="154" spans="1:16384">
      <c r="C154" s="381" t="s">
        <v>923</v>
      </c>
      <c r="D154" s="381"/>
      <c r="E154" s="381"/>
      <c r="F154" s="381"/>
      <c r="G154" s="381"/>
      <c r="H154" s="381"/>
      <c r="I154" s="381"/>
      <c r="J154" s="381"/>
      <c r="K154" s="381"/>
      <c r="L154" s="381"/>
      <c r="M154" s="381"/>
      <c r="N154" s="381"/>
      <c r="O154" s="381"/>
      <c r="P154" s="381"/>
      <c r="Q154" s="381"/>
      <c r="R154" s="381"/>
      <c r="S154" s="381"/>
      <c r="T154" s="381"/>
      <c r="U154" s="381"/>
      <c r="V154" s="381"/>
      <c r="W154" s="381"/>
      <c r="X154" s="381"/>
      <c r="Y154" s="381"/>
      <c r="Z154" s="381"/>
      <c r="AA154" s="381"/>
      <c r="AB154" s="381"/>
      <c r="AC154" s="381"/>
      <c r="AD154" s="381"/>
      <c r="AE154" s="381"/>
      <c r="AF154" s="381"/>
      <c r="AG154" s="381"/>
      <c r="AH154" s="381"/>
      <c r="AI154" s="381"/>
      <c r="AJ154" s="381"/>
      <c r="AK154" s="381"/>
      <c r="AL154" s="381"/>
      <c r="AM154" s="381"/>
      <c r="AN154" s="381"/>
      <c r="AO154" s="381"/>
      <c r="AP154" s="381"/>
      <c r="AQ154" s="381"/>
      <c r="AR154" s="381"/>
      <c r="AS154" s="381"/>
      <c r="AT154" s="381"/>
      <c r="AU154" s="381"/>
      <c r="AV154" s="381"/>
      <c r="AW154" s="381"/>
      <c r="AX154" s="381"/>
      <c r="AY154" s="381"/>
      <c r="AZ154" s="381"/>
      <c r="BA154" s="381"/>
      <c r="BB154" s="381"/>
      <c r="BC154" s="381"/>
      <c r="BD154" s="381"/>
      <c r="BE154" s="381"/>
      <c r="BF154" s="381"/>
      <c r="BG154" s="381"/>
      <c r="BH154" s="381"/>
      <c r="BI154" s="381"/>
      <c r="BJ154" s="381"/>
      <c r="BK154" s="381"/>
      <c r="BL154" s="381"/>
      <c r="BM154" s="381"/>
      <c r="BN154" s="381"/>
      <c r="BO154" s="381"/>
      <c r="BP154" s="381"/>
      <c r="BQ154" s="381"/>
      <c r="BR154" s="381"/>
      <c r="BS154" s="381"/>
      <c r="BT154" s="381"/>
      <c r="BU154" s="381"/>
      <c r="BV154" s="381"/>
      <c r="BW154" s="381"/>
      <c r="BX154" s="381"/>
      <c r="BY154" s="381"/>
      <c r="BZ154" s="381"/>
      <c r="CA154" s="381"/>
      <c r="CB154" s="381"/>
      <c r="CC154" s="381"/>
      <c r="CD154" s="381"/>
      <c r="CE154" s="381"/>
      <c r="CF154" s="381"/>
      <c r="CG154" s="381"/>
      <c r="CH154" s="381"/>
      <c r="CI154" s="381"/>
      <c r="CJ154" s="381"/>
      <c r="CK154" s="381"/>
      <c r="CL154" s="381"/>
      <c r="CM154" s="381"/>
      <c r="CN154" s="381"/>
      <c r="CO154" s="381"/>
      <c r="CP154" s="381"/>
      <c r="CQ154" s="381"/>
      <c r="CR154" s="381"/>
      <c r="CS154" s="381"/>
      <c r="CT154" s="381"/>
      <c r="CU154" s="381"/>
      <c r="CV154" s="381"/>
      <c r="CW154" s="381"/>
      <c r="CX154" s="381"/>
      <c r="CY154" s="381"/>
      <c r="CZ154" s="381"/>
      <c r="DA154" s="381"/>
      <c r="DB154" s="381"/>
      <c r="DC154" s="381"/>
      <c r="DD154" s="381"/>
      <c r="DE154" s="381"/>
      <c r="DF154" s="381"/>
      <c r="DG154" s="381"/>
      <c r="DH154" s="381"/>
      <c r="DI154" s="381"/>
      <c r="DJ154" s="381"/>
      <c r="DK154" s="381"/>
      <c r="DL154" s="381"/>
      <c r="DM154" s="381"/>
      <c r="DN154" s="381"/>
      <c r="DO154" s="381"/>
      <c r="DP154" s="381"/>
      <c r="DQ154" s="381"/>
      <c r="DR154" s="381"/>
      <c r="DS154" s="381"/>
      <c r="DT154" s="381"/>
      <c r="DU154" s="381"/>
      <c r="DV154" s="381"/>
      <c r="DW154" s="381"/>
      <c r="DX154" s="381"/>
      <c r="DY154" s="381"/>
      <c r="DZ154" s="381"/>
      <c r="EA154" s="381"/>
      <c r="EB154" s="381"/>
      <c r="EC154" s="381"/>
      <c r="ED154" s="381"/>
      <c r="EE154" s="381"/>
      <c r="EF154" s="381"/>
      <c r="EG154" s="381"/>
      <c r="EH154" s="381"/>
      <c r="EI154" s="381"/>
      <c r="EJ154" s="381"/>
      <c r="EK154" s="381"/>
      <c r="EL154" s="381"/>
      <c r="EM154" s="381"/>
      <c r="EN154" s="381"/>
      <c r="EO154" s="381"/>
      <c r="EP154" s="381"/>
      <c r="EQ154" s="381"/>
      <c r="ER154" s="381"/>
      <c r="ES154" s="381"/>
      <c r="ET154" s="381"/>
      <c r="EU154" s="381"/>
      <c r="EV154" s="381"/>
      <c r="EW154" s="381"/>
      <c r="EX154" s="381"/>
      <c r="EY154" s="381"/>
      <c r="EZ154" s="381"/>
      <c r="FA154" s="381"/>
      <c r="FB154" s="381"/>
      <c r="FC154" s="381"/>
      <c r="FD154" s="381"/>
      <c r="FE154" s="381"/>
      <c r="FF154" s="381"/>
      <c r="FG154" s="381"/>
      <c r="FH154" s="381"/>
      <c r="FI154" s="381"/>
      <c r="FJ154" s="381"/>
      <c r="FK154" s="381"/>
      <c r="FL154" s="381"/>
      <c r="FM154" s="381"/>
      <c r="FN154" s="381"/>
      <c r="FO154" s="381"/>
      <c r="FP154" s="381"/>
      <c r="FQ154" s="381"/>
      <c r="FR154" s="381"/>
      <c r="FS154" s="381"/>
      <c r="FT154" s="381"/>
      <c r="FU154" s="381"/>
      <c r="FV154" s="381"/>
      <c r="FW154" s="381"/>
      <c r="FX154" s="381"/>
      <c r="FY154" s="381"/>
      <c r="FZ154" s="381"/>
      <c r="GA154" s="381"/>
      <c r="GB154" s="381"/>
      <c r="GC154" s="381"/>
      <c r="GD154" s="381"/>
      <c r="GE154" s="381"/>
      <c r="GF154" s="381"/>
      <c r="GG154" s="381"/>
      <c r="GH154" s="381"/>
      <c r="GI154" s="381"/>
      <c r="GJ154" s="381"/>
      <c r="GK154" s="381"/>
      <c r="GL154" s="381"/>
      <c r="GM154" s="381"/>
      <c r="GN154" s="381"/>
      <c r="GO154" s="381"/>
      <c r="GP154" s="381"/>
      <c r="GQ154" s="381"/>
      <c r="GR154" s="381"/>
      <c r="GS154" s="381"/>
      <c r="GT154" s="381"/>
      <c r="GU154" s="381"/>
      <c r="GV154" s="381"/>
      <c r="GW154" s="381"/>
      <c r="GX154" s="381"/>
      <c r="GY154" s="381"/>
      <c r="GZ154" s="381"/>
      <c r="HA154" s="381"/>
      <c r="HB154" s="381"/>
      <c r="HC154" s="381"/>
      <c r="HD154" s="381"/>
      <c r="HE154" s="381"/>
      <c r="HF154" s="381"/>
      <c r="HG154" s="381"/>
      <c r="HH154" s="381"/>
      <c r="HI154" s="381"/>
      <c r="HJ154" s="381"/>
      <c r="HK154" s="381"/>
      <c r="HL154" s="381"/>
      <c r="HM154" s="381"/>
      <c r="HN154" s="381"/>
      <c r="HO154" s="381"/>
      <c r="HP154" s="381"/>
      <c r="HQ154" s="381"/>
      <c r="HR154" s="381"/>
      <c r="HS154" s="381"/>
      <c r="HT154" s="381"/>
      <c r="HU154" s="381"/>
      <c r="HV154" s="381"/>
      <c r="HW154" s="381"/>
      <c r="HX154" s="381"/>
      <c r="HY154" s="381"/>
      <c r="HZ154" s="381"/>
      <c r="IA154" s="381"/>
      <c r="IB154" s="381"/>
      <c r="IC154" s="381"/>
      <c r="ID154" s="381"/>
      <c r="IE154" s="381"/>
      <c r="IF154" s="381"/>
      <c r="IG154" s="381"/>
      <c r="IH154" s="381"/>
      <c r="II154" s="381"/>
      <c r="IJ154" s="381"/>
      <c r="IK154" s="381"/>
      <c r="IL154" s="381"/>
      <c r="IM154" s="381"/>
      <c r="IN154" s="381"/>
      <c r="IO154" s="381"/>
      <c r="IP154" s="381"/>
      <c r="IQ154" s="381"/>
      <c r="IR154" s="381"/>
      <c r="IS154" s="381"/>
      <c r="IT154" s="381"/>
      <c r="IU154" s="381"/>
      <c r="IV154" s="381"/>
      <c r="IW154" s="381"/>
      <c r="IX154" s="381"/>
      <c r="IY154" s="381"/>
      <c r="IZ154" s="381"/>
      <c r="JA154" s="381"/>
      <c r="JB154" s="381"/>
      <c r="JC154" s="381"/>
      <c r="JD154" s="381"/>
      <c r="JE154" s="381"/>
      <c r="JF154" s="381"/>
      <c r="JG154" s="381"/>
      <c r="JH154" s="381"/>
      <c r="JI154" s="381"/>
      <c r="JJ154" s="381"/>
      <c r="JK154" s="381"/>
      <c r="JL154" s="381"/>
      <c r="JM154" s="381"/>
      <c r="JN154" s="381"/>
      <c r="JO154" s="381"/>
      <c r="JP154" s="381"/>
      <c r="JQ154" s="381"/>
      <c r="JR154" s="381"/>
      <c r="JS154" s="381"/>
      <c r="JT154" s="381"/>
      <c r="JU154" s="381"/>
      <c r="JV154" s="381"/>
      <c r="JW154" s="381"/>
      <c r="JX154" s="381"/>
      <c r="JY154" s="381"/>
      <c r="JZ154" s="381"/>
      <c r="KA154" s="381"/>
      <c r="KB154" s="381"/>
      <c r="KC154" s="381"/>
      <c r="KD154" s="381"/>
      <c r="KE154" s="381"/>
      <c r="KF154" s="381"/>
      <c r="KG154" s="381"/>
      <c r="KH154" s="381"/>
      <c r="KI154" s="381"/>
      <c r="KJ154" s="381"/>
      <c r="KK154" s="381"/>
      <c r="KL154" s="381"/>
      <c r="KM154" s="381"/>
      <c r="KN154" s="381"/>
      <c r="KO154" s="381"/>
      <c r="KP154" s="381"/>
      <c r="KQ154" s="381"/>
      <c r="KR154" s="381"/>
      <c r="KS154" s="381"/>
      <c r="KT154" s="381"/>
      <c r="KU154" s="381"/>
      <c r="KV154" s="381"/>
      <c r="KW154" s="381"/>
      <c r="KX154" s="381"/>
      <c r="KY154" s="381"/>
      <c r="KZ154" s="381"/>
      <c r="LA154" s="381"/>
      <c r="LB154" s="381"/>
      <c r="LC154" s="381"/>
      <c r="LD154" s="381"/>
      <c r="LE154" s="381"/>
      <c r="LF154" s="381"/>
      <c r="LG154" s="381"/>
      <c r="LH154" s="381"/>
      <c r="LI154" s="381"/>
      <c r="LJ154" s="381"/>
      <c r="LK154" s="381"/>
      <c r="LL154" s="381"/>
      <c r="LM154" s="381"/>
      <c r="LN154" s="381"/>
      <c r="LO154" s="381"/>
      <c r="LP154" s="381"/>
      <c r="LQ154" s="381"/>
      <c r="LR154" s="381"/>
      <c r="LS154" s="381"/>
      <c r="LT154" s="381"/>
      <c r="LU154" s="381"/>
      <c r="LV154" s="381"/>
      <c r="LW154" s="381"/>
      <c r="LX154" s="381"/>
      <c r="LY154" s="381"/>
      <c r="LZ154" s="381"/>
      <c r="MA154" s="381"/>
      <c r="MB154" s="381"/>
      <c r="MC154" s="381"/>
      <c r="MD154" s="381"/>
      <c r="ME154" s="381"/>
      <c r="MF154" s="381"/>
      <c r="MG154" s="381"/>
      <c r="MH154" s="381"/>
      <c r="MI154" s="381"/>
      <c r="MJ154" s="381"/>
      <c r="MK154" s="381"/>
      <c r="ML154" s="381"/>
      <c r="MM154" s="381"/>
      <c r="MN154" s="381"/>
      <c r="MO154" s="381"/>
      <c r="MP154" s="381"/>
      <c r="MQ154" s="381"/>
      <c r="MR154" s="381"/>
      <c r="MS154" s="381"/>
      <c r="MT154" s="381"/>
      <c r="MU154" s="381"/>
      <c r="MV154" s="381"/>
      <c r="MW154" s="381"/>
      <c r="MX154" s="381"/>
      <c r="MY154" s="381"/>
      <c r="MZ154" s="381"/>
      <c r="NA154" s="381"/>
      <c r="NB154" s="381"/>
      <c r="NC154" s="381"/>
      <c r="ND154" s="381"/>
      <c r="NE154" s="381"/>
      <c r="NF154" s="381"/>
      <c r="NG154" s="381"/>
      <c r="NH154" s="381"/>
      <c r="NI154" s="381"/>
      <c r="NJ154" s="381"/>
      <c r="NK154" s="381"/>
      <c r="NL154" s="381"/>
      <c r="NM154" s="381"/>
      <c r="NN154" s="381"/>
      <c r="NO154" s="381"/>
      <c r="NP154" s="381"/>
      <c r="NQ154" s="381"/>
      <c r="NR154" s="381"/>
      <c r="NS154" s="381"/>
      <c r="NT154" s="381"/>
      <c r="NU154" s="381"/>
      <c r="NV154" s="381"/>
      <c r="NW154" s="381"/>
      <c r="NX154" s="381"/>
      <c r="NY154" s="381"/>
      <c r="NZ154" s="381"/>
      <c r="OA154" s="381"/>
      <c r="OB154" s="381"/>
      <c r="OC154" s="381"/>
      <c r="OD154" s="381"/>
      <c r="OE154" s="381"/>
      <c r="OF154" s="381"/>
      <c r="OG154" s="381"/>
      <c r="OH154" s="381"/>
      <c r="OI154" s="381"/>
      <c r="OJ154" s="381"/>
      <c r="OK154" s="381"/>
      <c r="OL154" s="381"/>
      <c r="OM154" s="381"/>
      <c r="ON154" s="381"/>
      <c r="OO154" s="381"/>
      <c r="OP154" s="381"/>
      <c r="OQ154" s="381"/>
      <c r="OR154" s="381"/>
      <c r="OS154" s="381"/>
      <c r="OT154" s="381"/>
      <c r="OU154" s="381"/>
      <c r="OV154" s="381"/>
      <c r="OW154" s="381"/>
      <c r="OX154" s="381"/>
      <c r="OY154" s="381"/>
      <c r="OZ154" s="381"/>
      <c r="PA154" s="381"/>
      <c r="PB154" s="381"/>
      <c r="PC154" s="381"/>
      <c r="PD154" s="381"/>
      <c r="PE154" s="381"/>
      <c r="PF154" s="381"/>
      <c r="PG154" s="381"/>
      <c r="PH154" s="381"/>
      <c r="PI154" s="381"/>
      <c r="PJ154" s="381"/>
      <c r="PK154" s="381"/>
      <c r="PL154" s="381"/>
      <c r="PM154" s="381"/>
      <c r="PN154" s="381"/>
      <c r="PO154" s="381"/>
      <c r="PP154" s="381"/>
      <c r="PQ154" s="381"/>
      <c r="PR154" s="381"/>
      <c r="PS154" s="381"/>
      <c r="PT154" s="381"/>
      <c r="PU154" s="381"/>
      <c r="PV154" s="381"/>
      <c r="PW154" s="381"/>
      <c r="PX154" s="381"/>
      <c r="PY154" s="381"/>
      <c r="PZ154" s="381"/>
      <c r="QA154" s="381"/>
      <c r="QB154" s="381"/>
      <c r="QC154" s="381"/>
      <c r="QD154" s="381"/>
      <c r="QE154" s="381"/>
      <c r="QF154" s="381"/>
      <c r="QG154" s="381"/>
      <c r="QH154" s="381"/>
      <c r="QI154" s="381"/>
      <c r="QJ154" s="381"/>
      <c r="QK154" s="381"/>
      <c r="QL154" s="381"/>
      <c r="QM154" s="381"/>
      <c r="QN154" s="381"/>
      <c r="QO154" s="381"/>
      <c r="QP154" s="381"/>
      <c r="QQ154" s="381"/>
      <c r="QR154" s="381"/>
      <c r="QS154" s="381"/>
      <c r="QT154" s="381"/>
      <c r="QU154" s="381"/>
      <c r="QV154" s="381"/>
      <c r="QW154" s="381"/>
      <c r="QX154" s="381"/>
      <c r="QY154" s="381"/>
      <c r="QZ154" s="381"/>
      <c r="RA154" s="381"/>
      <c r="RB154" s="381"/>
      <c r="RC154" s="381"/>
      <c r="RD154" s="381"/>
      <c r="RE154" s="381"/>
      <c r="RF154" s="381"/>
      <c r="RG154" s="381"/>
      <c r="RH154" s="381"/>
      <c r="RI154" s="381"/>
      <c r="RJ154" s="381"/>
      <c r="RK154" s="381"/>
      <c r="RL154" s="381"/>
      <c r="RM154" s="381"/>
      <c r="RN154" s="381"/>
      <c r="RO154" s="381"/>
      <c r="RP154" s="381"/>
      <c r="RQ154" s="381"/>
      <c r="RR154" s="381"/>
      <c r="RS154" s="381"/>
      <c r="RT154" s="381"/>
      <c r="RU154" s="381"/>
      <c r="RV154" s="381"/>
      <c r="RW154" s="381"/>
      <c r="RX154" s="381"/>
      <c r="RY154" s="381"/>
      <c r="RZ154" s="381"/>
      <c r="SA154" s="381"/>
      <c r="SB154" s="381"/>
      <c r="SC154" s="381"/>
      <c r="SD154" s="381"/>
      <c r="SE154" s="381"/>
      <c r="SF154" s="381"/>
      <c r="SG154" s="381"/>
      <c r="SH154" s="381"/>
      <c r="SI154" s="381"/>
      <c r="SJ154" s="381"/>
      <c r="SK154" s="381"/>
      <c r="SL154" s="220"/>
    </row>
    <row r="155" spans="1:16384">
      <c r="E155" s="477" t="s">
        <v>228</v>
      </c>
    </row>
    <row r="156" spans="1:16384">
      <c r="C156" s="71" t="s">
        <v>955</v>
      </c>
      <c r="D156" s="21" t="s">
        <v>200</v>
      </c>
      <c r="E156" s="361">
        <f>SUMPRODUCT(vector.proportion.of.implicit.prices.line.rental.wlr,vector.users.telephone.wlr)/SUM(vector.users.telephone.wlr)</f>
        <v>0.62156798795174661</v>
      </c>
      <c r="F156" s="224">
        <f t="shared" ref="F156:U156" si="98">IFERROR(1-SUM(F78,F79,F97,F143)/SUM(F77,F97,F143),0)</f>
        <v>0.34224223832255518</v>
      </c>
      <c r="G156" s="224">
        <f t="shared" si="98"/>
        <v>0.39710780398793566</v>
      </c>
      <c r="H156" s="224">
        <f t="shared" si="98"/>
        <v>0.31960580464985278</v>
      </c>
      <c r="I156" s="224">
        <f t="shared" si="98"/>
        <v>0.41288429949262406</v>
      </c>
      <c r="J156" s="224">
        <f t="shared" si="98"/>
        <v>0.5083278850439662</v>
      </c>
      <c r="K156" s="224">
        <f t="shared" si="98"/>
        <v>0.30104239983035452</v>
      </c>
      <c r="L156" s="224">
        <f t="shared" si="98"/>
        <v>0.92481266412832153</v>
      </c>
      <c r="M156" s="224">
        <f t="shared" si="98"/>
        <v>0.56797900276920632</v>
      </c>
      <c r="N156" s="224">
        <f t="shared" si="98"/>
        <v>0.52652918813226801</v>
      </c>
      <c r="O156" s="224">
        <f t="shared" si="98"/>
        <v>2.7404280608539389E-2</v>
      </c>
      <c r="P156" s="224">
        <f t="shared" si="98"/>
        <v>0.20948507557887497</v>
      </c>
      <c r="Q156" s="224">
        <f t="shared" si="98"/>
        <v>0.23572018363094038</v>
      </c>
      <c r="R156" s="224">
        <f t="shared" si="98"/>
        <v>0.18256456665502263</v>
      </c>
      <c r="S156" s="224">
        <f t="shared" si="98"/>
        <v>0.301236285817161</v>
      </c>
      <c r="T156" s="224">
        <f t="shared" si="98"/>
        <v>0.89536779499880148</v>
      </c>
      <c r="U156" s="224">
        <f t="shared" si="98"/>
        <v>1</v>
      </c>
      <c r="V156" s="224"/>
      <c r="W156" s="224"/>
      <c r="X156" s="224"/>
      <c r="Y156" s="224"/>
      <c r="Z156" s="224"/>
      <c r="AA156" s="224"/>
      <c r="AB156" s="224"/>
      <c r="AC156" s="224"/>
      <c r="AD156" s="224"/>
      <c r="AE156" s="224"/>
      <c r="AF156" s="224"/>
      <c r="AG156" s="224"/>
      <c r="AH156" s="224"/>
      <c r="AI156" s="224"/>
      <c r="AJ156" s="224"/>
      <c r="AK156" s="224"/>
      <c r="AL156" s="224"/>
      <c r="AM156" s="224"/>
      <c r="AN156" s="224"/>
      <c r="AO156" s="224"/>
      <c r="AP156" s="224"/>
      <c r="AQ156" s="224"/>
      <c r="AR156" s="224"/>
      <c r="AS156" s="224"/>
      <c r="AT156" s="224"/>
      <c r="AU156" s="224"/>
      <c r="AV156" s="224"/>
      <c r="AW156" s="224"/>
      <c r="AX156" s="224"/>
      <c r="AY156" s="224"/>
      <c r="AZ156" s="224"/>
      <c r="BA156" s="224"/>
      <c r="BB156" s="224"/>
      <c r="BC156" s="224"/>
      <c r="BD156" s="224"/>
      <c r="BE156" s="224"/>
      <c r="BF156" s="224"/>
      <c r="BG156" s="224"/>
      <c r="BH156" s="224"/>
      <c r="BI156" s="224"/>
      <c r="BJ156" s="224"/>
      <c r="BK156" s="224"/>
      <c r="BL156" s="224"/>
      <c r="BM156" s="224"/>
      <c r="BN156" s="224"/>
      <c r="BO156" s="224"/>
      <c r="BP156" s="224"/>
      <c r="BQ156" s="224"/>
      <c r="BR156" s="224"/>
      <c r="BS156" s="224"/>
      <c r="BT156" s="224"/>
      <c r="BU156" s="224"/>
      <c r="BV156" s="224"/>
      <c r="BW156" s="224"/>
      <c r="BX156" s="224"/>
      <c r="BY156" s="224"/>
      <c r="BZ156" s="224"/>
      <c r="CA156" s="224"/>
      <c r="CB156" s="224"/>
      <c r="CC156" s="224"/>
      <c r="CD156" s="224"/>
      <c r="CE156" s="224"/>
      <c r="CF156" s="224"/>
      <c r="CG156" s="224"/>
      <c r="CH156" s="224"/>
      <c r="CI156" s="224"/>
      <c r="CJ156" s="224"/>
      <c r="CK156" s="224"/>
      <c r="CL156" s="224"/>
      <c r="CM156" s="224"/>
      <c r="CN156" s="224"/>
      <c r="CO156" s="224"/>
      <c r="CP156" s="224"/>
      <c r="CQ156" s="224"/>
      <c r="CR156" s="224"/>
      <c r="CS156" s="224"/>
      <c r="CT156" s="224"/>
      <c r="CU156" s="224"/>
      <c r="CV156" s="224"/>
      <c r="CW156" s="224"/>
      <c r="CX156" s="224"/>
      <c r="CY156" s="224"/>
      <c r="CZ156" s="224"/>
      <c r="DA156" s="224"/>
      <c r="DB156" s="224"/>
      <c r="DC156" s="224"/>
      <c r="DD156" s="224"/>
      <c r="DE156" s="224"/>
      <c r="DF156" s="224"/>
      <c r="DG156" s="224"/>
      <c r="DH156" s="224"/>
      <c r="DI156" s="224"/>
      <c r="DJ156" s="224"/>
      <c r="DK156" s="224"/>
      <c r="DL156" s="224"/>
      <c r="DM156" s="224"/>
      <c r="DN156" s="224"/>
      <c r="DO156" s="224"/>
      <c r="DP156" s="224"/>
      <c r="DQ156" s="224"/>
      <c r="DR156" s="224"/>
      <c r="DS156" s="224"/>
      <c r="DT156" s="224"/>
      <c r="DU156" s="224"/>
      <c r="DV156" s="224"/>
      <c r="DW156" s="224"/>
      <c r="DX156" s="224"/>
      <c r="DY156" s="224"/>
      <c r="DZ156" s="224"/>
      <c r="EA156" s="224"/>
      <c r="EB156" s="224"/>
      <c r="EC156" s="224"/>
      <c r="ED156" s="224"/>
      <c r="EE156" s="224"/>
      <c r="EF156" s="224"/>
      <c r="EG156" s="224"/>
      <c r="EH156" s="224"/>
      <c r="EI156" s="224"/>
      <c r="EJ156" s="224"/>
      <c r="EK156" s="224"/>
      <c r="EL156" s="224"/>
      <c r="EM156" s="224"/>
      <c r="EN156" s="224"/>
      <c r="EO156" s="224"/>
      <c r="EP156" s="224"/>
      <c r="EQ156" s="224"/>
      <c r="ER156" s="224"/>
      <c r="ES156" s="224"/>
      <c r="ET156" s="224"/>
      <c r="EU156" s="224"/>
      <c r="EV156" s="224"/>
      <c r="EW156" s="224"/>
      <c r="EX156" s="224"/>
      <c r="EY156" s="224"/>
      <c r="EZ156" s="224"/>
      <c r="FA156" s="224"/>
      <c r="FB156" s="224"/>
      <c r="FC156" s="224"/>
      <c r="FD156" s="224"/>
      <c r="FE156" s="224"/>
      <c r="FF156" s="224"/>
      <c r="FG156" s="224"/>
      <c r="FH156" s="224"/>
      <c r="FI156" s="224"/>
      <c r="FJ156" s="224"/>
      <c r="FK156" s="224"/>
      <c r="FL156" s="224"/>
      <c r="FM156" s="224"/>
      <c r="FN156" s="224"/>
      <c r="FO156" s="224"/>
      <c r="FP156" s="224"/>
      <c r="FQ156" s="224"/>
      <c r="FR156" s="224"/>
      <c r="FS156" s="224"/>
      <c r="FT156" s="224"/>
      <c r="FU156" s="224"/>
      <c r="FV156" s="224"/>
      <c r="FW156" s="224"/>
      <c r="FX156" s="224"/>
      <c r="FY156" s="224"/>
      <c r="FZ156" s="224"/>
      <c r="GA156" s="224"/>
      <c r="GB156" s="224"/>
      <c r="GC156" s="224"/>
      <c r="GD156" s="224"/>
      <c r="GE156" s="224"/>
      <c r="GF156" s="224"/>
      <c r="GG156" s="224"/>
      <c r="GH156" s="224"/>
      <c r="GI156" s="224"/>
      <c r="GJ156" s="224"/>
      <c r="GK156" s="224"/>
      <c r="GL156" s="224"/>
      <c r="GM156" s="224"/>
      <c r="GN156" s="224"/>
      <c r="GO156" s="224"/>
      <c r="GP156" s="224"/>
      <c r="GQ156" s="224"/>
      <c r="GR156" s="224"/>
      <c r="GS156" s="224"/>
      <c r="GT156" s="224"/>
      <c r="GU156" s="224"/>
      <c r="GV156" s="224"/>
      <c r="GW156" s="224"/>
      <c r="GX156" s="224"/>
      <c r="GY156" s="224"/>
      <c r="GZ156" s="224"/>
      <c r="HA156" s="224"/>
      <c r="HB156" s="224"/>
      <c r="HC156" s="224"/>
      <c r="HD156" s="224"/>
      <c r="HE156" s="224"/>
      <c r="HF156" s="224"/>
      <c r="HG156" s="224"/>
      <c r="HH156" s="224"/>
      <c r="HI156" s="224"/>
      <c r="HJ156" s="224"/>
      <c r="HK156" s="224"/>
      <c r="HL156" s="224"/>
      <c r="HM156" s="224"/>
      <c r="HN156" s="224"/>
      <c r="HO156" s="224"/>
      <c r="HP156" s="224"/>
      <c r="HQ156" s="224"/>
      <c r="HR156" s="224"/>
      <c r="HS156" s="224"/>
      <c r="HT156" s="224"/>
      <c r="HU156" s="224"/>
      <c r="HV156" s="224"/>
      <c r="HW156" s="224"/>
      <c r="HX156" s="224"/>
      <c r="HY156" s="224"/>
      <c r="HZ156" s="224"/>
      <c r="IA156" s="224"/>
      <c r="IB156" s="224"/>
      <c r="IC156" s="224"/>
      <c r="ID156" s="224"/>
      <c r="IE156" s="224"/>
      <c r="IF156" s="224"/>
      <c r="IG156" s="224"/>
      <c r="IH156" s="224"/>
      <c r="II156" s="224"/>
      <c r="IJ156" s="224"/>
      <c r="IK156" s="224"/>
      <c r="IL156" s="224"/>
      <c r="IM156" s="224"/>
      <c r="IN156" s="224"/>
      <c r="IO156" s="224"/>
      <c r="IP156" s="224"/>
      <c r="IQ156" s="224"/>
      <c r="IR156" s="224"/>
      <c r="IS156" s="224"/>
      <c r="IT156" s="224"/>
      <c r="IU156" s="224"/>
      <c r="IV156" s="224"/>
      <c r="IW156" s="224"/>
      <c r="IX156" s="224"/>
      <c r="IY156" s="224"/>
      <c r="IZ156" s="224"/>
      <c r="JA156" s="224"/>
      <c r="JB156" s="224"/>
      <c r="JC156" s="224"/>
      <c r="JD156" s="224"/>
      <c r="JE156" s="224"/>
      <c r="JF156" s="224"/>
      <c r="JG156" s="224"/>
      <c r="JH156" s="224"/>
      <c r="JI156" s="224"/>
      <c r="JJ156" s="224"/>
      <c r="JK156" s="224"/>
      <c r="JL156" s="224"/>
      <c r="JM156" s="224"/>
      <c r="JN156" s="224"/>
      <c r="JO156" s="224"/>
      <c r="JP156" s="224"/>
      <c r="JQ156" s="224"/>
      <c r="JR156" s="224"/>
      <c r="JS156" s="224"/>
      <c r="JT156" s="224"/>
      <c r="JU156" s="224"/>
      <c r="JV156" s="224"/>
      <c r="JW156" s="224"/>
      <c r="JX156" s="224"/>
      <c r="JY156" s="224"/>
      <c r="JZ156" s="224"/>
      <c r="KA156" s="224"/>
      <c r="KB156" s="224"/>
      <c r="KC156" s="224"/>
      <c r="KD156" s="224"/>
      <c r="KE156" s="224"/>
      <c r="KF156" s="224"/>
      <c r="KG156" s="224"/>
      <c r="KH156" s="224"/>
      <c r="KI156" s="224"/>
      <c r="KJ156" s="224"/>
      <c r="KK156" s="224"/>
      <c r="KL156" s="224"/>
      <c r="KM156" s="224"/>
      <c r="KN156" s="224"/>
      <c r="KO156" s="224"/>
      <c r="KP156" s="224"/>
      <c r="KQ156" s="224"/>
      <c r="KR156" s="224"/>
      <c r="KS156" s="224"/>
      <c r="KT156" s="224"/>
      <c r="KU156" s="224"/>
      <c r="KV156" s="224"/>
      <c r="KW156" s="224"/>
      <c r="KX156" s="224"/>
      <c r="KY156" s="224"/>
      <c r="KZ156" s="224"/>
      <c r="LA156" s="224"/>
      <c r="LB156" s="224"/>
      <c r="LC156" s="224"/>
      <c r="LD156" s="224"/>
      <c r="LE156" s="224"/>
      <c r="LF156" s="224"/>
      <c r="LG156" s="224"/>
      <c r="LH156" s="224"/>
      <c r="LI156" s="224"/>
      <c r="LJ156" s="224"/>
      <c r="LK156" s="224"/>
      <c r="LL156" s="224"/>
      <c r="LM156" s="224"/>
      <c r="LN156" s="224"/>
      <c r="LO156" s="224"/>
      <c r="LP156" s="224"/>
      <c r="LQ156" s="224"/>
      <c r="LR156" s="224"/>
      <c r="LS156" s="224"/>
      <c r="LT156" s="224"/>
      <c r="LU156" s="224"/>
      <c r="LV156" s="224"/>
      <c r="LW156" s="224"/>
      <c r="LX156" s="224"/>
      <c r="LY156" s="224"/>
      <c r="LZ156" s="224"/>
      <c r="MA156" s="224"/>
      <c r="MB156" s="224"/>
      <c r="MC156" s="224"/>
      <c r="MD156" s="224"/>
      <c r="ME156" s="224"/>
      <c r="MF156" s="224"/>
      <c r="MG156" s="224"/>
      <c r="MH156" s="224"/>
      <c r="MI156" s="224"/>
      <c r="MJ156" s="224"/>
      <c r="MK156" s="224"/>
      <c r="ML156" s="224"/>
      <c r="MM156" s="224"/>
      <c r="MN156" s="224"/>
      <c r="MO156" s="224"/>
      <c r="MP156" s="224"/>
      <c r="MQ156" s="224"/>
      <c r="MR156" s="224"/>
      <c r="MS156" s="224"/>
      <c r="MT156" s="224"/>
      <c r="MU156" s="224"/>
      <c r="MV156" s="224"/>
      <c r="MW156" s="224"/>
      <c r="MX156" s="224"/>
      <c r="MY156" s="224"/>
      <c r="MZ156" s="224"/>
      <c r="NA156" s="224"/>
      <c r="NB156" s="224"/>
      <c r="NC156" s="224"/>
      <c r="ND156" s="224"/>
      <c r="NE156" s="224"/>
      <c r="NF156" s="224"/>
      <c r="NG156" s="224"/>
      <c r="NH156" s="224"/>
      <c r="NI156" s="224"/>
      <c r="NJ156" s="224"/>
      <c r="NK156" s="224"/>
      <c r="NL156" s="224"/>
      <c r="NM156" s="224"/>
      <c r="NN156" s="224"/>
      <c r="NO156" s="224"/>
      <c r="NP156" s="224"/>
      <c r="NQ156" s="224"/>
      <c r="NR156" s="224"/>
      <c r="NS156" s="224"/>
      <c r="NT156" s="224"/>
      <c r="NU156" s="224"/>
      <c r="NV156" s="224"/>
      <c r="NW156" s="224"/>
      <c r="NX156" s="224"/>
      <c r="NY156" s="224"/>
      <c r="NZ156" s="224"/>
      <c r="OA156" s="224"/>
      <c r="OB156" s="224"/>
      <c r="OC156" s="224"/>
      <c r="OD156" s="224"/>
      <c r="OE156" s="224"/>
      <c r="OF156" s="224"/>
      <c r="OG156" s="224"/>
      <c r="OH156" s="224"/>
      <c r="OI156" s="224"/>
      <c r="OJ156" s="224"/>
      <c r="OK156" s="224"/>
      <c r="OL156" s="224"/>
      <c r="OM156" s="224"/>
      <c r="ON156" s="224"/>
      <c r="OO156" s="224"/>
      <c r="OP156" s="224"/>
      <c r="OQ156" s="224"/>
      <c r="OR156" s="224"/>
      <c r="OS156" s="224"/>
      <c r="OT156" s="224"/>
      <c r="OU156" s="224"/>
      <c r="OV156" s="224"/>
      <c r="OW156" s="224"/>
      <c r="OX156" s="224"/>
      <c r="OY156" s="224"/>
      <c r="OZ156" s="224"/>
      <c r="PA156" s="224"/>
      <c r="PB156" s="224"/>
      <c r="PC156" s="224"/>
      <c r="PD156" s="224"/>
      <c r="PE156" s="224"/>
      <c r="PF156" s="224"/>
      <c r="PG156" s="224"/>
      <c r="PH156" s="224"/>
      <c r="PI156" s="224"/>
      <c r="PJ156" s="224"/>
      <c r="PK156" s="224"/>
      <c r="PL156" s="224"/>
      <c r="PM156" s="224"/>
      <c r="PN156" s="224"/>
      <c r="PO156" s="224"/>
      <c r="PP156" s="224"/>
      <c r="PQ156" s="224"/>
      <c r="PR156" s="224"/>
      <c r="PS156" s="224"/>
      <c r="PT156" s="224"/>
      <c r="PU156" s="224"/>
      <c r="PV156" s="224"/>
      <c r="PW156" s="224"/>
      <c r="PX156" s="224"/>
      <c r="PY156" s="224"/>
      <c r="PZ156" s="224"/>
      <c r="QA156" s="224"/>
      <c r="QB156" s="224"/>
      <c r="QC156" s="224"/>
      <c r="QD156" s="224"/>
      <c r="QE156" s="224"/>
      <c r="QF156" s="224"/>
      <c r="QG156" s="224"/>
      <c r="QH156" s="224"/>
      <c r="QI156" s="224"/>
      <c r="QJ156" s="224"/>
      <c r="QK156" s="224"/>
      <c r="QL156" s="224"/>
      <c r="QM156" s="224"/>
      <c r="QN156" s="224"/>
      <c r="QO156" s="224"/>
      <c r="QP156" s="224"/>
      <c r="QQ156" s="224"/>
      <c r="QR156" s="224"/>
      <c r="QS156" s="224"/>
      <c r="QT156" s="224"/>
      <c r="QU156" s="224"/>
      <c r="QV156" s="224"/>
      <c r="QW156" s="224"/>
      <c r="QX156" s="224"/>
      <c r="QY156" s="224"/>
      <c r="QZ156" s="224"/>
      <c r="RA156" s="224"/>
      <c r="RB156" s="224"/>
      <c r="RC156" s="224"/>
      <c r="RD156" s="224"/>
      <c r="RE156" s="224"/>
      <c r="RF156" s="224"/>
      <c r="RG156" s="224"/>
      <c r="RH156" s="224"/>
      <c r="RI156" s="224"/>
      <c r="RJ156" s="224"/>
      <c r="RK156" s="224"/>
      <c r="RL156" s="224"/>
      <c r="RM156" s="224"/>
      <c r="RN156" s="224"/>
      <c r="RO156" s="224"/>
      <c r="RP156" s="224"/>
      <c r="RQ156" s="224"/>
      <c r="RR156" s="224"/>
      <c r="RS156" s="224"/>
      <c r="RT156" s="224"/>
      <c r="RU156" s="224"/>
      <c r="RV156" s="224"/>
      <c r="RW156" s="224"/>
      <c r="RX156" s="224"/>
      <c r="RY156" s="224"/>
      <c r="RZ156" s="224"/>
      <c r="SA156" s="224"/>
      <c r="SB156" s="224"/>
      <c r="SC156" s="224"/>
      <c r="SD156" s="224"/>
      <c r="SE156" s="224"/>
      <c r="SF156" s="224"/>
      <c r="SG156" s="224"/>
      <c r="SH156" s="224"/>
      <c r="SI156" s="224"/>
      <c r="SJ156" s="224"/>
      <c r="SK156" s="224"/>
      <c r="SL156" s="173" t="s">
        <v>647</v>
      </c>
      <c r="SM156" s="21"/>
      <c r="SN156" s="21"/>
      <c r="SO156" s="21"/>
      <c r="SP156" s="21"/>
      <c r="SQ156" s="21"/>
      <c r="SR156" s="21"/>
      <c r="SS156" s="21"/>
      <c r="ST156" s="21"/>
      <c r="SU156" s="21"/>
      <c r="SV156" s="21"/>
      <c r="SW156" s="21"/>
      <c r="SX156" s="21"/>
      <c r="SY156" s="21"/>
      <c r="SZ156" s="21"/>
      <c r="TA156" s="21"/>
      <c r="TB156" s="21"/>
      <c r="TC156" s="21"/>
      <c r="TD156" s="21"/>
      <c r="TE156" s="21"/>
      <c r="TF156" s="21"/>
      <c r="TG156" s="21"/>
      <c r="TH156" s="21"/>
      <c r="TI156" s="21"/>
      <c r="TJ156" s="21"/>
      <c r="TK156" s="21"/>
      <c r="TL156" s="21"/>
      <c r="TM156" s="21"/>
      <c r="TN156" s="21"/>
      <c r="TO156" s="21"/>
      <c r="TP156" s="21"/>
      <c r="TQ156" s="21"/>
      <c r="TR156" s="21"/>
      <c r="TS156" s="21"/>
      <c r="TT156" s="21"/>
      <c r="TU156" s="21"/>
      <c r="TV156" s="21"/>
      <c r="TW156" s="21"/>
      <c r="TX156" s="21"/>
      <c r="TY156" s="21"/>
      <c r="TZ156" s="21"/>
      <c r="UA156" s="21"/>
      <c r="UB156" s="21"/>
      <c r="UC156" s="21"/>
      <c r="UD156" s="21"/>
      <c r="UE156" s="21"/>
      <c r="UF156" s="21"/>
      <c r="UG156" s="21"/>
      <c r="UH156" s="21"/>
      <c r="UI156" s="21"/>
      <c r="UJ156" s="21"/>
      <c r="UK156" s="21"/>
      <c r="UL156" s="21"/>
      <c r="UM156" s="21"/>
      <c r="UN156" s="21"/>
      <c r="UO156" s="21"/>
      <c r="UP156" s="21"/>
      <c r="UQ156" s="21"/>
      <c r="UR156" s="21"/>
      <c r="US156" s="21"/>
      <c r="UT156" s="21"/>
      <c r="UU156" s="21"/>
      <c r="UV156" s="21"/>
      <c r="UW156" s="21"/>
      <c r="UX156" s="21"/>
      <c r="UY156" s="21"/>
      <c r="UZ156" s="21"/>
      <c r="VA156" s="21"/>
      <c r="VB156" s="21"/>
      <c r="VC156" s="21"/>
      <c r="VD156" s="21"/>
      <c r="VE156" s="21"/>
      <c r="VF156" s="21"/>
      <c r="VG156" s="21"/>
      <c r="VH156" s="21"/>
      <c r="VI156" s="21"/>
      <c r="VJ156" s="21"/>
      <c r="VK156" s="21"/>
      <c r="VL156" s="21"/>
      <c r="VM156" s="21"/>
      <c r="VN156" s="21"/>
      <c r="VO156" s="21"/>
      <c r="VP156" s="21"/>
      <c r="VQ156" s="21"/>
      <c r="VR156" s="21"/>
      <c r="VS156" s="21"/>
      <c r="VT156" s="21"/>
      <c r="VU156" s="21"/>
      <c r="VV156" s="21"/>
      <c r="VW156" s="21"/>
      <c r="VX156" s="21"/>
      <c r="VY156" s="21"/>
      <c r="VZ156" s="21"/>
      <c r="WA156" s="21"/>
      <c r="WB156" s="21"/>
      <c r="WC156" s="21"/>
      <c r="WD156" s="21"/>
      <c r="WE156" s="21"/>
      <c r="WF156" s="21"/>
      <c r="WG156" s="21"/>
      <c r="WH156" s="21"/>
      <c r="WI156" s="21"/>
      <c r="WJ156" s="21"/>
      <c r="WK156" s="21"/>
      <c r="WL156" s="21"/>
      <c r="WM156" s="21"/>
      <c r="WN156" s="21"/>
      <c r="WO156" s="21"/>
      <c r="WP156" s="21"/>
      <c r="WQ156" s="21"/>
      <c r="WR156" s="21"/>
      <c r="WS156" s="21"/>
      <c r="WT156" s="21"/>
      <c r="WU156" s="21"/>
      <c r="WV156" s="21"/>
      <c r="WW156" s="21"/>
      <c r="WX156" s="21"/>
      <c r="WY156" s="21"/>
      <c r="WZ156" s="21"/>
      <c r="XA156" s="21"/>
      <c r="XB156" s="21"/>
      <c r="XC156" s="21"/>
      <c r="XD156" s="21"/>
      <c r="XE156" s="21"/>
      <c r="XF156" s="21"/>
      <c r="XG156" s="21"/>
      <c r="XH156" s="21"/>
      <c r="XI156" s="21"/>
      <c r="XJ156" s="21"/>
      <c r="XK156" s="21"/>
      <c r="XL156" s="21"/>
      <c r="XM156" s="21"/>
      <c r="XN156" s="21"/>
      <c r="XO156" s="21"/>
      <c r="XP156" s="21"/>
      <c r="XQ156" s="21"/>
      <c r="XR156" s="21"/>
      <c r="XS156" s="21"/>
      <c r="XT156" s="21"/>
      <c r="XU156" s="21"/>
      <c r="XV156" s="21"/>
      <c r="XW156" s="21"/>
      <c r="XX156" s="21"/>
      <c r="XY156" s="21"/>
      <c r="XZ156" s="21"/>
      <c r="YA156" s="21"/>
      <c r="YB156" s="21"/>
      <c r="YC156" s="21"/>
      <c r="YD156" s="21"/>
      <c r="YE156" s="21"/>
      <c r="YF156" s="21"/>
      <c r="YG156" s="21"/>
      <c r="YH156" s="21"/>
      <c r="YI156" s="21"/>
      <c r="YJ156" s="21"/>
      <c r="YK156" s="21"/>
      <c r="YL156" s="21"/>
      <c r="YM156" s="21"/>
      <c r="YN156" s="21"/>
      <c r="YO156" s="21"/>
      <c r="YP156" s="21"/>
      <c r="YQ156" s="21"/>
      <c r="YR156" s="21"/>
      <c r="YS156" s="21"/>
      <c r="YT156" s="21"/>
      <c r="YU156" s="21"/>
      <c r="YV156" s="21"/>
      <c r="YW156" s="21"/>
      <c r="YX156" s="21"/>
      <c r="YY156" s="21"/>
      <c r="YZ156" s="21"/>
      <c r="ZA156" s="21"/>
      <c r="ZB156" s="21"/>
      <c r="ZC156" s="21"/>
      <c r="ZD156" s="21"/>
      <c r="ZE156" s="21"/>
      <c r="ZF156" s="21"/>
      <c r="ZG156" s="21"/>
      <c r="ZH156" s="21"/>
      <c r="ZI156" s="21"/>
      <c r="ZJ156" s="21"/>
      <c r="ZK156" s="21"/>
      <c r="ZL156" s="21"/>
      <c r="ZM156" s="21"/>
      <c r="ZN156" s="21"/>
      <c r="ZO156" s="21"/>
      <c r="ZP156" s="21"/>
      <c r="ZQ156" s="21"/>
      <c r="ZR156" s="21"/>
      <c r="ZS156" s="21"/>
      <c r="ZT156" s="21"/>
      <c r="ZU156" s="21"/>
      <c r="ZV156" s="21"/>
      <c r="ZW156" s="21"/>
      <c r="ZX156" s="21"/>
      <c r="ZY156" s="21"/>
      <c r="ZZ156" s="21"/>
      <c r="AAA156" s="21"/>
      <c r="AAB156" s="21"/>
      <c r="AAC156" s="21"/>
      <c r="AAD156" s="21"/>
      <c r="AAE156" s="21"/>
      <c r="AAF156" s="21"/>
      <c r="AAG156" s="21"/>
      <c r="AAH156" s="21"/>
      <c r="AAI156" s="21"/>
      <c r="AAJ156" s="21"/>
      <c r="AAK156" s="21"/>
      <c r="AAL156" s="21"/>
      <c r="AAM156" s="21"/>
      <c r="AAN156" s="21"/>
      <c r="AAO156" s="21"/>
      <c r="AAP156" s="21"/>
      <c r="AAQ156" s="21"/>
      <c r="AAR156" s="21"/>
      <c r="AAS156" s="21"/>
      <c r="AAT156" s="21"/>
      <c r="AAU156" s="21"/>
      <c r="AAV156" s="21"/>
      <c r="AAW156" s="21"/>
      <c r="AAX156" s="21"/>
      <c r="AAY156" s="21"/>
      <c r="AAZ156" s="21"/>
      <c r="ABA156" s="21"/>
      <c r="ABB156" s="21"/>
      <c r="ABC156" s="21"/>
      <c r="ABD156" s="21"/>
      <c r="ABE156" s="21"/>
      <c r="ABF156" s="21"/>
      <c r="ABG156" s="21"/>
      <c r="ABH156" s="21"/>
      <c r="ABI156" s="21"/>
      <c r="ABJ156" s="21"/>
      <c r="ABK156" s="21"/>
      <c r="ABL156" s="21"/>
      <c r="ABM156" s="21"/>
      <c r="ABN156" s="21"/>
      <c r="ABO156" s="21"/>
      <c r="ABP156" s="21"/>
      <c r="ABQ156" s="21"/>
      <c r="ABR156" s="21"/>
      <c r="ABS156" s="21"/>
      <c r="ABT156" s="21"/>
      <c r="ABU156" s="21"/>
      <c r="ABV156" s="21"/>
      <c r="ABW156" s="21"/>
      <c r="ABX156" s="21"/>
      <c r="ABY156" s="21"/>
      <c r="ABZ156" s="21"/>
      <c r="ACA156" s="21"/>
      <c r="ACB156" s="21"/>
      <c r="ACC156" s="21"/>
      <c r="ACD156" s="21"/>
      <c r="ACE156" s="21"/>
      <c r="ACF156" s="21"/>
      <c r="ACG156" s="21"/>
      <c r="ACH156" s="21"/>
      <c r="ACI156" s="21"/>
      <c r="ACJ156" s="21"/>
      <c r="ACK156" s="21"/>
      <c r="ACL156" s="21"/>
      <c r="ACM156" s="21"/>
      <c r="ACN156" s="21"/>
      <c r="ACO156" s="21"/>
      <c r="ACP156" s="21"/>
      <c r="ACQ156" s="21"/>
      <c r="ACR156" s="21"/>
      <c r="ACS156" s="21"/>
      <c r="ACT156" s="21"/>
      <c r="ACU156" s="21"/>
      <c r="ACV156" s="21"/>
      <c r="ACW156" s="21"/>
      <c r="ACX156" s="21"/>
      <c r="ACY156" s="21"/>
      <c r="ACZ156" s="21"/>
      <c r="ADA156" s="21"/>
      <c r="ADB156" s="21"/>
      <c r="ADC156" s="21"/>
      <c r="ADD156" s="21"/>
      <c r="ADE156" s="21"/>
      <c r="ADF156" s="21"/>
      <c r="ADG156" s="21"/>
      <c r="ADH156" s="21"/>
      <c r="ADI156" s="21"/>
      <c r="ADJ156" s="21"/>
      <c r="ADK156" s="21"/>
      <c r="ADL156" s="21"/>
      <c r="ADM156" s="21"/>
      <c r="ADN156" s="21"/>
      <c r="ADO156" s="21"/>
      <c r="ADP156" s="21"/>
      <c r="ADQ156" s="21"/>
      <c r="ADR156" s="21"/>
      <c r="ADS156" s="21"/>
      <c r="ADT156" s="21"/>
      <c r="ADU156" s="21"/>
      <c r="ADV156" s="21"/>
      <c r="ADW156" s="21"/>
      <c r="ADX156" s="21"/>
      <c r="ADY156" s="21"/>
      <c r="ADZ156" s="21"/>
      <c r="AEA156" s="21"/>
      <c r="AEB156" s="21"/>
      <c r="AEC156" s="21"/>
      <c r="AED156" s="21"/>
      <c r="AEE156" s="21"/>
      <c r="AEF156" s="21"/>
      <c r="AEG156" s="21"/>
      <c r="AEH156" s="21"/>
      <c r="AEI156" s="21"/>
      <c r="AEJ156" s="21"/>
      <c r="AEK156" s="21"/>
      <c r="AEL156" s="21"/>
      <c r="AEM156" s="21"/>
      <c r="AEN156" s="21"/>
      <c r="AEO156" s="21"/>
      <c r="AEP156" s="21"/>
      <c r="AEQ156" s="21"/>
      <c r="AER156" s="21"/>
      <c r="AES156" s="21"/>
      <c r="AET156" s="21"/>
      <c r="AEU156" s="21"/>
      <c r="AEV156" s="21"/>
      <c r="AEW156" s="21"/>
      <c r="AEX156" s="21"/>
      <c r="AEY156" s="21"/>
      <c r="AEZ156" s="21"/>
      <c r="AFA156" s="21"/>
      <c r="AFB156" s="21"/>
      <c r="AFC156" s="21"/>
      <c r="AFD156" s="21"/>
      <c r="AFE156" s="21"/>
      <c r="AFF156" s="21"/>
      <c r="AFG156" s="21"/>
      <c r="AFH156" s="21"/>
      <c r="AFI156" s="21"/>
      <c r="AFJ156" s="21"/>
      <c r="AFK156" s="21"/>
      <c r="AFL156" s="21"/>
      <c r="AFM156" s="21"/>
      <c r="AFN156" s="21"/>
      <c r="AFO156" s="21"/>
      <c r="AFP156" s="21"/>
      <c r="AFQ156" s="21"/>
      <c r="AFR156" s="21"/>
      <c r="AFS156" s="21"/>
      <c r="AFT156" s="21"/>
      <c r="AFU156" s="21"/>
      <c r="AFV156" s="21"/>
      <c r="AFW156" s="21"/>
      <c r="AFX156" s="21"/>
      <c r="AFY156" s="21"/>
      <c r="AFZ156" s="21"/>
      <c r="AGA156" s="21"/>
      <c r="AGB156" s="21"/>
      <c r="AGC156" s="21"/>
      <c r="AGD156" s="21"/>
      <c r="AGE156" s="21"/>
      <c r="AGF156" s="21"/>
      <c r="AGG156" s="21"/>
      <c r="AGH156" s="21"/>
      <c r="AGI156" s="21"/>
      <c r="AGJ156" s="21"/>
      <c r="AGK156" s="21"/>
      <c r="AGL156" s="21"/>
      <c r="AGM156" s="21"/>
      <c r="AGN156" s="21"/>
      <c r="AGO156" s="21"/>
      <c r="AGP156" s="21"/>
      <c r="AGQ156" s="21"/>
      <c r="AGR156" s="21"/>
      <c r="AGS156" s="21"/>
      <c r="AGT156" s="21"/>
      <c r="AGU156" s="21"/>
      <c r="AGV156" s="21"/>
      <c r="AGW156" s="21"/>
      <c r="AGX156" s="21"/>
      <c r="AGY156" s="21"/>
      <c r="AGZ156" s="21"/>
      <c r="AHA156" s="21"/>
      <c r="AHB156" s="21"/>
      <c r="AHC156" s="21"/>
      <c r="AHD156" s="21"/>
      <c r="AHE156" s="21"/>
      <c r="AHF156" s="21"/>
      <c r="AHG156" s="21"/>
      <c r="AHH156" s="21"/>
      <c r="AHI156" s="21"/>
      <c r="AHJ156" s="21"/>
      <c r="AHK156" s="21"/>
      <c r="AHL156" s="21"/>
      <c r="AHM156" s="21"/>
      <c r="AHN156" s="21"/>
      <c r="AHO156" s="21"/>
      <c r="AHP156" s="21"/>
      <c r="AHQ156" s="21"/>
      <c r="AHR156" s="21"/>
      <c r="AHS156" s="21"/>
      <c r="AHT156" s="21"/>
      <c r="AHU156" s="21"/>
      <c r="AHV156" s="21"/>
      <c r="AHW156" s="21"/>
      <c r="AHX156" s="21"/>
      <c r="AHY156" s="21"/>
      <c r="AHZ156" s="21"/>
      <c r="AIA156" s="21"/>
      <c r="AIB156" s="21"/>
      <c r="AIC156" s="21"/>
      <c r="AID156" s="21"/>
      <c r="AIE156" s="21"/>
      <c r="AIF156" s="21"/>
      <c r="AIG156" s="21"/>
      <c r="AIH156" s="21"/>
      <c r="AII156" s="21"/>
      <c r="AIJ156" s="21"/>
      <c r="AIK156" s="21"/>
      <c r="AIL156" s="21"/>
      <c r="AIM156" s="21"/>
      <c r="AIN156" s="21"/>
      <c r="AIO156" s="21"/>
      <c r="AIP156" s="21"/>
      <c r="AIQ156" s="21"/>
      <c r="AIR156" s="21"/>
      <c r="AIS156" s="21"/>
      <c r="AIT156" s="21"/>
      <c r="AIU156" s="21"/>
      <c r="AIV156" s="21"/>
      <c r="AIW156" s="21"/>
      <c r="AIX156" s="21"/>
      <c r="AIY156" s="21"/>
      <c r="AIZ156" s="21"/>
      <c r="AJA156" s="21"/>
      <c r="AJB156" s="21"/>
      <c r="AJC156" s="21"/>
      <c r="AJD156" s="21"/>
      <c r="AJE156" s="21"/>
      <c r="AJF156" s="21"/>
      <c r="AJG156" s="21"/>
      <c r="AJH156" s="21"/>
      <c r="AJI156" s="21"/>
      <c r="AJJ156" s="21"/>
      <c r="AJK156" s="21"/>
      <c r="AJL156" s="21"/>
      <c r="AJM156" s="21"/>
      <c r="AJN156" s="21"/>
      <c r="AJO156" s="21"/>
      <c r="AJP156" s="21"/>
      <c r="AJQ156" s="21"/>
      <c r="AJR156" s="21"/>
      <c r="AJS156" s="21"/>
      <c r="AJT156" s="21"/>
      <c r="AJU156" s="21"/>
      <c r="AJV156" s="21"/>
      <c r="AJW156" s="21"/>
      <c r="AJX156" s="21"/>
      <c r="AJY156" s="21"/>
      <c r="AJZ156" s="21"/>
      <c r="AKA156" s="21"/>
      <c r="AKB156" s="21"/>
      <c r="AKC156" s="21"/>
      <c r="AKD156" s="21"/>
      <c r="AKE156" s="21"/>
      <c r="AKF156" s="21"/>
      <c r="AKG156" s="21"/>
      <c r="AKH156" s="21"/>
      <c r="AKI156" s="21"/>
      <c r="AKJ156" s="21"/>
      <c r="AKK156" s="21"/>
      <c r="AKL156" s="21"/>
      <c r="AKM156" s="21"/>
      <c r="AKN156" s="21"/>
      <c r="AKO156" s="21"/>
      <c r="AKP156" s="21"/>
      <c r="AKQ156" s="21"/>
      <c r="AKR156" s="21"/>
      <c r="AKS156" s="21"/>
      <c r="AKT156" s="21"/>
      <c r="AKU156" s="21"/>
      <c r="AKV156" s="21"/>
      <c r="AKW156" s="21"/>
      <c r="AKX156" s="21"/>
      <c r="AKY156" s="21"/>
      <c r="AKZ156" s="21"/>
      <c r="ALA156" s="21"/>
      <c r="ALB156" s="21"/>
      <c r="ALC156" s="21"/>
      <c r="ALD156" s="21"/>
      <c r="ALE156" s="21"/>
      <c r="ALF156" s="21"/>
      <c r="ALG156" s="21"/>
      <c r="ALH156" s="21"/>
      <c r="ALI156" s="21"/>
      <c r="ALJ156" s="21"/>
      <c r="ALK156" s="21"/>
      <c r="ALL156" s="21"/>
      <c r="ALM156" s="21"/>
      <c r="ALN156" s="21"/>
      <c r="ALO156" s="21"/>
      <c r="ALP156" s="21"/>
      <c r="ALQ156" s="21"/>
      <c r="ALR156" s="21"/>
      <c r="ALS156" s="21"/>
      <c r="ALT156" s="21"/>
      <c r="ALU156" s="21"/>
      <c r="ALV156" s="21"/>
      <c r="ALW156" s="21"/>
      <c r="ALX156" s="21"/>
      <c r="ALY156" s="21"/>
      <c r="ALZ156" s="21"/>
      <c r="AMA156" s="21"/>
      <c r="AMB156" s="21"/>
      <c r="AMC156" s="21"/>
      <c r="AMD156" s="21"/>
      <c r="AME156" s="21"/>
      <c r="AMF156" s="21"/>
      <c r="AMG156" s="21"/>
      <c r="AMH156" s="21"/>
      <c r="AMI156" s="21"/>
      <c r="AMJ156" s="21"/>
      <c r="AMK156" s="21"/>
      <c r="AML156" s="21"/>
      <c r="AMM156" s="21"/>
      <c r="AMN156" s="21"/>
      <c r="AMO156" s="21"/>
      <c r="AMP156" s="21"/>
      <c r="AMQ156" s="21"/>
      <c r="AMR156" s="21"/>
      <c r="AMS156" s="21"/>
      <c r="AMT156" s="21"/>
      <c r="AMU156" s="21"/>
      <c r="AMV156" s="21"/>
      <c r="AMW156" s="21"/>
      <c r="AMX156" s="21"/>
      <c r="AMY156" s="21"/>
      <c r="AMZ156" s="21"/>
      <c r="ANA156" s="21"/>
      <c r="ANB156" s="21"/>
      <c r="ANC156" s="21"/>
      <c r="AND156" s="21"/>
      <c r="ANE156" s="21"/>
      <c r="ANF156" s="21"/>
      <c r="ANG156" s="21"/>
      <c r="ANH156" s="21"/>
      <c r="ANI156" s="21"/>
      <c r="ANJ156" s="21"/>
      <c r="ANK156" s="21"/>
      <c r="ANL156" s="21"/>
      <c r="ANM156" s="21"/>
      <c r="ANN156" s="21"/>
      <c r="ANO156" s="21"/>
      <c r="ANP156" s="21"/>
      <c r="ANQ156" s="21"/>
      <c r="ANR156" s="21"/>
      <c r="ANS156" s="21"/>
      <c r="ANT156" s="21"/>
      <c r="ANU156" s="21"/>
      <c r="ANV156" s="21"/>
      <c r="ANW156" s="21"/>
      <c r="ANX156" s="21"/>
      <c r="ANY156" s="21"/>
      <c r="ANZ156" s="21"/>
      <c r="AOA156" s="21"/>
      <c r="AOB156" s="21"/>
      <c r="AOC156" s="21"/>
      <c r="AOD156" s="21"/>
      <c r="AOE156" s="21"/>
      <c r="AOF156" s="21"/>
      <c r="AOG156" s="21"/>
      <c r="AOH156" s="21"/>
      <c r="AOI156" s="21"/>
      <c r="AOJ156" s="21"/>
      <c r="AOK156" s="21"/>
      <c r="AOL156" s="21"/>
      <c r="AOM156" s="21"/>
      <c r="AON156" s="21"/>
      <c r="AOO156" s="21"/>
      <c r="AOP156" s="21"/>
      <c r="AOQ156" s="21"/>
      <c r="AOR156" s="21"/>
      <c r="AOS156" s="21"/>
      <c r="AOT156" s="21"/>
      <c r="AOU156" s="21"/>
      <c r="AOV156" s="21"/>
      <c r="AOW156" s="21"/>
      <c r="AOX156" s="21"/>
      <c r="AOY156" s="21"/>
      <c r="AOZ156" s="21"/>
      <c r="APA156" s="21"/>
      <c r="APB156" s="21"/>
      <c r="APC156" s="21"/>
      <c r="APD156" s="21"/>
      <c r="APE156" s="21"/>
      <c r="APF156" s="21"/>
      <c r="APG156" s="21"/>
      <c r="APH156" s="21"/>
      <c r="API156" s="21"/>
      <c r="APJ156" s="21"/>
      <c r="APK156" s="21"/>
      <c r="APL156" s="21"/>
      <c r="APM156" s="21"/>
      <c r="APN156" s="21"/>
      <c r="APO156" s="21"/>
      <c r="APP156" s="21"/>
      <c r="APQ156" s="21"/>
      <c r="APR156" s="21"/>
      <c r="APS156" s="21"/>
      <c r="APT156" s="21"/>
      <c r="APU156" s="21"/>
      <c r="APV156" s="21"/>
      <c r="APW156" s="21"/>
      <c r="APX156" s="21"/>
      <c r="APY156" s="21"/>
      <c r="APZ156" s="21"/>
      <c r="AQA156" s="21"/>
      <c r="AQB156" s="21"/>
      <c r="AQC156" s="21"/>
      <c r="AQD156" s="21"/>
      <c r="AQE156" s="21"/>
      <c r="AQF156" s="21"/>
      <c r="AQG156" s="21"/>
      <c r="AQH156" s="21"/>
      <c r="AQI156" s="21"/>
      <c r="AQJ156" s="21"/>
      <c r="AQK156" s="21"/>
      <c r="AQL156" s="21"/>
      <c r="AQM156" s="21"/>
      <c r="AQN156" s="21"/>
      <c r="AQO156" s="21"/>
      <c r="AQP156" s="21"/>
      <c r="AQQ156" s="21"/>
      <c r="AQR156" s="21"/>
      <c r="AQS156" s="21"/>
      <c r="AQT156" s="21"/>
      <c r="AQU156" s="21"/>
      <c r="AQV156" s="21"/>
      <c r="AQW156" s="21"/>
      <c r="AQX156" s="21"/>
      <c r="AQY156" s="21"/>
      <c r="AQZ156" s="21"/>
      <c r="ARA156" s="21"/>
      <c r="ARB156" s="21"/>
      <c r="ARC156" s="21"/>
      <c r="ARD156" s="21"/>
      <c r="ARE156" s="21"/>
      <c r="ARF156" s="21"/>
      <c r="ARG156" s="21"/>
      <c r="ARH156" s="21"/>
      <c r="ARI156" s="21"/>
      <c r="ARJ156" s="21"/>
      <c r="ARK156" s="21"/>
      <c r="ARL156" s="21"/>
      <c r="ARM156" s="21"/>
      <c r="ARN156" s="21"/>
      <c r="ARO156" s="21"/>
      <c r="ARP156" s="21"/>
      <c r="ARQ156" s="21"/>
      <c r="ARR156" s="21"/>
      <c r="ARS156" s="21"/>
      <c r="ART156" s="21"/>
      <c r="ARU156" s="21"/>
      <c r="ARV156" s="21"/>
      <c r="ARW156" s="21"/>
      <c r="ARX156" s="21"/>
      <c r="ARY156" s="21"/>
      <c r="ARZ156" s="21"/>
      <c r="ASA156" s="21"/>
      <c r="ASB156" s="21"/>
      <c r="ASC156" s="21"/>
      <c r="ASD156" s="21"/>
      <c r="ASE156" s="21"/>
      <c r="ASF156" s="21"/>
      <c r="ASG156" s="21"/>
      <c r="ASH156" s="21"/>
      <c r="ASI156" s="21"/>
      <c r="ASJ156" s="21"/>
      <c r="ASK156" s="21"/>
      <c r="ASL156" s="21"/>
      <c r="ASM156" s="21"/>
      <c r="ASN156" s="21"/>
      <c r="ASO156" s="21"/>
      <c r="ASP156" s="21"/>
      <c r="ASQ156" s="21"/>
      <c r="ASR156" s="21"/>
      <c r="ASS156" s="21"/>
      <c r="AST156" s="21"/>
      <c r="ASU156" s="21"/>
      <c r="ASV156" s="21"/>
      <c r="ASW156" s="21"/>
      <c r="ASX156" s="21"/>
      <c r="ASY156" s="21"/>
      <c r="ASZ156" s="21"/>
      <c r="ATA156" s="21"/>
      <c r="ATB156" s="21"/>
      <c r="ATC156" s="21"/>
      <c r="ATD156" s="21"/>
      <c r="ATE156" s="21"/>
      <c r="ATF156" s="21"/>
      <c r="ATG156" s="21"/>
      <c r="ATH156" s="21"/>
      <c r="ATI156" s="21"/>
      <c r="ATJ156" s="21"/>
      <c r="ATK156" s="21"/>
      <c r="ATL156" s="21"/>
      <c r="ATM156" s="21"/>
      <c r="ATN156" s="21"/>
      <c r="ATO156" s="21"/>
      <c r="ATP156" s="21"/>
      <c r="ATQ156" s="21"/>
      <c r="ATR156" s="21"/>
      <c r="ATS156" s="21"/>
      <c r="ATT156" s="21"/>
      <c r="ATU156" s="21"/>
      <c r="ATV156" s="21"/>
      <c r="ATW156" s="21"/>
      <c r="ATX156" s="21"/>
      <c r="ATY156" s="21"/>
      <c r="ATZ156" s="21"/>
      <c r="AUA156" s="21"/>
      <c r="AUB156" s="21"/>
      <c r="AUC156" s="21"/>
      <c r="AUD156" s="21"/>
      <c r="AUE156" s="21"/>
      <c r="AUF156" s="21"/>
      <c r="AUG156" s="21"/>
      <c r="AUH156" s="21"/>
      <c r="AUI156" s="21"/>
      <c r="AUJ156" s="21"/>
      <c r="AUK156" s="21"/>
      <c r="AUL156" s="21"/>
      <c r="AUM156" s="21"/>
      <c r="AUN156" s="21"/>
      <c r="AUO156" s="21"/>
      <c r="AUP156" s="21"/>
      <c r="AUQ156" s="21"/>
      <c r="AUR156" s="21"/>
      <c r="AUS156" s="21"/>
      <c r="AUT156" s="21"/>
      <c r="AUU156" s="21"/>
      <c r="AUV156" s="21"/>
      <c r="AUW156" s="21"/>
      <c r="AUX156" s="21"/>
      <c r="AUY156" s="21"/>
      <c r="AUZ156" s="21"/>
      <c r="AVA156" s="21"/>
      <c r="AVB156" s="21"/>
      <c r="AVC156" s="21"/>
      <c r="AVD156" s="21"/>
      <c r="AVE156" s="21"/>
      <c r="AVF156" s="21"/>
      <c r="AVG156" s="21"/>
      <c r="AVH156" s="21"/>
      <c r="AVI156" s="21"/>
      <c r="AVJ156" s="21"/>
      <c r="AVK156" s="21"/>
      <c r="AVL156" s="21"/>
      <c r="AVM156" s="21"/>
      <c r="AVN156" s="21"/>
      <c r="AVO156" s="21"/>
      <c r="AVP156" s="21"/>
      <c r="AVQ156" s="21"/>
      <c r="AVR156" s="21"/>
      <c r="AVS156" s="21"/>
      <c r="AVT156" s="21"/>
      <c r="AVU156" s="21"/>
      <c r="AVV156" s="21"/>
      <c r="AVW156" s="21"/>
      <c r="AVX156" s="21"/>
      <c r="AVY156" s="21"/>
      <c r="AVZ156" s="21"/>
      <c r="AWA156" s="21"/>
      <c r="AWB156" s="21"/>
      <c r="AWC156" s="21"/>
      <c r="AWD156" s="21"/>
      <c r="AWE156" s="21"/>
      <c r="AWF156" s="21"/>
      <c r="AWG156" s="21"/>
      <c r="AWH156" s="21"/>
      <c r="AWI156" s="21"/>
      <c r="AWJ156" s="21"/>
      <c r="AWK156" s="21"/>
      <c r="AWL156" s="21"/>
      <c r="AWM156" s="21"/>
      <c r="AWN156" s="21"/>
      <c r="AWO156" s="21"/>
      <c r="AWP156" s="21"/>
      <c r="AWQ156" s="21"/>
      <c r="AWR156" s="21"/>
      <c r="AWS156" s="21"/>
      <c r="AWT156" s="21"/>
      <c r="AWU156" s="21"/>
      <c r="AWV156" s="21"/>
      <c r="AWW156" s="21"/>
      <c r="AWX156" s="21"/>
      <c r="AWY156" s="21"/>
      <c r="AWZ156" s="21"/>
      <c r="AXA156" s="21"/>
      <c r="AXB156" s="21"/>
      <c r="AXC156" s="21"/>
      <c r="AXD156" s="21"/>
      <c r="AXE156" s="21"/>
      <c r="AXF156" s="21"/>
      <c r="AXG156" s="21"/>
      <c r="AXH156" s="21"/>
      <c r="AXI156" s="21"/>
      <c r="AXJ156" s="21"/>
      <c r="AXK156" s="21"/>
      <c r="AXL156" s="21"/>
      <c r="AXM156" s="21"/>
      <c r="AXN156" s="21"/>
      <c r="AXO156" s="21"/>
      <c r="AXP156" s="21"/>
      <c r="AXQ156" s="21"/>
      <c r="AXR156" s="21"/>
      <c r="AXS156" s="21"/>
      <c r="AXT156" s="21"/>
      <c r="AXU156" s="21"/>
      <c r="AXV156" s="21"/>
      <c r="AXW156" s="21"/>
      <c r="AXX156" s="21"/>
      <c r="AXY156" s="21"/>
      <c r="AXZ156" s="21"/>
      <c r="AYA156" s="21"/>
      <c r="AYB156" s="21"/>
      <c r="AYC156" s="21"/>
      <c r="AYD156" s="21"/>
      <c r="AYE156" s="21"/>
      <c r="AYF156" s="21"/>
      <c r="AYG156" s="21"/>
      <c r="AYH156" s="21"/>
      <c r="AYI156" s="21"/>
      <c r="AYJ156" s="21"/>
      <c r="AYK156" s="21"/>
      <c r="AYL156" s="21"/>
      <c r="AYM156" s="21"/>
      <c r="AYN156" s="21"/>
      <c r="AYO156" s="21"/>
      <c r="AYP156" s="21"/>
      <c r="AYQ156" s="21"/>
      <c r="AYR156" s="21"/>
      <c r="AYS156" s="21"/>
      <c r="AYT156" s="21"/>
      <c r="AYU156" s="21"/>
      <c r="AYV156" s="21"/>
      <c r="AYW156" s="21"/>
      <c r="AYX156" s="21"/>
      <c r="AYY156" s="21"/>
      <c r="AYZ156" s="21"/>
      <c r="AZA156" s="21"/>
      <c r="AZB156" s="21"/>
      <c r="AZC156" s="21"/>
      <c r="AZD156" s="21"/>
      <c r="AZE156" s="21"/>
      <c r="AZF156" s="21"/>
      <c r="AZG156" s="21"/>
      <c r="AZH156" s="21"/>
      <c r="AZI156" s="21"/>
      <c r="AZJ156" s="21"/>
      <c r="AZK156" s="21"/>
      <c r="AZL156" s="21"/>
      <c r="AZM156" s="21"/>
      <c r="AZN156" s="21"/>
      <c r="AZO156" s="21"/>
      <c r="AZP156" s="21"/>
      <c r="AZQ156" s="21"/>
      <c r="AZR156" s="21"/>
      <c r="AZS156" s="21"/>
      <c r="AZT156" s="21"/>
      <c r="AZU156" s="21"/>
      <c r="AZV156" s="21"/>
      <c r="AZW156" s="21"/>
      <c r="AZX156" s="21"/>
      <c r="AZY156" s="21"/>
      <c r="AZZ156" s="21"/>
      <c r="BAA156" s="21"/>
      <c r="BAB156" s="21"/>
      <c r="BAC156" s="21"/>
      <c r="BAD156" s="21"/>
      <c r="BAE156" s="21"/>
      <c r="BAF156" s="21"/>
      <c r="BAG156" s="21"/>
      <c r="BAH156" s="21"/>
      <c r="BAI156" s="21"/>
      <c r="BAJ156" s="21"/>
      <c r="BAK156" s="21"/>
      <c r="BAL156" s="21"/>
      <c r="BAM156" s="21"/>
      <c r="BAN156" s="21"/>
      <c r="BAO156" s="21"/>
      <c r="BAP156" s="21"/>
      <c r="BAQ156" s="21"/>
      <c r="BAR156" s="21"/>
      <c r="BAS156" s="21"/>
      <c r="BAT156" s="21"/>
      <c r="BAU156" s="21"/>
      <c r="BAV156" s="21"/>
      <c r="BAW156" s="21"/>
      <c r="BAX156" s="21"/>
      <c r="BAY156" s="21"/>
      <c r="BAZ156" s="21"/>
      <c r="BBA156" s="21"/>
      <c r="BBB156" s="21"/>
      <c r="BBC156" s="21"/>
      <c r="BBD156" s="21"/>
      <c r="BBE156" s="21"/>
      <c r="BBF156" s="21"/>
      <c r="BBG156" s="21"/>
      <c r="BBH156" s="21"/>
      <c r="BBI156" s="21"/>
      <c r="BBJ156" s="21"/>
      <c r="BBK156" s="21"/>
      <c r="BBL156" s="21"/>
      <c r="BBM156" s="21"/>
      <c r="BBN156" s="21"/>
      <c r="BBO156" s="21"/>
      <c r="BBP156" s="21"/>
      <c r="BBQ156" s="21"/>
      <c r="BBR156" s="21"/>
      <c r="BBS156" s="21"/>
      <c r="BBT156" s="21"/>
      <c r="BBU156" s="21"/>
      <c r="BBV156" s="21"/>
      <c r="BBW156" s="21"/>
      <c r="BBX156" s="21"/>
      <c r="BBY156" s="21"/>
      <c r="BBZ156" s="21"/>
      <c r="BCA156" s="21"/>
      <c r="BCB156" s="21"/>
      <c r="BCC156" s="21"/>
      <c r="BCD156" s="21"/>
      <c r="BCE156" s="21"/>
      <c r="BCF156" s="21"/>
      <c r="BCG156" s="21"/>
      <c r="BCH156" s="21"/>
      <c r="BCI156" s="21"/>
      <c r="BCJ156" s="21"/>
      <c r="BCK156" s="21"/>
      <c r="BCL156" s="21"/>
      <c r="BCM156" s="21"/>
      <c r="BCN156" s="21"/>
      <c r="BCO156" s="21"/>
      <c r="BCP156" s="21"/>
      <c r="BCQ156" s="21"/>
      <c r="BCR156" s="21"/>
      <c r="BCS156" s="21"/>
      <c r="BCT156" s="21"/>
      <c r="BCU156" s="21"/>
      <c r="BCV156" s="21"/>
      <c r="BCW156" s="21"/>
      <c r="BCX156" s="21"/>
      <c r="BCY156" s="21"/>
      <c r="BCZ156" s="21"/>
      <c r="BDA156" s="21"/>
      <c r="BDB156" s="21"/>
      <c r="BDC156" s="21"/>
      <c r="BDD156" s="21"/>
      <c r="BDE156" s="21"/>
      <c r="BDF156" s="21"/>
      <c r="BDG156" s="21"/>
      <c r="BDH156" s="21"/>
      <c r="BDI156" s="21"/>
      <c r="BDJ156" s="21"/>
      <c r="BDK156" s="21"/>
      <c r="BDL156" s="21"/>
      <c r="BDM156" s="21"/>
      <c r="BDN156" s="21"/>
      <c r="BDO156" s="21"/>
      <c r="BDP156" s="21"/>
      <c r="BDQ156" s="21"/>
      <c r="BDR156" s="21"/>
      <c r="BDS156" s="21"/>
      <c r="BDT156" s="21"/>
      <c r="BDU156" s="21"/>
      <c r="BDV156" s="21"/>
      <c r="BDW156" s="21"/>
      <c r="BDX156" s="21"/>
      <c r="BDY156" s="21"/>
      <c r="BDZ156" s="21"/>
      <c r="BEA156" s="21"/>
      <c r="BEB156" s="21"/>
      <c r="BEC156" s="21"/>
      <c r="BED156" s="21"/>
      <c r="BEE156" s="21"/>
      <c r="BEF156" s="21"/>
      <c r="BEG156" s="21"/>
      <c r="BEH156" s="21"/>
      <c r="BEI156" s="21"/>
      <c r="BEJ156" s="21"/>
      <c r="BEK156" s="21"/>
      <c r="BEL156" s="21"/>
      <c r="BEM156" s="21"/>
      <c r="BEN156" s="21"/>
      <c r="BEO156" s="21"/>
      <c r="BEP156" s="21"/>
      <c r="BEQ156" s="21"/>
      <c r="BER156" s="21"/>
      <c r="BES156" s="21"/>
      <c r="BET156" s="21"/>
      <c r="BEU156" s="21"/>
      <c r="BEV156" s="21"/>
      <c r="BEW156" s="21"/>
      <c r="BEX156" s="21"/>
      <c r="BEY156" s="21"/>
      <c r="BEZ156" s="21"/>
      <c r="BFA156" s="21"/>
      <c r="BFB156" s="21"/>
      <c r="BFC156" s="21"/>
      <c r="BFD156" s="21"/>
      <c r="BFE156" s="21"/>
      <c r="BFF156" s="21"/>
      <c r="BFG156" s="21"/>
      <c r="BFH156" s="21"/>
      <c r="BFI156" s="21"/>
      <c r="BFJ156" s="21"/>
      <c r="BFK156" s="21"/>
      <c r="BFL156" s="21"/>
      <c r="BFM156" s="21"/>
      <c r="BFN156" s="21"/>
      <c r="BFO156" s="21"/>
      <c r="BFP156" s="21"/>
      <c r="BFQ156" s="21"/>
      <c r="BFR156" s="21"/>
      <c r="BFS156" s="21"/>
      <c r="BFT156" s="21"/>
      <c r="BFU156" s="21"/>
      <c r="BFV156" s="21"/>
      <c r="BFW156" s="21"/>
      <c r="BFX156" s="21"/>
      <c r="BFY156" s="21"/>
      <c r="BFZ156" s="21"/>
      <c r="BGA156" s="21"/>
      <c r="BGB156" s="21"/>
      <c r="BGC156" s="21"/>
      <c r="BGD156" s="21"/>
      <c r="BGE156" s="21"/>
      <c r="BGF156" s="21"/>
      <c r="BGG156" s="21"/>
      <c r="BGH156" s="21"/>
      <c r="BGI156" s="21"/>
      <c r="BGJ156" s="21"/>
      <c r="BGK156" s="21"/>
      <c r="BGL156" s="21"/>
      <c r="BGM156" s="21"/>
      <c r="BGN156" s="21"/>
      <c r="BGO156" s="21"/>
      <c r="BGP156" s="21"/>
      <c r="BGQ156" s="21"/>
      <c r="BGR156" s="21"/>
      <c r="BGS156" s="21"/>
      <c r="BGT156" s="21"/>
      <c r="BGU156" s="21"/>
      <c r="BGV156" s="21"/>
      <c r="BGW156" s="21"/>
      <c r="BGX156" s="21"/>
      <c r="BGY156" s="21"/>
      <c r="BGZ156" s="21"/>
      <c r="BHA156" s="21"/>
      <c r="BHB156" s="21"/>
      <c r="BHC156" s="21"/>
      <c r="BHD156" s="21"/>
      <c r="BHE156" s="21"/>
      <c r="BHF156" s="21"/>
      <c r="BHG156" s="21"/>
      <c r="BHH156" s="21"/>
      <c r="BHI156" s="21"/>
      <c r="BHJ156" s="21"/>
      <c r="BHK156" s="21"/>
      <c r="BHL156" s="21"/>
      <c r="BHM156" s="21"/>
      <c r="BHN156" s="21"/>
      <c r="BHO156" s="21"/>
      <c r="BHP156" s="21"/>
      <c r="BHQ156" s="21"/>
      <c r="BHR156" s="21"/>
      <c r="BHS156" s="21"/>
      <c r="BHT156" s="21"/>
      <c r="BHU156" s="21"/>
      <c r="BHV156" s="21"/>
      <c r="BHW156" s="21"/>
      <c r="BHX156" s="21"/>
      <c r="BHY156" s="21"/>
      <c r="BHZ156" s="21"/>
      <c r="BIA156" s="21"/>
      <c r="BIB156" s="21"/>
      <c r="BIC156" s="21"/>
      <c r="BID156" s="21"/>
      <c r="BIE156" s="21"/>
      <c r="BIF156" s="21"/>
      <c r="BIG156" s="21"/>
      <c r="BIH156" s="21"/>
      <c r="BII156" s="21"/>
      <c r="BIJ156" s="21"/>
      <c r="BIK156" s="21"/>
      <c r="BIL156" s="21"/>
      <c r="BIM156" s="21"/>
      <c r="BIN156" s="21"/>
      <c r="BIO156" s="21"/>
      <c r="BIP156" s="21"/>
      <c r="BIQ156" s="21"/>
      <c r="BIR156" s="21"/>
      <c r="BIS156" s="21"/>
      <c r="BIT156" s="21"/>
      <c r="BIU156" s="21"/>
      <c r="BIV156" s="21"/>
      <c r="BIW156" s="21"/>
      <c r="BIX156" s="21"/>
      <c r="BIY156" s="21"/>
      <c r="BIZ156" s="21"/>
      <c r="BJA156" s="21"/>
      <c r="BJB156" s="21"/>
      <c r="BJC156" s="21"/>
      <c r="BJD156" s="21"/>
      <c r="BJE156" s="21"/>
      <c r="BJF156" s="21"/>
      <c r="BJG156" s="21"/>
      <c r="BJH156" s="21"/>
      <c r="BJI156" s="21"/>
      <c r="BJJ156" s="21"/>
      <c r="BJK156" s="21"/>
      <c r="BJL156" s="21"/>
      <c r="BJM156" s="21"/>
      <c r="BJN156" s="21"/>
      <c r="BJO156" s="21"/>
      <c r="BJP156" s="21"/>
      <c r="BJQ156" s="21"/>
      <c r="BJR156" s="21"/>
      <c r="BJS156" s="21"/>
      <c r="BJT156" s="21"/>
      <c r="BJU156" s="21"/>
      <c r="BJV156" s="21"/>
      <c r="BJW156" s="21"/>
      <c r="BJX156" s="21"/>
      <c r="BJY156" s="21"/>
      <c r="BJZ156" s="21"/>
      <c r="BKA156" s="21"/>
      <c r="BKB156" s="21"/>
      <c r="BKC156" s="21"/>
      <c r="BKD156" s="21"/>
      <c r="BKE156" s="21"/>
      <c r="BKF156" s="21"/>
      <c r="BKG156" s="21"/>
      <c r="BKH156" s="21"/>
      <c r="BKI156" s="21"/>
      <c r="BKJ156" s="21"/>
      <c r="BKK156" s="21"/>
      <c r="BKL156" s="21"/>
      <c r="BKM156" s="21"/>
      <c r="BKN156" s="21"/>
      <c r="BKO156" s="21"/>
      <c r="BKP156" s="21"/>
      <c r="BKQ156" s="21"/>
      <c r="BKR156" s="21"/>
      <c r="BKS156" s="21"/>
      <c r="BKT156" s="21"/>
      <c r="BKU156" s="21"/>
      <c r="BKV156" s="21"/>
      <c r="BKW156" s="21"/>
      <c r="BKX156" s="21"/>
      <c r="BKY156" s="21"/>
      <c r="BKZ156" s="21"/>
      <c r="BLA156" s="21"/>
      <c r="BLB156" s="21"/>
      <c r="BLC156" s="21"/>
      <c r="BLD156" s="21"/>
      <c r="BLE156" s="21"/>
      <c r="BLF156" s="21"/>
      <c r="BLG156" s="21"/>
      <c r="BLH156" s="21"/>
      <c r="BLI156" s="21"/>
      <c r="BLJ156" s="21"/>
      <c r="BLK156" s="21"/>
      <c r="BLL156" s="21"/>
      <c r="BLM156" s="21"/>
      <c r="BLN156" s="21"/>
      <c r="BLO156" s="21"/>
      <c r="BLP156" s="21"/>
      <c r="BLQ156" s="21"/>
      <c r="BLR156" s="21"/>
      <c r="BLS156" s="21"/>
      <c r="BLT156" s="21"/>
      <c r="BLU156" s="21"/>
      <c r="BLV156" s="21"/>
      <c r="BLW156" s="21"/>
      <c r="BLX156" s="21"/>
      <c r="BLY156" s="21"/>
      <c r="BLZ156" s="21"/>
      <c r="BMA156" s="21"/>
      <c r="BMB156" s="21"/>
      <c r="BMC156" s="21"/>
      <c r="BMD156" s="21"/>
      <c r="BME156" s="21"/>
      <c r="BMF156" s="21"/>
      <c r="BMG156" s="21"/>
      <c r="BMH156" s="21"/>
      <c r="BMI156" s="21"/>
      <c r="BMJ156" s="21"/>
      <c r="BMK156" s="21"/>
      <c r="BML156" s="21"/>
      <c r="BMM156" s="21"/>
      <c r="BMN156" s="21"/>
      <c r="BMO156" s="21"/>
      <c r="BMP156" s="21"/>
      <c r="BMQ156" s="21"/>
      <c r="BMR156" s="21"/>
      <c r="BMS156" s="21"/>
      <c r="BMT156" s="21"/>
      <c r="BMU156" s="21"/>
      <c r="BMV156" s="21"/>
      <c r="BMW156" s="21"/>
      <c r="BMX156" s="21"/>
      <c r="BMY156" s="21"/>
      <c r="BMZ156" s="21"/>
      <c r="BNA156" s="21"/>
      <c r="BNB156" s="21"/>
      <c r="BNC156" s="21"/>
      <c r="BND156" s="21"/>
      <c r="BNE156" s="21"/>
      <c r="BNF156" s="21"/>
      <c r="BNG156" s="21"/>
      <c r="BNH156" s="21"/>
      <c r="BNI156" s="21"/>
      <c r="BNJ156" s="21"/>
      <c r="BNK156" s="21"/>
      <c r="BNL156" s="21"/>
      <c r="BNM156" s="21"/>
      <c r="BNN156" s="21"/>
      <c r="BNO156" s="21"/>
      <c r="BNP156" s="21"/>
      <c r="BNQ156" s="21"/>
      <c r="BNR156" s="21"/>
      <c r="BNS156" s="21"/>
      <c r="BNT156" s="21"/>
      <c r="BNU156" s="21"/>
      <c r="BNV156" s="21"/>
      <c r="BNW156" s="21"/>
      <c r="BNX156" s="21"/>
      <c r="BNY156" s="21"/>
      <c r="BNZ156" s="21"/>
      <c r="BOA156" s="21"/>
      <c r="BOB156" s="21"/>
      <c r="BOC156" s="21"/>
      <c r="BOD156" s="21"/>
      <c r="BOE156" s="21"/>
      <c r="BOF156" s="21"/>
      <c r="BOG156" s="21"/>
      <c r="BOH156" s="21"/>
      <c r="BOI156" s="21"/>
      <c r="BOJ156" s="21"/>
      <c r="BOK156" s="21"/>
      <c r="BOL156" s="21"/>
      <c r="BOM156" s="21"/>
      <c r="BON156" s="21"/>
      <c r="BOO156" s="21"/>
      <c r="BOP156" s="21"/>
      <c r="BOQ156" s="21"/>
      <c r="BOR156" s="21"/>
      <c r="BOS156" s="21"/>
      <c r="BOT156" s="21"/>
      <c r="BOU156" s="21"/>
      <c r="BOV156" s="21"/>
      <c r="BOW156" s="21"/>
      <c r="BOX156" s="21"/>
      <c r="BOY156" s="21"/>
      <c r="BOZ156" s="21"/>
      <c r="BPA156" s="21"/>
      <c r="BPB156" s="21"/>
      <c r="BPC156" s="21"/>
      <c r="BPD156" s="21"/>
      <c r="BPE156" s="21"/>
      <c r="BPF156" s="21"/>
      <c r="BPG156" s="21"/>
      <c r="BPH156" s="21"/>
      <c r="BPI156" s="21"/>
      <c r="BPJ156" s="21"/>
      <c r="BPK156" s="21"/>
      <c r="BPL156" s="21"/>
      <c r="BPM156" s="21"/>
      <c r="BPN156" s="21"/>
      <c r="BPO156" s="21"/>
      <c r="BPP156" s="21"/>
      <c r="BPQ156" s="21"/>
      <c r="BPR156" s="21"/>
      <c r="BPS156" s="21"/>
      <c r="BPT156" s="21"/>
      <c r="BPU156" s="21"/>
      <c r="BPV156" s="21"/>
      <c r="BPW156" s="21"/>
      <c r="BPX156" s="21"/>
      <c r="BPY156" s="21"/>
      <c r="BPZ156" s="21"/>
      <c r="BQA156" s="21"/>
      <c r="BQB156" s="21"/>
      <c r="BQC156" s="21"/>
      <c r="BQD156" s="21"/>
      <c r="BQE156" s="21"/>
      <c r="BQF156" s="21"/>
      <c r="BQG156" s="21"/>
      <c r="BQH156" s="21"/>
      <c r="BQI156" s="21"/>
      <c r="BQJ156" s="21"/>
      <c r="BQK156" s="21"/>
      <c r="BQL156" s="21"/>
      <c r="BQM156" s="21"/>
      <c r="BQN156" s="21"/>
      <c r="BQO156" s="21"/>
      <c r="BQP156" s="21"/>
      <c r="BQQ156" s="21"/>
      <c r="BQR156" s="21"/>
      <c r="BQS156" s="21"/>
      <c r="BQT156" s="21"/>
      <c r="BQU156" s="21"/>
      <c r="BQV156" s="21"/>
      <c r="BQW156" s="21"/>
      <c r="BQX156" s="21"/>
      <c r="BQY156" s="21"/>
      <c r="BQZ156" s="21"/>
      <c r="BRA156" s="21"/>
      <c r="BRB156" s="21"/>
      <c r="BRC156" s="21"/>
      <c r="BRD156" s="21"/>
      <c r="BRE156" s="21"/>
      <c r="BRF156" s="21"/>
      <c r="BRG156" s="21"/>
      <c r="BRH156" s="21"/>
      <c r="BRI156" s="21"/>
      <c r="BRJ156" s="21"/>
      <c r="BRK156" s="21"/>
      <c r="BRL156" s="21"/>
      <c r="BRM156" s="21"/>
      <c r="BRN156" s="21"/>
      <c r="BRO156" s="21"/>
      <c r="BRP156" s="21"/>
      <c r="BRQ156" s="21"/>
      <c r="BRR156" s="21"/>
      <c r="BRS156" s="21"/>
      <c r="BRT156" s="21"/>
      <c r="BRU156" s="21"/>
      <c r="BRV156" s="21"/>
      <c r="BRW156" s="21"/>
      <c r="BRX156" s="21"/>
      <c r="BRY156" s="21"/>
      <c r="BRZ156" s="21"/>
      <c r="BSA156" s="21"/>
      <c r="BSB156" s="21"/>
      <c r="BSC156" s="21"/>
      <c r="BSD156" s="21"/>
      <c r="BSE156" s="21"/>
      <c r="BSF156" s="21"/>
      <c r="BSG156" s="21"/>
      <c r="BSH156" s="21"/>
      <c r="BSI156" s="21"/>
      <c r="BSJ156" s="21"/>
      <c r="BSK156" s="21"/>
      <c r="BSL156" s="21"/>
      <c r="BSM156" s="21"/>
      <c r="BSN156" s="21"/>
      <c r="BSO156" s="21"/>
      <c r="BSP156" s="21"/>
      <c r="BSQ156" s="21"/>
      <c r="BSR156" s="21"/>
      <c r="BSS156" s="21"/>
      <c r="BST156" s="21"/>
      <c r="BSU156" s="21"/>
      <c r="BSV156" s="21"/>
      <c r="BSW156" s="21"/>
      <c r="BSX156" s="21"/>
      <c r="BSY156" s="21"/>
      <c r="BSZ156" s="21"/>
      <c r="BTA156" s="21"/>
      <c r="BTB156" s="21"/>
      <c r="BTC156" s="21"/>
      <c r="BTD156" s="21"/>
      <c r="BTE156" s="21"/>
      <c r="BTF156" s="21"/>
      <c r="BTG156" s="21"/>
      <c r="BTH156" s="21"/>
      <c r="BTI156" s="21"/>
      <c r="BTJ156" s="21"/>
      <c r="BTK156" s="21"/>
      <c r="BTL156" s="21"/>
      <c r="BTM156" s="21"/>
      <c r="BTN156" s="21"/>
      <c r="BTO156" s="21"/>
      <c r="BTP156" s="21"/>
      <c r="BTQ156" s="21"/>
      <c r="BTR156" s="21"/>
      <c r="BTS156" s="21"/>
      <c r="BTT156" s="21"/>
      <c r="BTU156" s="21"/>
      <c r="BTV156" s="21"/>
      <c r="BTW156" s="21"/>
      <c r="BTX156" s="21"/>
      <c r="BTY156" s="21"/>
      <c r="BTZ156" s="21"/>
      <c r="BUA156" s="21"/>
      <c r="BUB156" s="21"/>
      <c r="BUC156" s="21"/>
      <c r="BUD156" s="21"/>
      <c r="BUE156" s="21"/>
      <c r="BUF156" s="21"/>
      <c r="BUG156" s="21"/>
      <c r="BUH156" s="21"/>
      <c r="BUI156" s="21"/>
      <c r="BUJ156" s="21"/>
      <c r="BUK156" s="21"/>
      <c r="BUL156" s="21"/>
      <c r="BUM156" s="21"/>
      <c r="BUN156" s="21"/>
      <c r="BUO156" s="21"/>
      <c r="BUP156" s="21"/>
      <c r="BUQ156" s="21"/>
      <c r="BUR156" s="21"/>
      <c r="BUS156" s="21"/>
      <c r="BUT156" s="21"/>
      <c r="BUU156" s="21"/>
      <c r="BUV156" s="21"/>
      <c r="BUW156" s="21"/>
      <c r="BUX156" s="21"/>
      <c r="BUY156" s="21"/>
      <c r="BUZ156" s="21"/>
      <c r="BVA156" s="21"/>
      <c r="BVB156" s="21"/>
      <c r="BVC156" s="21"/>
      <c r="BVD156" s="21"/>
      <c r="BVE156" s="21"/>
      <c r="BVF156" s="21"/>
      <c r="BVG156" s="21"/>
      <c r="BVH156" s="21"/>
      <c r="BVI156" s="21"/>
      <c r="BVJ156" s="21"/>
      <c r="BVK156" s="21"/>
      <c r="BVL156" s="21"/>
      <c r="BVM156" s="21"/>
      <c r="BVN156" s="21"/>
      <c r="BVO156" s="21"/>
      <c r="BVP156" s="21"/>
      <c r="BVQ156" s="21"/>
      <c r="BVR156" s="21"/>
      <c r="BVS156" s="21"/>
      <c r="BVT156" s="21"/>
      <c r="BVU156" s="21"/>
      <c r="BVV156" s="21"/>
      <c r="BVW156" s="21"/>
      <c r="BVX156" s="21"/>
      <c r="BVY156" s="21"/>
      <c r="BVZ156" s="21"/>
      <c r="BWA156" s="21"/>
      <c r="BWB156" s="21"/>
      <c r="BWC156" s="21"/>
      <c r="BWD156" s="21"/>
      <c r="BWE156" s="21"/>
      <c r="BWF156" s="21"/>
      <c r="BWG156" s="21"/>
      <c r="BWH156" s="21"/>
      <c r="BWI156" s="21"/>
      <c r="BWJ156" s="21"/>
      <c r="BWK156" s="21"/>
      <c r="BWL156" s="21"/>
      <c r="BWM156" s="21"/>
      <c r="BWN156" s="21"/>
      <c r="BWO156" s="21"/>
      <c r="BWP156" s="21"/>
      <c r="BWQ156" s="21"/>
      <c r="BWR156" s="21"/>
      <c r="BWS156" s="21"/>
      <c r="BWT156" s="21"/>
      <c r="BWU156" s="21"/>
      <c r="BWV156" s="21"/>
      <c r="BWW156" s="21"/>
      <c r="BWX156" s="21"/>
      <c r="BWY156" s="21"/>
      <c r="BWZ156" s="21"/>
      <c r="BXA156" s="21"/>
      <c r="BXB156" s="21"/>
      <c r="BXC156" s="21"/>
      <c r="BXD156" s="21"/>
      <c r="BXE156" s="21"/>
      <c r="BXF156" s="21"/>
      <c r="BXG156" s="21"/>
      <c r="BXH156" s="21"/>
      <c r="BXI156" s="21"/>
      <c r="BXJ156" s="21"/>
      <c r="BXK156" s="21"/>
      <c r="BXL156" s="21"/>
      <c r="BXM156" s="21"/>
      <c r="BXN156" s="21"/>
      <c r="BXO156" s="21"/>
      <c r="BXP156" s="21"/>
      <c r="BXQ156" s="21"/>
      <c r="BXR156" s="21"/>
      <c r="BXS156" s="21"/>
      <c r="BXT156" s="21"/>
      <c r="BXU156" s="21"/>
      <c r="BXV156" s="21"/>
      <c r="BXW156" s="21"/>
      <c r="BXX156" s="21"/>
      <c r="BXY156" s="21"/>
      <c r="BXZ156" s="21"/>
      <c r="BYA156" s="21"/>
      <c r="BYB156" s="21"/>
      <c r="BYC156" s="21"/>
      <c r="BYD156" s="21"/>
      <c r="BYE156" s="21"/>
      <c r="BYF156" s="21"/>
      <c r="BYG156" s="21"/>
      <c r="BYH156" s="21"/>
      <c r="BYI156" s="21"/>
      <c r="BYJ156" s="21"/>
      <c r="BYK156" s="21"/>
      <c r="BYL156" s="21"/>
      <c r="BYM156" s="21"/>
      <c r="BYN156" s="21"/>
      <c r="BYO156" s="21"/>
      <c r="BYP156" s="21"/>
      <c r="BYQ156" s="21"/>
      <c r="BYR156" s="21"/>
      <c r="BYS156" s="21"/>
      <c r="BYT156" s="21"/>
      <c r="BYU156" s="21"/>
      <c r="BYV156" s="21"/>
      <c r="BYW156" s="21"/>
      <c r="BYX156" s="21"/>
      <c r="BYY156" s="21"/>
      <c r="BYZ156" s="21"/>
      <c r="BZA156" s="21"/>
      <c r="BZB156" s="21"/>
      <c r="BZC156" s="21"/>
      <c r="BZD156" s="21"/>
      <c r="BZE156" s="21"/>
      <c r="BZF156" s="21"/>
      <c r="BZG156" s="21"/>
      <c r="BZH156" s="21"/>
      <c r="BZI156" s="21"/>
      <c r="BZJ156" s="21"/>
      <c r="BZK156" s="21"/>
      <c r="BZL156" s="21"/>
      <c r="BZM156" s="21"/>
      <c r="BZN156" s="21"/>
      <c r="BZO156" s="21"/>
      <c r="BZP156" s="21"/>
      <c r="BZQ156" s="21"/>
      <c r="BZR156" s="21"/>
      <c r="BZS156" s="21"/>
      <c r="BZT156" s="21"/>
      <c r="BZU156" s="21"/>
      <c r="BZV156" s="21"/>
      <c r="BZW156" s="21"/>
      <c r="BZX156" s="21"/>
      <c r="BZY156" s="21"/>
      <c r="BZZ156" s="21"/>
      <c r="CAA156" s="21"/>
      <c r="CAB156" s="21"/>
      <c r="CAC156" s="21"/>
      <c r="CAD156" s="21"/>
      <c r="CAE156" s="21"/>
      <c r="CAF156" s="21"/>
      <c r="CAG156" s="21"/>
      <c r="CAH156" s="21"/>
      <c r="CAI156" s="21"/>
      <c r="CAJ156" s="21"/>
      <c r="CAK156" s="21"/>
      <c r="CAL156" s="21"/>
      <c r="CAM156" s="21"/>
      <c r="CAN156" s="21"/>
      <c r="CAO156" s="21"/>
      <c r="CAP156" s="21"/>
      <c r="CAQ156" s="21"/>
      <c r="CAR156" s="21"/>
      <c r="CAS156" s="21"/>
      <c r="CAT156" s="21"/>
      <c r="CAU156" s="21"/>
      <c r="CAV156" s="21"/>
      <c r="CAW156" s="21"/>
      <c r="CAX156" s="21"/>
      <c r="CAY156" s="21"/>
      <c r="CAZ156" s="21"/>
      <c r="CBA156" s="21"/>
      <c r="CBB156" s="21"/>
      <c r="CBC156" s="21"/>
      <c r="CBD156" s="21"/>
      <c r="CBE156" s="21"/>
      <c r="CBF156" s="21"/>
      <c r="CBG156" s="21"/>
      <c r="CBH156" s="21"/>
      <c r="CBI156" s="21"/>
      <c r="CBJ156" s="21"/>
      <c r="CBK156" s="21"/>
      <c r="CBL156" s="21"/>
      <c r="CBM156" s="21"/>
      <c r="CBN156" s="21"/>
      <c r="CBO156" s="21"/>
      <c r="CBP156" s="21"/>
      <c r="CBQ156" s="21"/>
      <c r="CBR156" s="21"/>
      <c r="CBS156" s="21"/>
      <c r="CBT156" s="21"/>
      <c r="CBU156" s="21"/>
      <c r="CBV156" s="21"/>
      <c r="CBW156" s="21"/>
      <c r="CBX156" s="21"/>
      <c r="CBY156" s="21"/>
      <c r="CBZ156" s="21"/>
      <c r="CCA156" s="21"/>
      <c r="CCB156" s="21"/>
      <c r="CCC156" s="21"/>
      <c r="CCD156" s="21"/>
      <c r="CCE156" s="21"/>
      <c r="CCF156" s="21"/>
      <c r="CCG156" s="21"/>
      <c r="CCH156" s="21"/>
      <c r="CCI156" s="21"/>
      <c r="CCJ156" s="21"/>
      <c r="CCK156" s="21"/>
      <c r="CCL156" s="21"/>
      <c r="CCM156" s="21"/>
      <c r="CCN156" s="21"/>
      <c r="CCO156" s="21"/>
      <c r="CCP156" s="21"/>
      <c r="CCQ156" s="21"/>
      <c r="CCR156" s="21"/>
      <c r="CCS156" s="21"/>
      <c r="CCT156" s="21"/>
      <c r="CCU156" s="21"/>
      <c r="CCV156" s="21"/>
      <c r="CCW156" s="21"/>
      <c r="CCX156" s="21"/>
      <c r="CCY156" s="21"/>
      <c r="CCZ156" s="21"/>
      <c r="CDA156" s="21"/>
      <c r="CDB156" s="21"/>
      <c r="CDC156" s="21"/>
      <c r="CDD156" s="21"/>
      <c r="CDE156" s="21"/>
      <c r="CDF156" s="21"/>
      <c r="CDG156" s="21"/>
      <c r="CDH156" s="21"/>
      <c r="CDI156" s="21"/>
      <c r="CDJ156" s="21"/>
      <c r="CDK156" s="21"/>
      <c r="CDL156" s="21"/>
      <c r="CDM156" s="21"/>
      <c r="CDN156" s="21"/>
      <c r="CDO156" s="21"/>
      <c r="CDP156" s="21"/>
      <c r="CDQ156" s="21"/>
      <c r="CDR156" s="21"/>
      <c r="CDS156" s="21"/>
      <c r="CDT156" s="21"/>
      <c r="CDU156" s="21"/>
      <c r="CDV156" s="21"/>
      <c r="CDW156" s="21"/>
      <c r="CDX156" s="21"/>
      <c r="CDY156" s="21"/>
      <c r="CDZ156" s="21"/>
      <c r="CEA156" s="21"/>
      <c r="CEB156" s="21"/>
      <c r="CEC156" s="21"/>
      <c r="CED156" s="21"/>
      <c r="CEE156" s="21"/>
      <c r="CEF156" s="21"/>
      <c r="CEG156" s="21"/>
      <c r="CEH156" s="21"/>
      <c r="CEI156" s="21"/>
      <c r="CEJ156" s="21"/>
      <c r="CEK156" s="21"/>
      <c r="CEL156" s="21"/>
      <c r="CEM156" s="21"/>
      <c r="CEN156" s="21"/>
      <c r="CEO156" s="21"/>
      <c r="CEP156" s="21"/>
      <c r="CEQ156" s="21"/>
      <c r="CER156" s="21"/>
      <c r="CES156" s="21"/>
      <c r="CET156" s="21"/>
      <c r="CEU156" s="21"/>
      <c r="CEV156" s="21"/>
      <c r="CEW156" s="21"/>
      <c r="CEX156" s="21"/>
      <c r="CEY156" s="21"/>
      <c r="CEZ156" s="21"/>
      <c r="CFA156" s="21"/>
      <c r="CFB156" s="21"/>
      <c r="CFC156" s="21"/>
      <c r="CFD156" s="21"/>
      <c r="CFE156" s="21"/>
      <c r="CFF156" s="21"/>
      <c r="CFG156" s="21"/>
      <c r="CFH156" s="21"/>
      <c r="CFI156" s="21"/>
      <c r="CFJ156" s="21"/>
      <c r="CFK156" s="21"/>
      <c r="CFL156" s="21"/>
      <c r="CFM156" s="21"/>
      <c r="CFN156" s="21"/>
      <c r="CFO156" s="21"/>
      <c r="CFP156" s="21"/>
      <c r="CFQ156" s="21"/>
      <c r="CFR156" s="21"/>
      <c r="CFS156" s="21"/>
      <c r="CFT156" s="21"/>
      <c r="CFU156" s="21"/>
      <c r="CFV156" s="21"/>
      <c r="CFW156" s="21"/>
      <c r="CFX156" s="21"/>
      <c r="CFY156" s="21"/>
      <c r="CFZ156" s="21"/>
      <c r="CGA156" s="21"/>
      <c r="CGB156" s="21"/>
      <c r="CGC156" s="21"/>
      <c r="CGD156" s="21"/>
      <c r="CGE156" s="21"/>
      <c r="CGF156" s="21"/>
      <c r="CGG156" s="21"/>
      <c r="CGH156" s="21"/>
      <c r="CGI156" s="21"/>
      <c r="CGJ156" s="21"/>
      <c r="CGK156" s="21"/>
      <c r="CGL156" s="21"/>
      <c r="CGM156" s="21"/>
      <c r="CGN156" s="21"/>
      <c r="CGO156" s="21"/>
      <c r="CGP156" s="21"/>
      <c r="CGQ156" s="21"/>
      <c r="CGR156" s="21"/>
      <c r="CGS156" s="21"/>
      <c r="CGT156" s="21"/>
      <c r="CGU156" s="21"/>
      <c r="CGV156" s="21"/>
      <c r="CGW156" s="21"/>
      <c r="CGX156" s="21"/>
      <c r="CGY156" s="21"/>
      <c r="CGZ156" s="21"/>
      <c r="CHA156" s="21"/>
      <c r="CHB156" s="21"/>
      <c r="CHC156" s="21"/>
      <c r="CHD156" s="21"/>
      <c r="CHE156" s="21"/>
      <c r="CHF156" s="21"/>
      <c r="CHG156" s="21"/>
      <c r="CHH156" s="21"/>
      <c r="CHI156" s="21"/>
      <c r="CHJ156" s="21"/>
      <c r="CHK156" s="21"/>
      <c r="CHL156" s="21"/>
      <c r="CHM156" s="21"/>
      <c r="CHN156" s="21"/>
      <c r="CHO156" s="21"/>
      <c r="CHP156" s="21"/>
      <c r="CHQ156" s="21"/>
      <c r="CHR156" s="21"/>
      <c r="CHS156" s="21"/>
      <c r="CHT156" s="21"/>
      <c r="CHU156" s="21"/>
      <c r="CHV156" s="21"/>
      <c r="CHW156" s="21"/>
      <c r="CHX156" s="21"/>
      <c r="CHY156" s="21"/>
      <c r="CHZ156" s="21"/>
      <c r="CIA156" s="21"/>
      <c r="CIB156" s="21"/>
      <c r="CIC156" s="21"/>
      <c r="CID156" s="21"/>
      <c r="CIE156" s="21"/>
      <c r="CIF156" s="21"/>
      <c r="CIG156" s="21"/>
      <c r="CIH156" s="21"/>
      <c r="CII156" s="21"/>
      <c r="CIJ156" s="21"/>
      <c r="CIK156" s="21"/>
      <c r="CIL156" s="21"/>
      <c r="CIM156" s="21"/>
      <c r="CIN156" s="21"/>
      <c r="CIO156" s="21"/>
      <c r="CIP156" s="21"/>
      <c r="CIQ156" s="21"/>
      <c r="CIR156" s="21"/>
      <c r="CIS156" s="21"/>
      <c r="CIT156" s="21"/>
      <c r="CIU156" s="21"/>
      <c r="CIV156" s="21"/>
      <c r="CIW156" s="21"/>
      <c r="CIX156" s="21"/>
      <c r="CIY156" s="21"/>
      <c r="CIZ156" s="21"/>
      <c r="CJA156" s="21"/>
      <c r="CJB156" s="21"/>
      <c r="CJC156" s="21"/>
      <c r="CJD156" s="21"/>
      <c r="CJE156" s="21"/>
      <c r="CJF156" s="21"/>
      <c r="CJG156" s="21"/>
      <c r="CJH156" s="21"/>
      <c r="CJI156" s="21"/>
      <c r="CJJ156" s="21"/>
      <c r="CJK156" s="21"/>
      <c r="CJL156" s="21"/>
      <c r="CJM156" s="21"/>
      <c r="CJN156" s="21"/>
      <c r="CJO156" s="21"/>
      <c r="CJP156" s="21"/>
      <c r="CJQ156" s="21"/>
      <c r="CJR156" s="21"/>
      <c r="CJS156" s="21"/>
      <c r="CJT156" s="21"/>
      <c r="CJU156" s="21"/>
      <c r="CJV156" s="21"/>
      <c r="CJW156" s="21"/>
      <c r="CJX156" s="21"/>
      <c r="CJY156" s="21"/>
      <c r="CJZ156" s="21"/>
      <c r="CKA156" s="21"/>
      <c r="CKB156" s="21"/>
      <c r="CKC156" s="21"/>
      <c r="CKD156" s="21"/>
      <c r="CKE156" s="21"/>
      <c r="CKF156" s="21"/>
      <c r="CKG156" s="21"/>
      <c r="CKH156" s="21"/>
      <c r="CKI156" s="21"/>
      <c r="CKJ156" s="21"/>
      <c r="CKK156" s="21"/>
      <c r="CKL156" s="21"/>
      <c r="CKM156" s="21"/>
      <c r="CKN156" s="21"/>
      <c r="CKO156" s="21"/>
      <c r="CKP156" s="21"/>
      <c r="CKQ156" s="21"/>
      <c r="CKR156" s="21"/>
      <c r="CKS156" s="21"/>
      <c r="CKT156" s="21"/>
      <c r="CKU156" s="21"/>
      <c r="CKV156" s="21"/>
      <c r="CKW156" s="21"/>
      <c r="CKX156" s="21"/>
      <c r="CKY156" s="21"/>
      <c r="CKZ156" s="21"/>
      <c r="CLA156" s="21"/>
      <c r="CLB156" s="21"/>
      <c r="CLC156" s="21"/>
      <c r="CLD156" s="21"/>
      <c r="CLE156" s="21"/>
      <c r="CLF156" s="21"/>
      <c r="CLG156" s="21"/>
      <c r="CLH156" s="21"/>
      <c r="CLI156" s="21"/>
      <c r="CLJ156" s="21"/>
      <c r="CLK156" s="21"/>
      <c r="CLL156" s="21"/>
      <c r="CLM156" s="21"/>
      <c r="CLN156" s="21"/>
      <c r="CLO156" s="21"/>
      <c r="CLP156" s="21"/>
      <c r="CLQ156" s="21"/>
      <c r="CLR156" s="21"/>
      <c r="CLS156" s="21"/>
      <c r="CLT156" s="21"/>
      <c r="CLU156" s="21"/>
      <c r="CLV156" s="21"/>
      <c r="CLW156" s="21"/>
      <c r="CLX156" s="21"/>
      <c r="CLY156" s="21"/>
      <c r="CLZ156" s="21"/>
      <c r="CMA156" s="21"/>
      <c r="CMB156" s="21"/>
      <c r="CMC156" s="21"/>
      <c r="CMD156" s="21"/>
      <c r="CME156" s="21"/>
      <c r="CMF156" s="21"/>
      <c r="CMG156" s="21"/>
      <c r="CMH156" s="21"/>
      <c r="CMI156" s="21"/>
      <c r="CMJ156" s="21"/>
      <c r="CMK156" s="21"/>
      <c r="CML156" s="21"/>
      <c r="CMM156" s="21"/>
      <c r="CMN156" s="21"/>
      <c r="CMO156" s="21"/>
      <c r="CMP156" s="21"/>
      <c r="CMQ156" s="21"/>
      <c r="CMR156" s="21"/>
      <c r="CMS156" s="21"/>
      <c r="CMT156" s="21"/>
      <c r="CMU156" s="21"/>
      <c r="CMV156" s="21"/>
      <c r="CMW156" s="21"/>
      <c r="CMX156" s="21"/>
      <c r="CMY156" s="21"/>
      <c r="CMZ156" s="21"/>
      <c r="CNA156" s="21"/>
      <c r="CNB156" s="21"/>
      <c r="CNC156" s="21"/>
      <c r="CND156" s="21"/>
      <c r="CNE156" s="21"/>
      <c r="CNF156" s="21"/>
      <c r="CNG156" s="21"/>
      <c r="CNH156" s="21"/>
      <c r="CNI156" s="21"/>
      <c r="CNJ156" s="21"/>
      <c r="CNK156" s="21"/>
      <c r="CNL156" s="21"/>
      <c r="CNM156" s="21"/>
      <c r="CNN156" s="21"/>
      <c r="CNO156" s="21"/>
      <c r="CNP156" s="21"/>
      <c r="CNQ156" s="21"/>
      <c r="CNR156" s="21"/>
      <c r="CNS156" s="21"/>
      <c r="CNT156" s="21"/>
      <c r="CNU156" s="21"/>
      <c r="CNV156" s="21"/>
      <c r="CNW156" s="21"/>
      <c r="CNX156" s="21"/>
      <c r="CNY156" s="21"/>
      <c r="CNZ156" s="21"/>
      <c r="COA156" s="21"/>
      <c r="COB156" s="21"/>
      <c r="COC156" s="21"/>
      <c r="COD156" s="21"/>
      <c r="COE156" s="21"/>
      <c r="COF156" s="21"/>
      <c r="COG156" s="21"/>
      <c r="COH156" s="21"/>
      <c r="COI156" s="21"/>
      <c r="COJ156" s="21"/>
      <c r="COK156" s="21"/>
      <c r="COL156" s="21"/>
      <c r="COM156" s="21"/>
      <c r="CON156" s="21"/>
      <c r="COO156" s="21"/>
      <c r="COP156" s="21"/>
      <c r="COQ156" s="21"/>
      <c r="COR156" s="21"/>
      <c r="COS156" s="21"/>
      <c r="COT156" s="21"/>
      <c r="COU156" s="21"/>
      <c r="COV156" s="21"/>
      <c r="COW156" s="21"/>
      <c r="COX156" s="21"/>
      <c r="COY156" s="21"/>
      <c r="COZ156" s="21"/>
      <c r="CPA156" s="21"/>
      <c r="CPB156" s="21"/>
      <c r="CPC156" s="21"/>
      <c r="CPD156" s="21"/>
      <c r="CPE156" s="21"/>
      <c r="CPF156" s="21"/>
      <c r="CPG156" s="21"/>
      <c r="CPH156" s="21"/>
      <c r="CPI156" s="21"/>
      <c r="CPJ156" s="21"/>
      <c r="CPK156" s="21"/>
      <c r="CPL156" s="21"/>
      <c r="CPM156" s="21"/>
      <c r="CPN156" s="21"/>
      <c r="CPO156" s="21"/>
      <c r="CPP156" s="21"/>
      <c r="CPQ156" s="21"/>
      <c r="CPR156" s="21"/>
      <c r="CPS156" s="21"/>
      <c r="CPT156" s="21"/>
      <c r="CPU156" s="21"/>
      <c r="CPV156" s="21"/>
      <c r="CPW156" s="21"/>
      <c r="CPX156" s="21"/>
      <c r="CPY156" s="21"/>
      <c r="CPZ156" s="21"/>
      <c r="CQA156" s="21"/>
      <c r="CQB156" s="21"/>
      <c r="CQC156" s="21"/>
      <c r="CQD156" s="21"/>
      <c r="CQE156" s="21"/>
      <c r="CQF156" s="21"/>
      <c r="CQG156" s="21"/>
      <c r="CQH156" s="21"/>
      <c r="CQI156" s="21"/>
      <c r="CQJ156" s="21"/>
      <c r="CQK156" s="21"/>
      <c r="CQL156" s="21"/>
      <c r="CQM156" s="21"/>
      <c r="CQN156" s="21"/>
      <c r="CQO156" s="21"/>
      <c r="CQP156" s="21"/>
      <c r="CQQ156" s="21"/>
      <c r="CQR156" s="21"/>
      <c r="CQS156" s="21"/>
      <c r="CQT156" s="21"/>
      <c r="CQU156" s="21"/>
      <c r="CQV156" s="21"/>
      <c r="CQW156" s="21"/>
      <c r="CQX156" s="21"/>
      <c r="CQY156" s="21"/>
      <c r="CQZ156" s="21"/>
      <c r="CRA156" s="21"/>
      <c r="CRB156" s="21"/>
      <c r="CRC156" s="21"/>
      <c r="CRD156" s="21"/>
      <c r="CRE156" s="21"/>
      <c r="CRF156" s="21"/>
      <c r="CRG156" s="21"/>
      <c r="CRH156" s="21"/>
      <c r="CRI156" s="21"/>
      <c r="CRJ156" s="21"/>
      <c r="CRK156" s="21"/>
      <c r="CRL156" s="21"/>
      <c r="CRM156" s="21"/>
      <c r="CRN156" s="21"/>
      <c r="CRO156" s="21"/>
      <c r="CRP156" s="21"/>
      <c r="CRQ156" s="21"/>
      <c r="CRR156" s="21"/>
      <c r="CRS156" s="21"/>
      <c r="CRT156" s="21"/>
      <c r="CRU156" s="21"/>
      <c r="CRV156" s="21"/>
      <c r="CRW156" s="21"/>
      <c r="CRX156" s="21"/>
      <c r="CRY156" s="21"/>
      <c r="CRZ156" s="21"/>
      <c r="CSA156" s="21"/>
      <c r="CSB156" s="21"/>
      <c r="CSC156" s="21"/>
      <c r="CSD156" s="21"/>
      <c r="CSE156" s="21"/>
      <c r="CSF156" s="21"/>
      <c r="CSG156" s="21"/>
      <c r="CSH156" s="21"/>
      <c r="CSI156" s="21"/>
      <c r="CSJ156" s="21"/>
      <c r="CSK156" s="21"/>
      <c r="CSL156" s="21"/>
      <c r="CSM156" s="21"/>
      <c r="CSN156" s="21"/>
      <c r="CSO156" s="21"/>
      <c r="CSP156" s="21"/>
      <c r="CSQ156" s="21"/>
      <c r="CSR156" s="21"/>
      <c r="CSS156" s="21"/>
      <c r="CST156" s="21"/>
      <c r="CSU156" s="21"/>
      <c r="CSV156" s="21"/>
      <c r="CSW156" s="21"/>
      <c r="CSX156" s="21"/>
      <c r="CSY156" s="21"/>
      <c r="CSZ156" s="21"/>
      <c r="CTA156" s="21"/>
      <c r="CTB156" s="21"/>
      <c r="CTC156" s="21"/>
      <c r="CTD156" s="21"/>
      <c r="CTE156" s="21"/>
      <c r="CTF156" s="21"/>
      <c r="CTG156" s="21"/>
      <c r="CTH156" s="21"/>
      <c r="CTI156" s="21"/>
      <c r="CTJ156" s="21"/>
      <c r="CTK156" s="21"/>
      <c r="CTL156" s="21"/>
      <c r="CTM156" s="21"/>
      <c r="CTN156" s="21"/>
      <c r="CTO156" s="21"/>
      <c r="CTP156" s="21"/>
      <c r="CTQ156" s="21"/>
      <c r="CTR156" s="21"/>
      <c r="CTS156" s="21"/>
      <c r="CTT156" s="21"/>
      <c r="CTU156" s="21"/>
      <c r="CTV156" s="21"/>
      <c r="CTW156" s="21"/>
      <c r="CTX156" s="21"/>
      <c r="CTY156" s="21"/>
      <c r="CTZ156" s="21"/>
      <c r="CUA156" s="21"/>
      <c r="CUB156" s="21"/>
      <c r="CUC156" s="21"/>
      <c r="CUD156" s="21"/>
      <c r="CUE156" s="21"/>
      <c r="CUF156" s="21"/>
      <c r="CUG156" s="21"/>
      <c r="CUH156" s="21"/>
      <c r="CUI156" s="21"/>
      <c r="CUJ156" s="21"/>
      <c r="CUK156" s="21"/>
      <c r="CUL156" s="21"/>
      <c r="CUM156" s="21"/>
      <c r="CUN156" s="21"/>
      <c r="CUO156" s="21"/>
      <c r="CUP156" s="21"/>
      <c r="CUQ156" s="21"/>
      <c r="CUR156" s="21"/>
      <c r="CUS156" s="21"/>
      <c r="CUT156" s="21"/>
      <c r="CUU156" s="21"/>
      <c r="CUV156" s="21"/>
      <c r="CUW156" s="21"/>
      <c r="CUX156" s="21"/>
      <c r="CUY156" s="21"/>
      <c r="CUZ156" s="21"/>
      <c r="CVA156" s="21"/>
      <c r="CVB156" s="21"/>
      <c r="CVC156" s="21"/>
      <c r="CVD156" s="21"/>
      <c r="CVE156" s="21"/>
      <c r="CVF156" s="21"/>
      <c r="CVG156" s="21"/>
      <c r="CVH156" s="21"/>
      <c r="CVI156" s="21"/>
      <c r="CVJ156" s="21"/>
      <c r="CVK156" s="21"/>
      <c r="CVL156" s="21"/>
      <c r="CVM156" s="21"/>
      <c r="CVN156" s="21"/>
      <c r="CVO156" s="21"/>
      <c r="CVP156" s="21"/>
      <c r="CVQ156" s="21"/>
      <c r="CVR156" s="21"/>
      <c r="CVS156" s="21"/>
      <c r="CVT156" s="21"/>
      <c r="CVU156" s="21"/>
      <c r="CVV156" s="21"/>
      <c r="CVW156" s="21"/>
      <c r="CVX156" s="21"/>
      <c r="CVY156" s="21"/>
      <c r="CVZ156" s="21"/>
      <c r="CWA156" s="21"/>
      <c r="CWB156" s="21"/>
      <c r="CWC156" s="21"/>
      <c r="CWD156" s="21"/>
      <c r="CWE156" s="21"/>
      <c r="CWF156" s="21"/>
      <c r="CWG156" s="21"/>
      <c r="CWH156" s="21"/>
      <c r="CWI156" s="21"/>
      <c r="CWJ156" s="21"/>
      <c r="CWK156" s="21"/>
      <c r="CWL156" s="21"/>
      <c r="CWM156" s="21"/>
      <c r="CWN156" s="21"/>
      <c r="CWO156" s="21"/>
      <c r="CWP156" s="21"/>
      <c r="CWQ156" s="21"/>
      <c r="CWR156" s="21"/>
      <c r="CWS156" s="21"/>
      <c r="CWT156" s="21"/>
      <c r="CWU156" s="21"/>
      <c r="CWV156" s="21"/>
      <c r="CWW156" s="21"/>
      <c r="CWX156" s="21"/>
      <c r="CWY156" s="21"/>
      <c r="CWZ156" s="21"/>
      <c r="CXA156" s="21"/>
      <c r="CXB156" s="21"/>
      <c r="CXC156" s="21"/>
      <c r="CXD156" s="21"/>
      <c r="CXE156" s="21"/>
      <c r="CXF156" s="21"/>
      <c r="CXG156" s="21"/>
      <c r="CXH156" s="21"/>
      <c r="CXI156" s="21"/>
      <c r="CXJ156" s="21"/>
      <c r="CXK156" s="21"/>
      <c r="CXL156" s="21"/>
      <c r="CXM156" s="21"/>
      <c r="CXN156" s="21"/>
      <c r="CXO156" s="21"/>
      <c r="CXP156" s="21"/>
      <c r="CXQ156" s="21"/>
      <c r="CXR156" s="21"/>
      <c r="CXS156" s="21"/>
      <c r="CXT156" s="21"/>
      <c r="CXU156" s="21"/>
      <c r="CXV156" s="21"/>
      <c r="CXW156" s="21"/>
      <c r="CXX156" s="21"/>
      <c r="CXY156" s="21"/>
      <c r="CXZ156" s="21"/>
      <c r="CYA156" s="21"/>
      <c r="CYB156" s="21"/>
      <c r="CYC156" s="21"/>
      <c r="CYD156" s="21"/>
      <c r="CYE156" s="21"/>
      <c r="CYF156" s="21"/>
      <c r="CYG156" s="21"/>
      <c r="CYH156" s="21"/>
      <c r="CYI156" s="21"/>
      <c r="CYJ156" s="21"/>
      <c r="CYK156" s="21"/>
      <c r="CYL156" s="21"/>
      <c r="CYM156" s="21"/>
      <c r="CYN156" s="21"/>
      <c r="CYO156" s="21"/>
      <c r="CYP156" s="21"/>
      <c r="CYQ156" s="21"/>
      <c r="CYR156" s="21"/>
      <c r="CYS156" s="21"/>
      <c r="CYT156" s="21"/>
      <c r="CYU156" s="21"/>
      <c r="CYV156" s="21"/>
      <c r="CYW156" s="21"/>
      <c r="CYX156" s="21"/>
      <c r="CYY156" s="21"/>
      <c r="CYZ156" s="21"/>
      <c r="CZA156" s="21"/>
      <c r="CZB156" s="21"/>
      <c r="CZC156" s="21"/>
      <c r="CZD156" s="21"/>
      <c r="CZE156" s="21"/>
      <c r="CZF156" s="21"/>
      <c r="CZG156" s="21"/>
      <c r="CZH156" s="21"/>
      <c r="CZI156" s="21"/>
      <c r="CZJ156" s="21"/>
      <c r="CZK156" s="21"/>
      <c r="CZL156" s="21"/>
      <c r="CZM156" s="21"/>
      <c r="CZN156" s="21"/>
      <c r="CZO156" s="21"/>
      <c r="CZP156" s="21"/>
      <c r="CZQ156" s="21"/>
      <c r="CZR156" s="21"/>
      <c r="CZS156" s="21"/>
      <c r="CZT156" s="21"/>
      <c r="CZU156" s="21"/>
      <c r="CZV156" s="21"/>
      <c r="CZW156" s="21"/>
      <c r="CZX156" s="21"/>
      <c r="CZY156" s="21"/>
      <c r="CZZ156" s="21"/>
      <c r="DAA156" s="21"/>
      <c r="DAB156" s="21"/>
      <c r="DAC156" s="21"/>
      <c r="DAD156" s="21"/>
      <c r="DAE156" s="21"/>
      <c r="DAF156" s="21"/>
      <c r="DAG156" s="21"/>
      <c r="DAH156" s="21"/>
      <c r="DAI156" s="21"/>
      <c r="DAJ156" s="21"/>
      <c r="DAK156" s="21"/>
      <c r="DAL156" s="21"/>
      <c r="DAM156" s="21"/>
      <c r="DAN156" s="21"/>
      <c r="DAO156" s="21"/>
      <c r="DAP156" s="21"/>
      <c r="DAQ156" s="21"/>
      <c r="DAR156" s="21"/>
      <c r="DAS156" s="21"/>
      <c r="DAT156" s="21"/>
      <c r="DAU156" s="21"/>
      <c r="DAV156" s="21"/>
      <c r="DAW156" s="21"/>
      <c r="DAX156" s="21"/>
      <c r="DAY156" s="21"/>
      <c r="DAZ156" s="21"/>
      <c r="DBA156" s="21"/>
      <c r="DBB156" s="21"/>
      <c r="DBC156" s="21"/>
      <c r="DBD156" s="21"/>
      <c r="DBE156" s="21"/>
      <c r="DBF156" s="21"/>
      <c r="DBG156" s="21"/>
      <c r="DBH156" s="21"/>
      <c r="DBI156" s="21"/>
      <c r="DBJ156" s="21"/>
      <c r="DBK156" s="21"/>
      <c r="DBL156" s="21"/>
      <c r="DBM156" s="21"/>
      <c r="DBN156" s="21"/>
      <c r="DBO156" s="21"/>
      <c r="DBP156" s="21"/>
      <c r="DBQ156" s="21"/>
      <c r="DBR156" s="21"/>
      <c r="DBS156" s="21"/>
      <c r="DBT156" s="21"/>
      <c r="DBU156" s="21"/>
      <c r="DBV156" s="21"/>
      <c r="DBW156" s="21"/>
      <c r="DBX156" s="21"/>
      <c r="DBY156" s="21"/>
      <c r="DBZ156" s="21"/>
      <c r="DCA156" s="21"/>
      <c r="DCB156" s="21"/>
      <c r="DCC156" s="21"/>
      <c r="DCD156" s="21"/>
      <c r="DCE156" s="21"/>
      <c r="DCF156" s="21"/>
      <c r="DCG156" s="21"/>
      <c r="DCH156" s="21"/>
      <c r="DCI156" s="21"/>
      <c r="DCJ156" s="21"/>
      <c r="DCK156" s="21"/>
      <c r="DCL156" s="21"/>
      <c r="DCM156" s="21"/>
      <c r="DCN156" s="21"/>
      <c r="DCO156" s="21"/>
      <c r="DCP156" s="21"/>
      <c r="DCQ156" s="21"/>
      <c r="DCR156" s="21"/>
      <c r="DCS156" s="21"/>
      <c r="DCT156" s="21"/>
      <c r="DCU156" s="21"/>
      <c r="DCV156" s="21"/>
      <c r="DCW156" s="21"/>
      <c r="DCX156" s="21"/>
      <c r="DCY156" s="21"/>
      <c r="DCZ156" s="21"/>
      <c r="DDA156" s="21"/>
      <c r="DDB156" s="21"/>
      <c r="DDC156" s="21"/>
      <c r="DDD156" s="21"/>
      <c r="DDE156" s="21"/>
      <c r="DDF156" s="21"/>
      <c r="DDG156" s="21"/>
      <c r="DDH156" s="21"/>
      <c r="DDI156" s="21"/>
      <c r="DDJ156" s="21"/>
      <c r="DDK156" s="21"/>
      <c r="DDL156" s="21"/>
      <c r="DDM156" s="21"/>
      <c r="DDN156" s="21"/>
      <c r="DDO156" s="21"/>
      <c r="DDP156" s="21"/>
      <c r="DDQ156" s="21"/>
      <c r="DDR156" s="21"/>
      <c r="DDS156" s="21"/>
      <c r="DDT156" s="21"/>
      <c r="DDU156" s="21"/>
      <c r="DDV156" s="21"/>
      <c r="DDW156" s="21"/>
      <c r="DDX156" s="21"/>
      <c r="DDY156" s="21"/>
      <c r="DDZ156" s="21"/>
      <c r="DEA156" s="21"/>
      <c r="DEB156" s="21"/>
      <c r="DEC156" s="21"/>
      <c r="DED156" s="21"/>
      <c r="DEE156" s="21"/>
      <c r="DEF156" s="21"/>
      <c r="DEG156" s="21"/>
      <c r="DEH156" s="21"/>
      <c r="DEI156" s="21"/>
      <c r="DEJ156" s="21"/>
      <c r="DEK156" s="21"/>
      <c r="DEL156" s="21"/>
      <c r="DEM156" s="21"/>
      <c r="DEN156" s="21"/>
      <c r="DEO156" s="21"/>
      <c r="DEP156" s="21"/>
      <c r="DEQ156" s="21"/>
      <c r="DER156" s="21"/>
      <c r="DES156" s="21"/>
      <c r="DET156" s="21"/>
      <c r="DEU156" s="21"/>
      <c r="DEV156" s="21"/>
      <c r="DEW156" s="21"/>
      <c r="DEX156" s="21"/>
      <c r="DEY156" s="21"/>
      <c r="DEZ156" s="21"/>
      <c r="DFA156" s="21"/>
      <c r="DFB156" s="21"/>
      <c r="DFC156" s="21"/>
      <c r="DFD156" s="21"/>
      <c r="DFE156" s="21"/>
      <c r="DFF156" s="21"/>
      <c r="DFG156" s="21"/>
      <c r="DFH156" s="21"/>
      <c r="DFI156" s="21"/>
      <c r="DFJ156" s="21"/>
      <c r="DFK156" s="21"/>
      <c r="DFL156" s="21"/>
      <c r="DFM156" s="21"/>
      <c r="DFN156" s="21"/>
      <c r="DFO156" s="21"/>
      <c r="DFP156" s="21"/>
      <c r="DFQ156" s="21"/>
      <c r="DFR156" s="21"/>
      <c r="DFS156" s="21"/>
      <c r="DFT156" s="21"/>
      <c r="DFU156" s="21"/>
      <c r="DFV156" s="21"/>
      <c r="DFW156" s="21"/>
      <c r="DFX156" s="21"/>
      <c r="DFY156" s="21"/>
      <c r="DFZ156" s="21"/>
      <c r="DGA156" s="21"/>
      <c r="DGB156" s="21"/>
      <c r="DGC156" s="21"/>
      <c r="DGD156" s="21"/>
      <c r="DGE156" s="21"/>
      <c r="DGF156" s="21"/>
      <c r="DGG156" s="21"/>
      <c r="DGH156" s="21"/>
      <c r="DGI156" s="21"/>
      <c r="DGJ156" s="21"/>
      <c r="DGK156" s="21"/>
      <c r="DGL156" s="21"/>
      <c r="DGM156" s="21"/>
      <c r="DGN156" s="21"/>
      <c r="DGO156" s="21"/>
      <c r="DGP156" s="21"/>
      <c r="DGQ156" s="21"/>
      <c r="DGR156" s="21"/>
      <c r="DGS156" s="21"/>
      <c r="DGT156" s="21"/>
      <c r="DGU156" s="21"/>
      <c r="DGV156" s="21"/>
      <c r="DGW156" s="21"/>
      <c r="DGX156" s="21"/>
      <c r="DGY156" s="21"/>
      <c r="DGZ156" s="21"/>
      <c r="DHA156" s="21"/>
      <c r="DHB156" s="21"/>
      <c r="DHC156" s="21"/>
      <c r="DHD156" s="21"/>
      <c r="DHE156" s="21"/>
      <c r="DHF156" s="21"/>
      <c r="DHG156" s="21"/>
      <c r="DHH156" s="21"/>
      <c r="DHI156" s="21"/>
      <c r="DHJ156" s="21"/>
      <c r="DHK156" s="21"/>
      <c r="DHL156" s="21"/>
      <c r="DHM156" s="21"/>
      <c r="DHN156" s="21"/>
      <c r="DHO156" s="21"/>
      <c r="DHP156" s="21"/>
      <c r="DHQ156" s="21"/>
      <c r="DHR156" s="21"/>
      <c r="DHS156" s="21"/>
      <c r="DHT156" s="21"/>
      <c r="DHU156" s="21"/>
      <c r="DHV156" s="21"/>
      <c r="DHW156" s="21"/>
      <c r="DHX156" s="21"/>
      <c r="DHY156" s="21"/>
      <c r="DHZ156" s="21"/>
      <c r="DIA156" s="21"/>
      <c r="DIB156" s="21"/>
      <c r="DIC156" s="21"/>
      <c r="DID156" s="21"/>
      <c r="DIE156" s="21"/>
      <c r="DIF156" s="21"/>
      <c r="DIG156" s="21"/>
      <c r="DIH156" s="21"/>
      <c r="DII156" s="21"/>
      <c r="DIJ156" s="21"/>
      <c r="DIK156" s="21"/>
      <c r="DIL156" s="21"/>
      <c r="DIM156" s="21"/>
      <c r="DIN156" s="21"/>
      <c r="DIO156" s="21"/>
      <c r="DIP156" s="21"/>
      <c r="DIQ156" s="21"/>
      <c r="DIR156" s="21"/>
      <c r="DIS156" s="21"/>
      <c r="DIT156" s="21"/>
      <c r="DIU156" s="21"/>
      <c r="DIV156" s="21"/>
      <c r="DIW156" s="21"/>
      <c r="DIX156" s="21"/>
      <c r="DIY156" s="21"/>
      <c r="DIZ156" s="21"/>
      <c r="DJA156" s="21"/>
      <c r="DJB156" s="21"/>
      <c r="DJC156" s="21"/>
      <c r="DJD156" s="21"/>
      <c r="DJE156" s="21"/>
      <c r="DJF156" s="21"/>
      <c r="DJG156" s="21"/>
      <c r="DJH156" s="21"/>
      <c r="DJI156" s="21"/>
      <c r="DJJ156" s="21"/>
      <c r="DJK156" s="21"/>
      <c r="DJL156" s="21"/>
      <c r="DJM156" s="21"/>
      <c r="DJN156" s="21"/>
      <c r="DJO156" s="21"/>
      <c r="DJP156" s="21"/>
      <c r="DJQ156" s="21"/>
      <c r="DJR156" s="21"/>
      <c r="DJS156" s="21"/>
      <c r="DJT156" s="21"/>
      <c r="DJU156" s="21"/>
      <c r="DJV156" s="21"/>
      <c r="DJW156" s="21"/>
      <c r="DJX156" s="21"/>
      <c r="DJY156" s="21"/>
      <c r="DJZ156" s="21"/>
      <c r="DKA156" s="21"/>
      <c r="DKB156" s="21"/>
      <c r="DKC156" s="21"/>
      <c r="DKD156" s="21"/>
      <c r="DKE156" s="21"/>
      <c r="DKF156" s="21"/>
      <c r="DKG156" s="21"/>
      <c r="DKH156" s="21"/>
      <c r="DKI156" s="21"/>
      <c r="DKJ156" s="21"/>
      <c r="DKK156" s="21"/>
      <c r="DKL156" s="21"/>
      <c r="DKM156" s="21"/>
      <c r="DKN156" s="21"/>
      <c r="DKO156" s="21"/>
      <c r="DKP156" s="21"/>
      <c r="DKQ156" s="21"/>
      <c r="DKR156" s="21"/>
      <c r="DKS156" s="21"/>
      <c r="DKT156" s="21"/>
      <c r="DKU156" s="21"/>
      <c r="DKV156" s="21"/>
      <c r="DKW156" s="21"/>
      <c r="DKX156" s="21"/>
      <c r="DKY156" s="21"/>
      <c r="DKZ156" s="21"/>
      <c r="DLA156" s="21"/>
      <c r="DLB156" s="21"/>
      <c r="DLC156" s="21"/>
      <c r="DLD156" s="21"/>
      <c r="DLE156" s="21"/>
      <c r="DLF156" s="21"/>
      <c r="DLG156" s="21"/>
      <c r="DLH156" s="21"/>
      <c r="DLI156" s="21"/>
      <c r="DLJ156" s="21"/>
      <c r="DLK156" s="21"/>
      <c r="DLL156" s="21"/>
      <c r="DLM156" s="21"/>
      <c r="DLN156" s="21"/>
      <c r="DLO156" s="21"/>
      <c r="DLP156" s="21"/>
      <c r="DLQ156" s="21"/>
      <c r="DLR156" s="21"/>
      <c r="DLS156" s="21"/>
      <c r="DLT156" s="21"/>
      <c r="DLU156" s="21"/>
      <c r="DLV156" s="21"/>
      <c r="DLW156" s="21"/>
      <c r="DLX156" s="21"/>
      <c r="DLY156" s="21"/>
      <c r="DLZ156" s="21"/>
      <c r="DMA156" s="21"/>
      <c r="DMB156" s="21"/>
      <c r="DMC156" s="21"/>
      <c r="DMD156" s="21"/>
      <c r="DME156" s="21"/>
      <c r="DMF156" s="21"/>
      <c r="DMG156" s="21"/>
      <c r="DMH156" s="21"/>
      <c r="DMI156" s="21"/>
      <c r="DMJ156" s="21"/>
      <c r="DMK156" s="21"/>
      <c r="DML156" s="21"/>
      <c r="DMM156" s="21"/>
      <c r="DMN156" s="21"/>
      <c r="DMO156" s="21"/>
      <c r="DMP156" s="21"/>
      <c r="DMQ156" s="21"/>
      <c r="DMR156" s="21"/>
      <c r="DMS156" s="21"/>
      <c r="DMT156" s="21"/>
      <c r="DMU156" s="21"/>
      <c r="DMV156" s="21"/>
      <c r="DMW156" s="21"/>
      <c r="DMX156" s="21"/>
      <c r="DMY156" s="21"/>
      <c r="DMZ156" s="21"/>
      <c r="DNA156" s="21"/>
      <c r="DNB156" s="21"/>
      <c r="DNC156" s="21"/>
      <c r="DND156" s="21"/>
      <c r="DNE156" s="21"/>
      <c r="DNF156" s="21"/>
      <c r="DNG156" s="21"/>
      <c r="DNH156" s="21"/>
      <c r="DNI156" s="21"/>
      <c r="DNJ156" s="21"/>
      <c r="DNK156" s="21"/>
      <c r="DNL156" s="21"/>
      <c r="DNM156" s="21"/>
      <c r="DNN156" s="21"/>
      <c r="DNO156" s="21"/>
      <c r="DNP156" s="21"/>
      <c r="DNQ156" s="21"/>
      <c r="DNR156" s="21"/>
      <c r="DNS156" s="21"/>
      <c r="DNT156" s="21"/>
      <c r="DNU156" s="21"/>
      <c r="DNV156" s="21"/>
      <c r="DNW156" s="21"/>
      <c r="DNX156" s="21"/>
      <c r="DNY156" s="21"/>
      <c r="DNZ156" s="21"/>
      <c r="DOA156" s="21"/>
      <c r="DOB156" s="21"/>
      <c r="DOC156" s="21"/>
      <c r="DOD156" s="21"/>
      <c r="DOE156" s="21"/>
      <c r="DOF156" s="21"/>
      <c r="DOG156" s="21"/>
      <c r="DOH156" s="21"/>
      <c r="DOI156" s="21"/>
      <c r="DOJ156" s="21"/>
      <c r="DOK156" s="21"/>
      <c r="DOL156" s="21"/>
      <c r="DOM156" s="21"/>
      <c r="DON156" s="21"/>
      <c r="DOO156" s="21"/>
      <c r="DOP156" s="21"/>
      <c r="DOQ156" s="21"/>
      <c r="DOR156" s="21"/>
      <c r="DOS156" s="21"/>
      <c r="DOT156" s="21"/>
      <c r="DOU156" s="21"/>
      <c r="DOV156" s="21"/>
      <c r="DOW156" s="21"/>
      <c r="DOX156" s="21"/>
      <c r="DOY156" s="21"/>
      <c r="DOZ156" s="21"/>
      <c r="DPA156" s="21"/>
      <c r="DPB156" s="21"/>
      <c r="DPC156" s="21"/>
      <c r="DPD156" s="21"/>
      <c r="DPE156" s="21"/>
      <c r="DPF156" s="21"/>
      <c r="DPG156" s="21"/>
      <c r="DPH156" s="21"/>
      <c r="DPI156" s="21"/>
      <c r="DPJ156" s="21"/>
      <c r="DPK156" s="21"/>
      <c r="DPL156" s="21"/>
      <c r="DPM156" s="21"/>
      <c r="DPN156" s="21"/>
      <c r="DPO156" s="21"/>
      <c r="DPP156" s="21"/>
      <c r="DPQ156" s="21"/>
      <c r="DPR156" s="21"/>
      <c r="DPS156" s="21"/>
      <c r="DPT156" s="21"/>
      <c r="DPU156" s="21"/>
      <c r="DPV156" s="21"/>
      <c r="DPW156" s="21"/>
      <c r="DPX156" s="21"/>
      <c r="DPY156" s="21"/>
      <c r="DPZ156" s="21"/>
      <c r="DQA156" s="21"/>
      <c r="DQB156" s="21"/>
      <c r="DQC156" s="21"/>
      <c r="DQD156" s="21"/>
      <c r="DQE156" s="21"/>
      <c r="DQF156" s="21"/>
      <c r="DQG156" s="21"/>
      <c r="DQH156" s="21"/>
      <c r="DQI156" s="21"/>
      <c r="DQJ156" s="21"/>
      <c r="DQK156" s="21"/>
      <c r="DQL156" s="21"/>
      <c r="DQM156" s="21"/>
      <c r="DQN156" s="21"/>
      <c r="DQO156" s="21"/>
      <c r="DQP156" s="21"/>
      <c r="DQQ156" s="21"/>
      <c r="DQR156" s="21"/>
      <c r="DQS156" s="21"/>
      <c r="DQT156" s="21"/>
      <c r="DQU156" s="21"/>
      <c r="DQV156" s="21"/>
      <c r="DQW156" s="21"/>
      <c r="DQX156" s="21"/>
      <c r="DQY156" s="21"/>
      <c r="DQZ156" s="21"/>
      <c r="DRA156" s="21"/>
      <c r="DRB156" s="21"/>
      <c r="DRC156" s="21"/>
      <c r="DRD156" s="21"/>
      <c r="DRE156" s="21"/>
      <c r="DRF156" s="21"/>
      <c r="DRG156" s="21"/>
      <c r="DRH156" s="21"/>
      <c r="DRI156" s="21"/>
      <c r="DRJ156" s="21"/>
      <c r="DRK156" s="21"/>
      <c r="DRL156" s="21"/>
      <c r="DRM156" s="21"/>
      <c r="DRN156" s="21"/>
      <c r="DRO156" s="21"/>
      <c r="DRP156" s="21"/>
      <c r="DRQ156" s="21"/>
      <c r="DRR156" s="21"/>
      <c r="DRS156" s="21"/>
      <c r="DRT156" s="21"/>
      <c r="DRU156" s="21"/>
      <c r="DRV156" s="21"/>
      <c r="DRW156" s="21"/>
      <c r="DRX156" s="21"/>
      <c r="DRY156" s="21"/>
      <c r="DRZ156" s="21"/>
      <c r="DSA156" s="21"/>
      <c r="DSB156" s="21"/>
      <c r="DSC156" s="21"/>
      <c r="DSD156" s="21"/>
      <c r="DSE156" s="21"/>
      <c r="DSF156" s="21"/>
      <c r="DSG156" s="21"/>
      <c r="DSH156" s="21"/>
      <c r="DSI156" s="21"/>
      <c r="DSJ156" s="21"/>
      <c r="DSK156" s="21"/>
      <c r="DSL156" s="21"/>
      <c r="DSM156" s="21"/>
      <c r="DSN156" s="21"/>
      <c r="DSO156" s="21"/>
      <c r="DSP156" s="21"/>
      <c r="DSQ156" s="21"/>
      <c r="DSR156" s="21"/>
      <c r="DSS156" s="21"/>
      <c r="DST156" s="21"/>
      <c r="DSU156" s="21"/>
      <c r="DSV156" s="21"/>
      <c r="DSW156" s="21"/>
      <c r="DSX156" s="21"/>
      <c r="DSY156" s="21"/>
      <c r="DSZ156" s="21"/>
      <c r="DTA156" s="21"/>
      <c r="DTB156" s="21"/>
      <c r="DTC156" s="21"/>
      <c r="DTD156" s="21"/>
      <c r="DTE156" s="21"/>
      <c r="DTF156" s="21"/>
      <c r="DTG156" s="21"/>
      <c r="DTH156" s="21"/>
      <c r="DTI156" s="21"/>
      <c r="DTJ156" s="21"/>
      <c r="DTK156" s="21"/>
      <c r="DTL156" s="21"/>
      <c r="DTM156" s="21"/>
      <c r="DTN156" s="21"/>
      <c r="DTO156" s="21"/>
      <c r="DTP156" s="21"/>
      <c r="DTQ156" s="21"/>
      <c r="DTR156" s="21"/>
      <c r="DTS156" s="21"/>
      <c r="DTT156" s="21"/>
      <c r="DTU156" s="21"/>
      <c r="DTV156" s="21"/>
      <c r="DTW156" s="21"/>
      <c r="DTX156" s="21"/>
      <c r="DTY156" s="21"/>
      <c r="DTZ156" s="21"/>
      <c r="DUA156" s="21"/>
      <c r="DUB156" s="21"/>
      <c r="DUC156" s="21"/>
      <c r="DUD156" s="21"/>
      <c r="DUE156" s="21"/>
      <c r="DUF156" s="21"/>
      <c r="DUG156" s="21"/>
      <c r="DUH156" s="21"/>
      <c r="DUI156" s="21"/>
      <c r="DUJ156" s="21"/>
      <c r="DUK156" s="21"/>
      <c r="DUL156" s="21"/>
      <c r="DUM156" s="21"/>
      <c r="DUN156" s="21"/>
      <c r="DUO156" s="21"/>
      <c r="DUP156" s="21"/>
      <c r="DUQ156" s="21"/>
      <c r="DUR156" s="21"/>
      <c r="DUS156" s="21"/>
      <c r="DUT156" s="21"/>
      <c r="DUU156" s="21"/>
      <c r="DUV156" s="21"/>
      <c r="DUW156" s="21"/>
      <c r="DUX156" s="21"/>
      <c r="DUY156" s="21"/>
      <c r="DUZ156" s="21"/>
      <c r="DVA156" s="21"/>
      <c r="DVB156" s="21"/>
      <c r="DVC156" s="21"/>
      <c r="DVD156" s="21"/>
      <c r="DVE156" s="21"/>
      <c r="DVF156" s="21"/>
      <c r="DVG156" s="21"/>
      <c r="DVH156" s="21"/>
      <c r="DVI156" s="21"/>
      <c r="DVJ156" s="21"/>
      <c r="DVK156" s="21"/>
      <c r="DVL156" s="21"/>
      <c r="DVM156" s="21"/>
      <c r="DVN156" s="21"/>
      <c r="DVO156" s="21"/>
      <c r="DVP156" s="21"/>
      <c r="DVQ156" s="21"/>
      <c r="DVR156" s="21"/>
      <c r="DVS156" s="21"/>
      <c r="DVT156" s="21"/>
      <c r="DVU156" s="21"/>
      <c r="DVV156" s="21"/>
      <c r="DVW156" s="21"/>
      <c r="DVX156" s="21"/>
      <c r="DVY156" s="21"/>
      <c r="DVZ156" s="21"/>
      <c r="DWA156" s="21"/>
      <c r="DWB156" s="21"/>
      <c r="DWC156" s="21"/>
      <c r="DWD156" s="21"/>
      <c r="DWE156" s="21"/>
      <c r="DWF156" s="21"/>
      <c r="DWG156" s="21"/>
      <c r="DWH156" s="21"/>
      <c r="DWI156" s="21"/>
      <c r="DWJ156" s="21"/>
      <c r="DWK156" s="21"/>
      <c r="DWL156" s="21"/>
      <c r="DWM156" s="21"/>
      <c r="DWN156" s="21"/>
      <c r="DWO156" s="21"/>
      <c r="DWP156" s="21"/>
      <c r="DWQ156" s="21"/>
      <c r="DWR156" s="21"/>
      <c r="DWS156" s="21"/>
      <c r="DWT156" s="21"/>
      <c r="DWU156" s="21"/>
      <c r="DWV156" s="21"/>
      <c r="DWW156" s="21"/>
      <c r="DWX156" s="21"/>
      <c r="DWY156" s="21"/>
      <c r="DWZ156" s="21"/>
      <c r="DXA156" s="21"/>
      <c r="DXB156" s="21"/>
      <c r="DXC156" s="21"/>
      <c r="DXD156" s="21"/>
      <c r="DXE156" s="21"/>
      <c r="DXF156" s="21"/>
      <c r="DXG156" s="21"/>
      <c r="DXH156" s="21"/>
      <c r="DXI156" s="21"/>
      <c r="DXJ156" s="21"/>
      <c r="DXK156" s="21"/>
      <c r="DXL156" s="21"/>
      <c r="DXM156" s="21"/>
      <c r="DXN156" s="21"/>
      <c r="DXO156" s="21"/>
      <c r="DXP156" s="21"/>
      <c r="DXQ156" s="21"/>
      <c r="DXR156" s="21"/>
      <c r="DXS156" s="21"/>
      <c r="DXT156" s="21"/>
      <c r="DXU156" s="21"/>
      <c r="DXV156" s="21"/>
      <c r="DXW156" s="21"/>
      <c r="DXX156" s="21"/>
      <c r="DXY156" s="21"/>
      <c r="DXZ156" s="21"/>
      <c r="DYA156" s="21"/>
      <c r="DYB156" s="21"/>
      <c r="DYC156" s="21"/>
      <c r="DYD156" s="21"/>
      <c r="DYE156" s="21"/>
      <c r="DYF156" s="21"/>
      <c r="DYG156" s="21"/>
      <c r="DYH156" s="21"/>
      <c r="DYI156" s="21"/>
      <c r="DYJ156" s="21"/>
      <c r="DYK156" s="21"/>
      <c r="DYL156" s="21"/>
      <c r="DYM156" s="21"/>
      <c r="DYN156" s="21"/>
      <c r="DYO156" s="21"/>
      <c r="DYP156" s="21"/>
      <c r="DYQ156" s="21"/>
      <c r="DYR156" s="21"/>
      <c r="DYS156" s="21"/>
      <c r="DYT156" s="21"/>
      <c r="DYU156" s="21"/>
      <c r="DYV156" s="21"/>
      <c r="DYW156" s="21"/>
      <c r="DYX156" s="21"/>
      <c r="DYY156" s="21"/>
      <c r="DYZ156" s="21"/>
      <c r="DZA156" s="21"/>
      <c r="DZB156" s="21"/>
      <c r="DZC156" s="21"/>
      <c r="DZD156" s="21"/>
      <c r="DZE156" s="21"/>
      <c r="DZF156" s="21"/>
      <c r="DZG156" s="21"/>
      <c r="DZH156" s="21"/>
      <c r="DZI156" s="21"/>
      <c r="DZJ156" s="21"/>
      <c r="DZK156" s="21"/>
      <c r="DZL156" s="21"/>
      <c r="DZM156" s="21"/>
      <c r="DZN156" s="21"/>
      <c r="DZO156" s="21"/>
      <c r="DZP156" s="21"/>
      <c r="DZQ156" s="21"/>
      <c r="DZR156" s="21"/>
      <c r="DZS156" s="21"/>
      <c r="DZT156" s="21"/>
      <c r="DZU156" s="21"/>
      <c r="DZV156" s="21"/>
      <c r="DZW156" s="21"/>
      <c r="DZX156" s="21"/>
      <c r="DZY156" s="21"/>
      <c r="DZZ156" s="21"/>
      <c r="EAA156" s="21"/>
      <c r="EAB156" s="21"/>
      <c r="EAC156" s="21"/>
      <c r="EAD156" s="21"/>
      <c r="EAE156" s="21"/>
      <c r="EAF156" s="21"/>
      <c r="EAG156" s="21"/>
      <c r="EAH156" s="21"/>
      <c r="EAI156" s="21"/>
      <c r="EAJ156" s="21"/>
      <c r="EAK156" s="21"/>
      <c r="EAL156" s="21"/>
      <c r="EAM156" s="21"/>
      <c r="EAN156" s="21"/>
      <c r="EAO156" s="21"/>
      <c r="EAP156" s="21"/>
      <c r="EAQ156" s="21"/>
      <c r="EAR156" s="21"/>
      <c r="EAS156" s="21"/>
      <c r="EAT156" s="21"/>
      <c r="EAU156" s="21"/>
      <c r="EAV156" s="21"/>
      <c r="EAW156" s="21"/>
      <c r="EAX156" s="21"/>
      <c r="EAY156" s="21"/>
      <c r="EAZ156" s="21"/>
      <c r="EBA156" s="21"/>
      <c r="EBB156" s="21"/>
      <c r="EBC156" s="21"/>
      <c r="EBD156" s="21"/>
      <c r="EBE156" s="21"/>
      <c r="EBF156" s="21"/>
      <c r="EBG156" s="21"/>
      <c r="EBH156" s="21"/>
      <c r="EBI156" s="21"/>
      <c r="EBJ156" s="21"/>
      <c r="EBK156" s="21"/>
      <c r="EBL156" s="21"/>
      <c r="EBM156" s="21"/>
      <c r="EBN156" s="21"/>
      <c r="EBO156" s="21"/>
      <c r="EBP156" s="21"/>
      <c r="EBQ156" s="21"/>
      <c r="EBR156" s="21"/>
      <c r="EBS156" s="21"/>
      <c r="EBT156" s="21"/>
      <c r="EBU156" s="21"/>
      <c r="EBV156" s="21"/>
      <c r="EBW156" s="21"/>
      <c r="EBX156" s="21"/>
      <c r="EBY156" s="21"/>
      <c r="EBZ156" s="21"/>
      <c r="ECA156" s="21"/>
      <c r="ECB156" s="21"/>
      <c r="ECC156" s="21"/>
      <c r="ECD156" s="21"/>
      <c r="ECE156" s="21"/>
      <c r="ECF156" s="21"/>
      <c r="ECG156" s="21"/>
      <c r="ECH156" s="21"/>
      <c r="ECI156" s="21"/>
      <c r="ECJ156" s="21"/>
      <c r="ECK156" s="21"/>
      <c r="ECL156" s="21"/>
      <c r="ECM156" s="21"/>
      <c r="ECN156" s="21"/>
      <c r="ECO156" s="21"/>
      <c r="ECP156" s="21"/>
      <c r="ECQ156" s="21"/>
      <c r="ECR156" s="21"/>
      <c r="ECS156" s="21"/>
      <c r="ECT156" s="21"/>
      <c r="ECU156" s="21"/>
      <c r="ECV156" s="21"/>
      <c r="ECW156" s="21"/>
      <c r="ECX156" s="21"/>
      <c r="ECY156" s="21"/>
      <c r="ECZ156" s="21"/>
      <c r="EDA156" s="21"/>
      <c r="EDB156" s="21"/>
      <c r="EDC156" s="21"/>
      <c r="EDD156" s="21"/>
      <c r="EDE156" s="21"/>
      <c r="EDF156" s="21"/>
      <c r="EDG156" s="21"/>
      <c r="EDH156" s="21"/>
      <c r="EDI156" s="21"/>
      <c r="EDJ156" s="21"/>
      <c r="EDK156" s="21"/>
      <c r="EDL156" s="21"/>
      <c r="EDM156" s="21"/>
      <c r="EDN156" s="21"/>
      <c r="EDO156" s="21"/>
      <c r="EDP156" s="21"/>
      <c r="EDQ156" s="21"/>
      <c r="EDR156" s="21"/>
      <c r="EDS156" s="21"/>
      <c r="EDT156" s="21"/>
      <c r="EDU156" s="21"/>
      <c r="EDV156" s="21"/>
      <c r="EDW156" s="21"/>
      <c r="EDX156" s="21"/>
      <c r="EDY156" s="21"/>
      <c r="EDZ156" s="21"/>
      <c r="EEA156" s="21"/>
      <c r="EEB156" s="21"/>
      <c r="EEC156" s="21"/>
      <c r="EED156" s="21"/>
      <c r="EEE156" s="21"/>
      <c r="EEF156" s="21"/>
      <c r="EEG156" s="21"/>
      <c r="EEH156" s="21"/>
      <c r="EEI156" s="21"/>
      <c r="EEJ156" s="21"/>
      <c r="EEK156" s="21"/>
      <c r="EEL156" s="21"/>
      <c r="EEM156" s="21"/>
      <c r="EEN156" s="21"/>
      <c r="EEO156" s="21"/>
      <c r="EEP156" s="21"/>
      <c r="EEQ156" s="21"/>
      <c r="EER156" s="21"/>
      <c r="EES156" s="21"/>
      <c r="EET156" s="21"/>
      <c r="EEU156" s="21"/>
      <c r="EEV156" s="21"/>
      <c r="EEW156" s="21"/>
      <c r="EEX156" s="21"/>
      <c r="EEY156" s="21"/>
      <c r="EEZ156" s="21"/>
      <c r="EFA156" s="21"/>
      <c r="EFB156" s="21"/>
      <c r="EFC156" s="21"/>
      <c r="EFD156" s="21"/>
      <c r="EFE156" s="21"/>
      <c r="EFF156" s="21"/>
      <c r="EFG156" s="21"/>
      <c r="EFH156" s="21"/>
      <c r="EFI156" s="21"/>
      <c r="EFJ156" s="21"/>
      <c r="EFK156" s="21"/>
      <c r="EFL156" s="21"/>
      <c r="EFM156" s="21"/>
      <c r="EFN156" s="21"/>
      <c r="EFO156" s="21"/>
      <c r="EFP156" s="21"/>
      <c r="EFQ156" s="21"/>
      <c r="EFR156" s="21"/>
      <c r="EFS156" s="21"/>
      <c r="EFT156" s="21"/>
      <c r="EFU156" s="21"/>
      <c r="EFV156" s="21"/>
      <c r="EFW156" s="21"/>
      <c r="EFX156" s="21"/>
      <c r="EFY156" s="21"/>
      <c r="EFZ156" s="21"/>
      <c r="EGA156" s="21"/>
      <c r="EGB156" s="21"/>
      <c r="EGC156" s="21"/>
      <c r="EGD156" s="21"/>
      <c r="EGE156" s="21"/>
      <c r="EGF156" s="21"/>
      <c r="EGG156" s="21"/>
      <c r="EGH156" s="21"/>
      <c r="EGI156" s="21"/>
      <c r="EGJ156" s="21"/>
      <c r="EGK156" s="21"/>
      <c r="EGL156" s="21"/>
      <c r="EGM156" s="21"/>
      <c r="EGN156" s="21"/>
      <c r="EGO156" s="21"/>
      <c r="EGP156" s="21"/>
      <c r="EGQ156" s="21"/>
      <c r="EGR156" s="21"/>
      <c r="EGS156" s="21"/>
      <c r="EGT156" s="21"/>
      <c r="EGU156" s="21"/>
      <c r="EGV156" s="21"/>
      <c r="EGW156" s="21"/>
      <c r="EGX156" s="21"/>
      <c r="EGY156" s="21"/>
      <c r="EGZ156" s="21"/>
      <c r="EHA156" s="21"/>
      <c r="EHB156" s="21"/>
      <c r="EHC156" s="21"/>
      <c r="EHD156" s="21"/>
      <c r="EHE156" s="21"/>
      <c r="EHF156" s="21"/>
      <c r="EHG156" s="21"/>
      <c r="EHH156" s="21"/>
      <c r="EHI156" s="21"/>
      <c r="EHJ156" s="21"/>
      <c r="EHK156" s="21"/>
      <c r="EHL156" s="21"/>
      <c r="EHM156" s="21"/>
      <c r="EHN156" s="21"/>
      <c r="EHO156" s="21"/>
      <c r="EHP156" s="21"/>
      <c r="EHQ156" s="21"/>
      <c r="EHR156" s="21"/>
      <c r="EHS156" s="21"/>
      <c r="EHT156" s="21"/>
      <c r="EHU156" s="21"/>
      <c r="EHV156" s="21"/>
      <c r="EHW156" s="21"/>
      <c r="EHX156" s="21"/>
      <c r="EHY156" s="21"/>
      <c r="EHZ156" s="21"/>
      <c r="EIA156" s="21"/>
      <c r="EIB156" s="21"/>
      <c r="EIC156" s="21"/>
      <c r="EID156" s="21"/>
      <c r="EIE156" s="21"/>
      <c r="EIF156" s="21"/>
      <c r="EIG156" s="21"/>
      <c r="EIH156" s="21"/>
      <c r="EII156" s="21"/>
      <c r="EIJ156" s="21"/>
      <c r="EIK156" s="21"/>
      <c r="EIL156" s="21"/>
      <c r="EIM156" s="21"/>
      <c r="EIN156" s="21"/>
      <c r="EIO156" s="21"/>
      <c r="EIP156" s="21"/>
      <c r="EIQ156" s="21"/>
      <c r="EIR156" s="21"/>
      <c r="EIS156" s="21"/>
      <c r="EIT156" s="21"/>
      <c r="EIU156" s="21"/>
      <c r="EIV156" s="21"/>
      <c r="EIW156" s="21"/>
      <c r="EIX156" s="21"/>
      <c r="EIY156" s="21"/>
      <c r="EIZ156" s="21"/>
      <c r="EJA156" s="21"/>
      <c r="EJB156" s="21"/>
      <c r="EJC156" s="21"/>
      <c r="EJD156" s="21"/>
      <c r="EJE156" s="21"/>
      <c r="EJF156" s="21"/>
      <c r="EJG156" s="21"/>
      <c r="EJH156" s="21"/>
      <c r="EJI156" s="21"/>
      <c r="EJJ156" s="21"/>
      <c r="EJK156" s="21"/>
      <c r="EJL156" s="21"/>
      <c r="EJM156" s="21"/>
      <c r="EJN156" s="21"/>
      <c r="EJO156" s="21"/>
      <c r="EJP156" s="21"/>
      <c r="EJQ156" s="21"/>
      <c r="EJR156" s="21"/>
      <c r="EJS156" s="21"/>
      <c r="EJT156" s="21"/>
      <c r="EJU156" s="21"/>
      <c r="EJV156" s="21"/>
      <c r="EJW156" s="21"/>
      <c r="EJX156" s="21"/>
      <c r="EJY156" s="21"/>
      <c r="EJZ156" s="21"/>
      <c r="EKA156" s="21"/>
      <c r="EKB156" s="21"/>
      <c r="EKC156" s="21"/>
      <c r="EKD156" s="21"/>
      <c r="EKE156" s="21"/>
      <c r="EKF156" s="21"/>
      <c r="EKG156" s="21"/>
      <c r="EKH156" s="21"/>
      <c r="EKI156" s="21"/>
      <c r="EKJ156" s="21"/>
      <c r="EKK156" s="21"/>
      <c r="EKL156" s="21"/>
      <c r="EKM156" s="21"/>
      <c r="EKN156" s="21"/>
      <c r="EKO156" s="21"/>
      <c r="EKP156" s="21"/>
      <c r="EKQ156" s="21"/>
      <c r="EKR156" s="21"/>
      <c r="EKS156" s="21"/>
      <c r="EKT156" s="21"/>
      <c r="EKU156" s="21"/>
      <c r="EKV156" s="21"/>
      <c r="EKW156" s="21"/>
      <c r="EKX156" s="21"/>
      <c r="EKY156" s="21"/>
      <c r="EKZ156" s="21"/>
      <c r="ELA156" s="21"/>
      <c r="ELB156" s="21"/>
      <c r="ELC156" s="21"/>
      <c r="ELD156" s="21"/>
      <c r="ELE156" s="21"/>
      <c r="ELF156" s="21"/>
      <c r="ELG156" s="21"/>
      <c r="ELH156" s="21"/>
      <c r="ELI156" s="21"/>
      <c r="ELJ156" s="21"/>
      <c r="ELK156" s="21"/>
      <c r="ELL156" s="21"/>
      <c r="ELM156" s="21"/>
      <c r="ELN156" s="21"/>
      <c r="ELO156" s="21"/>
      <c r="ELP156" s="21"/>
      <c r="ELQ156" s="21"/>
      <c r="ELR156" s="21"/>
      <c r="ELS156" s="21"/>
      <c r="ELT156" s="21"/>
      <c r="ELU156" s="21"/>
      <c r="ELV156" s="21"/>
      <c r="ELW156" s="21"/>
      <c r="ELX156" s="21"/>
      <c r="ELY156" s="21"/>
      <c r="ELZ156" s="21"/>
      <c r="EMA156" s="21"/>
      <c r="EMB156" s="21"/>
      <c r="EMC156" s="21"/>
      <c r="EMD156" s="21"/>
      <c r="EME156" s="21"/>
      <c r="EMF156" s="21"/>
      <c r="EMG156" s="21"/>
      <c r="EMH156" s="21"/>
      <c r="EMI156" s="21"/>
      <c r="EMJ156" s="21"/>
      <c r="EMK156" s="21"/>
      <c r="EML156" s="21"/>
      <c r="EMM156" s="21"/>
      <c r="EMN156" s="21"/>
      <c r="EMO156" s="21"/>
      <c r="EMP156" s="21"/>
      <c r="EMQ156" s="21"/>
      <c r="EMR156" s="21"/>
      <c r="EMS156" s="21"/>
      <c r="EMT156" s="21"/>
      <c r="EMU156" s="21"/>
      <c r="EMV156" s="21"/>
      <c r="EMW156" s="21"/>
      <c r="EMX156" s="21"/>
      <c r="EMY156" s="21"/>
      <c r="EMZ156" s="21"/>
      <c r="ENA156" s="21"/>
      <c r="ENB156" s="21"/>
      <c r="ENC156" s="21"/>
      <c r="END156" s="21"/>
      <c r="ENE156" s="21"/>
      <c r="ENF156" s="21"/>
      <c r="ENG156" s="21"/>
      <c r="ENH156" s="21"/>
      <c r="ENI156" s="21"/>
      <c r="ENJ156" s="21"/>
      <c r="ENK156" s="21"/>
      <c r="ENL156" s="21"/>
      <c r="ENM156" s="21"/>
      <c r="ENN156" s="21"/>
      <c r="ENO156" s="21"/>
      <c r="ENP156" s="21"/>
      <c r="ENQ156" s="21"/>
      <c r="ENR156" s="21"/>
      <c r="ENS156" s="21"/>
      <c r="ENT156" s="21"/>
      <c r="ENU156" s="21"/>
      <c r="ENV156" s="21"/>
      <c r="ENW156" s="21"/>
      <c r="ENX156" s="21"/>
      <c r="ENY156" s="21"/>
      <c r="ENZ156" s="21"/>
      <c r="EOA156" s="21"/>
      <c r="EOB156" s="21"/>
      <c r="EOC156" s="21"/>
      <c r="EOD156" s="21"/>
      <c r="EOE156" s="21"/>
      <c r="EOF156" s="21"/>
      <c r="EOG156" s="21"/>
      <c r="EOH156" s="21"/>
      <c r="EOI156" s="21"/>
      <c r="EOJ156" s="21"/>
      <c r="EOK156" s="21"/>
      <c r="EOL156" s="21"/>
      <c r="EOM156" s="21"/>
      <c r="EON156" s="21"/>
      <c r="EOO156" s="21"/>
      <c r="EOP156" s="21"/>
      <c r="EOQ156" s="21"/>
      <c r="EOR156" s="21"/>
      <c r="EOS156" s="21"/>
      <c r="EOT156" s="21"/>
      <c r="EOU156" s="21"/>
      <c r="EOV156" s="21"/>
      <c r="EOW156" s="21"/>
      <c r="EOX156" s="21"/>
      <c r="EOY156" s="21"/>
      <c r="EOZ156" s="21"/>
      <c r="EPA156" s="21"/>
      <c r="EPB156" s="21"/>
      <c r="EPC156" s="21"/>
      <c r="EPD156" s="21"/>
      <c r="EPE156" s="21"/>
      <c r="EPF156" s="21"/>
      <c r="EPG156" s="21"/>
      <c r="EPH156" s="21"/>
      <c r="EPI156" s="21"/>
      <c r="EPJ156" s="21"/>
      <c r="EPK156" s="21"/>
      <c r="EPL156" s="21"/>
      <c r="EPM156" s="21"/>
      <c r="EPN156" s="21"/>
      <c r="EPO156" s="21"/>
      <c r="EPP156" s="21"/>
      <c r="EPQ156" s="21"/>
      <c r="EPR156" s="21"/>
      <c r="EPS156" s="21"/>
      <c r="EPT156" s="21"/>
      <c r="EPU156" s="21"/>
      <c r="EPV156" s="21"/>
      <c r="EPW156" s="21"/>
      <c r="EPX156" s="21"/>
      <c r="EPY156" s="21"/>
      <c r="EPZ156" s="21"/>
      <c r="EQA156" s="21"/>
      <c r="EQB156" s="21"/>
      <c r="EQC156" s="21"/>
      <c r="EQD156" s="21"/>
      <c r="EQE156" s="21"/>
      <c r="EQF156" s="21"/>
      <c r="EQG156" s="21"/>
      <c r="EQH156" s="21"/>
      <c r="EQI156" s="21"/>
      <c r="EQJ156" s="21"/>
      <c r="EQK156" s="21"/>
      <c r="EQL156" s="21"/>
      <c r="EQM156" s="21"/>
      <c r="EQN156" s="21"/>
      <c r="EQO156" s="21"/>
      <c r="EQP156" s="21"/>
      <c r="EQQ156" s="21"/>
      <c r="EQR156" s="21"/>
      <c r="EQS156" s="21"/>
      <c r="EQT156" s="21"/>
      <c r="EQU156" s="21"/>
      <c r="EQV156" s="21"/>
      <c r="EQW156" s="21"/>
      <c r="EQX156" s="21"/>
      <c r="EQY156" s="21"/>
      <c r="EQZ156" s="21"/>
      <c r="ERA156" s="21"/>
      <c r="ERB156" s="21"/>
      <c r="ERC156" s="21"/>
      <c r="ERD156" s="21"/>
      <c r="ERE156" s="21"/>
      <c r="ERF156" s="21"/>
      <c r="ERG156" s="21"/>
      <c r="ERH156" s="21"/>
      <c r="ERI156" s="21"/>
      <c r="ERJ156" s="21"/>
      <c r="ERK156" s="21"/>
      <c r="ERL156" s="21"/>
      <c r="ERM156" s="21"/>
      <c r="ERN156" s="21"/>
      <c r="ERO156" s="21"/>
      <c r="ERP156" s="21"/>
      <c r="ERQ156" s="21"/>
      <c r="ERR156" s="21"/>
      <c r="ERS156" s="21"/>
      <c r="ERT156" s="21"/>
      <c r="ERU156" s="21"/>
      <c r="ERV156" s="21"/>
      <c r="ERW156" s="21"/>
      <c r="ERX156" s="21"/>
      <c r="ERY156" s="21"/>
      <c r="ERZ156" s="21"/>
      <c r="ESA156" s="21"/>
      <c r="ESB156" s="21"/>
      <c r="ESC156" s="21"/>
      <c r="ESD156" s="21"/>
      <c r="ESE156" s="21"/>
      <c r="ESF156" s="21"/>
      <c r="ESG156" s="21"/>
      <c r="ESH156" s="21"/>
      <c r="ESI156" s="21"/>
      <c r="ESJ156" s="21"/>
      <c r="ESK156" s="21"/>
      <c r="ESL156" s="21"/>
      <c r="ESM156" s="21"/>
      <c r="ESN156" s="21"/>
      <c r="ESO156" s="21"/>
      <c r="ESP156" s="21"/>
      <c r="ESQ156" s="21"/>
      <c r="ESR156" s="21"/>
      <c r="ESS156" s="21"/>
      <c r="EST156" s="21"/>
      <c r="ESU156" s="21"/>
      <c r="ESV156" s="21"/>
      <c r="ESW156" s="21"/>
      <c r="ESX156" s="21"/>
      <c r="ESY156" s="21"/>
      <c r="ESZ156" s="21"/>
      <c r="ETA156" s="21"/>
      <c r="ETB156" s="21"/>
      <c r="ETC156" s="21"/>
      <c r="ETD156" s="21"/>
      <c r="ETE156" s="21"/>
      <c r="ETF156" s="21"/>
      <c r="ETG156" s="21"/>
      <c r="ETH156" s="21"/>
      <c r="ETI156" s="21"/>
      <c r="ETJ156" s="21"/>
      <c r="ETK156" s="21"/>
      <c r="ETL156" s="21"/>
      <c r="ETM156" s="21"/>
      <c r="ETN156" s="21"/>
      <c r="ETO156" s="21"/>
      <c r="ETP156" s="21"/>
      <c r="ETQ156" s="21"/>
      <c r="ETR156" s="21"/>
      <c r="ETS156" s="21"/>
      <c r="ETT156" s="21"/>
      <c r="ETU156" s="21"/>
      <c r="ETV156" s="21"/>
      <c r="ETW156" s="21"/>
      <c r="ETX156" s="21"/>
      <c r="ETY156" s="21"/>
      <c r="ETZ156" s="21"/>
      <c r="EUA156" s="21"/>
      <c r="EUB156" s="21"/>
      <c r="EUC156" s="21"/>
      <c r="EUD156" s="21"/>
      <c r="EUE156" s="21"/>
      <c r="EUF156" s="21"/>
      <c r="EUG156" s="21"/>
      <c r="EUH156" s="21"/>
      <c r="EUI156" s="21"/>
      <c r="EUJ156" s="21"/>
      <c r="EUK156" s="21"/>
      <c r="EUL156" s="21"/>
      <c r="EUM156" s="21"/>
      <c r="EUN156" s="21"/>
      <c r="EUO156" s="21"/>
      <c r="EUP156" s="21"/>
      <c r="EUQ156" s="21"/>
      <c r="EUR156" s="21"/>
      <c r="EUS156" s="21"/>
      <c r="EUT156" s="21"/>
      <c r="EUU156" s="21"/>
      <c r="EUV156" s="21"/>
      <c r="EUW156" s="21"/>
      <c r="EUX156" s="21"/>
      <c r="EUY156" s="21"/>
      <c r="EUZ156" s="21"/>
      <c r="EVA156" s="21"/>
      <c r="EVB156" s="21"/>
      <c r="EVC156" s="21"/>
      <c r="EVD156" s="21"/>
      <c r="EVE156" s="21"/>
      <c r="EVF156" s="21"/>
      <c r="EVG156" s="21"/>
      <c r="EVH156" s="21"/>
      <c r="EVI156" s="21"/>
      <c r="EVJ156" s="21"/>
      <c r="EVK156" s="21"/>
      <c r="EVL156" s="21"/>
      <c r="EVM156" s="21"/>
      <c r="EVN156" s="21"/>
      <c r="EVO156" s="21"/>
      <c r="EVP156" s="21"/>
      <c r="EVQ156" s="21"/>
      <c r="EVR156" s="21"/>
      <c r="EVS156" s="21"/>
      <c r="EVT156" s="21"/>
      <c r="EVU156" s="21"/>
      <c r="EVV156" s="21"/>
      <c r="EVW156" s="21"/>
      <c r="EVX156" s="21"/>
      <c r="EVY156" s="21"/>
      <c r="EVZ156" s="21"/>
      <c r="EWA156" s="21"/>
      <c r="EWB156" s="21"/>
      <c r="EWC156" s="21"/>
      <c r="EWD156" s="21"/>
      <c r="EWE156" s="21"/>
      <c r="EWF156" s="21"/>
      <c r="EWG156" s="21"/>
      <c r="EWH156" s="21"/>
      <c r="EWI156" s="21"/>
      <c r="EWJ156" s="21"/>
      <c r="EWK156" s="21"/>
      <c r="EWL156" s="21"/>
      <c r="EWM156" s="21"/>
      <c r="EWN156" s="21"/>
      <c r="EWO156" s="21"/>
      <c r="EWP156" s="21"/>
      <c r="EWQ156" s="21"/>
      <c r="EWR156" s="21"/>
      <c r="EWS156" s="21"/>
      <c r="EWT156" s="21"/>
      <c r="EWU156" s="21"/>
      <c r="EWV156" s="21"/>
      <c r="EWW156" s="21"/>
      <c r="EWX156" s="21"/>
      <c r="EWY156" s="21"/>
      <c r="EWZ156" s="21"/>
      <c r="EXA156" s="21"/>
      <c r="EXB156" s="21"/>
      <c r="EXC156" s="21"/>
      <c r="EXD156" s="21"/>
      <c r="EXE156" s="21"/>
      <c r="EXF156" s="21"/>
      <c r="EXG156" s="21"/>
      <c r="EXH156" s="21"/>
      <c r="EXI156" s="21"/>
      <c r="EXJ156" s="21"/>
      <c r="EXK156" s="21"/>
      <c r="EXL156" s="21"/>
      <c r="EXM156" s="21"/>
      <c r="EXN156" s="21"/>
      <c r="EXO156" s="21"/>
      <c r="EXP156" s="21"/>
      <c r="EXQ156" s="21"/>
      <c r="EXR156" s="21"/>
      <c r="EXS156" s="21"/>
      <c r="EXT156" s="21"/>
      <c r="EXU156" s="21"/>
      <c r="EXV156" s="21"/>
      <c r="EXW156" s="21"/>
      <c r="EXX156" s="21"/>
      <c r="EXY156" s="21"/>
      <c r="EXZ156" s="21"/>
      <c r="EYA156" s="21"/>
      <c r="EYB156" s="21"/>
      <c r="EYC156" s="21"/>
      <c r="EYD156" s="21"/>
      <c r="EYE156" s="21"/>
      <c r="EYF156" s="21"/>
      <c r="EYG156" s="21"/>
      <c r="EYH156" s="21"/>
      <c r="EYI156" s="21"/>
      <c r="EYJ156" s="21"/>
      <c r="EYK156" s="21"/>
      <c r="EYL156" s="21"/>
      <c r="EYM156" s="21"/>
      <c r="EYN156" s="21"/>
      <c r="EYO156" s="21"/>
      <c r="EYP156" s="21"/>
      <c r="EYQ156" s="21"/>
      <c r="EYR156" s="21"/>
      <c r="EYS156" s="21"/>
      <c r="EYT156" s="21"/>
      <c r="EYU156" s="21"/>
      <c r="EYV156" s="21"/>
      <c r="EYW156" s="21"/>
      <c r="EYX156" s="21"/>
      <c r="EYY156" s="21"/>
      <c r="EYZ156" s="21"/>
      <c r="EZA156" s="21"/>
      <c r="EZB156" s="21"/>
      <c r="EZC156" s="21"/>
      <c r="EZD156" s="21"/>
      <c r="EZE156" s="21"/>
      <c r="EZF156" s="21"/>
      <c r="EZG156" s="21"/>
      <c r="EZH156" s="21"/>
      <c r="EZI156" s="21"/>
      <c r="EZJ156" s="21"/>
      <c r="EZK156" s="21"/>
      <c r="EZL156" s="21"/>
      <c r="EZM156" s="21"/>
      <c r="EZN156" s="21"/>
      <c r="EZO156" s="21"/>
      <c r="EZP156" s="21"/>
      <c r="EZQ156" s="21"/>
      <c r="EZR156" s="21"/>
      <c r="EZS156" s="21"/>
      <c r="EZT156" s="21"/>
      <c r="EZU156" s="21"/>
      <c r="EZV156" s="21"/>
      <c r="EZW156" s="21"/>
      <c r="EZX156" s="21"/>
      <c r="EZY156" s="21"/>
      <c r="EZZ156" s="21"/>
      <c r="FAA156" s="21"/>
      <c r="FAB156" s="21"/>
      <c r="FAC156" s="21"/>
      <c r="FAD156" s="21"/>
      <c r="FAE156" s="21"/>
      <c r="FAF156" s="21"/>
      <c r="FAG156" s="21"/>
      <c r="FAH156" s="21"/>
      <c r="FAI156" s="21"/>
      <c r="FAJ156" s="21"/>
      <c r="FAK156" s="21"/>
      <c r="FAL156" s="21"/>
      <c r="FAM156" s="21"/>
      <c r="FAN156" s="21"/>
      <c r="FAO156" s="21"/>
      <c r="FAP156" s="21"/>
      <c r="FAQ156" s="21"/>
      <c r="FAR156" s="21"/>
      <c r="FAS156" s="21"/>
      <c r="FAT156" s="21"/>
      <c r="FAU156" s="21"/>
      <c r="FAV156" s="21"/>
      <c r="FAW156" s="21"/>
      <c r="FAX156" s="21"/>
      <c r="FAY156" s="21"/>
      <c r="FAZ156" s="21"/>
      <c r="FBA156" s="21"/>
      <c r="FBB156" s="21"/>
      <c r="FBC156" s="21"/>
      <c r="FBD156" s="21"/>
      <c r="FBE156" s="21"/>
      <c r="FBF156" s="21"/>
      <c r="FBG156" s="21"/>
      <c r="FBH156" s="21"/>
      <c r="FBI156" s="21"/>
      <c r="FBJ156" s="21"/>
      <c r="FBK156" s="21"/>
      <c r="FBL156" s="21"/>
      <c r="FBM156" s="21"/>
      <c r="FBN156" s="21"/>
      <c r="FBO156" s="21"/>
      <c r="FBP156" s="21"/>
      <c r="FBQ156" s="21"/>
      <c r="FBR156" s="21"/>
      <c r="FBS156" s="21"/>
      <c r="FBT156" s="21"/>
      <c r="FBU156" s="21"/>
      <c r="FBV156" s="21"/>
      <c r="FBW156" s="21"/>
      <c r="FBX156" s="21"/>
      <c r="FBY156" s="21"/>
      <c r="FBZ156" s="21"/>
      <c r="FCA156" s="21"/>
      <c r="FCB156" s="21"/>
      <c r="FCC156" s="21"/>
      <c r="FCD156" s="21"/>
      <c r="FCE156" s="21"/>
      <c r="FCF156" s="21"/>
      <c r="FCG156" s="21"/>
      <c r="FCH156" s="21"/>
      <c r="FCI156" s="21"/>
      <c r="FCJ156" s="21"/>
      <c r="FCK156" s="21"/>
      <c r="FCL156" s="21"/>
      <c r="FCM156" s="21"/>
      <c r="FCN156" s="21"/>
      <c r="FCO156" s="21"/>
      <c r="FCP156" s="21"/>
      <c r="FCQ156" s="21"/>
      <c r="FCR156" s="21"/>
      <c r="FCS156" s="21"/>
      <c r="FCT156" s="21"/>
      <c r="FCU156" s="21"/>
      <c r="FCV156" s="21"/>
      <c r="FCW156" s="21"/>
      <c r="FCX156" s="21"/>
      <c r="FCY156" s="21"/>
      <c r="FCZ156" s="21"/>
      <c r="FDA156" s="21"/>
      <c r="FDB156" s="21"/>
      <c r="FDC156" s="21"/>
      <c r="FDD156" s="21"/>
      <c r="FDE156" s="21"/>
      <c r="FDF156" s="21"/>
      <c r="FDG156" s="21"/>
      <c r="FDH156" s="21"/>
      <c r="FDI156" s="21"/>
      <c r="FDJ156" s="21"/>
      <c r="FDK156" s="21"/>
      <c r="FDL156" s="21"/>
      <c r="FDM156" s="21"/>
      <c r="FDN156" s="21"/>
      <c r="FDO156" s="21"/>
      <c r="FDP156" s="21"/>
      <c r="FDQ156" s="21"/>
      <c r="FDR156" s="21"/>
      <c r="FDS156" s="21"/>
      <c r="FDT156" s="21"/>
      <c r="FDU156" s="21"/>
      <c r="FDV156" s="21"/>
      <c r="FDW156" s="21"/>
      <c r="FDX156" s="21"/>
      <c r="FDY156" s="21"/>
      <c r="FDZ156" s="21"/>
      <c r="FEA156" s="21"/>
      <c r="FEB156" s="21"/>
      <c r="FEC156" s="21"/>
      <c r="FED156" s="21"/>
      <c r="FEE156" s="21"/>
      <c r="FEF156" s="21"/>
      <c r="FEG156" s="21"/>
      <c r="FEH156" s="21"/>
      <c r="FEI156" s="21"/>
      <c r="FEJ156" s="21"/>
      <c r="FEK156" s="21"/>
      <c r="FEL156" s="21"/>
      <c r="FEM156" s="21"/>
      <c r="FEN156" s="21"/>
      <c r="FEO156" s="21"/>
      <c r="FEP156" s="21"/>
      <c r="FEQ156" s="21"/>
      <c r="FER156" s="21"/>
      <c r="FES156" s="21"/>
      <c r="FET156" s="21"/>
      <c r="FEU156" s="21"/>
      <c r="FEV156" s="21"/>
      <c r="FEW156" s="21"/>
      <c r="FEX156" s="21"/>
      <c r="FEY156" s="21"/>
      <c r="FEZ156" s="21"/>
      <c r="FFA156" s="21"/>
      <c r="FFB156" s="21"/>
      <c r="FFC156" s="21"/>
      <c r="FFD156" s="21"/>
      <c r="FFE156" s="21"/>
      <c r="FFF156" s="21"/>
      <c r="FFG156" s="21"/>
      <c r="FFH156" s="21"/>
      <c r="FFI156" s="21"/>
      <c r="FFJ156" s="21"/>
      <c r="FFK156" s="21"/>
      <c r="FFL156" s="21"/>
      <c r="FFM156" s="21"/>
      <c r="FFN156" s="21"/>
      <c r="FFO156" s="21"/>
      <c r="FFP156" s="21"/>
      <c r="FFQ156" s="21"/>
      <c r="FFR156" s="21"/>
      <c r="FFS156" s="21"/>
      <c r="FFT156" s="21"/>
      <c r="FFU156" s="21"/>
      <c r="FFV156" s="21"/>
      <c r="FFW156" s="21"/>
      <c r="FFX156" s="21"/>
      <c r="FFY156" s="21"/>
      <c r="FFZ156" s="21"/>
      <c r="FGA156" s="21"/>
      <c r="FGB156" s="21"/>
      <c r="FGC156" s="21"/>
      <c r="FGD156" s="21"/>
      <c r="FGE156" s="21"/>
      <c r="FGF156" s="21"/>
      <c r="FGG156" s="21"/>
      <c r="FGH156" s="21"/>
      <c r="FGI156" s="21"/>
      <c r="FGJ156" s="21"/>
      <c r="FGK156" s="21"/>
      <c r="FGL156" s="21"/>
      <c r="FGM156" s="21"/>
      <c r="FGN156" s="21"/>
      <c r="FGO156" s="21"/>
      <c r="FGP156" s="21"/>
      <c r="FGQ156" s="21"/>
      <c r="FGR156" s="21"/>
      <c r="FGS156" s="21"/>
      <c r="FGT156" s="21"/>
      <c r="FGU156" s="21"/>
      <c r="FGV156" s="21"/>
      <c r="FGW156" s="21"/>
      <c r="FGX156" s="21"/>
      <c r="FGY156" s="21"/>
      <c r="FGZ156" s="21"/>
      <c r="FHA156" s="21"/>
      <c r="FHB156" s="21"/>
      <c r="FHC156" s="21"/>
      <c r="FHD156" s="21"/>
      <c r="FHE156" s="21"/>
      <c r="FHF156" s="21"/>
      <c r="FHG156" s="21"/>
      <c r="FHH156" s="21"/>
      <c r="FHI156" s="21"/>
      <c r="FHJ156" s="21"/>
      <c r="FHK156" s="21"/>
      <c r="FHL156" s="21"/>
      <c r="FHM156" s="21"/>
      <c r="FHN156" s="21"/>
      <c r="FHO156" s="21"/>
      <c r="FHP156" s="21"/>
      <c r="FHQ156" s="21"/>
      <c r="FHR156" s="21"/>
      <c r="FHS156" s="21"/>
      <c r="FHT156" s="21"/>
      <c r="FHU156" s="21"/>
      <c r="FHV156" s="21"/>
      <c r="FHW156" s="21"/>
      <c r="FHX156" s="21"/>
      <c r="FHY156" s="21"/>
      <c r="FHZ156" s="21"/>
      <c r="FIA156" s="21"/>
      <c r="FIB156" s="21"/>
      <c r="FIC156" s="21"/>
      <c r="FID156" s="21"/>
      <c r="FIE156" s="21"/>
      <c r="FIF156" s="21"/>
      <c r="FIG156" s="21"/>
      <c r="FIH156" s="21"/>
      <c r="FII156" s="21"/>
      <c r="FIJ156" s="21"/>
      <c r="FIK156" s="21"/>
      <c r="FIL156" s="21"/>
      <c r="FIM156" s="21"/>
      <c r="FIN156" s="21"/>
      <c r="FIO156" s="21"/>
      <c r="FIP156" s="21"/>
      <c r="FIQ156" s="21"/>
      <c r="FIR156" s="21"/>
      <c r="FIS156" s="21"/>
      <c r="FIT156" s="21"/>
      <c r="FIU156" s="21"/>
      <c r="FIV156" s="21"/>
      <c r="FIW156" s="21"/>
      <c r="FIX156" s="21"/>
      <c r="FIY156" s="21"/>
      <c r="FIZ156" s="21"/>
      <c r="FJA156" s="21"/>
      <c r="FJB156" s="21"/>
      <c r="FJC156" s="21"/>
      <c r="FJD156" s="21"/>
      <c r="FJE156" s="21"/>
      <c r="FJF156" s="21"/>
      <c r="FJG156" s="21"/>
      <c r="FJH156" s="21"/>
      <c r="FJI156" s="21"/>
      <c r="FJJ156" s="21"/>
      <c r="FJK156" s="21"/>
      <c r="FJL156" s="21"/>
      <c r="FJM156" s="21"/>
      <c r="FJN156" s="21"/>
      <c r="FJO156" s="21"/>
      <c r="FJP156" s="21"/>
      <c r="FJQ156" s="21"/>
      <c r="FJR156" s="21"/>
      <c r="FJS156" s="21"/>
      <c r="FJT156" s="21"/>
      <c r="FJU156" s="21"/>
      <c r="FJV156" s="21"/>
      <c r="FJW156" s="21"/>
      <c r="FJX156" s="21"/>
      <c r="FJY156" s="21"/>
      <c r="FJZ156" s="21"/>
      <c r="FKA156" s="21"/>
      <c r="FKB156" s="21"/>
      <c r="FKC156" s="21"/>
      <c r="FKD156" s="21"/>
      <c r="FKE156" s="21"/>
      <c r="FKF156" s="21"/>
      <c r="FKG156" s="21"/>
      <c r="FKH156" s="21"/>
      <c r="FKI156" s="21"/>
      <c r="FKJ156" s="21"/>
      <c r="FKK156" s="21"/>
      <c r="FKL156" s="21"/>
      <c r="FKM156" s="21"/>
      <c r="FKN156" s="21"/>
      <c r="FKO156" s="21"/>
      <c r="FKP156" s="21"/>
      <c r="FKQ156" s="21"/>
      <c r="FKR156" s="21"/>
      <c r="FKS156" s="21"/>
      <c r="FKT156" s="21"/>
      <c r="FKU156" s="21"/>
      <c r="FKV156" s="21"/>
      <c r="FKW156" s="21"/>
      <c r="FKX156" s="21"/>
      <c r="FKY156" s="21"/>
      <c r="FKZ156" s="21"/>
      <c r="FLA156" s="21"/>
      <c r="FLB156" s="21"/>
      <c r="FLC156" s="21"/>
      <c r="FLD156" s="21"/>
      <c r="FLE156" s="21"/>
      <c r="FLF156" s="21"/>
      <c r="FLG156" s="21"/>
      <c r="FLH156" s="21"/>
      <c r="FLI156" s="21"/>
      <c r="FLJ156" s="21"/>
      <c r="FLK156" s="21"/>
      <c r="FLL156" s="21"/>
      <c r="FLM156" s="21"/>
      <c r="FLN156" s="21"/>
      <c r="FLO156" s="21"/>
      <c r="FLP156" s="21"/>
      <c r="FLQ156" s="21"/>
      <c r="FLR156" s="21"/>
      <c r="FLS156" s="21"/>
      <c r="FLT156" s="21"/>
      <c r="FLU156" s="21"/>
      <c r="FLV156" s="21"/>
      <c r="FLW156" s="21"/>
      <c r="FLX156" s="21"/>
      <c r="FLY156" s="21"/>
      <c r="FLZ156" s="21"/>
      <c r="FMA156" s="21"/>
      <c r="FMB156" s="21"/>
      <c r="FMC156" s="21"/>
      <c r="FMD156" s="21"/>
      <c r="FME156" s="21"/>
      <c r="FMF156" s="21"/>
      <c r="FMG156" s="21"/>
      <c r="FMH156" s="21"/>
      <c r="FMI156" s="21"/>
      <c r="FMJ156" s="21"/>
      <c r="FMK156" s="21"/>
      <c r="FML156" s="21"/>
      <c r="FMM156" s="21"/>
      <c r="FMN156" s="21"/>
      <c r="FMO156" s="21"/>
      <c r="FMP156" s="21"/>
      <c r="FMQ156" s="21"/>
      <c r="FMR156" s="21"/>
      <c r="FMS156" s="21"/>
      <c r="FMT156" s="21"/>
      <c r="FMU156" s="21"/>
      <c r="FMV156" s="21"/>
      <c r="FMW156" s="21"/>
      <c r="FMX156" s="21"/>
      <c r="FMY156" s="21"/>
      <c r="FMZ156" s="21"/>
      <c r="FNA156" s="21"/>
      <c r="FNB156" s="21"/>
      <c r="FNC156" s="21"/>
      <c r="FND156" s="21"/>
      <c r="FNE156" s="21"/>
      <c r="FNF156" s="21"/>
      <c r="FNG156" s="21"/>
      <c r="FNH156" s="21"/>
      <c r="FNI156" s="21"/>
      <c r="FNJ156" s="21"/>
      <c r="FNK156" s="21"/>
      <c r="FNL156" s="21"/>
      <c r="FNM156" s="21"/>
      <c r="FNN156" s="21"/>
      <c r="FNO156" s="21"/>
      <c r="FNP156" s="21"/>
      <c r="FNQ156" s="21"/>
      <c r="FNR156" s="21"/>
      <c r="FNS156" s="21"/>
      <c r="FNT156" s="21"/>
      <c r="FNU156" s="21"/>
      <c r="FNV156" s="21"/>
      <c r="FNW156" s="21"/>
      <c r="FNX156" s="21"/>
      <c r="FNY156" s="21"/>
      <c r="FNZ156" s="21"/>
      <c r="FOA156" s="21"/>
      <c r="FOB156" s="21"/>
      <c r="FOC156" s="21"/>
      <c r="FOD156" s="21"/>
      <c r="FOE156" s="21"/>
      <c r="FOF156" s="21"/>
      <c r="FOG156" s="21"/>
      <c r="FOH156" s="21"/>
      <c r="FOI156" s="21"/>
      <c r="FOJ156" s="21"/>
      <c r="FOK156" s="21"/>
      <c r="FOL156" s="21"/>
      <c r="FOM156" s="21"/>
      <c r="FON156" s="21"/>
      <c r="FOO156" s="21"/>
      <c r="FOP156" s="21"/>
      <c r="FOQ156" s="21"/>
      <c r="FOR156" s="21"/>
      <c r="FOS156" s="21"/>
      <c r="FOT156" s="21"/>
      <c r="FOU156" s="21"/>
      <c r="FOV156" s="21"/>
      <c r="FOW156" s="21"/>
      <c r="FOX156" s="21"/>
      <c r="FOY156" s="21"/>
      <c r="FOZ156" s="21"/>
      <c r="FPA156" s="21"/>
      <c r="FPB156" s="21"/>
      <c r="FPC156" s="21"/>
      <c r="FPD156" s="21"/>
      <c r="FPE156" s="21"/>
      <c r="FPF156" s="21"/>
      <c r="FPG156" s="21"/>
      <c r="FPH156" s="21"/>
      <c r="FPI156" s="21"/>
      <c r="FPJ156" s="21"/>
      <c r="FPK156" s="21"/>
      <c r="FPL156" s="21"/>
      <c r="FPM156" s="21"/>
      <c r="FPN156" s="21"/>
      <c r="FPO156" s="21"/>
      <c r="FPP156" s="21"/>
      <c r="FPQ156" s="21"/>
      <c r="FPR156" s="21"/>
      <c r="FPS156" s="21"/>
      <c r="FPT156" s="21"/>
      <c r="FPU156" s="21"/>
      <c r="FPV156" s="21"/>
      <c r="FPW156" s="21"/>
      <c r="FPX156" s="21"/>
      <c r="FPY156" s="21"/>
      <c r="FPZ156" s="21"/>
      <c r="FQA156" s="21"/>
      <c r="FQB156" s="21"/>
      <c r="FQC156" s="21"/>
      <c r="FQD156" s="21"/>
      <c r="FQE156" s="21"/>
      <c r="FQF156" s="21"/>
      <c r="FQG156" s="21"/>
      <c r="FQH156" s="21"/>
      <c r="FQI156" s="21"/>
      <c r="FQJ156" s="21"/>
      <c r="FQK156" s="21"/>
      <c r="FQL156" s="21"/>
      <c r="FQM156" s="21"/>
      <c r="FQN156" s="21"/>
      <c r="FQO156" s="21"/>
      <c r="FQP156" s="21"/>
      <c r="FQQ156" s="21"/>
      <c r="FQR156" s="21"/>
      <c r="FQS156" s="21"/>
      <c r="FQT156" s="21"/>
      <c r="FQU156" s="21"/>
      <c r="FQV156" s="21"/>
      <c r="FQW156" s="21"/>
      <c r="FQX156" s="21"/>
      <c r="FQY156" s="21"/>
      <c r="FQZ156" s="21"/>
      <c r="FRA156" s="21"/>
      <c r="FRB156" s="21"/>
      <c r="FRC156" s="21"/>
      <c r="FRD156" s="21"/>
      <c r="FRE156" s="21"/>
      <c r="FRF156" s="21"/>
      <c r="FRG156" s="21"/>
      <c r="FRH156" s="21"/>
      <c r="FRI156" s="21"/>
      <c r="FRJ156" s="21"/>
      <c r="FRK156" s="21"/>
      <c r="FRL156" s="21"/>
      <c r="FRM156" s="21"/>
      <c r="FRN156" s="21"/>
      <c r="FRO156" s="21"/>
      <c r="FRP156" s="21"/>
      <c r="FRQ156" s="21"/>
      <c r="FRR156" s="21"/>
      <c r="FRS156" s="21"/>
      <c r="FRT156" s="21"/>
      <c r="FRU156" s="21"/>
      <c r="FRV156" s="21"/>
      <c r="FRW156" s="21"/>
      <c r="FRX156" s="21"/>
      <c r="FRY156" s="21"/>
      <c r="FRZ156" s="21"/>
      <c r="FSA156" s="21"/>
      <c r="FSB156" s="21"/>
      <c r="FSC156" s="21"/>
      <c r="FSD156" s="21"/>
      <c r="FSE156" s="21"/>
      <c r="FSF156" s="21"/>
      <c r="FSG156" s="21"/>
      <c r="FSH156" s="21"/>
      <c r="FSI156" s="21"/>
      <c r="FSJ156" s="21"/>
      <c r="FSK156" s="21"/>
      <c r="FSL156" s="21"/>
      <c r="FSM156" s="21"/>
      <c r="FSN156" s="21"/>
      <c r="FSO156" s="21"/>
      <c r="FSP156" s="21"/>
      <c r="FSQ156" s="21"/>
      <c r="FSR156" s="21"/>
      <c r="FSS156" s="21"/>
      <c r="FST156" s="21"/>
      <c r="FSU156" s="21"/>
      <c r="FSV156" s="21"/>
      <c r="FSW156" s="21"/>
      <c r="FSX156" s="21"/>
      <c r="FSY156" s="21"/>
      <c r="FSZ156" s="21"/>
      <c r="FTA156" s="21"/>
      <c r="FTB156" s="21"/>
      <c r="FTC156" s="21"/>
      <c r="FTD156" s="21"/>
      <c r="FTE156" s="21"/>
      <c r="FTF156" s="21"/>
      <c r="FTG156" s="21"/>
      <c r="FTH156" s="21"/>
      <c r="FTI156" s="21"/>
      <c r="FTJ156" s="21"/>
      <c r="FTK156" s="21"/>
      <c r="FTL156" s="21"/>
      <c r="FTM156" s="21"/>
      <c r="FTN156" s="21"/>
      <c r="FTO156" s="21"/>
      <c r="FTP156" s="21"/>
      <c r="FTQ156" s="21"/>
      <c r="FTR156" s="21"/>
      <c r="FTS156" s="21"/>
      <c r="FTT156" s="21"/>
      <c r="FTU156" s="21"/>
      <c r="FTV156" s="21"/>
      <c r="FTW156" s="21"/>
      <c r="FTX156" s="21"/>
      <c r="FTY156" s="21"/>
      <c r="FTZ156" s="21"/>
      <c r="FUA156" s="21"/>
      <c r="FUB156" s="21"/>
      <c r="FUC156" s="21"/>
      <c r="FUD156" s="21"/>
      <c r="FUE156" s="21"/>
      <c r="FUF156" s="21"/>
      <c r="FUG156" s="21"/>
      <c r="FUH156" s="21"/>
      <c r="FUI156" s="21"/>
      <c r="FUJ156" s="21"/>
      <c r="FUK156" s="21"/>
      <c r="FUL156" s="21"/>
      <c r="FUM156" s="21"/>
      <c r="FUN156" s="21"/>
      <c r="FUO156" s="21"/>
      <c r="FUP156" s="21"/>
      <c r="FUQ156" s="21"/>
      <c r="FUR156" s="21"/>
      <c r="FUS156" s="21"/>
      <c r="FUT156" s="21"/>
      <c r="FUU156" s="21"/>
      <c r="FUV156" s="21"/>
      <c r="FUW156" s="21"/>
      <c r="FUX156" s="21"/>
      <c r="FUY156" s="21"/>
      <c r="FUZ156" s="21"/>
      <c r="FVA156" s="21"/>
      <c r="FVB156" s="21"/>
      <c r="FVC156" s="21"/>
      <c r="FVD156" s="21"/>
      <c r="FVE156" s="21"/>
      <c r="FVF156" s="21"/>
      <c r="FVG156" s="21"/>
      <c r="FVH156" s="21"/>
      <c r="FVI156" s="21"/>
      <c r="FVJ156" s="21"/>
      <c r="FVK156" s="21"/>
      <c r="FVL156" s="21"/>
      <c r="FVM156" s="21"/>
      <c r="FVN156" s="21"/>
      <c r="FVO156" s="21"/>
      <c r="FVP156" s="21"/>
      <c r="FVQ156" s="21"/>
      <c r="FVR156" s="21"/>
      <c r="FVS156" s="21"/>
      <c r="FVT156" s="21"/>
      <c r="FVU156" s="21"/>
      <c r="FVV156" s="21"/>
      <c r="FVW156" s="21"/>
      <c r="FVX156" s="21"/>
      <c r="FVY156" s="21"/>
      <c r="FVZ156" s="21"/>
      <c r="FWA156" s="21"/>
      <c r="FWB156" s="21"/>
      <c r="FWC156" s="21"/>
      <c r="FWD156" s="21"/>
      <c r="FWE156" s="21"/>
      <c r="FWF156" s="21"/>
      <c r="FWG156" s="21"/>
      <c r="FWH156" s="21"/>
      <c r="FWI156" s="21"/>
      <c r="FWJ156" s="21"/>
      <c r="FWK156" s="21"/>
      <c r="FWL156" s="21"/>
      <c r="FWM156" s="21"/>
      <c r="FWN156" s="21"/>
      <c r="FWO156" s="21"/>
      <c r="FWP156" s="21"/>
      <c r="FWQ156" s="21"/>
      <c r="FWR156" s="21"/>
      <c r="FWS156" s="21"/>
      <c r="FWT156" s="21"/>
      <c r="FWU156" s="21"/>
      <c r="FWV156" s="21"/>
      <c r="FWW156" s="21"/>
      <c r="FWX156" s="21"/>
      <c r="FWY156" s="21"/>
      <c r="FWZ156" s="21"/>
      <c r="FXA156" s="21"/>
      <c r="FXB156" s="21"/>
      <c r="FXC156" s="21"/>
      <c r="FXD156" s="21"/>
      <c r="FXE156" s="21"/>
      <c r="FXF156" s="21"/>
      <c r="FXG156" s="21"/>
      <c r="FXH156" s="21"/>
      <c r="FXI156" s="21"/>
      <c r="FXJ156" s="21"/>
      <c r="FXK156" s="21"/>
      <c r="FXL156" s="21"/>
      <c r="FXM156" s="21"/>
      <c r="FXN156" s="21"/>
      <c r="FXO156" s="21"/>
      <c r="FXP156" s="21"/>
      <c r="FXQ156" s="21"/>
      <c r="FXR156" s="21"/>
      <c r="FXS156" s="21"/>
      <c r="FXT156" s="21"/>
      <c r="FXU156" s="21"/>
      <c r="FXV156" s="21"/>
      <c r="FXW156" s="21"/>
      <c r="FXX156" s="21"/>
      <c r="FXY156" s="21"/>
      <c r="FXZ156" s="21"/>
      <c r="FYA156" s="21"/>
      <c r="FYB156" s="21"/>
      <c r="FYC156" s="21"/>
      <c r="FYD156" s="21"/>
      <c r="FYE156" s="21"/>
      <c r="FYF156" s="21"/>
      <c r="FYG156" s="21"/>
      <c r="FYH156" s="21"/>
      <c r="FYI156" s="21"/>
      <c r="FYJ156" s="21"/>
      <c r="FYK156" s="21"/>
      <c r="FYL156" s="21"/>
      <c r="FYM156" s="21"/>
      <c r="FYN156" s="21"/>
      <c r="FYO156" s="21"/>
      <c r="FYP156" s="21"/>
      <c r="FYQ156" s="21"/>
      <c r="FYR156" s="21"/>
      <c r="FYS156" s="21"/>
      <c r="FYT156" s="21"/>
      <c r="FYU156" s="21"/>
      <c r="FYV156" s="21"/>
      <c r="FYW156" s="21"/>
      <c r="FYX156" s="21"/>
      <c r="FYY156" s="21"/>
      <c r="FYZ156" s="21"/>
      <c r="FZA156" s="21"/>
      <c r="FZB156" s="21"/>
      <c r="FZC156" s="21"/>
      <c r="FZD156" s="21"/>
      <c r="FZE156" s="21"/>
      <c r="FZF156" s="21"/>
      <c r="FZG156" s="21"/>
      <c r="FZH156" s="21"/>
      <c r="FZI156" s="21"/>
      <c r="FZJ156" s="21"/>
      <c r="FZK156" s="21"/>
      <c r="FZL156" s="21"/>
      <c r="FZM156" s="21"/>
      <c r="FZN156" s="21"/>
      <c r="FZO156" s="21"/>
      <c r="FZP156" s="21"/>
      <c r="FZQ156" s="21"/>
      <c r="FZR156" s="21"/>
      <c r="FZS156" s="21"/>
      <c r="FZT156" s="21"/>
      <c r="FZU156" s="21"/>
      <c r="FZV156" s="21"/>
      <c r="FZW156" s="21"/>
      <c r="FZX156" s="21"/>
      <c r="FZY156" s="21"/>
      <c r="FZZ156" s="21"/>
      <c r="GAA156" s="21"/>
      <c r="GAB156" s="21"/>
      <c r="GAC156" s="21"/>
      <c r="GAD156" s="21"/>
      <c r="GAE156" s="21"/>
      <c r="GAF156" s="21"/>
      <c r="GAG156" s="21"/>
      <c r="GAH156" s="21"/>
      <c r="GAI156" s="21"/>
      <c r="GAJ156" s="21"/>
      <c r="GAK156" s="21"/>
      <c r="GAL156" s="21"/>
      <c r="GAM156" s="21"/>
      <c r="GAN156" s="21"/>
      <c r="GAO156" s="21"/>
      <c r="GAP156" s="21"/>
      <c r="GAQ156" s="21"/>
      <c r="GAR156" s="21"/>
      <c r="GAS156" s="21"/>
      <c r="GAT156" s="21"/>
      <c r="GAU156" s="21"/>
      <c r="GAV156" s="21"/>
      <c r="GAW156" s="21"/>
      <c r="GAX156" s="21"/>
      <c r="GAY156" s="21"/>
      <c r="GAZ156" s="21"/>
      <c r="GBA156" s="21"/>
      <c r="GBB156" s="21"/>
      <c r="GBC156" s="21"/>
      <c r="GBD156" s="21"/>
      <c r="GBE156" s="21"/>
      <c r="GBF156" s="21"/>
      <c r="GBG156" s="21"/>
      <c r="GBH156" s="21"/>
      <c r="GBI156" s="21"/>
      <c r="GBJ156" s="21"/>
      <c r="GBK156" s="21"/>
      <c r="GBL156" s="21"/>
      <c r="GBM156" s="21"/>
      <c r="GBN156" s="21"/>
      <c r="GBO156" s="21"/>
      <c r="GBP156" s="21"/>
      <c r="GBQ156" s="21"/>
      <c r="GBR156" s="21"/>
      <c r="GBS156" s="21"/>
      <c r="GBT156" s="21"/>
      <c r="GBU156" s="21"/>
      <c r="GBV156" s="21"/>
      <c r="GBW156" s="21"/>
      <c r="GBX156" s="21"/>
      <c r="GBY156" s="21"/>
      <c r="GBZ156" s="21"/>
      <c r="GCA156" s="21"/>
      <c r="GCB156" s="21"/>
      <c r="GCC156" s="21"/>
      <c r="GCD156" s="21"/>
      <c r="GCE156" s="21"/>
      <c r="GCF156" s="21"/>
      <c r="GCG156" s="21"/>
      <c r="GCH156" s="21"/>
      <c r="GCI156" s="21"/>
      <c r="GCJ156" s="21"/>
      <c r="GCK156" s="21"/>
      <c r="GCL156" s="21"/>
      <c r="GCM156" s="21"/>
      <c r="GCN156" s="21"/>
      <c r="GCO156" s="21"/>
      <c r="GCP156" s="21"/>
      <c r="GCQ156" s="21"/>
      <c r="GCR156" s="21"/>
      <c r="GCS156" s="21"/>
      <c r="GCT156" s="21"/>
      <c r="GCU156" s="21"/>
      <c r="GCV156" s="21"/>
      <c r="GCW156" s="21"/>
      <c r="GCX156" s="21"/>
      <c r="GCY156" s="21"/>
      <c r="GCZ156" s="21"/>
      <c r="GDA156" s="21"/>
      <c r="GDB156" s="21"/>
      <c r="GDC156" s="21"/>
      <c r="GDD156" s="21"/>
      <c r="GDE156" s="21"/>
      <c r="GDF156" s="21"/>
      <c r="GDG156" s="21"/>
      <c r="GDH156" s="21"/>
      <c r="GDI156" s="21"/>
      <c r="GDJ156" s="21"/>
      <c r="GDK156" s="21"/>
      <c r="GDL156" s="21"/>
      <c r="GDM156" s="21"/>
      <c r="GDN156" s="21"/>
      <c r="GDO156" s="21"/>
      <c r="GDP156" s="21"/>
      <c r="GDQ156" s="21"/>
      <c r="GDR156" s="21"/>
      <c r="GDS156" s="21"/>
      <c r="GDT156" s="21"/>
      <c r="GDU156" s="21"/>
      <c r="GDV156" s="21"/>
      <c r="GDW156" s="21"/>
      <c r="GDX156" s="21"/>
      <c r="GDY156" s="21"/>
      <c r="GDZ156" s="21"/>
      <c r="GEA156" s="21"/>
      <c r="GEB156" s="21"/>
      <c r="GEC156" s="21"/>
      <c r="GED156" s="21"/>
      <c r="GEE156" s="21"/>
      <c r="GEF156" s="21"/>
      <c r="GEG156" s="21"/>
      <c r="GEH156" s="21"/>
      <c r="GEI156" s="21"/>
      <c r="GEJ156" s="21"/>
      <c r="GEK156" s="21"/>
      <c r="GEL156" s="21"/>
      <c r="GEM156" s="21"/>
      <c r="GEN156" s="21"/>
      <c r="GEO156" s="21"/>
      <c r="GEP156" s="21"/>
      <c r="GEQ156" s="21"/>
      <c r="GER156" s="21"/>
      <c r="GES156" s="21"/>
      <c r="GET156" s="21"/>
      <c r="GEU156" s="21"/>
      <c r="GEV156" s="21"/>
      <c r="GEW156" s="21"/>
      <c r="GEX156" s="21"/>
      <c r="GEY156" s="21"/>
      <c r="GEZ156" s="21"/>
      <c r="GFA156" s="21"/>
      <c r="GFB156" s="21"/>
      <c r="GFC156" s="21"/>
      <c r="GFD156" s="21"/>
      <c r="GFE156" s="21"/>
      <c r="GFF156" s="21"/>
      <c r="GFG156" s="21"/>
      <c r="GFH156" s="21"/>
      <c r="GFI156" s="21"/>
      <c r="GFJ156" s="21"/>
      <c r="GFK156" s="21"/>
      <c r="GFL156" s="21"/>
      <c r="GFM156" s="21"/>
      <c r="GFN156" s="21"/>
      <c r="GFO156" s="21"/>
      <c r="GFP156" s="21"/>
      <c r="GFQ156" s="21"/>
      <c r="GFR156" s="21"/>
      <c r="GFS156" s="21"/>
      <c r="GFT156" s="21"/>
      <c r="GFU156" s="21"/>
      <c r="GFV156" s="21"/>
      <c r="GFW156" s="21"/>
      <c r="GFX156" s="21"/>
      <c r="GFY156" s="21"/>
      <c r="GFZ156" s="21"/>
      <c r="GGA156" s="21"/>
      <c r="GGB156" s="21"/>
      <c r="GGC156" s="21"/>
      <c r="GGD156" s="21"/>
      <c r="GGE156" s="21"/>
      <c r="GGF156" s="21"/>
      <c r="GGG156" s="21"/>
      <c r="GGH156" s="21"/>
      <c r="GGI156" s="21"/>
      <c r="GGJ156" s="21"/>
      <c r="GGK156" s="21"/>
      <c r="GGL156" s="21"/>
      <c r="GGM156" s="21"/>
      <c r="GGN156" s="21"/>
      <c r="GGO156" s="21"/>
      <c r="GGP156" s="21"/>
      <c r="GGQ156" s="21"/>
      <c r="GGR156" s="21"/>
      <c r="GGS156" s="21"/>
      <c r="GGT156" s="21"/>
      <c r="GGU156" s="21"/>
      <c r="GGV156" s="21"/>
      <c r="GGW156" s="21"/>
      <c r="GGX156" s="21"/>
      <c r="GGY156" s="21"/>
      <c r="GGZ156" s="21"/>
      <c r="GHA156" s="21"/>
      <c r="GHB156" s="21"/>
      <c r="GHC156" s="21"/>
      <c r="GHD156" s="21"/>
      <c r="GHE156" s="21"/>
      <c r="GHF156" s="21"/>
      <c r="GHG156" s="21"/>
      <c r="GHH156" s="21"/>
      <c r="GHI156" s="21"/>
      <c r="GHJ156" s="21"/>
      <c r="GHK156" s="21"/>
      <c r="GHL156" s="21"/>
      <c r="GHM156" s="21"/>
      <c r="GHN156" s="21"/>
      <c r="GHO156" s="21"/>
      <c r="GHP156" s="21"/>
      <c r="GHQ156" s="21"/>
      <c r="GHR156" s="21"/>
      <c r="GHS156" s="21"/>
      <c r="GHT156" s="21"/>
      <c r="GHU156" s="21"/>
      <c r="GHV156" s="21"/>
      <c r="GHW156" s="21"/>
      <c r="GHX156" s="21"/>
      <c r="GHY156" s="21"/>
      <c r="GHZ156" s="21"/>
      <c r="GIA156" s="21"/>
      <c r="GIB156" s="21"/>
      <c r="GIC156" s="21"/>
      <c r="GID156" s="21"/>
      <c r="GIE156" s="21"/>
      <c r="GIF156" s="21"/>
      <c r="GIG156" s="21"/>
      <c r="GIH156" s="21"/>
      <c r="GII156" s="21"/>
      <c r="GIJ156" s="21"/>
      <c r="GIK156" s="21"/>
      <c r="GIL156" s="21"/>
      <c r="GIM156" s="21"/>
      <c r="GIN156" s="21"/>
      <c r="GIO156" s="21"/>
      <c r="GIP156" s="21"/>
      <c r="GIQ156" s="21"/>
      <c r="GIR156" s="21"/>
      <c r="GIS156" s="21"/>
      <c r="GIT156" s="21"/>
      <c r="GIU156" s="21"/>
      <c r="GIV156" s="21"/>
      <c r="GIW156" s="21"/>
      <c r="GIX156" s="21"/>
      <c r="GIY156" s="21"/>
      <c r="GIZ156" s="21"/>
      <c r="GJA156" s="21"/>
      <c r="GJB156" s="21"/>
      <c r="GJC156" s="21"/>
      <c r="GJD156" s="21"/>
      <c r="GJE156" s="21"/>
      <c r="GJF156" s="21"/>
      <c r="GJG156" s="21"/>
      <c r="GJH156" s="21"/>
      <c r="GJI156" s="21"/>
      <c r="GJJ156" s="21"/>
      <c r="GJK156" s="21"/>
      <c r="GJL156" s="21"/>
      <c r="GJM156" s="21"/>
      <c r="GJN156" s="21"/>
      <c r="GJO156" s="21"/>
      <c r="GJP156" s="21"/>
      <c r="GJQ156" s="21"/>
      <c r="GJR156" s="21"/>
      <c r="GJS156" s="21"/>
      <c r="GJT156" s="21"/>
      <c r="GJU156" s="21"/>
      <c r="GJV156" s="21"/>
      <c r="GJW156" s="21"/>
      <c r="GJX156" s="21"/>
      <c r="GJY156" s="21"/>
      <c r="GJZ156" s="21"/>
      <c r="GKA156" s="21"/>
      <c r="GKB156" s="21"/>
      <c r="GKC156" s="21"/>
      <c r="GKD156" s="21"/>
      <c r="GKE156" s="21"/>
      <c r="GKF156" s="21"/>
      <c r="GKG156" s="21"/>
      <c r="GKH156" s="21"/>
      <c r="GKI156" s="21"/>
      <c r="GKJ156" s="21"/>
      <c r="GKK156" s="21"/>
      <c r="GKL156" s="21"/>
      <c r="GKM156" s="21"/>
      <c r="GKN156" s="21"/>
      <c r="GKO156" s="21"/>
      <c r="GKP156" s="21"/>
      <c r="GKQ156" s="21"/>
      <c r="GKR156" s="21"/>
      <c r="GKS156" s="21"/>
      <c r="GKT156" s="21"/>
      <c r="GKU156" s="21"/>
      <c r="GKV156" s="21"/>
      <c r="GKW156" s="21"/>
      <c r="GKX156" s="21"/>
      <c r="GKY156" s="21"/>
      <c r="GKZ156" s="21"/>
      <c r="GLA156" s="21"/>
      <c r="GLB156" s="21"/>
      <c r="GLC156" s="21"/>
      <c r="GLD156" s="21"/>
      <c r="GLE156" s="21"/>
      <c r="GLF156" s="21"/>
      <c r="GLG156" s="21"/>
      <c r="GLH156" s="21"/>
      <c r="GLI156" s="21"/>
      <c r="GLJ156" s="21"/>
      <c r="GLK156" s="21"/>
      <c r="GLL156" s="21"/>
      <c r="GLM156" s="21"/>
      <c r="GLN156" s="21"/>
      <c r="GLO156" s="21"/>
      <c r="GLP156" s="21"/>
      <c r="GLQ156" s="21"/>
      <c r="GLR156" s="21"/>
      <c r="GLS156" s="21"/>
      <c r="GLT156" s="21"/>
      <c r="GLU156" s="21"/>
      <c r="GLV156" s="21"/>
      <c r="GLW156" s="21"/>
      <c r="GLX156" s="21"/>
      <c r="GLY156" s="21"/>
      <c r="GLZ156" s="21"/>
      <c r="GMA156" s="21"/>
      <c r="GMB156" s="21"/>
      <c r="GMC156" s="21"/>
      <c r="GMD156" s="21"/>
      <c r="GME156" s="21"/>
      <c r="GMF156" s="21"/>
      <c r="GMG156" s="21"/>
      <c r="GMH156" s="21"/>
      <c r="GMI156" s="21"/>
      <c r="GMJ156" s="21"/>
      <c r="GMK156" s="21"/>
      <c r="GML156" s="21"/>
      <c r="GMM156" s="21"/>
      <c r="GMN156" s="21"/>
      <c r="GMO156" s="21"/>
      <c r="GMP156" s="21"/>
      <c r="GMQ156" s="21"/>
      <c r="GMR156" s="21"/>
      <c r="GMS156" s="21"/>
      <c r="GMT156" s="21"/>
      <c r="GMU156" s="21"/>
      <c r="GMV156" s="21"/>
      <c r="GMW156" s="21"/>
      <c r="GMX156" s="21"/>
      <c r="GMY156" s="21"/>
      <c r="GMZ156" s="21"/>
      <c r="GNA156" s="21"/>
      <c r="GNB156" s="21"/>
      <c r="GNC156" s="21"/>
      <c r="GND156" s="21"/>
      <c r="GNE156" s="21"/>
      <c r="GNF156" s="21"/>
      <c r="GNG156" s="21"/>
      <c r="GNH156" s="21"/>
      <c r="GNI156" s="21"/>
      <c r="GNJ156" s="21"/>
      <c r="GNK156" s="21"/>
      <c r="GNL156" s="21"/>
      <c r="GNM156" s="21"/>
      <c r="GNN156" s="21"/>
      <c r="GNO156" s="21"/>
      <c r="GNP156" s="21"/>
      <c r="GNQ156" s="21"/>
      <c r="GNR156" s="21"/>
      <c r="GNS156" s="21"/>
      <c r="GNT156" s="21"/>
      <c r="GNU156" s="21"/>
      <c r="GNV156" s="21"/>
      <c r="GNW156" s="21"/>
      <c r="GNX156" s="21"/>
      <c r="GNY156" s="21"/>
      <c r="GNZ156" s="21"/>
      <c r="GOA156" s="21"/>
      <c r="GOB156" s="21"/>
      <c r="GOC156" s="21"/>
      <c r="GOD156" s="21"/>
      <c r="GOE156" s="21"/>
      <c r="GOF156" s="21"/>
      <c r="GOG156" s="21"/>
      <c r="GOH156" s="21"/>
      <c r="GOI156" s="21"/>
      <c r="GOJ156" s="21"/>
      <c r="GOK156" s="21"/>
      <c r="GOL156" s="21"/>
      <c r="GOM156" s="21"/>
      <c r="GON156" s="21"/>
      <c r="GOO156" s="21"/>
      <c r="GOP156" s="21"/>
      <c r="GOQ156" s="21"/>
      <c r="GOR156" s="21"/>
      <c r="GOS156" s="21"/>
      <c r="GOT156" s="21"/>
      <c r="GOU156" s="21"/>
      <c r="GOV156" s="21"/>
      <c r="GOW156" s="21"/>
      <c r="GOX156" s="21"/>
      <c r="GOY156" s="21"/>
      <c r="GOZ156" s="21"/>
      <c r="GPA156" s="21"/>
      <c r="GPB156" s="21"/>
      <c r="GPC156" s="21"/>
      <c r="GPD156" s="21"/>
      <c r="GPE156" s="21"/>
      <c r="GPF156" s="21"/>
      <c r="GPG156" s="21"/>
      <c r="GPH156" s="21"/>
      <c r="GPI156" s="21"/>
      <c r="GPJ156" s="21"/>
      <c r="GPK156" s="21"/>
      <c r="GPL156" s="21"/>
      <c r="GPM156" s="21"/>
      <c r="GPN156" s="21"/>
      <c r="GPO156" s="21"/>
      <c r="GPP156" s="21"/>
      <c r="GPQ156" s="21"/>
      <c r="GPR156" s="21"/>
      <c r="GPS156" s="21"/>
      <c r="GPT156" s="21"/>
      <c r="GPU156" s="21"/>
      <c r="GPV156" s="21"/>
      <c r="GPW156" s="21"/>
      <c r="GPX156" s="21"/>
      <c r="GPY156" s="21"/>
      <c r="GPZ156" s="21"/>
      <c r="GQA156" s="21"/>
      <c r="GQB156" s="21"/>
      <c r="GQC156" s="21"/>
      <c r="GQD156" s="21"/>
      <c r="GQE156" s="21"/>
      <c r="GQF156" s="21"/>
      <c r="GQG156" s="21"/>
      <c r="GQH156" s="21"/>
      <c r="GQI156" s="21"/>
      <c r="GQJ156" s="21"/>
      <c r="GQK156" s="21"/>
      <c r="GQL156" s="21"/>
      <c r="GQM156" s="21"/>
      <c r="GQN156" s="21"/>
      <c r="GQO156" s="21"/>
      <c r="GQP156" s="21"/>
      <c r="GQQ156" s="21"/>
      <c r="GQR156" s="21"/>
      <c r="GQS156" s="21"/>
      <c r="GQT156" s="21"/>
      <c r="GQU156" s="21"/>
      <c r="GQV156" s="21"/>
      <c r="GQW156" s="21"/>
      <c r="GQX156" s="21"/>
      <c r="GQY156" s="21"/>
      <c r="GQZ156" s="21"/>
      <c r="GRA156" s="21"/>
      <c r="GRB156" s="21"/>
      <c r="GRC156" s="21"/>
      <c r="GRD156" s="21"/>
      <c r="GRE156" s="21"/>
      <c r="GRF156" s="21"/>
      <c r="GRG156" s="21"/>
      <c r="GRH156" s="21"/>
      <c r="GRI156" s="21"/>
      <c r="GRJ156" s="21"/>
      <c r="GRK156" s="21"/>
      <c r="GRL156" s="21"/>
      <c r="GRM156" s="21"/>
      <c r="GRN156" s="21"/>
      <c r="GRO156" s="21"/>
      <c r="GRP156" s="21"/>
      <c r="GRQ156" s="21"/>
      <c r="GRR156" s="21"/>
      <c r="GRS156" s="21"/>
      <c r="GRT156" s="21"/>
      <c r="GRU156" s="21"/>
      <c r="GRV156" s="21"/>
      <c r="GRW156" s="21"/>
      <c r="GRX156" s="21"/>
      <c r="GRY156" s="21"/>
      <c r="GRZ156" s="21"/>
      <c r="GSA156" s="21"/>
      <c r="GSB156" s="21"/>
      <c r="GSC156" s="21"/>
      <c r="GSD156" s="21"/>
      <c r="GSE156" s="21"/>
      <c r="GSF156" s="21"/>
      <c r="GSG156" s="21"/>
      <c r="GSH156" s="21"/>
      <c r="GSI156" s="21"/>
      <c r="GSJ156" s="21"/>
      <c r="GSK156" s="21"/>
      <c r="GSL156" s="21"/>
      <c r="GSM156" s="21"/>
      <c r="GSN156" s="21"/>
      <c r="GSO156" s="21"/>
      <c r="GSP156" s="21"/>
      <c r="GSQ156" s="21"/>
      <c r="GSR156" s="21"/>
      <c r="GSS156" s="21"/>
      <c r="GST156" s="21"/>
      <c r="GSU156" s="21"/>
      <c r="GSV156" s="21"/>
      <c r="GSW156" s="21"/>
      <c r="GSX156" s="21"/>
      <c r="GSY156" s="21"/>
      <c r="GSZ156" s="21"/>
      <c r="GTA156" s="21"/>
      <c r="GTB156" s="21"/>
      <c r="GTC156" s="21"/>
      <c r="GTD156" s="21"/>
      <c r="GTE156" s="21"/>
      <c r="GTF156" s="21"/>
      <c r="GTG156" s="21"/>
      <c r="GTH156" s="21"/>
      <c r="GTI156" s="21"/>
      <c r="GTJ156" s="21"/>
      <c r="GTK156" s="21"/>
      <c r="GTL156" s="21"/>
      <c r="GTM156" s="21"/>
      <c r="GTN156" s="21"/>
      <c r="GTO156" s="21"/>
      <c r="GTP156" s="21"/>
      <c r="GTQ156" s="21"/>
      <c r="GTR156" s="21"/>
      <c r="GTS156" s="21"/>
      <c r="GTT156" s="21"/>
      <c r="GTU156" s="21"/>
      <c r="GTV156" s="21"/>
      <c r="GTW156" s="21"/>
      <c r="GTX156" s="21"/>
      <c r="GTY156" s="21"/>
      <c r="GTZ156" s="21"/>
      <c r="GUA156" s="21"/>
      <c r="GUB156" s="21"/>
      <c r="GUC156" s="21"/>
      <c r="GUD156" s="21"/>
      <c r="GUE156" s="21"/>
      <c r="GUF156" s="21"/>
      <c r="GUG156" s="21"/>
      <c r="GUH156" s="21"/>
      <c r="GUI156" s="21"/>
      <c r="GUJ156" s="21"/>
      <c r="GUK156" s="21"/>
      <c r="GUL156" s="21"/>
      <c r="GUM156" s="21"/>
      <c r="GUN156" s="21"/>
      <c r="GUO156" s="21"/>
      <c r="GUP156" s="21"/>
      <c r="GUQ156" s="21"/>
      <c r="GUR156" s="21"/>
      <c r="GUS156" s="21"/>
      <c r="GUT156" s="21"/>
      <c r="GUU156" s="21"/>
      <c r="GUV156" s="21"/>
      <c r="GUW156" s="21"/>
      <c r="GUX156" s="21"/>
      <c r="GUY156" s="21"/>
      <c r="GUZ156" s="21"/>
      <c r="GVA156" s="21"/>
      <c r="GVB156" s="21"/>
      <c r="GVC156" s="21"/>
      <c r="GVD156" s="21"/>
      <c r="GVE156" s="21"/>
      <c r="GVF156" s="21"/>
      <c r="GVG156" s="21"/>
      <c r="GVH156" s="21"/>
      <c r="GVI156" s="21"/>
      <c r="GVJ156" s="21"/>
      <c r="GVK156" s="21"/>
      <c r="GVL156" s="21"/>
      <c r="GVM156" s="21"/>
      <c r="GVN156" s="21"/>
      <c r="GVO156" s="21"/>
      <c r="GVP156" s="21"/>
      <c r="GVQ156" s="21"/>
      <c r="GVR156" s="21"/>
      <c r="GVS156" s="21"/>
      <c r="GVT156" s="21"/>
      <c r="GVU156" s="21"/>
      <c r="GVV156" s="21"/>
      <c r="GVW156" s="21"/>
      <c r="GVX156" s="21"/>
      <c r="GVY156" s="21"/>
      <c r="GVZ156" s="21"/>
      <c r="GWA156" s="21"/>
      <c r="GWB156" s="21"/>
      <c r="GWC156" s="21"/>
      <c r="GWD156" s="21"/>
      <c r="GWE156" s="21"/>
      <c r="GWF156" s="21"/>
      <c r="GWG156" s="21"/>
      <c r="GWH156" s="21"/>
      <c r="GWI156" s="21"/>
      <c r="GWJ156" s="21"/>
      <c r="GWK156" s="21"/>
      <c r="GWL156" s="21"/>
      <c r="GWM156" s="21"/>
      <c r="GWN156" s="21"/>
      <c r="GWO156" s="21"/>
      <c r="GWP156" s="21"/>
      <c r="GWQ156" s="21"/>
      <c r="GWR156" s="21"/>
      <c r="GWS156" s="21"/>
      <c r="GWT156" s="21"/>
      <c r="GWU156" s="21"/>
      <c r="GWV156" s="21"/>
      <c r="GWW156" s="21"/>
      <c r="GWX156" s="21"/>
      <c r="GWY156" s="21"/>
      <c r="GWZ156" s="21"/>
      <c r="GXA156" s="21"/>
      <c r="GXB156" s="21"/>
      <c r="GXC156" s="21"/>
      <c r="GXD156" s="21"/>
      <c r="GXE156" s="21"/>
      <c r="GXF156" s="21"/>
      <c r="GXG156" s="21"/>
      <c r="GXH156" s="21"/>
      <c r="GXI156" s="21"/>
      <c r="GXJ156" s="21"/>
      <c r="GXK156" s="21"/>
      <c r="GXL156" s="21"/>
      <c r="GXM156" s="21"/>
      <c r="GXN156" s="21"/>
      <c r="GXO156" s="21"/>
      <c r="GXP156" s="21"/>
      <c r="GXQ156" s="21"/>
      <c r="GXR156" s="21"/>
      <c r="GXS156" s="21"/>
      <c r="GXT156" s="21"/>
      <c r="GXU156" s="21"/>
      <c r="GXV156" s="21"/>
      <c r="GXW156" s="21"/>
      <c r="GXX156" s="21"/>
      <c r="GXY156" s="21"/>
      <c r="GXZ156" s="21"/>
      <c r="GYA156" s="21"/>
      <c r="GYB156" s="21"/>
      <c r="GYC156" s="21"/>
      <c r="GYD156" s="21"/>
      <c r="GYE156" s="21"/>
      <c r="GYF156" s="21"/>
      <c r="GYG156" s="21"/>
      <c r="GYH156" s="21"/>
      <c r="GYI156" s="21"/>
      <c r="GYJ156" s="21"/>
      <c r="GYK156" s="21"/>
      <c r="GYL156" s="21"/>
      <c r="GYM156" s="21"/>
      <c r="GYN156" s="21"/>
      <c r="GYO156" s="21"/>
      <c r="GYP156" s="21"/>
      <c r="GYQ156" s="21"/>
      <c r="GYR156" s="21"/>
      <c r="GYS156" s="21"/>
      <c r="GYT156" s="21"/>
      <c r="GYU156" s="21"/>
      <c r="GYV156" s="21"/>
      <c r="GYW156" s="21"/>
      <c r="GYX156" s="21"/>
      <c r="GYY156" s="21"/>
      <c r="GYZ156" s="21"/>
      <c r="GZA156" s="21"/>
      <c r="GZB156" s="21"/>
      <c r="GZC156" s="21"/>
      <c r="GZD156" s="21"/>
      <c r="GZE156" s="21"/>
      <c r="GZF156" s="21"/>
      <c r="GZG156" s="21"/>
      <c r="GZH156" s="21"/>
      <c r="GZI156" s="21"/>
      <c r="GZJ156" s="21"/>
      <c r="GZK156" s="21"/>
      <c r="GZL156" s="21"/>
      <c r="GZM156" s="21"/>
      <c r="GZN156" s="21"/>
      <c r="GZO156" s="21"/>
      <c r="GZP156" s="21"/>
      <c r="GZQ156" s="21"/>
      <c r="GZR156" s="21"/>
      <c r="GZS156" s="21"/>
      <c r="GZT156" s="21"/>
      <c r="GZU156" s="21"/>
      <c r="GZV156" s="21"/>
      <c r="GZW156" s="21"/>
      <c r="GZX156" s="21"/>
      <c r="GZY156" s="21"/>
      <c r="GZZ156" s="21"/>
      <c r="HAA156" s="21"/>
      <c r="HAB156" s="21"/>
      <c r="HAC156" s="21"/>
      <c r="HAD156" s="21"/>
      <c r="HAE156" s="21"/>
      <c r="HAF156" s="21"/>
      <c r="HAG156" s="21"/>
      <c r="HAH156" s="21"/>
      <c r="HAI156" s="21"/>
      <c r="HAJ156" s="21"/>
      <c r="HAK156" s="21"/>
      <c r="HAL156" s="21"/>
      <c r="HAM156" s="21"/>
      <c r="HAN156" s="21"/>
      <c r="HAO156" s="21"/>
      <c r="HAP156" s="21"/>
      <c r="HAQ156" s="21"/>
      <c r="HAR156" s="21"/>
      <c r="HAS156" s="21"/>
      <c r="HAT156" s="21"/>
      <c r="HAU156" s="21"/>
      <c r="HAV156" s="21"/>
      <c r="HAW156" s="21"/>
      <c r="HAX156" s="21"/>
      <c r="HAY156" s="21"/>
      <c r="HAZ156" s="21"/>
      <c r="HBA156" s="21"/>
      <c r="HBB156" s="21"/>
      <c r="HBC156" s="21"/>
      <c r="HBD156" s="21"/>
      <c r="HBE156" s="21"/>
      <c r="HBF156" s="21"/>
      <c r="HBG156" s="21"/>
      <c r="HBH156" s="21"/>
      <c r="HBI156" s="21"/>
      <c r="HBJ156" s="21"/>
      <c r="HBK156" s="21"/>
      <c r="HBL156" s="21"/>
      <c r="HBM156" s="21"/>
      <c r="HBN156" s="21"/>
      <c r="HBO156" s="21"/>
      <c r="HBP156" s="21"/>
      <c r="HBQ156" s="21"/>
      <c r="HBR156" s="21"/>
      <c r="HBS156" s="21"/>
      <c r="HBT156" s="21"/>
      <c r="HBU156" s="21"/>
      <c r="HBV156" s="21"/>
      <c r="HBW156" s="21"/>
      <c r="HBX156" s="21"/>
      <c r="HBY156" s="21"/>
      <c r="HBZ156" s="21"/>
      <c r="HCA156" s="21"/>
      <c r="HCB156" s="21"/>
      <c r="HCC156" s="21"/>
      <c r="HCD156" s="21"/>
      <c r="HCE156" s="21"/>
      <c r="HCF156" s="21"/>
      <c r="HCG156" s="21"/>
      <c r="HCH156" s="21"/>
      <c r="HCI156" s="21"/>
      <c r="HCJ156" s="21"/>
      <c r="HCK156" s="21"/>
      <c r="HCL156" s="21"/>
      <c r="HCM156" s="21"/>
      <c r="HCN156" s="21"/>
      <c r="HCO156" s="21"/>
      <c r="HCP156" s="21"/>
      <c r="HCQ156" s="21"/>
      <c r="HCR156" s="21"/>
      <c r="HCS156" s="21"/>
      <c r="HCT156" s="21"/>
      <c r="HCU156" s="21"/>
      <c r="HCV156" s="21"/>
      <c r="HCW156" s="21"/>
      <c r="HCX156" s="21"/>
      <c r="HCY156" s="21"/>
      <c r="HCZ156" s="21"/>
      <c r="HDA156" s="21"/>
      <c r="HDB156" s="21"/>
      <c r="HDC156" s="21"/>
      <c r="HDD156" s="21"/>
      <c r="HDE156" s="21"/>
      <c r="HDF156" s="21"/>
      <c r="HDG156" s="21"/>
      <c r="HDH156" s="21"/>
      <c r="HDI156" s="21"/>
      <c r="HDJ156" s="21"/>
      <c r="HDK156" s="21"/>
      <c r="HDL156" s="21"/>
      <c r="HDM156" s="21"/>
      <c r="HDN156" s="21"/>
      <c r="HDO156" s="21"/>
      <c r="HDP156" s="21"/>
      <c r="HDQ156" s="21"/>
      <c r="HDR156" s="21"/>
      <c r="HDS156" s="21"/>
      <c r="HDT156" s="21"/>
      <c r="HDU156" s="21"/>
      <c r="HDV156" s="21"/>
      <c r="HDW156" s="21"/>
      <c r="HDX156" s="21"/>
      <c r="HDY156" s="21"/>
      <c r="HDZ156" s="21"/>
      <c r="HEA156" s="21"/>
      <c r="HEB156" s="21"/>
      <c r="HEC156" s="21"/>
      <c r="HED156" s="21"/>
      <c r="HEE156" s="21"/>
      <c r="HEF156" s="21"/>
      <c r="HEG156" s="21"/>
      <c r="HEH156" s="21"/>
      <c r="HEI156" s="21"/>
      <c r="HEJ156" s="21"/>
      <c r="HEK156" s="21"/>
      <c r="HEL156" s="21"/>
      <c r="HEM156" s="21"/>
      <c r="HEN156" s="21"/>
      <c r="HEO156" s="21"/>
      <c r="HEP156" s="21"/>
      <c r="HEQ156" s="21"/>
      <c r="HER156" s="21"/>
      <c r="HES156" s="21"/>
      <c r="HET156" s="21"/>
      <c r="HEU156" s="21"/>
      <c r="HEV156" s="21"/>
      <c r="HEW156" s="21"/>
      <c r="HEX156" s="21"/>
      <c r="HEY156" s="21"/>
      <c r="HEZ156" s="21"/>
      <c r="HFA156" s="21"/>
      <c r="HFB156" s="21"/>
      <c r="HFC156" s="21"/>
      <c r="HFD156" s="21"/>
      <c r="HFE156" s="21"/>
      <c r="HFF156" s="21"/>
      <c r="HFG156" s="21"/>
      <c r="HFH156" s="21"/>
      <c r="HFI156" s="21"/>
      <c r="HFJ156" s="21"/>
      <c r="HFK156" s="21"/>
      <c r="HFL156" s="21"/>
      <c r="HFM156" s="21"/>
      <c r="HFN156" s="21"/>
      <c r="HFO156" s="21"/>
      <c r="HFP156" s="21"/>
      <c r="HFQ156" s="21"/>
      <c r="HFR156" s="21"/>
      <c r="HFS156" s="21"/>
      <c r="HFT156" s="21"/>
      <c r="HFU156" s="21"/>
      <c r="HFV156" s="21"/>
      <c r="HFW156" s="21"/>
      <c r="HFX156" s="21"/>
      <c r="HFY156" s="21"/>
      <c r="HFZ156" s="21"/>
      <c r="HGA156" s="21"/>
      <c r="HGB156" s="21"/>
      <c r="HGC156" s="21"/>
      <c r="HGD156" s="21"/>
      <c r="HGE156" s="21"/>
      <c r="HGF156" s="21"/>
      <c r="HGG156" s="21"/>
      <c r="HGH156" s="21"/>
      <c r="HGI156" s="21"/>
      <c r="HGJ156" s="21"/>
      <c r="HGK156" s="21"/>
      <c r="HGL156" s="21"/>
      <c r="HGM156" s="21"/>
      <c r="HGN156" s="21"/>
      <c r="HGO156" s="21"/>
      <c r="HGP156" s="21"/>
      <c r="HGQ156" s="21"/>
      <c r="HGR156" s="21"/>
      <c r="HGS156" s="21"/>
      <c r="HGT156" s="21"/>
      <c r="HGU156" s="21"/>
      <c r="HGV156" s="21"/>
      <c r="HGW156" s="21"/>
      <c r="HGX156" s="21"/>
      <c r="HGY156" s="21"/>
      <c r="HGZ156" s="21"/>
      <c r="HHA156" s="21"/>
      <c r="HHB156" s="21"/>
      <c r="HHC156" s="21"/>
      <c r="HHD156" s="21"/>
      <c r="HHE156" s="21"/>
      <c r="HHF156" s="21"/>
      <c r="HHG156" s="21"/>
      <c r="HHH156" s="21"/>
      <c r="HHI156" s="21"/>
      <c r="HHJ156" s="21"/>
      <c r="HHK156" s="21"/>
      <c r="HHL156" s="21"/>
      <c r="HHM156" s="21"/>
      <c r="HHN156" s="21"/>
      <c r="HHO156" s="21"/>
      <c r="HHP156" s="21"/>
      <c r="HHQ156" s="21"/>
      <c r="HHR156" s="21"/>
      <c r="HHS156" s="21"/>
      <c r="HHT156" s="21"/>
      <c r="HHU156" s="21"/>
      <c r="HHV156" s="21"/>
      <c r="HHW156" s="21"/>
      <c r="HHX156" s="21"/>
      <c r="HHY156" s="21"/>
      <c r="HHZ156" s="21"/>
      <c r="HIA156" s="21"/>
      <c r="HIB156" s="21"/>
      <c r="HIC156" s="21"/>
      <c r="HID156" s="21"/>
      <c r="HIE156" s="21"/>
      <c r="HIF156" s="21"/>
      <c r="HIG156" s="21"/>
      <c r="HIH156" s="21"/>
      <c r="HII156" s="21"/>
      <c r="HIJ156" s="21"/>
      <c r="HIK156" s="21"/>
      <c r="HIL156" s="21"/>
      <c r="HIM156" s="21"/>
      <c r="HIN156" s="21"/>
      <c r="HIO156" s="21"/>
      <c r="HIP156" s="21"/>
      <c r="HIQ156" s="21"/>
      <c r="HIR156" s="21"/>
      <c r="HIS156" s="21"/>
      <c r="HIT156" s="21"/>
      <c r="HIU156" s="21"/>
      <c r="HIV156" s="21"/>
      <c r="HIW156" s="21"/>
      <c r="HIX156" s="21"/>
      <c r="HIY156" s="21"/>
      <c r="HIZ156" s="21"/>
      <c r="HJA156" s="21"/>
      <c r="HJB156" s="21"/>
      <c r="HJC156" s="21"/>
      <c r="HJD156" s="21"/>
      <c r="HJE156" s="21"/>
      <c r="HJF156" s="21"/>
      <c r="HJG156" s="21"/>
      <c r="HJH156" s="21"/>
      <c r="HJI156" s="21"/>
      <c r="HJJ156" s="21"/>
      <c r="HJK156" s="21"/>
      <c r="HJL156" s="21"/>
      <c r="HJM156" s="21"/>
      <c r="HJN156" s="21"/>
      <c r="HJO156" s="21"/>
      <c r="HJP156" s="21"/>
      <c r="HJQ156" s="21"/>
      <c r="HJR156" s="21"/>
      <c r="HJS156" s="21"/>
      <c r="HJT156" s="21"/>
      <c r="HJU156" s="21"/>
      <c r="HJV156" s="21"/>
      <c r="HJW156" s="21"/>
      <c r="HJX156" s="21"/>
      <c r="HJY156" s="21"/>
      <c r="HJZ156" s="21"/>
      <c r="HKA156" s="21"/>
      <c r="HKB156" s="21"/>
      <c r="HKC156" s="21"/>
      <c r="HKD156" s="21"/>
      <c r="HKE156" s="21"/>
      <c r="HKF156" s="21"/>
      <c r="HKG156" s="21"/>
      <c r="HKH156" s="21"/>
      <c r="HKI156" s="21"/>
      <c r="HKJ156" s="21"/>
      <c r="HKK156" s="21"/>
      <c r="HKL156" s="21"/>
      <c r="HKM156" s="21"/>
      <c r="HKN156" s="21"/>
      <c r="HKO156" s="21"/>
      <c r="HKP156" s="21"/>
      <c r="HKQ156" s="21"/>
      <c r="HKR156" s="21"/>
      <c r="HKS156" s="21"/>
      <c r="HKT156" s="21"/>
      <c r="HKU156" s="21"/>
      <c r="HKV156" s="21"/>
      <c r="HKW156" s="21"/>
      <c r="HKX156" s="21"/>
      <c r="HKY156" s="21"/>
      <c r="HKZ156" s="21"/>
      <c r="HLA156" s="21"/>
      <c r="HLB156" s="21"/>
      <c r="HLC156" s="21"/>
      <c r="HLD156" s="21"/>
      <c r="HLE156" s="21"/>
      <c r="HLF156" s="21"/>
      <c r="HLG156" s="21"/>
      <c r="HLH156" s="21"/>
      <c r="HLI156" s="21"/>
      <c r="HLJ156" s="21"/>
      <c r="HLK156" s="21"/>
      <c r="HLL156" s="21"/>
      <c r="HLM156" s="21"/>
      <c r="HLN156" s="21"/>
      <c r="HLO156" s="21"/>
      <c r="HLP156" s="21"/>
      <c r="HLQ156" s="21"/>
      <c r="HLR156" s="21"/>
      <c r="HLS156" s="21"/>
      <c r="HLT156" s="21"/>
      <c r="HLU156" s="21"/>
      <c r="HLV156" s="21"/>
      <c r="HLW156" s="21"/>
      <c r="HLX156" s="21"/>
      <c r="HLY156" s="21"/>
      <c r="HLZ156" s="21"/>
      <c r="HMA156" s="21"/>
      <c r="HMB156" s="21"/>
      <c r="HMC156" s="21"/>
      <c r="HMD156" s="21"/>
      <c r="HME156" s="21"/>
      <c r="HMF156" s="21"/>
      <c r="HMG156" s="21"/>
      <c r="HMH156" s="21"/>
      <c r="HMI156" s="21"/>
      <c r="HMJ156" s="21"/>
      <c r="HMK156" s="21"/>
      <c r="HML156" s="21"/>
      <c r="HMM156" s="21"/>
      <c r="HMN156" s="21"/>
      <c r="HMO156" s="21"/>
      <c r="HMP156" s="21"/>
      <c r="HMQ156" s="21"/>
      <c r="HMR156" s="21"/>
      <c r="HMS156" s="21"/>
      <c r="HMT156" s="21"/>
      <c r="HMU156" s="21"/>
      <c r="HMV156" s="21"/>
      <c r="HMW156" s="21"/>
      <c r="HMX156" s="21"/>
      <c r="HMY156" s="21"/>
      <c r="HMZ156" s="21"/>
      <c r="HNA156" s="21"/>
      <c r="HNB156" s="21"/>
      <c r="HNC156" s="21"/>
      <c r="HND156" s="21"/>
      <c r="HNE156" s="21"/>
      <c r="HNF156" s="21"/>
      <c r="HNG156" s="21"/>
      <c r="HNH156" s="21"/>
      <c r="HNI156" s="21"/>
      <c r="HNJ156" s="21"/>
      <c r="HNK156" s="21"/>
      <c r="HNL156" s="21"/>
      <c r="HNM156" s="21"/>
      <c r="HNN156" s="21"/>
      <c r="HNO156" s="21"/>
      <c r="HNP156" s="21"/>
      <c r="HNQ156" s="21"/>
      <c r="HNR156" s="21"/>
      <c r="HNS156" s="21"/>
      <c r="HNT156" s="21"/>
      <c r="HNU156" s="21"/>
      <c r="HNV156" s="21"/>
      <c r="HNW156" s="21"/>
      <c r="HNX156" s="21"/>
      <c r="HNY156" s="21"/>
      <c r="HNZ156" s="21"/>
      <c r="HOA156" s="21"/>
      <c r="HOB156" s="21"/>
      <c r="HOC156" s="21"/>
      <c r="HOD156" s="21"/>
      <c r="HOE156" s="21"/>
      <c r="HOF156" s="21"/>
      <c r="HOG156" s="21"/>
      <c r="HOH156" s="21"/>
      <c r="HOI156" s="21"/>
      <c r="HOJ156" s="21"/>
      <c r="HOK156" s="21"/>
      <c r="HOL156" s="21"/>
      <c r="HOM156" s="21"/>
      <c r="HON156" s="21"/>
      <c r="HOO156" s="21"/>
      <c r="HOP156" s="21"/>
      <c r="HOQ156" s="21"/>
      <c r="HOR156" s="21"/>
      <c r="HOS156" s="21"/>
      <c r="HOT156" s="21"/>
      <c r="HOU156" s="21"/>
      <c r="HOV156" s="21"/>
      <c r="HOW156" s="21"/>
      <c r="HOX156" s="21"/>
      <c r="HOY156" s="21"/>
      <c r="HOZ156" s="21"/>
      <c r="HPA156" s="21"/>
      <c r="HPB156" s="21"/>
      <c r="HPC156" s="21"/>
      <c r="HPD156" s="21"/>
      <c r="HPE156" s="21"/>
      <c r="HPF156" s="21"/>
      <c r="HPG156" s="21"/>
      <c r="HPH156" s="21"/>
      <c r="HPI156" s="21"/>
      <c r="HPJ156" s="21"/>
      <c r="HPK156" s="21"/>
      <c r="HPL156" s="21"/>
      <c r="HPM156" s="21"/>
      <c r="HPN156" s="21"/>
      <c r="HPO156" s="21"/>
      <c r="HPP156" s="21"/>
      <c r="HPQ156" s="21"/>
      <c r="HPR156" s="21"/>
      <c r="HPS156" s="21"/>
      <c r="HPT156" s="21"/>
      <c r="HPU156" s="21"/>
      <c r="HPV156" s="21"/>
      <c r="HPW156" s="21"/>
      <c r="HPX156" s="21"/>
      <c r="HPY156" s="21"/>
      <c r="HPZ156" s="21"/>
      <c r="HQA156" s="21"/>
      <c r="HQB156" s="21"/>
      <c r="HQC156" s="21"/>
      <c r="HQD156" s="21"/>
      <c r="HQE156" s="21"/>
      <c r="HQF156" s="21"/>
      <c r="HQG156" s="21"/>
      <c r="HQH156" s="21"/>
      <c r="HQI156" s="21"/>
      <c r="HQJ156" s="21"/>
      <c r="HQK156" s="21"/>
      <c r="HQL156" s="21"/>
      <c r="HQM156" s="21"/>
      <c r="HQN156" s="21"/>
      <c r="HQO156" s="21"/>
      <c r="HQP156" s="21"/>
      <c r="HQQ156" s="21"/>
      <c r="HQR156" s="21"/>
      <c r="HQS156" s="21"/>
      <c r="HQT156" s="21"/>
      <c r="HQU156" s="21"/>
      <c r="HQV156" s="21"/>
      <c r="HQW156" s="21"/>
      <c r="HQX156" s="21"/>
      <c r="HQY156" s="21"/>
      <c r="HQZ156" s="21"/>
      <c r="HRA156" s="21"/>
      <c r="HRB156" s="21"/>
      <c r="HRC156" s="21"/>
      <c r="HRD156" s="21"/>
      <c r="HRE156" s="21"/>
      <c r="HRF156" s="21"/>
      <c r="HRG156" s="21"/>
      <c r="HRH156" s="21"/>
      <c r="HRI156" s="21"/>
      <c r="HRJ156" s="21"/>
      <c r="HRK156" s="21"/>
      <c r="HRL156" s="21"/>
      <c r="HRM156" s="21"/>
      <c r="HRN156" s="21"/>
      <c r="HRO156" s="21"/>
      <c r="HRP156" s="21"/>
      <c r="HRQ156" s="21"/>
      <c r="HRR156" s="21"/>
      <c r="HRS156" s="21"/>
      <c r="HRT156" s="21"/>
      <c r="HRU156" s="21"/>
      <c r="HRV156" s="21"/>
      <c r="HRW156" s="21"/>
      <c r="HRX156" s="21"/>
      <c r="HRY156" s="21"/>
      <c r="HRZ156" s="21"/>
      <c r="HSA156" s="21"/>
      <c r="HSB156" s="21"/>
      <c r="HSC156" s="21"/>
      <c r="HSD156" s="21"/>
      <c r="HSE156" s="21"/>
      <c r="HSF156" s="21"/>
      <c r="HSG156" s="21"/>
      <c r="HSH156" s="21"/>
      <c r="HSI156" s="21"/>
      <c r="HSJ156" s="21"/>
      <c r="HSK156" s="21"/>
      <c r="HSL156" s="21"/>
      <c r="HSM156" s="21"/>
      <c r="HSN156" s="21"/>
      <c r="HSO156" s="21"/>
      <c r="HSP156" s="21"/>
      <c r="HSQ156" s="21"/>
      <c r="HSR156" s="21"/>
      <c r="HSS156" s="21"/>
      <c r="HST156" s="21"/>
      <c r="HSU156" s="21"/>
      <c r="HSV156" s="21"/>
      <c r="HSW156" s="21"/>
      <c r="HSX156" s="21"/>
      <c r="HSY156" s="21"/>
      <c r="HSZ156" s="21"/>
      <c r="HTA156" s="21"/>
      <c r="HTB156" s="21"/>
      <c r="HTC156" s="21"/>
      <c r="HTD156" s="21"/>
      <c r="HTE156" s="21"/>
      <c r="HTF156" s="21"/>
      <c r="HTG156" s="21"/>
      <c r="HTH156" s="21"/>
      <c r="HTI156" s="21"/>
      <c r="HTJ156" s="21"/>
      <c r="HTK156" s="21"/>
      <c r="HTL156" s="21"/>
      <c r="HTM156" s="21"/>
      <c r="HTN156" s="21"/>
      <c r="HTO156" s="21"/>
      <c r="HTP156" s="21"/>
      <c r="HTQ156" s="21"/>
      <c r="HTR156" s="21"/>
      <c r="HTS156" s="21"/>
      <c r="HTT156" s="21"/>
      <c r="HTU156" s="21"/>
      <c r="HTV156" s="21"/>
      <c r="HTW156" s="21"/>
      <c r="HTX156" s="21"/>
      <c r="HTY156" s="21"/>
      <c r="HTZ156" s="21"/>
      <c r="HUA156" s="21"/>
      <c r="HUB156" s="21"/>
      <c r="HUC156" s="21"/>
      <c r="HUD156" s="21"/>
      <c r="HUE156" s="21"/>
      <c r="HUF156" s="21"/>
      <c r="HUG156" s="21"/>
      <c r="HUH156" s="21"/>
      <c r="HUI156" s="21"/>
      <c r="HUJ156" s="21"/>
      <c r="HUK156" s="21"/>
      <c r="HUL156" s="21"/>
      <c r="HUM156" s="21"/>
      <c r="HUN156" s="21"/>
      <c r="HUO156" s="21"/>
      <c r="HUP156" s="21"/>
      <c r="HUQ156" s="21"/>
      <c r="HUR156" s="21"/>
      <c r="HUS156" s="21"/>
      <c r="HUT156" s="21"/>
      <c r="HUU156" s="21"/>
      <c r="HUV156" s="21"/>
      <c r="HUW156" s="21"/>
      <c r="HUX156" s="21"/>
      <c r="HUY156" s="21"/>
      <c r="HUZ156" s="21"/>
      <c r="HVA156" s="21"/>
      <c r="HVB156" s="21"/>
      <c r="HVC156" s="21"/>
      <c r="HVD156" s="21"/>
      <c r="HVE156" s="21"/>
      <c r="HVF156" s="21"/>
      <c r="HVG156" s="21"/>
      <c r="HVH156" s="21"/>
      <c r="HVI156" s="21"/>
      <c r="HVJ156" s="21"/>
      <c r="HVK156" s="21"/>
      <c r="HVL156" s="21"/>
      <c r="HVM156" s="21"/>
      <c r="HVN156" s="21"/>
      <c r="HVO156" s="21"/>
      <c r="HVP156" s="21"/>
      <c r="HVQ156" s="21"/>
      <c r="HVR156" s="21"/>
      <c r="HVS156" s="21"/>
      <c r="HVT156" s="21"/>
      <c r="HVU156" s="21"/>
      <c r="HVV156" s="21"/>
      <c r="HVW156" s="21"/>
      <c r="HVX156" s="21"/>
      <c r="HVY156" s="21"/>
      <c r="HVZ156" s="21"/>
      <c r="HWA156" s="21"/>
      <c r="HWB156" s="21"/>
      <c r="HWC156" s="21"/>
      <c r="HWD156" s="21"/>
      <c r="HWE156" s="21"/>
      <c r="HWF156" s="21"/>
      <c r="HWG156" s="21"/>
      <c r="HWH156" s="21"/>
      <c r="HWI156" s="21"/>
      <c r="HWJ156" s="21"/>
      <c r="HWK156" s="21"/>
      <c r="HWL156" s="21"/>
      <c r="HWM156" s="21"/>
      <c r="HWN156" s="21"/>
      <c r="HWO156" s="21"/>
      <c r="HWP156" s="21"/>
      <c r="HWQ156" s="21"/>
      <c r="HWR156" s="21"/>
      <c r="HWS156" s="21"/>
      <c r="HWT156" s="21"/>
      <c r="HWU156" s="21"/>
      <c r="HWV156" s="21"/>
      <c r="HWW156" s="21"/>
      <c r="HWX156" s="21"/>
      <c r="HWY156" s="21"/>
      <c r="HWZ156" s="21"/>
      <c r="HXA156" s="21"/>
      <c r="HXB156" s="21"/>
      <c r="HXC156" s="21"/>
      <c r="HXD156" s="21"/>
      <c r="HXE156" s="21"/>
      <c r="HXF156" s="21"/>
      <c r="HXG156" s="21"/>
      <c r="HXH156" s="21"/>
      <c r="HXI156" s="21"/>
      <c r="HXJ156" s="21"/>
      <c r="HXK156" s="21"/>
      <c r="HXL156" s="21"/>
      <c r="HXM156" s="21"/>
      <c r="HXN156" s="21"/>
      <c r="HXO156" s="21"/>
      <c r="HXP156" s="21"/>
      <c r="HXQ156" s="21"/>
      <c r="HXR156" s="21"/>
      <c r="HXS156" s="21"/>
      <c r="HXT156" s="21"/>
      <c r="HXU156" s="21"/>
      <c r="HXV156" s="21"/>
      <c r="HXW156" s="21"/>
      <c r="HXX156" s="21"/>
      <c r="HXY156" s="21"/>
      <c r="HXZ156" s="21"/>
      <c r="HYA156" s="21"/>
      <c r="HYB156" s="21"/>
      <c r="HYC156" s="21"/>
      <c r="HYD156" s="21"/>
      <c r="HYE156" s="21"/>
      <c r="HYF156" s="21"/>
      <c r="HYG156" s="21"/>
      <c r="HYH156" s="21"/>
      <c r="HYI156" s="21"/>
      <c r="HYJ156" s="21"/>
      <c r="HYK156" s="21"/>
      <c r="HYL156" s="21"/>
      <c r="HYM156" s="21"/>
      <c r="HYN156" s="21"/>
      <c r="HYO156" s="21"/>
      <c r="HYP156" s="21"/>
      <c r="HYQ156" s="21"/>
      <c r="HYR156" s="21"/>
      <c r="HYS156" s="21"/>
      <c r="HYT156" s="21"/>
      <c r="HYU156" s="21"/>
      <c r="HYV156" s="21"/>
      <c r="HYW156" s="21"/>
      <c r="HYX156" s="21"/>
      <c r="HYY156" s="21"/>
      <c r="HYZ156" s="21"/>
      <c r="HZA156" s="21"/>
      <c r="HZB156" s="21"/>
      <c r="HZC156" s="21"/>
      <c r="HZD156" s="21"/>
      <c r="HZE156" s="21"/>
      <c r="HZF156" s="21"/>
      <c r="HZG156" s="21"/>
      <c r="HZH156" s="21"/>
      <c r="HZI156" s="21"/>
      <c r="HZJ156" s="21"/>
      <c r="HZK156" s="21"/>
      <c r="HZL156" s="21"/>
      <c r="HZM156" s="21"/>
      <c r="HZN156" s="21"/>
      <c r="HZO156" s="21"/>
      <c r="HZP156" s="21"/>
      <c r="HZQ156" s="21"/>
      <c r="HZR156" s="21"/>
      <c r="HZS156" s="21"/>
      <c r="HZT156" s="21"/>
      <c r="HZU156" s="21"/>
      <c r="HZV156" s="21"/>
      <c r="HZW156" s="21"/>
      <c r="HZX156" s="21"/>
      <c r="HZY156" s="21"/>
      <c r="HZZ156" s="21"/>
      <c r="IAA156" s="21"/>
      <c r="IAB156" s="21"/>
      <c r="IAC156" s="21"/>
      <c r="IAD156" s="21"/>
      <c r="IAE156" s="21"/>
      <c r="IAF156" s="21"/>
      <c r="IAG156" s="21"/>
      <c r="IAH156" s="21"/>
      <c r="IAI156" s="21"/>
      <c r="IAJ156" s="21"/>
      <c r="IAK156" s="21"/>
      <c r="IAL156" s="21"/>
      <c r="IAM156" s="21"/>
      <c r="IAN156" s="21"/>
      <c r="IAO156" s="21"/>
      <c r="IAP156" s="21"/>
      <c r="IAQ156" s="21"/>
      <c r="IAR156" s="21"/>
      <c r="IAS156" s="21"/>
      <c r="IAT156" s="21"/>
      <c r="IAU156" s="21"/>
      <c r="IAV156" s="21"/>
      <c r="IAW156" s="21"/>
      <c r="IAX156" s="21"/>
      <c r="IAY156" s="21"/>
      <c r="IAZ156" s="21"/>
      <c r="IBA156" s="21"/>
      <c r="IBB156" s="21"/>
      <c r="IBC156" s="21"/>
      <c r="IBD156" s="21"/>
      <c r="IBE156" s="21"/>
      <c r="IBF156" s="21"/>
      <c r="IBG156" s="21"/>
      <c r="IBH156" s="21"/>
      <c r="IBI156" s="21"/>
      <c r="IBJ156" s="21"/>
      <c r="IBK156" s="21"/>
      <c r="IBL156" s="21"/>
      <c r="IBM156" s="21"/>
      <c r="IBN156" s="21"/>
      <c r="IBO156" s="21"/>
      <c r="IBP156" s="21"/>
      <c r="IBQ156" s="21"/>
      <c r="IBR156" s="21"/>
      <c r="IBS156" s="21"/>
      <c r="IBT156" s="21"/>
      <c r="IBU156" s="21"/>
      <c r="IBV156" s="21"/>
      <c r="IBW156" s="21"/>
      <c r="IBX156" s="21"/>
      <c r="IBY156" s="21"/>
      <c r="IBZ156" s="21"/>
      <c r="ICA156" s="21"/>
      <c r="ICB156" s="21"/>
      <c r="ICC156" s="21"/>
      <c r="ICD156" s="21"/>
      <c r="ICE156" s="21"/>
      <c r="ICF156" s="21"/>
      <c r="ICG156" s="21"/>
      <c r="ICH156" s="21"/>
      <c r="ICI156" s="21"/>
      <c r="ICJ156" s="21"/>
      <c r="ICK156" s="21"/>
      <c r="ICL156" s="21"/>
      <c r="ICM156" s="21"/>
      <c r="ICN156" s="21"/>
      <c r="ICO156" s="21"/>
      <c r="ICP156" s="21"/>
      <c r="ICQ156" s="21"/>
      <c r="ICR156" s="21"/>
      <c r="ICS156" s="21"/>
      <c r="ICT156" s="21"/>
      <c r="ICU156" s="21"/>
      <c r="ICV156" s="21"/>
      <c r="ICW156" s="21"/>
      <c r="ICX156" s="21"/>
      <c r="ICY156" s="21"/>
      <c r="ICZ156" s="21"/>
      <c r="IDA156" s="21"/>
      <c r="IDB156" s="21"/>
      <c r="IDC156" s="21"/>
      <c r="IDD156" s="21"/>
      <c r="IDE156" s="21"/>
      <c r="IDF156" s="21"/>
      <c r="IDG156" s="21"/>
      <c r="IDH156" s="21"/>
      <c r="IDI156" s="21"/>
      <c r="IDJ156" s="21"/>
      <c r="IDK156" s="21"/>
      <c r="IDL156" s="21"/>
      <c r="IDM156" s="21"/>
      <c r="IDN156" s="21"/>
      <c r="IDO156" s="21"/>
      <c r="IDP156" s="21"/>
      <c r="IDQ156" s="21"/>
      <c r="IDR156" s="21"/>
      <c r="IDS156" s="21"/>
      <c r="IDT156" s="21"/>
      <c r="IDU156" s="21"/>
      <c r="IDV156" s="21"/>
      <c r="IDW156" s="21"/>
      <c r="IDX156" s="21"/>
      <c r="IDY156" s="21"/>
      <c r="IDZ156" s="21"/>
      <c r="IEA156" s="21"/>
      <c r="IEB156" s="21"/>
      <c r="IEC156" s="21"/>
      <c r="IED156" s="21"/>
      <c r="IEE156" s="21"/>
      <c r="IEF156" s="21"/>
      <c r="IEG156" s="21"/>
      <c r="IEH156" s="21"/>
      <c r="IEI156" s="21"/>
      <c r="IEJ156" s="21"/>
      <c r="IEK156" s="21"/>
      <c r="IEL156" s="21"/>
      <c r="IEM156" s="21"/>
      <c r="IEN156" s="21"/>
      <c r="IEO156" s="21"/>
      <c r="IEP156" s="21"/>
      <c r="IEQ156" s="21"/>
      <c r="IER156" s="21"/>
      <c r="IES156" s="21"/>
      <c r="IET156" s="21"/>
      <c r="IEU156" s="21"/>
      <c r="IEV156" s="21"/>
      <c r="IEW156" s="21"/>
      <c r="IEX156" s="21"/>
      <c r="IEY156" s="21"/>
      <c r="IEZ156" s="21"/>
      <c r="IFA156" s="21"/>
      <c r="IFB156" s="21"/>
      <c r="IFC156" s="21"/>
      <c r="IFD156" s="21"/>
      <c r="IFE156" s="21"/>
      <c r="IFF156" s="21"/>
      <c r="IFG156" s="21"/>
      <c r="IFH156" s="21"/>
      <c r="IFI156" s="21"/>
      <c r="IFJ156" s="21"/>
      <c r="IFK156" s="21"/>
      <c r="IFL156" s="21"/>
      <c r="IFM156" s="21"/>
      <c r="IFN156" s="21"/>
      <c r="IFO156" s="21"/>
      <c r="IFP156" s="21"/>
      <c r="IFQ156" s="21"/>
      <c r="IFR156" s="21"/>
      <c r="IFS156" s="21"/>
      <c r="IFT156" s="21"/>
      <c r="IFU156" s="21"/>
      <c r="IFV156" s="21"/>
      <c r="IFW156" s="21"/>
      <c r="IFX156" s="21"/>
      <c r="IFY156" s="21"/>
      <c r="IFZ156" s="21"/>
      <c r="IGA156" s="21"/>
      <c r="IGB156" s="21"/>
      <c r="IGC156" s="21"/>
      <c r="IGD156" s="21"/>
      <c r="IGE156" s="21"/>
      <c r="IGF156" s="21"/>
      <c r="IGG156" s="21"/>
      <c r="IGH156" s="21"/>
      <c r="IGI156" s="21"/>
      <c r="IGJ156" s="21"/>
      <c r="IGK156" s="21"/>
      <c r="IGL156" s="21"/>
      <c r="IGM156" s="21"/>
      <c r="IGN156" s="21"/>
      <c r="IGO156" s="21"/>
      <c r="IGP156" s="21"/>
      <c r="IGQ156" s="21"/>
      <c r="IGR156" s="21"/>
      <c r="IGS156" s="21"/>
      <c r="IGT156" s="21"/>
      <c r="IGU156" s="21"/>
      <c r="IGV156" s="21"/>
      <c r="IGW156" s="21"/>
      <c r="IGX156" s="21"/>
      <c r="IGY156" s="21"/>
      <c r="IGZ156" s="21"/>
      <c r="IHA156" s="21"/>
      <c r="IHB156" s="21"/>
      <c r="IHC156" s="21"/>
      <c r="IHD156" s="21"/>
      <c r="IHE156" s="21"/>
      <c r="IHF156" s="21"/>
      <c r="IHG156" s="21"/>
      <c r="IHH156" s="21"/>
      <c r="IHI156" s="21"/>
      <c r="IHJ156" s="21"/>
      <c r="IHK156" s="21"/>
      <c r="IHL156" s="21"/>
      <c r="IHM156" s="21"/>
      <c r="IHN156" s="21"/>
      <c r="IHO156" s="21"/>
      <c r="IHP156" s="21"/>
      <c r="IHQ156" s="21"/>
      <c r="IHR156" s="21"/>
      <c r="IHS156" s="21"/>
      <c r="IHT156" s="21"/>
      <c r="IHU156" s="21"/>
      <c r="IHV156" s="21"/>
      <c r="IHW156" s="21"/>
      <c r="IHX156" s="21"/>
      <c r="IHY156" s="21"/>
      <c r="IHZ156" s="21"/>
      <c r="IIA156" s="21"/>
      <c r="IIB156" s="21"/>
      <c r="IIC156" s="21"/>
      <c r="IID156" s="21"/>
      <c r="IIE156" s="21"/>
      <c r="IIF156" s="21"/>
      <c r="IIG156" s="21"/>
      <c r="IIH156" s="21"/>
      <c r="III156" s="21"/>
      <c r="IIJ156" s="21"/>
      <c r="IIK156" s="21"/>
      <c r="IIL156" s="21"/>
      <c r="IIM156" s="21"/>
      <c r="IIN156" s="21"/>
      <c r="IIO156" s="21"/>
      <c r="IIP156" s="21"/>
      <c r="IIQ156" s="21"/>
      <c r="IIR156" s="21"/>
      <c r="IIS156" s="21"/>
      <c r="IIT156" s="21"/>
      <c r="IIU156" s="21"/>
      <c r="IIV156" s="21"/>
      <c r="IIW156" s="21"/>
      <c r="IIX156" s="21"/>
      <c r="IIY156" s="21"/>
      <c r="IIZ156" s="21"/>
      <c r="IJA156" s="21"/>
      <c r="IJB156" s="21"/>
      <c r="IJC156" s="21"/>
      <c r="IJD156" s="21"/>
      <c r="IJE156" s="21"/>
      <c r="IJF156" s="21"/>
      <c r="IJG156" s="21"/>
      <c r="IJH156" s="21"/>
      <c r="IJI156" s="21"/>
      <c r="IJJ156" s="21"/>
      <c r="IJK156" s="21"/>
      <c r="IJL156" s="21"/>
      <c r="IJM156" s="21"/>
      <c r="IJN156" s="21"/>
      <c r="IJO156" s="21"/>
      <c r="IJP156" s="21"/>
      <c r="IJQ156" s="21"/>
      <c r="IJR156" s="21"/>
      <c r="IJS156" s="21"/>
      <c r="IJT156" s="21"/>
      <c r="IJU156" s="21"/>
      <c r="IJV156" s="21"/>
      <c r="IJW156" s="21"/>
      <c r="IJX156" s="21"/>
      <c r="IJY156" s="21"/>
      <c r="IJZ156" s="21"/>
      <c r="IKA156" s="21"/>
      <c r="IKB156" s="21"/>
      <c r="IKC156" s="21"/>
      <c r="IKD156" s="21"/>
      <c r="IKE156" s="21"/>
      <c r="IKF156" s="21"/>
      <c r="IKG156" s="21"/>
      <c r="IKH156" s="21"/>
      <c r="IKI156" s="21"/>
      <c r="IKJ156" s="21"/>
      <c r="IKK156" s="21"/>
      <c r="IKL156" s="21"/>
      <c r="IKM156" s="21"/>
      <c r="IKN156" s="21"/>
      <c r="IKO156" s="21"/>
      <c r="IKP156" s="21"/>
      <c r="IKQ156" s="21"/>
      <c r="IKR156" s="21"/>
      <c r="IKS156" s="21"/>
      <c r="IKT156" s="21"/>
      <c r="IKU156" s="21"/>
      <c r="IKV156" s="21"/>
      <c r="IKW156" s="21"/>
      <c r="IKX156" s="21"/>
      <c r="IKY156" s="21"/>
      <c r="IKZ156" s="21"/>
      <c r="ILA156" s="21"/>
      <c r="ILB156" s="21"/>
      <c r="ILC156" s="21"/>
      <c r="ILD156" s="21"/>
      <c r="ILE156" s="21"/>
      <c r="ILF156" s="21"/>
      <c r="ILG156" s="21"/>
      <c r="ILH156" s="21"/>
      <c r="ILI156" s="21"/>
      <c r="ILJ156" s="21"/>
      <c r="ILK156" s="21"/>
      <c r="ILL156" s="21"/>
      <c r="ILM156" s="21"/>
      <c r="ILN156" s="21"/>
      <c r="ILO156" s="21"/>
      <c r="ILP156" s="21"/>
      <c r="ILQ156" s="21"/>
      <c r="ILR156" s="21"/>
      <c r="ILS156" s="21"/>
      <c r="ILT156" s="21"/>
      <c r="ILU156" s="21"/>
      <c r="ILV156" s="21"/>
      <c r="ILW156" s="21"/>
      <c r="ILX156" s="21"/>
      <c r="ILY156" s="21"/>
      <c r="ILZ156" s="21"/>
      <c r="IMA156" s="21"/>
      <c r="IMB156" s="21"/>
      <c r="IMC156" s="21"/>
      <c r="IMD156" s="21"/>
      <c r="IME156" s="21"/>
      <c r="IMF156" s="21"/>
      <c r="IMG156" s="21"/>
      <c r="IMH156" s="21"/>
      <c r="IMI156" s="21"/>
      <c r="IMJ156" s="21"/>
      <c r="IMK156" s="21"/>
      <c r="IML156" s="21"/>
      <c r="IMM156" s="21"/>
      <c r="IMN156" s="21"/>
      <c r="IMO156" s="21"/>
      <c r="IMP156" s="21"/>
      <c r="IMQ156" s="21"/>
      <c r="IMR156" s="21"/>
      <c r="IMS156" s="21"/>
      <c r="IMT156" s="21"/>
      <c r="IMU156" s="21"/>
      <c r="IMV156" s="21"/>
      <c r="IMW156" s="21"/>
      <c r="IMX156" s="21"/>
      <c r="IMY156" s="21"/>
      <c r="IMZ156" s="21"/>
      <c r="INA156" s="21"/>
      <c r="INB156" s="21"/>
      <c r="INC156" s="21"/>
      <c r="IND156" s="21"/>
      <c r="INE156" s="21"/>
      <c r="INF156" s="21"/>
      <c r="ING156" s="21"/>
      <c r="INH156" s="21"/>
      <c r="INI156" s="21"/>
      <c r="INJ156" s="21"/>
      <c r="INK156" s="21"/>
      <c r="INL156" s="21"/>
      <c r="INM156" s="21"/>
      <c r="INN156" s="21"/>
      <c r="INO156" s="21"/>
      <c r="INP156" s="21"/>
      <c r="INQ156" s="21"/>
      <c r="INR156" s="21"/>
      <c r="INS156" s="21"/>
      <c r="INT156" s="21"/>
      <c r="INU156" s="21"/>
      <c r="INV156" s="21"/>
      <c r="INW156" s="21"/>
      <c r="INX156" s="21"/>
      <c r="INY156" s="21"/>
      <c r="INZ156" s="21"/>
      <c r="IOA156" s="21"/>
      <c r="IOB156" s="21"/>
      <c r="IOC156" s="21"/>
      <c r="IOD156" s="21"/>
      <c r="IOE156" s="21"/>
      <c r="IOF156" s="21"/>
      <c r="IOG156" s="21"/>
      <c r="IOH156" s="21"/>
      <c r="IOI156" s="21"/>
      <c r="IOJ156" s="21"/>
      <c r="IOK156" s="21"/>
      <c r="IOL156" s="21"/>
      <c r="IOM156" s="21"/>
      <c r="ION156" s="21"/>
      <c r="IOO156" s="21"/>
      <c r="IOP156" s="21"/>
      <c r="IOQ156" s="21"/>
      <c r="IOR156" s="21"/>
      <c r="IOS156" s="21"/>
      <c r="IOT156" s="21"/>
      <c r="IOU156" s="21"/>
      <c r="IOV156" s="21"/>
      <c r="IOW156" s="21"/>
      <c r="IOX156" s="21"/>
      <c r="IOY156" s="21"/>
      <c r="IOZ156" s="21"/>
      <c r="IPA156" s="21"/>
      <c r="IPB156" s="21"/>
      <c r="IPC156" s="21"/>
      <c r="IPD156" s="21"/>
      <c r="IPE156" s="21"/>
      <c r="IPF156" s="21"/>
      <c r="IPG156" s="21"/>
      <c r="IPH156" s="21"/>
      <c r="IPI156" s="21"/>
      <c r="IPJ156" s="21"/>
      <c r="IPK156" s="21"/>
      <c r="IPL156" s="21"/>
      <c r="IPM156" s="21"/>
      <c r="IPN156" s="21"/>
      <c r="IPO156" s="21"/>
      <c r="IPP156" s="21"/>
      <c r="IPQ156" s="21"/>
      <c r="IPR156" s="21"/>
      <c r="IPS156" s="21"/>
      <c r="IPT156" s="21"/>
      <c r="IPU156" s="21"/>
      <c r="IPV156" s="21"/>
      <c r="IPW156" s="21"/>
      <c r="IPX156" s="21"/>
      <c r="IPY156" s="21"/>
      <c r="IPZ156" s="21"/>
      <c r="IQA156" s="21"/>
      <c r="IQB156" s="21"/>
      <c r="IQC156" s="21"/>
      <c r="IQD156" s="21"/>
      <c r="IQE156" s="21"/>
      <c r="IQF156" s="21"/>
      <c r="IQG156" s="21"/>
      <c r="IQH156" s="21"/>
      <c r="IQI156" s="21"/>
      <c r="IQJ156" s="21"/>
      <c r="IQK156" s="21"/>
      <c r="IQL156" s="21"/>
      <c r="IQM156" s="21"/>
      <c r="IQN156" s="21"/>
      <c r="IQO156" s="21"/>
      <c r="IQP156" s="21"/>
      <c r="IQQ156" s="21"/>
      <c r="IQR156" s="21"/>
      <c r="IQS156" s="21"/>
      <c r="IQT156" s="21"/>
      <c r="IQU156" s="21"/>
      <c r="IQV156" s="21"/>
      <c r="IQW156" s="21"/>
      <c r="IQX156" s="21"/>
      <c r="IQY156" s="21"/>
      <c r="IQZ156" s="21"/>
      <c r="IRA156" s="21"/>
      <c r="IRB156" s="21"/>
      <c r="IRC156" s="21"/>
      <c r="IRD156" s="21"/>
      <c r="IRE156" s="21"/>
      <c r="IRF156" s="21"/>
      <c r="IRG156" s="21"/>
      <c r="IRH156" s="21"/>
      <c r="IRI156" s="21"/>
      <c r="IRJ156" s="21"/>
      <c r="IRK156" s="21"/>
      <c r="IRL156" s="21"/>
      <c r="IRM156" s="21"/>
      <c r="IRN156" s="21"/>
      <c r="IRO156" s="21"/>
      <c r="IRP156" s="21"/>
      <c r="IRQ156" s="21"/>
      <c r="IRR156" s="21"/>
      <c r="IRS156" s="21"/>
      <c r="IRT156" s="21"/>
      <c r="IRU156" s="21"/>
      <c r="IRV156" s="21"/>
      <c r="IRW156" s="21"/>
      <c r="IRX156" s="21"/>
      <c r="IRY156" s="21"/>
      <c r="IRZ156" s="21"/>
      <c r="ISA156" s="21"/>
      <c r="ISB156" s="21"/>
      <c r="ISC156" s="21"/>
      <c r="ISD156" s="21"/>
      <c r="ISE156" s="21"/>
      <c r="ISF156" s="21"/>
      <c r="ISG156" s="21"/>
      <c r="ISH156" s="21"/>
      <c r="ISI156" s="21"/>
      <c r="ISJ156" s="21"/>
      <c r="ISK156" s="21"/>
      <c r="ISL156" s="21"/>
      <c r="ISM156" s="21"/>
      <c r="ISN156" s="21"/>
      <c r="ISO156" s="21"/>
      <c r="ISP156" s="21"/>
      <c r="ISQ156" s="21"/>
      <c r="ISR156" s="21"/>
      <c r="ISS156" s="21"/>
      <c r="IST156" s="21"/>
      <c r="ISU156" s="21"/>
      <c r="ISV156" s="21"/>
      <c r="ISW156" s="21"/>
      <c r="ISX156" s="21"/>
      <c r="ISY156" s="21"/>
      <c r="ISZ156" s="21"/>
      <c r="ITA156" s="21"/>
      <c r="ITB156" s="21"/>
      <c r="ITC156" s="21"/>
      <c r="ITD156" s="21"/>
      <c r="ITE156" s="21"/>
      <c r="ITF156" s="21"/>
      <c r="ITG156" s="21"/>
      <c r="ITH156" s="21"/>
      <c r="ITI156" s="21"/>
      <c r="ITJ156" s="21"/>
      <c r="ITK156" s="21"/>
      <c r="ITL156" s="21"/>
      <c r="ITM156" s="21"/>
      <c r="ITN156" s="21"/>
      <c r="ITO156" s="21"/>
      <c r="ITP156" s="21"/>
      <c r="ITQ156" s="21"/>
      <c r="ITR156" s="21"/>
      <c r="ITS156" s="21"/>
      <c r="ITT156" s="21"/>
      <c r="ITU156" s="21"/>
      <c r="ITV156" s="21"/>
      <c r="ITW156" s="21"/>
      <c r="ITX156" s="21"/>
      <c r="ITY156" s="21"/>
      <c r="ITZ156" s="21"/>
      <c r="IUA156" s="21"/>
      <c r="IUB156" s="21"/>
      <c r="IUC156" s="21"/>
      <c r="IUD156" s="21"/>
      <c r="IUE156" s="21"/>
      <c r="IUF156" s="21"/>
      <c r="IUG156" s="21"/>
      <c r="IUH156" s="21"/>
      <c r="IUI156" s="21"/>
      <c r="IUJ156" s="21"/>
      <c r="IUK156" s="21"/>
      <c r="IUL156" s="21"/>
      <c r="IUM156" s="21"/>
      <c r="IUN156" s="21"/>
      <c r="IUO156" s="21"/>
      <c r="IUP156" s="21"/>
      <c r="IUQ156" s="21"/>
      <c r="IUR156" s="21"/>
      <c r="IUS156" s="21"/>
      <c r="IUT156" s="21"/>
      <c r="IUU156" s="21"/>
      <c r="IUV156" s="21"/>
      <c r="IUW156" s="21"/>
      <c r="IUX156" s="21"/>
      <c r="IUY156" s="21"/>
      <c r="IUZ156" s="21"/>
      <c r="IVA156" s="21"/>
      <c r="IVB156" s="21"/>
      <c r="IVC156" s="21"/>
      <c r="IVD156" s="21"/>
      <c r="IVE156" s="21"/>
      <c r="IVF156" s="21"/>
      <c r="IVG156" s="21"/>
      <c r="IVH156" s="21"/>
      <c r="IVI156" s="21"/>
      <c r="IVJ156" s="21"/>
      <c r="IVK156" s="21"/>
      <c r="IVL156" s="21"/>
      <c r="IVM156" s="21"/>
      <c r="IVN156" s="21"/>
      <c r="IVO156" s="21"/>
      <c r="IVP156" s="21"/>
      <c r="IVQ156" s="21"/>
      <c r="IVR156" s="21"/>
      <c r="IVS156" s="21"/>
      <c r="IVT156" s="21"/>
      <c r="IVU156" s="21"/>
      <c r="IVV156" s="21"/>
      <c r="IVW156" s="21"/>
      <c r="IVX156" s="21"/>
      <c r="IVY156" s="21"/>
      <c r="IVZ156" s="21"/>
      <c r="IWA156" s="21"/>
      <c r="IWB156" s="21"/>
      <c r="IWC156" s="21"/>
      <c r="IWD156" s="21"/>
      <c r="IWE156" s="21"/>
      <c r="IWF156" s="21"/>
      <c r="IWG156" s="21"/>
      <c r="IWH156" s="21"/>
      <c r="IWI156" s="21"/>
      <c r="IWJ156" s="21"/>
      <c r="IWK156" s="21"/>
      <c r="IWL156" s="21"/>
      <c r="IWM156" s="21"/>
      <c r="IWN156" s="21"/>
      <c r="IWO156" s="21"/>
      <c r="IWP156" s="21"/>
      <c r="IWQ156" s="21"/>
      <c r="IWR156" s="21"/>
      <c r="IWS156" s="21"/>
      <c r="IWT156" s="21"/>
      <c r="IWU156" s="21"/>
      <c r="IWV156" s="21"/>
      <c r="IWW156" s="21"/>
      <c r="IWX156" s="21"/>
      <c r="IWY156" s="21"/>
      <c r="IWZ156" s="21"/>
      <c r="IXA156" s="21"/>
      <c r="IXB156" s="21"/>
      <c r="IXC156" s="21"/>
      <c r="IXD156" s="21"/>
      <c r="IXE156" s="21"/>
      <c r="IXF156" s="21"/>
      <c r="IXG156" s="21"/>
      <c r="IXH156" s="21"/>
      <c r="IXI156" s="21"/>
      <c r="IXJ156" s="21"/>
      <c r="IXK156" s="21"/>
      <c r="IXL156" s="21"/>
      <c r="IXM156" s="21"/>
      <c r="IXN156" s="21"/>
      <c r="IXO156" s="21"/>
      <c r="IXP156" s="21"/>
      <c r="IXQ156" s="21"/>
      <c r="IXR156" s="21"/>
      <c r="IXS156" s="21"/>
      <c r="IXT156" s="21"/>
      <c r="IXU156" s="21"/>
      <c r="IXV156" s="21"/>
      <c r="IXW156" s="21"/>
      <c r="IXX156" s="21"/>
      <c r="IXY156" s="21"/>
      <c r="IXZ156" s="21"/>
      <c r="IYA156" s="21"/>
      <c r="IYB156" s="21"/>
      <c r="IYC156" s="21"/>
      <c r="IYD156" s="21"/>
      <c r="IYE156" s="21"/>
      <c r="IYF156" s="21"/>
      <c r="IYG156" s="21"/>
      <c r="IYH156" s="21"/>
      <c r="IYI156" s="21"/>
      <c r="IYJ156" s="21"/>
      <c r="IYK156" s="21"/>
      <c r="IYL156" s="21"/>
      <c r="IYM156" s="21"/>
      <c r="IYN156" s="21"/>
      <c r="IYO156" s="21"/>
      <c r="IYP156" s="21"/>
      <c r="IYQ156" s="21"/>
      <c r="IYR156" s="21"/>
      <c r="IYS156" s="21"/>
      <c r="IYT156" s="21"/>
      <c r="IYU156" s="21"/>
      <c r="IYV156" s="21"/>
      <c r="IYW156" s="21"/>
      <c r="IYX156" s="21"/>
      <c r="IYY156" s="21"/>
      <c r="IYZ156" s="21"/>
      <c r="IZA156" s="21"/>
      <c r="IZB156" s="21"/>
      <c r="IZC156" s="21"/>
      <c r="IZD156" s="21"/>
      <c r="IZE156" s="21"/>
      <c r="IZF156" s="21"/>
      <c r="IZG156" s="21"/>
      <c r="IZH156" s="21"/>
      <c r="IZI156" s="21"/>
      <c r="IZJ156" s="21"/>
      <c r="IZK156" s="21"/>
      <c r="IZL156" s="21"/>
      <c r="IZM156" s="21"/>
      <c r="IZN156" s="21"/>
      <c r="IZO156" s="21"/>
      <c r="IZP156" s="21"/>
      <c r="IZQ156" s="21"/>
      <c r="IZR156" s="21"/>
      <c r="IZS156" s="21"/>
      <c r="IZT156" s="21"/>
      <c r="IZU156" s="21"/>
      <c r="IZV156" s="21"/>
      <c r="IZW156" s="21"/>
      <c r="IZX156" s="21"/>
      <c r="IZY156" s="21"/>
      <c r="IZZ156" s="21"/>
      <c r="JAA156" s="21"/>
      <c r="JAB156" s="21"/>
      <c r="JAC156" s="21"/>
      <c r="JAD156" s="21"/>
      <c r="JAE156" s="21"/>
      <c r="JAF156" s="21"/>
      <c r="JAG156" s="21"/>
      <c r="JAH156" s="21"/>
      <c r="JAI156" s="21"/>
      <c r="JAJ156" s="21"/>
      <c r="JAK156" s="21"/>
      <c r="JAL156" s="21"/>
      <c r="JAM156" s="21"/>
      <c r="JAN156" s="21"/>
      <c r="JAO156" s="21"/>
      <c r="JAP156" s="21"/>
      <c r="JAQ156" s="21"/>
      <c r="JAR156" s="21"/>
      <c r="JAS156" s="21"/>
      <c r="JAT156" s="21"/>
      <c r="JAU156" s="21"/>
      <c r="JAV156" s="21"/>
      <c r="JAW156" s="21"/>
      <c r="JAX156" s="21"/>
      <c r="JAY156" s="21"/>
      <c r="JAZ156" s="21"/>
      <c r="JBA156" s="21"/>
      <c r="JBB156" s="21"/>
      <c r="JBC156" s="21"/>
      <c r="JBD156" s="21"/>
      <c r="JBE156" s="21"/>
      <c r="JBF156" s="21"/>
      <c r="JBG156" s="21"/>
      <c r="JBH156" s="21"/>
      <c r="JBI156" s="21"/>
      <c r="JBJ156" s="21"/>
      <c r="JBK156" s="21"/>
      <c r="JBL156" s="21"/>
      <c r="JBM156" s="21"/>
      <c r="JBN156" s="21"/>
      <c r="JBO156" s="21"/>
      <c r="JBP156" s="21"/>
      <c r="JBQ156" s="21"/>
      <c r="JBR156" s="21"/>
      <c r="JBS156" s="21"/>
      <c r="JBT156" s="21"/>
      <c r="JBU156" s="21"/>
      <c r="JBV156" s="21"/>
      <c r="JBW156" s="21"/>
      <c r="JBX156" s="21"/>
      <c r="JBY156" s="21"/>
      <c r="JBZ156" s="21"/>
      <c r="JCA156" s="21"/>
      <c r="JCB156" s="21"/>
      <c r="JCC156" s="21"/>
      <c r="JCD156" s="21"/>
      <c r="JCE156" s="21"/>
      <c r="JCF156" s="21"/>
      <c r="JCG156" s="21"/>
      <c r="JCH156" s="21"/>
      <c r="JCI156" s="21"/>
      <c r="JCJ156" s="21"/>
      <c r="JCK156" s="21"/>
      <c r="JCL156" s="21"/>
      <c r="JCM156" s="21"/>
      <c r="JCN156" s="21"/>
      <c r="JCO156" s="21"/>
      <c r="JCP156" s="21"/>
      <c r="JCQ156" s="21"/>
      <c r="JCR156" s="21"/>
      <c r="JCS156" s="21"/>
      <c r="JCT156" s="21"/>
      <c r="JCU156" s="21"/>
      <c r="JCV156" s="21"/>
      <c r="JCW156" s="21"/>
      <c r="JCX156" s="21"/>
      <c r="JCY156" s="21"/>
      <c r="JCZ156" s="21"/>
      <c r="JDA156" s="21"/>
      <c r="JDB156" s="21"/>
      <c r="JDC156" s="21"/>
      <c r="JDD156" s="21"/>
      <c r="JDE156" s="21"/>
      <c r="JDF156" s="21"/>
      <c r="JDG156" s="21"/>
      <c r="JDH156" s="21"/>
      <c r="JDI156" s="21"/>
      <c r="JDJ156" s="21"/>
      <c r="JDK156" s="21"/>
      <c r="JDL156" s="21"/>
      <c r="JDM156" s="21"/>
      <c r="JDN156" s="21"/>
      <c r="JDO156" s="21"/>
      <c r="JDP156" s="21"/>
      <c r="JDQ156" s="21"/>
      <c r="JDR156" s="21"/>
      <c r="JDS156" s="21"/>
      <c r="JDT156" s="21"/>
      <c r="JDU156" s="21"/>
      <c r="JDV156" s="21"/>
      <c r="JDW156" s="21"/>
      <c r="JDX156" s="21"/>
      <c r="JDY156" s="21"/>
      <c r="JDZ156" s="21"/>
      <c r="JEA156" s="21"/>
      <c r="JEB156" s="21"/>
      <c r="JEC156" s="21"/>
      <c r="JED156" s="21"/>
      <c r="JEE156" s="21"/>
      <c r="JEF156" s="21"/>
      <c r="JEG156" s="21"/>
      <c r="JEH156" s="21"/>
      <c r="JEI156" s="21"/>
      <c r="JEJ156" s="21"/>
      <c r="JEK156" s="21"/>
      <c r="JEL156" s="21"/>
      <c r="JEM156" s="21"/>
      <c r="JEN156" s="21"/>
      <c r="JEO156" s="21"/>
      <c r="JEP156" s="21"/>
      <c r="JEQ156" s="21"/>
      <c r="JER156" s="21"/>
      <c r="JES156" s="21"/>
      <c r="JET156" s="21"/>
      <c r="JEU156" s="21"/>
      <c r="JEV156" s="21"/>
      <c r="JEW156" s="21"/>
      <c r="JEX156" s="21"/>
      <c r="JEY156" s="21"/>
      <c r="JEZ156" s="21"/>
      <c r="JFA156" s="21"/>
      <c r="JFB156" s="21"/>
      <c r="JFC156" s="21"/>
      <c r="JFD156" s="21"/>
      <c r="JFE156" s="21"/>
      <c r="JFF156" s="21"/>
      <c r="JFG156" s="21"/>
      <c r="JFH156" s="21"/>
      <c r="JFI156" s="21"/>
      <c r="JFJ156" s="21"/>
      <c r="JFK156" s="21"/>
      <c r="JFL156" s="21"/>
      <c r="JFM156" s="21"/>
      <c r="JFN156" s="21"/>
      <c r="JFO156" s="21"/>
      <c r="JFP156" s="21"/>
      <c r="JFQ156" s="21"/>
      <c r="JFR156" s="21"/>
      <c r="JFS156" s="21"/>
      <c r="JFT156" s="21"/>
      <c r="JFU156" s="21"/>
      <c r="JFV156" s="21"/>
      <c r="JFW156" s="21"/>
      <c r="JFX156" s="21"/>
      <c r="JFY156" s="21"/>
      <c r="JFZ156" s="21"/>
      <c r="JGA156" s="21"/>
      <c r="JGB156" s="21"/>
      <c r="JGC156" s="21"/>
      <c r="JGD156" s="21"/>
      <c r="JGE156" s="21"/>
      <c r="JGF156" s="21"/>
      <c r="JGG156" s="21"/>
      <c r="JGH156" s="21"/>
      <c r="JGI156" s="21"/>
      <c r="JGJ156" s="21"/>
      <c r="JGK156" s="21"/>
      <c r="JGL156" s="21"/>
      <c r="JGM156" s="21"/>
      <c r="JGN156" s="21"/>
      <c r="JGO156" s="21"/>
      <c r="JGP156" s="21"/>
      <c r="JGQ156" s="21"/>
      <c r="JGR156" s="21"/>
      <c r="JGS156" s="21"/>
      <c r="JGT156" s="21"/>
      <c r="JGU156" s="21"/>
      <c r="JGV156" s="21"/>
      <c r="JGW156" s="21"/>
      <c r="JGX156" s="21"/>
      <c r="JGY156" s="21"/>
      <c r="JGZ156" s="21"/>
      <c r="JHA156" s="21"/>
      <c r="JHB156" s="21"/>
      <c r="JHC156" s="21"/>
      <c r="JHD156" s="21"/>
      <c r="JHE156" s="21"/>
      <c r="JHF156" s="21"/>
      <c r="JHG156" s="21"/>
      <c r="JHH156" s="21"/>
      <c r="JHI156" s="21"/>
      <c r="JHJ156" s="21"/>
      <c r="JHK156" s="21"/>
      <c r="JHL156" s="21"/>
      <c r="JHM156" s="21"/>
      <c r="JHN156" s="21"/>
      <c r="JHO156" s="21"/>
      <c r="JHP156" s="21"/>
      <c r="JHQ156" s="21"/>
      <c r="JHR156" s="21"/>
      <c r="JHS156" s="21"/>
      <c r="JHT156" s="21"/>
      <c r="JHU156" s="21"/>
      <c r="JHV156" s="21"/>
      <c r="JHW156" s="21"/>
      <c r="JHX156" s="21"/>
      <c r="JHY156" s="21"/>
      <c r="JHZ156" s="21"/>
      <c r="JIA156" s="21"/>
      <c r="JIB156" s="21"/>
      <c r="JIC156" s="21"/>
      <c r="JID156" s="21"/>
      <c r="JIE156" s="21"/>
      <c r="JIF156" s="21"/>
      <c r="JIG156" s="21"/>
      <c r="JIH156" s="21"/>
      <c r="JII156" s="21"/>
      <c r="JIJ156" s="21"/>
      <c r="JIK156" s="21"/>
      <c r="JIL156" s="21"/>
      <c r="JIM156" s="21"/>
      <c r="JIN156" s="21"/>
      <c r="JIO156" s="21"/>
      <c r="JIP156" s="21"/>
      <c r="JIQ156" s="21"/>
      <c r="JIR156" s="21"/>
      <c r="JIS156" s="21"/>
      <c r="JIT156" s="21"/>
      <c r="JIU156" s="21"/>
      <c r="JIV156" s="21"/>
      <c r="JIW156" s="21"/>
      <c r="JIX156" s="21"/>
      <c r="JIY156" s="21"/>
      <c r="JIZ156" s="21"/>
      <c r="JJA156" s="21"/>
      <c r="JJB156" s="21"/>
      <c r="JJC156" s="21"/>
      <c r="JJD156" s="21"/>
      <c r="JJE156" s="21"/>
      <c r="JJF156" s="21"/>
      <c r="JJG156" s="21"/>
      <c r="JJH156" s="21"/>
      <c r="JJI156" s="21"/>
      <c r="JJJ156" s="21"/>
      <c r="JJK156" s="21"/>
      <c r="JJL156" s="21"/>
      <c r="JJM156" s="21"/>
      <c r="JJN156" s="21"/>
      <c r="JJO156" s="21"/>
      <c r="JJP156" s="21"/>
      <c r="JJQ156" s="21"/>
      <c r="JJR156" s="21"/>
      <c r="JJS156" s="21"/>
      <c r="JJT156" s="21"/>
      <c r="JJU156" s="21"/>
      <c r="JJV156" s="21"/>
      <c r="JJW156" s="21"/>
      <c r="JJX156" s="21"/>
      <c r="JJY156" s="21"/>
      <c r="JJZ156" s="21"/>
      <c r="JKA156" s="21"/>
      <c r="JKB156" s="21"/>
      <c r="JKC156" s="21"/>
      <c r="JKD156" s="21"/>
      <c r="JKE156" s="21"/>
      <c r="JKF156" s="21"/>
      <c r="JKG156" s="21"/>
      <c r="JKH156" s="21"/>
      <c r="JKI156" s="21"/>
      <c r="JKJ156" s="21"/>
      <c r="JKK156" s="21"/>
      <c r="JKL156" s="21"/>
      <c r="JKM156" s="21"/>
      <c r="JKN156" s="21"/>
      <c r="JKO156" s="21"/>
      <c r="JKP156" s="21"/>
      <c r="JKQ156" s="21"/>
      <c r="JKR156" s="21"/>
      <c r="JKS156" s="21"/>
      <c r="JKT156" s="21"/>
      <c r="JKU156" s="21"/>
      <c r="JKV156" s="21"/>
      <c r="JKW156" s="21"/>
      <c r="JKX156" s="21"/>
      <c r="JKY156" s="21"/>
      <c r="JKZ156" s="21"/>
      <c r="JLA156" s="21"/>
      <c r="JLB156" s="21"/>
      <c r="JLC156" s="21"/>
      <c r="JLD156" s="21"/>
      <c r="JLE156" s="21"/>
      <c r="JLF156" s="21"/>
      <c r="JLG156" s="21"/>
      <c r="JLH156" s="21"/>
      <c r="JLI156" s="21"/>
      <c r="JLJ156" s="21"/>
      <c r="JLK156" s="21"/>
      <c r="JLL156" s="21"/>
      <c r="JLM156" s="21"/>
      <c r="JLN156" s="21"/>
      <c r="JLO156" s="21"/>
      <c r="JLP156" s="21"/>
      <c r="JLQ156" s="21"/>
      <c r="JLR156" s="21"/>
      <c r="JLS156" s="21"/>
      <c r="JLT156" s="21"/>
      <c r="JLU156" s="21"/>
      <c r="JLV156" s="21"/>
      <c r="JLW156" s="21"/>
      <c r="JLX156" s="21"/>
      <c r="JLY156" s="21"/>
      <c r="JLZ156" s="21"/>
      <c r="JMA156" s="21"/>
      <c r="JMB156" s="21"/>
      <c r="JMC156" s="21"/>
      <c r="JMD156" s="21"/>
      <c r="JME156" s="21"/>
      <c r="JMF156" s="21"/>
      <c r="JMG156" s="21"/>
      <c r="JMH156" s="21"/>
      <c r="JMI156" s="21"/>
      <c r="JMJ156" s="21"/>
      <c r="JMK156" s="21"/>
      <c r="JML156" s="21"/>
      <c r="JMM156" s="21"/>
      <c r="JMN156" s="21"/>
      <c r="JMO156" s="21"/>
      <c r="JMP156" s="21"/>
      <c r="JMQ156" s="21"/>
      <c r="JMR156" s="21"/>
      <c r="JMS156" s="21"/>
      <c r="JMT156" s="21"/>
      <c r="JMU156" s="21"/>
      <c r="JMV156" s="21"/>
      <c r="JMW156" s="21"/>
      <c r="JMX156" s="21"/>
      <c r="JMY156" s="21"/>
      <c r="JMZ156" s="21"/>
      <c r="JNA156" s="21"/>
      <c r="JNB156" s="21"/>
      <c r="JNC156" s="21"/>
      <c r="JND156" s="21"/>
      <c r="JNE156" s="21"/>
      <c r="JNF156" s="21"/>
      <c r="JNG156" s="21"/>
      <c r="JNH156" s="21"/>
      <c r="JNI156" s="21"/>
      <c r="JNJ156" s="21"/>
      <c r="JNK156" s="21"/>
      <c r="JNL156" s="21"/>
      <c r="JNM156" s="21"/>
      <c r="JNN156" s="21"/>
      <c r="JNO156" s="21"/>
      <c r="JNP156" s="21"/>
      <c r="JNQ156" s="21"/>
      <c r="JNR156" s="21"/>
      <c r="JNS156" s="21"/>
      <c r="JNT156" s="21"/>
      <c r="JNU156" s="21"/>
      <c r="JNV156" s="21"/>
      <c r="JNW156" s="21"/>
      <c r="JNX156" s="21"/>
      <c r="JNY156" s="21"/>
      <c r="JNZ156" s="21"/>
      <c r="JOA156" s="21"/>
      <c r="JOB156" s="21"/>
      <c r="JOC156" s="21"/>
      <c r="JOD156" s="21"/>
      <c r="JOE156" s="21"/>
      <c r="JOF156" s="21"/>
      <c r="JOG156" s="21"/>
      <c r="JOH156" s="21"/>
      <c r="JOI156" s="21"/>
      <c r="JOJ156" s="21"/>
      <c r="JOK156" s="21"/>
      <c r="JOL156" s="21"/>
      <c r="JOM156" s="21"/>
      <c r="JON156" s="21"/>
      <c r="JOO156" s="21"/>
      <c r="JOP156" s="21"/>
      <c r="JOQ156" s="21"/>
      <c r="JOR156" s="21"/>
      <c r="JOS156" s="21"/>
      <c r="JOT156" s="21"/>
      <c r="JOU156" s="21"/>
      <c r="JOV156" s="21"/>
      <c r="JOW156" s="21"/>
      <c r="JOX156" s="21"/>
      <c r="JOY156" s="21"/>
      <c r="JOZ156" s="21"/>
      <c r="JPA156" s="21"/>
      <c r="JPB156" s="21"/>
      <c r="JPC156" s="21"/>
      <c r="JPD156" s="21"/>
      <c r="JPE156" s="21"/>
      <c r="JPF156" s="21"/>
      <c r="JPG156" s="21"/>
      <c r="JPH156" s="21"/>
      <c r="JPI156" s="21"/>
      <c r="JPJ156" s="21"/>
      <c r="JPK156" s="21"/>
      <c r="JPL156" s="21"/>
      <c r="JPM156" s="21"/>
      <c r="JPN156" s="21"/>
      <c r="JPO156" s="21"/>
      <c r="JPP156" s="21"/>
      <c r="JPQ156" s="21"/>
      <c r="JPR156" s="21"/>
      <c r="JPS156" s="21"/>
      <c r="JPT156" s="21"/>
      <c r="JPU156" s="21"/>
      <c r="JPV156" s="21"/>
      <c r="JPW156" s="21"/>
      <c r="JPX156" s="21"/>
      <c r="JPY156" s="21"/>
      <c r="JPZ156" s="21"/>
      <c r="JQA156" s="21"/>
      <c r="JQB156" s="21"/>
      <c r="JQC156" s="21"/>
      <c r="JQD156" s="21"/>
      <c r="JQE156" s="21"/>
      <c r="JQF156" s="21"/>
      <c r="JQG156" s="21"/>
      <c r="JQH156" s="21"/>
      <c r="JQI156" s="21"/>
      <c r="JQJ156" s="21"/>
      <c r="JQK156" s="21"/>
      <c r="JQL156" s="21"/>
      <c r="JQM156" s="21"/>
      <c r="JQN156" s="21"/>
      <c r="JQO156" s="21"/>
      <c r="JQP156" s="21"/>
      <c r="JQQ156" s="21"/>
      <c r="JQR156" s="21"/>
      <c r="JQS156" s="21"/>
      <c r="JQT156" s="21"/>
      <c r="JQU156" s="21"/>
      <c r="JQV156" s="21"/>
      <c r="JQW156" s="21"/>
      <c r="JQX156" s="21"/>
      <c r="JQY156" s="21"/>
      <c r="JQZ156" s="21"/>
      <c r="JRA156" s="21"/>
      <c r="JRB156" s="21"/>
      <c r="JRC156" s="21"/>
      <c r="JRD156" s="21"/>
      <c r="JRE156" s="21"/>
      <c r="JRF156" s="21"/>
      <c r="JRG156" s="21"/>
      <c r="JRH156" s="21"/>
      <c r="JRI156" s="21"/>
      <c r="JRJ156" s="21"/>
      <c r="JRK156" s="21"/>
      <c r="JRL156" s="21"/>
      <c r="JRM156" s="21"/>
      <c r="JRN156" s="21"/>
      <c r="JRO156" s="21"/>
      <c r="JRP156" s="21"/>
      <c r="JRQ156" s="21"/>
      <c r="JRR156" s="21"/>
      <c r="JRS156" s="21"/>
      <c r="JRT156" s="21"/>
      <c r="JRU156" s="21"/>
      <c r="JRV156" s="21"/>
      <c r="JRW156" s="21"/>
      <c r="JRX156" s="21"/>
      <c r="JRY156" s="21"/>
      <c r="JRZ156" s="21"/>
      <c r="JSA156" s="21"/>
      <c r="JSB156" s="21"/>
      <c r="JSC156" s="21"/>
      <c r="JSD156" s="21"/>
      <c r="JSE156" s="21"/>
      <c r="JSF156" s="21"/>
      <c r="JSG156" s="21"/>
      <c r="JSH156" s="21"/>
      <c r="JSI156" s="21"/>
      <c r="JSJ156" s="21"/>
      <c r="JSK156" s="21"/>
      <c r="JSL156" s="21"/>
      <c r="JSM156" s="21"/>
      <c r="JSN156" s="21"/>
      <c r="JSO156" s="21"/>
      <c r="JSP156" s="21"/>
      <c r="JSQ156" s="21"/>
      <c r="JSR156" s="21"/>
      <c r="JSS156" s="21"/>
      <c r="JST156" s="21"/>
      <c r="JSU156" s="21"/>
      <c r="JSV156" s="21"/>
      <c r="JSW156" s="21"/>
      <c r="JSX156" s="21"/>
      <c r="JSY156" s="21"/>
      <c r="JSZ156" s="21"/>
      <c r="JTA156" s="21"/>
      <c r="JTB156" s="21"/>
      <c r="JTC156" s="21"/>
      <c r="JTD156" s="21"/>
      <c r="JTE156" s="21"/>
      <c r="JTF156" s="21"/>
      <c r="JTG156" s="21"/>
      <c r="JTH156" s="21"/>
      <c r="JTI156" s="21"/>
      <c r="JTJ156" s="21"/>
      <c r="JTK156" s="21"/>
      <c r="JTL156" s="21"/>
      <c r="JTM156" s="21"/>
      <c r="JTN156" s="21"/>
      <c r="JTO156" s="21"/>
      <c r="JTP156" s="21"/>
      <c r="JTQ156" s="21"/>
      <c r="JTR156" s="21"/>
      <c r="JTS156" s="21"/>
      <c r="JTT156" s="21"/>
      <c r="JTU156" s="21"/>
      <c r="JTV156" s="21"/>
      <c r="JTW156" s="21"/>
      <c r="JTX156" s="21"/>
      <c r="JTY156" s="21"/>
      <c r="JTZ156" s="21"/>
      <c r="JUA156" s="21"/>
      <c r="JUB156" s="21"/>
      <c r="JUC156" s="21"/>
      <c r="JUD156" s="21"/>
      <c r="JUE156" s="21"/>
      <c r="JUF156" s="21"/>
      <c r="JUG156" s="21"/>
      <c r="JUH156" s="21"/>
      <c r="JUI156" s="21"/>
      <c r="JUJ156" s="21"/>
      <c r="JUK156" s="21"/>
      <c r="JUL156" s="21"/>
      <c r="JUM156" s="21"/>
      <c r="JUN156" s="21"/>
      <c r="JUO156" s="21"/>
      <c r="JUP156" s="21"/>
      <c r="JUQ156" s="21"/>
      <c r="JUR156" s="21"/>
      <c r="JUS156" s="21"/>
      <c r="JUT156" s="21"/>
      <c r="JUU156" s="21"/>
      <c r="JUV156" s="21"/>
      <c r="JUW156" s="21"/>
      <c r="JUX156" s="21"/>
      <c r="JUY156" s="21"/>
      <c r="JUZ156" s="21"/>
      <c r="JVA156" s="21"/>
      <c r="JVB156" s="21"/>
      <c r="JVC156" s="21"/>
      <c r="JVD156" s="21"/>
      <c r="JVE156" s="21"/>
      <c r="JVF156" s="21"/>
      <c r="JVG156" s="21"/>
      <c r="JVH156" s="21"/>
      <c r="JVI156" s="21"/>
      <c r="JVJ156" s="21"/>
      <c r="JVK156" s="21"/>
      <c r="JVL156" s="21"/>
      <c r="JVM156" s="21"/>
      <c r="JVN156" s="21"/>
      <c r="JVO156" s="21"/>
      <c r="JVP156" s="21"/>
      <c r="JVQ156" s="21"/>
      <c r="JVR156" s="21"/>
      <c r="JVS156" s="21"/>
      <c r="JVT156" s="21"/>
      <c r="JVU156" s="21"/>
      <c r="JVV156" s="21"/>
      <c r="JVW156" s="21"/>
      <c r="JVX156" s="21"/>
      <c r="JVY156" s="21"/>
      <c r="JVZ156" s="21"/>
      <c r="JWA156" s="21"/>
      <c r="JWB156" s="21"/>
      <c r="JWC156" s="21"/>
      <c r="JWD156" s="21"/>
      <c r="JWE156" s="21"/>
      <c r="JWF156" s="21"/>
      <c r="JWG156" s="21"/>
      <c r="JWH156" s="21"/>
      <c r="JWI156" s="21"/>
      <c r="JWJ156" s="21"/>
      <c r="JWK156" s="21"/>
      <c r="JWL156" s="21"/>
      <c r="JWM156" s="21"/>
      <c r="JWN156" s="21"/>
      <c r="JWO156" s="21"/>
      <c r="JWP156" s="21"/>
      <c r="JWQ156" s="21"/>
      <c r="JWR156" s="21"/>
      <c r="JWS156" s="21"/>
      <c r="JWT156" s="21"/>
      <c r="JWU156" s="21"/>
      <c r="JWV156" s="21"/>
      <c r="JWW156" s="21"/>
      <c r="JWX156" s="21"/>
      <c r="JWY156" s="21"/>
      <c r="JWZ156" s="21"/>
      <c r="JXA156" s="21"/>
      <c r="JXB156" s="21"/>
      <c r="JXC156" s="21"/>
      <c r="JXD156" s="21"/>
      <c r="JXE156" s="21"/>
      <c r="JXF156" s="21"/>
      <c r="JXG156" s="21"/>
      <c r="JXH156" s="21"/>
      <c r="JXI156" s="21"/>
      <c r="JXJ156" s="21"/>
      <c r="JXK156" s="21"/>
      <c r="JXL156" s="21"/>
      <c r="JXM156" s="21"/>
      <c r="JXN156" s="21"/>
      <c r="JXO156" s="21"/>
      <c r="JXP156" s="21"/>
      <c r="JXQ156" s="21"/>
      <c r="JXR156" s="21"/>
      <c r="JXS156" s="21"/>
      <c r="JXT156" s="21"/>
      <c r="JXU156" s="21"/>
      <c r="JXV156" s="21"/>
      <c r="JXW156" s="21"/>
      <c r="JXX156" s="21"/>
      <c r="JXY156" s="21"/>
      <c r="JXZ156" s="21"/>
      <c r="JYA156" s="21"/>
      <c r="JYB156" s="21"/>
      <c r="JYC156" s="21"/>
      <c r="JYD156" s="21"/>
      <c r="JYE156" s="21"/>
      <c r="JYF156" s="21"/>
      <c r="JYG156" s="21"/>
      <c r="JYH156" s="21"/>
      <c r="JYI156" s="21"/>
      <c r="JYJ156" s="21"/>
      <c r="JYK156" s="21"/>
      <c r="JYL156" s="21"/>
      <c r="JYM156" s="21"/>
      <c r="JYN156" s="21"/>
      <c r="JYO156" s="21"/>
      <c r="JYP156" s="21"/>
      <c r="JYQ156" s="21"/>
      <c r="JYR156" s="21"/>
      <c r="JYS156" s="21"/>
      <c r="JYT156" s="21"/>
      <c r="JYU156" s="21"/>
      <c r="JYV156" s="21"/>
      <c r="JYW156" s="21"/>
      <c r="JYX156" s="21"/>
      <c r="JYY156" s="21"/>
      <c r="JYZ156" s="21"/>
      <c r="JZA156" s="21"/>
      <c r="JZB156" s="21"/>
      <c r="JZC156" s="21"/>
      <c r="JZD156" s="21"/>
      <c r="JZE156" s="21"/>
      <c r="JZF156" s="21"/>
      <c r="JZG156" s="21"/>
      <c r="JZH156" s="21"/>
      <c r="JZI156" s="21"/>
      <c r="JZJ156" s="21"/>
      <c r="JZK156" s="21"/>
      <c r="JZL156" s="21"/>
      <c r="JZM156" s="21"/>
      <c r="JZN156" s="21"/>
      <c r="JZO156" s="21"/>
      <c r="JZP156" s="21"/>
      <c r="JZQ156" s="21"/>
      <c r="JZR156" s="21"/>
      <c r="JZS156" s="21"/>
      <c r="JZT156" s="21"/>
      <c r="JZU156" s="21"/>
      <c r="JZV156" s="21"/>
      <c r="JZW156" s="21"/>
      <c r="JZX156" s="21"/>
      <c r="JZY156" s="21"/>
      <c r="JZZ156" s="21"/>
      <c r="KAA156" s="21"/>
      <c r="KAB156" s="21"/>
      <c r="KAC156" s="21"/>
      <c r="KAD156" s="21"/>
      <c r="KAE156" s="21"/>
      <c r="KAF156" s="21"/>
      <c r="KAG156" s="21"/>
      <c r="KAH156" s="21"/>
      <c r="KAI156" s="21"/>
      <c r="KAJ156" s="21"/>
      <c r="KAK156" s="21"/>
      <c r="KAL156" s="21"/>
      <c r="KAM156" s="21"/>
      <c r="KAN156" s="21"/>
      <c r="KAO156" s="21"/>
      <c r="KAP156" s="21"/>
      <c r="KAQ156" s="21"/>
      <c r="KAR156" s="21"/>
      <c r="KAS156" s="21"/>
      <c r="KAT156" s="21"/>
      <c r="KAU156" s="21"/>
      <c r="KAV156" s="21"/>
      <c r="KAW156" s="21"/>
      <c r="KAX156" s="21"/>
      <c r="KAY156" s="21"/>
      <c r="KAZ156" s="21"/>
      <c r="KBA156" s="21"/>
      <c r="KBB156" s="21"/>
      <c r="KBC156" s="21"/>
      <c r="KBD156" s="21"/>
      <c r="KBE156" s="21"/>
      <c r="KBF156" s="21"/>
      <c r="KBG156" s="21"/>
      <c r="KBH156" s="21"/>
      <c r="KBI156" s="21"/>
      <c r="KBJ156" s="21"/>
      <c r="KBK156" s="21"/>
      <c r="KBL156" s="21"/>
      <c r="KBM156" s="21"/>
      <c r="KBN156" s="21"/>
      <c r="KBO156" s="21"/>
      <c r="KBP156" s="21"/>
      <c r="KBQ156" s="21"/>
      <c r="KBR156" s="21"/>
      <c r="KBS156" s="21"/>
      <c r="KBT156" s="21"/>
      <c r="KBU156" s="21"/>
      <c r="KBV156" s="21"/>
      <c r="KBW156" s="21"/>
      <c r="KBX156" s="21"/>
      <c r="KBY156" s="21"/>
      <c r="KBZ156" s="21"/>
      <c r="KCA156" s="21"/>
      <c r="KCB156" s="21"/>
      <c r="KCC156" s="21"/>
      <c r="KCD156" s="21"/>
      <c r="KCE156" s="21"/>
      <c r="KCF156" s="21"/>
      <c r="KCG156" s="21"/>
      <c r="KCH156" s="21"/>
      <c r="KCI156" s="21"/>
      <c r="KCJ156" s="21"/>
      <c r="KCK156" s="21"/>
      <c r="KCL156" s="21"/>
      <c r="KCM156" s="21"/>
      <c r="KCN156" s="21"/>
      <c r="KCO156" s="21"/>
      <c r="KCP156" s="21"/>
      <c r="KCQ156" s="21"/>
      <c r="KCR156" s="21"/>
      <c r="KCS156" s="21"/>
      <c r="KCT156" s="21"/>
      <c r="KCU156" s="21"/>
      <c r="KCV156" s="21"/>
      <c r="KCW156" s="21"/>
      <c r="KCX156" s="21"/>
      <c r="KCY156" s="21"/>
      <c r="KCZ156" s="21"/>
      <c r="KDA156" s="21"/>
      <c r="KDB156" s="21"/>
      <c r="KDC156" s="21"/>
      <c r="KDD156" s="21"/>
      <c r="KDE156" s="21"/>
      <c r="KDF156" s="21"/>
      <c r="KDG156" s="21"/>
      <c r="KDH156" s="21"/>
      <c r="KDI156" s="21"/>
      <c r="KDJ156" s="21"/>
      <c r="KDK156" s="21"/>
      <c r="KDL156" s="21"/>
      <c r="KDM156" s="21"/>
      <c r="KDN156" s="21"/>
      <c r="KDO156" s="21"/>
      <c r="KDP156" s="21"/>
      <c r="KDQ156" s="21"/>
      <c r="KDR156" s="21"/>
      <c r="KDS156" s="21"/>
      <c r="KDT156" s="21"/>
      <c r="KDU156" s="21"/>
      <c r="KDV156" s="21"/>
      <c r="KDW156" s="21"/>
      <c r="KDX156" s="21"/>
      <c r="KDY156" s="21"/>
      <c r="KDZ156" s="21"/>
      <c r="KEA156" s="21"/>
      <c r="KEB156" s="21"/>
      <c r="KEC156" s="21"/>
      <c r="KED156" s="21"/>
      <c r="KEE156" s="21"/>
      <c r="KEF156" s="21"/>
      <c r="KEG156" s="21"/>
      <c r="KEH156" s="21"/>
      <c r="KEI156" s="21"/>
      <c r="KEJ156" s="21"/>
      <c r="KEK156" s="21"/>
      <c r="KEL156" s="21"/>
      <c r="KEM156" s="21"/>
      <c r="KEN156" s="21"/>
      <c r="KEO156" s="21"/>
      <c r="KEP156" s="21"/>
      <c r="KEQ156" s="21"/>
      <c r="KER156" s="21"/>
      <c r="KES156" s="21"/>
      <c r="KET156" s="21"/>
      <c r="KEU156" s="21"/>
      <c r="KEV156" s="21"/>
      <c r="KEW156" s="21"/>
      <c r="KEX156" s="21"/>
      <c r="KEY156" s="21"/>
      <c r="KEZ156" s="21"/>
      <c r="KFA156" s="21"/>
      <c r="KFB156" s="21"/>
      <c r="KFC156" s="21"/>
      <c r="KFD156" s="21"/>
      <c r="KFE156" s="21"/>
      <c r="KFF156" s="21"/>
      <c r="KFG156" s="21"/>
      <c r="KFH156" s="21"/>
      <c r="KFI156" s="21"/>
      <c r="KFJ156" s="21"/>
      <c r="KFK156" s="21"/>
      <c r="KFL156" s="21"/>
      <c r="KFM156" s="21"/>
      <c r="KFN156" s="21"/>
      <c r="KFO156" s="21"/>
      <c r="KFP156" s="21"/>
      <c r="KFQ156" s="21"/>
      <c r="KFR156" s="21"/>
      <c r="KFS156" s="21"/>
      <c r="KFT156" s="21"/>
      <c r="KFU156" s="21"/>
      <c r="KFV156" s="21"/>
      <c r="KFW156" s="21"/>
      <c r="KFX156" s="21"/>
      <c r="KFY156" s="21"/>
      <c r="KFZ156" s="21"/>
      <c r="KGA156" s="21"/>
      <c r="KGB156" s="21"/>
      <c r="KGC156" s="21"/>
      <c r="KGD156" s="21"/>
      <c r="KGE156" s="21"/>
      <c r="KGF156" s="21"/>
      <c r="KGG156" s="21"/>
      <c r="KGH156" s="21"/>
      <c r="KGI156" s="21"/>
      <c r="KGJ156" s="21"/>
      <c r="KGK156" s="21"/>
      <c r="KGL156" s="21"/>
      <c r="KGM156" s="21"/>
      <c r="KGN156" s="21"/>
      <c r="KGO156" s="21"/>
      <c r="KGP156" s="21"/>
      <c r="KGQ156" s="21"/>
      <c r="KGR156" s="21"/>
      <c r="KGS156" s="21"/>
      <c r="KGT156" s="21"/>
      <c r="KGU156" s="21"/>
      <c r="KGV156" s="21"/>
      <c r="KGW156" s="21"/>
      <c r="KGX156" s="21"/>
      <c r="KGY156" s="21"/>
      <c r="KGZ156" s="21"/>
      <c r="KHA156" s="21"/>
      <c r="KHB156" s="21"/>
      <c r="KHC156" s="21"/>
      <c r="KHD156" s="21"/>
      <c r="KHE156" s="21"/>
      <c r="KHF156" s="21"/>
      <c r="KHG156" s="21"/>
      <c r="KHH156" s="21"/>
      <c r="KHI156" s="21"/>
      <c r="KHJ156" s="21"/>
      <c r="KHK156" s="21"/>
      <c r="KHL156" s="21"/>
      <c r="KHM156" s="21"/>
      <c r="KHN156" s="21"/>
      <c r="KHO156" s="21"/>
      <c r="KHP156" s="21"/>
      <c r="KHQ156" s="21"/>
      <c r="KHR156" s="21"/>
      <c r="KHS156" s="21"/>
      <c r="KHT156" s="21"/>
      <c r="KHU156" s="21"/>
      <c r="KHV156" s="21"/>
      <c r="KHW156" s="21"/>
      <c r="KHX156" s="21"/>
      <c r="KHY156" s="21"/>
      <c r="KHZ156" s="21"/>
      <c r="KIA156" s="21"/>
      <c r="KIB156" s="21"/>
      <c r="KIC156" s="21"/>
      <c r="KID156" s="21"/>
      <c r="KIE156" s="21"/>
      <c r="KIF156" s="21"/>
      <c r="KIG156" s="21"/>
      <c r="KIH156" s="21"/>
      <c r="KII156" s="21"/>
      <c r="KIJ156" s="21"/>
      <c r="KIK156" s="21"/>
      <c r="KIL156" s="21"/>
      <c r="KIM156" s="21"/>
      <c r="KIN156" s="21"/>
      <c r="KIO156" s="21"/>
      <c r="KIP156" s="21"/>
      <c r="KIQ156" s="21"/>
      <c r="KIR156" s="21"/>
      <c r="KIS156" s="21"/>
      <c r="KIT156" s="21"/>
      <c r="KIU156" s="21"/>
      <c r="KIV156" s="21"/>
      <c r="KIW156" s="21"/>
      <c r="KIX156" s="21"/>
      <c r="KIY156" s="21"/>
      <c r="KIZ156" s="21"/>
      <c r="KJA156" s="21"/>
      <c r="KJB156" s="21"/>
      <c r="KJC156" s="21"/>
      <c r="KJD156" s="21"/>
      <c r="KJE156" s="21"/>
      <c r="KJF156" s="21"/>
      <c r="KJG156" s="21"/>
      <c r="KJH156" s="21"/>
      <c r="KJI156" s="21"/>
      <c r="KJJ156" s="21"/>
      <c r="KJK156" s="21"/>
      <c r="KJL156" s="21"/>
      <c r="KJM156" s="21"/>
      <c r="KJN156" s="21"/>
      <c r="KJO156" s="21"/>
      <c r="KJP156" s="21"/>
      <c r="KJQ156" s="21"/>
      <c r="KJR156" s="21"/>
      <c r="KJS156" s="21"/>
      <c r="KJT156" s="21"/>
      <c r="KJU156" s="21"/>
      <c r="KJV156" s="21"/>
      <c r="KJW156" s="21"/>
      <c r="KJX156" s="21"/>
      <c r="KJY156" s="21"/>
      <c r="KJZ156" s="21"/>
      <c r="KKA156" s="21"/>
      <c r="KKB156" s="21"/>
      <c r="KKC156" s="21"/>
      <c r="KKD156" s="21"/>
      <c r="KKE156" s="21"/>
      <c r="KKF156" s="21"/>
      <c r="KKG156" s="21"/>
      <c r="KKH156" s="21"/>
      <c r="KKI156" s="21"/>
      <c r="KKJ156" s="21"/>
      <c r="KKK156" s="21"/>
      <c r="KKL156" s="21"/>
      <c r="KKM156" s="21"/>
      <c r="KKN156" s="21"/>
      <c r="KKO156" s="21"/>
      <c r="KKP156" s="21"/>
      <c r="KKQ156" s="21"/>
      <c r="KKR156" s="21"/>
      <c r="KKS156" s="21"/>
      <c r="KKT156" s="21"/>
      <c r="KKU156" s="21"/>
      <c r="KKV156" s="21"/>
      <c r="KKW156" s="21"/>
      <c r="KKX156" s="21"/>
      <c r="KKY156" s="21"/>
      <c r="KKZ156" s="21"/>
      <c r="KLA156" s="21"/>
      <c r="KLB156" s="21"/>
      <c r="KLC156" s="21"/>
      <c r="KLD156" s="21"/>
      <c r="KLE156" s="21"/>
      <c r="KLF156" s="21"/>
      <c r="KLG156" s="21"/>
      <c r="KLH156" s="21"/>
      <c r="KLI156" s="21"/>
      <c r="KLJ156" s="21"/>
      <c r="KLK156" s="21"/>
      <c r="KLL156" s="21"/>
      <c r="KLM156" s="21"/>
      <c r="KLN156" s="21"/>
      <c r="KLO156" s="21"/>
      <c r="KLP156" s="21"/>
      <c r="KLQ156" s="21"/>
      <c r="KLR156" s="21"/>
      <c r="KLS156" s="21"/>
      <c r="KLT156" s="21"/>
      <c r="KLU156" s="21"/>
      <c r="KLV156" s="21"/>
      <c r="KLW156" s="21"/>
      <c r="KLX156" s="21"/>
      <c r="KLY156" s="21"/>
      <c r="KLZ156" s="21"/>
      <c r="KMA156" s="21"/>
      <c r="KMB156" s="21"/>
      <c r="KMC156" s="21"/>
      <c r="KMD156" s="21"/>
      <c r="KME156" s="21"/>
      <c r="KMF156" s="21"/>
      <c r="KMG156" s="21"/>
      <c r="KMH156" s="21"/>
      <c r="KMI156" s="21"/>
      <c r="KMJ156" s="21"/>
      <c r="KMK156" s="21"/>
      <c r="KML156" s="21"/>
      <c r="KMM156" s="21"/>
      <c r="KMN156" s="21"/>
      <c r="KMO156" s="21"/>
      <c r="KMP156" s="21"/>
      <c r="KMQ156" s="21"/>
      <c r="KMR156" s="21"/>
      <c r="KMS156" s="21"/>
      <c r="KMT156" s="21"/>
      <c r="KMU156" s="21"/>
      <c r="KMV156" s="21"/>
      <c r="KMW156" s="21"/>
      <c r="KMX156" s="21"/>
      <c r="KMY156" s="21"/>
      <c r="KMZ156" s="21"/>
      <c r="KNA156" s="21"/>
      <c r="KNB156" s="21"/>
      <c r="KNC156" s="21"/>
      <c r="KND156" s="21"/>
      <c r="KNE156" s="21"/>
      <c r="KNF156" s="21"/>
      <c r="KNG156" s="21"/>
      <c r="KNH156" s="21"/>
      <c r="KNI156" s="21"/>
      <c r="KNJ156" s="21"/>
      <c r="KNK156" s="21"/>
      <c r="KNL156" s="21"/>
      <c r="KNM156" s="21"/>
      <c r="KNN156" s="21"/>
      <c r="KNO156" s="21"/>
      <c r="KNP156" s="21"/>
      <c r="KNQ156" s="21"/>
      <c r="KNR156" s="21"/>
      <c r="KNS156" s="21"/>
      <c r="KNT156" s="21"/>
      <c r="KNU156" s="21"/>
      <c r="KNV156" s="21"/>
      <c r="KNW156" s="21"/>
      <c r="KNX156" s="21"/>
      <c r="KNY156" s="21"/>
      <c r="KNZ156" s="21"/>
      <c r="KOA156" s="21"/>
      <c r="KOB156" s="21"/>
      <c r="KOC156" s="21"/>
      <c r="KOD156" s="21"/>
      <c r="KOE156" s="21"/>
      <c r="KOF156" s="21"/>
      <c r="KOG156" s="21"/>
      <c r="KOH156" s="21"/>
      <c r="KOI156" s="21"/>
      <c r="KOJ156" s="21"/>
      <c r="KOK156" s="21"/>
      <c r="KOL156" s="21"/>
      <c r="KOM156" s="21"/>
      <c r="KON156" s="21"/>
      <c r="KOO156" s="21"/>
      <c r="KOP156" s="21"/>
      <c r="KOQ156" s="21"/>
      <c r="KOR156" s="21"/>
      <c r="KOS156" s="21"/>
      <c r="KOT156" s="21"/>
      <c r="KOU156" s="21"/>
      <c r="KOV156" s="21"/>
      <c r="KOW156" s="21"/>
      <c r="KOX156" s="21"/>
      <c r="KOY156" s="21"/>
      <c r="KOZ156" s="21"/>
      <c r="KPA156" s="21"/>
      <c r="KPB156" s="21"/>
      <c r="KPC156" s="21"/>
      <c r="KPD156" s="21"/>
      <c r="KPE156" s="21"/>
      <c r="KPF156" s="21"/>
      <c r="KPG156" s="21"/>
      <c r="KPH156" s="21"/>
      <c r="KPI156" s="21"/>
      <c r="KPJ156" s="21"/>
      <c r="KPK156" s="21"/>
      <c r="KPL156" s="21"/>
      <c r="KPM156" s="21"/>
      <c r="KPN156" s="21"/>
      <c r="KPO156" s="21"/>
      <c r="KPP156" s="21"/>
      <c r="KPQ156" s="21"/>
      <c r="KPR156" s="21"/>
      <c r="KPS156" s="21"/>
      <c r="KPT156" s="21"/>
      <c r="KPU156" s="21"/>
      <c r="KPV156" s="21"/>
      <c r="KPW156" s="21"/>
      <c r="KPX156" s="21"/>
      <c r="KPY156" s="21"/>
      <c r="KPZ156" s="21"/>
      <c r="KQA156" s="21"/>
      <c r="KQB156" s="21"/>
      <c r="KQC156" s="21"/>
      <c r="KQD156" s="21"/>
      <c r="KQE156" s="21"/>
      <c r="KQF156" s="21"/>
      <c r="KQG156" s="21"/>
      <c r="KQH156" s="21"/>
      <c r="KQI156" s="21"/>
      <c r="KQJ156" s="21"/>
      <c r="KQK156" s="21"/>
      <c r="KQL156" s="21"/>
      <c r="KQM156" s="21"/>
      <c r="KQN156" s="21"/>
      <c r="KQO156" s="21"/>
      <c r="KQP156" s="21"/>
      <c r="KQQ156" s="21"/>
      <c r="KQR156" s="21"/>
      <c r="KQS156" s="21"/>
      <c r="KQT156" s="21"/>
      <c r="KQU156" s="21"/>
      <c r="KQV156" s="21"/>
      <c r="KQW156" s="21"/>
      <c r="KQX156" s="21"/>
      <c r="KQY156" s="21"/>
      <c r="KQZ156" s="21"/>
      <c r="KRA156" s="21"/>
      <c r="KRB156" s="21"/>
      <c r="KRC156" s="21"/>
      <c r="KRD156" s="21"/>
      <c r="KRE156" s="21"/>
      <c r="KRF156" s="21"/>
      <c r="KRG156" s="21"/>
      <c r="KRH156" s="21"/>
      <c r="KRI156" s="21"/>
      <c r="KRJ156" s="21"/>
      <c r="KRK156" s="21"/>
      <c r="KRL156" s="21"/>
      <c r="KRM156" s="21"/>
      <c r="KRN156" s="21"/>
      <c r="KRO156" s="21"/>
      <c r="KRP156" s="21"/>
      <c r="KRQ156" s="21"/>
      <c r="KRR156" s="21"/>
      <c r="KRS156" s="21"/>
      <c r="KRT156" s="21"/>
      <c r="KRU156" s="21"/>
      <c r="KRV156" s="21"/>
      <c r="KRW156" s="21"/>
      <c r="KRX156" s="21"/>
      <c r="KRY156" s="21"/>
      <c r="KRZ156" s="21"/>
      <c r="KSA156" s="21"/>
      <c r="KSB156" s="21"/>
      <c r="KSC156" s="21"/>
      <c r="KSD156" s="21"/>
      <c r="KSE156" s="21"/>
      <c r="KSF156" s="21"/>
      <c r="KSG156" s="21"/>
      <c r="KSH156" s="21"/>
      <c r="KSI156" s="21"/>
      <c r="KSJ156" s="21"/>
      <c r="KSK156" s="21"/>
      <c r="KSL156" s="21"/>
      <c r="KSM156" s="21"/>
      <c r="KSN156" s="21"/>
      <c r="KSO156" s="21"/>
      <c r="KSP156" s="21"/>
      <c r="KSQ156" s="21"/>
      <c r="KSR156" s="21"/>
      <c r="KSS156" s="21"/>
      <c r="KST156" s="21"/>
      <c r="KSU156" s="21"/>
      <c r="KSV156" s="21"/>
      <c r="KSW156" s="21"/>
      <c r="KSX156" s="21"/>
      <c r="KSY156" s="21"/>
      <c r="KSZ156" s="21"/>
      <c r="KTA156" s="21"/>
      <c r="KTB156" s="21"/>
      <c r="KTC156" s="21"/>
      <c r="KTD156" s="21"/>
      <c r="KTE156" s="21"/>
      <c r="KTF156" s="21"/>
      <c r="KTG156" s="21"/>
      <c r="KTH156" s="21"/>
      <c r="KTI156" s="21"/>
      <c r="KTJ156" s="21"/>
      <c r="KTK156" s="21"/>
      <c r="KTL156" s="21"/>
      <c r="KTM156" s="21"/>
      <c r="KTN156" s="21"/>
      <c r="KTO156" s="21"/>
      <c r="KTP156" s="21"/>
      <c r="KTQ156" s="21"/>
      <c r="KTR156" s="21"/>
      <c r="KTS156" s="21"/>
      <c r="KTT156" s="21"/>
      <c r="KTU156" s="21"/>
      <c r="KTV156" s="21"/>
      <c r="KTW156" s="21"/>
      <c r="KTX156" s="21"/>
      <c r="KTY156" s="21"/>
      <c r="KTZ156" s="21"/>
      <c r="KUA156" s="21"/>
      <c r="KUB156" s="21"/>
      <c r="KUC156" s="21"/>
      <c r="KUD156" s="21"/>
      <c r="KUE156" s="21"/>
      <c r="KUF156" s="21"/>
      <c r="KUG156" s="21"/>
      <c r="KUH156" s="21"/>
      <c r="KUI156" s="21"/>
      <c r="KUJ156" s="21"/>
      <c r="KUK156" s="21"/>
      <c r="KUL156" s="21"/>
      <c r="KUM156" s="21"/>
      <c r="KUN156" s="21"/>
      <c r="KUO156" s="21"/>
      <c r="KUP156" s="21"/>
      <c r="KUQ156" s="21"/>
      <c r="KUR156" s="21"/>
      <c r="KUS156" s="21"/>
      <c r="KUT156" s="21"/>
      <c r="KUU156" s="21"/>
      <c r="KUV156" s="21"/>
      <c r="KUW156" s="21"/>
      <c r="KUX156" s="21"/>
      <c r="KUY156" s="21"/>
      <c r="KUZ156" s="21"/>
      <c r="KVA156" s="21"/>
      <c r="KVB156" s="21"/>
      <c r="KVC156" s="21"/>
      <c r="KVD156" s="21"/>
      <c r="KVE156" s="21"/>
      <c r="KVF156" s="21"/>
      <c r="KVG156" s="21"/>
      <c r="KVH156" s="21"/>
      <c r="KVI156" s="21"/>
      <c r="KVJ156" s="21"/>
      <c r="KVK156" s="21"/>
      <c r="KVL156" s="21"/>
      <c r="KVM156" s="21"/>
      <c r="KVN156" s="21"/>
      <c r="KVO156" s="21"/>
      <c r="KVP156" s="21"/>
      <c r="KVQ156" s="21"/>
      <c r="KVR156" s="21"/>
      <c r="KVS156" s="21"/>
      <c r="KVT156" s="21"/>
      <c r="KVU156" s="21"/>
      <c r="KVV156" s="21"/>
      <c r="KVW156" s="21"/>
      <c r="KVX156" s="21"/>
      <c r="KVY156" s="21"/>
      <c r="KVZ156" s="21"/>
      <c r="KWA156" s="21"/>
      <c r="KWB156" s="21"/>
      <c r="KWC156" s="21"/>
      <c r="KWD156" s="21"/>
      <c r="KWE156" s="21"/>
      <c r="KWF156" s="21"/>
      <c r="KWG156" s="21"/>
      <c r="KWH156" s="21"/>
      <c r="KWI156" s="21"/>
      <c r="KWJ156" s="21"/>
      <c r="KWK156" s="21"/>
      <c r="KWL156" s="21"/>
      <c r="KWM156" s="21"/>
      <c r="KWN156" s="21"/>
      <c r="KWO156" s="21"/>
      <c r="KWP156" s="21"/>
      <c r="KWQ156" s="21"/>
      <c r="KWR156" s="21"/>
      <c r="KWS156" s="21"/>
      <c r="KWT156" s="21"/>
      <c r="KWU156" s="21"/>
      <c r="KWV156" s="21"/>
      <c r="KWW156" s="21"/>
      <c r="KWX156" s="21"/>
      <c r="KWY156" s="21"/>
      <c r="KWZ156" s="21"/>
      <c r="KXA156" s="21"/>
      <c r="KXB156" s="21"/>
      <c r="KXC156" s="21"/>
      <c r="KXD156" s="21"/>
      <c r="KXE156" s="21"/>
      <c r="KXF156" s="21"/>
      <c r="KXG156" s="21"/>
      <c r="KXH156" s="21"/>
      <c r="KXI156" s="21"/>
      <c r="KXJ156" s="21"/>
      <c r="KXK156" s="21"/>
      <c r="KXL156" s="21"/>
      <c r="KXM156" s="21"/>
      <c r="KXN156" s="21"/>
      <c r="KXO156" s="21"/>
      <c r="KXP156" s="21"/>
      <c r="KXQ156" s="21"/>
      <c r="KXR156" s="21"/>
      <c r="KXS156" s="21"/>
      <c r="KXT156" s="21"/>
      <c r="KXU156" s="21"/>
      <c r="KXV156" s="21"/>
      <c r="KXW156" s="21"/>
      <c r="KXX156" s="21"/>
      <c r="KXY156" s="21"/>
      <c r="KXZ156" s="21"/>
      <c r="KYA156" s="21"/>
      <c r="KYB156" s="21"/>
      <c r="KYC156" s="21"/>
      <c r="KYD156" s="21"/>
      <c r="KYE156" s="21"/>
      <c r="KYF156" s="21"/>
      <c r="KYG156" s="21"/>
      <c r="KYH156" s="21"/>
      <c r="KYI156" s="21"/>
      <c r="KYJ156" s="21"/>
      <c r="KYK156" s="21"/>
      <c r="KYL156" s="21"/>
      <c r="KYM156" s="21"/>
      <c r="KYN156" s="21"/>
      <c r="KYO156" s="21"/>
      <c r="KYP156" s="21"/>
      <c r="KYQ156" s="21"/>
      <c r="KYR156" s="21"/>
      <c r="KYS156" s="21"/>
      <c r="KYT156" s="21"/>
      <c r="KYU156" s="21"/>
      <c r="KYV156" s="21"/>
      <c r="KYW156" s="21"/>
      <c r="KYX156" s="21"/>
      <c r="KYY156" s="21"/>
      <c r="KYZ156" s="21"/>
      <c r="KZA156" s="21"/>
      <c r="KZB156" s="21"/>
      <c r="KZC156" s="21"/>
      <c r="KZD156" s="21"/>
      <c r="KZE156" s="21"/>
      <c r="KZF156" s="21"/>
      <c r="KZG156" s="21"/>
      <c r="KZH156" s="21"/>
      <c r="KZI156" s="21"/>
      <c r="KZJ156" s="21"/>
      <c r="KZK156" s="21"/>
      <c r="KZL156" s="21"/>
      <c r="KZM156" s="21"/>
      <c r="KZN156" s="21"/>
      <c r="KZO156" s="21"/>
      <c r="KZP156" s="21"/>
      <c r="KZQ156" s="21"/>
      <c r="KZR156" s="21"/>
      <c r="KZS156" s="21"/>
      <c r="KZT156" s="21"/>
      <c r="KZU156" s="21"/>
      <c r="KZV156" s="21"/>
      <c r="KZW156" s="21"/>
      <c r="KZX156" s="21"/>
      <c r="KZY156" s="21"/>
      <c r="KZZ156" s="21"/>
      <c r="LAA156" s="21"/>
      <c r="LAB156" s="21"/>
      <c r="LAC156" s="21"/>
      <c r="LAD156" s="21"/>
      <c r="LAE156" s="21"/>
      <c r="LAF156" s="21"/>
      <c r="LAG156" s="21"/>
      <c r="LAH156" s="21"/>
      <c r="LAI156" s="21"/>
      <c r="LAJ156" s="21"/>
      <c r="LAK156" s="21"/>
      <c r="LAL156" s="21"/>
      <c r="LAM156" s="21"/>
      <c r="LAN156" s="21"/>
      <c r="LAO156" s="21"/>
      <c r="LAP156" s="21"/>
      <c r="LAQ156" s="21"/>
      <c r="LAR156" s="21"/>
      <c r="LAS156" s="21"/>
      <c r="LAT156" s="21"/>
      <c r="LAU156" s="21"/>
      <c r="LAV156" s="21"/>
      <c r="LAW156" s="21"/>
      <c r="LAX156" s="21"/>
      <c r="LAY156" s="21"/>
      <c r="LAZ156" s="21"/>
      <c r="LBA156" s="21"/>
      <c r="LBB156" s="21"/>
      <c r="LBC156" s="21"/>
      <c r="LBD156" s="21"/>
      <c r="LBE156" s="21"/>
      <c r="LBF156" s="21"/>
      <c r="LBG156" s="21"/>
      <c r="LBH156" s="21"/>
      <c r="LBI156" s="21"/>
      <c r="LBJ156" s="21"/>
      <c r="LBK156" s="21"/>
      <c r="LBL156" s="21"/>
      <c r="LBM156" s="21"/>
      <c r="LBN156" s="21"/>
      <c r="LBO156" s="21"/>
      <c r="LBP156" s="21"/>
      <c r="LBQ156" s="21"/>
      <c r="LBR156" s="21"/>
      <c r="LBS156" s="21"/>
      <c r="LBT156" s="21"/>
      <c r="LBU156" s="21"/>
      <c r="LBV156" s="21"/>
      <c r="LBW156" s="21"/>
      <c r="LBX156" s="21"/>
      <c r="LBY156" s="21"/>
      <c r="LBZ156" s="21"/>
      <c r="LCA156" s="21"/>
      <c r="LCB156" s="21"/>
      <c r="LCC156" s="21"/>
      <c r="LCD156" s="21"/>
      <c r="LCE156" s="21"/>
      <c r="LCF156" s="21"/>
      <c r="LCG156" s="21"/>
      <c r="LCH156" s="21"/>
      <c r="LCI156" s="21"/>
      <c r="LCJ156" s="21"/>
      <c r="LCK156" s="21"/>
      <c r="LCL156" s="21"/>
      <c r="LCM156" s="21"/>
      <c r="LCN156" s="21"/>
      <c r="LCO156" s="21"/>
      <c r="LCP156" s="21"/>
      <c r="LCQ156" s="21"/>
      <c r="LCR156" s="21"/>
      <c r="LCS156" s="21"/>
      <c r="LCT156" s="21"/>
      <c r="LCU156" s="21"/>
      <c r="LCV156" s="21"/>
      <c r="LCW156" s="21"/>
      <c r="LCX156" s="21"/>
      <c r="LCY156" s="21"/>
      <c r="LCZ156" s="21"/>
      <c r="LDA156" s="21"/>
      <c r="LDB156" s="21"/>
      <c r="LDC156" s="21"/>
      <c r="LDD156" s="21"/>
      <c r="LDE156" s="21"/>
      <c r="LDF156" s="21"/>
      <c r="LDG156" s="21"/>
      <c r="LDH156" s="21"/>
      <c r="LDI156" s="21"/>
      <c r="LDJ156" s="21"/>
      <c r="LDK156" s="21"/>
      <c r="LDL156" s="21"/>
      <c r="LDM156" s="21"/>
      <c r="LDN156" s="21"/>
      <c r="LDO156" s="21"/>
      <c r="LDP156" s="21"/>
      <c r="LDQ156" s="21"/>
      <c r="LDR156" s="21"/>
      <c r="LDS156" s="21"/>
      <c r="LDT156" s="21"/>
      <c r="LDU156" s="21"/>
      <c r="LDV156" s="21"/>
      <c r="LDW156" s="21"/>
      <c r="LDX156" s="21"/>
      <c r="LDY156" s="21"/>
      <c r="LDZ156" s="21"/>
      <c r="LEA156" s="21"/>
      <c r="LEB156" s="21"/>
      <c r="LEC156" s="21"/>
      <c r="LED156" s="21"/>
      <c r="LEE156" s="21"/>
      <c r="LEF156" s="21"/>
      <c r="LEG156" s="21"/>
      <c r="LEH156" s="21"/>
      <c r="LEI156" s="21"/>
      <c r="LEJ156" s="21"/>
      <c r="LEK156" s="21"/>
      <c r="LEL156" s="21"/>
      <c r="LEM156" s="21"/>
      <c r="LEN156" s="21"/>
      <c r="LEO156" s="21"/>
      <c r="LEP156" s="21"/>
      <c r="LEQ156" s="21"/>
      <c r="LER156" s="21"/>
      <c r="LES156" s="21"/>
      <c r="LET156" s="21"/>
      <c r="LEU156" s="21"/>
      <c r="LEV156" s="21"/>
      <c r="LEW156" s="21"/>
      <c r="LEX156" s="21"/>
      <c r="LEY156" s="21"/>
      <c r="LEZ156" s="21"/>
      <c r="LFA156" s="21"/>
      <c r="LFB156" s="21"/>
      <c r="LFC156" s="21"/>
      <c r="LFD156" s="21"/>
      <c r="LFE156" s="21"/>
      <c r="LFF156" s="21"/>
      <c r="LFG156" s="21"/>
      <c r="LFH156" s="21"/>
      <c r="LFI156" s="21"/>
      <c r="LFJ156" s="21"/>
      <c r="LFK156" s="21"/>
      <c r="LFL156" s="21"/>
      <c r="LFM156" s="21"/>
      <c r="LFN156" s="21"/>
      <c r="LFO156" s="21"/>
      <c r="LFP156" s="21"/>
      <c r="LFQ156" s="21"/>
      <c r="LFR156" s="21"/>
      <c r="LFS156" s="21"/>
      <c r="LFT156" s="21"/>
      <c r="LFU156" s="21"/>
      <c r="LFV156" s="21"/>
      <c r="LFW156" s="21"/>
      <c r="LFX156" s="21"/>
      <c r="LFY156" s="21"/>
      <c r="LFZ156" s="21"/>
      <c r="LGA156" s="21"/>
      <c r="LGB156" s="21"/>
      <c r="LGC156" s="21"/>
      <c r="LGD156" s="21"/>
      <c r="LGE156" s="21"/>
      <c r="LGF156" s="21"/>
      <c r="LGG156" s="21"/>
      <c r="LGH156" s="21"/>
      <c r="LGI156" s="21"/>
      <c r="LGJ156" s="21"/>
      <c r="LGK156" s="21"/>
      <c r="LGL156" s="21"/>
      <c r="LGM156" s="21"/>
      <c r="LGN156" s="21"/>
      <c r="LGO156" s="21"/>
      <c r="LGP156" s="21"/>
      <c r="LGQ156" s="21"/>
      <c r="LGR156" s="21"/>
      <c r="LGS156" s="21"/>
      <c r="LGT156" s="21"/>
      <c r="LGU156" s="21"/>
      <c r="LGV156" s="21"/>
      <c r="LGW156" s="21"/>
      <c r="LGX156" s="21"/>
      <c r="LGY156" s="21"/>
      <c r="LGZ156" s="21"/>
      <c r="LHA156" s="21"/>
      <c r="LHB156" s="21"/>
      <c r="LHC156" s="21"/>
      <c r="LHD156" s="21"/>
      <c r="LHE156" s="21"/>
      <c r="LHF156" s="21"/>
      <c r="LHG156" s="21"/>
      <c r="LHH156" s="21"/>
      <c r="LHI156" s="21"/>
      <c r="LHJ156" s="21"/>
      <c r="LHK156" s="21"/>
      <c r="LHL156" s="21"/>
      <c r="LHM156" s="21"/>
      <c r="LHN156" s="21"/>
      <c r="LHO156" s="21"/>
      <c r="LHP156" s="21"/>
      <c r="LHQ156" s="21"/>
      <c r="LHR156" s="21"/>
      <c r="LHS156" s="21"/>
      <c r="LHT156" s="21"/>
      <c r="LHU156" s="21"/>
      <c r="LHV156" s="21"/>
      <c r="LHW156" s="21"/>
      <c r="LHX156" s="21"/>
      <c r="LHY156" s="21"/>
      <c r="LHZ156" s="21"/>
      <c r="LIA156" s="21"/>
      <c r="LIB156" s="21"/>
      <c r="LIC156" s="21"/>
      <c r="LID156" s="21"/>
      <c r="LIE156" s="21"/>
      <c r="LIF156" s="21"/>
      <c r="LIG156" s="21"/>
      <c r="LIH156" s="21"/>
      <c r="LII156" s="21"/>
      <c r="LIJ156" s="21"/>
      <c r="LIK156" s="21"/>
      <c r="LIL156" s="21"/>
      <c r="LIM156" s="21"/>
      <c r="LIN156" s="21"/>
      <c r="LIO156" s="21"/>
      <c r="LIP156" s="21"/>
      <c r="LIQ156" s="21"/>
      <c r="LIR156" s="21"/>
      <c r="LIS156" s="21"/>
      <c r="LIT156" s="21"/>
      <c r="LIU156" s="21"/>
      <c r="LIV156" s="21"/>
      <c r="LIW156" s="21"/>
      <c r="LIX156" s="21"/>
      <c r="LIY156" s="21"/>
      <c r="LIZ156" s="21"/>
      <c r="LJA156" s="21"/>
      <c r="LJB156" s="21"/>
      <c r="LJC156" s="21"/>
      <c r="LJD156" s="21"/>
      <c r="LJE156" s="21"/>
      <c r="LJF156" s="21"/>
      <c r="LJG156" s="21"/>
      <c r="LJH156" s="21"/>
      <c r="LJI156" s="21"/>
      <c r="LJJ156" s="21"/>
      <c r="LJK156" s="21"/>
      <c r="LJL156" s="21"/>
      <c r="LJM156" s="21"/>
      <c r="LJN156" s="21"/>
      <c r="LJO156" s="21"/>
      <c r="LJP156" s="21"/>
      <c r="LJQ156" s="21"/>
      <c r="LJR156" s="21"/>
      <c r="LJS156" s="21"/>
      <c r="LJT156" s="21"/>
      <c r="LJU156" s="21"/>
      <c r="LJV156" s="21"/>
      <c r="LJW156" s="21"/>
      <c r="LJX156" s="21"/>
      <c r="LJY156" s="21"/>
      <c r="LJZ156" s="21"/>
      <c r="LKA156" s="21"/>
      <c r="LKB156" s="21"/>
      <c r="LKC156" s="21"/>
      <c r="LKD156" s="21"/>
      <c r="LKE156" s="21"/>
      <c r="LKF156" s="21"/>
      <c r="LKG156" s="21"/>
      <c r="LKH156" s="21"/>
      <c r="LKI156" s="21"/>
      <c r="LKJ156" s="21"/>
      <c r="LKK156" s="21"/>
      <c r="LKL156" s="21"/>
      <c r="LKM156" s="21"/>
      <c r="LKN156" s="21"/>
      <c r="LKO156" s="21"/>
      <c r="LKP156" s="21"/>
      <c r="LKQ156" s="21"/>
      <c r="LKR156" s="21"/>
      <c r="LKS156" s="21"/>
      <c r="LKT156" s="21"/>
      <c r="LKU156" s="21"/>
      <c r="LKV156" s="21"/>
      <c r="LKW156" s="21"/>
      <c r="LKX156" s="21"/>
      <c r="LKY156" s="21"/>
      <c r="LKZ156" s="21"/>
      <c r="LLA156" s="21"/>
      <c r="LLB156" s="21"/>
      <c r="LLC156" s="21"/>
      <c r="LLD156" s="21"/>
      <c r="LLE156" s="21"/>
      <c r="LLF156" s="21"/>
      <c r="LLG156" s="21"/>
      <c r="LLH156" s="21"/>
      <c r="LLI156" s="21"/>
      <c r="LLJ156" s="21"/>
      <c r="LLK156" s="21"/>
      <c r="LLL156" s="21"/>
      <c r="LLM156" s="21"/>
      <c r="LLN156" s="21"/>
      <c r="LLO156" s="21"/>
      <c r="LLP156" s="21"/>
      <c r="LLQ156" s="21"/>
      <c r="LLR156" s="21"/>
      <c r="LLS156" s="21"/>
      <c r="LLT156" s="21"/>
      <c r="LLU156" s="21"/>
      <c r="LLV156" s="21"/>
      <c r="LLW156" s="21"/>
      <c r="LLX156" s="21"/>
      <c r="LLY156" s="21"/>
      <c r="LLZ156" s="21"/>
      <c r="LMA156" s="21"/>
      <c r="LMB156" s="21"/>
      <c r="LMC156" s="21"/>
      <c r="LMD156" s="21"/>
      <c r="LME156" s="21"/>
      <c r="LMF156" s="21"/>
      <c r="LMG156" s="21"/>
      <c r="LMH156" s="21"/>
      <c r="LMI156" s="21"/>
      <c r="LMJ156" s="21"/>
      <c r="LMK156" s="21"/>
      <c r="LML156" s="21"/>
      <c r="LMM156" s="21"/>
      <c r="LMN156" s="21"/>
      <c r="LMO156" s="21"/>
      <c r="LMP156" s="21"/>
      <c r="LMQ156" s="21"/>
      <c r="LMR156" s="21"/>
      <c r="LMS156" s="21"/>
      <c r="LMT156" s="21"/>
      <c r="LMU156" s="21"/>
      <c r="LMV156" s="21"/>
      <c r="LMW156" s="21"/>
      <c r="LMX156" s="21"/>
      <c r="LMY156" s="21"/>
      <c r="LMZ156" s="21"/>
      <c r="LNA156" s="21"/>
      <c r="LNB156" s="21"/>
      <c r="LNC156" s="21"/>
      <c r="LND156" s="21"/>
      <c r="LNE156" s="21"/>
      <c r="LNF156" s="21"/>
      <c r="LNG156" s="21"/>
      <c r="LNH156" s="21"/>
      <c r="LNI156" s="21"/>
      <c r="LNJ156" s="21"/>
      <c r="LNK156" s="21"/>
      <c r="LNL156" s="21"/>
      <c r="LNM156" s="21"/>
      <c r="LNN156" s="21"/>
      <c r="LNO156" s="21"/>
      <c r="LNP156" s="21"/>
      <c r="LNQ156" s="21"/>
      <c r="LNR156" s="21"/>
      <c r="LNS156" s="21"/>
      <c r="LNT156" s="21"/>
      <c r="LNU156" s="21"/>
      <c r="LNV156" s="21"/>
      <c r="LNW156" s="21"/>
      <c r="LNX156" s="21"/>
      <c r="LNY156" s="21"/>
      <c r="LNZ156" s="21"/>
      <c r="LOA156" s="21"/>
      <c r="LOB156" s="21"/>
      <c r="LOC156" s="21"/>
      <c r="LOD156" s="21"/>
      <c r="LOE156" s="21"/>
      <c r="LOF156" s="21"/>
      <c r="LOG156" s="21"/>
      <c r="LOH156" s="21"/>
      <c r="LOI156" s="21"/>
      <c r="LOJ156" s="21"/>
      <c r="LOK156" s="21"/>
      <c r="LOL156" s="21"/>
      <c r="LOM156" s="21"/>
      <c r="LON156" s="21"/>
      <c r="LOO156" s="21"/>
      <c r="LOP156" s="21"/>
      <c r="LOQ156" s="21"/>
      <c r="LOR156" s="21"/>
      <c r="LOS156" s="21"/>
      <c r="LOT156" s="21"/>
      <c r="LOU156" s="21"/>
      <c r="LOV156" s="21"/>
      <c r="LOW156" s="21"/>
      <c r="LOX156" s="21"/>
      <c r="LOY156" s="21"/>
      <c r="LOZ156" s="21"/>
      <c r="LPA156" s="21"/>
      <c r="LPB156" s="21"/>
      <c r="LPC156" s="21"/>
      <c r="LPD156" s="21"/>
      <c r="LPE156" s="21"/>
      <c r="LPF156" s="21"/>
      <c r="LPG156" s="21"/>
      <c r="LPH156" s="21"/>
      <c r="LPI156" s="21"/>
      <c r="LPJ156" s="21"/>
      <c r="LPK156" s="21"/>
      <c r="LPL156" s="21"/>
      <c r="LPM156" s="21"/>
      <c r="LPN156" s="21"/>
      <c r="LPO156" s="21"/>
      <c r="LPP156" s="21"/>
      <c r="LPQ156" s="21"/>
      <c r="LPR156" s="21"/>
      <c r="LPS156" s="21"/>
      <c r="LPT156" s="21"/>
      <c r="LPU156" s="21"/>
      <c r="LPV156" s="21"/>
      <c r="LPW156" s="21"/>
      <c r="LPX156" s="21"/>
      <c r="LPY156" s="21"/>
      <c r="LPZ156" s="21"/>
      <c r="LQA156" s="21"/>
      <c r="LQB156" s="21"/>
      <c r="LQC156" s="21"/>
      <c r="LQD156" s="21"/>
      <c r="LQE156" s="21"/>
      <c r="LQF156" s="21"/>
      <c r="LQG156" s="21"/>
      <c r="LQH156" s="21"/>
      <c r="LQI156" s="21"/>
      <c r="LQJ156" s="21"/>
      <c r="LQK156" s="21"/>
      <c r="LQL156" s="21"/>
      <c r="LQM156" s="21"/>
      <c r="LQN156" s="21"/>
      <c r="LQO156" s="21"/>
      <c r="LQP156" s="21"/>
      <c r="LQQ156" s="21"/>
      <c r="LQR156" s="21"/>
      <c r="LQS156" s="21"/>
      <c r="LQT156" s="21"/>
      <c r="LQU156" s="21"/>
      <c r="LQV156" s="21"/>
      <c r="LQW156" s="21"/>
      <c r="LQX156" s="21"/>
      <c r="LQY156" s="21"/>
      <c r="LQZ156" s="21"/>
      <c r="LRA156" s="21"/>
      <c r="LRB156" s="21"/>
      <c r="LRC156" s="21"/>
      <c r="LRD156" s="21"/>
      <c r="LRE156" s="21"/>
      <c r="LRF156" s="21"/>
      <c r="LRG156" s="21"/>
      <c r="LRH156" s="21"/>
      <c r="LRI156" s="21"/>
      <c r="LRJ156" s="21"/>
      <c r="LRK156" s="21"/>
      <c r="LRL156" s="21"/>
      <c r="LRM156" s="21"/>
      <c r="LRN156" s="21"/>
      <c r="LRO156" s="21"/>
      <c r="LRP156" s="21"/>
      <c r="LRQ156" s="21"/>
      <c r="LRR156" s="21"/>
      <c r="LRS156" s="21"/>
      <c r="LRT156" s="21"/>
      <c r="LRU156" s="21"/>
      <c r="LRV156" s="21"/>
      <c r="LRW156" s="21"/>
      <c r="LRX156" s="21"/>
      <c r="LRY156" s="21"/>
      <c r="LRZ156" s="21"/>
      <c r="LSA156" s="21"/>
      <c r="LSB156" s="21"/>
      <c r="LSC156" s="21"/>
      <c r="LSD156" s="21"/>
      <c r="LSE156" s="21"/>
      <c r="LSF156" s="21"/>
      <c r="LSG156" s="21"/>
      <c r="LSH156" s="21"/>
      <c r="LSI156" s="21"/>
      <c r="LSJ156" s="21"/>
      <c r="LSK156" s="21"/>
      <c r="LSL156" s="21"/>
      <c r="LSM156" s="21"/>
      <c r="LSN156" s="21"/>
      <c r="LSO156" s="21"/>
      <c r="LSP156" s="21"/>
      <c r="LSQ156" s="21"/>
      <c r="LSR156" s="21"/>
      <c r="LSS156" s="21"/>
      <c r="LST156" s="21"/>
      <c r="LSU156" s="21"/>
      <c r="LSV156" s="21"/>
      <c r="LSW156" s="21"/>
      <c r="LSX156" s="21"/>
      <c r="LSY156" s="21"/>
      <c r="LSZ156" s="21"/>
      <c r="LTA156" s="21"/>
      <c r="LTB156" s="21"/>
      <c r="LTC156" s="21"/>
      <c r="LTD156" s="21"/>
      <c r="LTE156" s="21"/>
      <c r="LTF156" s="21"/>
      <c r="LTG156" s="21"/>
      <c r="LTH156" s="21"/>
      <c r="LTI156" s="21"/>
      <c r="LTJ156" s="21"/>
      <c r="LTK156" s="21"/>
      <c r="LTL156" s="21"/>
      <c r="LTM156" s="21"/>
      <c r="LTN156" s="21"/>
      <c r="LTO156" s="21"/>
      <c r="LTP156" s="21"/>
      <c r="LTQ156" s="21"/>
      <c r="LTR156" s="21"/>
      <c r="LTS156" s="21"/>
      <c r="LTT156" s="21"/>
      <c r="LTU156" s="21"/>
      <c r="LTV156" s="21"/>
      <c r="LTW156" s="21"/>
      <c r="LTX156" s="21"/>
      <c r="LTY156" s="21"/>
      <c r="LTZ156" s="21"/>
      <c r="LUA156" s="21"/>
      <c r="LUB156" s="21"/>
      <c r="LUC156" s="21"/>
      <c r="LUD156" s="21"/>
      <c r="LUE156" s="21"/>
      <c r="LUF156" s="21"/>
      <c r="LUG156" s="21"/>
      <c r="LUH156" s="21"/>
      <c r="LUI156" s="21"/>
      <c r="LUJ156" s="21"/>
      <c r="LUK156" s="21"/>
      <c r="LUL156" s="21"/>
      <c r="LUM156" s="21"/>
      <c r="LUN156" s="21"/>
      <c r="LUO156" s="21"/>
      <c r="LUP156" s="21"/>
      <c r="LUQ156" s="21"/>
      <c r="LUR156" s="21"/>
      <c r="LUS156" s="21"/>
      <c r="LUT156" s="21"/>
      <c r="LUU156" s="21"/>
      <c r="LUV156" s="21"/>
      <c r="LUW156" s="21"/>
      <c r="LUX156" s="21"/>
      <c r="LUY156" s="21"/>
      <c r="LUZ156" s="21"/>
      <c r="LVA156" s="21"/>
      <c r="LVB156" s="21"/>
      <c r="LVC156" s="21"/>
      <c r="LVD156" s="21"/>
      <c r="LVE156" s="21"/>
      <c r="LVF156" s="21"/>
      <c r="LVG156" s="21"/>
      <c r="LVH156" s="21"/>
      <c r="LVI156" s="21"/>
      <c r="LVJ156" s="21"/>
      <c r="LVK156" s="21"/>
      <c r="LVL156" s="21"/>
      <c r="LVM156" s="21"/>
      <c r="LVN156" s="21"/>
      <c r="LVO156" s="21"/>
      <c r="LVP156" s="21"/>
      <c r="LVQ156" s="21"/>
      <c r="LVR156" s="21"/>
      <c r="LVS156" s="21"/>
      <c r="LVT156" s="21"/>
      <c r="LVU156" s="21"/>
      <c r="LVV156" s="21"/>
      <c r="LVW156" s="21"/>
      <c r="LVX156" s="21"/>
      <c r="LVY156" s="21"/>
      <c r="LVZ156" s="21"/>
      <c r="LWA156" s="21"/>
      <c r="LWB156" s="21"/>
      <c r="LWC156" s="21"/>
      <c r="LWD156" s="21"/>
      <c r="LWE156" s="21"/>
      <c r="LWF156" s="21"/>
      <c r="LWG156" s="21"/>
      <c r="LWH156" s="21"/>
      <c r="LWI156" s="21"/>
      <c r="LWJ156" s="21"/>
      <c r="LWK156" s="21"/>
      <c r="LWL156" s="21"/>
      <c r="LWM156" s="21"/>
      <c r="LWN156" s="21"/>
      <c r="LWO156" s="21"/>
      <c r="LWP156" s="21"/>
      <c r="LWQ156" s="21"/>
      <c r="LWR156" s="21"/>
      <c r="LWS156" s="21"/>
      <c r="LWT156" s="21"/>
      <c r="LWU156" s="21"/>
      <c r="LWV156" s="21"/>
      <c r="LWW156" s="21"/>
      <c r="LWX156" s="21"/>
      <c r="LWY156" s="21"/>
      <c r="LWZ156" s="21"/>
      <c r="LXA156" s="21"/>
      <c r="LXB156" s="21"/>
      <c r="LXC156" s="21"/>
      <c r="LXD156" s="21"/>
      <c r="LXE156" s="21"/>
      <c r="LXF156" s="21"/>
      <c r="LXG156" s="21"/>
      <c r="LXH156" s="21"/>
      <c r="LXI156" s="21"/>
      <c r="LXJ156" s="21"/>
      <c r="LXK156" s="21"/>
      <c r="LXL156" s="21"/>
      <c r="LXM156" s="21"/>
      <c r="LXN156" s="21"/>
      <c r="LXO156" s="21"/>
      <c r="LXP156" s="21"/>
      <c r="LXQ156" s="21"/>
      <c r="LXR156" s="21"/>
      <c r="LXS156" s="21"/>
      <c r="LXT156" s="21"/>
      <c r="LXU156" s="21"/>
      <c r="LXV156" s="21"/>
      <c r="LXW156" s="21"/>
      <c r="LXX156" s="21"/>
      <c r="LXY156" s="21"/>
      <c r="LXZ156" s="21"/>
      <c r="LYA156" s="21"/>
      <c r="LYB156" s="21"/>
      <c r="LYC156" s="21"/>
      <c r="LYD156" s="21"/>
      <c r="LYE156" s="21"/>
      <c r="LYF156" s="21"/>
      <c r="LYG156" s="21"/>
      <c r="LYH156" s="21"/>
      <c r="LYI156" s="21"/>
      <c r="LYJ156" s="21"/>
      <c r="LYK156" s="21"/>
      <c r="LYL156" s="21"/>
      <c r="LYM156" s="21"/>
      <c r="LYN156" s="21"/>
      <c r="LYO156" s="21"/>
      <c r="LYP156" s="21"/>
      <c r="LYQ156" s="21"/>
      <c r="LYR156" s="21"/>
      <c r="LYS156" s="21"/>
      <c r="LYT156" s="21"/>
      <c r="LYU156" s="21"/>
      <c r="LYV156" s="21"/>
      <c r="LYW156" s="21"/>
      <c r="LYX156" s="21"/>
      <c r="LYY156" s="21"/>
      <c r="LYZ156" s="21"/>
      <c r="LZA156" s="21"/>
      <c r="LZB156" s="21"/>
      <c r="LZC156" s="21"/>
      <c r="LZD156" s="21"/>
      <c r="LZE156" s="21"/>
      <c r="LZF156" s="21"/>
      <c r="LZG156" s="21"/>
      <c r="LZH156" s="21"/>
      <c r="LZI156" s="21"/>
      <c r="LZJ156" s="21"/>
      <c r="LZK156" s="21"/>
      <c r="LZL156" s="21"/>
      <c r="LZM156" s="21"/>
      <c r="LZN156" s="21"/>
      <c r="LZO156" s="21"/>
      <c r="LZP156" s="21"/>
      <c r="LZQ156" s="21"/>
      <c r="LZR156" s="21"/>
      <c r="LZS156" s="21"/>
      <c r="LZT156" s="21"/>
      <c r="LZU156" s="21"/>
      <c r="LZV156" s="21"/>
      <c r="LZW156" s="21"/>
      <c r="LZX156" s="21"/>
      <c r="LZY156" s="21"/>
      <c r="LZZ156" s="21"/>
      <c r="MAA156" s="21"/>
      <c r="MAB156" s="21"/>
      <c r="MAC156" s="21"/>
      <c r="MAD156" s="21"/>
      <c r="MAE156" s="21"/>
      <c r="MAF156" s="21"/>
      <c r="MAG156" s="21"/>
      <c r="MAH156" s="21"/>
      <c r="MAI156" s="21"/>
      <c r="MAJ156" s="21"/>
      <c r="MAK156" s="21"/>
      <c r="MAL156" s="21"/>
      <c r="MAM156" s="21"/>
      <c r="MAN156" s="21"/>
      <c r="MAO156" s="21"/>
      <c r="MAP156" s="21"/>
      <c r="MAQ156" s="21"/>
      <c r="MAR156" s="21"/>
      <c r="MAS156" s="21"/>
      <c r="MAT156" s="21"/>
      <c r="MAU156" s="21"/>
      <c r="MAV156" s="21"/>
      <c r="MAW156" s="21"/>
      <c r="MAX156" s="21"/>
      <c r="MAY156" s="21"/>
      <c r="MAZ156" s="21"/>
      <c r="MBA156" s="21"/>
      <c r="MBB156" s="21"/>
      <c r="MBC156" s="21"/>
      <c r="MBD156" s="21"/>
      <c r="MBE156" s="21"/>
      <c r="MBF156" s="21"/>
      <c r="MBG156" s="21"/>
      <c r="MBH156" s="21"/>
      <c r="MBI156" s="21"/>
      <c r="MBJ156" s="21"/>
      <c r="MBK156" s="21"/>
      <c r="MBL156" s="21"/>
      <c r="MBM156" s="21"/>
      <c r="MBN156" s="21"/>
      <c r="MBO156" s="21"/>
      <c r="MBP156" s="21"/>
      <c r="MBQ156" s="21"/>
      <c r="MBR156" s="21"/>
      <c r="MBS156" s="21"/>
      <c r="MBT156" s="21"/>
      <c r="MBU156" s="21"/>
      <c r="MBV156" s="21"/>
      <c r="MBW156" s="21"/>
      <c r="MBX156" s="21"/>
      <c r="MBY156" s="21"/>
      <c r="MBZ156" s="21"/>
      <c r="MCA156" s="21"/>
      <c r="MCB156" s="21"/>
      <c r="MCC156" s="21"/>
      <c r="MCD156" s="21"/>
      <c r="MCE156" s="21"/>
      <c r="MCF156" s="21"/>
      <c r="MCG156" s="21"/>
      <c r="MCH156" s="21"/>
      <c r="MCI156" s="21"/>
      <c r="MCJ156" s="21"/>
      <c r="MCK156" s="21"/>
      <c r="MCL156" s="21"/>
      <c r="MCM156" s="21"/>
      <c r="MCN156" s="21"/>
      <c r="MCO156" s="21"/>
      <c r="MCP156" s="21"/>
      <c r="MCQ156" s="21"/>
      <c r="MCR156" s="21"/>
      <c r="MCS156" s="21"/>
      <c r="MCT156" s="21"/>
      <c r="MCU156" s="21"/>
      <c r="MCV156" s="21"/>
      <c r="MCW156" s="21"/>
      <c r="MCX156" s="21"/>
      <c r="MCY156" s="21"/>
      <c r="MCZ156" s="21"/>
      <c r="MDA156" s="21"/>
      <c r="MDB156" s="21"/>
      <c r="MDC156" s="21"/>
      <c r="MDD156" s="21"/>
      <c r="MDE156" s="21"/>
      <c r="MDF156" s="21"/>
      <c r="MDG156" s="21"/>
      <c r="MDH156" s="21"/>
      <c r="MDI156" s="21"/>
      <c r="MDJ156" s="21"/>
      <c r="MDK156" s="21"/>
      <c r="MDL156" s="21"/>
      <c r="MDM156" s="21"/>
      <c r="MDN156" s="21"/>
      <c r="MDO156" s="21"/>
      <c r="MDP156" s="21"/>
      <c r="MDQ156" s="21"/>
      <c r="MDR156" s="21"/>
      <c r="MDS156" s="21"/>
      <c r="MDT156" s="21"/>
      <c r="MDU156" s="21"/>
      <c r="MDV156" s="21"/>
      <c r="MDW156" s="21"/>
      <c r="MDX156" s="21"/>
      <c r="MDY156" s="21"/>
      <c r="MDZ156" s="21"/>
      <c r="MEA156" s="21"/>
      <c r="MEB156" s="21"/>
      <c r="MEC156" s="21"/>
      <c r="MED156" s="21"/>
      <c r="MEE156" s="21"/>
      <c r="MEF156" s="21"/>
      <c r="MEG156" s="21"/>
      <c r="MEH156" s="21"/>
      <c r="MEI156" s="21"/>
      <c r="MEJ156" s="21"/>
      <c r="MEK156" s="21"/>
      <c r="MEL156" s="21"/>
      <c r="MEM156" s="21"/>
      <c r="MEN156" s="21"/>
      <c r="MEO156" s="21"/>
      <c r="MEP156" s="21"/>
      <c r="MEQ156" s="21"/>
      <c r="MER156" s="21"/>
      <c r="MES156" s="21"/>
      <c r="MET156" s="21"/>
      <c r="MEU156" s="21"/>
      <c r="MEV156" s="21"/>
      <c r="MEW156" s="21"/>
      <c r="MEX156" s="21"/>
      <c r="MEY156" s="21"/>
      <c r="MEZ156" s="21"/>
      <c r="MFA156" s="21"/>
      <c r="MFB156" s="21"/>
      <c r="MFC156" s="21"/>
      <c r="MFD156" s="21"/>
      <c r="MFE156" s="21"/>
      <c r="MFF156" s="21"/>
      <c r="MFG156" s="21"/>
      <c r="MFH156" s="21"/>
      <c r="MFI156" s="21"/>
      <c r="MFJ156" s="21"/>
      <c r="MFK156" s="21"/>
      <c r="MFL156" s="21"/>
      <c r="MFM156" s="21"/>
      <c r="MFN156" s="21"/>
      <c r="MFO156" s="21"/>
      <c r="MFP156" s="21"/>
      <c r="MFQ156" s="21"/>
      <c r="MFR156" s="21"/>
      <c r="MFS156" s="21"/>
      <c r="MFT156" s="21"/>
      <c r="MFU156" s="21"/>
      <c r="MFV156" s="21"/>
      <c r="MFW156" s="21"/>
      <c r="MFX156" s="21"/>
      <c r="MFY156" s="21"/>
      <c r="MFZ156" s="21"/>
      <c r="MGA156" s="21"/>
      <c r="MGB156" s="21"/>
      <c r="MGC156" s="21"/>
      <c r="MGD156" s="21"/>
      <c r="MGE156" s="21"/>
      <c r="MGF156" s="21"/>
      <c r="MGG156" s="21"/>
      <c r="MGH156" s="21"/>
      <c r="MGI156" s="21"/>
      <c r="MGJ156" s="21"/>
      <c r="MGK156" s="21"/>
      <c r="MGL156" s="21"/>
      <c r="MGM156" s="21"/>
      <c r="MGN156" s="21"/>
      <c r="MGO156" s="21"/>
      <c r="MGP156" s="21"/>
      <c r="MGQ156" s="21"/>
      <c r="MGR156" s="21"/>
      <c r="MGS156" s="21"/>
      <c r="MGT156" s="21"/>
      <c r="MGU156" s="21"/>
      <c r="MGV156" s="21"/>
      <c r="MGW156" s="21"/>
      <c r="MGX156" s="21"/>
      <c r="MGY156" s="21"/>
      <c r="MGZ156" s="21"/>
      <c r="MHA156" s="21"/>
      <c r="MHB156" s="21"/>
      <c r="MHC156" s="21"/>
      <c r="MHD156" s="21"/>
      <c r="MHE156" s="21"/>
      <c r="MHF156" s="21"/>
      <c r="MHG156" s="21"/>
      <c r="MHH156" s="21"/>
      <c r="MHI156" s="21"/>
      <c r="MHJ156" s="21"/>
      <c r="MHK156" s="21"/>
      <c r="MHL156" s="21"/>
      <c r="MHM156" s="21"/>
      <c r="MHN156" s="21"/>
      <c r="MHO156" s="21"/>
      <c r="MHP156" s="21"/>
      <c r="MHQ156" s="21"/>
      <c r="MHR156" s="21"/>
      <c r="MHS156" s="21"/>
      <c r="MHT156" s="21"/>
      <c r="MHU156" s="21"/>
      <c r="MHV156" s="21"/>
      <c r="MHW156" s="21"/>
      <c r="MHX156" s="21"/>
      <c r="MHY156" s="21"/>
      <c r="MHZ156" s="21"/>
      <c r="MIA156" s="21"/>
      <c r="MIB156" s="21"/>
      <c r="MIC156" s="21"/>
      <c r="MID156" s="21"/>
      <c r="MIE156" s="21"/>
      <c r="MIF156" s="21"/>
      <c r="MIG156" s="21"/>
      <c r="MIH156" s="21"/>
      <c r="MII156" s="21"/>
      <c r="MIJ156" s="21"/>
      <c r="MIK156" s="21"/>
      <c r="MIL156" s="21"/>
      <c r="MIM156" s="21"/>
      <c r="MIN156" s="21"/>
      <c r="MIO156" s="21"/>
      <c r="MIP156" s="21"/>
      <c r="MIQ156" s="21"/>
      <c r="MIR156" s="21"/>
      <c r="MIS156" s="21"/>
      <c r="MIT156" s="21"/>
      <c r="MIU156" s="21"/>
      <c r="MIV156" s="21"/>
      <c r="MIW156" s="21"/>
      <c r="MIX156" s="21"/>
      <c r="MIY156" s="21"/>
      <c r="MIZ156" s="21"/>
      <c r="MJA156" s="21"/>
      <c r="MJB156" s="21"/>
      <c r="MJC156" s="21"/>
      <c r="MJD156" s="21"/>
      <c r="MJE156" s="21"/>
      <c r="MJF156" s="21"/>
      <c r="MJG156" s="21"/>
      <c r="MJH156" s="21"/>
      <c r="MJI156" s="21"/>
      <c r="MJJ156" s="21"/>
      <c r="MJK156" s="21"/>
      <c r="MJL156" s="21"/>
      <c r="MJM156" s="21"/>
      <c r="MJN156" s="21"/>
      <c r="MJO156" s="21"/>
      <c r="MJP156" s="21"/>
      <c r="MJQ156" s="21"/>
      <c r="MJR156" s="21"/>
      <c r="MJS156" s="21"/>
      <c r="MJT156" s="21"/>
      <c r="MJU156" s="21"/>
      <c r="MJV156" s="21"/>
      <c r="MJW156" s="21"/>
      <c r="MJX156" s="21"/>
      <c r="MJY156" s="21"/>
      <c r="MJZ156" s="21"/>
      <c r="MKA156" s="21"/>
      <c r="MKB156" s="21"/>
      <c r="MKC156" s="21"/>
      <c r="MKD156" s="21"/>
      <c r="MKE156" s="21"/>
      <c r="MKF156" s="21"/>
      <c r="MKG156" s="21"/>
      <c r="MKH156" s="21"/>
      <c r="MKI156" s="21"/>
      <c r="MKJ156" s="21"/>
      <c r="MKK156" s="21"/>
      <c r="MKL156" s="21"/>
      <c r="MKM156" s="21"/>
      <c r="MKN156" s="21"/>
      <c r="MKO156" s="21"/>
      <c r="MKP156" s="21"/>
      <c r="MKQ156" s="21"/>
      <c r="MKR156" s="21"/>
      <c r="MKS156" s="21"/>
      <c r="MKT156" s="21"/>
      <c r="MKU156" s="21"/>
      <c r="MKV156" s="21"/>
      <c r="MKW156" s="21"/>
      <c r="MKX156" s="21"/>
      <c r="MKY156" s="21"/>
      <c r="MKZ156" s="21"/>
      <c r="MLA156" s="21"/>
      <c r="MLB156" s="21"/>
      <c r="MLC156" s="21"/>
      <c r="MLD156" s="21"/>
      <c r="MLE156" s="21"/>
      <c r="MLF156" s="21"/>
      <c r="MLG156" s="21"/>
      <c r="MLH156" s="21"/>
      <c r="MLI156" s="21"/>
      <c r="MLJ156" s="21"/>
      <c r="MLK156" s="21"/>
      <c r="MLL156" s="21"/>
      <c r="MLM156" s="21"/>
      <c r="MLN156" s="21"/>
      <c r="MLO156" s="21"/>
      <c r="MLP156" s="21"/>
      <c r="MLQ156" s="21"/>
      <c r="MLR156" s="21"/>
      <c r="MLS156" s="21"/>
      <c r="MLT156" s="21"/>
      <c r="MLU156" s="21"/>
      <c r="MLV156" s="21"/>
      <c r="MLW156" s="21"/>
      <c r="MLX156" s="21"/>
      <c r="MLY156" s="21"/>
      <c r="MLZ156" s="21"/>
      <c r="MMA156" s="21"/>
      <c r="MMB156" s="21"/>
      <c r="MMC156" s="21"/>
      <c r="MMD156" s="21"/>
      <c r="MME156" s="21"/>
      <c r="MMF156" s="21"/>
      <c r="MMG156" s="21"/>
      <c r="MMH156" s="21"/>
      <c r="MMI156" s="21"/>
      <c r="MMJ156" s="21"/>
      <c r="MMK156" s="21"/>
      <c r="MML156" s="21"/>
      <c r="MMM156" s="21"/>
      <c r="MMN156" s="21"/>
      <c r="MMO156" s="21"/>
      <c r="MMP156" s="21"/>
      <c r="MMQ156" s="21"/>
      <c r="MMR156" s="21"/>
      <c r="MMS156" s="21"/>
      <c r="MMT156" s="21"/>
      <c r="MMU156" s="21"/>
      <c r="MMV156" s="21"/>
      <c r="MMW156" s="21"/>
      <c r="MMX156" s="21"/>
      <c r="MMY156" s="21"/>
      <c r="MMZ156" s="21"/>
      <c r="MNA156" s="21"/>
      <c r="MNB156" s="21"/>
      <c r="MNC156" s="21"/>
      <c r="MND156" s="21"/>
      <c r="MNE156" s="21"/>
      <c r="MNF156" s="21"/>
      <c r="MNG156" s="21"/>
      <c r="MNH156" s="21"/>
      <c r="MNI156" s="21"/>
      <c r="MNJ156" s="21"/>
      <c r="MNK156" s="21"/>
      <c r="MNL156" s="21"/>
      <c r="MNM156" s="21"/>
      <c r="MNN156" s="21"/>
      <c r="MNO156" s="21"/>
      <c r="MNP156" s="21"/>
      <c r="MNQ156" s="21"/>
      <c r="MNR156" s="21"/>
      <c r="MNS156" s="21"/>
      <c r="MNT156" s="21"/>
      <c r="MNU156" s="21"/>
      <c r="MNV156" s="21"/>
      <c r="MNW156" s="21"/>
      <c r="MNX156" s="21"/>
      <c r="MNY156" s="21"/>
      <c r="MNZ156" s="21"/>
      <c r="MOA156" s="21"/>
      <c r="MOB156" s="21"/>
      <c r="MOC156" s="21"/>
      <c r="MOD156" s="21"/>
      <c r="MOE156" s="21"/>
      <c r="MOF156" s="21"/>
      <c r="MOG156" s="21"/>
      <c r="MOH156" s="21"/>
      <c r="MOI156" s="21"/>
      <c r="MOJ156" s="21"/>
      <c r="MOK156" s="21"/>
      <c r="MOL156" s="21"/>
      <c r="MOM156" s="21"/>
      <c r="MON156" s="21"/>
      <c r="MOO156" s="21"/>
      <c r="MOP156" s="21"/>
      <c r="MOQ156" s="21"/>
      <c r="MOR156" s="21"/>
      <c r="MOS156" s="21"/>
      <c r="MOT156" s="21"/>
      <c r="MOU156" s="21"/>
      <c r="MOV156" s="21"/>
      <c r="MOW156" s="21"/>
      <c r="MOX156" s="21"/>
      <c r="MOY156" s="21"/>
      <c r="MOZ156" s="21"/>
      <c r="MPA156" s="21"/>
      <c r="MPB156" s="21"/>
      <c r="MPC156" s="21"/>
      <c r="MPD156" s="21"/>
      <c r="MPE156" s="21"/>
      <c r="MPF156" s="21"/>
      <c r="MPG156" s="21"/>
      <c r="MPH156" s="21"/>
      <c r="MPI156" s="21"/>
      <c r="MPJ156" s="21"/>
      <c r="MPK156" s="21"/>
      <c r="MPL156" s="21"/>
      <c r="MPM156" s="21"/>
      <c r="MPN156" s="21"/>
      <c r="MPO156" s="21"/>
      <c r="MPP156" s="21"/>
      <c r="MPQ156" s="21"/>
      <c r="MPR156" s="21"/>
      <c r="MPS156" s="21"/>
      <c r="MPT156" s="21"/>
      <c r="MPU156" s="21"/>
      <c r="MPV156" s="21"/>
      <c r="MPW156" s="21"/>
      <c r="MPX156" s="21"/>
      <c r="MPY156" s="21"/>
      <c r="MPZ156" s="21"/>
      <c r="MQA156" s="21"/>
      <c r="MQB156" s="21"/>
      <c r="MQC156" s="21"/>
      <c r="MQD156" s="21"/>
      <c r="MQE156" s="21"/>
      <c r="MQF156" s="21"/>
      <c r="MQG156" s="21"/>
      <c r="MQH156" s="21"/>
      <c r="MQI156" s="21"/>
      <c r="MQJ156" s="21"/>
      <c r="MQK156" s="21"/>
      <c r="MQL156" s="21"/>
      <c r="MQM156" s="21"/>
      <c r="MQN156" s="21"/>
      <c r="MQO156" s="21"/>
      <c r="MQP156" s="21"/>
      <c r="MQQ156" s="21"/>
      <c r="MQR156" s="21"/>
      <c r="MQS156" s="21"/>
      <c r="MQT156" s="21"/>
      <c r="MQU156" s="21"/>
      <c r="MQV156" s="21"/>
      <c r="MQW156" s="21"/>
      <c r="MQX156" s="21"/>
      <c r="MQY156" s="21"/>
      <c r="MQZ156" s="21"/>
      <c r="MRA156" s="21"/>
      <c r="MRB156" s="21"/>
      <c r="MRC156" s="21"/>
      <c r="MRD156" s="21"/>
      <c r="MRE156" s="21"/>
      <c r="MRF156" s="21"/>
      <c r="MRG156" s="21"/>
      <c r="MRH156" s="21"/>
      <c r="MRI156" s="21"/>
      <c r="MRJ156" s="21"/>
      <c r="MRK156" s="21"/>
      <c r="MRL156" s="21"/>
      <c r="MRM156" s="21"/>
      <c r="MRN156" s="21"/>
      <c r="MRO156" s="21"/>
      <c r="MRP156" s="21"/>
      <c r="MRQ156" s="21"/>
      <c r="MRR156" s="21"/>
      <c r="MRS156" s="21"/>
      <c r="MRT156" s="21"/>
      <c r="MRU156" s="21"/>
      <c r="MRV156" s="21"/>
      <c r="MRW156" s="21"/>
      <c r="MRX156" s="21"/>
      <c r="MRY156" s="21"/>
      <c r="MRZ156" s="21"/>
      <c r="MSA156" s="21"/>
      <c r="MSB156" s="21"/>
      <c r="MSC156" s="21"/>
      <c r="MSD156" s="21"/>
      <c r="MSE156" s="21"/>
      <c r="MSF156" s="21"/>
      <c r="MSG156" s="21"/>
      <c r="MSH156" s="21"/>
      <c r="MSI156" s="21"/>
      <c r="MSJ156" s="21"/>
      <c r="MSK156" s="21"/>
      <c r="MSL156" s="21"/>
      <c r="MSM156" s="21"/>
      <c r="MSN156" s="21"/>
      <c r="MSO156" s="21"/>
      <c r="MSP156" s="21"/>
      <c r="MSQ156" s="21"/>
      <c r="MSR156" s="21"/>
      <c r="MSS156" s="21"/>
      <c r="MST156" s="21"/>
      <c r="MSU156" s="21"/>
      <c r="MSV156" s="21"/>
      <c r="MSW156" s="21"/>
      <c r="MSX156" s="21"/>
      <c r="MSY156" s="21"/>
      <c r="MSZ156" s="21"/>
      <c r="MTA156" s="21"/>
      <c r="MTB156" s="21"/>
      <c r="MTC156" s="21"/>
      <c r="MTD156" s="21"/>
      <c r="MTE156" s="21"/>
      <c r="MTF156" s="21"/>
      <c r="MTG156" s="21"/>
      <c r="MTH156" s="21"/>
      <c r="MTI156" s="21"/>
      <c r="MTJ156" s="21"/>
      <c r="MTK156" s="21"/>
      <c r="MTL156" s="21"/>
      <c r="MTM156" s="21"/>
      <c r="MTN156" s="21"/>
      <c r="MTO156" s="21"/>
      <c r="MTP156" s="21"/>
      <c r="MTQ156" s="21"/>
      <c r="MTR156" s="21"/>
      <c r="MTS156" s="21"/>
      <c r="MTT156" s="21"/>
      <c r="MTU156" s="21"/>
      <c r="MTV156" s="21"/>
      <c r="MTW156" s="21"/>
      <c r="MTX156" s="21"/>
      <c r="MTY156" s="21"/>
      <c r="MTZ156" s="21"/>
      <c r="MUA156" s="21"/>
      <c r="MUB156" s="21"/>
      <c r="MUC156" s="21"/>
      <c r="MUD156" s="21"/>
      <c r="MUE156" s="21"/>
      <c r="MUF156" s="21"/>
      <c r="MUG156" s="21"/>
      <c r="MUH156" s="21"/>
      <c r="MUI156" s="21"/>
      <c r="MUJ156" s="21"/>
      <c r="MUK156" s="21"/>
      <c r="MUL156" s="21"/>
      <c r="MUM156" s="21"/>
      <c r="MUN156" s="21"/>
      <c r="MUO156" s="21"/>
      <c r="MUP156" s="21"/>
      <c r="MUQ156" s="21"/>
      <c r="MUR156" s="21"/>
      <c r="MUS156" s="21"/>
      <c r="MUT156" s="21"/>
      <c r="MUU156" s="21"/>
      <c r="MUV156" s="21"/>
      <c r="MUW156" s="21"/>
      <c r="MUX156" s="21"/>
      <c r="MUY156" s="21"/>
      <c r="MUZ156" s="21"/>
      <c r="MVA156" s="21"/>
      <c r="MVB156" s="21"/>
      <c r="MVC156" s="21"/>
      <c r="MVD156" s="21"/>
      <c r="MVE156" s="21"/>
      <c r="MVF156" s="21"/>
      <c r="MVG156" s="21"/>
      <c r="MVH156" s="21"/>
      <c r="MVI156" s="21"/>
      <c r="MVJ156" s="21"/>
      <c r="MVK156" s="21"/>
      <c r="MVL156" s="21"/>
      <c r="MVM156" s="21"/>
      <c r="MVN156" s="21"/>
      <c r="MVO156" s="21"/>
      <c r="MVP156" s="21"/>
      <c r="MVQ156" s="21"/>
      <c r="MVR156" s="21"/>
      <c r="MVS156" s="21"/>
      <c r="MVT156" s="21"/>
      <c r="MVU156" s="21"/>
      <c r="MVV156" s="21"/>
      <c r="MVW156" s="21"/>
      <c r="MVX156" s="21"/>
      <c r="MVY156" s="21"/>
      <c r="MVZ156" s="21"/>
      <c r="MWA156" s="21"/>
      <c r="MWB156" s="21"/>
      <c r="MWC156" s="21"/>
      <c r="MWD156" s="21"/>
      <c r="MWE156" s="21"/>
      <c r="MWF156" s="21"/>
      <c r="MWG156" s="21"/>
      <c r="MWH156" s="21"/>
      <c r="MWI156" s="21"/>
      <c r="MWJ156" s="21"/>
      <c r="MWK156" s="21"/>
      <c r="MWL156" s="21"/>
      <c r="MWM156" s="21"/>
      <c r="MWN156" s="21"/>
      <c r="MWO156" s="21"/>
      <c r="MWP156" s="21"/>
      <c r="MWQ156" s="21"/>
      <c r="MWR156" s="21"/>
      <c r="MWS156" s="21"/>
      <c r="MWT156" s="21"/>
      <c r="MWU156" s="21"/>
      <c r="MWV156" s="21"/>
      <c r="MWW156" s="21"/>
      <c r="MWX156" s="21"/>
      <c r="MWY156" s="21"/>
      <c r="MWZ156" s="21"/>
      <c r="MXA156" s="21"/>
      <c r="MXB156" s="21"/>
      <c r="MXC156" s="21"/>
      <c r="MXD156" s="21"/>
      <c r="MXE156" s="21"/>
      <c r="MXF156" s="21"/>
      <c r="MXG156" s="21"/>
      <c r="MXH156" s="21"/>
      <c r="MXI156" s="21"/>
      <c r="MXJ156" s="21"/>
      <c r="MXK156" s="21"/>
      <c r="MXL156" s="21"/>
      <c r="MXM156" s="21"/>
      <c r="MXN156" s="21"/>
      <c r="MXO156" s="21"/>
      <c r="MXP156" s="21"/>
      <c r="MXQ156" s="21"/>
      <c r="MXR156" s="21"/>
      <c r="MXS156" s="21"/>
      <c r="MXT156" s="21"/>
      <c r="MXU156" s="21"/>
      <c r="MXV156" s="21"/>
      <c r="MXW156" s="21"/>
      <c r="MXX156" s="21"/>
      <c r="MXY156" s="21"/>
      <c r="MXZ156" s="21"/>
      <c r="MYA156" s="21"/>
      <c r="MYB156" s="21"/>
      <c r="MYC156" s="21"/>
      <c r="MYD156" s="21"/>
      <c r="MYE156" s="21"/>
      <c r="MYF156" s="21"/>
      <c r="MYG156" s="21"/>
      <c r="MYH156" s="21"/>
      <c r="MYI156" s="21"/>
      <c r="MYJ156" s="21"/>
      <c r="MYK156" s="21"/>
      <c r="MYL156" s="21"/>
      <c r="MYM156" s="21"/>
      <c r="MYN156" s="21"/>
      <c r="MYO156" s="21"/>
      <c r="MYP156" s="21"/>
      <c r="MYQ156" s="21"/>
      <c r="MYR156" s="21"/>
      <c r="MYS156" s="21"/>
      <c r="MYT156" s="21"/>
      <c r="MYU156" s="21"/>
      <c r="MYV156" s="21"/>
      <c r="MYW156" s="21"/>
      <c r="MYX156" s="21"/>
      <c r="MYY156" s="21"/>
      <c r="MYZ156" s="21"/>
      <c r="MZA156" s="21"/>
      <c r="MZB156" s="21"/>
      <c r="MZC156" s="21"/>
      <c r="MZD156" s="21"/>
      <c r="MZE156" s="21"/>
      <c r="MZF156" s="21"/>
      <c r="MZG156" s="21"/>
      <c r="MZH156" s="21"/>
      <c r="MZI156" s="21"/>
      <c r="MZJ156" s="21"/>
      <c r="MZK156" s="21"/>
      <c r="MZL156" s="21"/>
      <c r="MZM156" s="21"/>
      <c r="MZN156" s="21"/>
      <c r="MZO156" s="21"/>
      <c r="MZP156" s="21"/>
      <c r="MZQ156" s="21"/>
      <c r="MZR156" s="21"/>
      <c r="MZS156" s="21"/>
      <c r="MZT156" s="21"/>
      <c r="MZU156" s="21"/>
      <c r="MZV156" s="21"/>
      <c r="MZW156" s="21"/>
      <c r="MZX156" s="21"/>
      <c r="MZY156" s="21"/>
      <c r="MZZ156" s="21"/>
      <c r="NAA156" s="21"/>
      <c r="NAB156" s="21"/>
      <c r="NAC156" s="21"/>
      <c r="NAD156" s="21"/>
      <c r="NAE156" s="21"/>
      <c r="NAF156" s="21"/>
      <c r="NAG156" s="21"/>
      <c r="NAH156" s="21"/>
      <c r="NAI156" s="21"/>
      <c r="NAJ156" s="21"/>
      <c r="NAK156" s="21"/>
      <c r="NAL156" s="21"/>
      <c r="NAM156" s="21"/>
      <c r="NAN156" s="21"/>
      <c r="NAO156" s="21"/>
      <c r="NAP156" s="21"/>
      <c r="NAQ156" s="21"/>
      <c r="NAR156" s="21"/>
      <c r="NAS156" s="21"/>
      <c r="NAT156" s="21"/>
      <c r="NAU156" s="21"/>
      <c r="NAV156" s="21"/>
      <c r="NAW156" s="21"/>
      <c r="NAX156" s="21"/>
      <c r="NAY156" s="21"/>
      <c r="NAZ156" s="21"/>
      <c r="NBA156" s="21"/>
      <c r="NBB156" s="21"/>
      <c r="NBC156" s="21"/>
      <c r="NBD156" s="21"/>
      <c r="NBE156" s="21"/>
      <c r="NBF156" s="21"/>
      <c r="NBG156" s="21"/>
      <c r="NBH156" s="21"/>
      <c r="NBI156" s="21"/>
      <c r="NBJ156" s="21"/>
      <c r="NBK156" s="21"/>
      <c r="NBL156" s="21"/>
      <c r="NBM156" s="21"/>
      <c r="NBN156" s="21"/>
      <c r="NBO156" s="21"/>
      <c r="NBP156" s="21"/>
      <c r="NBQ156" s="21"/>
      <c r="NBR156" s="21"/>
      <c r="NBS156" s="21"/>
      <c r="NBT156" s="21"/>
      <c r="NBU156" s="21"/>
      <c r="NBV156" s="21"/>
      <c r="NBW156" s="21"/>
      <c r="NBX156" s="21"/>
      <c r="NBY156" s="21"/>
      <c r="NBZ156" s="21"/>
      <c r="NCA156" s="21"/>
      <c r="NCB156" s="21"/>
      <c r="NCC156" s="21"/>
      <c r="NCD156" s="21"/>
      <c r="NCE156" s="21"/>
      <c r="NCF156" s="21"/>
      <c r="NCG156" s="21"/>
      <c r="NCH156" s="21"/>
      <c r="NCI156" s="21"/>
      <c r="NCJ156" s="21"/>
      <c r="NCK156" s="21"/>
      <c r="NCL156" s="21"/>
      <c r="NCM156" s="21"/>
      <c r="NCN156" s="21"/>
      <c r="NCO156" s="21"/>
      <c r="NCP156" s="21"/>
      <c r="NCQ156" s="21"/>
      <c r="NCR156" s="21"/>
      <c r="NCS156" s="21"/>
      <c r="NCT156" s="21"/>
      <c r="NCU156" s="21"/>
      <c r="NCV156" s="21"/>
      <c r="NCW156" s="21"/>
      <c r="NCX156" s="21"/>
      <c r="NCY156" s="21"/>
      <c r="NCZ156" s="21"/>
      <c r="NDA156" s="21"/>
      <c r="NDB156" s="21"/>
      <c r="NDC156" s="21"/>
      <c r="NDD156" s="21"/>
      <c r="NDE156" s="21"/>
      <c r="NDF156" s="21"/>
      <c r="NDG156" s="21"/>
      <c r="NDH156" s="21"/>
      <c r="NDI156" s="21"/>
      <c r="NDJ156" s="21"/>
      <c r="NDK156" s="21"/>
      <c r="NDL156" s="21"/>
      <c r="NDM156" s="21"/>
      <c r="NDN156" s="21"/>
      <c r="NDO156" s="21"/>
      <c r="NDP156" s="21"/>
      <c r="NDQ156" s="21"/>
      <c r="NDR156" s="21"/>
      <c r="NDS156" s="21"/>
      <c r="NDT156" s="21"/>
      <c r="NDU156" s="21"/>
      <c r="NDV156" s="21"/>
      <c r="NDW156" s="21"/>
      <c r="NDX156" s="21"/>
      <c r="NDY156" s="21"/>
      <c r="NDZ156" s="21"/>
      <c r="NEA156" s="21"/>
      <c r="NEB156" s="21"/>
      <c r="NEC156" s="21"/>
      <c r="NED156" s="21"/>
      <c r="NEE156" s="21"/>
      <c r="NEF156" s="21"/>
      <c r="NEG156" s="21"/>
      <c r="NEH156" s="21"/>
      <c r="NEI156" s="21"/>
      <c r="NEJ156" s="21"/>
      <c r="NEK156" s="21"/>
      <c r="NEL156" s="21"/>
      <c r="NEM156" s="21"/>
      <c r="NEN156" s="21"/>
      <c r="NEO156" s="21"/>
      <c r="NEP156" s="21"/>
      <c r="NEQ156" s="21"/>
      <c r="NER156" s="21"/>
      <c r="NES156" s="21"/>
      <c r="NET156" s="21"/>
      <c r="NEU156" s="21"/>
      <c r="NEV156" s="21"/>
      <c r="NEW156" s="21"/>
      <c r="NEX156" s="21"/>
      <c r="NEY156" s="21"/>
      <c r="NEZ156" s="21"/>
      <c r="NFA156" s="21"/>
      <c r="NFB156" s="21"/>
      <c r="NFC156" s="21"/>
      <c r="NFD156" s="21"/>
      <c r="NFE156" s="21"/>
      <c r="NFF156" s="21"/>
      <c r="NFG156" s="21"/>
      <c r="NFH156" s="21"/>
      <c r="NFI156" s="21"/>
      <c r="NFJ156" s="21"/>
      <c r="NFK156" s="21"/>
      <c r="NFL156" s="21"/>
      <c r="NFM156" s="21"/>
      <c r="NFN156" s="21"/>
      <c r="NFO156" s="21"/>
      <c r="NFP156" s="21"/>
      <c r="NFQ156" s="21"/>
      <c r="NFR156" s="21"/>
      <c r="NFS156" s="21"/>
      <c r="NFT156" s="21"/>
      <c r="NFU156" s="21"/>
      <c r="NFV156" s="21"/>
      <c r="NFW156" s="21"/>
      <c r="NFX156" s="21"/>
      <c r="NFY156" s="21"/>
      <c r="NFZ156" s="21"/>
      <c r="NGA156" s="21"/>
      <c r="NGB156" s="21"/>
      <c r="NGC156" s="21"/>
      <c r="NGD156" s="21"/>
      <c r="NGE156" s="21"/>
      <c r="NGF156" s="21"/>
      <c r="NGG156" s="21"/>
      <c r="NGH156" s="21"/>
      <c r="NGI156" s="21"/>
      <c r="NGJ156" s="21"/>
      <c r="NGK156" s="21"/>
      <c r="NGL156" s="21"/>
      <c r="NGM156" s="21"/>
      <c r="NGN156" s="21"/>
      <c r="NGO156" s="21"/>
      <c r="NGP156" s="21"/>
      <c r="NGQ156" s="21"/>
      <c r="NGR156" s="21"/>
      <c r="NGS156" s="21"/>
      <c r="NGT156" s="21"/>
      <c r="NGU156" s="21"/>
      <c r="NGV156" s="21"/>
      <c r="NGW156" s="21"/>
      <c r="NGX156" s="21"/>
      <c r="NGY156" s="21"/>
      <c r="NGZ156" s="21"/>
      <c r="NHA156" s="21"/>
      <c r="NHB156" s="21"/>
      <c r="NHC156" s="21"/>
      <c r="NHD156" s="21"/>
      <c r="NHE156" s="21"/>
      <c r="NHF156" s="21"/>
      <c r="NHG156" s="21"/>
      <c r="NHH156" s="21"/>
      <c r="NHI156" s="21"/>
      <c r="NHJ156" s="21"/>
      <c r="NHK156" s="21"/>
      <c r="NHL156" s="21"/>
      <c r="NHM156" s="21"/>
      <c r="NHN156" s="21"/>
      <c r="NHO156" s="21"/>
      <c r="NHP156" s="21"/>
      <c r="NHQ156" s="21"/>
      <c r="NHR156" s="21"/>
      <c r="NHS156" s="21"/>
      <c r="NHT156" s="21"/>
      <c r="NHU156" s="21"/>
      <c r="NHV156" s="21"/>
      <c r="NHW156" s="21"/>
      <c r="NHX156" s="21"/>
      <c r="NHY156" s="21"/>
      <c r="NHZ156" s="21"/>
      <c r="NIA156" s="21"/>
      <c r="NIB156" s="21"/>
      <c r="NIC156" s="21"/>
      <c r="NID156" s="21"/>
      <c r="NIE156" s="21"/>
      <c r="NIF156" s="21"/>
      <c r="NIG156" s="21"/>
      <c r="NIH156" s="21"/>
      <c r="NII156" s="21"/>
      <c r="NIJ156" s="21"/>
      <c r="NIK156" s="21"/>
      <c r="NIL156" s="21"/>
      <c r="NIM156" s="21"/>
      <c r="NIN156" s="21"/>
      <c r="NIO156" s="21"/>
      <c r="NIP156" s="21"/>
      <c r="NIQ156" s="21"/>
      <c r="NIR156" s="21"/>
      <c r="NIS156" s="21"/>
      <c r="NIT156" s="21"/>
      <c r="NIU156" s="21"/>
      <c r="NIV156" s="21"/>
      <c r="NIW156" s="21"/>
      <c r="NIX156" s="21"/>
      <c r="NIY156" s="21"/>
      <c r="NIZ156" s="21"/>
      <c r="NJA156" s="21"/>
      <c r="NJB156" s="21"/>
      <c r="NJC156" s="21"/>
      <c r="NJD156" s="21"/>
      <c r="NJE156" s="21"/>
      <c r="NJF156" s="21"/>
      <c r="NJG156" s="21"/>
      <c r="NJH156" s="21"/>
      <c r="NJI156" s="21"/>
      <c r="NJJ156" s="21"/>
      <c r="NJK156" s="21"/>
      <c r="NJL156" s="21"/>
      <c r="NJM156" s="21"/>
      <c r="NJN156" s="21"/>
      <c r="NJO156" s="21"/>
      <c r="NJP156" s="21"/>
      <c r="NJQ156" s="21"/>
      <c r="NJR156" s="21"/>
      <c r="NJS156" s="21"/>
      <c r="NJT156" s="21"/>
      <c r="NJU156" s="21"/>
      <c r="NJV156" s="21"/>
      <c r="NJW156" s="21"/>
      <c r="NJX156" s="21"/>
      <c r="NJY156" s="21"/>
      <c r="NJZ156" s="21"/>
      <c r="NKA156" s="21"/>
      <c r="NKB156" s="21"/>
      <c r="NKC156" s="21"/>
      <c r="NKD156" s="21"/>
      <c r="NKE156" s="21"/>
      <c r="NKF156" s="21"/>
      <c r="NKG156" s="21"/>
      <c r="NKH156" s="21"/>
      <c r="NKI156" s="21"/>
      <c r="NKJ156" s="21"/>
      <c r="NKK156" s="21"/>
      <c r="NKL156" s="21"/>
      <c r="NKM156" s="21"/>
      <c r="NKN156" s="21"/>
      <c r="NKO156" s="21"/>
      <c r="NKP156" s="21"/>
      <c r="NKQ156" s="21"/>
      <c r="NKR156" s="21"/>
      <c r="NKS156" s="21"/>
      <c r="NKT156" s="21"/>
      <c r="NKU156" s="21"/>
      <c r="NKV156" s="21"/>
      <c r="NKW156" s="21"/>
      <c r="NKX156" s="21"/>
      <c r="NKY156" s="21"/>
      <c r="NKZ156" s="21"/>
      <c r="NLA156" s="21"/>
      <c r="NLB156" s="21"/>
      <c r="NLC156" s="21"/>
      <c r="NLD156" s="21"/>
      <c r="NLE156" s="21"/>
      <c r="NLF156" s="21"/>
      <c r="NLG156" s="21"/>
      <c r="NLH156" s="21"/>
      <c r="NLI156" s="21"/>
      <c r="NLJ156" s="21"/>
      <c r="NLK156" s="21"/>
      <c r="NLL156" s="21"/>
      <c r="NLM156" s="21"/>
      <c r="NLN156" s="21"/>
      <c r="NLO156" s="21"/>
      <c r="NLP156" s="21"/>
      <c r="NLQ156" s="21"/>
      <c r="NLR156" s="21"/>
      <c r="NLS156" s="21"/>
      <c r="NLT156" s="21"/>
      <c r="NLU156" s="21"/>
      <c r="NLV156" s="21"/>
      <c r="NLW156" s="21"/>
      <c r="NLX156" s="21"/>
      <c r="NLY156" s="21"/>
      <c r="NLZ156" s="21"/>
      <c r="NMA156" s="21"/>
      <c r="NMB156" s="21"/>
      <c r="NMC156" s="21"/>
      <c r="NMD156" s="21"/>
      <c r="NME156" s="21"/>
      <c r="NMF156" s="21"/>
      <c r="NMG156" s="21"/>
      <c r="NMH156" s="21"/>
      <c r="NMI156" s="21"/>
      <c r="NMJ156" s="21"/>
      <c r="NMK156" s="21"/>
      <c r="NML156" s="21"/>
      <c r="NMM156" s="21"/>
      <c r="NMN156" s="21"/>
      <c r="NMO156" s="21"/>
      <c r="NMP156" s="21"/>
      <c r="NMQ156" s="21"/>
      <c r="NMR156" s="21"/>
      <c r="NMS156" s="21"/>
      <c r="NMT156" s="21"/>
      <c r="NMU156" s="21"/>
      <c r="NMV156" s="21"/>
      <c r="NMW156" s="21"/>
      <c r="NMX156" s="21"/>
      <c r="NMY156" s="21"/>
      <c r="NMZ156" s="21"/>
      <c r="NNA156" s="21"/>
      <c r="NNB156" s="21"/>
      <c r="NNC156" s="21"/>
      <c r="NND156" s="21"/>
      <c r="NNE156" s="21"/>
      <c r="NNF156" s="21"/>
      <c r="NNG156" s="21"/>
      <c r="NNH156" s="21"/>
      <c r="NNI156" s="21"/>
      <c r="NNJ156" s="21"/>
      <c r="NNK156" s="21"/>
      <c r="NNL156" s="21"/>
      <c r="NNM156" s="21"/>
      <c r="NNN156" s="21"/>
      <c r="NNO156" s="21"/>
      <c r="NNP156" s="21"/>
      <c r="NNQ156" s="21"/>
      <c r="NNR156" s="21"/>
      <c r="NNS156" s="21"/>
      <c r="NNT156" s="21"/>
      <c r="NNU156" s="21"/>
      <c r="NNV156" s="21"/>
      <c r="NNW156" s="21"/>
      <c r="NNX156" s="21"/>
      <c r="NNY156" s="21"/>
      <c r="NNZ156" s="21"/>
      <c r="NOA156" s="21"/>
      <c r="NOB156" s="21"/>
      <c r="NOC156" s="21"/>
      <c r="NOD156" s="21"/>
      <c r="NOE156" s="21"/>
      <c r="NOF156" s="21"/>
      <c r="NOG156" s="21"/>
      <c r="NOH156" s="21"/>
      <c r="NOI156" s="21"/>
      <c r="NOJ156" s="21"/>
      <c r="NOK156" s="21"/>
      <c r="NOL156" s="21"/>
      <c r="NOM156" s="21"/>
      <c r="NON156" s="21"/>
      <c r="NOO156" s="21"/>
      <c r="NOP156" s="21"/>
      <c r="NOQ156" s="21"/>
      <c r="NOR156" s="21"/>
      <c r="NOS156" s="21"/>
      <c r="NOT156" s="21"/>
      <c r="NOU156" s="21"/>
      <c r="NOV156" s="21"/>
      <c r="NOW156" s="21"/>
      <c r="NOX156" s="21"/>
      <c r="NOY156" s="21"/>
      <c r="NOZ156" s="21"/>
      <c r="NPA156" s="21"/>
      <c r="NPB156" s="21"/>
      <c r="NPC156" s="21"/>
      <c r="NPD156" s="21"/>
      <c r="NPE156" s="21"/>
      <c r="NPF156" s="21"/>
      <c r="NPG156" s="21"/>
      <c r="NPH156" s="21"/>
      <c r="NPI156" s="21"/>
      <c r="NPJ156" s="21"/>
      <c r="NPK156" s="21"/>
      <c r="NPL156" s="21"/>
      <c r="NPM156" s="21"/>
      <c r="NPN156" s="21"/>
      <c r="NPO156" s="21"/>
      <c r="NPP156" s="21"/>
      <c r="NPQ156" s="21"/>
      <c r="NPR156" s="21"/>
      <c r="NPS156" s="21"/>
      <c r="NPT156" s="21"/>
      <c r="NPU156" s="21"/>
      <c r="NPV156" s="21"/>
      <c r="NPW156" s="21"/>
      <c r="NPX156" s="21"/>
      <c r="NPY156" s="21"/>
      <c r="NPZ156" s="21"/>
      <c r="NQA156" s="21"/>
      <c r="NQB156" s="21"/>
      <c r="NQC156" s="21"/>
      <c r="NQD156" s="21"/>
      <c r="NQE156" s="21"/>
      <c r="NQF156" s="21"/>
      <c r="NQG156" s="21"/>
      <c r="NQH156" s="21"/>
      <c r="NQI156" s="21"/>
      <c r="NQJ156" s="21"/>
      <c r="NQK156" s="21"/>
      <c r="NQL156" s="21"/>
      <c r="NQM156" s="21"/>
      <c r="NQN156" s="21"/>
      <c r="NQO156" s="21"/>
      <c r="NQP156" s="21"/>
      <c r="NQQ156" s="21"/>
      <c r="NQR156" s="21"/>
      <c r="NQS156" s="21"/>
      <c r="NQT156" s="21"/>
      <c r="NQU156" s="21"/>
      <c r="NQV156" s="21"/>
      <c r="NQW156" s="21"/>
      <c r="NQX156" s="21"/>
      <c r="NQY156" s="21"/>
      <c r="NQZ156" s="21"/>
      <c r="NRA156" s="21"/>
      <c r="NRB156" s="21"/>
      <c r="NRC156" s="21"/>
      <c r="NRD156" s="21"/>
      <c r="NRE156" s="21"/>
      <c r="NRF156" s="21"/>
      <c r="NRG156" s="21"/>
      <c r="NRH156" s="21"/>
      <c r="NRI156" s="21"/>
      <c r="NRJ156" s="21"/>
      <c r="NRK156" s="21"/>
      <c r="NRL156" s="21"/>
      <c r="NRM156" s="21"/>
      <c r="NRN156" s="21"/>
      <c r="NRO156" s="21"/>
      <c r="NRP156" s="21"/>
      <c r="NRQ156" s="21"/>
      <c r="NRR156" s="21"/>
      <c r="NRS156" s="21"/>
      <c r="NRT156" s="21"/>
      <c r="NRU156" s="21"/>
      <c r="NRV156" s="21"/>
      <c r="NRW156" s="21"/>
      <c r="NRX156" s="21"/>
      <c r="NRY156" s="21"/>
      <c r="NRZ156" s="21"/>
      <c r="NSA156" s="21"/>
      <c r="NSB156" s="21"/>
      <c r="NSC156" s="21"/>
      <c r="NSD156" s="21"/>
      <c r="NSE156" s="21"/>
      <c r="NSF156" s="21"/>
      <c r="NSG156" s="21"/>
      <c r="NSH156" s="21"/>
      <c r="NSI156" s="21"/>
      <c r="NSJ156" s="21"/>
      <c r="NSK156" s="21"/>
      <c r="NSL156" s="21"/>
      <c r="NSM156" s="21"/>
      <c r="NSN156" s="21"/>
      <c r="NSO156" s="21"/>
      <c r="NSP156" s="21"/>
      <c r="NSQ156" s="21"/>
      <c r="NSR156" s="21"/>
      <c r="NSS156" s="21"/>
      <c r="NST156" s="21"/>
      <c r="NSU156" s="21"/>
      <c r="NSV156" s="21"/>
      <c r="NSW156" s="21"/>
      <c r="NSX156" s="21"/>
      <c r="NSY156" s="21"/>
      <c r="NSZ156" s="21"/>
      <c r="NTA156" s="21"/>
      <c r="NTB156" s="21"/>
      <c r="NTC156" s="21"/>
      <c r="NTD156" s="21"/>
      <c r="NTE156" s="21"/>
      <c r="NTF156" s="21"/>
      <c r="NTG156" s="21"/>
      <c r="NTH156" s="21"/>
      <c r="NTI156" s="21"/>
      <c r="NTJ156" s="21"/>
      <c r="NTK156" s="21"/>
      <c r="NTL156" s="21"/>
      <c r="NTM156" s="21"/>
      <c r="NTN156" s="21"/>
      <c r="NTO156" s="21"/>
      <c r="NTP156" s="21"/>
      <c r="NTQ156" s="21"/>
      <c r="NTR156" s="21"/>
      <c r="NTS156" s="21"/>
      <c r="NTT156" s="21"/>
      <c r="NTU156" s="21"/>
      <c r="NTV156" s="21"/>
      <c r="NTW156" s="21"/>
      <c r="NTX156" s="21"/>
      <c r="NTY156" s="21"/>
      <c r="NTZ156" s="21"/>
      <c r="NUA156" s="21"/>
      <c r="NUB156" s="21"/>
      <c r="NUC156" s="21"/>
      <c r="NUD156" s="21"/>
      <c r="NUE156" s="21"/>
      <c r="NUF156" s="21"/>
      <c r="NUG156" s="21"/>
      <c r="NUH156" s="21"/>
      <c r="NUI156" s="21"/>
      <c r="NUJ156" s="21"/>
      <c r="NUK156" s="21"/>
      <c r="NUL156" s="21"/>
      <c r="NUM156" s="21"/>
      <c r="NUN156" s="21"/>
      <c r="NUO156" s="21"/>
      <c r="NUP156" s="21"/>
      <c r="NUQ156" s="21"/>
      <c r="NUR156" s="21"/>
      <c r="NUS156" s="21"/>
      <c r="NUT156" s="21"/>
      <c r="NUU156" s="21"/>
      <c r="NUV156" s="21"/>
      <c r="NUW156" s="21"/>
      <c r="NUX156" s="21"/>
      <c r="NUY156" s="21"/>
      <c r="NUZ156" s="21"/>
      <c r="NVA156" s="21"/>
      <c r="NVB156" s="21"/>
      <c r="NVC156" s="21"/>
      <c r="NVD156" s="21"/>
      <c r="NVE156" s="21"/>
      <c r="NVF156" s="21"/>
      <c r="NVG156" s="21"/>
      <c r="NVH156" s="21"/>
      <c r="NVI156" s="21"/>
      <c r="NVJ156" s="21"/>
      <c r="NVK156" s="21"/>
      <c r="NVL156" s="21"/>
      <c r="NVM156" s="21"/>
      <c r="NVN156" s="21"/>
      <c r="NVO156" s="21"/>
      <c r="NVP156" s="21"/>
      <c r="NVQ156" s="21"/>
      <c r="NVR156" s="21"/>
      <c r="NVS156" s="21"/>
      <c r="NVT156" s="21"/>
      <c r="NVU156" s="21"/>
      <c r="NVV156" s="21"/>
      <c r="NVW156" s="21"/>
      <c r="NVX156" s="21"/>
      <c r="NVY156" s="21"/>
      <c r="NVZ156" s="21"/>
      <c r="NWA156" s="21"/>
      <c r="NWB156" s="21"/>
      <c r="NWC156" s="21"/>
      <c r="NWD156" s="21"/>
      <c r="NWE156" s="21"/>
      <c r="NWF156" s="21"/>
      <c r="NWG156" s="21"/>
      <c r="NWH156" s="21"/>
      <c r="NWI156" s="21"/>
      <c r="NWJ156" s="21"/>
      <c r="NWK156" s="21"/>
      <c r="NWL156" s="21"/>
      <c r="NWM156" s="21"/>
      <c r="NWN156" s="21"/>
      <c r="NWO156" s="21"/>
      <c r="NWP156" s="21"/>
      <c r="NWQ156" s="21"/>
      <c r="NWR156" s="21"/>
      <c r="NWS156" s="21"/>
      <c r="NWT156" s="21"/>
      <c r="NWU156" s="21"/>
      <c r="NWV156" s="21"/>
      <c r="NWW156" s="21"/>
      <c r="NWX156" s="21"/>
      <c r="NWY156" s="21"/>
      <c r="NWZ156" s="21"/>
      <c r="NXA156" s="21"/>
      <c r="NXB156" s="21"/>
      <c r="NXC156" s="21"/>
      <c r="NXD156" s="21"/>
      <c r="NXE156" s="21"/>
      <c r="NXF156" s="21"/>
      <c r="NXG156" s="21"/>
      <c r="NXH156" s="21"/>
      <c r="NXI156" s="21"/>
      <c r="NXJ156" s="21"/>
      <c r="NXK156" s="21"/>
      <c r="NXL156" s="21"/>
      <c r="NXM156" s="21"/>
      <c r="NXN156" s="21"/>
      <c r="NXO156" s="21"/>
      <c r="NXP156" s="21"/>
      <c r="NXQ156" s="21"/>
      <c r="NXR156" s="21"/>
      <c r="NXS156" s="21"/>
      <c r="NXT156" s="21"/>
      <c r="NXU156" s="21"/>
      <c r="NXV156" s="21"/>
      <c r="NXW156" s="21"/>
      <c r="NXX156" s="21"/>
      <c r="NXY156" s="21"/>
      <c r="NXZ156" s="21"/>
      <c r="NYA156" s="21"/>
      <c r="NYB156" s="21"/>
      <c r="NYC156" s="21"/>
      <c r="NYD156" s="21"/>
      <c r="NYE156" s="21"/>
      <c r="NYF156" s="21"/>
      <c r="NYG156" s="21"/>
      <c r="NYH156" s="21"/>
      <c r="NYI156" s="21"/>
      <c r="NYJ156" s="21"/>
      <c r="NYK156" s="21"/>
      <c r="NYL156" s="21"/>
      <c r="NYM156" s="21"/>
      <c r="NYN156" s="21"/>
      <c r="NYO156" s="21"/>
      <c r="NYP156" s="21"/>
      <c r="NYQ156" s="21"/>
      <c r="NYR156" s="21"/>
      <c r="NYS156" s="21"/>
      <c r="NYT156" s="21"/>
      <c r="NYU156" s="21"/>
      <c r="NYV156" s="21"/>
      <c r="NYW156" s="21"/>
      <c r="NYX156" s="21"/>
      <c r="NYY156" s="21"/>
      <c r="NYZ156" s="21"/>
      <c r="NZA156" s="21"/>
      <c r="NZB156" s="21"/>
      <c r="NZC156" s="21"/>
      <c r="NZD156" s="21"/>
      <c r="NZE156" s="21"/>
      <c r="NZF156" s="21"/>
      <c r="NZG156" s="21"/>
      <c r="NZH156" s="21"/>
      <c r="NZI156" s="21"/>
      <c r="NZJ156" s="21"/>
      <c r="NZK156" s="21"/>
      <c r="NZL156" s="21"/>
      <c r="NZM156" s="21"/>
      <c r="NZN156" s="21"/>
      <c r="NZO156" s="21"/>
      <c r="NZP156" s="21"/>
      <c r="NZQ156" s="21"/>
      <c r="NZR156" s="21"/>
      <c r="NZS156" s="21"/>
      <c r="NZT156" s="21"/>
      <c r="NZU156" s="21"/>
      <c r="NZV156" s="21"/>
      <c r="NZW156" s="21"/>
      <c r="NZX156" s="21"/>
      <c r="NZY156" s="21"/>
      <c r="NZZ156" s="21"/>
      <c r="OAA156" s="21"/>
      <c r="OAB156" s="21"/>
      <c r="OAC156" s="21"/>
      <c r="OAD156" s="21"/>
      <c r="OAE156" s="21"/>
      <c r="OAF156" s="21"/>
      <c r="OAG156" s="21"/>
      <c r="OAH156" s="21"/>
      <c r="OAI156" s="21"/>
      <c r="OAJ156" s="21"/>
      <c r="OAK156" s="21"/>
      <c r="OAL156" s="21"/>
      <c r="OAM156" s="21"/>
      <c r="OAN156" s="21"/>
      <c r="OAO156" s="21"/>
      <c r="OAP156" s="21"/>
      <c r="OAQ156" s="21"/>
      <c r="OAR156" s="21"/>
      <c r="OAS156" s="21"/>
      <c r="OAT156" s="21"/>
      <c r="OAU156" s="21"/>
      <c r="OAV156" s="21"/>
      <c r="OAW156" s="21"/>
      <c r="OAX156" s="21"/>
      <c r="OAY156" s="21"/>
      <c r="OAZ156" s="21"/>
      <c r="OBA156" s="21"/>
      <c r="OBB156" s="21"/>
      <c r="OBC156" s="21"/>
      <c r="OBD156" s="21"/>
      <c r="OBE156" s="21"/>
      <c r="OBF156" s="21"/>
      <c r="OBG156" s="21"/>
      <c r="OBH156" s="21"/>
      <c r="OBI156" s="21"/>
      <c r="OBJ156" s="21"/>
      <c r="OBK156" s="21"/>
      <c r="OBL156" s="21"/>
      <c r="OBM156" s="21"/>
      <c r="OBN156" s="21"/>
      <c r="OBO156" s="21"/>
      <c r="OBP156" s="21"/>
      <c r="OBQ156" s="21"/>
      <c r="OBR156" s="21"/>
      <c r="OBS156" s="21"/>
      <c r="OBT156" s="21"/>
      <c r="OBU156" s="21"/>
      <c r="OBV156" s="21"/>
      <c r="OBW156" s="21"/>
      <c r="OBX156" s="21"/>
      <c r="OBY156" s="21"/>
      <c r="OBZ156" s="21"/>
      <c r="OCA156" s="21"/>
      <c r="OCB156" s="21"/>
      <c r="OCC156" s="21"/>
      <c r="OCD156" s="21"/>
      <c r="OCE156" s="21"/>
      <c r="OCF156" s="21"/>
      <c r="OCG156" s="21"/>
      <c r="OCH156" s="21"/>
      <c r="OCI156" s="21"/>
      <c r="OCJ156" s="21"/>
      <c r="OCK156" s="21"/>
      <c r="OCL156" s="21"/>
      <c r="OCM156" s="21"/>
      <c r="OCN156" s="21"/>
      <c r="OCO156" s="21"/>
      <c r="OCP156" s="21"/>
      <c r="OCQ156" s="21"/>
      <c r="OCR156" s="21"/>
      <c r="OCS156" s="21"/>
      <c r="OCT156" s="21"/>
      <c r="OCU156" s="21"/>
      <c r="OCV156" s="21"/>
      <c r="OCW156" s="21"/>
      <c r="OCX156" s="21"/>
      <c r="OCY156" s="21"/>
      <c r="OCZ156" s="21"/>
      <c r="ODA156" s="21"/>
      <c r="ODB156" s="21"/>
      <c r="ODC156" s="21"/>
      <c r="ODD156" s="21"/>
      <c r="ODE156" s="21"/>
      <c r="ODF156" s="21"/>
      <c r="ODG156" s="21"/>
      <c r="ODH156" s="21"/>
      <c r="ODI156" s="21"/>
      <c r="ODJ156" s="21"/>
      <c r="ODK156" s="21"/>
      <c r="ODL156" s="21"/>
      <c r="ODM156" s="21"/>
      <c r="ODN156" s="21"/>
      <c r="ODO156" s="21"/>
      <c r="ODP156" s="21"/>
      <c r="ODQ156" s="21"/>
      <c r="ODR156" s="21"/>
      <c r="ODS156" s="21"/>
      <c r="ODT156" s="21"/>
      <c r="ODU156" s="21"/>
      <c r="ODV156" s="21"/>
      <c r="ODW156" s="21"/>
      <c r="ODX156" s="21"/>
      <c r="ODY156" s="21"/>
      <c r="ODZ156" s="21"/>
      <c r="OEA156" s="21"/>
      <c r="OEB156" s="21"/>
      <c r="OEC156" s="21"/>
      <c r="OED156" s="21"/>
      <c r="OEE156" s="21"/>
      <c r="OEF156" s="21"/>
      <c r="OEG156" s="21"/>
      <c r="OEH156" s="21"/>
      <c r="OEI156" s="21"/>
      <c r="OEJ156" s="21"/>
      <c r="OEK156" s="21"/>
      <c r="OEL156" s="21"/>
      <c r="OEM156" s="21"/>
      <c r="OEN156" s="21"/>
      <c r="OEO156" s="21"/>
      <c r="OEP156" s="21"/>
      <c r="OEQ156" s="21"/>
      <c r="OER156" s="21"/>
      <c r="OES156" s="21"/>
      <c r="OET156" s="21"/>
      <c r="OEU156" s="21"/>
      <c r="OEV156" s="21"/>
      <c r="OEW156" s="21"/>
      <c r="OEX156" s="21"/>
      <c r="OEY156" s="21"/>
      <c r="OEZ156" s="21"/>
      <c r="OFA156" s="21"/>
      <c r="OFB156" s="21"/>
      <c r="OFC156" s="21"/>
      <c r="OFD156" s="21"/>
      <c r="OFE156" s="21"/>
      <c r="OFF156" s="21"/>
      <c r="OFG156" s="21"/>
      <c r="OFH156" s="21"/>
      <c r="OFI156" s="21"/>
      <c r="OFJ156" s="21"/>
      <c r="OFK156" s="21"/>
      <c r="OFL156" s="21"/>
      <c r="OFM156" s="21"/>
      <c r="OFN156" s="21"/>
      <c r="OFO156" s="21"/>
      <c r="OFP156" s="21"/>
      <c r="OFQ156" s="21"/>
      <c r="OFR156" s="21"/>
      <c r="OFS156" s="21"/>
      <c r="OFT156" s="21"/>
      <c r="OFU156" s="21"/>
      <c r="OFV156" s="21"/>
      <c r="OFW156" s="21"/>
      <c r="OFX156" s="21"/>
      <c r="OFY156" s="21"/>
      <c r="OFZ156" s="21"/>
      <c r="OGA156" s="21"/>
      <c r="OGB156" s="21"/>
      <c r="OGC156" s="21"/>
      <c r="OGD156" s="21"/>
      <c r="OGE156" s="21"/>
      <c r="OGF156" s="21"/>
      <c r="OGG156" s="21"/>
      <c r="OGH156" s="21"/>
      <c r="OGI156" s="21"/>
      <c r="OGJ156" s="21"/>
      <c r="OGK156" s="21"/>
      <c r="OGL156" s="21"/>
      <c r="OGM156" s="21"/>
      <c r="OGN156" s="21"/>
      <c r="OGO156" s="21"/>
      <c r="OGP156" s="21"/>
      <c r="OGQ156" s="21"/>
      <c r="OGR156" s="21"/>
      <c r="OGS156" s="21"/>
      <c r="OGT156" s="21"/>
      <c r="OGU156" s="21"/>
      <c r="OGV156" s="21"/>
      <c r="OGW156" s="21"/>
      <c r="OGX156" s="21"/>
      <c r="OGY156" s="21"/>
      <c r="OGZ156" s="21"/>
      <c r="OHA156" s="21"/>
      <c r="OHB156" s="21"/>
      <c r="OHC156" s="21"/>
      <c r="OHD156" s="21"/>
      <c r="OHE156" s="21"/>
      <c r="OHF156" s="21"/>
      <c r="OHG156" s="21"/>
      <c r="OHH156" s="21"/>
      <c r="OHI156" s="21"/>
      <c r="OHJ156" s="21"/>
      <c r="OHK156" s="21"/>
      <c r="OHL156" s="21"/>
      <c r="OHM156" s="21"/>
      <c r="OHN156" s="21"/>
      <c r="OHO156" s="21"/>
      <c r="OHP156" s="21"/>
      <c r="OHQ156" s="21"/>
      <c r="OHR156" s="21"/>
      <c r="OHS156" s="21"/>
      <c r="OHT156" s="21"/>
      <c r="OHU156" s="21"/>
      <c r="OHV156" s="21"/>
      <c r="OHW156" s="21"/>
      <c r="OHX156" s="21"/>
      <c r="OHY156" s="21"/>
      <c r="OHZ156" s="21"/>
      <c r="OIA156" s="21"/>
      <c r="OIB156" s="21"/>
      <c r="OIC156" s="21"/>
      <c r="OID156" s="21"/>
      <c r="OIE156" s="21"/>
      <c r="OIF156" s="21"/>
      <c r="OIG156" s="21"/>
      <c r="OIH156" s="21"/>
      <c r="OII156" s="21"/>
      <c r="OIJ156" s="21"/>
      <c r="OIK156" s="21"/>
      <c r="OIL156" s="21"/>
      <c r="OIM156" s="21"/>
      <c r="OIN156" s="21"/>
      <c r="OIO156" s="21"/>
      <c r="OIP156" s="21"/>
      <c r="OIQ156" s="21"/>
      <c r="OIR156" s="21"/>
      <c r="OIS156" s="21"/>
      <c r="OIT156" s="21"/>
      <c r="OIU156" s="21"/>
      <c r="OIV156" s="21"/>
      <c r="OIW156" s="21"/>
      <c r="OIX156" s="21"/>
      <c r="OIY156" s="21"/>
      <c r="OIZ156" s="21"/>
      <c r="OJA156" s="21"/>
      <c r="OJB156" s="21"/>
      <c r="OJC156" s="21"/>
      <c r="OJD156" s="21"/>
      <c r="OJE156" s="21"/>
      <c r="OJF156" s="21"/>
      <c r="OJG156" s="21"/>
      <c r="OJH156" s="21"/>
      <c r="OJI156" s="21"/>
      <c r="OJJ156" s="21"/>
      <c r="OJK156" s="21"/>
      <c r="OJL156" s="21"/>
      <c r="OJM156" s="21"/>
      <c r="OJN156" s="21"/>
      <c r="OJO156" s="21"/>
      <c r="OJP156" s="21"/>
      <c r="OJQ156" s="21"/>
      <c r="OJR156" s="21"/>
      <c r="OJS156" s="21"/>
      <c r="OJT156" s="21"/>
      <c r="OJU156" s="21"/>
      <c r="OJV156" s="21"/>
      <c r="OJW156" s="21"/>
      <c r="OJX156" s="21"/>
      <c r="OJY156" s="21"/>
      <c r="OJZ156" s="21"/>
      <c r="OKA156" s="21"/>
      <c r="OKB156" s="21"/>
      <c r="OKC156" s="21"/>
      <c r="OKD156" s="21"/>
      <c r="OKE156" s="21"/>
      <c r="OKF156" s="21"/>
      <c r="OKG156" s="21"/>
      <c r="OKH156" s="21"/>
      <c r="OKI156" s="21"/>
      <c r="OKJ156" s="21"/>
      <c r="OKK156" s="21"/>
      <c r="OKL156" s="21"/>
      <c r="OKM156" s="21"/>
      <c r="OKN156" s="21"/>
      <c r="OKO156" s="21"/>
      <c r="OKP156" s="21"/>
      <c r="OKQ156" s="21"/>
      <c r="OKR156" s="21"/>
      <c r="OKS156" s="21"/>
      <c r="OKT156" s="21"/>
      <c r="OKU156" s="21"/>
      <c r="OKV156" s="21"/>
      <c r="OKW156" s="21"/>
      <c r="OKX156" s="21"/>
      <c r="OKY156" s="21"/>
      <c r="OKZ156" s="21"/>
      <c r="OLA156" s="21"/>
      <c r="OLB156" s="21"/>
      <c r="OLC156" s="21"/>
      <c r="OLD156" s="21"/>
      <c r="OLE156" s="21"/>
      <c r="OLF156" s="21"/>
      <c r="OLG156" s="21"/>
      <c r="OLH156" s="21"/>
      <c r="OLI156" s="21"/>
      <c r="OLJ156" s="21"/>
      <c r="OLK156" s="21"/>
      <c r="OLL156" s="21"/>
      <c r="OLM156" s="21"/>
      <c r="OLN156" s="21"/>
      <c r="OLO156" s="21"/>
      <c r="OLP156" s="21"/>
      <c r="OLQ156" s="21"/>
      <c r="OLR156" s="21"/>
      <c r="OLS156" s="21"/>
      <c r="OLT156" s="21"/>
      <c r="OLU156" s="21"/>
      <c r="OLV156" s="21"/>
      <c r="OLW156" s="21"/>
      <c r="OLX156" s="21"/>
      <c r="OLY156" s="21"/>
      <c r="OLZ156" s="21"/>
      <c r="OMA156" s="21"/>
      <c r="OMB156" s="21"/>
      <c r="OMC156" s="21"/>
      <c r="OMD156" s="21"/>
      <c r="OME156" s="21"/>
      <c r="OMF156" s="21"/>
      <c r="OMG156" s="21"/>
      <c r="OMH156" s="21"/>
      <c r="OMI156" s="21"/>
      <c r="OMJ156" s="21"/>
      <c r="OMK156" s="21"/>
      <c r="OML156" s="21"/>
      <c r="OMM156" s="21"/>
      <c r="OMN156" s="21"/>
      <c r="OMO156" s="21"/>
      <c r="OMP156" s="21"/>
      <c r="OMQ156" s="21"/>
      <c r="OMR156" s="21"/>
      <c r="OMS156" s="21"/>
      <c r="OMT156" s="21"/>
      <c r="OMU156" s="21"/>
      <c r="OMV156" s="21"/>
      <c r="OMW156" s="21"/>
      <c r="OMX156" s="21"/>
      <c r="OMY156" s="21"/>
      <c r="OMZ156" s="21"/>
      <c r="ONA156" s="21"/>
      <c r="ONB156" s="21"/>
      <c r="ONC156" s="21"/>
      <c r="OND156" s="21"/>
      <c r="ONE156" s="21"/>
      <c r="ONF156" s="21"/>
      <c r="ONG156" s="21"/>
      <c r="ONH156" s="21"/>
      <c r="ONI156" s="21"/>
      <c r="ONJ156" s="21"/>
      <c r="ONK156" s="21"/>
      <c r="ONL156" s="21"/>
      <c r="ONM156" s="21"/>
      <c r="ONN156" s="21"/>
      <c r="ONO156" s="21"/>
      <c r="ONP156" s="21"/>
      <c r="ONQ156" s="21"/>
      <c r="ONR156" s="21"/>
      <c r="ONS156" s="21"/>
      <c r="ONT156" s="21"/>
      <c r="ONU156" s="21"/>
      <c r="ONV156" s="21"/>
      <c r="ONW156" s="21"/>
      <c r="ONX156" s="21"/>
      <c r="ONY156" s="21"/>
      <c r="ONZ156" s="21"/>
      <c r="OOA156" s="21"/>
      <c r="OOB156" s="21"/>
      <c r="OOC156" s="21"/>
      <c r="OOD156" s="21"/>
      <c r="OOE156" s="21"/>
      <c r="OOF156" s="21"/>
      <c r="OOG156" s="21"/>
      <c r="OOH156" s="21"/>
      <c r="OOI156" s="21"/>
      <c r="OOJ156" s="21"/>
      <c r="OOK156" s="21"/>
      <c r="OOL156" s="21"/>
      <c r="OOM156" s="21"/>
      <c r="OON156" s="21"/>
      <c r="OOO156" s="21"/>
      <c r="OOP156" s="21"/>
      <c r="OOQ156" s="21"/>
      <c r="OOR156" s="21"/>
      <c r="OOS156" s="21"/>
      <c r="OOT156" s="21"/>
      <c r="OOU156" s="21"/>
      <c r="OOV156" s="21"/>
      <c r="OOW156" s="21"/>
      <c r="OOX156" s="21"/>
      <c r="OOY156" s="21"/>
      <c r="OOZ156" s="21"/>
      <c r="OPA156" s="21"/>
      <c r="OPB156" s="21"/>
      <c r="OPC156" s="21"/>
      <c r="OPD156" s="21"/>
      <c r="OPE156" s="21"/>
      <c r="OPF156" s="21"/>
      <c r="OPG156" s="21"/>
      <c r="OPH156" s="21"/>
      <c r="OPI156" s="21"/>
      <c r="OPJ156" s="21"/>
      <c r="OPK156" s="21"/>
      <c r="OPL156" s="21"/>
      <c r="OPM156" s="21"/>
      <c r="OPN156" s="21"/>
      <c r="OPO156" s="21"/>
      <c r="OPP156" s="21"/>
      <c r="OPQ156" s="21"/>
      <c r="OPR156" s="21"/>
      <c r="OPS156" s="21"/>
      <c r="OPT156" s="21"/>
      <c r="OPU156" s="21"/>
      <c r="OPV156" s="21"/>
      <c r="OPW156" s="21"/>
      <c r="OPX156" s="21"/>
      <c r="OPY156" s="21"/>
      <c r="OPZ156" s="21"/>
      <c r="OQA156" s="21"/>
      <c r="OQB156" s="21"/>
      <c r="OQC156" s="21"/>
      <c r="OQD156" s="21"/>
      <c r="OQE156" s="21"/>
      <c r="OQF156" s="21"/>
      <c r="OQG156" s="21"/>
      <c r="OQH156" s="21"/>
      <c r="OQI156" s="21"/>
      <c r="OQJ156" s="21"/>
      <c r="OQK156" s="21"/>
      <c r="OQL156" s="21"/>
      <c r="OQM156" s="21"/>
      <c r="OQN156" s="21"/>
      <c r="OQO156" s="21"/>
      <c r="OQP156" s="21"/>
      <c r="OQQ156" s="21"/>
      <c r="OQR156" s="21"/>
      <c r="OQS156" s="21"/>
      <c r="OQT156" s="21"/>
      <c r="OQU156" s="21"/>
      <c r="OQV156" s="21"/>
      <c r="OQW156" s="21"/>
      <c r="OQX156" s="21"/>
      <c r="OQY156" s="21"/>
      <c r="OQZ156" s="21"/>
      <c r="ORA156" s="21"/>
      <c r="ORB156" s="21"/>
      <c r="ORC156" s="21"/>
      <c r="ORD156" s="21"/>
      <c r="ORE156" s="21"/>
      <c r="ORF156" s="21"/>
      <c r="ORG156" s="21"/>
      <c r="ORH156" s="21"/>
      <c r="ORI156" s="21"/>
      <c r="ORJ156" s="21"/>
      <c r="ORK156" s="21"/>
      <c r="ORL156" s="21"/>
      <c r="ORM156" s="21"/>
      <c r="ORN156" s="21"/>
      <c r="ORO156" s="21"/>
      <c r="ORP156" s="21"/>
      <c r="ORQ156" s="21"/>
      <c r="ORR156" s="21"/>
      <c r="ORS156" s="21"/>
      <c r="ORT156" s="21"/>
      <c r="ORU156" s="21"/>
      <c r="ORV156" s="21"/>
      <c r="ORW156" s="21"/>
      <c r="ORX156" s="21"/>
      <c r="ORY156" s="21"/>
      <c r="ORZ156" s="21"/>
      <c r="OSA156" s="21"/>
      <c r="OSB156" s="21"/>
      <c r="OSC156" s="21"/>
      <c r="OSD156" s="21"/>
      <c r="OSE156" s="21"/>
      <c r="OSF156" s="21"/>
      <c r="OSG156" s="21"/>
      <c r="OSH156" s="21"/>
      <c r="OSI156" s="21"/>
      <c r="OSJ156" s="21"/>
      <c r="OSK156" s="21"/>
      <c r="OSL156" s="21"/>
      <c r="OSM156" s="21"/>
      <c r="OSN156" s="21"/>
      <c r="OSO156" s="21"/>
      <c r="OSP156" s="21"/>
      <c r="OSQ156" s="21"/>
      <c r="OSR156" s="21"/>
      <c r="OSS156" s="21"/>
      <c r="OST156" s="21"/>
      <c r="OSU156" s="21"/>
      <c r="OSV156" s="21"/>
      <c r="OSW156" s="21"/>
      <c r="OSX156" s="21"/>
      <c r="OSY156" s="21"/>
      <c r="OSZ156" s="21"/>
      <c r="OTA156" s="21"/>
      <c r="OTB156" s="21"/>
      <c r="OTC156" s="21"/>
      <c r="OTD156" s="21"/>
      <c r="OTE156" s="21"/>
      <c r="OTF156" s="21"/>
      <c r="OTG156" s="21"/>
      <c r="OTH156" s="21"/>
      <c r="OTI156" s="21"/>
      <c r="OTJ156" s="21"/>
      <c r="OTK156" s="21"/>
      <c r="OTL156" s="21"/>
      <c r="OTM156" s="21"/>
      <c r="OTN156" s="21"/>
      <c r="OTO156" s="21"/>
      <c r="OTP156" s="21"/>
      <c r="OTQ156" s="21"/>
      <c r="OTR156" s="21"/>
      <c r="OTS156" s="21"/>
      <c r="OTT156" s="21"/>
      <c r="OTU156" s="21"/>
      <c r="OTV156" s="21"/>
      <c r="OTW156" s="21"/>
      <c r="OTX156" s="21"/>
      <c r="OTY156" s="21"/>
      <c r="OTZ156" s="21"/>
      <c r="OUA156" s="21"/>
      <c r="OUB156" s="21"/>
      <c r="OUC156" s="21"/>
      <c r="OUD156" s="21"/>
      <c r="OUE156" s="21"/>
      <c r="OUF156" s="21"/>
      <c r="OUG156" s="21"/>
      <c r="OUH156" s="21"/>
      <c r="OUI156" s="21"/>
      <c r="OUJ156" s="21"/>
      <c r="OUK156" s="21"/>
      <c r="OUL156" s="21"/>
      <c r="OUM156" s="21"/>
      <c r="OUN156" s="21"/>
      <c r="OUO156" s="21"/>
      <c r="OUP156" s="21"/>
      <c r="OUQ156" s="21"/>
      <c r="OUR156" s="21"/>
      <c r="OUS156" s="21"/>
      <c r="OUT156" s="21"/>
      <c r="OUU156" s="21"/>
      <c r="OUV156" s="21"/>
      <c r="OUW156" s="21"/>
      <c r="OUX156" s="21"/>
      <c r="OUY156" s="21"/>
      <c r="OUZ156" s="21"/>
      <c r="OVA156" s="21"/>
      <c r="OVB156" s="21"/>
      <c r="OVC156" s="21"/>
      <c r="OVD156" s="21"/>
      <c r="OVE156" s="21"/>
      <c r="OVF156" s="21"/>
      <c r="OVG156" s="21"/>
      <c r="OVH156" s="21"/>
      <c r="OVI156" s="21"/>
      <c r="OVJ156" s="21"/>
      <c r="OVK156" s="21"/>
      <c r="OVL156" s="21"/>
      <c r="OVM156" s="21"/>
      <c r="OVN156" s="21"/>
      <c r="OVO156" s="21"/>
      <c r="OVP156" s="21"/>
      <c r="OVQ156" s="21"/>
      <c r="OVR156" s="21"/>
      <c r="OVS156" s="21"/>
      <c r="OVT156" s="21"/>
      <c r="OVU156" s="21"/>
      <c r="OVV156" s="21"/>
      <c r="OVW156" s="21"/>
      <c r="OVX156" s="21"/>
      <c r="OVY156" s="21"/>
      <c r="OVZ156" s="21"/>
      <c r="OWA156" s="21"/>
      <c r="OWB156" s="21"/>
      <c r="OWC156" s="21"/>
      <c r="OWD156" s="21"/>
      <c r="OWE156" s="21"/>
      <c r="OWF156" s="21"/>
      <c r="OWG156" s="21"/>
      <c r="OWH156" s="21"/>
      <c r="OWI156" s="21"/>
      <c r="OWJ156" s="21"/>
      <c r="OWK156" s="21"/>
      <c r="OWL156" s="21"/>
      <c r="OWM156" s="21"/>
      <c r="OWN156" s="21"/>
      <c r="OWO156" s="21"/>
      <c r="OWP156" s="21"/>
      <c r="OWQ156" s="21"/>
      <c r="OWR156" s="21"/>
      <c r="OWS156" s="21"/>
      <c r="OWT156" s="21"/>
      <c r="OWU156" s="21"/>
      <c r="OWV156" s="21"/>
      <c r="OWW156" s="21"/>
      <c r="OWX156" s="21"/>
      <c r="OWY156" s="21"/>
      <c r="OWZ156" s="21"/>
      <c r="OXA156" s="21"/>
      <c r="OXB156" s="21"/>
      <c r="OXC156" s="21"/>
      <c r="OXD156" s="21"/>
      <c r="OXE156" s="21"/>
      <c r="OXF156" s="21"/>
      <c r="OXG156" s="21"/>
      <c r="OXH156" s="21"/>
      <c r="OXI156" s="21"/>
      <c r="OXJ156" s="21"/>
      <c r="OXK156" s="21"/>
      <c r="OXL156" s="21"/>
      <c r="OXM156" s="21"/>
      <c r="OXN156" s="21"/>
      <c r="OXO156" s="21"/>
      <c r="OXP156" s="21"/>
      <c r="OXQ156" s="21"/>
      <c r="OXR156" s="21"/>
      <c r="OXS156" s="21"/>
      <c r="OXT156" s="21"/>
      <c r="OXU156" s="21"/>
      <c r="OXV156" s="21"/>
      <c r="OXW156" s="21"/>
      <c r="OXX156" s="21"/>
      <c r="OXY156" s="21"/>
      <c r="OXZ156" s="21"/>
      <c r="OYA156" s="21"/>
      <c r="OYB156" s="21"/>
      <c r="OYC156" s="21"/>
      <c r="OYD156" s="21"/>
      <c r="OYE156" s="21"/>
      <c r="OYF156" s="21"/>
      <c r="OYG156" s="21"/>
      <c r="OYH156" s="21"/>
      <c r="OYI156" s="21"/>
      <c r="OYJ156" s="21"/>
      <c r="OYK156" s="21"/>
      <c r="OYL156" s="21"/>
      <c r="OYM156" s="21"/>
      <c r="OYN156" s="21"/>
      <c r="OYO156" s="21"/>
      <c r="OYP156" s="21"/>
      <c r="OYQ156" s="21"/>
      <c r="OYR156" s="21"/>
      <c r="OYS156" s="21"/>
      <c r="OYT156" s="21"/>
      <c r="OYU156" s="21"/>
      <c r="OYV156" s="21"/>
      <c r="OYW156" s="21"/>
      <c r="OYX156" s="21"/>
      <c r="OYY156" s="21"/>
      <c r="OYZ156" s="21"/>
      <c r="OZA156" s="21"/>
      <c r="OZB156" s="21"/>
      <c r="OZC156" s="21"/>
      <c r="OZD156" s="21"/>
      <c r="OZE156" s="21"/>
      <c r="OZF156" s="21"/>
      <c r="OZG156" s="21"/>
      <c r="OZH156" s="21"/>
      <c r="OZI156" s="21"/>
      <c r="OZJ156" s="21"/>
      <c r="OZK156" s="21"/>
      <c r="OZL156" s="21"/>
      <c r="OZM156" s="21"/>
      <c r="OZN156" s="21"/>
      <c r="OZO156" s="21"/>
      <c r="OZP156" s="21"/>
      <c r="OZQ156" s="21"/>
      <c r="OZR156" s="21"/>
      <c r="OZS156" s="21"/>
      <c r="OZT156" s="21"/>
      <c r="OZU156" s="21"/>
      <c r="OZV156" s="21"/>
      <c r="OZW156" s="21"/>
      <c r="OZX156" s="21"/>
      <c r="OZY156" s="21"/>
      <c r="OZZ156" s="21"/>
      <c r="PAA156" s="21"/>
      <c r="PAB156" s="21"/>
      <c r="PAC156" s="21"/>
      <c r="PAD156" s="21"/>
      <c r="PAE156" s="21"/>
      <c r="PAF156" s="21"/>
      <c r="PAG156" s="21"/>
      <c r="PAH156" s="21"/>
      <c r="PAI156" s="21"/>
      <c r="PAJ156" s="21"/>
      <c r="PAK156" s="21"/>
      <c r="PAL156" s="21"/>
      <c r="PAM156" s="21"/>
      <c r="PAN156" s="21"/>
      <c r="PAO156" s="21"/>
      <c r="PAP156" s="21"/>
      <c r="PAQ156" s="21"/>
      <c r="PAR156" s="21"/>
      <c r="PAS156" s="21"/>
      <c r="PAT156" s="21"/>
      <c r="PAU156" s="21"/>
      <c r="PAV156" s="21"/>
      <c r="PAW156" s="21"/>
      <c r="PAX156" s="21"/>
      <c r="PAY156" s="21"/>
      <c r="PAZ156" s="21"/>
      <c r="PBA156" s="21"/>
      <c r="PBB156" s="21"/>
      <c r="PBC156" s="21"/>
      <c r="PBD156" s="21"/>
      <c r="PBE156" s="21"/>
      <c r="PBF156" s="21"/>
      <c r="PBG156" s="21"/>
      <c r="PBH156" s="21"/>
      <c r="PBI156" s="21"/>
      <c r="PBJ156" s="21"/>
      <c r="PBK156" s="21"/>
      <c r="PBL156" s="21"/>
      <c r="PBM156" s="21"/>
      <c r="PBN156" s="21"/>
      <c r="PBO156" s="21"/>
      <c r="PBP156" s="21"/>
      <c r="PBQ156" s="21"/>
      <c r="PBR156" s="21"/>
      <c r="PBS156" s="21"/>
      <c r="PBT156" s="21"/>
      <c r="PBU156" s="21"/>
      <c r="PBV156" s="21"/>
      <c r="PBW156" s="21"/>
      <c r="PBX156" s="21"/>
      <c r="PBY156" s="21"/>
      <c r="PBZ156" s="21"/>
      <c r="PCA156" s="21"/>
      <c r="PCB156" s="21"/>
      <c r="PCC156" s="21"/>
      <c r="PCD156" s="21"/>
      <c r="PCE156" s="21"/>
      <c r="PCF156" s="21"/>
      <c r="PCG156" s="21"/>
      <c r="PCH156" s="21"/>
      <c r="PCI156" s="21"/>
      <c r="PCJ156" s="21"/>
      <c r="PCK156" s="21"/>
      <c r="PCL156" s="21"/>
      <c r="PCM156" s="21"/>
      <c r="PCN156" s="21"/>
      <c r="PCO156" s="21"/>
      <c r="PCP156" s="21"/>
      <c r="PCQ156" s="21"/>
      <c r="PCR156" s="21"/>
      <c r="PCS156" s="21"/>
      <c r="PCT156" s="21"/>
      <c r="PCU156" s="21"/>
      <c r="PCV156" s="21"/>
      <c r="PCW156" s="21"/>
      <c r="PCX156" s="21"/>
      <c r="PCY156" s="21"/>
      <c r="PCZ156" s="21"/>
      <c r="PDA156" s="21"/>
      <c r="PDB156" s="21"/>
      <c r="PDC156" s="21"/>
      <c r="PDD156" s="21"/>
      <c r="PDE156" s="21"/>
      <c r="PDF156" s="21"/>
      <c r="PDG156" s="21"/>
      <c r="PDH156" s="21"/>
      <c r="PDI156" s="21"/>
      <c r="PDJ156" s="21"/>
      <c r="PDK156" s="21"/>
      <c r="PDL156" s="21"/>
      <c r="PDM156" s="21"/>
      <c r="PDN156" s="21"/>
      <c r="PDO156" s="21"/>
      <c r="PDP156" s="21"/>
      <c r="PDQ156" s="21"/>
      <c r="PDR156" s="21"/>
      <c r="PDS156" s="21"/>
      <c r="PDT156" s="21"/>
      <c r="PDU156" s="21"/>
      <c r="PDV156" s="21"/>
      <c r="PDW156" s="21"/>
      <c r="PDX156" s="21"/>
      <c r="PDY156" s="21"/>
      <c r="PDZ156" s="21"/>
      <c r="PEA156" s="21"/>
      <c r="PEB156" s="21"/>
      <c r="PEC156" s="21"/>
      <c r="PED156" s="21"/>
      <c r="PEE156" s="21"/>
      <c r="PEF156" s="21"/>
      <c r="PEG156" s="21"/>
      <c r="PEH156" s="21"/>
      <c r="PEI156" s="21"/>
      <c r="PEJ156" s="21"/>
      <c r="PEK156" s="21"/>
      <c r="PEL156" s="21"/>
      <c r="PEM156" s="21"/>
      <c r="PEN156" s="21"/>
      <c r="PEO156" s="21"/>
      <c r="PEP156" s="21"/>
      <c r="PEQ156" s="21"/>
      <c r="PER156" s="21"/>
      <c r="PES156" s="21"/>
      <c r="PET156" s="21"/>
      <c r="PEU156" s="21"/>
      <c r="PEV156" s="21"/>
      <c r="PEW156" s="21"/>
      <c r="PEX156" s="21"/>
      <c r="PEY156" s="21"/>
      <c r="PEZ156" s="21"/>
      <c r="PFA156" s="21"/>
      <c r="PFB156" s="21"/>
      <c r="PFC156" s="21"/>
      <c r="PFD156" s="21"/>
      <c r="PFE156" s="21"/>
      <c r="PFF156" s="21"/>
      <c r="PFG156" s="21"/>
      <c r="PFH156" s="21"/>
      <c r="PFI156" s="21"/>
      <c r="PFJ156" s="21"/>
      <c r="PFK156" s="21"/>
      <c r="PFL156" s="21"/>
      <c r="PFM156" s="21"/>
      <c r="PFN156" s="21"/>
      <c r="PFO156" s="21"/>
      <c r="PFP156" s="21"/>
      <c r="PFQ156" s="21"/>
      <c r="PFR156" s="21"/>
      <c r="PFS156" s="21"/>
      <c r="PFT156" s="21"/>
      <c r="PFU156" s="21"/>
      <c r="PFV156" s="21"/>
      <c r="PFW156" s="21"/>
      <c r="PFX156" s="21"/>
      <c r="PFY156" s="21"/>
      <c r="PFZ156" s="21"/>
      <c r="PGA156" s="21"/>
      <c r="PGB156" s="21"/>
      <c r="PGC156" s="21"/>
      <c r="PGD156" s="21"/>
      <c r="PGE156" s="21"/>
      <c r="PGF156" s="21"/>
      <c r="PGG156" s="21"/>
      <c r="PGH156" s="21"/>
      <c r="PGI156" s="21"/>
      <c r="PGJ156" s="21"/>
      <c r="PGK156" s="21"/>
      <c r="PGL156" s="21"/>
      <c r="PGM156" s="21"/>
      <c r="PGN156" s="21"/>
      <c r="PGO156" s="21"/>
      <c r="PGP156" s="21"/>
      <c r="PGQ156" s="21"/>
      <c r="PGR156" s="21"/>
      <c r="PGS156" s="21"/>
      <c r="PGT156" s="21"/>
      <c r="PGU156" s="21"/>
      <c r="PGV156" s="21"/>
      <c r="PGW156" s="21"/>
      <c r="PGX156" s="21"/>
      <c r="PGY156" s="21"/>
      <c r="PGZ156" s="21"/>
      <c r="PHA156" s="21"/>
      <c r="PHB156" s="21"/>
      <c r="PHC156" s="21"/>
      <c r="PHD156" s="21"/>
      <c r="PHE156" s="21"/>
      <c r="PHF156" s="21"/>
      <c r="PHG156" s="21"/>
      <c r="PHH156" s="21"/>
      <c r="PHI156" s="21"/>
      <c r="PHJ156" s="21"/>
      <c r="PHK156" s="21"/>
      <c r="PHL156" s="21"/>
      <c r="PHM156" s="21"/>
      <c r="PHN156" s="21"/>
      <c r="PHO156" s="21"/>
      <c r="PHP156" s="21"/>
      <c r="PHQ156" s="21"/>
      <c r="PHR156" s="21"/>
      <c r="PHS156" s="21"/>
      <c r="PHT156" s="21"/>
      <c r="PHU156" s="21"/>
      <c r="PHV156" s="21"/>
      <c r="PHW156" s="21"/>
      <c r="PHX156" s="21"/>
      <c r="PHY156" s="21"/>
      <c r="PHZ156" s="21"/>
      <c r="PIA156" s="21"/>
      <c r="PIB156" s="21"/>
      <c r="PIC156" s="21"/>
      <c r="PID156" s="21"/>
      <c r="PIE156" s="21"/>
      <c r="PIF156" s="21"/>
      <c r="PIG156" s="21"/>
      <c r="PIH156" s="21"/>
      <c r="PII156" s="21"/>
      <c r="PIJ156" s="21"/>
      <c r="PIK156" s="21"/>
      <c r="PIL156" s="21"/>
      <c r="PIM156" s="21"/>
      <c r="PIN156" s="21"/>
      <c r="PIO156" s="21"/>
      <c r="PIP156" s="21"/>
      <c r="PIQ156" s="21"/>
      <c r="PIR156" s="21"/>
      <c r="PIS156" s="21"/>
      <c r="PIT156" s="21"/>
      <c r="PIU156" s="21"/>
      <c r="PIV156" s="21"/>
      <c r="PIW156" s="21"/>
      <c r="PIX156" s="21"/>
      <c r="PIY156" s="21"/>
      <c r="PIZ156" s="21"/>
      <c r="PJA156" s="21"/>
      <c r="PJB156" s="21"/>
      <c r="PJC156" s="21"/>
      <c r="PJD156" s="21"/>
      <c r="PJE156" s="21"/>
      <c r="PJF156" s="21"/>
      <c r="PJG156" s="21"/>
      <c r="PJH156" s="21"/>
      <c r="PJI156" s="21"/>
      <c r="PJJ156" s="21"/>
      <c r="PJK156" s="21"/>
      <c r="PJL156" s="21"/>
      <c r="PJM156" s="21"/>
      <c r="PJN156" s="21"/>
      <c r="PJO156" s="21"/>
      <c r="PJP156" s="21"/>
      <c r="PJQ156" s="21"/>
      <c r="PJR156" s="21"/>
      <c r="PJS156" s="21"/>
      <c r="PJT156" s="21"/>
      <c r="PJU156" s="21"/>
      <c r="PJV156" s="21"/>
      <c r="PJW156" s="21"/>
      <c r="PJX156" s="21"/>
      <c r="PJY156" s="21"/>
      <c r="PJZ156" s="21"/>
      <c r="PKA156" s="21"/>
      <c r="PKB156" s="21"/>
      <c r="PKC156" s="21"/>
      <c r="PKD156" s="21"/>
      <c r="PKE156" s="21"/>
      <c r="PKF156" s="21"/>
      <c r="PKG156" s="21"/>
      <c r="PKH156" s="21"/>
      <c r="PKI156" s="21"/>
      <c r="PKJ156" s="21"/>
      <c r="PKK156" s="21"/>
      <c r="PKL156" s="21"/>
      <c r="PKM156" s="21"/>
      <c r="PKN156" s="21"/>
      <c r="PKO156" s="21"/>
      <c r="PKP156" s="21"/>
      <c r="PKQ156" s="21"/>
      <c r="PKR156" s="21"/>
      <c r="PKS156" s="21"/>
      <c r="PKT156" s="21"/>
      <c r="PKU156" s="21"/>
      <c r="PKV156" s="21"/>
      <c r="PKW156" s="21"/>
      <c r="PKX156" s="21"/>
      <c r="PKY156" s="21"/>
      <c r="PKZ156" s="21"/>
      <c r="PLA156" s="21"/>
      <c r="PLB156" s="21"/>
      <c r="PLC156" s="21"/>
      <c r="PLD156" s="21"/>
      <c r="PLE156" s="21"/>
      <c r="PLF156" s="21"/>
      <c r="PLG156" s="21"/>
      <c r="PLH156" s="21"/>
      <c r="PLI156" s="21"/>
      <c r="PLJ156" s="21"/>
      <c r="PLK156" s="21"/>
      <c r="PLL156" s="21"/>
      <c r="PLM156" s="21"/>
      <c r="PLN156" s="21"/>
      <c r="PLO156" s="21"/>
      <c r="PLP156" s="21"/>
      <c r="PLQ156" s="21"/>
      <c r="PLR156" s="21"/>
      <c r="PLS156" s="21"/>
      <c r="PLT156" s="21"/>
      <c r="PLU156" s="21"/>
      <c r="PLV156" s="21"/>
      <c r="PLW156" s="21"/>
      <c r="PLX156" s="21"/>
      <c r="PLY156" s="21"/>
      <c r="PLZ156" s="21"/>
      <c r="PMA156" s="21"/>
      <c r="PMB156" s="21"/>
      <c r="PMC156" s="21"/>
      <c r="PMD156" s="21"/>
      <c r="PME156" s="21"/>
      <c r="PMF156" s="21"/>
      <c r="PMG156" s="21"/>
      <c r="PMH156" s="21"/>
      <c r="PMI156" s="21"/>
      <c r="PMJ156" s="21"/>
      <c r="PMK156" s="21"/>
      <c r="PML156" s="21"/>
      <c r="PMM156" s="21"/>
      <c r="PMN156" s="21"/>
      <c r="PMO156" s="21"/>
      <c r="PMP156" s="21"/>
      <c r="PMQ156" s="21"/>
      <c r="PMR156" s="21"/>
      <c r="PMS156" s="21"/>
      <c r="PMT156" s="21"/>
      <c r="PMU156" s="21"/>
      <c r="PMV156" s="21"/>
      <c r="PMW156" s="21"/>
      <c r="PMX156" s="21"/>
      <c r="PMY156" s="21"/>
      <c r="PMZ156" s="21"/>
      <c r="PNA156" s="21"/>
      <c r="PNB156" s="21"/>
      <c r="PNC156" s="21"/>
      <c r="PND156" s="21"/>
      <c r="PNE156" s="21"/>
      <c r="PNF156" s="21"/>
      <c r="PNG156" s="21"/>
      <c r="PNH156" s="21"/>
      <c r="PNI156" s="21"/>
      <c r="PNJ156" s="21"/>
      <c r="PNK156" s="21"/>
      <c r="PNL156" s="21"/>
      <c r="PNM156" s="21"/>
      <c r="PNN156" s="21"/>
      <c r="PNO156" s="21"/>
      <c r="PNP156" s="21"/>
      <c r="PNQ156" s="21"/>
      <c r="PNR156" s="21"/>
      <c r="PNS156" s="21"/>
      <c r="PNT156" s="21"/>
      <c r="PNU156" s="21"/>
      <c r="PNV156" s="21"/>
      <c r="PNW156" s="21"/>
      <c r="PNX156" s="21"/>
      <c r="PNY156" s="21"/>
      <c r="PNZ156" s="21"/>
      <c r="POA156" s="21"/>
      <c r="POB156" s="21"/>
      <c r="POC156" s="21"/>
      <c r="POD156" s="21"/>
      <c r="POE156" s="21"/>
      <c r="POF156" s="21"/>
      <c r="POG156" s="21"/>
      <c r="POH156" s="21"/>
      <c r="POI156" s="21"/>
      <c r="POJ156" s="21"/>
      <c r="POK156" s="21"/>
      <c r="POL156" s="21"/>
      <c r="POM156" s="21"/>
      <c r="PON156" s="21"/>
      <c r="POO156" s="21"/>
      <c r="POP156" s="21"/>
      <c r="POQ156" s="21"/>
      <c r="POR156" s="21"/>
      <c r="POS156" s="21"/>
      <c r="POT156" s="21"/>
      <c r="POU156" s="21"/>
      <c r="POV156" s="21"/>
      <c r="POW156" s="21"/>
      <c r="POX156" s="21"/>
      <c r="POY156" s="21"/>
      <c r="POZ156" s="21"/>
      <c r="PPA156" s="21"/>
      <c r="PPB156" s="21"/>
      <c r="PPC156" s="21"/>
      <c r="PPD156" s="21"/>
      <c r="PPE156" s="21"/>
      <c r="PPF156" s="21"/>
      <c r="PPG156" s="21"/>
      <c r="PPH156" s="21"/>
      <c r="PPI156" s="21"/>
      <c r="PPJ156" s="21"/>
      <c r="PPK156" s="21"/>
      <c r="PPL156" s="21"/>
      <c r="PPM156" s="21"/>
      <c r="PPN156" s="21"/>
      <c r="PPO156" s="21"/>
      <c r="PPP156" s="21"/>
      <c r="PPQ156" s="21"/>
      <c r="PPR156" s="21"/>
      <c r="PPS156" s="21"/>
      <c r="PPT156" s="21"/>
      <c r="PPU156" s="21"/>
      <c r="PPV156" s="21"/>
      <c r="PPW156" s="21"/>
      <c r="PPX156" s="21"/>
      <c r="PPY156" s="21"/>
      <c r="PPZ156" s="21"/>
      <c r="PQA156" s="21"/>
      <c r="PQB156" s="21"/>
      <c r="PQC156" s="21"/>
      <c r="PQD156" s="21"/>
      <c r="PQE156" s="21"/>
      <c r="PQF156" s="21"/>
      <c r="PQG156" s="21"/>
      <c r="PQH156" s="21"/>
      <c r="PQI156" s="21"/>
      <c r="PQJ156" s="21"/>
      <c r="PQK156" s="21"/>
      <c r="PQL156" s="21"/>
      <c r="PQM156" s="21"/>
      <c r="PQN156" s="21"/>
      <c r="PQO156" s="21"/>
      <c r="PQP156" s="21"/>
      <c r="PQQ156" s="21"/>
      <c r="PQR156" s="21"/>
      <c r="PQS156" s="21"/>
      <c r="PQT156" s="21"/>
      <c r="PQU156" s="21"/>
      <c r="PQV156" s="21"/>
      <c r="PQW156" s="21"/>
      <c r="PQX156" s="21"/>
      <c r="PQY156" s="21"/>
      <c r="PQZ156" s="21"/>
      <c r="PRA156" s="21"/>
      <c r="PRB156" s="21"/>
      <c r="PRC156" s="21"/>
      <c r="PRD156" s="21"/>
      <c r="PRE156" s="21"/>
      <c r="PRF156" s="21"/>
      <c r="PRG156" s="21"/>
      <c r="PRH156" s="21"/>
      <c r="PRI156" s="21"/>
      <c r="PRJ156" s="21"/>
      <c r="PRK156" s="21"/>
      <c r="PRL156" s="21"/>
      <c r="PRM156" s="21"/>
      <c r="PRN156" s="21"/>
      <c r="PRO156" s="21"/>
      <c r="PRP156" s="21"/>
      <c r="PRQ156" s="21"/>
      <c r="PRR156" s="21"/>
      <c r="PRS156" s="21"/>
      <c r="PRT156" s="21"/>
      <c r="PRU156" s="21"/>
      <c r="PRV156" s="21"/>
      <c r="PRW156" s="21"/>
      <c r="PRX156" s="21"/>
      <c r="PRY156" s="21"/>
      <c r="PRZ156" s="21"/>
      <c r="PSA156" s="21"/>
      <c r="PSB156" s="21"/>
      <c r="PSC156" s="21"/>
      <c r="PSD156" s="21"/>
      <c r="PSE156" s="21"/>
      <c r="PSF156" s="21"/>
      <c r="PSG156" s="21"/>
      <c r="PSH156" s="21"/>
      <c r="PSI156" s="21"/>
      <c r="PSJ156" s="21"/>
      <c r="PSK156" s="21"/>
      <c r="PSL156" s="21"/>
      <c r="PSM156" s="21"/>
      <c r="PSN156" s="21"/>
      <c r="PSO156" s="21"/>
      <c r="PSP156" s="21"/>
      <c r="PSQ156" s="21"/>
      <c r="PSR156" s="21"/>
      <c r="PSS156" s="21"/>
      <c r="PST156" s="21"/>
      <c r="PSU156" s="21"/>
      <c r="PSV156" s="21"/>
      <c r="PSW156" s="21"/>
      <c r="PSX156" s="21"/>
      <c r="PSY156" s="21"/>
      <c r="PSZ156" s="21"/>
      <c r="PTA156" s="21"/>
      <c r="PTB156" s="21"/>
      <c r="PTC156" s="21"/>
      <c r="PTD156" s="21"/>
      <c r="PTE156" s="21"/>
      <c r="PTF156" s="21"/>
      <c r="PTG156" s="21"/>
      <c r="PTH156" s="21"/>
      <c r="PTI156" s="21"/>
      <c r="PTJ156" s="21"/>
      <c r="PTK156" s="21"/>
      <c r="PTL156" s="21"/>
      <c r="PTM156" s="21"/>
      <c r="PTN156" s="21"/>
      <c r="PTO156" s="21"/>
      <c r="PTP156" s="21"/>
      <c r="PTQ156" s="21"/>
      <c r="PTR156" s="21"/>
      <c r="PTS156" s="21"/>
      <c r="PTT156" s="21"/>
      <c r="PTU156" s="21"/>
      <c r="PTV156" s="21"/>
      <c r="PTW156" s="21"/>
      <c r="PTX156" s="21"/>
      <c r="PTY156" s="21"/>
      <c r="PTZ156" s="21"/>
      <c r="PUA156" s="21"/>
      <c r="PUB156" s="21"/>
      <c r="PUC156" s="21"/>
      <c r="PUD156" s="21"/>
      <c r="PUE156" s="21"/>
      <c r="PUF156" s="21"/>
      <c r="PUG156" s="21"/>
      <c r="PUH156" s="21"/>
      <c r="PUI156" s="21"/>
      <c r="PUJ156" s="21"/>
      <c r="PUK156" s="21"/>
      <c r="PUL156" s="21"/>
      <c r="PUM156" s="21"/>
      <c r="PUN156" s="21"/>
      <c r="PUO156" s="21"/>
      <c r="PUP156" s="21"/>
      <c r="PUQ156" s="21"/>
      <c r="PUR156" s="21"/>
      <c r="PUS156" s="21"/>
      <c r="PUT156" s="21"/>
      <c r="PUU156" s="21"/>
      <c r="PUV156" s="21"/>
      <c r="PUW156" s="21"/>
      <c r="PUX156" s="21"/>
      <c r="PUY156" s="21"/>
      <c r="PUZ156" s="21"/>
      <c r="PVA156" s="21"/>
      <c r="PVB156" s="21"/>
      <c r="PVC156" s="21"/>
      <c r="PVD156" s="21"/>
      <c r="PVE156" s="21"/>
      <c r="PVF156" s="21"/>
      <c r="PVG156" s="21"/>
      <c r="PVH156" s="21"/>
      <c r="PVI156" s="21"/>
      <c r="PVJ156" s="21"/>
      <c r="PVK156" s="21"/>
      <c r="PVL156" s="21"/>
      <c r="PVM156" s="21"/>
      <c r="PVN156" s="21"/>
      <c r="PVO156" s="21"/>
      <c r="PVP156" s="21"/>
      <c r="PVQ156" s="21"/>
      <c r="PVR156" s="21"/>
      <c r="PVS156" s="21"/>
      <c r="PVT156" s="21"/>
      <c r="PVU156" s="21"/>
      <c r="PVV156" s="21"/>
      <c r="PVW156" s="21"/>
      <c r="PVX156" s="21"/>
      <c r="PVY156" s="21"/>
      <c r="PVZ156" s="21"/>
      <c r="PWA156" s="21"/>
      <c r="PWB156" s="21"/>
      <c r="PWC156" s="21"/>
      <c r="PWD156" s="21"/>
      <c r="PWE156" s="21"/>
      <c r="PWF156" s="21"/>
      <c r="PWG156" s="21"/>
      <c r="PWH156" s="21"/>
      <c r="PWI156" s="21"/>
      <c r="PWJ156" s="21"/>
      <c r="PWK156" s="21"/>
      <c r="PWL156" s="21"/>
      <c r="PWM156" s="21"/>
      <c r="PWN156" s="21"/>
      <c r="PWO156" s="21"/>
      <c r="PWP156" s="21"/>
      <c r="PWQ156" s="21"/>
      <c r="PWR156" s="21"/>
      <c r="PWS156" s="21"/>
      <c r="PWT156" s="21"/>
      <c r="PWU156" s="21"/>
      <c r="PWV156" s="21"/>
      <c r="PWW156" s="21"/>
      <c r="PWX156" s="21"/>
      <c r="PWY156" s="21"/>
      <c r="PWZ156" s="21"/>
      <c r="PXA156" s="21"/>
      <c r="PXB156" s="21"/>
      <c r="PXC156" s="21"/>
      <c r="PXD156" s="21"/>
      <c r="PXE156" s="21"/>
      <c r="PXF156" s="21"/>
      <c r="PXG156" s="21"/>
      <c r="PXH156" s="21"/>
      <c r="PXI156" s="21"/>
      <c r="PXJ156" s="21"/>
      <c r="PXK156" s="21"/>
      <c r="PXL156" s="21"/>
      <c r="PXM156" s="21"/>
      <c r="PXN156" s="21"/>
      <c r="PXO156" s="21"/>
      <c r="PXP156" s="21"/>
      <c r="PXQ156" s="21"/>
      <c r="PXR156" s="21"/>
      <c r="PXS156" s="21"/>
      <c r="PXT156" s="21"/>
      <c r="PXU156" s="21"/>
      <c r="PXV156" s="21"/>
      <c r="PXW156" s="21"/>
      <c r="PXX156" s="21"/>
      <c r="PXY156" s="21"/>
      <c r="PXZ156" s="21"/>
      <c r="PYA156" s="21"/>
      <c r="PYB156" s="21"/>
      <c r="PYC156" s="21"/>
      <c r="PYD156" s="21"/>
      <c r="PYE156" s="21"/>
      <c r="PYF156" s="21"/>
      <c r="PYG156" s="21"/>
      <c r="PYH156" s="21"/>
      <c r="PYI156" s="21"/>
      <c r="PYJ156" s="21"/>
      <c r="PYK156" s="21"/>
      <c r="PYL156" s="21"/>
      <c r="PYM156" s="21"/>
      <c r="PYN156" s="21"/>
      <c r="PYO156" s="21"/>
      <c r="PYP156" s="21"/>
      <c r="PYQ156" s="21"/>
      <c r="PYR156" s="21"/>
      <c r="PYS156" s="21"/>
      <c r="PYT156" s="21"/>
      <c r="PYU156" s="21"/>
      <c r="PYV156" s="21"/>
      <c r="PYW156" s="21"/>
      <c r="PYX156" s="21"/>
      <c r="PYY156" s="21"/>
      <c r="PYZ156" s="21"/>
      <c r="PZA156" s="21"/>
      <c r="PZB156" s="21"/>
      <c r="PZC156" s="21"/>
      <c r="PZD156" s="21"/>
      <c r="PZE156" s="21"/>
      <c r="PZF156" s="21"/>
      <c r="PZG156" s="21"/>
      <c r="PZH156" s="21"/>
      <c r="PZI156" s="21"/>
      <c r="PZJ156" s="21"/>
      <c r="PZK156" s="21"/>
      <c r="PZL156" s="21"/>
      <c r="PZM156" s="21"/>
      <c r="PZN156" s="21"/>
      <c r="PZO156" s="21"/>
      <c r="PZP156" s="21"/>
      <c r="PZQ156" s="21"/>
      <c r="PZR156" s="21"/>
      <c r="PZS156" s="21"/>
      <c r="PZT156" s="21"/>
      <c r="PZU156" s="21"/>
      <c r="PZV156" s="21"/>
      <c r="PZW156" s="21"/>
      <c r="PZX156" s="21"/>
      <c r="PZY156" s="21"/>
      <c r="PZZ156" s="21"/>
      <c r="QAA156" s="21"/>
      <c r="QAB156" s="21"/>
      <c r="QAC156" s="21"/>
      <c r="QAD156" s="21"/>
      <c r="QAE156" s="21"/>
      <c r="QAF156" s="21"/>
      <c r="QAG156" s="21"/>
      <c r="QAH156" s="21"/>
      <c r="QAI156" s="21"/>
      <c r="QAJ156" s="21"/>
      <c r="QAK156" s="21"/>
      <c r="QAL156" s="21"/>
      <c r="QAM156" s="21"/>
      <c r="QAN156" s="21"/>
      <c r="QAO156" s="21"/>
      <c r="QAP156" s="21"/>
      <c r="QAQ156" s="21"/>
      <c r="QAR156" s="21"/>
      <c r="QAS156" s="21"/>
      <c r="QAT156" s="21"/>
      <c r="QAU156" s="21"/>
      <c r="QAV156" s="21"/>
      <c r="QAW156" s="21"/>
      <c r="QAX156" s="21"/>
      <c r="QAY156" s="21"/>
      <c r="QAZ156" s="21"/>
      <c r="QBA156" s="21"/>
      <c r="QBB156" s="21"/>
      <c r="QBC156" s="21"/>
      <c r="QBD156" s="21"/>
      <c r="QBE156" s="21"/>
      <c r="QBF156" s="21"/>
      <c r="QBG156" s="21"/>
      <c r="QBH156" s="21"/>
      <c r="QBI156" s="21"/>
      <c r="QBJ156" s="21"/>
      <c r="QBK156" s="21"/>
      <c r="QBL156" s="21"/>
      <c r="QBM156" s="21"/>
      <c r="QBN156" s="21"/>
      <c r="QBO156" s="21"/>
      <c r="QBP156" s="21"/>
      <c r="QBQ156" s="21"/>
      <c r="QBR156" s="21"/>
      <c r="QBS156" s="21"/>
      <c r="QBT156" s="21"/>
      <c r="QBU156" s="21"/>
      <c r="QBV156" s="21"/>
      <c r="QBW156" s="21"/>
      <c r="QBX156" s="21"/>
      <c r="QBY156" s="21"/>
      <c r="QBZ156" s="21"/>
      <c r="QCA156" s="21"/>
      <c r="QCB156" s="21"/>
      <c r="QCC156" s="21"/>
      <c r="QCD156" s="21"/>
      <c r="QCE156" s="21"/>
      <c r="QCF156" s="21"/>
      <c r="QCG156" s="21"/>
      <c r="QCH156" s="21"/>
      <c r="QCI156" s="21"/>
      <c r="QCJ156" s="21"/>
      <c r="QCK156" s="21"/>
      <c r="QCL156" s="21"/>
      <c r="QCM156" s="21"/>
      <c r="QCN156" s="21"/>
      <c r="QCO156" s="21"/>
      <c r="QCP156" s="21"/>
      <c r="QCQ156" s="21"/>
      <c r="QCR156" s="21"/>
      <c r="QCS156" s="21"/>
      <c r="QCT156" s="21"/>
      <c r="QCU156" s="21"/>
      <c r="QCV156" s="21"/>
      <c r="QCW156" s="21"/>
      <c r="QCX156" s="21"/>
      <c r="QCY156" s="21"/>
      <c r="QCZ156" s="21"/>
      <c r="QDA156" s="21"/>
      <c r="QDB156" s="21"/>
      <c r="QDC156" s="21"/>
      <c r="QDD156" s="21"/>
      <c r="QDE156" s="21"/>
      <c r="QDF156" s="21"/>
      <c r="QDG156" s="21"/>
      <c r="QDH156" s="21"/>
      <c r="QDI156" s="21"/>
      <c r="QDJ156" s="21"/>
      <c r="QDK156" s="21"/>
      <c r="QDL156" s="21"/>
      <c r="QDM156" s="21"/>
      <c r="QDN156" s="21"/>
      <c r="QDO156" s="21"/>
      <c r="QDP156" s="21"/>
      <c r="QDQ156" s="21"/>
      <c r="QDR156" s="21"/>
      <c r="QDS156" s="21"/>
      <c r="QDT156" s="21"/>
      <c r="QDU156" s="21"/>
      <c r="QDV156" s="21"/>
      <c r="QDW156" s="21"/>
      <c r="QDX156" s="21"/>
      <c r="QDY156" s="21"/>
      <c r="QDZ156" s="21"/>
      <c r="QEA156" s="21"/>
      <c r="QEB156" s="21"/>
      <c r="QEC156" s="21"/>
      <c r="QED156" s="21"/>
      <c r="QEE156" s="21"/>
      <c r="QEF156" s="21"/>
      <c r="QEG156" s="21"/>
      <c r="QEH156" s="21"/>
      <c r="QEI156" s="21"/>
      <c r="QEJ156" s="21"/>
      <c r="QEK156" s="21"/>
      <c r="QEL156" s="21"/>
      <c r="QEM156" s="21"/>
      <c r="QEN156" s="21"/>
      <c r="QEO156" s="21"/>
      <c r="QEP156" s="21"/>
      <c r="QEQ156" s="21"/>
      <c r="QER156" s="21"/>
      <c r="QES156" s="21"/>
      <c r="QET156" s="21"/>
      <c r="QEU156" s="21"/>
      <c r="QEV156" s="21"/>
      <c r="QEW156" s="21"/>
      <c r="QEX156" s="21"/>
      <c r="QEY156" s="21"/>
      <c r="QEZ156" s="21"/>
      <c r="QFA156" s="21"/>
      <c r="QFB156" s="21"/>
      <c r="QFC156" s="21"/>
      <c r="QFD156" s="21"/>
      <c r="QFE156" s="21"/>
      <c r="QFF156" s="21"/>
      <c r="QFG156" s="21"/>
      <c r="QFH156" s="21"/>
      <c r="QFI156" s="21"/>
      <c r="QFJ156" s="21"/>
      <c r="QFK156" s="21"/>
      <c r="QFL156" s="21"/>
      <c r="QFM156" s="21"/>
      <c r="QFN156" s="21"/>
      <c r="QFO156" s="21"/>
      <c r="QFP156" s="21"/>
      <c r="QFQ156" s="21"/>
      <c r="QFR156" s="21"/>
      <c r="QFS156" s="21"/>
      <c r="QFT156" s="21"/>
      <c r="QFU156" s="21"/>
      <c r="QFV156" s="21"/>
      <c r="QFW156" s="21"/>
      <c r="QFX156" s="21"/>
      <c r="QFY156" s="21"/>
      <c r="QFZ156" s="21"/>
      <c r="QGA156" s="21"/>
      <c r="QGB156" s="21"/>
      <c r="QGC156" s="21"/>
      <c r="QGD156" s="21"/>
      <c r="QGE156" s="21"/>
      <c r="QGF156" s="21"/>
      <c r="QGG156" s="21"/>
      <c r="QGH156" s="21"/>
      <c r="QGI156" s="21"/>
      <c r="QGJ156" s="21"/>
      <c r="QGK156" s="21"/>
      <c r="QGL156" s="21"/>
      <c r="QGM156" s="21"/>
      <c r="QGN156" s="21"/>
      <c r="QGO156" s="21"/>
      <c r="QGP156" s="21"/>
      <c r="QGQ156" s="21"/>
      <c r="QGR156" s="21"/>
      <c r="QGS156" s="21"/>
      <c r="QGT156" s="21"/>
      <c r="QGU156" s="21"/>
      <c r="QGV156" s="21"/>
      <c r="QGW156" s="21"/>
      <c r="QGX156" s="21"/>
      <c r="QGY156" s="21"/>
      <c r="QGZ156" s="21"/>
      <c r="QHA156" s="21"/>
      <c r="QHB156" s="21"/>
      <c r="QHC156" s="21"/>
      <c r="QHD156" s="21"/>
      <c r="QHE156" s="21"/>
      <c r="QHF156" s="21"/>
      <c r="QHG156" s="21"/>
      <c r="QHH156" s="21"/>
      <c r="QHI156" s="21"/>
      <c r="QHJ156" s="21"/>
      <c r="QHK156" s="21"/>
      <c r="QHL156" s="21"/>
      <c r="QHM156" s="21"/>
      <c r="QHN156" s="21"/>
      <c r="QHO156" s="21"/>
      <c r="QHP156" s="21"/>
      <c r="QHQ156" s="21"/>
      <c r="QHR156" s="21"/>
      <c r="QHS156" s="21"/>
      <c r="QHT156" s="21"/>
      <c r="QHU156" s="21"/>
      <c r="QHV156" s="21"/>
      <c r="QHW156" s="21"/>
      <c r="QHX156" s="21"/>
      <c r="QHY156" s="21"/>
      <c r="QHZ156" s="21"/>
      <c r="QIA156" s="21"/>
      <c r="QIB156" s="21"/>
      <c r="QIC156" s="21"/>
      <c r="QID156" s="21"/>
      <c r="QIE156" s="21"/>
      <c r="QIF156" s="21"/>
      <c r="QIG156" s="21"/>
      <c r="QIH156" s="21"/>
      <c r="QII156" s="21"/>
      <c r="QIJ156" s="21"/>
      <c r="QIK156" s="21"/>
      <c r="QIL156" s="21"/>
      <c r="QIM156" s="21"/>
      <c r="QIN156" s="21"/>
      <c r="QIO156" s="21"/>
      <c r="QIP156" s="21"/>
      <c r="QIQ156" s="21"/>
      <c r="QIR156" s="21"/>
      <c r="QIS156" s="21"/>
      <c r="QIT156" s="21"/>
      <c r="QIU156" s="21"/>
      <c r="QIV156" s="21"/>
      <c r="QIW156" s="21"/>
      <c r="QIX156" s="21"/>
      <c r="QIY156" s="21"/>
      <c r="QIZ156" s="21"/>
      <c r="QJA156" s="21"/>
      <c r="QJB156" s="21"/>
      <c r="QJC156" s="21"/>
      <c r="QJD156" s="21"/>
      <c r="QJE156" s="21"/>
      <c r="QJF156" s="21"/>
      <c r="QJG156" s="21"/>
      <c r="QJH156" s="21"/>
      <c r="QJI156" s="21"/>
      <c r="QJJ156" s="21"/>
      <c r="QJK156" s="21"/>
      <c r="QJL156" s="21"/>
      <c r="QJM156" s="21"/>
      <c r="QJN156" s="21"/>
      <c r="QJO156" s="21"/>
      <c r="QJP156" s="21"/>
      <c r="QJQ156" s="21"/>
      <c r="QJR156" s="21"/>
      <c r="QJS156" s="21"/>
      <c r="QJT156" s="21"/>
      <c r="QJU156" s="21"/>
      <c r="QJV156" s="21"/>
      <c r="QJW156" s="21"/>
      <c r="QJX156" s="21"/>
      <c r="QJY156" s="21"/>
      <c r="QJZ156" s="21"/>
      <c r="QKA156" s="21"/>
      <c r="QKB156" s="21"/>
      <c r="QKC156" s="21"/>
      <c r="QKD156" s="21"/>
      <c r="QKE156" s="21"/>
      <c r="QKF156" s="21"/>
      <c r="QKG156" s="21"/>
      <c r="QKH156" s="21"/>
      <c r="QKI156" s="21"/>
      <c r="QKJ156" s="21"/>
      <c r="QKK156" s="21"/>
      <c r="QKL156" s="21"/>
      <c r="QKM156" s="21"/>
      <c r="QKN156" s="21"/>
      <c r="QKO156" s="21"/>
      <c r="QKP156" s="21"/>
      <c r="QKQ156" s="21"/>
      <c r="QKR156" s="21"/>
      <c r="QKS156" s="21"/>
      <c r="QKT156" s="21"/>
      <c r="QKU156" s="21"/>
      <c r="QKV156" s="21"/>
      <c r="QKW156" s="21"/>
      <c r="QKX156" s="21"/>
      <c r="QKY156" s="21"/>
      <c r="QKZ156" s="21"/>
      <c r="QLA156" s="21"/>
      <c r="QLB156" s="21"/>
      <c r="QLC156" s="21"/>
      <c r="QLD156" s="21"/>
      <c r="QLE156" s="21"/>
      <c r="QLF156" s="21"/>
      <c r="QLG156" s="21"/>
      <c r="QLH156" s="21"/>
      <c r="QLI156" s="21"/>
      <c r="QLJ156" s="21"/>
      <c r="QLK156" s="21"/>
      <c r="QLL156" s="21"/>
      <c r="QLM156" s="21"/>
      <c r="QLN156" s="21"/>
      <c r="QLO156" s="21"/>
      <c r="QLP156" s="21"/>
      <c r="QLQ156" s="21"/>
      <c r="QLR156" s="21"/>
      <c r="QLS156" s="21"/>
      <c r="QLT156" s="21"/>
      <c r="QLU156" s="21"/>
      <c r="QLV156" s="21"/>
      <c r="QLW156" s="21"/>
      <c r="QLX156" s="21"/>
      <c r="QLY156" s="21"/>
      <c r="QLZ156" s="21"/>
      <c r="QMA156" s="21"/>
      <c r="QMB156" s="21"/>
      <c r="QMC156" s="21"/>
      <c r="QMD156" s="21"/>
      <c r="QME156" s="21"/>
      <c r="QMF156" s="21"/>
      <c r="QMG156" s="21"/>
      <c r="QMH156" s="21"/>
      <c r="QMI156" s="21"/>
      <c r="QMJ156" s="21"/>
      <c r="QMK156" s="21"/>
      <c r="QML156" s="21"/>
      <c r="QMM156" s="21"/>
      <c r="QMN156" s="21"/>
      <c r="QMO156" s="21"/>
      <c r="QMP156" s="21"/>
      <c r="QMQ156" s="21"/>
      <c r="QMR156" s="21"/>
      <c r="QMS156" s="21"/>
      <c r="QMT156" s="21"/>
      <c r="QMU156" s="21"/>
      <c r="QMV156" s="21"/>
      <c r="QMW156" s="21"/>
      <c r="QMX156" s="21"/>
      <c r="QMY156" s="21"/>
      <c r="QMZ156" s="21"/>
      <c r="QNA156" s="21"/>
      <c r="QNB156" s="21"/>
      <c r="QNC156" s="21"/>
      <c r="QND156" s="21"/>
      <c r="QNE156" s="21"/>
      <c r="QNF156" s="21"/>
      <c r="QNG156" s="21"/>
      <c r="QNH156" s="21"/>
      <c r="QNI156" s="21"/>
      <c r="QNJ156" s="21"/>
      <c r="QNK156" s="21"/>
      <c r="QNL156" s="21"/>
      <c r="QNM156" s="21"/>
      <c r="QNN156" s="21"/>
      <c r="QNO156" s="21"/>
      <c r="QNP156" s="21"/>
      <c r="QNQ156" s="21"/>
      <c r="QNR156" s="21"/>
      <c r="QNS156" s="21"/>
      <c r="QNT156" s="21"/>
      <c r="QNU156" s="21"/>
      <c r="QNV156" s="21"/>
      <c r="QNW156" s="21"/>
      <c r="QNX156" s="21"/>
      <c r="QNY156" s="21"/>
      <c r="QNZ156" s="21"/>
      <c r="QOA156" s="21"/>
      <c r="QOB156" s="21"/>
      <c r="QOC156" s="21"/>
      <c r="QOD156" s="21"/>
      <c r="QOE156" s="21"/>
      <c r="QOF156" s="21"/>
      <c r="QOG156" s="21"/>
      <c r="QOH156" s="21"/>
      <c r="QOI156" s="21"/>
      <c r="QOJ156" s="21"/>
      <c r="QOK156" s="21"/>
      <c r="QOL156" s="21"/>
      <c r="QOM156" s="21"/>
      <c r="QON156" s="21"/>
      <c r="QOO156" s="21"/>
      <c r="QOP156" s="21"/>
      <c r="QOQ156" s="21"/>
      <c r="QOR156" s="21"/>
      <c r="QOS156" s="21"/>
      <c r="QOT156" s="21"/>
      <c r="QOU156" s="21"/>
      <c r="QOV156" s="21"/>
      <c r="QOW156" s="21"/>
      <c r="QOX156" s="21"/>
      <c r="QOY156" s="21"/>
      <c r="QOZ156" s="21"/>
      <c r="QPA156" s="21"/>
      <c r="QPB156" s="21"/>
      <c r="QPC156" s="21"/>
      <c r="QPD156" s="21"/>
      <c r="QPE156" s="21"/>
      <c r="QPF156" s="21"/>
      <c r="QPG156" s="21"/>
      <c r="QPH156" s="21"/>
      <c r="QPI156" s="21"/>
      <c r="QPJ156" s="21"/>
      <c r="QPK156" s="21"/>
      <c r="QPL156" s="21"/>
      <c r="QPM156" s="21"/>
      <c r="QPN156" s="21"/>
      <c r="QPO156" s="21"/>
      <c r="QPP156" s="21"/>
      <c r="QPQ156" s="21"/>
      <c r="QPR156" s="21"/>
      <c r="QPS156" s="21"/>
      <c r="QPT156" s="21"/>
      <c r="QPU156" s="21"/>
      <c r="QPV156" s="21"/>
      <c r="QPW156" s="21"/>
      <c r="QPX156" s="21"/>
      <c r="QPY156" s="21"/>
      <c r="QPZ156" s="21"/>
      <c r="QQA156" s="21"/>
      <c r="QQB156" s="21"/>
      <c r="QQC156" s="21"/>
      <c r="QQD156" s="21"/>
      <c r="QQE156" s="21"/>
      <c r="QQF156" s="21"/>
      <c r="QQG156" s="21"/>
      <c r="QQH156" s="21"/>
      <c r="QQI156" s="21"/>
      <c r="QQJ156" s="21"/>
      <c r="QQK156" s="21"/>
      <c r="QQL156" s="21"/>
      <c r="QQM156" s="21"/>
      <c r="QQN156" s="21"/>
      <c r="QQO156" s="21"/>
      <c r="QQP156" s="21"/>
      <c r="QQQ156" s="21"/>
      <c r="QQR156" s="21"/>
      <c r="QQS156" s="21"/>
      <c r="QQT156" s="21"/>
      <c r="QQU156" s="21"/>
      <c r="QQV156" s="21"/>
      <c r="QQW156" s="21"/>
      <c r="QQX156" s="21"/>
      <c r="QQY156" s="21"/>
      <c r="QQZ156" s="21"/>
      <c r="QRA156" s="21"/>
      <c r="QRB156" s="21"/>
      <c r="QRC156" s="21"/>
      <c r="QRD156" s="21"/>
      <c r="QRE156" s="21"/>
      <c r="QRF156" s="21"/>
      <c r="QRG156" s="21"/>
      <c r="QRH156" s="21"/>
      <c r="QRI156" s="21"/>
      <c r="QRJ156" s="21"/>
      <c r="QRK156" s="21"/>
      <c r="QRL156" s="21"/>
      <c r="QRM156" s="21"/>
      <c r="QRN156" s="21"/>
      <c r="QRO156" s="21"/>
      <c r="QRP156" s="21"/>
      <c r="QRQ156" s="21"/>
      <c r="QRR156" s="21"/>
      <c r="QRS156" s="21"/>
      <c r="QRT156" s="21"/>
      <c r="QRU156" s="21"/>
      <c r="QRV156" s="21"/>
      <c r="QRW156" s="21"/>
      <c r="QRX156" s="21"/>
      <c r="QRY156" s="21"/>
      <c r="QRZ156" s="21"/>
      <c r="QSA156" s="21"/>
      <c r="QSB156" s="21"/>
      <c r="QSC156" s="21"/>
      <c r="QSD156" s="21"/>
      <c r="QSE156" s="21"/>
      <c r="QSF156" s="21"/>
      <c r="QSG156" s="21"/>
      <c r="QSH156" s="21"/>
      <c r="QSI156" s="21"/>
      <c r="QSJ156" s="21"/>
      <c r="QSK156" s="21"/>
      <c r="QSL156" s="21"/>
      <c r="QSM156" s="21"/>
      <c r="QSN156" s="21"/>
      <c r="QSO156" s="21"/>
      <c r="QSP156" s="21"/>
      <c r="QSQ156" s="21"/>
      <c r="QSR156" s="21"/>
      <c r="QSS156" s="21"/>
      <c r="QST156" s="21"/>
      <c r="QSU156" s="21"/>
      <c r="QSV156" s="21"/>
      <c r="QSW156" s="21"/>
      <c r="QSX156" s="21"/>
      <c r="QSY156" s="21"/>
      <c r="QSZ156" s="21"/>
      <c r="QTA156" s="21"/>
      <c r="QTB156" s="21"/>
      <c r="QTC156" s="21"/>
      <c r="QTD156" s="21"/>
      <c r="QTE156" s="21"/>
      <c r="QTF156" s="21"/>
      <c r="QTG156" s="21"/>
      <c r="QTH156" s="21"/>
      <c r="QTI156" s="21"/>
      <c r="QTJ156" s="21"/>
      <c r="QTK156" s="21"/>
      <c r="QTL156" s="21"/>
      <c r="QTM156" s="21"/>
      <c r="QTN156" s="21"/>
      <c r="QTO156" s="21"/>
      <c r="QTP156" s="21"/>
      <c r="QTQ156" s="21"/>
      <c r="QTR156" s="21"/>
      <c r="QTS156" s="21"/>
      <c r="QTT156" s="21"/>
      <c r="QTU156" s="21"/>
      <c r="QTV156" s="21"/>
      <c r="QTW156" s="21"/>
      <c r="QTX156" s="21"/>
      <c r="QTY156" s="21"/>
      <c r="QTZ156" s="21"/>
      <c r="QUA156" s="21"/>
      <c r="QUB156" s="21"/>
      <c r="QUC156" s="21"/>
      <c r="QUD156" s="21"/>
      <c r="QUE156" s="21"/>
      <c r="QUF156" s="21"/>
      <c r="QUG156" s="21"/>
      <c r="QUH156" s="21"/>
      <c r="QUI156" s="21"/>
      <c r="QUJ156" s="21"/>
      <c r="QUK156" s="21"/>
      <c r="QUL156" s="21"/>
      <c r="QUM156" s="21"/>
      <c r="QUN156" s="21"/>
      <c r="QUO156" s="21"/>
      <c r="QUP156" s="21"/>
      <c r="QUQ156" s="21"/>
      <c r="QUR156" s="21"/>
      <c r="QUS156" s="21"/>
      <c r="QUT156" s="21"/>
      <c r="QUU156" s="21"/>
      <c r="QUV156" s="21"/>
      <c r="QUW156" s="21"/>
      <c r="QUX156" s="21"/>
      <c r="QUY156" s="21"/>
      <c r="QUZ156" s="21"/>
      <c r="QVA156" s="21"/>
      <c r="QVB156" s="21"/>
      <c r="QVC156" s="21"/>
      <c r="QVD156" s="21"/>
      <c r="QVE156" s="21"/>
      <c r="QVF156" s="21"/>
      <c r="QVG156" s="21"/>
      <c r="QVH156" s="21"/>
      <c r="QVI156" s="21"/>
      <c r="QVJ156" s="21"/>
      <c r="QVK156" s="21"/>
      <c r="QVL156" s="21"/>
      <c r="QVM156" s="21"/>
      <c r="QVN156" s="21"/>
      <c r="QVO156" s="21"/>
      <c r="QVP156" s="21"/>
      <c r="QVQ156" s="21"/>
      <c r="QVR156" s="21"/>
      <c r="QVS156" s="21"/>
      <c r="QVT156" s="21"/>
      <c r="QVU156" s="21"/>
      <c r="QVV156" s="21"/>
      <c r="QVW156" s="21"/>
      <c r="QVX156" s="21"/>
      <c r="QVY156" s="21"/>
      <c r="QVZ156" s="21"/>
      <c r="QWA156" s="21"/>
      <c r="QWB156" s="21"/>
      <c r="QWC156" s="21"/>
      <c r="QWD156" s="21"/>
      <c r="QWE156" s="21"/>
      <c r="QWF156" s="21"/>
      <c r="QWG156" s="21"/>
      <c r="QWH156" s="21"/>
      <c r="QWI156" s="21"/>
      <c r="QWJ156" s="21"/>
      <c r="QWK156" s="21"/>
      <c r="QWL156" s="21"/>
      <c r="QWM156" s="21"/>
      <c r="QWN156" s="21"/>
      <c r="QWO156" s="21"/>
      <c r="QWP156" s="21"/>
      <c r="QWQ156" s="21"/>
      <c r="QWR156" s="21"/>
      <c r="QWS156" s="21"/>
      <c r="QWT156" s="21"/>
      <c r="QWU156" s="21"/>
      <c r="QWV156" s="21"/>
      <c r="QWW156" s="21"/>
      <c r="QWX156" s="21"/>
      <c r="QWY156" s="21"/>
      <c r="QWZ156" s="21"/>
      <c r="QXA156" s="21"/>
      <c r="QXB156" s="21"/>
      <c r="QXC156" s="21"/>
      <c r="QXD156" s="21"/>
      <c r="QXE156" s="21"/>
      <c r="QXF156" s="21"/>
      <c r="QXG156" s="21"/>
      <c r="QXH156" s="21"/>
      <c r="QXI156" s="21"/>
      <c r="QXJ156" s="21"/>
      <c r="QXK156" s="21"/>
      <c r="QXL156" s="21"/>
      <c r="QXM156" s="21"/>
      <c r="QXN156" s="21"/>
      <c r="QXO156" s="21"/>
      <c r="QXP156" s="21"/>
      <c r="QXQ156" s="21"/>
      <c r="QXR156" s="21"/>
      <c r="QXS156" s="21"/>
      <c r="QXT156" s="21"/>
      <c r="QXU156" s="21"/>
      <c r="QXV156" s="21"/>
      <c r="QXW156" s="21"/>
      <c r="QXX156" s="21"/>
      <c r="QXY156" s="21"/>
      <c r="QXZ156" s="21"/>
      <c r="QYA156" s="21"/>
      <c r="QYB156" s="21"/>
      <c r="QYC156" s="21"/>
      <c r="QYD156" s="21"/>
      <c r="QYE156" s="21"/>
      <c r="QYF156" s="21"/>
      <c r="QYG156" s="21"/>
      <c r="QYH156" s="21"/>
      <c r="QYI156" s="21"/>
      <c r="QYJ156" s="21"/>
      <c r="QYK156" s="21"/>
      <c r="QYL156" s="21"/>
      <c r="QYM156" s="21"/>
      <c r="QYN156" s="21"/>
      <c r="QYO156" s="21"/>
      <c r="QYP156" s="21"/>
      <c r="QYQ156" s="21"/>
      <c r="QYR156" s="21"/>
      <c r="QYS156" s="21"/>
      <c r="QYT156" s="21"/>
      <c r="QYU156" s="21"/>
      <c r="QYV156" s="21"/>
      <c r="QYW156" s="21"/>
      <c r="QYX156" s="21"/>
      <c r="QYY156" s="21"/>
      <c r="QYZ156" s="21"/>
      <c r="QZA156" s="21"/>
      <c r="QZB156" s="21"/>
      <c r="QZC156" s="21"/>
      <c r="QZD156" s="21"/>
      <c r="QZE156" s="21"/>
      <c r="QZF156" s="21"/>
      <c r="QZG156" s="21"/>
      <c r="QZH156" s="21"/>
      <c r="QZI156" s="21"/>
      <c r="QZJ156" s="21"/>
      <c r="QZK156" s="21"/>
      <c r="QZL156" s="21"/>
      <c r="QZM156" s="21"/>
      <c r="QZN156" s="21"/>
      <c r="QZO156" s="21"/>
      <c r="QZP156" s="21"/>
      <c r="QZQ156" s="21"/>
      <c r="QZR156" s="21"/>
      <c r="QZS156" s="21"/>
      <c r="QZT156" s="21"/>
      <c r="QZU156" s="21"/>
      <c r="QZV156" s="21"/>
      <c r="QZW156" s="21"/>
      <c r="QZX156" s="21"/>
      <c r="QZY156" s="21"/>
      <c r="QZZ156" s="21"/>
      <c r="RAA156" s="21"/>
      <c r="RAB156" s="21"/>
      <c r="RAC156" s="21"/>
      <c r="RAD156" s="21"/>
      <c r="RAE156" s="21"/>
      <c r="RAF156" s="21"/>
      <c r="RAG156" s="21"/>
      <c r="RAH156" s="21"/>
      <c r="RAI156" s="21"/>
      <c r="RAJ156" s="21"/>
      <c r="RAK156" s="21"/>
      <c r="RAL156" s="21"/>
      <c r="RAM156" s="21"/>
      <c r="RAN156" s="21"/>
      <c r="RAO156" s="21"/>
      <c r="RAP156" s="21"/>
      <c r="RAQ156" s="21"/>
      <c r="RAR156" s="21"/>
      <c r="RAS156" s="21"/>
      <c r="RAT156" s="21"/>
      <c r="RAU156" s="21"/>
      <c r="RAV156" s="21"/>
      <c r="RAW156" s="21"/>
      <c r="RAX156" s="21"/>
      <c r="RAY156" s="21"/>
      <c r="RAZ156" s="21"/>
      <c r="RBA156" s="21"/>
      <c r="RBB156" s="21"/>
      <c r="RBC156" s="21"/>
      <c r="RBD156" s="21"/>
      <c r="RBE156" s="21"/>
      <c r="RBF156" s="21"/>
      <c r="RBG156" s="21"/>
      <c r="RBH156" s="21"/>
      <c r="RBI156" s="21"/>
      <c r="RBJ156" s="21"/>
      <c r="RBK156" s="21"/>
      <c r="RBL156" s="21"/>
      <c r="RBM156" s="21"/>
      <c r="RBN156" s="21"/>
      <c r="RBO156" s="21"/>
      <c r="RBP156" s="21"/>
      <c r="RBQ156" s="21"/>
      <c r="RBR156" s="21"/>
      <c r="RBS156" s="21"/>
      <c r="RBT156" s="21"/>
      <c r="RBU156" s="21"/>
      <c r="RBV156" s="21"/>
      <c r="RBW156" s="21"/>
      <c r="RBX156" s="21"/>
      <c r="RBY156" s="21"/>
      <c r="RBZ156" s="21"/>
      <c r="RCA156" s="21"/>
      <c r="RCB156" s="21"/>
      <c r="RCC156" s="21"/>
      <c r="RCD156" s="21"/>
      <c r="RCE156" s="21"/>
      <c r="RCF156" s="21"/>
      <c r="RCG156" s="21"/>
      <c r="RCH156" s="21"/>
      <c r="RCI156" s="21"/>
      <c r="RCJ156" s="21"/>
      <c r="RCK156" s="21"/>
      <c r="RCL156" s="21"/>
      <c r="RCM156" s="21"/>
      <c r="RCN156" s="21"/>
      <c r="RCO156" s="21"/>
      <c r="RCP156" s="21"/>
      <c r="RCQ156" s="21"/>
      <c r="RCR156" s="21"/>
      <c r="RCS156" s="21"/>
      <c r="RCT156" s="21"/>
      <c r="RCU156" s="21"/>
      <c r="RCV156" s="21"/>
      <c r="RCW156" s="21"/>
      <c r="RCX156" s="21"/>
      <c r="RCY156" s="21"/>
      <c r="RCZ156" s="21"/>
      <c r="RDA156" s="21"/>
      <c r="RDB156" s="21"/>
      <c r="RDC156" s="21"/>
      <c r="RDD156" s="21"/>
      <c r="RDE156" s="21"/>
      <c r="RDF156" s="21"/>
      <c r="RDG156" s="21"/>
      <c r="RDH156" s="21"/>
      <c r="RDI156" s="21"/>
      <c r="RDJ156" s="21"/>
      <c r="RDK156" s="21"/>
      <c r="RDL156" s="21"/>
      <c r="RDM156" s="21"/>
      <c r="RDN156" s="21"/>
      <c r="RDO156" s="21"/>
      <c r="RDP156" s="21"/>
      <c r="RDQ156" s="21"/>
      <c r="RDR156" s="21"/>
      <c r="RDS156" s="21"/>
      <c r="RDT156" s="21"/>
      <c r="RDU156" s="21"/>
      <c r="RDV156" s="21"/>
      <c r="RDW156" s="21"/>
      <c r="RDX156" s="21"/>
      <c r="RDY156" s="21"/>
      <c r="RDZ156" s="21"/>
      <c r="REA156" s="21"/>
      <c r="REB156" s="21"/>
      <c r="REC156" s="21"/>
      <c r="RED156" s="21"/>
      <c r="REE156" s="21"/>
      <c r="REF156" s="21"/>
      <c r="REG156" s="21"/>
      <c r="REH156" s="21"/>
      <c r="REI156" s="21"/>
      <c r="REJ156" s="21"/>
      <c r="REK156" s="21"/>
      <c r="REL156" s="21"/>
      <c r="REM156" s="21"/>
      <c r="REN156" s="21"/>
      <c r="REO156" s="21"/>
      <c r="REP156" s="21"/>
      <c r="REQ156" s="21"/>
      <c r="RER156" s="21"/>
      <c r="RES156" s="21"/>
      <c r="RET156" s="21"/>
      <c r="REU156" s="21"/>
      <c r="REV156" s="21"/>
      <c r="REW156" s="21"/>
      <c r="REX156" s="21"/>
      <c r="REY156" s="21"/>
      <c r="REZ156" s="21"/>
      <c r="RFA156" s="21"/>
      <c r="RFB156" s="21"/>
      <c r="RFC156" s="21"/>
      <c r="RFD156" s="21"/>
      <c r="RFE156" s="21"/>
      <c r="RFF156" s="21"/>
      <c r="RFG156" s="21"/>
      <c r="RFH156" s="21"/>
      <c r="RFI156" s="21"/>
      <c r="RFJ156" s="21"/>
      <c r="RFK156" s="21"/>
      <c r="RFL156" s="21"/>
      <c r="RFM156" s="21"/>
      <c r="RFN156" s="21"/>
      <c r="RFO156" s="21"/>
      <c r="RFP156" s="21"/>
      <c r="RFQ156" s="21"/>
      <c r="RFR156" s="21"/>
      <c r="RFS156" s="21"/>
      <c r="RFT156" s="21"/>
      <c r="RFU156" s="21"/>
      <c r="RFV156" s="21"/>
      <c r="RFW156" s="21"/>
      <c r="RFX156" s="21"/>
      <c r="RFY156" s="21"/>
      <c r="RFZ156" s="21"/>
      <c r="RGA156" s="21"/>
      <c r="RGB156" s="21"/>
      <c r="RGC156" s="21"/>
      <c r="RGD156" s="21"/>
      <c r="RGE156" s="21"/>
      <c r="RGF156" s="21"/>
      <c r="RGG156" s="21"/>
      <c r="RGH156" s="21"/>
      <c r="RGI156" s="21"/>
      <c r="RGJ156" s="21"/>
      <c r="RGK156" s="21"/>
      <c r="RGL156" s="21"/>
      <c r="RGM156" s="21"/>
      <c r="RGN156" s="21"/>
      <c r="RGO156" s="21"/>
      <c r="RGP156" s="21"/>
      <c r="RGQ156" s="21"/>
      <c r="RGR156" s="21"/>
      <c r="RGS156" s="21"/>
      <c r="RGT156" s="21"/>
      <c r="RGU156" s="21"/>
      <c r="RGV156" s="21"/>
      <c r="RGW156" s="21"/>
      <c r="RGX156" s="21"/>
      <c r="RGY156" s="21"/>
      <c r="RGZ156" s="21"/>
      <c r="RHA156" s="21"/>
      <c r="RHB156" s="21"/>
      <c r="RHC156" s="21"/>
      <c r="RHD156" s="21"/>
      <c r="RHE156" s="21"/>
      <c r="RHF156" s="21"/>
      <c r="RHG156" s="21"/>
      <c r="RHH156" s="21"/>
      <c r="RHI156" s="21"/>
      <c r="RHJ156" s="21"/>
      <c r="RHK156" s="21"/>
      <c r="RHL156" s="21"/>
      <c r="RHM156" s="21"/>
      <c r="RHN156" s="21"/>
      <c r="RHO156" s="21"/>
      <c r="RHP156" s="21"/>
      <c r="RHQ156" s="21"/>
      <c r="RHR156" s="21"/>
      <c r="RHS156" s="21"/>
      <c r="RHT156" s="21"/>
      <c r="RHU156" s="21"/>
      <c r="RHV156" s="21"/>
      <c r="RHW156" s="21"/>
      <c r="RHX156" s="21"/>
      <c r="RHY156" s="21"/>
      <c r="RHZ156" s="21"/>
      <c r="RIA156" s="21"/>
      <c r="RIB156" s="21"/>
      <c r="RIC156" s="21"/>
      <c r="RID156" s="21"/>
      <c r="RIE156" s="21"/>
      <c r="RIF156" s="21"/>
      <c r="RIG156" s="21"/>
      <c r="RIH156" s="21"/>
      <c r="RII156" s="21"/>
      <c r="RIJ156" s="21"/>
      <c r="RIK156" s="21"/>
      <c r="RIL156" s="21"/>
      <c r="RIM156" s="21"/>
      <c r="RIN156" s="21"/>
      <c r="RIO156" s="21"/>
      <c r="RIP156" s="21"/>
      <c r="RIQ156" s="21"/>
      <c r="RIR156" s="21"/>
      <c r="RIS156" s="21"/>
      <c r="RIT156" s="21"/>
      <c r="RIU156" s="21"/>
      <c r="RIV156" s="21"/>
      <c r="RIW156" s="21"/>
      <c r="RIX156" s="21"/>
      <c r="RIY156" s="21"/>
      <c r="RIZ156" s="21"/>
      <c r="RJA156" s="21"/>
      <c r="RJB156" s="21"/>
      <c r="RJC156" s="21"/>
      <c r="RJD156" s="21"/>
      <c r="RJE156" s="21"/>
      <c r="RJF156" s="21"/>
      <c r="RJG156" s="21"/>
      <c r="RJH156" s="21"/>
      <c r="RJI156" s="21"/>
      <c r="RJJ156" s="21"/>
      <c r="RJK156" s="21"/>
      <c r="RJL156" s="21"/>
      <c r="RJM156" s="21"/>
      <c r="RJN156" s="21"/>
      <c r="RJO156" s="21"/>
      <c r="RJP156" s="21"/>
      <c r="RJQ156" s="21"/>
      <c r="RJR156" s="21"/>
      <c r="RJS156" s="21"/>
      <c r="RJT156" s="21"/>
      <c r="RJU156" s="21"/>
      <c r="RJV156" s="21"/>
      <c r="RJW156" s="21"/>
      <c r="RJX156" s="21"/>
      <c r="RJY156" s="21"/>
      <c r="RJZ156" s="21"/>
      <c r="RKA156" s="21"/>
      <c r="RKB156" s="21"/>
      <c r="RKC156" s="21"/>
      <c r="RKD156" s="21"/>
      <c r="RKE156" s="21"/>
      <c r="RKF156" s="21"/>
      <c r="RKG156" s="21"/>
      <c r="RKH156" s="21"/>
      <c r="RKI156" s="21"/>
      <c r="RKJ156" s="21"/>
      <c r="RKK156" s="21"/>
      <c r="RKL156" s="21"/>
      <c r="RKM156" s="21"/>
      <c r="RKN156" s="21"/>
      <c r="RKO156" s="21"/>
      <c r="RKP156" s="21"/>
      <c r="RKQ156" s="21"/>
      <c r="RKR156" s="21"/>
      <c r="RKS156" s="21"/>
      <c r="RKT156" s="21"/>
      <c r="RKU156" s="21"/>
      <c r="RKV156" s="21"/>
      <c r="RKW156" s="21"/>
      <c r="RKX156" s="21"/>
      <c r="RKY156" s="21"/>
      <c r="RKZ156" s="21"/>
      <c r="RLA156" s="21"/>
      <c r="RLB156" s="21"/>
      <c r="RLC156" s="21"/>
      <c r="RLD156" s="21"/>
      <c r="RLE156" s="21"/>
      <c r="RLF156" s="21"/>
      <c r="RLG156" s="21"/>
      <c r="RLH156" s="21"/>
      <c r="RLI156" s="21"/>
      <c r="RLJ156" s="21"/>
      <c r="RLK156" s="21"/>
      <c r="RLL156" s="21"/>
      <c r="RLM156" s="21"/>
      <c r="RLN156" s="21"/>
      <c r="RLO156" s="21"/>
      <c r="RLP156" s="21"/>
      <c r="RLQ156" s="21"/>
      <c r="RLR156" s="21"/>
      <c r="RLS156" s="21"/>
      <c r="RLT156" s="21"/>
      <c r="RLU156" s="21"/>
      <c r="RLV156" s="21"/>
      <c r="RLW156" s="21"/>
      <c r="RLX156" s="21"/>
      <c r="RLY156" s="21"/>
      <c r="RLZ156" s="21"/>
      <c r="RMA156" s="21"/>
      <c r="RMB156" s="21"/>
      <c r="RMC156" s="21"/>
      <c r="RMD156" s="21"/>
      <c r="RME156" s="21"/>
      <c r="RMF156" s="21"/>
      <c r="RMG156" s="21"/>
      <c r="RMH156" s="21"/>
      <c r="RMI156" s="21"/>
      <c r="RMJ156" s="21"/>
      <c r="RMK156" s="21"/>
      <c r="RML156" s="21"/>
      <c r="RMM156" s="21"/>
      <c r="RMN156" s="21"/>
      <c r="RMO156" s="21"/>
      <c r="RMP156" s="21"/>
      <c r="RMQ156" s="21"/>
      <c r="RMR156" s="21"/>
      <c r="RMS156" s="21"/>
      <c r="RMT156" s="21"/>
      <c r="RMU156" s="21"/>
      <c r="RMV156" s="21"/>
      <c r="RMW156" s="21"/>
      <c r="RMX156" s="21"/>
      <c r="RMY156" s="21"/>
      <c r="RMZ156" s="21"/>
      <c r="RNA156" s="21"/>
      <c r="RNB156" s="21"/>
      <c r="RNC156" s="21"/>
      <c r="RND156" s="21"/>
      <c r="RNE156" s="21"/>
      <c r="RNF156" s="21"/>
      <c r="RNG156" s="21"/>
      <c r="RNH156" s="21"/>
      <c r="RNI156" s="21"/>
      <c r="RNJ156" s="21"/>
      <c r="RNK156" s="21"/>
      <c r="RNL156" s="21"/>
      <c r="RNM156" s="21"/>
      <c r="RNN156" s="21"/>
      <c r="RNO156" s="21"/>
      <c r="RNP156" s="21"/>
      <c r="RNQ156" s="21"/>
      <c r="RNR156" s="21"/>
      <c r="RNS156" s="21"/>
      <c r="RNT156" s="21"/>
      <c r="RNU156" s="21"/>
      <c r="RNV156" s="21"/>
      <c r="RNW156" s="21"/>
      <c r="RNX156" s="21"/>
      <c r="RNY156" s="21"/>
      <c r="RNZ156" s="21"/>
      <c r="ROA156" s="21"/>
      <c r="ROB156" s="21"/>
      <c r="ROC156" s="21"/>
      <c r="ROD156" s="21"/>
      <c r="ROE156" s="21"/>
      <c r="ROF156" s="21"/>
      <c r="ROG156" s="21"/>
      <c r="ROH156" s="21"/>
      <c r="ROI156" s="21"/>
      <c r="ROJ156" s="21"/>
      <c r="ROK156" s="21"/>
      <c r="ROL156" s="21"/>
      <c r="ROM156" s="21"/>
      <c r="RON156" s="21"/>
      <c r="ROO156" s="21"/>
      <c r="ROP156" s="21"/>
      <c r="ROQ156" s="21"/>
      <c r="ROR156" s="21"/>
      <c r="ROS156" s="21"/>
      <c r="ROT156" s="21"/>
      <c r="ROU156" s="21"/>
      <c r="ROV156" s="21"/>
      <c r="ROW156" s="21"/>
      <c r="ROX156" s="21"/>
      <c r="ROY156" s="21"/>
      <c r="ROZ156" s="21"/>
      <c r="RPA156" s="21"/>
      <c r="RPB156" s="21"/>
      <c r="RPC156" s="21"/>
      <c r="RPD156" s="21"/>
      <c r="RPE156" s="21"/>
      <c r="RPF156" s="21"/>
      <c r="RPG156" s="21"/>
      <c r="RPH156" s="21"/>
      <c r="RPI156" s="21"/>
      <c r="RPJ156" s="21"/>
      <c r="RPK156" s="21"/>
      <c r="RPL156" s="21"/>
      <c r="RPM156" s="21"/>
      <c r="RPN156" s="21"/>
      <c r="RPO156" s="21"/>
      <c r="RPP156" s="21"/>
      <c r="RPQ156" s="21"/>
      <c r="RPR156" s="21"/>
      <c r="RPS156" s="21"/>
      <c r="RPT156" s="21"/>
      <c r="RPU156" s="21"/>
      <c r="RPV156" s="21"/>
      <c r="RPW156" s="21"/>
      <c r="RPX156" s="21"/>
      <c r="RPY156" s="21"/>
      <c r="RPZ156" s="21"/>
      <c r="RQA156" s="21"/>
      <c r="RQB156" s="21"/>
      <c r="RQC156" s="21"/>
      <c r="RQD156" s="21"/>
      <c r="RQE156" s="21"/>
      <c r="RQF156" s="21"/>
      <c r="RQG156" s="21"/>
      <c r="RQH156" s="21"/>
      <c r="RQI156" s="21"/>
      <c r="RQJ156" s="21"/>
      <c r="RQK156" s="21"/>
      <c r="RQL156" s="21"/>
      <c r="RQM156" s="21"/>
      <c r="RQN156" s="21"/>
      <c r="RQO156" s="21"/>
      <c r="RQP156" s="21"/>
      <c r="RQQ156" s="21"/>
      <c r="RQR156" s="21"/>
      <c r="RQS156" s="21"/>
      <c r="RQT156" s="21"/>
      <c r="RQU156" s="21"/>
      <c r="RQV156" s="21"/>
      <c r="RQW156" s="21"/>
      <c r="RQX156" s="21"/>
      <c r="RQY156" s="21"/>
      <c r="RQZ156" s="21"/>
      <c r="RRA156" s="21"/>
      <c r="RRB156" s="21"/>
      <c r="RRC156" s="21"/>
      <c r="RRD156" s="21"/>
      <c r="RRE156" s="21"/>
      <c r="RRF156" s="21"/>
      <c r="RRG156" s="21"/>
      <c r="RRH156" s="21"/>
      <c r="RRI156" s="21"/>
      <c r="RRJ156" s="21"/>
      <c r="RRK156" s="21"/>
      <c r="RRL156" s="21"/>
      <c r="RRM156" s="21"/>
      <c r="RRN156" s="21"/>
      <c r="RRO156" s="21"/>
      <c r="RRP156" s="21"/>
      <c r="RRQ156" s="21"/>
      <c r="RRR156" s="21"/>
      <c r="RRS156" s="21"/>
      <c r="RRT156" s="21"/>
      <c r="RRU156" s="21"/>
      <c r="RRV156" s="21"/>
      <c r="RRW156" s="21"/>
      <c r="RRX156" s="21"/>
      <c r="RRY156" s="21"/>
      <c r="RRZ156" s="21"/>
      <c r="RSA156" s="21"/>
      <c r="RSB156" s="21"/>
      <c r="RSC156" s="21"/>
      <c r="RSD156" s="21"/>
      <c r="RSE156" s="21"/>
      <c r="RSF156" s="21"/>
      <c r="RSG156" s="21"/>
      <c r="RSH156" s="21"/>
      <c r="RSI156" s="21"/>
      <c r="RSJ156" s="21"/>
      <c r="RSK156" s="21"/>
      <c r="RSL156" s="21"/>
      <c r="RSM156" s="21"/>
      <c r="RSN156" s="21"/>
      <c r="RSO156" s="21"/>
      <c r="RSP156" s="21"/>
      <c r="RSQ156" s="21"/>
      <c r="RSR156" s="21"/>
      <c r="RSS156" s="21"/>
      <c r="RST156" s="21"/>
      <c r="RSU156" s="21"/>
      <c r="RSV156" s="21"/>
      <c r="RSW156" s="21"/>
      <c r="RSX156" s="21"/>
      <c r="RSY156" s="21"/>
      <c r="RSZ156" s="21"/>
      <c r="RTA156" s="21"/>
      <c r="RTB156" s="21"/>
      <c r="RTC156" s="21"/>
      <c r="RTD156" s="21"/>
      <c r="RTE156" s="21"/>
      <c r="RTF156" s="21"/>
      <c r="RTG156" s="21"/>
      <c r="RTH156" s="21"/>
      <c r="RTI156" s="21"/>
      <c r="RTJ156" s="21"/>
      <c r="RTK156" s="21"/>
      <c r="RTL156" s="21"/>
      <c r="RTM156" s="21"/>
      <c r="RTN156" s="21"/>
      <c r="RTO156" s="21"/>
      <c r="RTP156" s="21"/>
      <c r="RTQ156" s="21"/>
      <c r="RTR156" s="21"/>
      <c r="RTS156" s="21"/>
      <c r="RTT156" s="21"/>
      <c r="RTU156" s="21"/>
      <c r="RTV156" s="21"/>
      <c r="RTW156" s="21"/>
      <c r="RTX156" s="21"/>
      <c r="RTY156" s="21"/>
      <c r="RTZ156" s="21"/>
      <c r="RUA156" s="21"/>
      <c r="RUB156" s="21"/>
      <c r="RUC156" s="21"/>
      <c r="RUD156" s="21"/>
      <c r="RUE156" s="21"/>
      <c r="RUF156" s="21"/>
      <c r="RUG156" s="21"/>
      <c r="RUH156" s="21"/>
      <c r="RUI156" s="21"/>
      <c r="RUJ156" s="21"/>
      <c r="RUK156" s="21"/>
      <c r="RUL156" s="21"/>
      <c r="RUM156" s="21"/>
      <c r="RUN156" s="21"/>
      <c r="RUO156" s="21"/>
      <c r="RUP156" s="21"/>
      <c r="RUQ156" s="21"/>
      <c r="RUR156" s="21"/>
      <c r="RUS156" s="21"/>
      <c r="RUT156" s="21"/>
      <c r="RUU156" s="21"/>
      <c r="RUV156" s="21"/>
      <c r="RUW156" s="21"/>
      <c r="RUX156" s="21"/>
      <c r="RUY156" s="21"/>
      <c r="RUZ156" s="21"/>
      <c r="RVA156" s="21"/>
      <c r="RVB156" s="21"/>
      <c r="RVC156" s="21"/>
      <c r="RVD156" s="21"/>
      <c r="RVE156" s="21"/>
      <c r="RVF156" s="21"/>
      <c r="RVG156" s="21"/>
      <c r="RVH156" s="21"/>
      <c r="RVI156" s="21"/>
      <c r="RVJ156" s="21"/>
      <c r="RVK156" s="21"/>
      <c r="RVL156" s="21"/>
      <c r="RVM156" s="21"/>
      <c r="RVN156" s="21"/>
      <c r="RVO156" s="21"/>
      <c r="RVP156" s="21"/>
      <c r="RVQ156" s="21"/>
      <c r="RVR156" s="21"/>
      <c r="RVS156" s="21"/>
      <c r="RVT156" s="21"/>
      <c r="RVU156" s="21"/>
      <c r="RVV156" s="21"/>
      <c r="RVW156" s="21"/>
      <c r="RVX156" s="21"/>
      <c r="RVY156" s="21"/>
      <c r="RVZ156" s="21"/>
      <c r="RWA156" s="21"/>
      <c r="RWB156" s="21"/>
      <c r="RWC156" s="21"/>
      <c r="RWD156" s="21"/>
      <c r="RWE156" s="21"/>
      <c r="RWF156" s="21"/>
      <c r="RWG156" s="21"/>
      <c r="RWH156" s="21"/>
      <c r="RWI156" s="21"/>
      <c r="RWJ156" s="21"/>
      <c r="RWK156" s="21"/>
      <c r="RWL156" s="21"/>
      <c r="RWM156" s="21"/>
      <c r="RWN156" s="21"/>
      <c r="RWO156" s="21"/>
      <c r="RWP156" s="21"/>
      <c r="RWQ156" s="21"/>
      <c r="RWR156" s="21"/>
      <c r="RWS156" s="21"/>
      <c r="RWT156" s="21"/>
      <c r="RWU156" s="21"/>
      <c r="RWV156" s="21"/>
      <c r="RWW156" s="21"/>
      <c r="RWX156" s="21"/>
      <c r="RWY156" s="21"/>
      <c r="RWZ156" s="21"/>
      <c r="RXA156" s="21"/>
      <c r="RXB156" s="21"/>
      <c r="RXC156" s="21"/>
      <c r="RXD156" s="21"/>
      <c r="RXE156" s="21"/>
      <c r="RXF156" s="21"/>
      <c r="RXG156" s="21"/>
      <c r="RXH156" s="21"/>
      <c r="RXI156" s="21"/>
      <c r="RXJ156" s="21"/>
      <c r="RXK156" s="21"/>
      <c r="RXL156" s="21"/>
      <c r="RXM156" s="21"/>
      <c r="RXN156" s="21"/>
      <c r="RXO156" s="21"/>
      <c r="RXP156" s="21"/>
      <c r="RXQ156" s="21"/>
      <c r="RXR156" s="21"/>
      <c r="RXS156" s="21"/>
      <c r="RXT156" s="21"/>
      <c r="RXU156" s="21"/>
      <c r="RXV156" s="21"/>
      <c r="RXW156" s="21"/>
      <c r="RXX156" s="21"/>
      <c r="RXY156" s="21"/>
      <c r="RXZ156" s="21"/>
      <c r="RYA156" s="21"/>
      <c r="RYB156" s="21"/>
      <c r="RYC156" s="21"/>
      <c r="RYD156" s="21"/>
      <c r="RYE156" s="21"/>
      <c r="RYF156" s="21"/>
      <c r="RYG156" s="21"/>
      <c r="RYH156" s="21"/>
      <c r="RYI156" s="21"/>
      <c r="RYJ156" s="21"/>
      <c r="RYK156" s="21"/>
      <c r="RYL156" s="21"/>
      <c r="RYM156" s="21"/>
      <c r="RYN156" s="21"/>
      <c r="RYO156" s="21"/>
      <c r="RYP156" s="21"/>
      <c r="RYQ156" s="21"/>
      <c r="RYR156" s="21"/>
      <c r="RYS156" s="21"/>
      <c r="RYT156" s="21"/>
      <c r="RYU156" s="21"/>
      <c r="RYV156" s="21"/>
      <c r="RYW156" s="21"/>
      <c r="RYX156" s="21"/>
      <c r="RYY156" s="21"/>
      <c r="RYZ156" s="21"/>
      <c r="RZA156" s="21"/>
      <c r="RZB156" s="21"/>
      <c r="RZC156" s="21"/>
      <c r="RZD156" s="21"/>
      <c r="RZE156" s="21"/>
      <c r="RZF156" s="21"/>
      <c r="RZG156" s="21"/>
      <c r="RZH156" s="21"/>
      <c r="RZI156" s="21"/>
      <c r="RZJ156" s="21"/>
      <c r="RZK156" s="21"/>
      <c r="RZL156" s="21"/>
      <c r="RZM156" s="21"/>
      <c r="RZN156" s="21"/>
      <c r="RZO156" s="21"/>
      <c r="RZP156" s="21"/>
      <c r="RZQ156" s="21"/>
      <c r="RZR156" s="21"/>
      <c r="RZS156" s="21"/>
      <c r="RZT156" s="21"/>
      <c r="RZU156" s="21"/>
      <c r="RZV156" s="21"/>
      <c r="RZW156" s="21"/>
      <c r="RZX156" s="21"/>
      <c r="RZY156" s="21"/>
      <c r="RZZ156" s="21"/>
      <c r="SAA156" s="21"/>
      <c r="SAB156" s="21"/>
      <c r="SAC156" s="21"/>
      <c r="SAD156" s="21"/>
      <c r="SAE156" s="21"/>
      <c r="SAF156" s="21"/>
      <c r="SAG156" s="21"/>
      <c r="SAH156" s="21"/>
      <c r="SAI156" s="21"/>
      <c r="SAJ156" s="21"/>
      <c r="SAK156" s="21"/>
      <c r="SAL156" s="21"/>
      <c r="SAM156" s="21"/>
      <c r="SAN156" s="21"/>
      <c r="SAO156" s="21"/>
      <c r="SAP156" s="21"/>
      <c r="SAQ156" s="21"/>
      <c r="SAR156" s="21"/>
      <c r="SAS156" s="21"/>
      <c r="SAT156" s="21"/>
      <c r="SAU156" s="21"/>
      <c r="SAV156" s="21"/>
      <c r="SAW156" s="21"/>
      <c r="SAX156" s="21"/>
      <c r="SAY156" s="21"/>
      <c r="SAZ156" s="21"/>
      <c r="SBA156" s="21"/>
      <c r="SBB156" s="21"/>
      <c r="SBC156" s="21"/>
      <c r="SBD156" s="21"/>
      <c r="SBE156" s="21"/>
      <c r="SBF156" s="21"/>
      <c r="SBG156" s="21"/>
      <c r="SBH156" s="21"/>
      <c r="SBI156" s="21"/>
      <c r="SBJ156" s="21"/>
      <c r="SBK156" s="21"/>
      <c r="SBL156" s="21"/>
      <c r="SBM156" s="21"/>
      <c r="SBN156" s="21"/>
      <c r="SBO156" s="21"/>
      <c r="SBP156" s="21"/>
      <c r="SBQ156" s="21"/>
      <c r="SBR156" s="21"/>
      <c r="SBS156" s="21"/>
      <c r="SBT156" s="21"/>
      <c r="SBU156" s="21"/>
      <c r="SBV156" s="21"/>
      <c r="SBW156" s="21"/>
      <c r="SBX156" s="21"/>
      <c r="SBY156" s="21"/>
      <c r="SBZ156" s="21"/>
      <c r="SCA156" s="21"/>
      <c r="SCB156" s="21"/>
      <c r="SCC156" s="21"/>
      <c r="SCD156" s="21"/>
      <c r="SCE156" s="21"/>
      <c r="SCF156" s="21"/>
      <c r="SCG156" s="21"/>
      <c r="SCH156" s="21"/>
      <c r="SCI156" s="21"/>
      <c r="SCJ156" s="21"/>
      <c r="SCK156" s="21"/>
      <c r="SCL156" s="21"/>
      <c r="SCM156" s="21"/>
      <c r="SCN156" s="21"/>
      <c r="SCO156" s="21"/>
      <c r="SCP156" s="21"/>
      <c r="SCQ156" s="21"/>
      <c r="SCR156" s="21"/>
      <c r="SCS156" s="21"/>
      <c r="SCT156" s="21"/>
      <c r="SCU156" s="21"/>
      <c r="SCV156" s="21"/>
      <c r="SCW156" s="21"/>
      <c r="SCX156" s="21"/>
      <c r="SCY156" s="21"/>
      <c r="SCZ156" s="21"/>
      <c r="SDA156" s="21"/>
      <c r="SDB156" s="21"/>
      <c r="SDC156" s="21"/>
      <c r="SDD156" s="21"/>
      <c r="SDE156" s="21"/>
      <c r="SDF156" s="21"/>
      <c r="SDG156" s="21"/>
      <c r="SDH156" s="21"/>
      <c r="SDI156" s="21"/>
      <c r="SDJ156" s="21"/>
      <c r="SDK156" s="21"/>
      <c r="SDL156" s="21"/>
      <c r="SDM156" s="21"/>
      <c r="SDN156" s="21"/>
      <c r="SDO156" s="21"/>
      <c r="SDP156" s="21"/>
      <c r="SDQ156" s="21"/>
      <c r="SDR156" s="21"/>
      <c r="SDS156" s="21"/>
      <c r="SDT156" s="21"/>
      <c r="SDU156" s="21"/>
      <c r="SDV156" s="21"/>
      <c r="SDW156" s="21"/>
      <c r="SDX156" s="21"/>
      <c r="SDY156" s="21"/>
      <c r="SDZ156" s="21"/>
      <c r="SEA156" s="21"/>
      <c r="SEB156" s="21"/>
      <c r="SEC156" s="21"/>
      <c r="SED156" s="21"/>
      <c r="SEE156" s="21"/>
      <c r="SEF156" s="21"/>
      <c r="SEG156" s="21"/>
      <c r="SEH156" s="21"/>
      <c r="SEI156" s="21"/>
      <c r="SEJ156" s="21"/>
      <c r="SEK156" s="21"/>
      <c r="SEL156" s="21"/>
      <c r="SEM156" s="21"/>
      <c r="SEN156" s="21"/>
      <c r="SEO156" s="21"/>
      <c r="SEP156" s="21"/>
      <c r="SEQ156" s="21"/>
      <c r="SER156" s="21"/>
      <c r="SES156" s="21"/>
      <c r="SET156" s="21"/>
      <c r="SEU156" s="21"/>
      <c r="SEV156" s="21"/>
      <c r="SEW156" s="21"/>
      <c r="SEX156" s="21"/>
      <c r="SEY156" s="21"/>
      <c r="SEZ156" s="21"/>
      <c r="SFA156" s="21"/>
      <c r="SFB156" s="21"/>
      <c r="SFC156" s="21"/>
      <c r="SFD156" s="21"/>
      <c r="SFE156" s="21"/>
      <c r="SFF156" s="21"/>
      <c r="SFG156" s="21"/>
      <c r="SFH156" s="21"/>
      <c r="SFI156" s="21"/>
      <c r="SFJ156" s="21"/>
      <c r="SFK156" s="21"/>
      <c r="SFL156" s="21"/>
      <c r="SFM156" s="21"/>
      <c r="SFN156" s="21"/>
      <c r="SFO156" s="21"/>
      <c r="SFP156" s="21"/>
      <c r="SFQ156" s="21"/>
      <c r="SFR156" s="21"/>
      <c r="SFS156" s="21"/>
      <c r="SFT156" s="21"/>
      <c r="SFU156" s="21"/>
      <c r="SFV156" s="21"/>
      <c r="SFW156" s="21"/>
      <c r="SFX156" s="21"/>
      <c r="SFY156" s="21"/>
      <c r="SFZ156" s="21"/>
      <c r="SGA156" s="21"/>
      <c r="SGB156" s="21"/>
      <c r="SGC156" s="21"/>
      <c r="SGD156" s="21"/>
      <c r="SGE156" s="21"/>
      <c r="SGF156" s="21"/>
      <c r="SGG156" s="21"/>
      <c r="SGH156" s="21"/>
      <c r="SGI156" s="21"/>
      <c r="SGJ156" s="21"/>
      <c r="SGK156" s="21"/>
      <c r="SGL156" s="21"/>
      <c r="SGM156" s="21"/>
      <c r="SGN156" s="21"/>
      <c r="SGO156" s="21"/>
      <c r="SGP156" s="21"/>
      <c r="SGQ156" s="21"/>
      <c r="SGR156" s="21"/>
      <c r="SGS156" s="21"/>
      <c r="SGT156" s="21"/>
      <c r="SGU156" s="21"/>
      <c r="SGV156" s="21"/>
      <c r="SGW156" s="21"/>
      <c r="SGX156" s="21"/>
      <c r="SGY156" s="21"/>
      <c r="SGZ156" s="21"/>
      <c r="SHA156" s="21"/>
      <c r="SHB156" s="21"/>
      <c r="SHC156" s="21"/>
      <c r="SHD156" s="21"/>
      <c r="SHE156" s="21"/>
      <c r="SHF156" s="21"/>
      <c r="SHG156" s="21"/>
      <c r="SHH156" s="21"/>
      <c r="SHI156" s="21"/>
      <c r="SHJ156" s="21"/>
      <c r="SHK156" s="21"/>
      <c r="SHL156" s="21"/>
      <c r="SHM156" s="21"/>
      <c r="SHN156" s="21"/>
      <c r="SHO156" s="21"/>
      <c r="SHP156" s="21"/>
      <c r="SHQ156" s="21"/>
      <c r="SHR156" s="21"/>
      <c r="SHS156" s="21"/>
      <c r="SHT156" s="21"/>
      <c r="SHU156" s="21"/>
      <c r="SHV156" s="21"/>
      <c r="SHW156" s="21"/>
      <c r="SHX156" s="21"/>
      <c r="SHY156" s="21"/>
      <c r="SHZ156" s="21"/>
      <c r="SIA156" s="21"/>
      <c r="SIB156" s="21"/>
      <c r="SIC156" s="21"/>
      <c r="SID156" s="21"/>
      <c r="SIE156" s="21"/>
      <c r="SIF156" s="21"/>
      <c r="SIG156" s="21"/>
      <c r="SIH156" s="21"/>
      <c r="SII156" s="21"/>
      <c r="SIJ156" s="21"/>
      <c r="SIK156" s="21"/>
      <c r="SIL156" s="21"/>
      <c r="SIM156" s="21"/>
      <c r="SIN156" s="21"/>
      <c r="SIO156" s="21"/>
      <c r="SIP156" s="21"/>
      <c r="SIQ156" s="21"/>
      <c r="SIR156" s="21"/>
      <c r="SIS156" s="21"/>
      <c r="SIT156" s="21"/>
      <c r="SIU156" s="21"/>
      <c r="SIV156" s="21"/>
      <c r="SIW156" s="21"/>
      <c r="SIX156" s="21"/>
      <c r="SIY156" s="21"/>
      <c r="SIZ156" s="21"/>
      <c r="SJA156" s="21"/>
      <c r="SJB156" s="21"/>
      <c r="SJC156" s="21"/>
      <c r="SJD156" s="21"/>
      <c r="SJE156" s="21"/>
      <c r="SJF156" s="21"/>
      <c r="SJG156" s="21"/>
      <c r="SJH156" s="21"/>
      <c r="SJI156" s="21"/>
      <c r="SJJ156" s="21"/>
      <c r="SJK156" s="21"/>
      <c r="SJL156" s="21"/>
      <c r="SJM156" s="21"/>
      <c r="SJN156" s="21"/>
      <c r="SJO156" s="21"/>
      <c r="SJP156" s="21"/>
      <c r="SJQ156" s="21"/>
      <c r="SJR156" s="21"/>
      <c r="SJS156" s="21"/>
      <c r="SJT156" s="21"/>
      <c r="SJU156" s="21"/>
      <c r="SJV156" s="21"/>
      <c r="SJW156" s="21"/>
      <c r="SJX156" s="21"/>
      <c r="SJY156" s="21"/>
      <c r="SJZ156" s="21"/>
      <c r="SKA156" s="21"/>
      <c r="SKB156" s="21"/>
      <c r="SKC156" s="21"/>
      <c r="SKD156" s="21"/>
      <c r="SKE156" s="21"/>
      <c r="SKF156" s="21"/>
      <c r="SKG156" s="21"/>
      <c r="SKH156" s="21"/>
      <c r="SKI156" s="21"/>
      <c r="SKJ156" s="21"/>
      <c r="SKK156" s="21"/>
      <c r="SKL156" s="21"/>
      <c r="SKM156" s="21"/>
      <c r="SKN156" s="21"/>
      <c r="SKO156" s="21"/>
      <c r="SKP156" s="21"/>
      <c r="SKQ156" s="21"/>
      <c r="SKR156" s="21"/>
      <c r="SKS156" s="21"/>
      <c r="SKT156" s="21"/>
      <c r="SKU156" s="21"/>
      <c r="SKV156" s="21"/>
      <c r="SKW156" s="21"/>
      <c r="SKX156" s="21"/>
      <c r="SKY156" s="21"/>
      <c r="SKZ156" s="21"/>
      <c r="SLA156" s="21"/>
      <c r="SLB156" s="21"/>
      <c r="SLC156" s="21"/>
      <c r="SLD156" s="21"/>
      <c r="SLE156" s="21"/>
      <c r="SLF156" s="21"/>
      <c r="SLG156" s="21"/>
      <c r="SLH156" s="21"/>
      <c r="SLI156" s="21"/>
      <c r="SLJ156" s="21"/>
      <c r="SLK156" s="21"/>
      <c r="SLL156" s="21"/>
      <c r="SLM156" s="21"/>
      <c r="SLN156" s="21"/>
      <c r="SLO156" s="21"/>
      <c r="SLP156" s="21"/>
      <c r="SLQ156" s="21"/>
      <c r="SLR156" s="21"/>
      <c r="SLS156" s="21"/>
      <c r="SLT156" s="21"/>
      <c r="SLU156" s="21"/>
      <c r="SLV156" s="21"/>
      <c r="SLW156" s="21"/>
      <c r="SLX156" s="21"/>
      <c r="SLY156" s="21"/>
      <c r="SLZ156" s="21"/>
      <c r="SMA156" s="21"/>
      <c r="SMB156" s="21"/>
      <c r="SMC156" s="21"/>
      <c r="SMD156" s="21"/>
      <c r="SME156" s="21"/>
      <c r="SMF156" s="21"/>
      <c r="SMG156" s="21"/>
      <c r="SMH156" s="21"/>
      <c r="SMI156" s="21"/>
      <c r="SMJ156" s="21"/>
      <c r="SMK156" s="21"/>
      <c r="SML156" s="21"/>
      <c r="SMM156" s="21"/>
      <c r="SMN156" s="21"/>
      <c r="SMO156" s="21"/>
      <c r="SMP156" s="21"/>
      <c r="SMQ156" s="21"/>
      <c r="SMR156" s="21"/>
      <c r="SMS156" s="21"/>
      <c r="SMT156" s="21"/>
      <c r="SMU156" s="21"/>
      <c r="SMV156" s="21"/>
      <c r="SMW156" s="21"/>
      <c r="SMX156" s="21"/>
      <c r="SMY156" s="21"/>
      <c r="SMZ156" s="21"/>
      <c r="SNA156" s="21"/>
      <c r="SNB156" s="21"/>
      <c r="SNC156" s="21"/>
      <c r="SND156" s="21"/>
      <c r="SNE156" s="21"/>
      <c r="SNF156" s="21"/>
      <c r="SNG156" s="21"/>
      <c r="SNH156" s="21"/>
      <c r="SNI156" s="21"/>
      <c r="SNJ156" s="21"/>
      <c r="SNK156" s="21"/>
      <c r="SNL156" s="21"/>
      <c r="SNM156" s="21"/>
      <c r="SNN156" s="21"/>
      <c r="SNO156" s="21"/>
      <c r="SNP156" s="21"/>
      <c r="SNQ156" s="21"/>
      <c r="SNR156" s="21"/>
      <c r="SNS156" s="21"/>
      <c r="SNT156" s="21"/>
      <c r="SNU156" s="21"/>
      <c r="SNV156" s="21"/>
      <c r="SNW156" s="21"/>
      <c r="SNX156" s="21"/>
      <c r="SNY156" s="21"/>
      <c r="SNZ156" s="21"/>
      <c r="SOA156" s="21"/>
      <c r="SOB156" s="21"/>
      <c r="SOC156" s="21"/>
      <c r="SOD156" s="21"/>
      <c r="SOE156" s="21"/>
      <c r="SOF156" s="21"/>
      <c r="SOG156" s="21"/>
      <c r="SOH156" s="21"/>
      <c r="SOI156" s="21"/>
      <c r="SOJ156" s="21"/>
      <c r="SOK156" s="21"/>
      <c r="SOL156" s="21"/>
      <c r="SOM156" s="21"/>
      <c r="SON156" s="21"/>
      <c r="SOO156" s="21"/>
      <c r="SOP156" s="21"/>
      <c r="SOQ156" s="21"/>
      <c r="SOR156" s="21"/>
      <c r="SOS156" s="21"/>
      <c r="SOT156" s="21"/>
      <c r="SOU156" s="21"/>
      <c r="SOV156" s="21"/>
      <c r="SOW156" s="21"/>
      <c r="SOX156" s="21"/>
      <c r="SOY156" s="21"/>
      <c r="SOZ156" s="21"/>
      <c r="SPA156" s="21"/>
      <c r="SPB156" s="21"/>
      <c r="SPC156" s="21"/>
      <c r="SPD156" s="21"/>
      <c r="SPE156" s="21"/>
      <c r="SPF156" s="21"/>
      <c r="SPG156" s="21"/>
      <c r="SPH156" s="21"/>
      <c r="SPI156" s="21"/>
      <c r="SPJ156" s="21"/>
      <c r="SPK156" s="21"/>
      <c r="SPL156" s="21"/>
      <c r="SPM156" s="21"/>
      <c r="SPN156" s="21"/>
      <c r="SPO156" s="21"/>
      <c r="SPP156" s="21"/>
      <c r="SPQ156" s="21"/>
      <c r="SPR156" s="21"/>
      <c r="SPS156" s="21"/>
      <c r="SPT156" s="21"/>
      <c r="SPU156" s="21"/>
      <c r="SPV156" s="21"/>
      <c r="SPW156" s="21"/>
      <c r="SPX156" s="21"/>
      <c r="SPY156" s="21"/>
      <c r="SPZ156" s="21"/>
      <c r="SQA156" s="21"/>
      <c r="SQB156" s="21"/>
      <c r="SQC156" s="21"/>
      <c r="SQD156" s="21"/>
      <c r="SQE156" s="21"/>
      <c r="SQF156" s="21"/>
      <c r="SQG156" s="21"/>
      <c r="SQH156" s="21"/>
      <c r="SQI156" s="21"/>
      <c r="SQJ156" s="21"/>
      <c r="SQK156" s="21"/>
      <c r="SQL156" s="21"/>
      <c r="SQM156" s="21"/>
      <c r="SQN156" s="21"/>
      <c r="SQO156" s="21"/>
      <c r="SQP156" s="21"/>
      <c r="SQQ156" s="21"/>
      <c r="SQR156" s="21"/>
      <c r="SQS156" s="21"/>
      <c r="SQT156" s="21"/>
      <c r="SQU156" s="21"/>
      <c r="SQV156" s="21"/>
      <c r="SQW156" s="21"/>
      <c r="SQX156" s="21"/>
      <c r="SQY156" s="21"/>
      <c r="SQZ156" s="21"/>
      <c r="SRA156" s="21"/>
      <c r="SRB156" s="21"/>
      <c r="SRC156" s="21"/>
      <c r="SRD156" s="21"/>
      <c r="SRE156" s="21"/>
      <c r="SRF156" s="21"/>
      <c r="SRG156" s="21"/>
      <c r="SRH156" s="21"/>
      <c r="SRI156" s="21"/>
      <c r="SRJ156" s="21"/>
      <c r="SRK156" s="21"/>
      <c r="SRL156" s="21"/>
      <c r="SRM156" s="21"/>
      <c r="SRN156" s="21"/>
      <c r="SRO156" s="21"/>
      <c r="SRP156" s="21"/>
      <c r="SRQ156" s="21"/>
      <c r="SRR156" s="21"/>
      <c r="SRS156" s="21"/>
      <c r="SRT156" s="21"/>
      <c r="SRU156" s="21"/>
      <c r="SRV156" s="21"/>
      <c r="SRW156" s="21"/>
      <c r="SRX156" s="21"/>
      <c r="SRY156" s="21"/>
      <c r="SRZ156" s="21"/>
      <c r="SSA156" s="21"/>
      <c r="SSB156" s="21"/>
      <c r="SSC156" s="21"/>
      <c r="SSD156" s="21"/>
      <c r="SSE156" s="21"/>
      <c r="SSF156" s="21"/>
      <c r="SSG156" s="21"/>
      <c r="SSH156" s="21"/>
      <c r="SSI156" s="21"/>
      <c r="SSJ156" s="21"/>
      <c r="SSK156" s="21"/>
      <c r="SSL156" s="21"/>
      <c r="SSM156" s="21"/>
      <c r="SSN156" s="21"/>
      <c r="SSO156" s="21"/>
      <c r="SSP156" s="21"/>
      <c r="SSQ156" s="21"/>
      <c r="SSR156" s="21"/>
      <c r="SSS156" s="21"/>
      <c r="SST156" s="21"/>
      <c r="SSU156" s="21"/>
      <c r="SSV156" s="21"/>
      <c r="SSW156" s="21"/>
      <c r="SSX156" s="21"/>
      <c r="SSY156" s="21"/>
      <c r="SSZ156" s="21"/>
      <c r="STA156" s="21"/>
      <c r="STB156" s="21"/>
      <c r="STC156" s="21"/>
      <c r="STD156" s="21"/>
      <c r="STE156" s="21"/>
      <c r="STF156" s="21"/>
      <c r="STG156" s="21"/>
      <c r="STH156" s="21"/>
      <c r="STI156" s="21"/>
      <c r="STJ156" s="21"/>
      <c r="STK156" s="21"/>
      <c r="STL156" s="21"/>
      <c r="STM156" s="21"/>
      <c r="STN156" s="21"/>
      <c r="STO156" s="21"/>
      <c r="STP156" s="21"/>
      <c r="STQ156" s="21"/>
      <c r="STR156" s="21"/>
      <c r="STS156" s="21"/>
      <c r="STT156" s="21"/>
      <c r="STU156" s="21"/>
      <c r="STV156" s="21"/>
      <c r="STW156" s="21"/>
      <c r="STX156" s="21"/>
      <c r="STY156" s="21"/>
      <c r="STZ156" s="21"/>
      <c r="SUA156" s="21"/>
      <c r="SUB156" s="21"/>
      <c r="SUC156" s="21"/>
      <c r="SUD156" s="21"/>
      <c r="SUE156" s="21"/>
      <c r="SUF156" s="21"/>
      <c r="SUG156" s="21"/>
      <c r="SUH156" s="21"/>
      <c r="SUI156" s="21"/>
      <c r="SUJ156" s="21"/>
      <c r="SUK156" s="21"/>
      <c r="SUL156" s="21"/>
      <c r="SUM156" s="21"/>
      <c r="SUN156" s="21"/>
      <c r="SUO156" s="21"/>
      <c r="SUP156" s="21"/>
      <c r="SUQ156" s="21"/>
      <c r="SUR156" s="21"/>
      <c r="SUS156" s="21"/>
      <c r="SUT156" s="21"/>
      <c r="SUU156" s="21"/>
      <c r="SUV156" s="21"/>
      <c r="SUW156" s="21"/>
      <c r="SUX156" s="21"/>
      <c r="SUY156" s="21"/>
      <c r="SUZ156" s="21"/>
      <c r="SVA156" s="21"/>
      <c r="SVB156" s="21"/>
      <c r="SVC156" s="21"/>
      <c r="SVD156" s="21"/>
      <c r="SVE156" s="21"/>
      <c r="SVF156" s="21"/>
      <c r="SVG156" s="21"/>
      <c r="SVH156" s="21"/>
      <c r="SVI156" s="21"/>
      <c r="SVJ156" s="21"/>
      <c r="SVK156" s="21"/>
      <c r="SVL156" s="21"/>
      <c r="SVM156" s="21"/>
      <c r="SVN156" s="21"/>
      <c r="SVO156" s="21"/>
      <c r="SVP156" s="21"/>
      <c r="SVQ156" s="21"/>
      <c r="SVR156" s="21"/>
      <c r="SVS156" s="21"/>
      <c r="SVT156" s="21"/>
      <c r="SVU156" s="21"/>
      <c r="SVV156" s="21"/>
      <c r="SVW156" s="21"/>
      <c r="SVX156" s="21"/>
      <c r="SVY156" s="21"/>
      <c r="SVZ156" s="21"/>
      <c r="SWA156" s="21"/>
      <c r="SWB156" s="21"/>
      <c r="SWC156" s="21"/>
      <c r="SWD156" s="21"/>
      <c r="SWE156" s="21"/>
      <c r="SWF156" s="21"/>
      <c r="SWG156" s="21"/>
      <c r="SWH156" s="21"/>
      <c r="SWI156" s="21"/>
      <c r="SWJ156" s="21"/>
      <c r="SWK156" s="21"/>
      <c r="SWL156" s="21"/>
      <c r="SWM156" s="21"/>
      <c r="SWN156" s="21"/>
      <c r="SWO156" s="21"/>
      <c r="SWP156" s="21"/>
      <c r="SWQ156" s="21"/>
      <c r="SWR156" s="21"/>
      <c r="SWS156" s="21"/>
      <c r="SWT156" s="21"/>
      <c r="SWU156" s="21"/>
      <c r="SWV156" s="21"/>
      <c r="SWW156" s="21"/>
      <c r="SWX156" s="21"/>
      <c r="SWY156" s="21"/>
      <c r="SWZ156" s="21"/>
      <c r="SXA156" s="21"/>
      <c r="SXB156" s="21"/>
      <c r="SXC156" s="21"/>
      <c r="SXD156" s="21"/>
      <c r="SXE156" s="21"/>
      <c r="SXF156" s="21"/>
      <c r="SXG156" s="21"/>
      <c r="SXH156" s="21"/>
      <c r="SXI156" s="21"/>
      <c r="SXJ156" s="21"/>
      <c r="SXK156" s="21"/>
      <c r="SXL156" s="21"/>
      <c r="SXM156" s="21"/>
      <c r="SXN156" s="21"/>
      <c r="SXO156" s="21"/>
      <c r="SXP156" s="21"/>
      <c r="SXQ156" s="21"/>
      <c r="SXR156" s="21"/>
      <c r="SXS156" s="21"/>
      <c r="SXT156" s="21"/>
      <c r="SXU156" s="21"/>
      <c r="SXV156" s="21"/>
      <c r="SXW156" s="21"/>
      <c r="SXX156" s="21"/>
      <c r="SXY156" s="21"/>
      <c r="SXZ156" s="21"/>
      <c r="SYA156" s="21"/>
      <c r="SYB156" s="21"/>
      <c r="SYC156" s="21"/>
      <c r="SYD156" s="21"/>
      <c r="SYE156" s="21"/>
      <c r="SYF156" s="21"/>
      <c r="SYG156" s="21"/>
      <c r="SYH156" s="21"/>
      <c r="SYI156" s="21"/>
      <c r="SYJ156" s="21"/>
      <c r="SYK156" s="21"/>
      <c r="SYL156" s="21"/>
      <c r="SYM156" s="21"/>
      <c r="SYN156" s="21"/>
      <c r="SYO156" s="21"/>
      <c r="SYP156" s="21"/>
      <c r="SYQ156" s="21"/>
      <c r="SYR156" s="21"/>
      <c r="SYS156" s="21"/>
      <c r="SYT156" s="21"/>
      <c r="SYU156" s="21"/>
      <c r="SYV156" s="21"/>
      <c r="SYW156" s="21"/>
      <c r="SYX156" s="21"/>
      <c r="SYY156" s="21"/>
      <c r="SYZ156" s="21"/>
      <c r="SZA156" s="21"/>
      <c r="SZB156" s="21"/>
      <c r="SZC156" s="21"/>
      <c r="SZD156" s="21"/>
      <c r="SZE156" s="21"/>
      <c r="SZF156" s="21"/>
      <c r="SZG156" s="21"/>
      <c r="SZH156" s="21"/>
      <c r="SZI156" s="21"/>
      <c r="SZJ156" s="21"/>
      <c r="SZK156" s="21"/>
      <c r="SZL156" s="21"/>
      <c r="SZM156" s="21"/>
      <c r="SZN156" s="21"/>
      <c r="SZO156" s="21"/>
      <c r="SZP156" s="21"/>
      <c r="SZQ156" s="21"/>
      <c r="SZR156" s="21"/>
      <c r="SZS156" s="21"/>
      <c r="SZT156" s="21"/>
      <c r="SZU156" s="21"/>
      <c r="SZV156" s="21"/>
      <c r="SZW156" s="21"/>
      <c r="SZX156" s="21"/>
      <c r="SZY156" s="21"/>
      <c r="SZZ156" s="21"/>
      <c r="TAA156" s="21"/>
      <c r="TAB156" s="21"/>
      <c r="TAC156" s="21"/>
      <c r="TAD156" s="21"/>
      <c r="TAE156" s="21"/>
      <c r="TAF156" s="21"/>
      <c r="TAG156" s="21"/>
      <c r="TAH156" s="21"/>
      <c r="TAI156" s="21"/>
      <c r="TAJ156" s="21"/>
      <c r="TAK156" s="21"/>
      <c r="TAL156" s="21"/>
      <c r="TAM156" s="21"/>
      <c r="TAN156" s="21"/>
      <c r="TAO156" s="21"/>
      <c r="TAP156" s="21"/>
      <c r="TAQ156" s="21"/>
      <c r="TAR156" s="21"/>
      <c r="TAS156" s="21"/>
      <c r="TAT156" s="21"/>
      <c r="TAU156" s="21"/>
      <c r="TAV156" s="21"/>
      <c r="TAW156" s="21"/>
      <c r="TAX156" s="21"/>
      <c r="TAY156" s="21"/>
      <c r="TAZ156" s="21"/>
      <c r="TBA156" s="21"/>
      <c r="TBB156" s="21"/>
      <c r="TBC156" s="21"/>
      <c r="TBD156" s="21"/>
      <c r="TBE156" s="21"/>
      <c r="TBF156" s="21"/>
      <c r="TBG156" s="21"/>
      <c r="TBH156" s="21"/>
      <c r="TBI156" s="21"/>
      <c r="TBJ156" s="21"/>
      <c r="TBK156" s="21"/>
      <c r="TBL156" s="21"/>
      <c r="TBM156" s="21"/>
      <c r="TBN156" s="21"/>
      <c r="TBO156" s="21"/>
      <c r="TBP156" s="21"/>
      <c r="TBQ156" s="21"/>
      <c r="TBR156" s="21"/>
      <c r="TBS156" s="21"/>
      <c r="TBT156" s="21"/>
      <c r="TBU156" s="21"/>
      <c r="TBV156" s="21"/>
      <c r="TBW156" s="21"/>
      <c r="TBX156" s="21"/>
      <c r="TBY156" s="21"/>
      <c r="TBZ156" s="21"/>
      <c r="TCA156" s="21"/>
      <c r="TCB156" s="21"/>
      <c r="TCC156" s="21"/>
      <c r="TCD156" s="21"/>
      <c r="TCE156" s="21"/>
      <c r="TCF156" s="21"/>
      <c r="TCG156" s="21"/>
      <c r="TCH156" s="21"/>
      <c r="TCI156" s="21"/>
      <c r="TCJ156" s="21"/>
      <c r="TCK156" s="21"/>
      <c r="TCL156" s="21"/>
      <c r="TCM156" s="21"/>
      <c r="TCN156" s="21"/>
      <c r="TCO156" s="21"/>
      <c r="TCP156" s="21"/>
      <c r="TCQ156" s="21"/>
      <c r="TCR156" s="21"/>
      <c r="TCS156" s="21"/>
      <c r="TCT156" s="21"/>
      <c r="TCU156" s="21"/>
      <c r="TCV156" s="21"/>
      <c r="TCW156" s="21"/>
      <c r="TCX156" s="21"/>
      <c r="TCY156" s="21"/>
      <c r="TCZ156" s="21"/>
      <c r="TDA156" s="21"/>
      <c r="TDB156" s="21"/>
      <c r="TDC156" s="21"/>
      <c r="TDD156" s="21"/>
      <c r="TDE156" s="21"/>
      <c r="TDF156" s="21"/>
      <c r="TDG156" s="21"/>
      <c r="TDH156" s="21"/>
      <c r="TDI156" s="21"/>
      <c r="TDJ156" s="21"/>
      <c r="TDK156" s="21"/>
      <c r="TDL156" s="21"/>
      <c r="TDM156" s="21"/>
      <c r="TDN156" s="21"/>
      <c r="TDO156" s="21"/>
      <c r="TDP156" s="21"/>
      <c r="TDQ156" s="21"/>
      <c r="TDR156" s="21"/>
      <c r="TDS156" s="21"/>
      <c r="TDT156" s="21"/>
      <c r="TDU156" s="21"/>
      <c r="TDV156" s="21"/>
      <c r="TDW156" s="21"/>
      <c r="TDX156" s="21"/>
      <c r="TDY156" s="21"/>
      <c r="TDZ156" s="21"/>
      <c r="TEA156" s="21"/>
      <c r="TEB156" s="21"/>
      <c r="TEC156" s="21"/>
      <c r="TED156" s="21"/>
      <c r="TEE156" s="21"/>
      <c r="TEF156" s="21"/>
      <c r="TEG156" s="21"/>
      <c r="TEH156" s="21"/>
      <c r="TEI156" s="21"/>
      <c r="TEJ156" s="21"/>
      <c r="TEK156" s="21"/>
      <c r="TEL156" s="21"/>
      <c r="TEM156" s="21"/>
      <c r="TEN156" s="21"/>
      <c r="TEO156" s="21"/>
      <c r="TEP156" s="21"/>
      <c r="TEQ156" s="21"/>
      <c r="TER156" s="21"/>
      <c r="TES156" s="21"/>
      <c r="TET156" s="21"/>
      <c r="TEU156" s="21"/>
      <c r="TEV156" s="21"/>
      <c r="TEW156" s="21"/>
      <c r="TEX156" s="21"/>
      <c r="TEY156" s="21"/>
      <c r="TEZ156" s="21"/>
      <c r="TFA156" s="21"/>
      <c r="TFB156" s="21"/>
      <c r="TFC156" s="21"/>
      <c r="TFD156" s="21"/>
      <c r="TFE156" s="21"/>
      <c r="TFF156" s="21"/>
      <c r="TFG156" s="21"/>
      <c r="TFH156" s="21"/>
      <c r="TFI156" s="21"/>
      <c r="TFJ156" s="21"/>
      <c r="TFK156" s="21"/>
      <c r="TFL156" s="21"/>
      <c r="TFM156" s="21"/>
      <c r="TFN156" s="21"/>
      <c r="TFO156" s="21"/>
      <c r="TFP156" s="21"/>
      <c r="TFQ156" s="21"/>
      <c r="TFR156" s="21"/>
      <c r="TFS156" s="21"/>
      <c r="TFT156" s="21"/>
      <c r="TFU156" s="21"/>
      <c r="TFV156" s="21"/>
      <c r="TFW156" s="21"/>
      <c r="TFX156" s="21"/>
      <c r="TFY156" s="21"/>
      <c r="TFZ156" s="21"/>
      <c r="TGA156" s="21"/>
      <c r="TGB156" s="21"/>
      <c r="TGC156" s="21"/>
      <c r="TGD156" s="21"/>
      <c r="TGE156" s="21"/>
      <c r="TGF156" s="21"/>
      <c r="TGG156" s="21"/>
      <c r="TGH156" s="21"/>
      <c r="TGI156" s="21"/>
      <c r="TGJ156" s="21"/>
      <c r="TGK156" s="21"/>
      <c r="TGL156" s="21"/>
      <c r="TGM156" s="21"/>
      <c r="TGN156" s="21"/>
      <c r="TGO156" s="21"/>
      <c r="TGP156" s="21"/>
      <c r="TGQ156" s="21"/>
      <c r="TGR156" s="21"/>
      <c r="TGS156" s="21"/>
      <c r="TGT156" s="21"/>
      <c r="TGU156" s="21"/>
      <c r="TGV156" s="21"/>
      <c r="TGW156" s="21"/>
      <c r="TGX156" s="21"/>
      <c r="TGY156" s="21"/>
      <c r="TGZ156" s="21"/>
      <c r="THA156" s="21"/>
      <c r="THB156" s="21"/>
      <c r="THC156" s="21"/>
      <c r="THD156" s="21"/>
      <c r="THE156" s="21"/>
      <c r="THF156" s="21"/>
      <c r="THG156" s="21"/>
      <c r="THH156" s="21"/>
      <c r="THI156" s="21"/>
      <c r="THJ156" s="21"/>
      <c r="THK156" s="21"/>
      <c r="THL156" s="21"/>
      <c r="THM156" s="21"/>
      <c r="THN156" s="21"/>
      <c r="THO156" s="21"/>
      <c r="THP156" s="21"/>
      <c r="THQ156" s="21"/>
      <c r="THR156" s="21"/>
      <c r="THS156" s="21"/>
      <c r="THT156" s="21"/>
      <c r="THU156" s="21"/>
      <c r="THV156" s="21"/>
      <c r="THW156" s="21"/>
      <c r="THX156" s="21"/>
      <c r="THY156" s="21"/>
      <c r="THZ156" s="21"/>
      <c r="TIA156" s="21"/>
      <c r="TIB156" s="21"/>
      <c r="TIC156" s="21"/>
      <c r="TID156" s="21"/>
      <c r="TIE156" s="21"/>
      <c r="TIF156" s="21"/>
      <c r="TIG156" s="21"/>
      <c r="TIH156" s="21"/>
      <c r="TII156" s="21"/>
      <c r="TIJ156" s="21"/>
      <c r="TIK156" s="21"/>
      <c r="TIL156" s="21"/>
      <c r="TIM156" s="21"/>
      <c r="TIN156" s="21"/>
      <c r="TIO156" s="21"/>
      <c r="TIP156" s="21"/>
      <c r="TIQ156" s="21"/>
      <c r="TIR156" s="21"/>
      <c r="TIS156" s="21"/>
      <c r="TIT156" s="21"/>
      <c r="TIU156" s="21"/>
      <c r="TIV156" s="21"/>
      <c r="TIW156" s="21"/>
      <c r="TIX156" s="21"/>
      <c r="TIY156" s="21"/>
      <c r="TIZ156" s="21"/>
      <c r="TJA156" s="21"/>
      <c r="TJB156" s="21"/>
      <c r="TJC156" s="21"/>
      <c r="TJD156" s="21"/>
      <c r="TJE156" s="21"/>
      <c r="TJF156" s="21"/>
      <c r="TJG156" s="21"/>
      <c r="TJH156" s="21"/>
      <c r="TJI156" s="21"/>
      <c r="TJJ156" s="21"/>
      <c r="TJK156" s="21"/>
      <c r="TJL156" s="21"/>
      <c r="TJM156" s="21"/>
      <c r="TJN156" s="21"/>
      <c r="TJO156" s="21"/>
      <c r="TJP156" s="21"/>
      <c r="TJQ156" s="21"/>
      <c r="TJR156" s="21"/>
      <c r="TJS156" s="21"/>
      <c r="TJT156" s="21"/>
      <c r="TJU156" s="21"/>
      <c r="TJV156" s="21"/>
      <c r="TJW156" s="21"/>
      <c r="TJX156" s="21"/>
      <c r="TJY156" s="21"/>
      <c r="TJZ156" s="21"/>
      <c r="TKA156" s="21"/>
      <c r="TKB156" s="21"/>
      <c r="TKC156" s="21"/>
      <c r="TKD156" s="21"/>
      <c r="TKE156" s="21"/>
      <c r="TKF156" s="21"/>
      <c r="TKG156" s="21"/>
      <c r="TKH156" s="21"/>
      <c r="TKI156" s="21"/>
      <c r="TKJ156" s="21"/>
      <c r="TKK156" s="21"/>
      <c r="TKL156" s="21"/>
      <c r="TKM156" s="21"/>
      <c r="TKN156" s="21"/>
      <c r="TKO156" s="21"/>
      <c r="TKP156" s="21"/>
      <c r="TKQ156" s="21"/>
      <c r="TKR156" s="21"/>
      <c r="TKS156" s="21"/>
      <c r="TKT156" s="21"/>
      <c r="TKU156" s="21"/>
      <c r="TKV156" s="21"/>
      <c r="TKW156" s="21"/>
      <c r="TKX156" s="21"/>
      <c r="TKY156" s="21"/>
      <c r="TKZ156" s="21"/>
      <c r="TLA156" s="21"/>
      <c r="TLB156" s="21"/>
      <c r="TLC156" s="21"/>
      <c r="TLD156" s="21"/>
      <c r="TLE156" s="21"/>
      <c r="TLF156" s="21"/>
      <c r="TLG156" s="21"/>
      <c r="TLH156" s="21"/>
      <c r="TLI156" s="21"/>
      <c r="TLJ156" s="21"/>
      <c r="TLK156" s="21"/>
      <c r="TLL156" s="21"/>
      <c r="TLM156" s="21"/>
      <c r="TLN156" s="21"/>
      <c r="TLO156" s="21"/>
      <c r="TLP156" s="21"/>
      <c r="TLQ156" s="21"/>
      <c r="TLR156" s="21"/>
      <c r="TLS156" s="21"/>
      <c r="TLT156" s="21"/>
      <c r="TLU156" s="21"/>
      <c r="TLV156" s="21"/>
      <c r="TLW156" s="21"/>
      <c r="TLX156" s="21"/>
      <c r="TLY156" s="21"/>
      <c r="TLZ156" s="21"/>
      <c r="TMA156" s="21"/>
      <c r="TMB156" s="21"/>
      <c r="TMC156" s="21"/>
      <c r="TMD156" s="21"/>
      <c r="TME156" s="21"/>
      <c r="TMF156" s="21"/>
      <c r="TMG156" s="21"/>
      <c r="TMH156" s="21"/>
      <c r="TMI156" s="21"/>
      <c r="TMJ156" s="21"/>
      <c r="TMK156" s="21"/>
      <c r="TML156" s="21"/>
      <c r="TMM156" s="21"/>
      <c r="TMN156" s="21"/>
      <c r="TMO156" s="21"/>
      <c r="TMP156" s="21"/>
      <c r="TMQ156" s="21"/>
      <c r="TMR156" s="21"/>
      <c r="TMS156" s="21"/>
      <c r="TMT156" s="21"/>
      <c r="TMU156" s="21"/>
      <c r="TMV156" s="21"/>
      <c r="TMW156" s="21"/>
      <c r="TMX156" s="21"/>
      <c r="TMY156" s="21"/>
      <c r="TMZ156" s="21"/>
      <c r="TNA156" s="21"/>
      <c r="TNB156" s="21"/>
      <c r="TNC156" s="21"/>
      <c r="TND156" s="21"/>
      <c r="TNE156" s="21"/>
      <c r="TNF156" s="21"/>
      <c r="TNG156" s="21"/>
      <c r="TNH156" s="21"/>
      <c r="TNI156" s="21"/>
      <c r="TNJ156" s="21"/>
      <c r="TNK156" s="21"/>
      <c r="TNL156" s="21"/>
      <c r="TNM156" s="21"/>
      <c r="TNN156" s="21"/>
      <c r="TNO156" s="21"/>
      <c r="TNP156" s="21"/>
      <c r="TNQ156" s="21"/>
      <c r="TNR156" s="21"/>
      <c r="TNS156" s="21"/>
      <c r="TNT156" s="21"/>
      <c r="TNU156" s="21"/>
      <c r="TNV156" s="21"/>
      <c r="TNW156" s="21"/>
      <c r="TNX156" s="21"/>
      <c r="TNY156" s="21"/>
      <c r="TNZ156" s="21"/>
      <c r="TOA156" s="21"/>
      <c r="TOB156" s="21"/>
      <c r="TOC156" s="21"/>
      <c r="TOD156" s="21"/>
      <c r="TOE156" s="21"/>
      <c r="TOF156" s="21"/>
      <c r="TOG156" s="21"/>
      <c r="TOH156" s="21"/>
      <c r="TOI156" s="21"/>
      <c r="TOJ156" s="21"/>
      <c r="TOK156" s="21"/>
      <c r="TOL156" s="21"/>
      <c r="TOM156" s="21"/>
      <c r="TON156" s="21"/>
      <c r="TOO156" s="21"/>
      <c r="TOP156" s="21"/>
      <c r="TOQ156" s="21"/>
      <c r="TOR156" s="21"/>
      <c r="TOS156" s="21"/>
      <c r="TOT156" s="21"/>
      <c r="TOU156" s="21"/>
      <c r="TOV156" s="21"/>
      <c r="TOW156" s="21"/>
      <c r="TOX156" s="21"/>
      <c r="TOY156" s="21"/>
      <c r="TOZ156" s="21"/>
      <c r="TPA156" s="21"/>
      <c r="TPB156" s="21"/>
      <c r="TPC156" s="21"/>
      <c r="TPD156" s="21"/>
      <c r="TPE156" s="21"/>
      <c r="TPF156" s="21"/>
      <c r="TPG156" s="21"/>
      <c r="TPH156" s="21"/>
      <c r="TPI156" s="21"/>
      <c r="TPJ156" s="21"/>
      <c r="TPK156" s="21"/>
      <c r="TPL156" s="21"/>
      <c r="TPM156" s="21"/>
      <c r="TPN156" s="21"/>
      <c r="TPO156" s="21"/>
      <c r="TPP156" s="21"/>
      <c r="TPQ156" s="21"/>
      <c r="TPR156" s="21"/>
      <c r="TPS156" s="21"/>
      <c r="TPT156" s="21"/>
      <c r="TPU156" s="21"/>
      <c r="TPV156" s="21"/>
      <c r="TPW156" s="21"/>
      <c r="TPX156" s="21"/>
      <c r="TPY156" s="21"/>
      <c r="TPZ156" s="21"/>
      <c r="TQA156" s="21"/>
      <c r="TQB156" s="21"/>
      <c r="TQC156" s="21"/>
      <c r="TQD156" s="21"/>
      <c r="TQE156" s="21"/>
      <c r="TQF156" s="21"/>
      <c r="TQG156" s="21"/>
      <c r="TQH156" s="21"/>
      <c r="TQI156" s="21"/>
      <c r="TQJ156" s="21"/>
      <c r="TQK156" s="21"/>
      <c r="TQL156" s="21"/>
      <c r="TQM156" s="21"/>
      <c r="TQN156" s="21"/>
      <c r="TQO156" s="21"/>
      <c r="TQP156" s="21"/>
      <c r="TQQ156" s="21"/>
      <c r="TQR156" s="21"/>
      <c r="TQS156" s="21"/>
      <c r="TQT156" s="21"/>
      <c r="TQU156" s="21"/>
      <c r="TQV156" s="21"/>
      <c r="TQW156" s="21"/>
      <c r="TQX156" s="21"/>
      <c r="TQY156" s="21"/>
      <c r="TQZ156" s="21"/>
      <c r="TRA156" s="21"/>
      <c r="TRB156" s="21"/>
      <c r="TRC156" s="21"/>
      <c r="TRD156" s="21"/>
      <c r="TRE156" s="21"/>
      <c r="TRF156" s="21"/>
      <c r="TRG156" s="21"/>
      <c r="TRH156" s="21"/>
      <c r="TRI156" s="21"/>
      <c r="TRJ156" s="21"/>
      <c r="TRK156" s="21"/>
      <c r="TRL156" s="21"/>
      <c r="TRM156" s="21"/>
      <c r="TRN156" s="21"/>
      <c r="TRO156" s="21"/>
      <c r="TRP156" s="21"/>
      <c r="TRQ156" s="21"/>
      <c r="TRR156" s="21"/>
      <c r="TRS156" s="21"/>
      <c r="TRT156" s="21"/>
      <c r="TRU156" s="21"/>
      <c r="TRV156" s="21"/>
      <c r="TRW156" s="21"/>
      <c r="TRX156" s="21"/>
      <c r="TRY156" s="21"/>
      <c r="TRZ156" s="21"/>
      <c r="TSA156" s="21"/>
      <c r="TSB156" s="21"/>
      <c r="TSC156" s="21"/>
      <c r="TSD156" s="21"/>
      <c r="TSE156" s="21"/>
      <c r="TSF156" s="21"/>
      <c r="TSG156" s="21"/>
      <c r="TSH156" s="21"/>
      <c r="TSI156" s="21"/>
      <c r="TSJ156" s="21"/>
      <c r="TSK156" s="21"/>
      <c r="TSL156" s="21"/>
      <c r="TSM156" s="21"/>
      <c r="TSN156" s="21"/>
      <c r="TSO156" s="21"/>
      <c r="TSP156" s="21"/>
      <c r="TSQ156" s="21"/>
      <c r="TSR156" s="21"/>
      <c r="TSS156" s="21"/>
      <c r="TST156" s="21"/>
      <c r="TSU156" s="21"/>
      <c r="TSV156" s="21"/>
      <c r="TSW156" s="21"/>
      <c r="TSX156" s="21"/>
      <c r="TSY156" s="21"/>
      <c r="TSZ156" s="21"/>
      <c r="TTA156" s="21"/>
      <c r="TTB156" s="21"/>
      <c r="TTC156" s="21"/>
      <c r="TTD156" s="21"/>
      <c r="TTE156" s="21"/>
      <c r="TTF156" s="21"/>
      <c r="TTG156" s="21"/>
      <c r="TTH156" s="21"/>
      <c r="TTI156" s="21"/>
      <c r="TTJ156" s="21"/>
      <c r="TTK156" s="21"/>
      <c r="TTL156" s="21"/>
      <c r="TTM156" s="21"/>
      <c r="TTN156" s="21"/>
      <c r="TTO156" s="21"/>
      <c r="TTP156" s="21"/>
      <c r="TTQ156" s="21"/>
      <c r="TTR156" s="21"/>
      <c r="TTS156" s="21"/>
      <c r="TTT156" s="21"/>
      <c r="TTU156" s="21"/>
      <c r="TTV156" s="21"/>
      <c r="TTW156" s="21"/>
      <c r="TTX156" s="21"/>
      <c r="TTY156" s="21"/>
      <c r="TTZ156" s="21"/>
      <c r="TUA156" s="21"/>
      <c r="TUB156" s="21"/>
      <c r="TUC156" s="21"/>
      <c r="TUD156" s="21"/>
      <c r="TUE156" s="21"/>
      <c r="TUF156" s="21"/>
      <c r="TUG156" s="21"/>
      <c r="TUH156" s="21"/>
      <c r="TUI156" s="21"/>
      <c r="TUJ156" s="21"/>
      <c r="TUK156" s="21"/>
      <c r="TUL156" s="21"/>
      <c r="TUM156" s="21"/>
      <c r="TUN156" s="21"/>
      <c r="TUO156" s="21"/>
      <c r="TUP156" s="21"/>
      <c r="TUQ156" s="21"/>
      <c r="TUR156" s="21"/>
      <c r="TUS156" s="21"/>
      <c r="TUT156" s="21"/>
      <c r="TUU156" s="21"/>
      <c r="TUV156" s="21"/>
      <c r="TUW156" s="21"/>
      <c r="TUX156" s="21"/>
      <c r="TUY156" s="21"/>
      <c r="TUZ156" s="21"/>
      <c r="TVA156" s="21"/>
      <c r="TVB156" s="21"/>
      <c r="TVC156" s="21"/>
      <c r="TVD156" s="21"/>
      <c r="TVE156" s="21"/>
      <c r="TVF156" s="21"/>
      <c r="TVG156" s="21"/>
      <c r="TVH156" s="21"/>
      <c r="TVI156" s="21"/>
      <c r="TVJ156" s="21"/>
      <c r="TVK156" s="21"/>
      <c r="TVL156" s="21"/>
      <c r="TVM156" s="21"/>
      <c r="TVN156" s="21"/>
      <c r="TVO156" s="21"/>
      <c r="TVP156" s="21"/>
      <c r="TVQ156" s="21"/>
      <c r="TVR156" s="21"/>
      <c r="TVS156" s="21"/>
      <c r="TVT156" s="21"/>
      <c r="TVU156" s="21"/>
      <c r="TVV156" s="21"/>
      <c r="TVW156" s="21"/>
      <c r="TVX156" s="21"/>
      <c r="TVY156" s="21"/>
      <c r="TVZ156" s="21"/>
      <c r="TWA156" s="21"/>
      <c r="TWB156" s="21"/>
      <c r="TWC156" s="21"/>
      <c r="TWD156" s="21"/>
      <c r="TWE156" s="21"/>
      <c r="TWF156" s="21"/>
      <c r="TWG156" s="21"/>
      <c r="TWH156" s="21"/>
      <c r="TWI156" s="21"/>
      <c r="TWJ156" s="21"/>
      <c r="TWK156" s="21"/>
      <c r="TWL156" s="21"/>
      <c r="TWM156" s="21"/>
      <c r="TWN156" s="21"/>
      <c r="TWO156" s="21"/>
      <c r="TWP156" s="21"/>
      <c r="TWQ156" s="21"/>
      <c r="TWR156" s="21"/>
      <c r="TWS156" s="21"/>
      <c r="TWT156" s="21"/>
      <c r="TWU156" s="21"/>
      <c r="TWV156" s="21"/>
      <c r="TWW156" s="21"/>
      <c r="TWX156" s="21"/>
      <c r="TWY156" s="21"/>
      <c r="TWZ156" s="21"/>
      <c r="TXA156" s="21"/>
      <c r="TXB156" s="21"/>
      <c r="TXC156" s="21"/>
      <c r="TXD156" s="21"/>
      <c r="TXE156" s="21"/>
      <c r="TXF156" s="21"/>
      <c r="TXG156" s="21"/>
      <c r="TXH156" s="21"/>
      <c r="TXI156" s="21"/>
      <c r="TXJ156" s="21"/>
      <c r="TXK156" s="21"/>
      <c r="TXL156" s="21"/>
      <c r="TXM156" s="21"/>
      <c r="TXN156" s="21"/>
      <c r="TXO156" s="21"/>
      <c r="TXP156" s="21"/>
      <c r="TXQ156" s="21"/>
      <c r="TXR156" s="21"/>
      <c r="TXS156" s="21"/>
      <c r="TXT156" s="21"/>
      <c r="TXU156" s="21"/>
      <c r="TXV156" s="21"/>
      <c r="TXW156" s="21"/>
      <c r="TXX156" s="21"/>
      <c r="TXY156" s="21"/>
      <c r="TXZ156" s="21"/>
      <c r="TYA156" s="21"/>
      <c r="TYB156" s="21"/>
      <c r="TYC156" s="21"/>
      <c r="TYD156" s="21"/>
      <c r="TYE156" s="21"/>
      <c r="TYF156" s="21"/>
      <c r="TYG156" s="21"/>
      <c r="TYH156" s="21"/>
      <c r="TYI156" s="21"/>
      <c r="TYJ156" s="21"/>
      <c r="TYK156" s="21"/>
      <c r="TYL156" s="21"/>
      <c r="TYM156" s="21"/>
      <c r="TYN156" s="21"/>
      <c r="TYO156" s="21"/>
      <c r="TYP156" s="21"/>
      <c r="TYQ156" s="21"/>
      <c r="TYR156" s="21"/>
      <c r="TYS156" s="21"/>
      <c r="TYT156" s="21"/>
      <c r="TYU156" s="21"/>
      <c r="TYV156" s="21"/>
      <c r="TYW156" s="21"/>
      <c r="TYX156" s="21"/>
      <c r="TYY156" s="21"/>
      <c r="TYZ156" s="21"/>
      <c r="TZA156" s="21"/>
      <c r="TZB156" s="21"/>
      <c r="TZC156" s="21"/>
      <c r="TZD156" s="21"/>
      <c r="TZE156" s="21"/>
      <c r="TZF156" s="21"/>
      <c r="TZG156" s="21"/>
      <c r="TZH156" s="21"/>
      <c r="TZI156" s="21"/>
      <c r="TZJ156" s="21"/>
      <c r="TZK156" s="21"/>
      <c r="TZL156" s="21"/>
      <c r="TZM156" s="21"/>
      <c r="TZN156" s="21"/>
      <c r="TZO156" s="21"/>
      <c r="TZP156" s="21"/>
      <c r="TZQ156" s="21"/>
      <c r="TZR156" s="21"/>
      <c r="TZS156" s="21"/>
      <c r="TZT156" s="21"/>
      <c r="TZU156" s="21"/>
      <c r="TZV156" s="21"/>
      <c r="TZW156" s="21"/>
      <c r="TZX156" s="21"/>
      <c r="TZY156" s="21"/>
      <c r="TZZ156" s="21"/>
      <c r="UAA156" s="21"/>
      <c r="UAB156" s="21"/>
      <c r="UAC156" s="21"/>
      <c r="UAD156" s="21"/>
      <c r="UAE156" s="21"/>
      <c r="UAF156" s="21"/>
      <c r="UAG156" s="21"/>
      <c r="UAH156" s="21"/>
      <c r="UAI156" s="21"/>
      <c r="UAJ156" s="21"/>
      <c r="UAK156" s="21"/>
      <c r="UAL156" s="21"/>
      <c r="UAM156" s="21"/>
      <c r="UAN156" s="21"/>
      <c r="UAO156" s="21"/>
      <c r="UAP156" s="21"/>
      <c r="UAQ156" s="21"/>
      <c r="UAR156" s="21"/>
      <c r="UAS156" s="21"/>
      <c r="UAT156" s="21"/>
      <c r="UAU156" s="21"/>
      <c r="UAV156" s="21"/>
      <c r="UAW156" s="21"/>
      <c r="UAX156" s="21"/>
      <c r="UAY156" s="21"/>
      <c r="UAZ156" s="21"/>
      <c r="UBA156" s="21"/>
      <c r="UBB156" s="21"/>
      <c r="UBC156" s="21"/>
      <c r="UBD156" s="21"/>
      <c r="UBE156" s="21"/>
      <c r="UBF156" s="21"/>
      <c r="UBG156" s="21"/>
      <c r="UBH156" s="21"/>
      <c r="UBI156" s="21"/>
      <c r="UBJ156" s="21"/>
      <c r="UBK156" s="21"/>
      <c r="UBL156" s="21"/>
      <c r="UBM156" s="21"/>
      <c r="UBN156" s="21"/>
      <c r="UBO156" s="21"/>
      <c r="UBP156" s="21"/>
      <c r="UBQ156" s="21"/>
      <c r="UBR156" s="21"/>
      <c r="UBS156" s="21"/>
      <c r="UBT156" s="21"/>
      <c r="UBU156" s="21"/>
      <c r="UBV156" s="21"/>
      <c r="UBW156" s="21"/>
      <c r="UBX156" s="21"/>
      <c r="UBY156" s="21"/>
      <c r="UBZ156" s="21"/>
      <c r="UCA156" s="21"/>
      <c r="UCB156" s="21"/>
      <c r="UCC156" s="21"/>
      <c r="UCD156" s="21"/>
      <c r="UCE156" s="21"/>
      <c r="UCF156" s="21"/>
      <c r="UCG156" s="21"/>
      <c r="UCH156" s="21"/>
      <c r="UCI156" s="21"/>
      <c r="UCJ156" s="21"/>
      <c r="UCK156" s="21"/>
      <c r="UCL156" s="21"/>
      <c r="UCM156" s="21"/>
      <c r="UCN156" s="21"/>
      <c r="UCO156" s="21"/>
      <c r="UCP156" s="21"/>
      <c r="UCQ156" s="21"/>
      <c r="UCR156" s="21"/>
      <c r="UCS156" s="21"/>
      <c r="UCT156" s="21"/>
      <c r="UCU156" s="21"/>
      <c r="UCV156" s="21"/>
      <c r="UCW156" s="21"/>
      <c r="UCX156" s="21"/>
      <c r="UCY156" s="21"/>
      <c r="UCZ156" s="21"/>
      <c r="UDA156" s="21"/>
      <c r="UDB156" s="21"/>
      <c r="UDC156" s="21"/>
      <c r="UDD156" s="21"/>
      <c r="UDE156" s="21"/>
      <c r="UDF156" s="21"/>
      <c r="UDG156" s="21"/>
      <c r="UDH156" s="21"/>
      <c r="UDI156" s="21"/>
      <c r="UDJ156" s="21"/>
      <c r="UDK156" s="21"/>
      <c r="UDL156" s="21"/>
      <c r="UDM156" s="21"/>
      <c r="UDN156" s="21"/>
      <c r="UDO156" s="21"/>
      <c r="UDP156" s="21"/>
      <c r="UDQ156" s="21"/>
      <c r="UDR156" s="21"/>
      <c r="UDS156" s="21"/>
      <c r="UDT156" s="21"/>
      <c r="UDU156" s="21"/>
      <c r="UDV156" s="21"/>
      <c r="UDW156" s="21"/>
      <c r="UDX156" s="21"/>
      <c r="UDY156" s="21"/>
      <c r="UDZ156" s="21"/>
      <c r="UEA156" s="21"/>
      <c r="UEB156" s="21"/>
      <c r="UEC156" s="21"/>
      <c r="UED156" s="21"/>
      <c r="UEE156" s="21"/>
      <c r="UEF156" s="21"/>
      <c r="UEG156" s="21"/>
      <c r="UEH156" s="21"/>
      <c r="UEI156" s="21"/>
      <c r="UEJ156" s="21"/>
      <c r="UEK156" s="21"/>
      <c r="UEL156" s="21"/>
      <c r="UEM156" s="21"/>
      <c r="UEN156" s="21"/>
      <c r="UEO156" s="21"/>
      <c r="UEP156" s="21"/>
      <c r="UEQ156" s="21"/>
      <c r="UER156" s="21"/>
      <c r="UES156" s="21"/>
      <c r="UET156" s="21"/>
      <c r="UEU156" s="21"/>
      <c r="UEV156" s="21"/>
      <c r="UEW156" s="21"/>
      <c r="UEX156" s="21"/>
      <c r="UEY156" s="21"/>
      <c r="UEZ156" s="21"/>
      <c r="UFA156" s="21"/>
      <c r="UFB156" s="21"/>
      <c r="UFC156" s="21"/>
      <c r="UFD156" s="21"/>
      <c r="UFE156" s="21"/>
      <c r="UFF156" s="21"/>
      <c r="UFG156" s="21"/>
      <c r="UFH156" s="21"/>
      <c r="UFI156" s="21"/>
      <c r="UFJ156" s="21"/>
      <c r="UFK156" s="21"/>
      <c r="UFL156" s="21"/>
      <c r="UFM156" s="21"/>
      <c r="UFN156" s="21"/>
      <c r="UFO156" s="21"/>
      <c r="UFP156" s="21"/>
      <c r="UFQ156" s="21"/>
      <c r="UFR156" s="21"/>
      <c r="UFS156" s="21"/>
      <c r="UFT156" s="21"/>
      <c r="UFU156" s="21"/>
      <c r="UFV156" s="21"/>
      <c r="UFW156" s="21"/>
      <c r="UFX156" s="21"/>
      <c r="UFY156" s="21"/>
      <c r="UFZ156" s="21"/>
      <c r="UGA156" s="21"/>
      <c r="UGB156" s="21"/>
      <c r="UGC156" s="21"/>
      <c r="UGD156" s="21"/>
      <c r="UGE156" s="21"/>
      <c r="UGF156" s="21"/>
      <c r="UGG156" s="21"/>
      <c r="UGH156" s="21"/>
      <c r="UGI156" s="21"/>
      <c r="UGJ156" s="21"/>
      <c r="UGK156" s="21"/>
      <c r="UGL156" s="21"/>
      <c r="UGM156" s="21"/>
      <c r="UGN156" s="21"/>
      <c r="UGO156" s="21"/>
      <c r="UGP156" s="21"/>
      <c r="UGQ156" s="21"/>
      <c r="UGR156" s="21"/>
      <c r="UGS156" s="21"/>
      <c r="UGT156" s="21"/>
      <c r="UGU156" s="21"/>
      <c r="UGV156" s="21"/>
      <c r="UGW156" s="21"/>
      <c r="UGX156" s="21"/>
      <c r="UGY156" s="21"/>
      <c r="UGZ156" s="21"/>
      <c r="UHA156" s="21"/>
      <c r="UHB156" s="21"/>
      <c r="UHC156" s="21"/>
      <c r="UHD156" s="21"/>
      <c r="UHE156" s="21"/>
      <c r="UHF156" s="21"/>
      <c r="UHG156" s="21"/>
      <c r="UHH156" s="21"/>
      <c r="UHI156" s="21"/>
      <c r="UHJ156" s="21"/>
      <c r="UHK156" s="21"/>
      <c r="UHL156" s="21"/>
      <c r="UHM156" s="21"/>
      <c r="UHN156" s="21"/>
      <c r="UHO156" s="21"/>
      <c r="UHP156" s="21"/>
      <c r="UHQ156" s="21"/>
      <c r="UHR156" s="21"/>
      <c r="UHS156" s="21"/>
      <c r="UHT156" s="21"/>
      <c r="UHU156" s="21"/>
      <c r="UHV156" s="21"/>
      <c r="UHW156" s="21"/>
      <c r="UHX156" s="21"/>
      <c r="UHY156" s="21"/>
      <c r="UHZ156" s="21"/>
      <c r="UIA156" s="21"/>
      <c r="UIB156" s="21"/>
      <c r="UIC156" s="21"/>
      <c r="UID156" s="21"/>
      <c r="UIE156" s="21"/>
      <c r="UIF156" s="21"/>
      <c r="UIG156" s="21"/>
      <c r="UIH156" s="21"/>
      <c r="UII156" s="21"/>
      <c r="UIJ156" s="21"/>
      <c r="UIK156" s="21"/>
      <c r="UIL156" s="21"/>
      <c r="UIM156" s="21"/>
      <c r="UIN156" s="21"/>
      <c r="UIO156" s="21"/>
      <c r="UIP156" s="21"/>
      <c r="UIQ156" s="21"/>
      <c r="UIR156" s="21"/>
      <c r="UIS156" s="21"/>
      <c r="UIT156" s="21"/>
      <c r="UIU156" s="21"/>
      <c r="UIV156" s="21"/>
      <c r="UIW156" s="21"/>
      <c r="UIX156" s="21"/>
      <c r="UIY156" s="21"/>
      <c r="UIZ156" s="21"/>
      <c r="UJA156" s="21"/>
      <c r="UJB156" s="21"/>
      <c r="UJC156" s="21"/>
      <c r="UJD156" s="21"/>
      <c r="UJE156" s="21"/>
      <c r="UJF156" s="21"/>
      <c r="UJG156" s="21"/>
      <c r="UJH156" s="21"/>
      <c r="UJI156" s="21"/>
      <c r="UJJ156" s="21"/>
      <c r="UJK156" s="21"/>
      <c r="UJL156" s="21"/>
      <c r="UJM156" s="21"/>
      <c r="UJN156" s="21"/>
      <c r="UJO156" s="21"/>
      <c r="UJP156" s="21"/>
      <c r="UJQ156" s="21"/>
      <c r="UJR156" s="21"/>
      <c r="UJS156" s="21"/>
      <c r="UJT156" s="21"/>
      <c r="UJU156" s="21"/>
      <c r="UJV156" s="21"/>
      <c r="UJW156" s="21"/>
      <c r="UJX156" s="21"/>
      <c r="UJY156" s="21"/>
      <c r="UJZ156" s="21"/>
      <c r="UKA156" s="21"/>
      <c r="UKB156" s="21"/>
      <c r="UKC156" s="21"/>
      <c r="UKD156" s="21"/>
      <c r="UKE156" s="21"/>
      <c r="UKF156" s="21"/>
      <c r="UKG156" s="21"/>
      <c r="UKH156" s="21"/>
      <c r="UKI156" s="21"/>
      <c r="UKJ156" s="21"/>
      <c r="UKK156" s="21"/>
      <c r="UKL156" s="21"/>
      <c r="UKM156" s="21"/>
      <c r="UKN156" s="21"/>
      <c r="UKO156" s="21"/>
      <c r="UKP156" s="21"/>
      <c r="UKQ156" s="21"/>
      <c r="UKR156" s="21"/>
      <c r="UKS156" s="21"/>
      <c r="UKT156" s="21"/>
      <c r="UKU156" s="21"/>
      <c r="UKV156" s="21"/>
      <c r="UKW156" s="21"/>
      <c r="UKX156" s="21"/>
      <c r="UKY156" s="21"/>
      <c r="UKZ156" s="21"/>
      <c r="ULA156" s="21"/>
      <c r="ULB156" s="21"/>
      <c r="ULC156" s="21"/>
      <c r="ULD156" s="21"/>
      <c r="ULE156" s="21"/>
      <c r="ULF156" s="21"/>
      <c r="ULG156" s="21"/>
      <c r="ULH156" s="21"/>
      <c r="ULI156" s="21"/>
      <c r="ULJ156" s="21"/>
      <c r="ULK156" s="21"/>
      <c r="ULL156" s="21"/>
      <c r="ULM156" s="21"/>
      <c r="ULN156" s="21"/>
      <c r="ULO156" s="21"/>
      <c r="ULP156" s="21"/>
      <c r="ULQ156" s="21"/>
      <c r="ULR156" s="21"/>
      <c r="ULS156" s="21"/>
      <c r="ULT156" s="21"/>
      <c r="ULU156" s="21"/>
      <c r="ULV156" s="21"/>
      <c r="ULW156" s="21"/>
      <c r="ULX156" s="21"/>
      <c r="ULY156" s="21"/>
      <c r="ULZ156" s="21"/>
      <c r="UMA156" s="21"/>
      <c r="UMB156" s="21"/>
      <c r="UMC156" s="21"/>
      <c r="UMD156" s="21"/>
      <c r="UME156" s="21"/>
      <c r="UMF156" s="21"/>
      <c r="UMG156" s="21"/>
      <c r="UMH156" s="21"/>
      <c r="UMI156" s="21"/>
      <c r="UMJ156" s="21"/>
      <c r="UMK156" s="21"/>
      <c r="UML156" s="21"/>
      <c r="UMM156" s="21"/>
      <c r="UMN156" s="21"/>
      <c r="UMO156" s="21"/>
      <c r="UMP156" s="21"/>
      <c r="UMQ156" s="21"/>
      <c r="UMR156" s="21"/>
      <c r="UMS156" s="21"/>
      <c r="UMT156" s="21"/>
      <c r="UMU156" s="21"/>
      <c r="UMV156" s="21"/>
      <c r="UMW156" s="21"/>
      <c r="UMX156" s="21"/>
      <c r="UMY156" s="21"/>
      <c r="UMZ156" s="21"/>
      <c r="UNA156" s="21"/>
      <c r="UNB156" s="21"/>
      <c r="UNC156" s="21"/>
      <c r="UND156" s="21"/>
      <c r="UNE156" s="21"/>
      <c r="UNF156" s="21"/>
      <c r="UNG156" s="21"/>
      <c r="UNH156" s="21"/>
      <c r="UNI156" s="21"/>
      <c r="UNJ156" s="21"/>
      <c r="UNK156" s="21"/>
      <c r="UNL156" s="21"/>
      <c r="UNM156" s="21"/>
      <c r="UNN156" s="21"/>
      <c r="UNO156" s="21"/>
      <c r="UNP156" s="21"/>
      <c r="UNQ156" s="21"/>
      <c r="UNR156" s="21"/>
      <c r="UNS156" s="21"/>
      <c r="UNT156" s="21"/>
      <c r="UNU156" s="21"/>
      <c r="UNV156" s="21"/>
      <c r="UNW156" s="21"/>
      <c r="UNX156" s="21"/>
      <c r="UNY156" s="21"/>
      <c r="UNZ156" s="21"/>
      <c r="UOA156" s="21"/>
      <c r="UOB156" s="21"/>
      <c r="UOC156" s="21"/>
      <c r="UOD156" s="21"/>
      <c r="UOE156" s="21"/>
      <c r="UOF156" s="21"/>
      <c r="UOG156" s="21"/>
      <c r="UOH156" s="21"/>
      <c r="UOI156" s="21"/>
      <c r="UOJ156" s="21"/>
      <c r="UOK156" s="21"/>
      <c r="UOL156" s="21"/>
      <c r="UOM156" s="21"/>
      <c r="UON156" s="21"/>
      <c r="UOO156" s="21"/>
      <c r="UOP156" s="21"/>
      <c r="UOQ156" s="21"/>
      <c r="UOR156" s="21"/>
      <c r="UOS156" s="21"/>
      <c r="UOT156" s="21"/>
      <c r="UOU156" s="21"/>
      <c r="UOV156" s="21"/>
      <c r="UOW156" s="21"/>
      <c r="UOX156" s="21"/>
      <c r="UOY156" s="21"/>
      <c r="UOZ156" s="21"/>
      <c r="UPA156" s="21"/>
      <c r="UPB156" s="21"/>
      <c r="UPC156" s="21"/>
      <c r="UPD156" s="21"/>
      <c r="UPE156" s="21"/>
      <c r="UPF156" s="21"/>
      <c r="UPG156" s="21"/>
      <c r="UPH156" s="21"/>
      <c r="UPI156" s="21"/>
      <c r="UPJ156" s="21"/>
      <c r="UPK156" s="21"/>
      <c r="UPL156" s="21"/>
      <c r="UPM156" s="21"/>
      <c r="UPN156" s="21"/>
      <c r="UPO156" s="21"/>
      <c r="UPP156" s="21"/>
      <c r="UPQ156" s="21"/>
      <c r="UPR156" s="21"/>
      <c r="UPS156" s="21"/>
      <c r="UPT156" s="21"/>
      <c r="UPU156" s="21"/>
      <c r="UPV156" s="21"/>
      <c r="UPW156" s="21"/>
      <c r="UPX156" s="21"/>
      <c r="UPY156" s="21"/>
      <c r="UPZ156" s="21"/>
      <c r="UQA156" s="21"/>
      <c r="UQB156" s="21"/>
      <c r="UQC156" s="21"/>
      <c r="UQD156" s="21"/>
      <c r="UQE156" s="21"/>
      <c r="UQF156" s="21"/>
      <c r="UQG156" s="21"/>
      <c r="UQH156" s="21"/>
      <c r="UQI156" s="21"/>
      <c r="UQJ156" s="21"/>
      <c r="UQK156" s="21"/>
      <c r="UQL156" s="21"/>
      <c r="UQM156" s="21"/>
      <c r="UQN156" s="21"/>
      <c r="UQO156" s="21"/>
      <c r="UQP156" s="21"/>
      <c r="UQQ156" s="21"/>
      <c r="UQR156" s="21"/>
      <c r="UQS156" s="21"/>
      <c r="UQT156" s="21"/>
      <c r="UQU156" s="21"/>
      <c r="UQV156" s="21"/>
      <c r="UQW156" s="21"/>
      <c r="UQX156" s="21"/>
      <c r="UQY156" s="21"/>
      <c r="UQZ156" s="21"/>
      <c r="URA156" s="21"/>
      <c r="URB156" s="21"/>
      <c r="URC156" s="21"/>
      <c r="URD156" s="21"/>
      <c r="URE156" s="21"/>
      <c r="URF156" s="21"/>
      <c r="URG156" s="21"/>
      <c r="URH156" s="21"/>
      <c r="URI156" s="21"/>
      <c r="URJ156" s="21"/>
      <c r="URK156" s="21"/>
      <c r="URL156" s="21"/>
      <c r="URM156" s="21"/>
      <c r="URN156" s="21"/>
      <c r="URO156" s="21"/>
      <c r="URP156" s="21"/>
      <c r="URQ156" s="21"/>
      <c r="URR156" s="21"/>
      <c r="URS156" s="21"/>
      <c r="URT156" s="21"/>
      <c r="URU156" s="21"/>
      <c r="URV156" s="21"/>
      <c r="URW156" s="21"/>
      <c r="URX156" s="21"/>
      <c r="URY156" s="21"/>
      <c r="URZ156" s="21"/>
      <c r="USA156" s="21"/>
      <c r="USB156" s="21"/>
      <c r="USC156" s="21"/>
      <c r="USD156" s="21"/>
      <c r="USE156" s="21"/>
      <c r="USF156" s="21"/>
      <c r="USG156" s="21"/>
      <c r="USH156" s="21"/>
      <c r="USI156" s="21"/>
      <c r="USJ156" s="21"/>
      <c r="USK156" s="21"/>
      <c r="USL156" s="21"/>
      <c r="USM156" s="21"/>
      <c r="USN156" s="21"/>
      <c r="USO156" s="21"/>
      <c r="USP156" s="21"/>
      <c r="USQ156" s="21"/>
      <c r="USR156" s="21"/>
      <c r="USS156" s="21"/>
      <c r="UST156" s="21"/>
      <c r="USU156" s="21"/>
      <c r="USV156" s="21"/>
      <c r="USW156" s="21"/>
      <c r="USX156" s="21"/>
      <c r="USY156" s="21"/>
      <c r="USZ156" s="21"/>
      <c r="UTA156" s="21"/>
      <c r="UTB156" s="21"/>
      <c r="UTC156" s="21"/>
      <c r="UTD156" s="21"/>
      <c r="UTE156" s="21"/>
      <c r="UTF156" s="21"/>
      <c r="UTG156" s="21"/>
      <c r="UTH156" s="21"/>
      <c r="UTI156" s="21"/>
      <c r="UTJ156" s="21"/>
      <c r="UTK156" s="21"/>
      <c r="UTL156" s="21"/>
      <c r="UTM156" s="21"/>
      <c r="UTN156" s="21"/>
      <c r="UTO156" s="21"/>
      <c r="UTP156" s="21"/>
      <c r="UTQ156" s="21"/>
      <c r="UTR156" s="21"/>
      <c r="UTS156" s="21"/>
      <c r="UTT156" s="21"/>
      <c r="UTU156" s="21"/>
      <c r="UTV156" s="21"/>
      <c r="UTW156" s="21"/>
      <c r="UTX156" s="21"/>
      <c r="UTY156" s="21"/>
      <c r="UTZ156" s="21"/>
      <c r="UUA156" s="21"/>
      <c r="UUB156" s="21"/>
      <c r="UUC156" s="21"/>
      <c r="UUD156" s="21"/>
      <c r="UUE156" s="21"/>
      <c r="UUF156" s="21"/>
      <c r="UUG156" s="21"/>
      <c r="UUH156" s="21"/>
      <c r="UUI156" s="21"/>
      <c r="UUJ156" s="21"/>
      <c r="UUK156" s="21"/>
      <c r="UUL156" s="21"/>
      <c r="UUM156" s="21"/>
      <c r="UUN156" s="21"/>
      <c r="UUO156" s="21"/>
      <c r="UUP156" s="21"/>
      <c r="UUQ156" s="21"/>
      <c r="UUR156" s="21"/>
      <c r="UUS156" s="21"/>
      <c r="UUT156" s="21"/>
      <c r="UUU156" s="21"/>
      <c r="UUV156" s="21"/>
      <c r="UUW156" s="21"/>
      <c r="UUX156" s="21"/>
      <c r="UUY156" s="21"/>
      <c r="UUZ156" s="21"/>
      <c r="UVA156" s="21"/>
      <c r="UVB156" s="21"/>
      <c r="UVC156" s="21"/>
      <c r="UVD156" s="21"/>
      <c r="UVE156" s="21"/>
      <c r="UVF156" s="21"/>
      <c r="UVG156" s="21"/>
      <c r="UVH156" s="21"/>
      <c r="UVI156" s="21"/>
      <c r="UVJ156" s="21"/>
      <c r="UVK156" s="21"/>
      <c r="UVL156" s="21"/>
      <c r="UVM156" s="21"/>
      <c r="UVN156" s="21"/>
      <c r="UVO156" s="21"/>
      <c r="UVP156" s="21"/>
      <c r="UVQ156" s="21"/>
      <c r="UVR156" s="21"/>
      <c r="UVS156" s="21"/>
      <c r="UVT156" s="21"/>
      <c r="UVU156" s="21"/>
      <c r="UVV156" s="21"/>
      <c r="UVW156" s="21"/>
      <c r="UVX156" s="21"/>
      <c r="UVY156" s="21"/>
      <c r="UVZ156" s="21"/>
      <c r="UWA156" s="21"/>
      <c r="UWB156" s="21"/>
      <c r="UWC156" s="21"/>
      <c r="UWD156" s="21"/>
      <c r="UWE156" s="21"/>
      <c r="UWF156" s="21"/>
      <c r="UWG156" s="21"/>
      <c r="UWH156" s="21"/>
      <c r="UWI156" s="21"/>
      <c r="UWJ156" s="21"/>
      <c r="UWK156" s="21"/>
      <c r="UWL156" s="21"/>
      <c r="UWM156" s="21"/>
      <c r="UWN156" s="21"/>
      <c r="UWO156" s="21"/>
      <c r="UWP156" s="21"/>
      <c r="UWQ156" s="21"/>
      <c r="UWR156" s="21"/>
      <c r="UWS156" s="21"/>
      <c r="UWT156" s="21"/>
      <c r="UWU156" s="21"/>
      <c r="UWV156" s="21"/>
      <c r="UWW156" s="21"/>
      <c r="UWX156" s="21"/>
      <c r="UWY156" s="21"/>
      <c r="UWZ156" s="21"/>
      <c r="UXA156" s="21"/>
      <c r="UXB156" s="21"/>
      <c r="UXC156" s="21"/>
      <c r="UXD156" s="21"/>
      <c r="UXE156" s="21"/>
      <c r="UXF156" s="21"/>
      <c r="UXG156" s="21"/>
      <c r="UXH156" s="21"/>
      <c r="UXI156" s="21"/>
      <c r="UXJ156" s="21"/>
      <c r="UXK156" s="21"/>
      <c r="UXL156" s="21"/>
      <c r="UXM156" s="21"/>
      <c r="UXN156" s="21"/>
      <c r="UXO156" s="21"/>
      <c r="UXP156" s="21"/>
      <c r="UXQ156" s="21"/>
      <c r="UXR156" s="21"/>
      <c r="UXS156" s="21"/>
      <c r="UXT156" s="21"/>
      <c r="UXU156" s="21"/>
      <c r="UXV156" s="21"/>
      <c r="UXW156" s="21"/>
      <c r="UXX156" s="21"/>
      <c r="UXY156" s="21"/>
      <c r="UXZ156" s="21"/>
      <c r="UYA156" s="21"/>
      <c r="UYB156" s="21"/>
      <c r="UYC156" s="21"/>
      <c r="UYD156" s="21"/>
      <c r="UYE156" s="21"/>
      <c r="UYF156" s="21"/>
      <c r="UYG156" s="21"/>
      <c r="UYH156" s="21"/>
      <c r="UYI156" s="21"/>
      <c r="UYJ156" s="21"/>
      <c r="UYK156" s="21"/>
      <c r="UYL156" s="21"/>
      <c r="UYM156" s="21"/>
      <c r="UYN156" s="21"/>
      <c r="UYO156" s="21"/>
      <c r="UYP156" s="21"/>
      <c r="UYQ156" s="21"/>
      <c r="UYR156" s="21"/>
      <c r="UYS156" s="21"/>
      <c r="UYT156" s="21"/>
      <c r="UYU156" s="21"/>
      <c r="UYV156" s="21"/>
      <c r="UYW156" s="21"/>
      <c r="UYX156" s="21"/>
      <c r="UYY156" s="21"/>
      <c r="UYZ156" s="21"/>
      <c r="UZA156" s="21"/>
      <c r="UZB156" s="21"/>
      <c r="UZC156" s="21"/>
      <c r="UZD156" s="21"/>
      <c r="UZE156" s="21"/>
      <c r="UZF156" s="21"/>
      <c r="UZG156" s="21"/>
      <c r="UZH156" s="21"/>
      <c r="UZI156" s="21"/>
      <c r="UZJ156" s="21"/>
      <c r="UZK156" s="21"/>
      <c r="UZL156" s="21"/>
      <c r="UZM156" s="21"/>
      <c r="UZN156" s="21"/>
      <c r="UZO156" s="21"/>
      <c r="UZP156" s="21"/>
      <c r="UZQ156" s="21"/>
      <c r="UZR156" s="21"/>
      <c r="UZS156" s="21"/>
      <c r="UZT156" s="21"/>
      <c r="UZU156" s="21"/>
      <c r="UZV156" s="21"/>
      <c r="UZW156" s="21"/>
      <c r="UZX156" s="21"/>
      <c r="UZY156" s="21"/>
      <c r="UZZ156" s="21"/>
      <c r="VAA156" s="21"/>
      <c r="VAB156" s="21"/>
      <c r="VAC156" s="21"/>
      <c r="VAD156" s="21"/>
      <c r="VAE156" s="21"/>
      <c r="VAF156" s="21"/>
      <c r="VAG156" s="21"/>
      <c r="VAH156" s="21"/>
      <c r="VAI156" s="21"/>
      <c r="VAJ156" s="21"/>
      <c r="VAK156" s="21"/>
      <c r="VAL156" s="21"/>
      <c r="VAM156" s="21"/>
      <c r="VAN156" s="21"/>
      <c r="VAO156" s="21"/>
      <c r="VAP156" s="21"/>
      <c r="VAQ156" s="21"/>
      <c r="VAR156" s="21"/>
      <c r="VAS156" s="21"/>
      <c r="VAT156" s="21"/>
      <c r="VAU156" s="21"/>
      <c r="VAV156" s="21"/>
      <c r="VAW156" s="21"/>
      <c r="VAX156" s="21"/>
      <c r="VAY156" s="21"/>
      <c r="VAZ156" s="21"/>
      <c r="VBA156" s="21"/>
      <c r="VBB156" s="21"/>
      <c r="VBC156" s="21"/>
      <c r="VBD156" s="21"/>
      <c r="VBE156" s="21"/>
      <c r="VBF156" s="21"/>
      <c r="VBG156" s="21"/>
      <c r="VBH156" s="21"/>
      <c r="VBI156" s="21"/>
      <c r="VBJ156" s="21"/>
      <c r="VBK156" s="21"/>
      <c r="VBL156" s="21"/>
      <c r="VBM156" s="21"/>
      <c r="VBN156" s="21"/>
      <c r="VBO156" s="21"/>
      <c r="VBP156" s="21"/>
      <c r="VBQ156" s="21"/>
      <c r="VBR156" s="21"/>
      <c r="VBS156" s="21"/>
      <c r="VBT156" s="21"/>
      <c r="VBU156" s="21"/>
      <c r="VBV156" s="21"/>
      <c r="VBW156" s="21"/>
      <c r="VBX156" s="21"/>
      <c r="VBY156" s="21"/>
      <c r="VBZ156" s="21"/>
      <c r="VCA156" s="21"/>
      <c r="VCB156" s="21"/>
      <c r="VCC156" s="21"/>
      <c r="VCD156" s="21"/>
      <c r="VCE156" s="21"/>
      <c r="VCF156" s="21"/>
      <c r="VCG156" s="21"/>
      <c r="VCH156" s="21"/>
      <c r="VCI156" s="21"/>
      <c r="VCJ156" s="21"/>
      <c r="VCK156" s="21"/>
      <c r="VCL156" s="21"/>
      <c r="VCM156" s="21"/>
      <c r="VCN156" s="21"/>
      <c r="VCO156" s="21"/>
      <c r="VCP156" s="21"/>
      <c r="VCQ156" s="21"/>
      <c r="VCR156" s="21"/>
      <c r="VCS156" s="21"/>
      <c r="VCT156" s="21"/>
      <c r="VCU156" s="21"/>
      <c r="VCV156" s="21"/>
      <c r="VCW156" s="21"/>
      <c r="VCX156" s="21"/>
      <c r="VCY156" s="21"/>
      <c r="VCZ156" s="21"/>
      <c r="VDA156" s="21"/>
      <c r="VDB156" s="21"/>
      <c r="VDC156" s="21"/>
      <c r="VDD156" s="21"/>
      <c r="VDE156" s="21"/>
      <c r="VDF156" s="21"/>
      <c r="VDG156" s="21"/>
      <c r="VDH156" s="21"/>
      <c r="VDI156" s="21"/>
      <c r="VDJ156" s="21"/>
      <c r="VDK156" s="21"/>
      <c r="VDL156" s="21"/>
      <c r="VDM156" s="21"/>
      <c r="VDN156" s="21"/>
      <c r="VDO156" s="21"/>
      <c r="VDP156" s="21"/>
      <c r="VDQ156" s="21"/>
      <c r="VDR156" s="21"/>
      <c r="VDS156" s="21"/>
      <c r="VDT156" s="21"/>
      <c r="VDU156" s="21"/>
      <c r="VDV156" s="21"/>
      <c r="VDW156" s="21"/>
      <c r="VDX156" s="21"/>
      <c r="VDY156" s="21"/>
      <c r="VDZ156" s="21"/>
      <c r="VEA156" s="21"/>
      <c r="VEB156" s="21"/>
      <c r="VEC156" s="21"/>
      <c r="VED156" s="21"/>
      <c r="VEE156" s="21"/>
      <c r="VEF156" s="21"/>
      <c r="VEG156" s="21"/>
      <c r="VEH156" s="21"/>
      <c r="VEI156" s="21"/>
      <c r="VEJ156" s="21"/>
      <c r="VEK156" s="21"/>
      <c r="VEL156" s="21"/>
      <c r="VEM156" s="21"/>
      <c r="VEN156" s="21"/>
      <c r="VEO156" s="21"/>
      <c r="VEP156" s="21"/>
      <c r="VEQ156" s="21"/>
      <c r="VER156" s="21"/>
      <c r="VES156" s="21"/>
      <c r="VET156" s="21"/>
      <c r="VEU156" s="21"/>
      <c r="VEV156" s="21"/>
      <c r="VEW156" s="21"/>
      <c r="VEX156" s="21"/>
      <c r="VEY156" s="21"/>
      <c r="VEZ156" s="21"/>
      <c r="VFA156" s="21"/>
      <c r="VFB156" s="21"/>
      <c r="VFC156" s="21"/>
      <c r="VFD156" s="21"/>
      <c r="VFE156" s="21"/>
      <c r="VFF156" s="21"/>
      <c r="VFG156" s="21"/>
      <c r="VFH156" s="21"/>
      <c r="VFI156" s="21"/>
      <c r="VFJ156" s="21"/>
      <c r="VFK156" s="21"/>
      <c r="VFL156" s="21"/>
      <c r="VFM156" s="21"/>
      <c r="VFN156" s="21"/>
      <c r="VFO156" s="21"/>
      <c r="VFP156" s="21"/>
      <c r="VFQ156" s="21"/>
      <c r="VFR156" s="21"/>
      <c r="VFS156" s="21"/>
      <c r="VFT156" s="21"/>
      <c r="VFU156" s="21"/>
      <c r="VFV156" s="21"/>
      <c r="VFW156" s="21"/>
      <c r="VFX156" s="21"/>
      <c r="VFY156" s="21"/>
      <c r="VFZ156" s="21"/>
      <c r="VGA156" s="21"/>
      <c r="VGB156" s="21"/>
      <c r="VGC156" s="21"/>
      <c r="VGD156" s="21"/>
      <c r="VGE156" s="21"/>
      <c r="VGF156" s="21"/>
      <c r="VGG156" s="21"/>
      <c r="VGH156" s="21"/>
      <c r="VGI156" s="21"/>
      <c r="VGJ156" s="21"/>
      <c r="VGK156" s="21"/>
      <c r="VGL156" s="21"/>
      <c r="VGM156" s="21"/>
      <c r="VGN156" s="21"/>
      <c r="VGO156" s="21"/>
      <c r="VGP156" s="21"/>
      <c r="VGQ156" s="21"/>
      <c r="VGR156" s="21"/>
      <c r="VGS156" s="21"/>
      <c r="VGT156" s="21"/>
      <c r="VGU156" s="21"/>
      <c r="VGV156" s="21"/>
      <c r="VGW156" s="21"/>
      <c r="VGX156" s="21"/>
      <c r="VGY156" s="21"/>
      <c r="VGZ156" s="21"/>
      <c r="VHA156" s="21"/>
      <c r="VHB156" s="21"/>
      <c r="VHC156" s="21"/>
      <c r="VHD156" s="21"/>
      <c r="VHE156" s="21"/>
      <c r="VHF156" s="21"/>
      <c r="VHG156" s="21"/>
      <c r="VHH156" s="21"/>
      <c r="VHI156" s="21"/>
      <c r="VHJ156" s="21"/>
      <c r="VHK156" s="21"/>
      <c r="VHL156" s="21"/>
      <c r="VHM156" s="21"/>
      <c r="VHN156" s="21"/>
      <c r="VHO156" s="21"/>
      <c r="VHP156" s="21"/>
      <c r="VHQ156" s="21"/>
      <c r="VHR156" s="21"/>
      <c r="VHS156" s="21"/>
      <c r="VHT156" s="21"/>
      <c r="VHU156" s="21"/>
      <c r="VHV156" s="21"/>
      <c r="VHW156" s="21"/>
      <c r="VHX156" s="21"/>
      <c r="VHY156" s="21"/>
      <c r="VHZ156" s="21"/>
      <c r="VIA156" s="21"/>
      <c r="VIB156" s="21"/>
      <c r="VIC156" s="21"/>
      <c r="VID156" s="21"/>
      <c r="VIE156" s="21"/>
      <c r="VIF156" s="21"/>
      <c r="VIG156" s="21"/>
      <c r="VIH156" s="21"/>
      <c r="VII156" s="21"/>
      <c r="VIJ156" s="21"/>
      <c r="VIK156" s="21"/>
      <c r="VIL156" s="21"/>
      <c r="VIM156" s="21"/>
      <c r="VIN156" s="21"/>
      <c r="VIO156" s="21"/>
      <c r="VIP156" s="21"/>
      <c r="VIQ156" s="21"/>
      <c r="VIR156" s="21"/>
      <c r="VIS156" s="21"/>
      <c r="VIT156" s="21"/>
      <c r="VIU156" s="21"/>
      <c r="VIV156" s="21"/>
      <c r="VIW156" s="21"/>
      <c r="VIX156" s="21"/>
      <c r="VIY156" s="21"/>
      <c r="VIZ156" s="21"/>
      <c r="VJA156" s="21"/>
      <c r="VJB156" s="21"/>
      <c r="VJC156" s="21"/>
      <c r="VJD156" s="21"/>
      <c r="VJE156" s="21"/>
      <c r="VJF156" s="21"/>
      <c r="VJG156" s="21"/>
      <c r="VJH156" s="21"/>
      <c r="VJI156" s="21"/>
      <c r="VJJ156" s="21"/>
      <c r="VJK156" s="21"/>
      <c r="VJL156" s="21"/>
      <c r="VJM156" s="21"/>
      <c r="VJN156" s="21"/>
      <c r="VJO156" s="21"/>
      <c r="VJP156" s="21"/>
      <c r="VJQ156" s="21"/>
      <c r="VJR156" s="21"/>
      <c r="VJS156" s="21"/>
      <c r="VJT156" s="21"/>
      <c r="VJU156" s="21"/>
      <c r="VJV156" s="21"/>
      <c r="VJW156" s="21"/>
      <c r="VJX156" s="21"/>
      <c r="VJY156" s="21"/>
      <c r="VJZ156" s="21"/>
      <c r="VKA156" s="21"/>
      <c r="VKB156" s="21"/>
      <c r="VKC156" s="21"/>
      <c r="VKD156" s="21"/>
      <c r="VKE156" s="21"/>
      <c r="VKF156" s="21"/>
      <c r="VKG156" s="21"/>
      <c r="VKH156" s="21"/>
      <c r="VKI156" s="21"/>
      <c r="VKJ156" s="21"/>
      <c r="VKK156" s="21"/>
      <c r="VKL156" s="21"/>
      <c r="VKM156" s="21"/>
      <c r="VKN156" s="21"/>
      <c r="VKO156" s="21"/>
      <c r="VKP156" s="21"/>
      <c r="VKQ156" s="21"/>
      <c r="VKR156" s="21"/>
      <c r="VKS156" s="21"/>
      <c r="VKT156" s="21"/>
      <c r="VKU156" s="21"/>
      <c r="VKV156" s="21"/>
      <c r="VKW156" s="21"/>
      <c r="VKX156" s="21"/>
      <c r="VKY156" s="21"/>
      <c r="VKZ156" s="21"/>
      <c r="VLA156" s="21"/>
      <c r="VLB156" s="21"/>
      <c r="VLC156" s="21"/>
      <c r="VLD156" s="21"/>
      <c r="VLE156" s="21"/>
      <c r="VLF156" s="21"/>
      <c r="VLG156" s="21"/>
      <c r="VLH156" s="21"/>
      <c r="VLI156" s="21"/>
      <c r="VLJ156" s="21"/>
      <c r="VLK156" s="21"/>
      <c r="VLL156" s="21"/>
      <c r="VLM156" s="21"/>
      <c r="VLN156" s="21"/>
      <c r="VLO156" s="21"/>
      <c r="VLP156" s="21"/>
      <c r="VLQ156" s="21"/>
      <c r="VLR156" s="21"/>
      <c r="VLS156" s="21"/>
      <c r="VLT156" s="21"/>
      <c r="VLU156" s="21"/>
      <c r="VLV156" s="21"/>
      <c r="VLW156" s="21"/>
      <c r="VLX156" s="21"/>
      <c r="VLY156" s="21"/>
      <c r="VLZ156" s="21"/>
      <c r="VMA156" s="21"/>
      <c r="VMB156" s="21"/>
      <c r="VMC156" s="21"/>
      <c r="VMD156" s="21"/>
      <c r="VME156" s="21"/>
      <c r="VMF156" s="21"/>
      <c r="VMG156" s="21"/>
      <c r="VMH156" s="21"/>
      <c r="VMI156" s="21"/>
      <c r="VMJ156" s="21"/>
      <c r="VMK156" s="21"/>
      <c r="VML156" s="21"/>
      <c r="VMM156" s="21"/>
      <c r="VMN156" s="21"/>
      <c r="VMO156" s="21"/>
      <c r="VMP156" s="21"/>
      <c r="VMQ156" s="21"/>
      <c r="VMR156" s="21"/>
      <c r="VMS156" s="21"/>
      <c r="VMT156" s="21"/>
      <c r="VMU156" s="21"/>
      <c r="VMV156" s="21"/>
      <c r="VMW156" s="21"/>
      <c r="VMX156" s="21"/>
      <c r="VMY156" s="21"/>
      <c r="VMZ156" s="21"/>
      <c r="VNA156" s="21"/>
      <c r="VNB156" s="21"/>
      <c r="VNC156" s="21"/>
      <c r="VND156" s="21"/>
      <c r="VNE156" s="21"/>
      <c r="VNF156" s="21"/>
      <c r="VNG156" s="21"/>
      <c r="VNH156" s="21"/>
      <c r="VNI156" s="21"/>
      <c r="VNJ156" s="21"/>
      <c r="VNK156" s="21"/>
      <c r="VNL156" s="21"/>
      <c r="VNM156" s="21"/>
      <c r="VNN156" s="21"/>
      <c r="VNO156" s="21"/>
      <c r="VNP156" s="21"/>
      <c r="VNQ156" s="21"/>
      <c r="VNR156" s="21"/>
      <c r="VNS156" s="21"/>
      <c r="VNT156" s="21"/>
      <c r="VNU156" s="21"/>
      <c r="VNV156" s="21"/>
      <c r="VNW156" s="21"/>
      <c r="VNX156" s="21"/>
      <c r="VNY156" s="21"/>
      <c r="VNZ156" s="21"/>
      <c r="VOA156" s="21"/>
      <c r="VOB156" s="21"/>
      <c r="VOC156" s="21"/>
      <c r="VOD156" s="21"/>
      <c r="VOE156" s="21"/>
      <c r="VOF156" s="21"/>
      <c r="VOG156" s="21"/>
      <c r="VOH156" s="21"/>
      <c r="VOI156" s="21"/>
      <c r="VOJ156" s="21"/>
      <c r="VOK156" s="21"/>
      <c r="VOL156" s="21"/>
      <c r="VOM156" s="21"/>
      <c r="VON156" s="21"/>
      <c r="VOO156" s="21"/>
      <c r="VOP156" s="21"/>
      <c r="VOQ156" s="21"/>
      <c r="VOR156" s="21"/>
      <c r="VOS156" s="21"/>
      <c r="VOT156" s="21"/>
      <c r="VOU156" s="21"/>
      <c r="VOV156" s="21"/>
      <c r="VOW156" s="21"/>
      <c r="VOX156" s="21"/>
      <c r="VOY156" s="21"/>
      <c r="VOZ156" s="21"/>
      <c r="VPA156" s="21"/>
      <c r="VPB156" s="21"/>
      <c r="VPC156" s="21"/>
      <c r="VPD156" s="21"/>
      <c r="VPE156" s="21"/>
      <c r="VPF156" s="21"/>
      <c r="VPG156" s="21"/>
      <c r="VPH156" s="21"/>
      <c r="VPI156" s="21"/>
      <c r="VPJ156" s="21"/>
      <c r="VPK156" s="21"/>
      <c r="VPL156" s="21"/>
      <c r="VPM156" s="21"/>
      <c r="VPN156" s="21"/>
      <c r="VPO156" s="21"/>
      <c r="VPP156" s="21"/>
      <c r="VPQ156" s="21"/>
      <c r="VPR156" s="21"/>
      <c r="VPS156" s="21"/>
      <c r="VPT156" s="21"/>
      <c r="VPU156" s="21"/>
      <c r="VPV156" s="21"/>
      <c r="VPW156" s="21"/>
      <c r="VPX156" s="21"/>
      <c r="VPY156" s="21"/>
      <c r="VPZ156" s="21"/>
      <c r="VQA156" s="21"/>
      <c r="VQB156" s="21"/>
      <c r="VQC156" s="21"/>
      <c r="VQD156" s="21"/>
      <c r="VQE156" s="21"/>
      <c r="VQF156" s="21"/>
      <c r="VQG156" s="21"/>
      <c r="VQH156" s="21"/>
      <c r="VQI156" s="21"/>
      <c r="VQJ156" s="21"/>
      <c r="VQK156" s="21"/>
      <c r="VQL156" s="21"/>
      <c r="VQM156" s="21"/>
      <c r="VQN156" s="21"/>
      <c r="VQO156" s="21"/>
      <c r="VQP156" s="21"/>
      <c r="VQQ156" s="21"/>
      <c r="VQR156" s="21"/>
      <c r="VQS156" s="21"/>
      <c r="VQT156" s="21"/>
      <c r="VQU156" s="21"/>
      <c r="VQV156" s="21"/>
      <c r="VQW156" s="21"/>
      <c r="VQX156" s="21"/>
      <c r="VQY156" s="21"/>
      <c r="VQZ156" s="21"/>
      <c r="VRA156" s="21"/>
      <c r="VRB156" s="21"/>
      <c r="VRC156" s="21"/>
      <c r="VRD156" s="21"/>
      <c r="VRE156" s="21"/>
      <c r="VRF156" s="21"/>
      <c r="VRG156" s="21"/>
      <c r="VRH156" s="21"/>
      <c r="VRI156" s="21"/>
      <c r="VRJ156" s="21"/>
      <c r="VRK156" s="21"/>
      <c r="VRL156" s="21"/>
      <c r="VRM156" s="21"/>
      <c r="VRN156" s="21"/>
      <c r="VRO156" s="21"/>
      <c r="VRP156" s="21"/>
      <c r="VRQ156" s="21"/>
      <c r="VRR156" s="21"/>
      <c r="VRS156" s="21"/>
      <c r="VRT156" s="21"/>
      <c r="VRU156" s="21"/>
      <c r="VRV156" s="21"/>
      <c r="VRW156" s="21"/>
      <c r="VRX156" s="21"/>
      <c r="VRY156" s="21"/>
      <c r="VRZ156" s="21"/>
      <c r="VSA156" s="21"/>
      <c r="VSB156" s="21"/>
      <c r="VSC156" s="21"/>
      <c r="VSD156" s="21"/>
      <c r="VSE156" s="21"/>
      <c r="VSF156" s="21"/>
      <c r="VSG156" s="21"/>
      <c r="VSH156" s="21"/>
      <c r="VSI156" s="21"/>
      <c r="VSJ156" s="21"/>
      <c r="VSK156" s="21"/>
      <c r="VSL156" s="21"/>
      <c r="VSM156" s="21"/>
      <c r="VSN156" s="21"/>
      <c r="VSO156" s="21"/>
      <c r="VSP156" s="21"/>
      <c r="VSQ156" s="21"/>
      <c r="VSR156" s="21"/>
      <c r="VSS156" s="21"/>
      <c r="VST156" s="21"/>
      <c r="VSU156" s="21"/>
      <c r="VSV156" s="21"/>
      <c r="VSW156" s="21"/>
      <c r="VSX156" s="21"/>
      <c r="VSY156" s="21"/>
      <c r="VSZ156" s="21"/>
      <c r="VTA156" s="21"/>
      <c r="VTB156" s="21"/>
      <c r="VTC156" s="21"/>
      <c r="VTD156" s="21"/>
      <c r="VTE156" s="21"/>
      <c r="VTF156" s="21"/>
      <c r="VTG156" s="21"/>
      <c r="VTH156" s="21"/>
      <c r="VTI156" s="21"/>
      <c r="VTJ156" s="21"/>
      <c r="VTK156" s="21"/>
      <c r="VTL156" s="21"/>
      <c r="VTM156" s="21"/>
      <c r="VTN156" s="21"/>
      <c r="VTO156" s="21"/>
      <c r="VTP156" s="21"/>
      <c r="VTQ156" s="21"/>
      <c r="VTR156" s="21"/>
      <c r="VTS156" s="21"/>
      <c r="VTT156" s="21"/>
      <c r="VTU156" s="21"/>
      <c r="VTV156" s="21"/>
      <c r="VTW156" s="21"/>
      <c r="VTX156" s="21"/>
      <c r="VTY156" s="21"/>
      <c r="VTZ156" s="21"/>
      <c r="VUA156" s="21"/>
      <c r="VUB156" s="21"/>
      <c r="VUC156" s="21"/>
      <c r="VUD156" s="21"/>
      <c r="VUE156" s="21"/>
      <c r="VUF156" s="21"/>
      <c r="VUG156" s="21"/>
      <c r="VUH156" s="21"/>
      <c r="VUI156" s="21"/>
      <c r="VUJ156" s="21"/>
      <c r="VUK156" s="21"/>
      <c r="VUL156" s="21"/>
      <c r="VUM156" s="21"/>
      <c r="VUN156" s="21"/>
      <c r="VUO156" s="21"/>
      <c r="VUP156" s="21"/>
      <c r="VUQ156" s="21"/>
      <c r="VUR156" s="21"/>
      <c r="VUS156" s="21"/>
      <c r="VUT156" s="21"/>
      <c r="VUU156" s="21"/>
      <c r="VUV156" s="21"/>
      <c r="VUW156" s="21"/>
      <c r="VUX156" s="21"/>
      <c r="VUY156" s="21"/>
      <c r="VUZ156" s="21"/>
      <c r="VVA156" s="21"/>
      <c r="VVB156" s="21"/>
      <c r="VVC156" s="21"/>
      <c r="VVD156" s="21"/>
      <c r="VVE156" s="21"/>
      <c r="VVF156" s="21"/>
      <c r="VVG156" s="21"/>
      <c r="VVH156" s="21"/>
      <c r="VVI156" s="21"/>
      <c r="VVJ156" s="21"/>
      <c r="VVK156" s="21"/>
      <c r="VVL156" s="21"/>
      <c r="VVM156" s="21"/>
      <c r="VVN156" s="21"/>
      <c r="VVO156" s="21"/>
      <c r="VVP156" s="21"/>
      <c r="VVQ156" s="21"/>
      <c r="VVR156" s="21"/>
      <c r="VVS156" s="21"/>
      <c r="VVT156" s="21"/>
      <c r="VVU156" s="21"/>
      <c r="VVV156" s="21"/>
      <c r="VVW156" s="21"/>
      <c r="VVX156" s="21"/>
      <c r="VVY156" s="21"/>
      <c r="VVZ156" s="21"/>
      <c r="VWA156" s="21"/>
      <c r="VWB156" s="21"/>
      <c r="VWC156" s="21"/>
      <c r="VWD156" s="21"/>
      <c r="VWE156" s="21"/>
      <c r="VWF156" s="21"/>
      <c r="VWG156" s="21"/>
      <c r="VWH156" s="21"/>
      <c r="VWI156" s="21"/>
      <c r="VWJ156" s="21"/>
      <c r="VWK156" s="21"/>
      <c r="VWL156" s="21"/>
      <c r="VWM156" s="21"/>
      <c r="VWN156" s="21"/>
      <c r="VWO156" s="21"/>
      <c r="VWP156" s="21"/>
      <c r="VWQ156" s="21"/>
      <c r="VWR156" s="21"/>
      <c r="VWS156" s="21"/>
      <c r="VWT156" s="21"/>
      <c r="VWU156" s="21"/>
      <c r="VWV156" s="21"/>
      <c r="VWW156" s="21"/>
      <c r="VWX156" s="21"/>
      <c r="VWY156" s="21"/>
      <c r="VWZ156" s="21"/>
      <c r="VXA156" s="21"/>
      <c r="VXB156" s="21"/>
      <c r="VXC156" s="21"/>
      <c r="VXD156" s="21"/>
      <c r="VXE156" s="21"/>
      <c r="VXF156" s="21"/>
      <c r="VXG156" s="21"/>
      <c r="VXH156" s="21"/>
      <c r="VXI156" s="21"/>
      <c r="VXJ156" s="21"/>
      <c r="VXK156" s="21"/>
      <c r="VXL156" s="21"/>
      <c r="VXM156" s="21"/>
      <c r="VXN156" s="21"/>
      <c r="VXO156" s="21"/>
      <c r="VXP156" s="21"/>
      <c r="VXQ156" s="21"/>
      <c r="VXR156" s="21"/>
      <c r="VXS156" s="21"/>
      <c r="VXT156" s="21"/>
      <c r="VXU156" s="21"/>
      <c r="VXV156" s="21"/>
      <c r="VXW156" s="21"/>
      <c r="VXX156" s="21"/>
      <c r="VXY156" s="21"/>
      <c r="VXZ156" s="21"/>
      <c r="VYA156" s="21"/>
      <c r="VYB156" s="21"/>
      <c r="VYC156" s="21"/>
      <c r="VYD156" s="21"/>
      <c r="VYE156" s="21"/>
      <c r="VYF156" s="21"/>
      <c r="VYG156" s="21"/>
      <c r="VYH156" s="21"/>
      <c r="VYI156" s="21"/>
      <c r="VYJ156" s="21"/>
      <c r="VYK156" s="21"/>
      <c r="VYL156" s="21"/>
      <c r="VYM156" s="21"/>
      <c r="VYN156" s="21"/>
      <c r="VYO156" s="21"/>
      <c r="VYP156" s="21"/>
      <c r="VYQ156" s="21"/>
      <c r="VYR156" s="21"/>
      <c r="VYS156" s="21"/>
      <c r="VYT156" s="21"/>
      <c r="VYU156" s="21"/>
      <c r="VYV156" s="21"/>
      <c r="VYW156" s="21"/>
      <c r="VYX156" s="21"/>
      <c r="VYY156" s="21"/>
      <c r="VYZ156" s="21"/>
      <c r="VZA156" s="21"/>
      <c r="VZB156" s="21"/>
      <c r="VZC156" s="21"/>
      <c r="VZD156" s="21"/>
      <c r="VZE156" s="21"/>
      <c r="VZF156" s="21"/>
      <c r="VZG156" s="21"/>
      <c r="VZH156" s="21"/>
      <c r="VZI156" s="21"/>
      <c r="VZJ156" s="21"/>
      <c r="VZK156" s="21"/>
      <c r="VZL156" s="21"/>
      <c r="VZM156" s="21"/>
      <c r="VZN156" s="21"/>
      <c r="VZO156" s="21"/>
      <c r="VZP156" s="21"/>
      <c r="VZQ156" s="21"/>
      <c r="VZR156" s="21"/>
      <c r="VZS156" s="21"/>
      <c r="VZT156" s="21"/>
      <c r="VZU156" s="21"/>
      <c r="VZV156" s="21"/>
      <c r="VZW156" s="21"/>
      <c r="VZX156" s="21"/>
      <c r="VZY156" s="21"/>
      <c r="VZZ156" s="21"/>
      <c r="WAA156" s="21"/>
      <c r="WAB156" s="21"/>
      <c r="WAC156" s="21"/>
      <c r="WAD156" s="21"/>
      <c r="WAE156" s="21"/>
      <c r="WAF156" s="21"/>
      <c r="WAG156" s="21"/>
      <c r="WAH156" s="21"/>
      <c r="WAI156" s="21"/>
      <c r="WAJ156" s="21"/>
      <c r="WAK156" s="21"/>
      <c r="WAL156" s="21"/>
      <c r="WAM156" s="21"/>
      <c r="WAN156" s="21"/>
      <c r="WAO156" s="21"/>
      <c r="WAP156" s="21"/>
      <c r="WAQ156" s="21"/>
      <c r="WAR156" s="21"/>
      <c r="WAS156" s="21"/>
      <c r="WAT156" s="21"/>
      <c r="WAU156" s="21"/>
      <c r="WAV156" s="21"/>
      <c r="WAW156" s="21"/>
      <c r="WAX156" s="21"/>
      <c r="WAY156" s="21"/>
      <c r="WAZ156" s="21"/>
      <c r="WBA156" s="21"/>
      <c r="WBB156" s="21"/>
      <c r="WBC156" s="21"/>
      <c r="WBD156" s="21"/>
      <c r="WBE156" s="21"/>
      <c r="WBF156" s="21"/>
      <c r="WBG156" s="21"/>
      <c r="WBH156" s="21"/>
      <c r="WBI156" s="21"/>
      <c r="WBJ156" s="21"/>
      <c r="WBK156" s="21"/>
      <c r="WBL156" s="21"/>
      <c r="WBM156" s="21"/>
      <c r="WBN156" s="21"/>
      <c r="WBO156" s="21"/>
      <c r="WBP156" s="21"/>
      <c r="WBQ156" s="21"/>
      <c r="WBR156" s="21"/>
      <c r="WBS156" s="21"/>
      <c r="WBT156" s="21"/>
      <c r="WBU156" s="21"/>
      <c r="WBV156" s="21"/>
      <c r="WBW156" s="21"/>
      <c r="WBX156" s="21"/>
      <c r="WBY156" s="21"/>
      <c r="WBZ156" s="21"/>
      <c r="WCA156" s="21"/>
      <c r="WCB156" s="21"/>
      <c r="WCC156" s="21"/>
      <c r="WCD156" s="21"/>
      <c r="WCE156" s="21"/>
      <c r="WCF156" s="21"/>
      <c r="WCG156" s="21"/>
      <c r="WCH156" s="21"/>
      <c r="WCI156" s="21"/>
      <c r="WCJ156" s="21"/>
      <c r="WCK156" s="21"/>
      <c r="WCL156" s="21"/>
      <c r="WCM156" s="21"/>
      <c r="WCN156" s="21"/>
      <c r="WCO156" s="21"/>
      <c r="WCP156" s="21"/>
      <c r="WCQ156" s="21"/>
      <c r="WCR156" s="21"/>
      <c r="WCS156" s="21"/>
      <c r="WCT156" s="21"/>
      <c r="WCU156" s="21"/>
      <c r="WCV156" s="21"/>
      <c r="WCW156" s="21"/>
      <c r="WCX156" s="21"/>
      <c r="WCY156" s="21"/>
      <c r="WCZ156" s="21"/>
      <c r="WDA156" s="21"/>
      <c r="WDB156" s="21"/>
      <c r="WDC156" s="21"/>
      <c r="WDD156" s="21"/>
      <c r="WDE156" s="21"/>
      <c r="WDF156" s="21"/>
      <c r="WDG156" s="21"/>
      <c r="WDH156" s="21"/>
      <c r="WDI156" s="21"/>
      <c r="WDJ156" s="21"/>
      <c r="WDK156" s="21"/>
      <c r="WDL156" s="21"/>
      <c r="WDM156" s="21"/>
      <c r="WDN156" s="21"/>
      <c r="WDO156" s="21"/>
      <c r="WDP156" s="21"/>
      <c r="WDQ156" s="21"/>
      <c r="WDR156" s="21"/>
      <c r="WDS156" s="21"/>
      <c r="WDT156" s="21"/>
      <c r="WDU156" s="21"/>
      <c r="WDV156" s="21"/>
      <c r="WDW156" s="21"/>
      <c r="WDX156" s="21"/>
      <c r="WDY156" s="21"/>
      <c r="WDZ156" s="21"/>
      <c r="WEA156" s="21"/>
      <c r="WEB156" s="21"/>
      <c r="WEC156" s="21"/>
      <c r="WED156" s="21"/>
      <c r="WEE156" s="21"/>
      <c r="WEF156" s="21"/>
      <c r="WEG156" s="21"/>
      <c r="WEH156" s="21"/>
      <c r="WEI156" s="21"/>
      <c r="WEJ156" s="21"/>
      <c r="WEK156" s="21"/>
      <c r="WEL156" s="21"/>
      <c r="WEM156" s="21"/>
      <c r="WEN156" s="21"/>
      <c r="WEO156" s="21"/>
      <c r="WEP156" s="21"/>
      <c r="WEQ156" s="21"/>
      <c r="WER156" s="21"/>
      <c r="WES156" s="21"/>
      <c r="WET156" s="21"/>
      <c r="WEU156" s="21"/>
      <c r="WEV156" s="21"/>
      <c r="WEW156" s="21"/>
      <c r="WEX156" s="21"/>
      <c r="WEY156" s="21"/>
      <c r="WEZ156" s="21"/>
      <c r="WFA156" s="21"/>
      <c r="WFB156" s="21"/>
      <c r="WFC156" s="21"/>
      <c r="WFD156" s="21"/>
      <c r="WFE156" s="21"/>
      <c r="WFF156" s="21"/>
      <c r="WFG156" s="21"/>
      <c r="WFH156" s="21"/>
      <c r="WFI156" s="21"/>
      <c r="WFJ156" s="21"/>
      <c r="WFK156" s="21"/>
      <c r="WFL156" s="21"/>
      <c r="WFM156" s="21"/>
      <c r="WFN156" s="21"/>
      <c r="WFO156" s="21"/>
      <c r="WFP156" s="21"/>
      <c r="WFQ156" s="21"/>
      <c r="WFR156" s="21"/>
      <c r="WFS156" s="21"/>
      <c r="WFT156" s="21"/>
      <c r="WFU156" s="21"/>
      <c r="WFV156" s="21"/>
      <c r="WFW156" s="21"/>
      <c r="WFX156" s="21"/>
      <c r="WFY156" s="21"/>
      <c r="WFZ156" s="21"/>
      <c r="WGA156" s="21"/>
      <c r="WGB156" s="21"/>
      <c r="WGC156" s="21"/>
      <c r="WGD156" s="21"/>
      <c r="WGE156" s="21"/>
      <c r="WGF156" s="21"/>
      <c r="WGG156" s="21"/>
      <c r="WGH156" s="21"/>
      <c r="WGI156" s="21"/>
      <c r="WGJ156" s="21"/>
      <c r="WGK156" s="21"/>
      <c r="WGL156" s="21"/>
      <c r="WGM156" s="21"/>
      <c r="WGN156" s="21"/>
      <c r="WGO156" s="21"/>
      <c r="WGP156" s="21"/>
      <c r="WGQ156" s="21"/>
      <c r="WGR156" s="21"/>
      <c r="WGS156" s="21"/>
      <c r="WGT156" s="21"/>
      <c r="WGU156" s="21"/>
      <c r="WGV156" s="21"/>
      <c r="WGW156" s="21"/>
      <c r="WGX156" s="21"/>
      <c r="WGY156" s="21"/>
      <c r="WGZ156" s="21"/>
      <c r="WHA156" s="21"/>
      <c r="WHB156" s="21"/>
      <c r="WHC156" s="21"/>
      <c r="WHD156" s="21"/>
      <c r="WHE156" s="21"/>
      <c r="WHF156" s="21"/>
      <c r="WHG156" s="21"/>
      <c r="WHH156" s="21"/>
      <c r="WHI156" s="21"/>
      <c r="WHJ156" s="21"/>
      <c r="WHK156" s="21"/>
      <c r="WHL156" s="21"/>
      <c r="WHM156" s="21"/>
      <c r="WHN156" s="21"/>
      <c r="WHO156" s="21"/>
      <c r="WHP156" s="21"/>
      <c r="WHQ156" s="21"/>
      <c r="WHR156" s="21"/>
      <c r="WHS156" s="21"/>
      <c r="WHT156" s="21"/>
      <c r="WHU156" s="21"/>
      <c r="WHV156" s="21"/>
      <c r="WHW156" s="21"/>
      <c r="WHX156" s="21"/>
      <c r="WHY156" s="21"/>
      <c r="WHZ156" s="21"/>
      <c r="WIA156" s="21"/>
      <c r="WIB156" s="21"/>
      <c r="WIC156" s="21"/>
      <c r="WID156" s="21"/>
      <c r="WIE156" s="21"/>
      <c r="WIF156" s="21"/>
      <c r="WIG156" s="21"/>
      <c r="WIH156" s="21"/>
      <c r="WII156" s="21"/>
      <c r="WIJ156" s="21"/>
      <c r="WIK156" s="21"/>
      <c r="WIL156" s="21"/>
      <c r="WIM156" s="21"/>
      <c r="WIN156" s="21"/>
      <c r="WIO156" s="21"/>
      <c r="WIP156" s="21"/>
      <c r="WIQ156" s="21"/>
      <c r="WIR156" s="21"/>
      <c r="WIS156" s="21"/>
      <c r="WIT156" s="21"/>
      <c r="WIU156" s="21"/>
      <c r="WIV156" s="21"/>
      <c r="WIW156" s="21"/>
      <c r="WIX156" s="21"/>
      <c r="WIY156" s="21"/>
      <c r="WIZ156" s="21"/>
      <c r="WJA156" s="21"/>
      <c r="WJB156" s="21"/>
      <c r="WJC156" s="21"/>
      <c r="WJD156" s="21"/>
      <c r="WJE156" s="21"/>
      <c r="WJF156" s="21"/>
      <c r="WJG156" s="21"/>
      <c r="WJH156" s="21"/>
      <c r="WJI156" s="21"/>
      <c r="WJJ156" s="21"/>
      <c r="WJK156" s="21"/>
      <c r="WJL156" s="21"/>
      <c r="WJM156" s="21"/>
      <c r="WJN156" s="21"/>
      <c r="WJO156" s="21"/>
      <c r="WJP156" s="21"/>
      <c r="WJQ156" s="21"/>
      <c r="WJR156" s="21"/>
      <c r="WJS156" s="21"/>
      <c r="WJT156" s="21"/>
      <c r="WJU156" s="21"/>
      <c r="WJV156" s="21"/>
      <c r="WJW156" s="21"/>
      <c r="WJX156" s="21"/>
      <c r="WJY156" s="21"/>
      <c r="WJZ156" s="21"/>
      <c r="WKA156" s="21"/>
      <c r="WKB156" s="21"/>
      <c r="WKC156" s="21"/>
      <c r="WKD156" s="21"/>
      <c r="WKE156" s="21"/>
      <c r="WKF156" s="21"/>
      <c r="WKG156" s="21"/>
      <c r="WKH156" s="21"/>
      <c r="WKI156" s="21"/>
      <c r="WKJ156" s="21"/>
      <c r="WKK156" s="21"/>
      <c r="WKL156" s="21"/>
      <c r="WKM156" s="21"/>
      <c r="WKN156" s="21"/>
      <c r="WKO156" s="21"/>
      <c r="WKP156" s="21"/>
      <c r="WKQ156" s="21"/>
      <c r="WKR156" s="21"/>
      <c r="WKS156" s="21"/>
      <c r="WKT156" s="21"/>
      <c r="WKU156" s="21"/>
      <c r="WKV156" s="21"/>
      <c r="WKW156" s="21"/>
      <c r="WKX156" s="21"/>
      <c r="WKY156" s="21"/>
      <c r="WKZ156" s="21"/>
      <c r="WLA156" s="21"/>
      <c r="WLB156" s="21"/>
      <c r="WLC156" s="21"/>
      <c r="WLD156" s="21"/>
      <c r="WLE156" s="21"/>
      <c r="WLF156" s="21"/>
      <c r="WLG156" s="21"/>
      <c r="WLH156" s="21"/>
      <c r="WLI156" s="21"/>
      <c r="WLJ156" s="21"/>
      <c r="WLK156" s="21"/>
      <c r="WLL156" s="21"/>
      <c r="WLM156" s="21"/>
      <c r="WLN156" s="21"/>
      <c r="WLO156" s="21"/>
      <c r="WLP156" s="21"/>
      <c r="WLQ156" s="21"/>
      <c r="WLR156" s="21"/>
      <c r="WLS156" s="21"/>
      <c r="WLT156" s="21"/>
      <c r="WLU156" s="21"/>
      <c r="WLV156" s="21"/>
      <c r="WLW156" s="21"/>
      <c r="WLX156" s="21"/>
      <c r="WLY156" s="21"/>
      <c r="WLZ156" s="21"/>
      <c r="WMA156" s="21"/>
      <c r="WMB156" s="21"/>
      <c r="WMC156" s="21"/>
      <c r="WMD156" s="21"/>
      <c r="WME156" s="21"/>
      <c r="WMF156" s="21"/>
      <c r="WMG156" s="21"/>
      <c r="WMH156" s="21"/>
      <c r="WMI156" s="21"/>
      <c r="WMJ156" s="21"/>
      <c r="WMK156" s="21"/>
      <c r="WML156" s="21"/>
      <c r="WMM156" s="21"/>
      <c r="WMN156" s="21"/>
      <c r="WMO156" s="21"/>
      <c r="WMP156" s="21"/>
      <c r="WMQ156" s="21"/>
      <c r="WMR156" s="21"/>
      <c r="WMS156" s="21"/>
      <c r="WMT156" s="21"/>
      <c r="WMU156" s="21"/>
      <c r="WMV156" s="21"/>
      <c r="WMW156" s="21"/>
      <c r="WMX156" s="21"/>
      <c r="WMY156" s="21"/>
      <c r="WMZ156" s="21"/>
      <c r="WNA156" s="21"/>
      <c r="WNB156" s="21"/>
      <c r="WNC156" s="21"/>
      <c r="WND156" s="21"/>
      <c r="WNE156" s="21"/>
      <c r="WNF156" s="21"/>
      <c r="WNG156" s="21"/>
      <c r="WNH156" s="21"/>
      <c r="WNI156" s="21"/>
      <c r="WNJ156" s="21"/>
      <c r="WNK156" s="21"/>
      <c r="WNL156" s="21"/>
      <c r="WNM156" s="21"/>
      <c r="WNN156" s="21"/>
      <c r="WNO156" s="21"/>
      <c r="WNP156" s="21"/>
      <c r="WNQ156" s="21"/>
      <c r="WNR156" s="21"/>
      <c r="WNS156" s="21"/>
      <c r="WNT156" s="21"/>
      <c r="WNU156" s="21"/>
      <c r="WNV156" s="21"/>
      <c r="WNW156" s="21"/>
      <c r="WNX156" s="21"/>
      <c r="WNY156" s="21"/>
      <c r="WNZ156" s="21"/>
      <c r="WOA156" s="21"/>
      <c r="WOB156" s="21"/>
      <c r="WOC156" s="21"/>
      <c r="WOD156" s="21"/>
      <c r="WOE156" s="21"/>
      <c r="WOF156" s="21"/>
      <c r="WOG156" s="21"/>
      <c r="WOH156" s="21"/>
      <c r="WOI156" s="21"/>
      <c r="WOJ156" s="21"/>
      <c r="WOK156" s="21"/>
      <c r="WOL156" s="21"/>
      <c r="WOM156" s="21"/>
      <c r="WON156" s="21"/>
      <c r="WOO156" s="21"/>
      <c r="WOP156" s="21"/>
      <c r="WOQ156" s="21"/>
      <c r="WOR156" s="21"/>
      <c r="WOS156" s="21"/>
      <c r="WOT156" s="21"/>
      <c r="WOU156" s="21"/>
      <c r="WOV156" s="21"/>
      <c r="WOW156" s="21"/>
      <c r="WOX156" s="21"/>
      <c r="WOY156" s="21"/>
      <c r="WOZ156" s="21"/>
      <c r="WPA156" s="21"/>
      <c r="WPB156" s="21"/>
      <c r="WPC156" s="21"/>
      <c r="WPD156" s="21"/>
      <c r="WPE156" s="21"/>
      <c r="WPF156" s="21"/>
      <c r="WPG156" s="21"/>
      <c r="WPH156" s="21"/>
      <c r="WPI156" s="21"/>
      <c r="WPJ156" s="21"/>
      <c r="WPK156" s="21"/>
      <c r="WPL156" s="21"/>
      <c r="WPM156" s="21"/>
      <c r="WPN156" s="21"/>
      <c r="WPO156" s="21"/>
      <c r="WPP156" s="21"/>
      <c r="WPQ156" s="21"/>
      <c r="WPR156" s="21"/>
      <c r="WPS156" s="21"/>
      <c r="WPT156" s="21"/>
      <c r="WPU156" s="21"/>
      <c r="WPV156" s="21"/>
      <c r="WPW156" s="21"/>
      <c r="WPX156" s="21"/>
      <c r="WPY156" s="21"/>
      <c r="WPZ156" s="21"/>
      <c r="WQA156" s="21"/>
      <c r="WQB156" s="21"/>
      <c r="WQC156" s="21"/>
      <c r="WQD156" s="21"/>
      <c r="WQE156" s="21"/>
      <c r="WQF156" s="21"/>
      <c r="WQG156" s="21"/>
      <c r="WQH156" s="21"/>
      <c r="WQI156" s="21"/>
      <c r="WQJ156" s="21"/>
      <c r="WQK156" s="21"/>
      <c r="WQL156" s="21"/>
      <c r="WQM156" s="21"/>
      <c r="WQN156" s="21"/>
      <c r="WQO156" s="21"/>
      <c r="WQP156" s="21"/>
      <c r="WQQ156" s="21"/>
      <c r="WQR156" s="21"/>
      <c r="WQS156" s="21"/>
      <c r="WQT156" s="21"/>
      <c r="WQU156" s="21"/>
      <c r="WQV156" s="21"/>
      <c r="WQW156" s="21"/>
      <c r="WQX156" s="21"/>
      <c r="WQY156" s="21"/>
      <c r="WQZ156" s="21"/>
      <c r="WRA156" s="21"/>
      <c r="WRB156" s="21"/>
      <c r="WRC156" s="21"/>
      <c r="WRD156" s="21"/>
      <c r="WRE156" s="21"/>
      <c r="WRF156" s="21"/>
      <c r="WRG156" s="21"/>
      <c r="WRH156" s="21"/>
      <c r="WRI156" s="21"/>
      <c r="WRJ156" s="21"/>
      <c r="WRK156" s="21"/>
      <c r="WRL156" s="21"/>
      <c r="WRM156" s="21"/>
      <c r="WRN156" s="21"/>
      <c r="WRO156" s="21"/>
      <c r="WRP156" s="21"/>
      <c r="WRQ156" s="21"/>
      <c r="WRR156" s="21"/>
      <c r="WRS156" s="21"/>
      <c r="WRT156" s="21"/>
      <c r="WRU156" s="21"/>
      <c r="WRV156" s="21"/>
      <c r="WRW156" s="21"/>
      <c r="WRX156" s="21"/>
      <c r="WRY156" s="21"/>
      <c r="WRZ156" s="21"/>
      <c r="WSA156" s="21"/>
      <c r="WSB156" s="21"/>
      <c r="WSC156" s="21"/>
      <c r="WSD156" s="21"/>
      <c r="WSE156" s="21"/>
      <c r="WSF156" s="21"/>
      <c r="WSG156" s="21"/>
      <c r="WSH156" s="21"/>
      <c r="WSI156" s="21"/>
      <c r="WSJ156" s="21"/>
      <c r="WSK156" s="21"/>
      <c r="WSL156" s="21"/>
      <c r="WSM156" s="21"/>
      <c r="WSN156" s="21"/>
      <c r="WSO156" s="21"/>
      <c r="WSP156" s="21"/>
      <c r="WSQ156" s="21"/>
      <c r="WSR156" s="21"/>
      <c r="WSS156" s="21"/>
      <c r="WST156" s="21"/>
      <c r="WSU156" s="21"/>
      <c r="WSV156" s="21"/>
      <c r="WSW156" s="21"/>
      <c r="WSX156" s="21"/>
      <c r="WSY156" s="21"/>
      <c r="WSZ156" s="21"/>
      <c r="WTA156" s="21"/>
      <c r="WTB156" s="21"/>
      <c r="WTC156" s="21"/>
      <c r="WTD156" s="21"/>
      <c r="WTE156" s="21"/>
      <c r="WTF156" s="21"/>
      <c r="WTG156" s="21"/>
      <c r="WTH156" s="21"/>
      <c r="WTI156" s="21"/>
      <c r="WTJ156" s="21"/>
      <c r="WTK156" s="21"/>
      <c r="WTL156" s="21"/>
      <c r="WTM156" s="21"/>
      <c r="WTN156" s="21"/>
      <c r="WTO156" s="21"/>
      <c r="WTP156" s="21"/>
      <c r="WTQ156" s="21"/>
      <c r="WTR156" s="21"/>
      <c r="WTS156" s="21"/>
      <c r="WTT156" s="21"/>
      <c r="WTU156" s="21"/>
      <c r="WTV156" s="21"/>
      <c r="WTW156" s="21"/>
      <c r="WTX156" s="21"/>
      <c r="WTY156" s="21"/>
      <c r="WTZ156" s="21"/>
      <c r="WUA156" s="21"/>
      <c r="WUB156" s="21"/>
      <c r="WUC156" s="21"/>
      <c r="WUD156" s="21"/>
      <c r="WUE156" s="21"/>
      <c r="WUF156" s="21"/>
      <c r="WUG156" s="21"/>
      <c r="WUH156" s="21"/>
      <c r="WUI156" s="21"/>
      <c r="WUJ156" s="21"/>
      <c r="WUK156" s="21"/>
      <c r="WUL156" s="21"/>
      <c r="WUM156" s="21"/>
      <c r="WUN156" s="21"/>
      <c r="WUO156" s="21"/>
      <c r="WUP156" s="21"/>
      <c r="WUQ156" s="21"/>
      <c r="WUR156" s="21"/>
      <c r="WUS156" s="21"/>
      <c r="WUT156" s="21"/>
      <c r="WUU156" s="21"/>
      <c r="WUV156" s="21"/>
      <c r="WUW156" s="21"/>
      <c r="WUX156" s="21"/>
      <c r="WUY156" s="21"/>
      <c r="WUZ156" s="21"/>
      <c r="WVA156" s="21"/>
      <c r="WVB156" s="21"/>
      <c r="WVC156" s="21"/>
      <c r="WVD156" s="21"/>
      <c r="WVE156" s="21"/>
      <c r="WVF156" s="21"/>
      <c r="WVG156" s="21"/>
      <c r="WVH156" s="21"/>
      <c r="WVI156" s="21"/>
      <c r="WVJ156" s="21"/>
      <c r="WVK156" s="21"/>
      <c r="WVL156" s="21"/>
      <c r="WVM156" s="21"/>
      <c r="WVN156" s="21"/>
      <c r="WVO156" s="21"/>
      <c r="WVP156" s="21"/>
      <c r="WVQ156" s="21"/>
      <c r="WVR156" s="21"/>
      <c r="WVS156" s="21"/>
      <c r="WVT156" s="21"/>
      <c r="WVU156" s="21"/>
      <c r="WVV156" s="21"/>
      <c r="WVW156" s="21"/>
      <c r="WVX156" s="21"/>
      <c r="WVY156" s="21"/>
      <c r="WVZ156" s="21"/>
      <c r="WWA156" s="21"/>
      <c r="WWB156" s="21"/>
      <c r="WWC156" s="21"/>
      <c r="WWD156" s="21"/>
      <c r="WWE156" s="21"/>
      <c r="WWF156" s="21"/>
      <c r="WWG156" s="21"/>
      <c r="WWH156" s="21"/>
      <c r="WWI156" s="21"/>
      <c r="WWJ156" s="21"/>
      <c r="WWK156" s="21"/>
      <c r="WWL156" s="21"/>
      <c r="WWM156" s="21"/>
      <c r="WWN156" s="21"/>
      <c r="WWO156" s="21"/>
      <c r="WWP156" s="21"/>
      <c r="WWQ156" s="21"/>
      <c r="WWR156" s="21"/>
      <c r="WWS156" s="21"/>
      <c r="WWT156" s="21"/>
      <c r="WWU156" s="21"/>
      <c r="WWV156" s="21"/>
      <c r="WWW156" s="21"/>
      <c r="WWX156" s="21"/>
      <c r="WWY156" s="21"/>
      <c r="WWZ156" s="21"/>
      <c r="WXA156" s="21"/>
      <c r="WXB156" s="21"/>
      <c r="WXC156" s="21"/>
      <c r="WXD156" s="21"/>
      <c r="WXE156" s="21"/>
      <c r="WXF156" s="21"/>
      <c r="WXG156" s="21"/>
      <c r="WXH156" s="21"/>
      <c r="WXI156" s="21"/>
      <c r="WXJ156" s="21"/>
      <c r="WXK156" s="21"/>
      <c r="WXL156" s="21"/>
      <c r="WXM156" s="21"/>
      <c r="WXN156" s="21"/>
      <c r="WXO156" s="21"/>
      <c r="WXP156" s="21"/>
      <c r="WXQ156" s="21"/>
      <c r="WXR156" s="21"/>
      <c r="WXS156" s="21"/>
      <c r="WXT156" s="21"/>
      <c r="WXU156" s="21"/>
      <c r="WXV156" s="21"/>
      <c r="WXW156" s="21"/>
      <c r="WXX156" s="21"/>
      <c r="WXY156" s="21"/>
      <c r="WXZ156" s="21"/>
      <c r="WYA156" s="21"/>
      <c r="WYB156" s="21"/>
      <c r="WYC156" s="21"/>
      <c r="WYD156" s="21"/>
      <c r="WYE156" s="21"/>
      <c r="WYF156" s="21"/>
      <c r="WYG156" s="21"/>
      <c r="WYH156" s="21"/>
      <c r="WYI156" s="21"/>
      <c r="WYJ156" s="21"/>
      <c r="WYK156" s="21"/>
      <c r="WYL156" s="21"/>
      <c r="WYM156" s="21"/>
      <c r="WYN156" s="21"/>
      <c r="WYO156" s="21"/>
      <c r="WYP156" s="21"/>
      <c r="WYQ156" s="21"/>
      <c r="WYR156" s="21"/>
      <c r="WYS156" s="21"/>
      <c r="WYT156" s="21"/>
      <c r="WYU156" s="21"/>
      <c r="WYV156" s="21"/>
      <c r="WYW156" s="21"/>
      <c r="WYX156" s="21"/>
      <c r="WYY156" s="21"/>
      <c r="WYZ156" s="21"/>
      <c r="WZA156" s="21"/>
      <c r="WZB156" s="21"/>
      <c r="WZC156" s="21"/>
      <c r="WZD156" s="21"/>
      <c r="WZE156" s="21"/>
      <c r="WZF156" s="21"/>
      <c r="WZG156" s="21"/>
      <c r="WZH156" s="21"/>
      <c r="WZI156" s="21"/>
      <c r="WZJ156" s="21"/>
      <c r="WZK156" s="21"/>
      <c r="WZL156" s="21"/>
      <c r="WZM156" s="21"/>
      <c r="WZN156" s="21"/>
      <c r="WZO156" s="21"/>
      <c r="WZP156" s="21"/>
      <c r="WZQ156" s="21"/>
      <c r="WZR156" s="21"/>
      <c r="WZS156" s="21"/>
      <c r="WZT156" s="21"/>
      <c r="WZU156" s="21"/>
      <c r="WZV156" s="21"/>
      <c r="WZW156" s="21"/>
      <c r="WZX156" s="21"/>
      <c r="WZY156" s="21"/>
      <c r="WZZ156" s="21"/>
      <c r="XAA156" s="21"/>
      <c r="XAB156" s="21"/>
      <c r="XAC156" s="21"/>
      <c r="XAD156" s="21"/>
      <c r="XAE156" s="21"/>
      <c r="XAF156" s="21"/>
      <c r="XAG156" s="21"/>
      <c r="XAH156" s="21"/>
      <c r="XAI156" s="21"/>
      <c r="XAJ156" s="21"/>
      <c r="XAK156" s="21"/>
      <c r="XAL156" s="21"/>
      <c r="XAM156" s="21"/>
      <c r="XAN156" s="21"/>
      <c r="XAO156" s="21"/>
      <c r="XAP156" s="21"/>
      <c r="XAQ156" s="21"/>
      <c r="XAR156" s="21"/>
      <c r="XAS156" s="21"/>
      <c r="XAT156" s="21"/>
      <c r="XAU156" s="21"/>
      <c r="XAV156" s="21"/>
      <c r="XAW156" s="21"/>
      <c r="XAX156" s="21"/>
      <c r="XAY156" s="21"/>
      <c r="XAZ156" s="21"/>
      <c r="XBA156" s="21"/>
      <c r="XBB156" s="21"/>
      <c r="XBC156" s="21"/>
      <c r="XBD156" s="21"/>
      <c r="XBE156" s="21"/>
      <c r="XBF156" s="21"/>
      <c r="XBG156" s="21"/>
      <c r="XBH156" s="21"/>
      <c r="XBI156" s="21"/>
      <c r="XBJ156" s="21"/>
      <c r="XBK156" s="21"/>
      <c r="XBL156" s="21"/>
      <c r="XBM156" s="21"/>
      <c r="XBN156" s="21"/>
      <c r="XBO156" s="21"/>
      <c r="XBP156" s="21"/>
      <c r="XBQ156" s="21"/>
      <c r="XBR156" s="21"/>
      <c r="XBS156" s="21"/>
      <c r="XBT156" s="21"/>
      <c r="XBU156" s="21"/>
      <c r="XBV156" s="21"/>
      <c r="XBW156" s="21"/>
      <c r="XBX156" s="21"/>
      <c r="XBY156" s="21"/>
      <c r="XBZ156" s="21"/>
      <c r="XCA156" s="21"/>
      <c r="XCB156" s="21"/>
      <c r="XCC156" s="21"/>
      <c r="XCD156" s="21"/>
      <c r="XCE156" s="21"/>
      <c r="XCF156" s="21"/>
      <c r="XCG156" s="21"/>
      <c r="XCH156" s="21"/>
      <c r="XCI156" s="21"/>
      <c r="XCJ156" s="21"/>
      <c r="XCK156" s="21"/>
      <c r="XCL156" s="21"/>
      <c r="XCM156" s="21"/>
      <c r="XCN156" s="21"/>
      <c r="XCO156" s="21"/>
      <c r="XCP156" s="21"/>
      <c r="XCQ156" s="21"/>
      <c r="XCR156" s="21"/>
      <c r="XCS156" s="21"/>
      <c r="XCT156" s="21"/>
      <c r="XCU156" s="21"/>
      <c r="XCV156" s="21"/>
      <c r="XCW156" s="21"/>
      <c r="XCX156" s="21"/>
      <c r="XCY156" s="21"/>
      <c r="XCZ156" s="21"/>
      <c r="XDA156" s="21"/>
      <c r="XDB156" s="21"/>
      <c r="XDC156" s="21"/>
      <c r="XDD156" s="21"/>
      <c r="XDE156" s="21"/>
      <c r="XDF156" s="21"/>
      <c r="XDG156" s="21"/>
      <c r="XDH156" s="21"/>
      <c r="XDI156" s="21"/>
      <c r="XDJ156" s="21"/>
      <c r="XDK156" s="21"/>
      <c r="XDL156" s="21"/>
      <c r="XDM156" s="21"/>
      <c r="XDN156" s="21"/>
      <c r="XDO156" s="21"/>
      <c r="XDP156" s="21"/>
      <c r="XDQ156" s="21"/>
      <c r="XDR156" s="21"/>
      <c r="XDS156" s="21"/>
      <c r="XDT156" s="21"/>
      <c r="XDU156" s="21"/>
      <c r="XDV156" s="21"/>
      <c r="XDW156" s="21"/>
      <c r="XDX156" s="21"/>
      <c r="XDY156" s="21"/>
      <c r="XDZ156" s="21"/>
      <c r="XEA156" s="21"/>
      <c r="XEB156" s="21"/>
      <c r="XEC156" s="21"/>
      <c r="XED156" s="21"/>
      <c r="XEE156" s="21"/>
      <c r="XEF156" s="21"/>
      <c r="XEG156" s="21"/>
      <c r="XEH156" s="21"/>
      <c r="XEI156" s="21"/>
      <c r="XEJ156" s="21"/>
      <c r="XEK156" s="21"/>
      <c r="XEL156" s="21"/>
      <c r="XEM156" s="21"/>
      <c r="XEN156" s="21"/>
      <c r="XEO156" s="21"/>
      <c r="XEP156" s="21"/>
      <c r="XEQ156" s="21"/>
      <c r="XER156" s="21"/>
      <c r="XES156" s="21"/>
      <c r="XET156" s="21"/>
      <c r="XEU156" s="21"/>
      <c r="XEV156" s="21"/>
      <c r="XEW156" s="21"/>
      <c r="XEX156" s="21"/>
      <c r="XEY156" s="21"/>
      <c r="XEZ156" s="21"/>
      <c r="XFA156" s="21"/>
      <c r="XFB156" s="21"/>
      <c r="XFC156" s="21"/>
      <c r="XFD156" s="21"/>
    </row>
    <row r="157" spans="1:16384">
      <c r="C157" s="71" t="s">
        <v>922</v>
      </c>
      <c r="D157" s="21" t="s">
        <v>605</v>
      </c>
      <c r="E157" s="175" t="s">
        <v>599</v>
      </c>
      <c r="F157" s="300">
        <f t="array" ref="F157:SK157">IFERROR(F67:SK67*(vector.proportion.of.implicit.prices.line.rental.wlr)/F65:SK65,0)</f>
        <v>140.1698283070624</v>
      </c>
      <c r="G157" s="300">
        <v>145.19749902641959</v>
      </c>
      <c r="H157" s="300">
        <v>140.16982830706237</v>
      </c>
      <c r="I157" s="300">
        <v>117.33129930505356</v>
      </c>
      <c r="J157" s="300">
        <v>145.19749902641959</v>
      </c>
      <c r="K157" s="300">
        <v>140.16982830706235</v>
      </c>
      <c r="L157" s="300">
        <v>152.42477568549552</v>
      </c>
      <c r="M157" s="300">
        <v>197.33129930505359</v>
      </c>
      <c r="N157" s="300">
        <v>197.33129930505356</v>
      </c>
      <c r="O157" s="300">
        <v>140.16982830706391</v>
      </c>
      <c r="P157" s="300">
        <v>197.33129930505353</v>
      </c>
      <c r="Q157" s="300">
        <v>197.33129930505356</v>
      </c>
      <c r="R157" s="300">
        <v>197.3312993050537</v>
      </c>
      <c r="S157" s="300">
        <v>197.33129930505359</v>
      </c>
      <c r="T157" s="300">
        <v>140.16982830706237</v>
      </c>
      <c r="U157" s="300">
        <v>198</v>
      </c>
      <c r="V157" s="300">
        <v>0</v>
      </c>
      <c r="W157" s="300">
        <v>0</v>
      </c>
      <c r="X157" s="300">
        <v>0</v>
      </c>
      <c r="Y157" s="300">
        <v>0</v>
      </c>
      <c r="Z157" s="300">
        <v>0</v>
      </c>
      <c r="AA157" s="300">
        <v>0</v>
      </c>
      <c r="AB157" s="300">
        <v>0</v>
      </c>
      <c r="AC157" s="300">
        <v>0</v>
      </c>
      <c r="AD157" s="300">
        <v>0</v>
      </c>
      <c r="AE157" s="300">
        <v>0</v>
      </c>
      <c r="AF157" s="300">
        <v>0</v>
      </c>
      <c r="AG157" s="300">
        <v>0</v>
      </c>
      <c r="AH157" s="300">
        <v>0</v>
      </c>
      <c r="AI157" s="300">
        <v>0</v>
      </c>
      <c r="AJ157" s="300">
        <v>0</v>
      </c>
      <c r="AK157" s="300">
        <v>0</v>
      </c>
      <c r="AL157" s="300">
        <v>0</v>
      </c>
      <c r="AM157" s="300">
        <v>0</v>
      </c>
      <c r="AN157" s="300">
        <v>0</v>
      </c>
      <c r="AO157" s="300">
        <v>0</v>
      </c>
      <c r="AP157" s="300">
        <v>0</v>
      </c>
      <c r="AQ157" s="300">
        <v>0</v>
      </c>
      <c r="AR157" s="300">
        <v>0</v>
      </c>
      <c r="AS157" s="300">
        <v>0</v>
      </c>
      <c r="AT157" s="300">
        <v>0</v>
      </c>
      <c r="AU157" s="300">
        <v>0</v>
      </c>
      <c r="AV157" s="300">
        <v>0</v>
      </c>
      <c r="AW157" s="300">
        <v>0</v>
      </c>
      <c r="AX157" s="300">
        <v>0</v>
      </c>
      <c r="AY157" s="300">
        <v>0</v>
      </c>
      <c r="AZ157" s="300">
        <v>0</v>
      </c>
      <c r="BA157" s="300">
        <v>0</v>
      </c>
      <c r="BB157" s="300">
        <v>0</v>
      </c>
      <c r="BC157" s="300">
        <v>0</v>
      </c>
      <c r="BD157" s="300">
        <v>0</v>
      </c>
      <c r="BE157" s="300">
        <v>0</v>
      </c>
      <c r="BF157" s="300">
        <v>0</v>
      </c>
      <c r="BG157" s="300">
        <v>0</v>
      </c>
      <c r="BH157" s="300">
        <v>0</v>
      </c>
      <c r="BI157" s="300">
        <v>0</v>
      </c>
      <c r="BJ157" s="300">
        <v>0</v>
      </c>
      <c r="BK157" s="300">
        <v>0</v>
      </c>
      <c r="BL157" s="300">
        <v>0</v>
      </c>
      <c r="BM157" s="300">
        <v>0</v>
      </c>
      <c r="BN157" s="300">
        <v>0</v>
      </c>
      <c r="BO157" s="300">
        <v>0</v>
      </c>
      <c r="BP157" s="300">
        <v>0</v>
      </c>
      <c r="BQ157" s="300">
        <v>0</v>
      </c>
      <c r="BR157" s="300">
        <v>0</v>
      </c>
      <c r="BS157" s="300">
        <v>0</v>
      </c>
      <c r="BT157" s="300">
        <v>0</v>
      </c>
      <c r="BU157" s="300">
        <v>0</v>
      </c>
      <c r="BV157" s="300">
        <v>0</v>
      </c>
      <c r="BW157" s="300">
        <v>0</v>
      </c>
      <c r="BX157" s="300">
        <v>0</v>
      </c>
      <c r="BY157" s="300">
        <v>0</v>
      </c>
      <c r="BZ157" s="300">
        <v>0</v>
      </c>
      <c r="CA157" s="300">
        <v>0</v>
      </c>
      <c r="CB157" s="300">
        <v>0</v>
      </c>
      <c r="CC157" s="300">
        <v>0</v>
      </c>
      <c r="CD157" s="300">
        <v>0</v>
      </c>
      <c r="CE157" s="300">
        <v>0</v>
      </c>
      <c r="CF157" s="300">
        <v>0</v>
      </c>
      <c r="CG157" s="300">
        <v>0</v>
      </c>
      <c r="CH157" s="300">
        <v>0</v>
      </c>
      <c r="CI157" s="300">
        <v>0</v>
      </c>
      <c r="CJ157" s="300">
        <v>0</v>
      </c>
      <c r="CK157" s="300">
        <v>0</v>
      </c>
      <c r="CL157" s="300">
        <v>0</v>
      </c>
      <c r="CM157" s="300">
        <v>0</v>
      </c>
      <c r="CN157" s="300">
        <v>0</v>
      </c>
      <c r="CO157" s="300">
        <v>0</v>
      </c>
      <c r="CP157" s="300">
        <v>0</v>
      </c>
      <c r="CQ157" s="300">
        <v>0</v>
      </c>
      <c r="CR157" s="300">
        <v>0</v>
      </c>
      <c r="CS157" s="300">
        <v>0</v>
      </c>
      <c r="CT157" s="300">
        <v>0</v>
      </c>
      <c r="CU157" s="300">
        <v>0</v>
      </c>
      <c r="CV157" s="300">
        <v>0</v>
      </c>
      <c r="CW157" s="300">
        <v>0</v>
      </c>
      <c r="CX157" s="300">
        <v>0</v>
      </c>
      <c r="CY157" s="300">
        <v>0</v>
      </c>
      <c r="CZ157" s="300">
        <v>0</v>
      </c>
      <c r="DA157" s="300">
        <v>0</v>
      </c>
      <c r="DB157" s="300">
        <v>0</v>
      </c>
      <c r="DC157" s="300">
        <v>0</v>
      </c>
      <c r="DD157" s="300">
        <v>0</v>
      </c>
      <c r="DE157" s="300">
        <v>0</v>
      </c>
      <c r="DF157" s="300">
        <v>0</v>
      </c>
      <c r="DG157" s="300">
        <v>0</v>
      </c>
      <c r="DH157" s="300">
        <v>0</v>
      </c>
      <c r="DI157" s="300">
        <v>0</v>
      </c>
      <c r="DJ157" s="300">
        <v>0</v>
      </c>
      <c r="DK157" s="300">
        <v>0</v>
      </c>
      <c r="DL157" s="300">
        <v>0</v>
      </c>
      <c r="DM157" s="300">
        <v>0</v>
      </c>
      <c r="DN157" s="300">
        <v>0</v>
      </c>
      <c r="DO157" s="300">
        <v>0</v>
      </c>
      <c r="DP157" s="300">
        <v>0</v>
      </c>
      <c r="DQ157" s="300">
        <v>0</v>
      </c>
      <c r="DR157" s="300">
        <v>0</v>
      </c>
      <c r="DS157" s="300">
        <v>0</v>
      </c>
      <c r="DT157" s="300">
        <v>0</v>
      </c>
      <c r="DU157" s="300">
        <v>0</v>
      </c>
      <c r="DV157" s="300">
        <v>0</v>
      </c>
      <c r="DW157" s="300">
        <v>0</v>
      </c>
      <c r="DX157" s="300">
        <v>0</v>
      </c>
      <c r="DY157" s="300">
        <v>0</v>
      </c>
      <c r="DZ157" s="300">
        <v>0</v>
      </c>
      <c r="EA157" s="300">
        <v>0</v>
      </c>
      <c r="EB157" s="300">
        <v>0</v>
      </c>
      <c r="EC157" s="300">
        <v>0</v>
      </c>
      <c r="ED157" s="300">
        <v>0</v>
      </c>
      <c r="EE157" s="300">
        <v>0</v>
      </c>
      <c r="EF157" s="300">
        <v>0</v>
      </c>
      <c r="EG157" s="300">
        <v>0</v>
      </c>
      <c r="EH157" s="300">
        <v>0</v>
      </c>
      <c r="EI157" s="300">
        <v>0</v>
      </c>
      <c r="EJ157" s="300">
        <v>0</v>
      </c>
      <c r="EK157" s="300">
        <v>0</v>
      </c>
      <c r="EL157" s="300">
        <v>0</v>
      </c>
      <c r="EM157" s="300">
        <v>0</v>
      </c>
      <c r="EN157" s="300">
        <v>0</v>
      </c>
      <c r="EO157" s="300">
        <v>0</v>
      </c>
      <c r="EP157" s="300">
        <v>0</v>
      </c>
      <c r="EQ157" s="300">
        <v>0</v>
      </c>
      <c r="ER157" s="300">
        <v>0</v>
      </c>
      <c r="ES157" s="300">
        <v>0</v>
      </c>
      <c r="ET157" s="300">
        <v>0</v>
      </c>
      <c r="EU157" s="300">
        <v>0</v>
      </c>
      <c r="EV157" s="300">
        <v>0</v>
      </c>
      <c r="EW157" s="300">
        <v>0</v>
      </c>
      <c r="EX157" s="300">
        <v>0</v>
      </c>
      <c r="EY157" s="300">
        <v>0</v>
      </c>
      <c r="EZ157" s="300">
        <v>0</v>
      </c>
      <c r="FA157" s="300">
        <v>0</v>
      </c>
      <c r="FB157" s="300">
        <v>0</v>
      </c>
      <c r="FC157" s="300">
        <v>0</v>
      </c>
      <c r="FD157" s="300">
        <v>0</v>
      </c>
      <c r="FE157" s="300">
        <v>0</v>
      </c>
      <c r="FF157" s="300">
        <v>0</v>
      </c>
      <c r="FG157" s="300">
        <v>0</v>
      </c>
      <c r="FH157" s="300">
        <v>0</v>
      </c>
      <c r="FI157" s="300">
        <v>0</v>
      </c>
      <c r="FJ157" s="300">
        <v>0</v>
      </c>
      <c r="FK157" s="300">
        <v>0</v>
      </c>
      <c r="FL157" s="300">
        <v>0</v>
      </c>
      <c r="FM157" s="300">
        <v>0</v>
      </c>
      <c r="FN157" s="300">
        <v>0</v>
      </c>
      <c r="FO157" s="300">
        <v>0</v>
      </c>
      <c r="FP157" s="300">
        <v>0</v>
      </c>
      <c r="FQ157" s="300">
        <v>0</v>
      </c>
      <c r="FR157" s="300">
        <v>0</v>
      </c>
      <c r="FS157" s="300">
        <v>0</v>
      </c>
      <c r="FT157" s="300">
        <v>0</v>
      </c>
      <c r="FU157" s="300">
        <v>0</v>
      </c>
      <c r="FV157" s="300">
        <v>0</v>
      </c>
      <c r="FW157" s="300">
        <v>0</v>
      </c>
      <c r="FX157" s="300">
        <v>0</v>
      </c>
      <c r="FY157" s="300">
        <v>0</v>
      </c>
      <c r="FZ157" s="300">
        <v>0</v>
      </c>
      <c r="GA157" s="300">
        <v>0</v>
      </c>
      <c r="GB157" s="300">
        <v>0</v>
      </c>
      <c r="GC157" s="300">
        <v>0</v>
      </c>
      <c r="GD157" s="300">
        <v>0</v>
      </c>
      <c r="GE157" s="300">
        <v>0</v>
      </c>
      <c r="GF157" s="300">
        <v>0</v>
      </c>
      <c r="GG157" s="300">
        <v>0</v>
      </c>
      <c r="GH157" s="300">
        <v>0</v>
      </c>
      <c r="GI157" s="300">
        <v>0</v>
      </c>
      <c r="GJ157" s="300">
        <v>0</v>
      </c>
      <c r="GK157" s="300">
        <v>0</v>
      </c>
      <c r="GL157" s="300">
        <v>0</v>
      </c>
      <c r="GM157" s="300">
        <v>0</v>
      </c>
      <c r="GN157" s="300">
        <v>0</v>
      </c>
      <c r="GO157" s="300">
        <v>0</v>
      </c>
      <c r="GP157" s="300">
        <v>0</v>
      </c>
      <c r="GQ157" s="300">
        <v>0</v>
      </c>
      <c r="GR157" s="300">
        <v>0</v>
      </c>
      <c r="GS157" s="300">
        <v>0</v>
      </c>
      <c r="GT157" s="300">
        <v>0</v>
      </c>
      <c r="GU157" s="300">
        <v>0</v>
      </c>
      <c r="GV157" s="300">
        <v>0</v>
      </c>
      <c r="GW157" s="300">
        <v>0</v>
      </c>
      <c r="GX157" s="300">
        <v>0</v>
      </c>
      <c r="GY157" s="300">
        <v>0</v>
      </c>
      <c r="GZ157" s="300">
        <v>0</v>
      </c>
      <c r="HA157" s="300">
        <v>0</v>
      </c>
      <c r="HB157" s="300">
        <v>0</v>
      </c>
      <c r="HC157" s="300">
        <v>0</v>
      </c>
      <c r="HD157" s="300">
        <v>0</v>
      </c>
      <c r="HE157" s="300">
        <v>0</v>
      </c>
      <c r="HF157" s="300">
        <v>0</v>
      </c>
      <c r="HG157" s="300">
        <v>0</v>
      </c>
      <c r="HH157" s="300">
        <v>0</v>
      </c>
      <c r="HI157" s="300">
        <v>0</v>
      </c>
      <c r="HJ157" s="300">
        <v>0</v>
      </c>
      <c r="HK157" s="300">
        <v>0</v>
      </c>
      <c r="HL157" s="300">
        <v>0</v>
      </c>
      <c r="HM157" s="300">
        <v>0</v>
      </c>
      <c r="HN157" s="300">
        <v>0</v>
      </c>
      <c r="HO157" s="300">
        <v>0</v>
      </c>
      <c r="HP157" s="300">
        <v>0</v>
      </c>
      <c r="HQ157" s="300">
        <v>0</v>
      </c>
      <c r="HR157" s="300">
        <v>0</v>
      </c>
      <c r="HS157" s="300">
        <v>0</v>
      </c>
      <c r="HT157" s="300">
        <v>0</v>
      </c>
      <c r="HU157" s="300">
        <v>0</v>
      </c>
      <c r="HV157" s="300">
        <v>0</v>
      </c>
      <c r="HW157" s="300">
        <v>0</v>
      </c>
      <c r="HX157" s="300">
        <v>0</v>
      </c>
      <c r="HY157" s="300">
        <v>0</v>
      </c>
      <c r="HZ157" s="300">
        <v>0</v>
      </c>
      <c r="IA157" s="300">
        <v>0</v>
      </c>
      <c r="IB157" s="300">
        <v>0</v>
      </c>
      <c r="IC157" s="300">
        <v>0</v>
      </c>
      <c r="ID157" s="300">
        <v>0</v>
      </c>
      <c r="IE157" s="300">
        <v>0</v>
      </c>
      <c r="IF157" s="300">
        <v>0</v>
      </c>
      <c r="IG157" s="300">
        <v>0</v>
      </c>
      <c r="IH157" s="300">
        <v>0</v>
      </c>
      <c r="II157" s="300">
        <v>0</v>
      </c>
      <c r="IJ157" s="300">
        <v>0</v>
      </c>
      <c r="IK157" s="300">
        <v>0</v>
      </c>
      <c r="IL157" s="300">
        <v>0</v>
      </c>
      <c r="IM157" s="300">
        <v>0</v>
      </c>
      <c r="IN157" s="300">
        <v>0</v>
      </c>
      <c r="IO157" s="300">
        <v>0</v>
      </c>
      <c r="IP157" s="300">
        <v>0</v>
      </c>
      <c r="IQ157" s="300">
        <v>0</v>
      </c>
      <c r="IR157" s="300">
        <v>0</v>
      </c>
      <c r="IS157" s="300">
        <v>0</v>
      </c>
      <c r="IT157" s="300">
        <v>0</v>
      </c>
      <c r="IU157" s="300">
        <v>0</v>
      </c>
      <c r="IV157" s="300">
        <v>0</v>
      </c>
      <c r="IW157" s="300">
        <v>0</v>
      </c>
      <c r="IX157" s="300">
        <v>0</v>
      </c>
      <c r="IY157" s="300">
        <v>0</v>
      </c>
      <c r="IZ157" s="300">
        <v>0</v>
      </c>
      <c r="JA157" s="300">
        <v>0</v>
      </c>
      <c r="JB157" s="300">
        <v>0</v>
      </c>
      <c r="JC157" s="300">
        <v>0</v>
      </c>
      <c r="JD157" s="300">
        <v>0</v>
      </c>
      <c r="JE157" s="300">
        <v>0</v>
      </c>
      <c r="JF157" s="300">
        <v>0</v>
      </c>
      <c r="JG157" s="300">
        <v>0</v>
      </c>
      <c r="JH157" s="300">
        <v>0</v>
      </c>
      <c r="JI157" s="300">
        <v>0</v>
      </c>
      <c r="JJ157" s="300">
        <v>0</v>
      </c>
      <c r="JK157" s="300">
        <v>0</v>
      </c>
      <c r="JL157" s="300">
        <v>0</v>
      </c>
      <c r="JM157" s="300">
        <v>0</v>
      </c>
      <c r="JN157" s="300">
        <v>0</v>
      </c>
      <c r="JO157" s="300">
        <v>0</v>
      </c>
      <c r="JP157" s="300">
        <v>0</v>
      </c>
      <c r="JQ157" s="300">
        <v>0</v>
      </c>
      <c r="JR157" s="300">
        <v>0</v>
      </c>
      <c r="JS157" s="300">
        <v>0</v>
      </c>
      <c r="JT157" s="300">
        <v>0</v>
      </c>
      <c r="JU157" s="300">
        <v>0</v>
      </c>
      <c r="JV157" s="300">
        <v>0</v>
      </c>
      <c r="JW157" s="300">
        <v>0</v>
      </c>
      <c r="JX157" s="300">
        <v>0</v>
      </c>
      <c r="JY157" s="300">
        <v>0</v>
      </c>
      <c r="JZ157" s="300">
        <v>0</v>
      </c>
      <c r="KA157" s="300">
        <v>0</v>
      </c>
      <c r="KB157" s="300">
        <v>0</v>
      </c>
      <c r="KC157" s="300">
        <v>0</v>
      </c>
      <c r="KD157" s="300">
        <v>0</v>
      </c>
      <c r="KE157" s="300">
        <v>0</v>
      </c>
      <c r="KF157" s="300">
        <v>0</v>
      </c>
      <c r="KG157" s="300">
        <v>0</v>
      </c>
      <c r="KH157" s="300">
        <v>0</v>
      </c>
      <c r="KI157" s="300">
        <v>0</v>
      </c>
      <c r="KJ157" s="300">
        <v>0</v>
      </c>
      <c r="KK157" s="300">
        <v>0</v>
      </c>
      <c r="KL157" s="300">
        <v>0</v>
      </c>
      <c r="KM157" s="300">
        <v>0</v>
      </c>
      <c r="KN157" s="300">
        <v>0</v>
      </c>
      <c r="KO157" s="300">
        <v>0</v>
      </c>
      <c r="KP157" s="300">
        <v>0</v>
      </c>
      <c r="KQ157" s="300">
        <v>0</v>
      </c>
      <c r="KR157" s="300">
        <v>0</v>
      </c>
      <c r="KS157" s="300">
        <v>0</v>
      </c>
      <c r="KT157" s="300">
        <v>0</v>
      </c>
      <c r="KU157" s="300">
        <v>0</v>
      </c>
      <c r="KV157" s="300">
        <v>0</v>
      </c>
      <c r="KW157" s="300">
        <v>0</v>
      </c>
      <c r="KX157" s="300">
        <v>0</v>
      </c>
      <c r="KY157" s="300">
        <v>0</v>
      </c>
      <c r="KZ157" s="300">
        <v>0</v>
      </c>
      <c r="LA157" s="300">
        <v>0</v>
      </c>
      <c r="LB157" s="300">
        <v>0</v>
      </c>
      <c r="LC157" s="300">
        <v>0</v>
      </c>
      <c r="LD157" s="300">
        <v>0</v>
      </c>
      <c r="LE157" s="300">
        <v>0</v>
      </c>
      <c r="LF157" s="300">
        <v>0</v>
      </c>
      <c r="LG157" s="300">
        <v>0</v>
      </c>
      <c r="LH157" s="300">
        <v>0</v>
      </c>
      <c r="LI157" s="300">
        <v>0</v>
      </c>
      <c r="LJ157" s="300">
        <v>0</v>
      </c>
      <c r="LK157" s="300">
        <v>0</v>
      </c>
      <c r="LL157" s="300">
        <v>0</v>
      </c>
      <c r="LM157" s="300">
        <v>0</v>
      </c>
      <c r="LN157" s="300">
        <v>0</v>
      </c>
      <c r="LO157" s="300">
        <v>0</v>
      </c>
      <c r="LP157" s="300">
        <v>0</v>
      </c>
      <c r="LQ157" s="300">
        <v>0</v>
      </c>
      <c r="LR157" s="300">
        <v>0</v>
      </c>
      <c r="LS157" s="300">
        <v>0</v>
      </c>
      <c r="LT157" s="300">
        <v>0</v>
      </c>
      <c r="LU157" s="300">
        <v>0</v>
      </c>
      <c r="LV157" s="300">
        <v>0</v>
      </c>
      <c r="LW157" s="300">
        <v>0</v>
      </c>
      <c r="LX157" s="300">
        <v>0</v>
      </c>
      <c r="LY157" s="300">
        <v>0</v>
      </c>
      <c r="LZ157" s="300">
        <v>0</v>
      </c>
      <c r="MA157" s="300">
        <v>0</v>
      </c>
      <c r="MB157" s="300">
        <v>0</v>
      </c>
      <c r="MC157" s="300">
        <v>0</v>
      </c>
      <c r="MD157" s="300">
        <v>0</v>
      </c>
      <c r="ME157" s="300">
        <v>0</v>
      </c>
      <c r="MF157" s="300">
        <v>0</v>
      </c>
      <c r="MG157" s="300">
        <v>0</v>
      </c>
      <c r="MH157" s="300">
        <v>0</v>
      </c>
      <c r="MI157" s="300">
        <v>0</v>
      </c>
      <c r="MJ157" s="300">
        <v>0</v>
      </c>
      <c r="MK157" s="300">
        <v>0</v>
      </c>
      <c r="ML157" s="300">
        <v>0</v>
      </c>
      <c r="MM157" s="300">
        <v>0</v>
      </c>
      <c r="MN157" s="300">
        <v>0</v>
      </c>
      <c r="MO157" s="300">
        <v>0</v>
      </c>
      <c r="MP157" s="300">
        <v>0</v>
      </c>
      <c r="MQ157" s="300">
        <v>0</v>
      </c>
      <c r="MR157" s="300">
        <v>0</v>
      </c>
      <c r="MS157" s="300">
        <v>0</v>
      </c>
      <c r="MT157" s="300">
        <v>0</v>
      </c>
      <c r="MU157" s="300">
        <v>0</v>
      </c>
      <c r="MV157" s="300">
        <v>0</v>
      </c>
      <c r="MW157" s="300">
        <v>0</v>
      </c>
      <c r="MX157" s="300">
        <v>0</v>
      </c>
      <c r="MY157" s="300">
        <v>0</v>
      </c>
      <c r="MZ157" s="300">
        <v>0</v>
      </c>
      <c r="NA157" s="300">
        <v>0</v>
      </c>
      <c r="NB157" s="300">
        <v>0</v>
      </c>
      <c r="NC157" s="300">
        <v>0</v>
      </c>
      <c r="ND157" s="300">
        <v>0</v>
      </c>
      <c r="NE157" s="300">
        <v>0</v>
      </c>
      <c r="NF157" s="300">
        <v>0</v>
      </c>
      <c r="NG157" s="300">
        <v>0</v>
      </c>
      <c r="NH157" s="300">
        <v>0</v>
      </c>
      <c r="NI157" s="300">
        <v>0</v>
      </c>
      <c r="NJ157" s="300">
        <v>0</v>
      </c>
      <c r="NK157" s="300">
        <v>0</v>
      </c>
      <c r="NL157" s="300">
        <v>0</v>
      </c>
      <c r="NM157" s="300">
        <v>0</v>
      </c>
      <c r="NN157" s="300">
        <v>0</v>
      </c>
      <c r="NO157" s="300">
        <v>0</v>
      </c>
      <c r="NP157" s="300">
        <v>0</v>
      </c>
      <c r="NQ157" s="300">
        <v>0</v>
      </c>
      <c r="NR157" s="300">
        <v>0</v>
      </c>
      <c r="NS157" s="300">
        <v>0</v>
      </c>
      <c r="NT157" s="300">
        <v>0</v>
      </c>
      <c r="NU157" s="300">
        <v>0</v>
      </c>
      <c r="NV157" s="300">
        <v>0</v>
      </c>
      <c r="NW157" s="300">
        <v>0</v>
      </c>
      <c r="NX157" s="300">
        <v>0</v>
      </c>
      <c r="NY157" s="300">
        <v>0</v>
      </c>
      <c r="NZ157" s="300">
        <v>0</v>
      </c>
      <c r="OA157" s="300">
        <v>0</v>
      </c>
      <c r="OB157" s="300">
        <v>0</v>
      </c>
      <c r="OC157" s="300">
        <v>0</v>
      </c>
      <c r="OD157" s="300">
        <v>0</v>
      </c>
      <c r="OE157" s="300">
        <v>0</v>
      </c>
      <c r="OF157" s="300">
        <v>0</v>
      </c>
      <c r="OG157" s="300">
        <v>0</v>
      </c>
      <c r="OH157" s="300">
        <v>0</v>
      </c>
      <c r="OI157" s="300">
        <v>0</v>
      </c>
      <c r="OJ157" s="300">
        <v>0</v>
      </c>
      <c r="OK157" s="300">
        <v>0</v>
      </c>
      <c r="OL157" s="300">
        <v>0</v>
      </c>
      <c r="OM157" s="300">
        <v>0</v>
      </c>
      <c r="ON157" s="300">
        <v>0</v>
      </c>
      <c r="OO157" s="300">
        <v>0</v>
      </c>
      <c r="OP157" s="300">
        <v>0</v>
      </c>
      <c r="OQ157" s="300">
        <v>0</v>
      </c>
      <c r="OR157" s="300">
        <v>0</v>
      </c>
      <c r="OS157" s="300">
        <v>0</v>
      </c>
      <c r="OT157" s="300">
        <v>0</v>
      </c>
      <c r="OU157" s="300">
        <v>0</v>
      </c>
      <c r="OV157" s="300">
        <v>0</v>
      </c>
      <c r="OW157" s="300">
        <v>0</v>
      </c>
      <c r="OX157" s="300">
        <v>0</v>
      </c>
      <c r="OY157" s="300">
        <v>0</v>
      </c>
      <c r="OZ157" s="300">
        <v>0</v>
      </c>
      <c r="PA157" s="300">
        <v>0</v>
      </c>
      <c r="PB157" s="300">
        <v>0</v>
      </c>
      <c r="PC157" s="300">
        <v>0</v>
      </c>
      <c r="PD157" s="300">
        <v>0</v>
      </c>
      <c r="PE157" s="300">
        <v>0</v>
      </c>
      <c r="PF157" s="300">
        <v>0</v>
      </c>
      <c r="PG157" s="300">
        <v>0</v>
      </c>
      <c r="PH157" s="300">
        <v>0</v>
      </c>
      <c r="PI157" s="300">
        <v>0</v>
      </c>
      <c r="PJ157" s="300">
        <v>0</v>
      </c>
      <c r="PK157" s="300">
        <v>0</v>
      </c>
      <c r="PL157" s="300">
        <v>0</v>
      </c>
      <c r="PM157" s="300">
        <v>0</v>
      </c>
      <c r="PN157" s="300">
        <v>0</v>
      </c>
      <c r="PO157" s="300">
        <v>0</v>
      </c>
      <c r="PP157" s="300">
        <v>0</v>
      </c>
      <c r="PQ157" s="300">
        <v>0</v>
      </c>
      <c r="PR157" s="300">
        <v>0</v>
      </c>
      <c r="PS157" s="300">
        <v>0</v>
      </c>
      <c r="PT157" s="300">
        <v>0</v>
      </c>
      <c r="PU157" s="300">
        <v>0</v>
      </c>
      <c r="PV157" s="300">
        <v>0</v>
      </c>
      <c r="PW157" s="300">
        <v>0</v>
      </c>
      <c r="PX157" s="300">
        <v>0</v>
      </c>
      <c r="PY157" s="300">
        <v>0</v>
      </c>
      <c r="PZ157" s="300">
        <v>0</v>
      </c>
      <c r="QA157" s="300">
        <v>0</v>
      </c>
      <c r="QB157" s="300">
        <v>0</v>
      </c>
      <c r="QC157" s="300">
        <v>0</v>
      </c>
      <c r="QD157" s="300">
        <v>0</v>
      </c>
      <c r="QE157" s="300">
        <v>0</v>
      </c>
      <c r="QF157" s="300">
        <v>0</v>
      </c>
      <c r="QG157" s="300">
        <v>0</v>
      </c>
      <c r="QH157" s="300">
        <v>0</v>
      </c>
      <c r="QI157" s="300">
        <v>0</v>
      </c>
      <c r="QJ157" s="300">
        <v>0</v>
      </c>
      <c r="QK157" s="300">
        <v>0</v>
      </c>
      <c r="QL157" s="300">
        <v>0</v>
      </c>
      <c r="QM157" s="300">
        <v>0</v>
      </c>
      <c r="QN157" s="300">
        <v>0</v>
      </c>
      <c r="QO157" s="300">
        <v>0</v>
      </c>
      <c r="QP157" s="300">
        <v>0</v>
      </c>
      <c r="QQ157" s="300">
        <v>0</v>
      </c>
      <c r="QR157" s="300">
        <v>0</v>
      </c>
      <c r="QS157" s="300">
        <v>0</v>
      </c>
      <c r="QT157" s="300">
        <v>0</v>
      </c>
      <c r="QU157" s="300">
        <v>0</v>
      </c>
      <c r="QV157" s="300">
        <v>0</v>
      </c>
      <c r="QW157" s="300">
        <v>0</v>
      </c>
      <c r="QX157" s="300">
        <v>0</v>
      </c>
      <c r="QY157" s="300">
        <v>0</v>
      </c>
      <c r="QZ157" s="300">
        <v>0</v>
      </c>
      <c r="RA157" s="300">
        <v>0</v>
      </c>
      <c r="RB157" s="300">
        <v>0</v>
      </c>
      <c r="RC157" s="300">
        <v>0</v>
      </c>
      <c r="RD157" s="300">
        <v>0</v>
      </c>
      <c r="RE157" s="300">
        <v>0</v>
      </c>
      <c r="RF157" s="300">
        <v>0</v>
      </c>
      <c r="RG157" s="300">
        <v>0</v>
      </c>
      <c r="RH157" s="300">
        <v>0</v>
      </c>
      <c r="RI157" s="300">
        <v>0</v>
      </c>
      <c r="RJ157" s="300">
        <v>0</v>
      </c>
      <c r="RK157" s="300">
        <v>0</v>
      </c>
      <c r="RL157" s="300">
        <v>0</v>
      </c>
      <c r="RM157" s="300">
        <v>0</v>
      </c>
      <c r="RN157" s="300">
        <v>0</v>
      </c>
      <c r="RO157" s="300">
        <v>0</v>
      </c>
      <c r="RP157" s="300">
        <v>0</v>
      </c>
      <c r="RQ157" s="300">
        <v>0</v>
      </c>
      <c r="RR157" s="300">
        <v>0</v>
      </c>
      <c r="RS157" s="300">
        <v>0</v>
      </c>
      <c r="RT157" s="300">
        <v>0</v>
      </c>
      <c r="RU157" s="300">
        <v>0</v>
      </c>
      <c r="RV157" s="300">
        <v>0</v>
      </c>
      <c r="RW157" s="300">
        <v>0</v>
      </c>
      <c r="RX157" s="300">
        <v>0</v>
      </c>
      <c r="RY157" s="300">
        <v>0</v>
      </c>
      <c r="RZ157" s="300">
        <v>0</v>
      </c>
      <c r="SA157" s="300">
        <v>0</v>
      </c>
      <c r="SB157" s="300">
        <v>0</v>
      </c>
      <c r="SC157" s="300">
        <v>0</v>
      </c>
      <c r="SD157" s="300">
        <v>0</v>
      </c>
      <c r="SE157" s="300">
        <v>0</v>
      </c>
      <c r="SF157" s="300">
        <v>0</v>
      </c>
      <c r="SG157" s="300">
        <v>0</v>
      </c>
      <c r="SH157" s="300">
        <v>0</v>
      </c>
      <c r="SI157" s="300">
        <v>0</v>
      </c>
      <c r="SJ157" s="300">
        <v>0</v>
      </c>
      <c r="SK157" s="300">
        <v>0</v>
      </c>
      <c r="SL157" s="173" t="s">
        <v>645</v>
      </c>
      <c r="SM157" s="21"/>
      <c r="SN157" s="21"/>
      <c r="SO157" s="21"/>
      <c r="SP157" s="21"/>
      <c r="SQ157" s="21"/>
      <c r="SR157" s="21"/>
      <c r="SS157" s="21"/>
      <c r="ST157" s="21"/>
      <c r="SU157" s="21"/>
      <c r="SV157" s="21"/>
      <c r="SW157" s="21"/>
      <c r="SX157" s="21"/>
      <c r="SY157" s="21"/>
      <c r="SZ157" s="21"/>
      <c r="TA157" s="21"/>
      <c r="TB157" s="21"/>
      <c r="TC157" s="21"/>
      <c r="TD157" s="21"/>
      <c r="TE157" s="21"/>
      <c r="TF157" s="21"/>
      <c r="TG157" s="21"/>
      <c r="TH157" s="21"/>
      <c r="TI157" s="21"/>
      <c r="TJ157" s="21"/>
      <c r="TK157" s="21"/>
      <c r="TL157" s="21"/>
      <c r="TM157" s="21"/>
      <c r="TN157" s="21"/>
      <c r="TO157" s="21"/>
      <c r="TP157" s="21"/>
      <c r="TQ157" s="21"/>
      <c r="TR157" s="21"/>
      <c r="TS157" s="21"/>
      <c r="TT157" s="21"/>
      <c r="TU157" s="21"/>
      <c r="TV157" s="21"/>
      <c r="TW157" s="21"/>
      <c r="TX157" s="21"/>
      <c r="TY157" s="21"/>
      <c r="TZ157" s="21"/>
      <c r="UA157" s="21"/>
      <c r="UB157" s="21"/>
      <c r="UC157" s="21"/>
      <c r="UD157" s="21"/>
      <c r="UE157" s="21"/>
      <c r="UF157" s="21"/>
      <c r="UG157" s="21"/>
      <c r="UH157" s="21"/>
      <c r="UI157" s="21"/>
      <c r="UJ157" s="21"/>
      <c r="UK157" s="21"/>
      <c r="UL157" s="21"/>
      <c r="UM157" s="21"/>
      <c r="UN157" s="21"/>
      <c r="UO157" s="21"/>
      <c r="UP157" s="21"/>
      <c r="UQ157" s="21"/>
      <c r="UR157" s="21"/>
      <c r="US157" s="21"/>
      <c r="UT157" s="21"/>
      <c r="UU157" s="21"/>
      <c r="UV157" s="21"/>
      <c r="UW157" s="21"/>
      <c r="UX157" s="21"/>
      <c r="UY157" s="21"/>
      <c r="UZ157" s="21"/>
      <c r="VA157" s="21"/>
      <c r="VB157" s="21"/>
      <c r="VC157" s="21"/>
      <c r="VD157" s="21"/>
      <c r="VE157" s="21"/>
      <c r="VF157" s="21"/>
      <c r="VG157" s="21"/>
      <c r="VH157" s="21"/>
      <c r="VI157" s="21"/>
      <c r="VJ157" s="21"/>
      <c r="VK157" s="21"/>
      <c r="VL157" s="21"/>
      <c r="VM157" s="21"/>
      <c r="VN157" s="21"/>
      <c r="VO157" s="21"/>
      <c r="VP157" s="21"/>
      <c r="VQ157" s="21"/>
      <c r="VR157" s="21"/>
      <c r="VS157" s="21"/>
      <c r="VT157" s="21"/>
      <c r="VU157" s="21"/>
      <c r="VV157" s="21"/>
      <c r="VW157" s="21"/>
      <c r="VX157" s="21"/>
      <c r="VY157" s="21"/>
      <c r="VZ157" s="21"/>
      <c r="WA157" s="21"/>
      <c r="WB157" s="21"/>
      <c r="WC157" s="21"/>
      <c r="WD157" s="21"/>
      <c r="WE157" s="21"/>
      <c r="WF157" s="21"/>
      <c r="WG157" s="21"/>
      <c r="WH157" s="21"/>
      <c r="WI157" s="21"/>
      <c r="WJ157" s="21"/>
      <c r="WK157" s="21"/>
      <c r="WL157" s="21"/>
      <c r="WM157" s="21"/>
      <c r="WN157" s="21"/>
      <c r="WO157" s="21"/>
      <c r="WP157" s="21"/>
      <c r="WQ157" s="21"/>
      <c r="WR157" s="21"/>
      <c r="WS157" s="21"/>
      <c r="WT157" s="21"/>
      <c r="WU157" s="21"/>
      <c r="WV157" s="21"/>
      <c r="WW157" s="21"/>
      <c r="WX157" s="21"/>
      <c r="WY157" s="21"/>
      <c r="WZ157" s="21"/>
      <c r="XA157" s="21"/>
      <c r="XB157" s="21"/>
      <c r="XC157" s="21"/>
      <c r="XD157" s="21"/>
      <c r="XE157" s="21"/>
      <c r="XF157" s="21"/>
      <c r="XG157" s="21"/>
      <c r="XH157" s="21"/>
      <c r="XI157" s="21"/>
      <c r="XJ157" s="21"/>
      <c r="XK157" s="21"/>
      <c r="XL157" s="21"/>
      <c r="XM157" s="21"/>
      <c r="XN157" s="21"/>
      <c r="XO157" s="21"/>
      <c r="XP157" s="21"/>
      <c r="XQ157" s="21"/>
      <c r="XR157" s="21"/>
      <c r="XS157" s="21"/>
      <c r="XT157" s="21"/>
      <c r="XU157" s="21"/>
      <c r="XV157" s="21"/>
      <c r="XW157" s="21"/>
      <c r="XX157" s="21"/>
      <c r="XY157" s="21"/>
      <c r="XZ157" s="21"/>
      <c r="YA157" s="21"/>
      <c r="YB157" s="21"/>
      <c r="YC157" s="21"/>
      <c r="YD157" s="21"/>
      <c r="YE157" s="21"/>
      <c r="YF157" s="21"/>
      <c r="YG157" s="21"/>
      <c r="YH157" s="21"/>
      <c r="YI157" s="21"/>
      <c r="YJ157" s="21"/>
      <c r="YK157" s="21"/>
      <c r="YL157" s="21"/>
      <c r="YM157" s="21"/>
      <c r="YN157" s="21"/>
      <c r="YO157" s="21"/>
      <c r="YP157" s="21"/>
      <c r="YQ157" s="21"/>
      <c r="YR157" s="21"/>
      <c r="YS157" s="21"/>
      <c r="YT157" s="21"/>
      <c r="YU157" s="21"/>
      <c r="YV157" s="21"/>
      <c r="YW157" s="21"/>
      <c r="YX157" s="21"/>
      <c r="YY157" s="21"/>
      <c r="YZ157" s="21"/>
      <c r="ZA157" s="21"/>
      <c r="ZB157" s="21"/>
      <c r="ZC157" s="21"/>
      <c r="ZD157" s="21"/>
      <c r="ZE157" s="21"/>
      <c r="ZF157" s="21"/>
      <c r="ZG157" s="21"/>
      <c r="ZH157" s="21"/>
      <c r="ZI157" s="21"/>
      <c r="ZJ157" s="21"/>
      <c r="ZK157" s="21"/>
      <c r="ZL157" s="21"/>
      <c r="ZM157" s="21"/>
      <c r="ZN157" s="21"/>
      <c r="ZO157" s="21"/>
      <c r="ZP157" s="21"/>
      <c r="ZQ157" s="21"/>
      <c r="ZR157" s="21"/>
      <c r="ZS157" s="21"/>
      <c r="ZT157" s="21"/>
      <c r="ZU157" s="21"/>
      <c r="ZV157" s="21"/>
      <c r="ZW157" s="21"/>
      <c r="ZX157" s="21"/>
      <c r="ZY157" s="21"/>
      <c r="ZZ157" s="21"/>
      <c r="AAA157" s="21"/>
      <c r="AAB157" s="21"/>
      <c r="AAC157" s="21"/>
      <c r="AAD157" s="21"/>
      <c r="AAE157" s="21"/>
      <c r="AAF157" s="21"/>
      <c r="AAG157" s="21"/>
      <c r="AAH157" s="21"/>
      <c r="AAI157" s="21"/>
      <c r="AAJ157" s="21"/>
      <c r="AAK157" s="21"/>
      <c r="AAL157" s="21"/>
      <c r="AAM157" s="21"/>
      <c r="AAN157" s="21"/>
      <c r="AAO157" s="21"/>
      <c r="AAP157" s="21"/>
      <c r="AAQ157" s="21"/>
      <c r="AAR157" s="21"/>
      <c r="AAS157" s="21"/>
      <c r="AAT157" s="21"/>
      <c r="AAU157" s="21"/>
      <c r="AAV157" s="21"/>
      <c r="AAW157" s="21"/>
      <c r="AAX157" s="21"/>
      <c r="AAY157" s="21"/>
      <c r="AAZ157" s="21"/>
      <c r="ABA157" s="21"/>
      <c r="ABB157" s="21"/>
      <c r="ABC157" s="21"/>
      <c r="ABD157" s="21"/>
      <c r="ABE157" s="21"/>
      <c r="ABF157" s="21"/>
      <c r="ABG157" s="21"/>
      <c r="ABH157" s="21"/>
      <c r="ABI157" s="21"/>
      <c r="ABJ157" s="21"/>
      <c r="ABK157" s="21"/>
      <c r="ABL157" s="21"/>
      <c r="ABM157" s="21"/>
      <c r="ABN157" s="21"/>
      <c r="ABO157" s="21"/>
      <c r="ABP157" s="21"/>
      <c r="ABQ157" s="21"/>
      <c r="ABR157" s="21"/>
      <c r="ABS157" s="21"/>
      <c r="ABT157" s="21"/>
      <c r="ABU157" s="21"/>
      <c r="ABV157" s="21"/>
      <c r="ABW157" s="21"/>
      <c r="ABX157" s="21"/>
      <c r="ABY157" s="21"/>
      <c r="ABZ157" s="21"/>
      <c r="ACA157" s="21"/>
      <c r="ACB157" s="21"/>
      <c r="ACC157" s="21"/>
      <c r="ACD157" s="21"/>
      <c r="ACE157" s="21"/>
      <c r="ACF157" s="21"/>
      <c r="ACG157" s="21"/>
      <c r="ACH157" s="21"/>
      <c r="ACI157" s="21"/>
      <c r="ACJ157" s="21"/>
      <c r="ACK157" s="21"/>
      <c r="ACL157" s="21"/>
      <c r="ACM157" s="21"/>
      <c r="ACN157" s="21"/>
      <c r="ACO157" s="21"/>
      <c r="ACP157" s="21"/>
      <c r="ACQ157" s="21"/>
      <c r="ACR157" s="21"/>
      <c r="ACS157" s="21"/>
      <c r="ACT157" s="21"/>
      <c r="ACU157" s="21"/>
      <c r="ACV157" s="21"/>
      <c r="ACW157" s="21"/>
      <c r="ACX157" s="21"/>
      <c r="ACY157" s="21"/>
      <c r="ACZ157" s="21"/>
      <c r="ADA157" s="21"/>
      <c r="ADB157" s="21"/>
      <c r="ADC157" s="21"/>
      <c r="ADD157" s="21"/>
      <c r="ADE157" s="21"/>
      <c r="ADF157" s="21"/>
      <c r="ADG157" s="21"/>
      <c r="ADH157" s="21"/>
      <c r="ADI157" s="21"/>
      <c r="ADJ157" s="21"/>
      <c r="ADK157" s="21"/>
      <c r="ADL157" s="21"/>
      <c r="ADM157" s="21"/>
      <c r="ADN157" s="21"/>
      <c r="ADO157" s="21"/>
      <c r="ADP157" s="21"/>
      <c r="ADQ157" s="21"/>
      <c r="ADR157" s="21"/>
      <c r="ADS157" s="21"/>
      <c r="ADT157" s="21"/>
      <c r="ADU157" s="21"/>
      <c r="ADV157" s="21"/>
      <c r="ADW157" s="21"/>
      <c r="ADX157" s="21"/>
      <c r="ADY157" s="21"/>
      <c r="ADZ157" s="21"/>
      <c r="AEA157" s="21"/>
      <c r="AEB157" s="21"/>
      <c r="AEC157" s="21"/>
      <c r="AED157" s="21"/>
      <c r="AEE157" s="21"/>
      <c r="AEF157" s="21"/>
      <c r="AEG157" s="21"/>
      <c r="AEH157" s="21"/>
      <c r="AEI157" s="21"/>
      <c r="AEJ157" s="21"/>
      <c r="AEK157" s="21"/>
      <c r="AEL157" s="21"/>
      <c r="AEM157" s="21"/>
      <c r="AEN157" s="21"/>
      <c r="AEO157" s="21"/>
      <c r="AEP157" s="21"/>
      <c r="AEQ157" s="21"/>
      <c r="AER157" s="21"/>
      <c r="AES157" s="21"/>
      <c r="AET157" s="21"/>
      <c r="AEU157" s="21"/>
      <c r="AEV157" s="21"/>
      <c r="AEW157" s="21"/>
      <c r="AEX157" s="21"/>
      <c r="AEY157" s="21"/>
      <c r="AEZ157" s="21"/>
      <c r="AFA157" s="21"/>
      <c r="AFB157" s="21"/>
      <c r="AFC157" s="21"/>
      <c r="AFD157" s="21"/>
      <c r="AFE157" s="21"/>
      <c r="AFF157" s="21"/>
      <c r="AFG157" s="21"/>
      <c r="AFH157" s="21"/>
      <c r="AFI157" s="21"/>
      <c r="AFJ157" s="21"/>
      <c r="AFK157" s="21"/>
      <c r="AFL157" s="21"/>
      <c r="AFM157" s="21"/>
      <c r="AFN157" s="21"/>
      <c r="AFO157" s="21"/>
      <c r="AFP157" s="21"/>
      <c r="AFQ157" s="21"/>
      <c r="AFR157" s="21"/>
      <c r="AFS157" s="21"/>
      <c r="AFT157" s="21"/>
      <c r="AFU157" s="21"/>
      <c r="AFV157" s="21"/>
      <c r="AFW157" s="21"/>
      <c r="AFX157" s="21"/>
      <c r="AFY157" s="21"/>
      <c r="AFZ157" s="21"/>
      <c r="AGA157" s="21"/>
      <c r="AGB157" s="21"/>
      <c r="AGC157" s="21"/>
      <c r="AGD157" s="21"/>
      <c r="AGE157" s="21"/>
      <c r="AGF157" s="21"/>
      <c r="AGG157" s="21"/>
      <c r="AGH157" s="21"/>
      <c r="AGI157" s="21"/>
      <c r="AGJ157" s="21"/>
      <c r="AGK157" s="21"/>
      <c r="AGL157" s="21"/>
      <c r="AGM157" s="21"/>
      <c r="AGN157" s="21"/>
      <c r="AGO157" s="21"/>
      <c r="AGP157" s="21"/>
      <c r="AGQ157" s="21"/>
      <c r="AGR157" s="21"/>
      <c r="AGS157" s="21"/>
      <c r="AGT157" s="21"/>
      <c r="AGU157" s="21"/>
      <c r="AGV157" s="21"/>
      <c r="AGW157" s="21"/>
      <c r="AGX157" s="21"/>
      <c r="AGY157" s="21"/>
      <c r="AGZ157" s="21"/>
      <c r="AHA157" s="21"/>
      <c r="AHB157" s="21"/>
      <c r="AHC157" s="21"/>
      <c r="AHD157" s="21"/>
      <c r="AHE157" s="21"/>
      <c r="AHF157" s="21"/>
      <c r="AHG157" s="21"/>
      <c r="AHH157" s="21"/>
      <c r="AHI157" s="21"/>
      <c r="AHJ157" s="21"/>
      <c r="AHK157" s="21"/>
      <c r="AHL157" s="21"/>
      <c r="AHM157" s="21"/>
      <c r="AHN157" s="21"/>
      <c r="AHO157" s="21"/>
      <c r="AHP157" s="21"/>
      <c r="AHQ157" s="21"/>
      <c r="AHR157" s="21"/>
      <c r="AHS157" s="21"/>
      <c r="AHT157" s="21"/>
      <c r="AHU157" s="21"/>
      <c r="AHV157" s="21"/>
      <c r="AHW157" s="21"/>
      <c r="AHX157" s="21"/>
      <c r="AHY157" s="21"/>
      <c r="AHZ157" s="21"/>
      <c r="AIA157" s="21"/>
      <c r="AIB157" s="21"/>
      <c r="AIC157" s="21"/>
      <c r="AID157" s="21"/>
      <c r="AIE157" s="21"/>
      <c r="AIF157" s="21"/>
      <c r="AIG157" s="21"/>
      <c r="AIH157" s="21"/>
      <c r="AII157" s="21"/>
      <c r="AIJ157" s="21"/>
      <c r="AIK157" s="21"/>
      <c r="AIL157" s="21"/>
      <c r="AIM157" s="21"/>
      <c r="AIN157" s="21"/>
      <c r="AIO157" s="21"/>
      <c r="AIP157" s="21"/>
      <c r="AIQ157" s="21"/>
      <c r="AIR157" s="21"/>
      <c r="AIS157" s="21"/>
      <c r="AIT157" s="21"/>
      <c r="AIU157" s="21"/>
      <c r="AIV157" s="21"/>
      <c r="AIW157" s="21"/>
      <c r="AIX157" s="21"/>
      <c r="AIY157" s="21"/>
      <c r="AIZ157" s="21"/>
      <c r="AJA157" s="21"/>
      <c r="AJB157" s="21"/>
      <c r="AJC157" s="21"/>
      <c r="AJD157" s="21"/>
      <c r="AJE157" s="21"/>
      <c r="AJF157" s="21"/>
      <c r="AJG157" s="21"/>
      <c r="AJH157" s="21"/>
      <c r="AJI157" s="21"/>
      <c r="AJJ157" s="21"/>
      <c r="AJK157" s="21"/>
      <c r="AJL157" s="21"/>
      <c r="AJM157" s="21"/>
      <c r="AJN157" s="21"/>
      <c r="AJO157" s="21"/>
      <c r="AJP157" s="21"/>
      <c r="AJQ157" s="21"/>
      <c r="AJR157" s="21"/>
      <c r="AJS157" s="21"/>
      <c r="AJT157" s="21"/>
      <c r="AJU157" s="21"/>
      <c r="AJV157" s="21"/>
      <c r="AJW157" s="21"/>
      <c r="AJX157" s="21"/>
      <c r="AJY157" s="21"/>
      <c r="AJZ157" s="21"/>
      <c r="AKA157" s="21"/>
      <c r="AKB157" s="21"/>
      <c r="AKC157" s="21"/>
      <c r="AKD157" s="21"/>
      <c r="AKE157" s="21"/>
      <c r="AKF157" s="21"/>
      <c r="AKG157" s="21"/>
      <c r="AKH157" s="21"/>
      <c r="AKI157" s="21"/>
      <c r="AKJ157" s="21"/>
      <c r="AKK157" s="21"/>
      <c r="AKL157" s="21"/>
      <c r="AKM157" s="21"/>
      <c r="AKN157" s="21"/>
      <c r="AKO157" s="21"/>
      <c r="AKP157" s="21"/>
      <c r="AKQ157" s="21"/>
      <c r="AKR157" s="21"/>
      <c r="AKS157" s="21"/>
      <c r="AKT157" s="21"/>
      <c r="AKU157" s="21"/>
      <c r="AKV157" s="21"/>
      <c r="AKW157" s="21"/>
      <c r="AKX157" s="21"/>
      <c r="AKY157" s="21"/>
      <c r="AKZ157" s="21"/>
      <c r="ALA157" s="21"/>
      <c r="ALB157" s="21"/>
      <c r="ALC157" s="21"/>
      <c r="ALD157" s="21"/>
      <c r="ALE157" s="21"/>
      <c r="ALF157" s="21"/>
      <c r="ALG157" s="21"/>
      <c r="ALH157" s="21"/>
      <c r="ALI157" s="21"/>
      <c r="ALJ157" s="21"/>
      <c r="ALK157" s="21"/>
      <c r="ALL157" s="21"/>
      <c r="ALM157" s="21"/>
      <c r="ALN157" s="21"/>
      <c r="ALO157" s="21"/>
      <c r="ALP157" s="21"/>
      <c r="ALQ157" s="21"/>
      <c r="ALR157" s="21"/>
      <c r="ALS157" s="21"/>
      <c r="ALT157" s="21"/>
      <c r="ALU157" s="21"/>
      <c r="ALV157" s="21"/>
      <c r="ALW157" s="21"/>
      <c r="ALX157" s="21"/>
      <c r="ALY157" s="21"/>
      <c r="ALZ157" s="21"/>
      <c r="AMA157" s="21"/>
      <c r="AMB157" s="21"/>
      <c r="AMC157" s="21"/>
      <c r="AMD157" s="21"/>
      <c r="AME157" s="21"/>
      <c r="AMF157" s="21"/>
      <c r="AMG157" s="21"/>
      <c r="AMH157" s="21"/>
      <c r="AMI157" s="21"/>
      <c r="AMJ157" s="21"/>
      <c r="AMK157" s="21"/>
      <c r="AML157" s="21"/>
      <c r="AMM157" s="21"/>
      <c r="AMN157" s="21"/>
      <c r="AMO157" s="21"/>
      <c r="AMP157" s="21"/>
      <c r="AMQ157" s="21"/>
      <c r="AMR157" s="21"/>
      <c r="AMS157" s="21"/>
      <c r="AMT157" s="21"/>
      <c r="AMU157" s="21"/>
      <c r="AMV157" s="21"/>
      <c r="AMW157" s="21"/>
      <c r="AMX157" s="21"/>
      <c r="AMY157" s="21"/>
      <c r="AMZ157" s="21"/>
      <c r="ANA157" s="21"/>
      <c r="ANB157" s="21"/>
      <c r="ANC157" s="21"/>
      <c r="AND157" s="21"/>
      <c r="ANE157" s="21"/>
      <c r="ANF157" s="21"/>
      <c r="ANG157" s="21"/>
      <c r="ANH157" s="21"/>
      <c r="ANI157" s="21"/>
      <c r="ANJ157" s="21"/>
      <c r="ANK157" s="21"/>
      <c r="ANL157" s="21"/>
      <c r="ANM157" s="21"/>
      <c r="ANN157" s="21"/>
      <c r="ANO157" s="21"/>
      <c r="ANP157" s="21"/>
      <c r="ANQ157" s="21"/>
      <c r="ANR157" s="21"/>
      <c r="ANS157" s="21"/>
      <c r="ANT157" s="21"/>
      <c r="ANU157" s="21"/>
      <c r="ANV157" s="21"/>
      <c r="ANW157" s="21"/>
      <c r="ANX157" s="21"/>
      <c r="ANY157" s="21"/>
      <c r="ANZ157" s="21"/>
      <c r="AOA157" s="21"/>
      <c r="AOB157" s="21"/>
      <c r="AOC157" s="21"/>
      <c r="AOD157" s="21"/>
      <c r="AOE157" s="21"/>
      <c r="AOF157" s="21"/>
      <c r="AOG157" s="21"/>
      <c r="AOH157" s="21"/>
      <c r="AOI157" s="21"/>
      <c r="AOJ157" s="21"/>
      <c r="AOK157" s="21"/>
      <c r="AOL157" s="21"/>
      <c r="AOM157" s="21"/>
      <c r="AON157" s="21"/>
      <c r="AOO157" s="21"/>
      <c r="AOP157" s="21"/>
      <c r="AOQ157" s="21"/>
      <c r="AOR157" s="21"/>
      <c r="AOS157" s="21"/>
      <c r="AOT157" s="21"/>
      <c r="AOU157" s="21"/>
      <c r="AOV157" s="21"/>
      <c r="AOW157" s="21"/>
      <c r="AOX157" s="21"/>
      <c r="AOY157" s="21"/>
      <c r="AOZ157" s="21"/>
      <c r="APA157" s="21"/>
      <c r="APB157" s="21"/>
      <c r="APC157" s="21"/>
      <c r="APD157" s="21"/>
      <c r="APE157" s="21"/>
      <c r="APF157" s="21"/>
      <c r="APG157" s="21"/>
      <c r="APH157" s="21"/>
      <c r="API157" s="21"/>
      <c r="APJ157" s="21"/>
      <c r="APK157" s="21"/>
      <c r="APL157" s="21"/>
      <c r="APM157" s="21"/>
      <c r="APN157" s="21"/>
      <c r="APO157" s="21"/>
      <c r="APP157" s="21"/>
      <c r="APQ157" s="21"/>
      <c r="APR157" s="21"/>
      <c r="APS157" s="21"/>
      <c r="APT157" s="21"/>
      <c r="APU157" s="21"/>
      <c r="APV157" s="21"/>
      <c r="APW157" s="21"/>
      <c r="APX157" s="21"/>
      <c r="APY157" s="21"/>
      <c r="APZ157" s="21"/>
      <c r="AQA157" s="21"/>
      <c r="AQB157" s="21"/>
      <c r="AQC157" s="21"/>
      <c r="AQD157" s="21"/>
      <c r="AQE157" s="21"/>
      <c r="AQF157" s="21"/>
      <c r="AQG157" s="21"/>
      <c r="AQH157" s="21"/>
      <c r="AQI157" s="21"/>
      <c r="AQJ157" s="21"/>
      <c r="AQK157" s="21"/>
      <c r="AQL157" s="21"/>
      <c r="AQM157" s="21"/>
      <c r="AQN157" s="21"/>
      <c r="AQO157" s="21"/>
      <c r="AQP157" s="21"/>
      <c r="AQQ157" s="21"/>
      <c r="AQR157" s="21"/>
      <c r="AQS157" s="21"/>
      <c r="AQT157" s="21"/>
      <c r="AQU157" s="21"/>
      <c r="AQV157" s="21"/>
      <c r="AQW157" s="21"/>
      <c r="AQX157" s="21"/>
      <c r="AQY157" s="21"/>
      <c r="AQZ157" s="21"/>
      <c r="ARA157" s="21"/>
      <c r="ARB157" s="21"/>
      <c r="ARC157" s="21"/>
      <c r="ARD157" s="21"/>
      <c r="ARE157" s="21"/>
      <c r="ARF157" s="21"/>
      <c r="ARG157" s="21"/>
      <c r="ARH157" s="21"/>
      <c r="ARI157" s="21"/>
      <c r="ARJ157" s="21"/>
      <c r="ARK157" s="21"/>
      <c r="ARL157" s="21"/>
      <c r="ARM157" s="21"/>
      <c r="ARN157" s="21"/>
      <c r="ARO157" s="21"/>
      <c r="ARP157" s="21"/>
      <c r="ARQ157" s="21"/>
      <c r="ARR157" s="21"/>
      <c r="ARS157" s="21"/>
      <c r="ART157" s="21"/>
      <c r="ARU157" s="21"/>
      <c r="ARV157" s="21"/>
      <c r="ARW157" s="21"/>
      <c r="ARX157" s="21"/>
      <c r="ARY157" s="21"/>
      <c r="ARZ157" s="21"/>
      <c r="ASA157" s="21"/>
      <c r="ASB157" s="21"/>
      <c r="ASC157" s="21"/>
      <c r="ASD157" s="21"/>
      <c r="ASE157" s="21"/>
      <c r="ASF157" s="21"/>
      <c r="ASG157" s="21"/>
      <c r="ASH157" s="21"/>
      <c r="ASI157" s="21"/>
      <c r="ASJ157" s="21"/>
      <c r="ASK157" s="21"/>
      <c r="ASL157" s="21"/>
      <c r="ASM157" s="21"/>
      <c r="ASN157" s="21"/>
      <c r="ASO157" s="21"/>
      <c r="ASP157" s="21"/>
      <c r="ASQ157" s="21"/>
      <c r="ASR157" s="21"/>
      <c r="ASS157" s="21"/>
      <c r="AST157" s="21"/>
      <c r="ASU157" s="21"/>
      <c r="ASV157" s="21"/>
      <c r="ASW157" s="21"/>
      <c r="ASX157" s="21"/>
      <c r="ASY157" s="21"/>
      <c r="ASZ157" s="21"/>
      <c r="ATA157" s="21"/>
      <c r="ATB157" s="21"/>
      <c r="ATC157" s="21"/>
      <c r="ATD157" s="21"/>
      <c r="ATE157" s="21"/>
      <c r="ATF157" s="21"/>
      <c r="ATG157" s="21"/>
      <c r="ATH157" s="21"/>
      <c r="ATI157" s="21"/>
      <c r="ATJ157" s="21"/>
      <c r="ATK157" s="21"/>
      <c r="ATL157" s="21"/>
      <c r="ATM157" s="21"/>
      <c r="ATN157" s="21"/>
      <c r="ATO157" s="21"/>
      <c r="ATP157" s="21"/>
      <c r="ATQ157" s="21"/>
      <c r="ATR157" s="21"/>
      <c r="ATS157" s="21"/>
      <c r="ATT157" s="21"/>
      <c r="ATU157" s="21"/>
      <c r="ATV157" s="21"/>
      <c r="ATW157" s="21"/>
      <c r="ATX157" s="21"/>
      <c r="ATY157" s="21"/>
      <c r="ATZ157" s="21"/>
      <c r="AUA157" s="21"/>
      <c r="AUB157" s="21"/>
      <c r="AUC157" s="21"/>
      <c r="AUD157" s="21"/>
      <c r="AUE157" s="21"/>
      <c r="AUF157" s="21"/>
      <c r="AUG157" s="21"/>
      <c r="AUH157" s="21"/>
      <c r="AUI157" s="21"/>
      <c r="AUJ157" s="21"/>
      <c r="AUK157" s="21"/>
      <c r="AUL157" s="21"/>
      <c r="AUM157" s="21"/>
      <c r="AUN157" s="21"/>
      <c r="AUO157" s="21"/>
      <c r="AUP157" s="21"/>
      <c r="AUQ157" s="21"/>
      <c r="AUR157" s="21"/>
      <c r="AUS157" s="21"/>
      <c r="AUT157" s="21"/>
      <c r="AUU157" s="21"/>
      <c r="AUV157" s="21"/>
      <c r="AUW157" s="21"/>
      <c r="AUX157" s="21"/>
      <c r="AUY157" s="21"/>
      <c r="AUZ157" s="21"/>
      <c r="AVA157" s="21"/>
      <c r="AVB157" s="21"/>
      <c r="AVC157" s="21"/>
      <c r="AVD157" s="21"/>
      <c r="AVE157" s="21"/>
      <c r="AVF157" s="21"/>
      <c r="AVG157" s="21"/>
      <c r="AVH157" s="21"/>
      <c r="AVI157" s="21"/>
      <c r="AVJ157" s="21"/>
      <c r="AVK157" s="21"/>
      <c r="AVL157" s="21"/>
      <c r="AVM157" s="21"/>
      <c r="AVN157" s="21"/>
      <c r="AVO157" s="21"/>
      <c r="AVP157" s="21"/>
      <c r="AVQ157" s="21"/>
      <c r="AVR157" s="21"/>
      <c r="AVS157" s="21"/>
      <c r="AVT157" s="21"/>
      <c r="AVU157" s="21"/>
      <c r="AVV157" s="21"/>
      <c r="AVW157" s="21"/>
      <c r="AVX157" s="21"/>
      <c r="AVY157" s="21"/>
      <c r="AVZ157" s="21"/>
      <c r="AWA157" s="21"/>
      <c r="AWB157" s="21"/>
      <c r="AWC157" s="21"/>
      <c r="AWD157" s="21"/>
      <c r="AWE157" s="21"/>
      <c r="AWF157" s="21"/>
      <c r="AWG157" s="21"/>
      <c r="AWH157" s="21"/>
      <c r="AWI157" s="21"/>
      <c r="AWJ157" s="21"/>
      <c r="AWK157" s="21"/>
      <c r="AWL157" s="21"/>
      <c r="AWM157" s="21"/>
      <c r="AWN157" s="21"/>
      <c r="AWO157" s="21"/>
      <c r="AWP157" s="21"/>
      <c r="AWQ157" s="21"/>
      <c r="AWR157" s="21"/>
      <c r="AWS157" s="21"/>
      <c r="AWT157" s="21"/>
      <c r="AWU157" s="21"/>
      <c r="AWV157" s="21"/>
      <c r="AWW157" s="21"/>
      <c r="AWX157" s="21"/>
      <c r="AWY157" s="21"/>
      <c r="AWZ157" s="21"/>
      <c r="AXA157" s="21"/>
      <c r="AXB157" s="21"/>
      <c r="AXC157" s="21"/>
      <c r="AXD157" s="21"/>
      <c r="AXE157" s="21"/>
      <c r="AXF157" s="21"/>
      <c r="AXG157" s="21"/>
      <c r="AXH157" s="21"/>
      <c r="AXI157" s="21"/>
      <c r="AXJ157" s="21"/>
      <c r="AXK157" s="21"/>
      <c r="AXL157" s="21"/>
      <c r="AXM157" s="21"/>
      <c r="AXN157" s="21"/>
      <c r="AXO157" s="21"/>
      <c r="AXP157" s="21"/>
      <c r="AXQ157" s="21"/>
      <c r="AXR157" s="21"/>
      <c r="AXS157" s="21"/>
      <c r="AXT157" s="21"/>
      <c r="AXU157" s="21"/>
      <c r="AXV157" s="21"/>
      <c r="AXW157" s="21"/>
      <c r="AXX157" s="21"/>
      <c r="AXY157" s="21"/>
      <c r="AXZ157" s="21"/>
      <c r="AYA157" s="21"/>
      <c r="AYB157" s="21"/>
      <c r="AYC157" s="21"/>
      <c r="AYD157" s="21"/>
      <c r="AYE157" s="21"/>
      <c r="AYF157" s="21"/>
      <c r="AYG157" s="21"/>
      <c r="AYH157" s="21"/>
      <c r="AYI157" s="21"/>
      <c r="AYJ157" s="21"/>
      <c r="AYK157" s="21"/>
      <c r="AYL157" s="21"/>
      <c r="AYM157" s="21"/>
      <c r="AYN157" s="21"/>
      <c r="AYO157" s="21"/>
      <c r="AYP157" s="21"/>
      <c r="AYQ157" s="21"/>
      <c r="AYR157" s="21"/>
      <c r="AYS157" s="21"/>
      <c r="AYT157" s="21"/>
      <c r="AYU157" s="21"/>
      <c r="AYV157" s="21"/>
      <c r="AYW157" s="21"/>
      <c r="AYX157" s="21"/>
      <c r="AYY157" s="21"/>
      <c r="AYZ157" s="21"/>
      <c r="AZA157" s="21"/>
      <c r="AZB157" s="21"/>
      <c r="AZC157" s="21"/>
      <c r="AZD157" s="21"/>
      <c r="AZE157" s="21"/>
      <c r="AZF157" s="21"/>
      <c r="AZG157" s="21"/>
      <c r="AZH157" s="21"/>
      <c r="AZI157" s="21"/>
      <c r="AZJ157" s="21"/>
      <c r="AZK157" s="21"/>
      <c r="AZL157" s="21"/>
      <c r="AZM157" s="21"/>
      <c r="AZN157" s="21"/>
      <c r="AZO157" s="21"/>
      <c r="AZP157" s="21"/>
      <c r="AZQ157" s="21"/>
      <c r="AZR157" s="21"/>
      <c r="AZS157" s="21"/>
      <c r="AZT157" s="21"/>
      <c r="AZU157" s="21"/>
      <c r="AZV157" s="21"/>
      <c r="AZW157" s="21"/>
      <c r="AZX157" s="21"/>
      <c r="AZY157" s="21"/>
      <c r="AZZ157" s="21"/>
      <c r="BAA157" s="21"/>
      <c r="BAB157" s="21"/>
      <c r="BAC157" s="21"/>
      <c r="BAD157" s="21"/>
      <c r="BAE157" s="21"/>
      <c r="BAF157" s="21"/>
      <c r="BAG157" s="21"/>
      <c r="BAH157" s="21"/>
      <c r="BAI157" s="21"/>
      <c r="BAJ157" s="21"/>
      <c r="BAK157" s="21"/>
      <c r="BAL157" s="21"/>
      <c r="BAM157" s="21"/>
      <c r="BAN157" s="21"/>
      <c r="BAO157" s="21"/>
      <c r="BAP157" s="21"/>
      <c r="BAQ157" s="21"/>
      <c r="BAR157" s="21"/>
      <c r="BAS157" s="21"/>
      <c r="BAT157" s="21"/>
      <c r="BAU157" s="21"/>
      <c r="BAV157" s="21"/>
      <c r="BAW157" s="21"/>
      <c r="BAX157" s="21"/>
      <c r="BAY157" s="21"/>
      <c r="BAZ157" s="21"/>
      <c r="BBA157" s="21"/>
      <c r="BBB157" s="21"/>
      <c r="BBC157" s="21"/>
      <c r="BBD157" s="21"/>
      <c r="BBE157" s="21"/>
      <c r="BBF157" s="21"/>
      <c r="BBG157" s="21"/>
      <c r="BBH157" s="21"/>
      <c r="BBI157" s="21"/>
      <c r="BBJ157" s="21"/>
      <c r="BBK157" s="21"/>
      <c r="BBL157" s="21"/>
      <c r="BBM157" s="21"/>
      <c r="BBN157" s="21"/>
      <c r="BBO157" s="21"/>
      <c r="BBP157" s="21"/>
      <c r="BBQ157" s="21"/>
      <c r="BBR157" s="21"/>
      <c r="BBS157" s="21"/>
      <c r="BBT157" s="21"/>
      <c r="BBU157" s="21"/>
      <c r="BBV157" s="21"/>
      <c r="BBW157" s="21"/>
      <c r="BBX157" s="21"/>
      <c r="BBY157" s="21"/>
      <c r="BBZ157" s="21"/>
      <c r="BCA157" s="21"/>
      <c r="BCB157" s="21"/>
      <c r="BCC157" s="21"/>
      <c r="BCD157" s="21"/>
      <c r="BCE157" s="21"/>
      <c r="BCF157" s="21"/>
      <c r="BCG157" s="21"/>
      <c r="BCH157" s="21"/>
      <c r="BCI157" s="21"/>
      <c r="BCJ157" s="21"/>
      <c r="BCK157" s="21"/>
      <c r="BCL157" s="21"/>
      <c r="BCM157" s="21"/>
      <c r="BCN157" s="21"/>
      <c r="BCO157" s="21"/>
      <c r="BCP157" s="21"/>
      <c r="BCQ157" s="21"/>
      <c r="BCR157" s="21"/>
      <c r="BCS157" s="21"/>
      <c r="BCT157" s="21"/>
      <c r="BCU157" s="21"/>
      <c r="BCV157" s="21"/>
      <c r="BCW157" s="21"/>
      <c r="BCX157" s="21"/>
      <c r="BCY157" s="21"/>
      <c r="BCZ157" s="21"/>
      <c r="BDA157" s="21"/>
      <c r="BDB157" s="21"/>
      <c r="BDC157" s="21"/>
      <c r="BDD157" s="21"/>
      <c r="BDE157" s="21"/>
      <c r="BDF157" s="21"/>
      <c r="BDG157" s="21"/>
      <c r="BDH157" s="21"/>
      <c r="BDI157" s="21"/>
      <c r="BDJ157" s="21"/>
      <c r="BDK157" s="21"/>
      <c r="BDL157" s="21"/>
      <c r="BDM157" s="21"/>
      <c r="BDN157" s="21"/>
      <c r="BDO157" s="21"/>
      <c r="BDP157" s="21"/>
      <c r="BDQ157" s="21"/>
      <c r="BDR157" s="21"/>
      <c r="BDS157" s="21"/>
      <c r="BDT157" s="21"/>
      <c r="BDU157" s="21"/>
      <c r="BDV157" s="21"/>
      <c r="BDW157" s="21"/>
      <c r="BDX157" s="21"/>
      <c r="BDY157" s="21"/>
      <c r="BDZ157" s="21"/>
      <c r="BEA157" s="21"/>
      <c r="BEB157" s="21"/>
      <c r="BEC157" s="21"/>
      <c r="BED157" s="21"/>
      <c r="BEE157" s="21"/>
      <c r="BEF157" s="21"/>
      <c r="BEG157" s="21"/>
      <c r="BEH157" s="21"/>
      <c r="BEI157" s="21"/>
      <c r="BEJ157" s="21"/>
      <c r="BEK157" s="21"/>
      <c r="BEL157" s="21"/>
      <c r="BEM157" s="21"/>
      <c r="BEN157" s="21"/>
      <c r="BEO157" s="21"/>
      <c r="BEP157" s="21"/>
      <c r="BEQ157" s="21"/>
      <c r="BER157" s="21"/>
      <c r="BES157" s="21"/>
      <c r="BET157" s="21"/>
      <c r="BEU157" s="21"/>
      <c r="BEV157" s="21"/>
      <c r="BEW157" s="21"/>
      <c r="BEX157" s="21"/>
      <c r="BEY157" s="21"/>
      <c r="BEZ157" s="21"/>
      <c r="BFA157" s="21"/>
      <c r="BFB157" s="21"/>
      <c r="BFC157" s="21"/>
      <c r="BFD157" s="21"/>
      <c r="BFE157" s="21"/>
      <c r="BFF157" s="21"/>
      <c r="BFG157" s="21"/>
      <c r="BFH157" s="21"/>
      <c r="BFI157" s="21"/>
      <c r="BFJ157" s="21"/>
      <c r="BFK157" s="21"/>
      <c r="BFL157" s="21"/>
      <c r="BFM157" s="21"/>
      <c r="BFN157" s="21"/>
      <c r="BFO157" s="21"/>
      <c r="BFP157" s="21"/>
      <c r="BFQ157" s="21"/>
      <c r="BFR157" s="21"/>
      <c r="BFS157" s="21"/>
      <c r="BFT157" s="21"/>
      <c r="BFU157" s="21"/>
      <c r="BFV157" s="21"/>
      <c r="BFW157" s="21"/>
      <c r="BFX157" s="21"/>
      <c r="BFY157" s="21"/>
      <c r="BFZ157" s="21"/>
      <c r="BGA157" s="21"/>
      <c r="BGB157" s="21"/>
      <c r="BGC157" s="21"/>
      <c r="BGD157" s="21"/>
      <c r="BGE157" s="21"/>
      <c r="BGF157" s="21"/>
      <c r="BGG157" s="21"/>
      <c r="BGH157" s="21"/>
      <c r="BGI157" s="21"/>
      <c r="BGJ157" s="21"/>
      <c r="BGK157" s="21"/>
      <c r="BGL157" s="21"/>
      <c r="BGM157" s="21"/>
      <c r="BGN157" s="21"/>
      <c r="BGO157" s="21"/>
      <c r="BGP157" s="21"/>
      <c r="BGQ157" s="21"/>
      <c r="BGR157" s="21"/>
      <c r="BGS157" s="21"/>
      <c r="BGT157" s="21"/>
      <c r="BGU157" s="21"/>
      <c r="BGV157" s="21"/>
      <c r="BGW157" s="21"/>
      <c r="BGX157" s="21"/>
      <c r="BGY157" s="21"/>
      <c r="BGZ157" s="21"/>
      <c r="BHA157" s="21"/>
      <c r="BHB157" s="21"/>
      <c r="BHC157" s="21"/>
      <c r="BHD157" s="21"/>
      <c r="BHE157" s="21"/>
      <c r="BHF157" s="21"/>
      <c r="BHG157" s="21"/>
      <c r="BHH157" s="21"/>
      <c r="BHI157" s="21"/>
      <c r="BHJ157" s="21"/>
      <c r="BHK157" s="21"/>
      <c r="BHL157" s="21"/>
      <c r="BHM157" s="21"/>
      <c r="BHN157" s="21"/>
      <c r="BHO157" s="21"/>
      <c r="BHP157" s="21"/>
      <c r="BHQ157" s="21"/>
      <c r="BHR157" s="21"/>
      <c r="BHS157" s="21"/>
      <c r="BHT157" s="21"/>
      <c r="BHU157" s="21"/>
      <c r="BHV157" s="21"/>
      <c r="BHW157" s="21"/>
      <c r="BHX157" s="21"/>
      <c r="BHY157" s="21"/>
      <c r="BHZ157" s="21"/>
      <c r="BIA157" s="21"/>
      <c r="BIB157" s="21"/>
      <c r="BIC157" s="21"/>
      <c r="BID157" s="21"/>
      <c r="BIE157" s="21"/>
      <c r="BIF157" s="21"/>
      <c r="BIG157" s="21"/>
      <c r="BIH157" s="21"/>
      <c r="BII157" s="21"/>
      <c r="BIJ157" s="21"/>
      <c r="BIK157" s="21"/>
      <c r="BIL157" s="21"/>
      <c r="BIM157" s="21"/>
      <c r="BIN157" s="21"/>
      <c r="BIO157" s="21"/>
      <c r="BIP157" s="21"/>
      <c r="BIQ157" s="21"/>
      <c r="BIR157" s="21"/>
      <c r="BIS157" s="21"/>
      <c r="BIT157" s="21"/>
      <c r="BIU157" s="21"/>
      <c r="BIV157" s="21"/>
      <c r="BIW157" s="21"/>
      <c r="BIX157" s="21"/>
      <c r="BIY157" s="21"/>
      <c r="BIZ157" s="21"/>
      <c r="BJA157" s="21"/>
      <c r="BJB157" s="21"/>
      <c r="BJC157" s="21"/>
      <c r="BJD157" s="21"/>
      <c r="BJE157" s="21"/>
      <c r="BJF157" s="21"/>
      <c r="BJG157" s="21"/>
      <c r="BJH157" s="21"/>
      <c r="BJI157" s="21"/>
      <c r="BJJ157" s="21"/>
      <c r="BJK157" s="21"/>
      <c r="BJL157" s="21"/>
      <c r="BJM157" s="21"/>
      <c r="BJN157" s="21"/>
      <c r="BJO157" s="21"/>
      <c r="BJP157" s="21"/>
      <c r="BJQ157" s="21"/>
      <c r="BJR157" s="21"/>
      <c r="BJS157" s="21"/>
      <c r="BJT157" s="21"/>
      <c r="BJU157" s="21"/>
      <c r="BJV157" s="21"/>
      <c r="BJW157" s="21"/>
      <c r="BJX157" s="21"/>
      <c r="BJY157" s="21"/>
      <c r="BJZ157" s="21"/>
      <c r="BKA157" s="21"/>
      <c r="BKB157" s="21"/>
      <c r="BKC157" s="21"/>
      <c r="BKD157" s="21"/>
      <c r="BKE157" s="21"/>
      <c r="BKF157" s="21"/>
      <c r="BKG157" s="21"/>
      <c r="BKH157" s="21"/>
      <c r="BKI157" s="21"/>
      <c r="BKJ157" s="21"/>
      <c r="BKK157" s="21"/>
      <c r="BKL157" s="21"/>
      <c r="BKM157" s="21"/>
      <c r="BKN157" s="21"/>
      <c r="BKO157" s="21"/>
      <c r="BKP157" s="21"/>
      <c r="BKQ157" s="21"/>
      <c r="BKR157" s="21"/>
      <c r="BKS157" s="21"/>
      <c r="BKT157" s="21"/>
      <c r="BKU157" s="21"/>
      <c r="BKV157" s="21"/>
      <c r="BKW157" s="21"/>
      <c r="BKX157" s="21"/>
      <c r="BKY157" s="21"/>
      <c r="BKZ157" s="21"/>
      <c r="BLA157" s="21"/>
      <c r="BLB157" s="21"/>
      <c r="BLC157" s="21"/>
      <c r="BLD157" s="21"/>
      <c r="BLE157" s="21"/>
      <c r="BLF157" s="21"/>
      <c r="BLG157" s="21"/>
      <c r="BLH157" s="21"/>
      <c r="BLI157" s="21"/>
      <c r="BLJ157" s="21"/>
      <c r="BLK157" s="21"/>
      <c r="BLL157" s="21"/>
      <c r="BLM157" s="21"/>
      <c r="BLN157" s="21"/>
      <c r="BLO157" s="21"/>
      <c r="BLP157" s="21"/>
      <c r="BLQ157" s="21"/>
      <c r="BLR157" s="21"/>
      <c r="BLS157" s="21"/>
      <c r="BLT157" s="21"/>
      <c r="BLU157" s="21"/>
      <c r="BLV157" s="21"/>
      <c r="BLW157" s="21"/>
      <c r="BLX157" s="21"/>
      <c r="BLY157" s="21"/>
      <c r="BLZ157" s="21"/>
      <c r="BMA157" s="21"/>
      <c r="BMB157" s="21"/>
      <c r="BMC157" s="21"/>
      <c r="BMD157" s="21"/>
      <c r="BME157" s="21"/>
      <c r="BMF157" s="21"/>
      <c r="BMG157" s="21"/>
      <c r="BMH157" s="21"/>
      <c r="BMI157" s="21"/>
      <c r="BMJ157" s="21"/>
      <c r="BMK157" s="21"/>
      <c r="BML157" s="21"/>
      <c r="BMM157" s="21"/>
      <c r="BMN157" s="21"/>
      <c r="BMO157" s="21"/>
      <c r="BMP157" s="21"/>
      <c r="BMQ157" s="21"/>
      <c r="BMR157" s="21"/>
      <c r="BMS157" s="21"/>
      <c r="BMT157" s="21"/>
      <c r="BMU157" s="21"/>
      <c r="BMV157" s="21"/>
      <c r="BMW157" s="21"/>
      <c r="BMX157" s="21"/>
      <c r="BMY157" s="21"/>
      <c r="BMZ157" s="21"/>
      <c r="BNA157" s="21"/>
      <c r="BNB157" s="21"/>
      <c r="BNC157" s="21"/>
      <c r="BND157" s="21"/>
      <c r="BNE157" s="21"/>
      <c r="BNF157" s="21"/>
      <c r="BNG157" s="21"/>
      <c r="BNH157" s="21"/>
      <c r="BNI157" s="21"/>
      <c r="BNJ157" s="21"/>
      <c r="BNK157" s="21"/>
      <c r="BNL157" s="21"/>
      <c r="BNM157" s="21"/>
      <c r="BNN157" s="21"/>
      <c r="BNO157" s="21"/>
      <c r="BNP157" s="21"/>
      <c r="BNQ157" s="21"/>
      <c r="BNR157" s="21"/>
      <c r="BNS157" s="21"/>
      <c r="BNT157" s="21"/>
      <c r="BNU157" s="21"/>
      <c r="BNV157" s="21"/>
      <c r="BNW157" s="21"/>
      <c r="BNX157" s="21"/>
      <c r="BNY157" s="21"/>
      <c r="BNZ157" s="21"/>
      <c r="BOA157" s="21"/>
      <c r="BOB157" s="21"/>
      <c r="BOC157" s="21"/>
      <c r="BOD157" s="21"/>
      <c r="BOE157" s="21"/>
      <c r="BOF157" s="21"/>
      <c r="BOG157" s="21"/>
      <c r="BOH157" s="21"/>
      <c r="BOI157" s="21"/>
      <c r="BOJ157" s="21"/>
      <c r="BOK157" s="21"/>
      <c r="BOL157" s="21"/>
      <c r="BOM157" s="21"/>
      <c r="BON157" s="21"/>
      <c r="BOO157" s="21"/>
      <c r="BOP157" s="21"/>
      <c r="BOQ157" s="21"/>
      <c r="BOR157" s="21"/>
      <c r="BOS157" s="21"/>
      <c r="BOT157" s="21"/>
      <c r="BOU157" s="21"/>
      <c r="BOV157" s="21"/>
      <c r="BOW157" s="21"/>
      <c r="BOX157" s="21"/>
      <c r="BOY157" s="21"/>
      <c r="BOZ157" s="21"/>
      <c r="BPA157" s="21"/>
      <c r="BPB157" s="21"/>
      <c r="BPC157" s="21"/>
      <c r="BPD157" s="21"/>
      <c r="BPE157" s="21"/>
      <c r="BPF157" s="21"/>
      <c r="BPG157" s="21"/>
      <c r="BPH157" s="21"/>
      <c r="BPI157" s="21"/>
      <c r="BPJ157" s="21"/>
      <c r="BPK157" s="21"/>
      <c r="BPL157" s="21"/>
      <c r="BPM157" s="21"/>
      <c r="BPN157" s="21"/>
      <c r="BPO157" s="21"/>
      <c r="BPP157" s="21"/>
      <c r="BPQ157" s="21"/>
      <c r="BPR157" s="21"/>
      <c r="BPS157" s="21"/>
      <c r="BPT157" s="21"/>
      <c r="BPU157" s="21"/>
      <c r="BPV157" s="21"/>
      <c r="BPW157" s="21"/>
      <c r="BPX157" s="21"/>
      <c r="BPY157" s="21"/>
      <c r="BPZ157" s="21"/>
      <c r="BQA157" s="21"/>
      <c r="BQB157" s="21"/>
      <c r="BQC157" s="21"/>
      <c r="BQD157" s="21"/>
      <c r="BQE157" s="21"/>
      <c r="BQF157" s="21"/>
      <c r="BQG157" s="21"/>
      <c r="BQH157" s="21"/>
      <c r="BQI157" s="21"/>
      <c r="BQJ157" s="21"/>
      <c r="BQK157" s="21"/>
      <c r="BQL157" s="21"/>
      <c r="BQM157" s="21"/>
      <c r="BQN157" s="21"/>
      <c r="BQO157" s="21"/>
      <c r="BQP157" s="21"/>
      <c r="BQQ157" s="21"/>
      <c r="BQR157" s="21"/>
      <c r="BQS157" s="21"/>
      <c r="BQT157" s="21"/>
      <c r="BQU157" s="21"/>
      <c r="BQV157" s="21"/>
      <c r="BQW157" s="21"/>
      <c r="BQX157" s="21"/>
      <c r="BQY157" s="21"/>
      <c r="BQZ157" s="21"/>
      <c r="BRA157" s="21"/>
      <c r="BRB157" s="21"/>
      <c r="BRC157" s="21"/>
      <c r="BRD157" s="21"/>
      <c r="BRE157" s="21"/>
      <c r="BRF157" s="21"/>
      <c r="BRG157" s="21"/>
      <c r="BRH157" s="21"/>
      <c r="BRI157" s="21"/>
      <c r="BRJ157" s="21"/>
      <c r="BRK157" s="21"/>
      <c r="BRL157" s="21"/>
      <c r="BRM157" s="21"/>
      <c r="BRN157" s="21"/>
      <c r="BRO157" s="21"/>
      <c r="BRP157" s="21"/>
      <c r="BRQ157" s="21"/>
      <c r="BRR157" s="21"/>
      <c r="BRS157" s="21"/>
      <c r="BRT157" s="21"/>
      <c r="BRU157" s="21"/>
      <c r="BRV157" s="21"/>
      <c r="BRW157" s="21"/>
      <c r="BRX157" s="21"/>
      <c r="BRY157" s="21"/>
      <c r="BRZ157" s="21"/>
      <c r="BSA157" s="21"/>
      <c r="BSB157" s="21"/>
      <c r="BSC157" s="21"/>
      <c r="BSD157" s="21"/>
      <c r="BSE157" s="21"/>
      <c r="BSF157" s="21"/>
      <c r="BSG157" s="21"/>
      <c r="BSH157" s="21"/>
      <c r="BSI157" s="21"/>
      <c r="BSJ157" s="21"/>
      <c r="BSK157" s="21"/>
      <c r="BSL157" s="21"/>
      <c r="BSM157" s="21"/>
      <c r="BSN157" s="21"/>
      <c r="BSO157" s="21"/>
      <c r="BSP157" s="21"/>
      <c r="BSQ157" s="21"/>
      <c r="BSR157" s="21"/>
      <c r="BSS157" s="21"/>
      <c r="BST157" s="21"/>
      <c r="BSU157" s="21"/>
      <c r="BSV157" s="21"/>
      <c r="BSW157" s="21"/>
      <c r="BSX157" s="21"/>
      <c r="BSY157" s="21"/>
      <c r="BSZ157" s="21"/>
      <c r="BTA157" s="21"/>
      <c r="BTB157" s="21"/>
      <c r="BTC157" s="21"/>
      <c r="BTD157" s="21"/>
      <c r="BTE157" s="21"/>
      <c r="BTF157" s="21"/>
      <c r="BTG157" s="21"/>
      <c r="BTH157" s="21"/>
      <c r="BTI157" s="21"/>
      <c r="BTJ157" s="21"/>
      <c r="BTK157" s="21"/>
      <c r="BTL157" s="21"/>
      <c r="BTM157" s="21"/>
      <c r="BTN157" s="21"/>
      <c r="BTO157" s="21"/>
      <c r="BTP157" s="21"/>
      <c r="BTQ157" s="21"/>
      <c r="BTR157" s="21"/>
      <c r="BTS157" s="21"/>
      <c r="BTT157" s="21"/>
      <c r="BTU157" s="21"/>
      <c r="BTV157" s="21"/>
      <c r="BTW157" s="21"/>
      <c r="BTX157" s="21"/>
      <c r="BTY157" s="21"/>
      <c r="BTZ157" s="21"/>
      <c r="BUA157" s="21"/>
      <c r="BUB157" s="21"/>
      <c r="BUC157" s="21"/>
      <c r="BUD157" s="21"/>
      <c r="BUE157" s="21"/>
      <c r="BUF157" s="21"/>
      <c r="BUG157" s="21"/>
      <c r="BUH157" s="21"/>
      <c r="BUI157" s="21"/>
      <c r="BUJ157" s="21"/>
      <c r="BUK157" s="21"/>
      <c r="BUL157" s="21"/>
      <c r="BUM157" s="21"/>
      <c r="BUN157" s="21"/>
      <c r="BUO157" s="21"/>
      <c r="BUP157" s="21"/>
      <c r="BUQ157" s="21"/>
      <c r="BUR157" s="21"/>
      <c r="BUS157" s="21"/>
      <c r="BUT157" s="21"/>
      <c r="BUU157" s="21"/>
      <c r="BUV157" s="21"/>
      <c r="BUW157" s="21"/>
      <c r="BUX157" s="21"/>
      <c r="BUY157" s="21"/>
      <c r="BUZ157" s="21"/>
      <c r="BVA157" s="21"/>
      <c r="BVB157" s="21"/>
      <c r="BVC157" s="21"/>
      <c r="BVD157" s="21"/>
      <c r="BVE157" s="21"/>
      <c r="BVF157" s="21"/>
      <c r="BVG157" s="21"/>
      <c r="BVH157" s="21"/>
      <c r="BVI157" s="21"/>
      <c r="BVJ157" s="21"/>
      <c r="BVK157" s="21"/>
      <c r="BVL157" s="21"/>
      <c r="BVM157" s="21"/>
      <c r="BVN157" s="21"/>
      <c r="BVO157" s="21"/>
      <c r="BVP157" s="21"/>
      <c r="BVQ157" s="21"/>
      <c r="BVR157" s="21"/>
      <c r="BVS157" s="21"/>
      <c r="BVT157" s="21"/>
      <c r="BVU157" s="21"/>
      <c r="BVV157" s="21"/>
      <c r="BVW157" s="21"/>
      <c r="BVX157" s="21"/>
      <c r="BVY157" s="21"/>
      <c r="BVZ157" s="21"/>
      <c r="BWA157" s="21"/>
      <c r="BWB157" s="21"/>
      <c r="BWC157" s="21"/>
      <c r="BWD157" s="21"/>
      <c r="BWE157" s="21"/>
      <c r="BWF157" s="21"/>
      <c r="BWG157" s="21"/>
      <c r="BWH157" s="21"/>
      <c r="BWI157" s="21"/>
      <c r="BWJ157" s="21"/>
      <c r="BWK157" s="21"/>
      <c r="BWL157" s="21"/>
      <c r="BWM157" s="21"/>
      <c r="BWN157" s="21"/>
      <c r="BWO157" s="21"/>
      <c r="BWP157" s="21"/>
      <c r="BWQ157" s="21"/>
      <c r="BWR157" s="21"/>
      <c r="BWS157" s="21"/>
      <c r="BWT157" s="21"/>
      <c r="BWU157" s="21"/>
      <c r="BWV157" s="21"/>
      <c r="BWW157" s="21"/>
      <c r="BWX157" s="21"/>
      <c r="BWY157" s="21"/>
      <c r="BWZ157" s="21"/>
      <c r="BXA157" s="21"/>
      <c r="BXB157" s="21"/>
      <c r="BXC157" s="21"/>
      <c r="BXD157" s="21"/>
      <c r="BXE157" s="21"/>
      <c r="BXF157" s="21"/>
      <c r="BXG157" s="21"/>
      <c r="BXH157" s="21"/>
      <c r="BXI157" s="21"/>
      <c r="BXJ157" s="21"/>
      <c r="BXK157" s="21"/>
      <c r="BXL157" s="21"/>
      <c r="BXM157" s="21"/>
      <c r="BXN157" s="21"/>
      <c r="BXO157" s="21"/>
      <c r="BXP157" s="21"/>
      <c r="BXQ157" s="21"/>
      <c r="BXR157" s="21"/>
      <c r="BXS157" s="21"/>
      <c r="BXT157" s="21"/>
      <c r="BXU157" s="21"/>
      <c r="BXV157" s="21"/>
      <c r="BXW157" s="21"/>
      <c r="BXX157" s="21"/>
      <c r="BXY157" s="21"/>
      <c r="BXZ157" s="21"/>
      <c r="BYA157" s="21"/>
      <c r="BYB157" s="21"/>
      <c r="BYC157" s="21"/>
      <c r="BYD157" s="21"/>
      <c r="BYE157" s="21"/>
      <c r="BYF157" s="21"/>
      <c r="BYG157" s="21"/>
      <c r="BYH157" s="21"/>
      <c r="BYI157" s="21"/>
      <c r="BYJ157" s="21"/>
      <c r="BYK157" s="21"/>
      <c r="BYL157" s="21"/>
      <c r="BYM157" s="21"/>
      <c r="BYN157" s="21"/>
      <c r="BYO157" s="21"/>
      <c r="BYP157" s="21"/>
      <c r="BYQ157" s="21"/>
      <c r="BYR157" s="21"/>
      <c r="BYS157" s="21"/>
      <c r="BYT157" s="21"/>
      <c r="BYU157" s="21"/>
      <c r="BYV157" s="21"/>
      <c r="BYW157" s="21"/>
      <c r="BYX157" s="21"/>
      <c r="BYY157" s="21"/>
      <c r="BYZ157" s="21"/>
      <c r="BZA157" s="21"/>
      <c r="BZB157" s="21"/>
      <c r="BZC157" s="21"/>
      <c r="BZD157" s="21"/>
      <c r="BZE157" s="21"/>
      <c r="BZF157" s="21"/>
      <c r="BZG157" s="21"/>
      <c r="BZH157" s="21"/>
      <c r="BZI157" s="21"/>
      <c r="BZJ157" s="21"/>
      <c r="BZK157" s="21"/>
      <c r="BZL157" s="21"/>
      <c r="BZM157" s="21"/>
      <c r="BZN157" s="21"/>
      <c r="BZO157" s="21"/>
      <c r="BZP157" s="21"/>
      <c r="BZQ157" s="21"/>
      <c r="BZR157" s="21"/>
      <c r="BZS157" s="21"/>
      <c r="BZT157" s="21"/>
      <c r="BZU157" s="21"/>
      <c r="BZV157" s="21"/>
      <c r="BZW157" s="21"/>
      <c r="BZX157" s="21"/>
      <c r="BZY157" s="21"/>
      <c r="BZZ157" s="21"/>
      <c r="CAA157" s="21"/>
      <c r="CAB157" s="21"/>
      <c r="CAC157" s="21"/>
      <c r="CAD157" s="21"/>
      <c r="CAE157" s="21"/>
      <c r="CAF157" s="21"/>
      <c r="CAG157" s="21"/>
      <c r="CAH157" s="21"/>
      <c r="CAI157" s="21"/>
      <c r="CAJ157" s="21"/>
      <c r="CAK157" s="21"/>
      <c r="CAL157" s="21"/>
      <c r="CAM157" s="21"/>
      <c r="CAN157" s="21"/>
      <c r="CAO157" s="21"/>
      <c r="CAP157" s="21"/>
      <c r="CAQ157" s="21"/>
      <c r="CAR157" s="21"/>
      <c r="CAS157" s="21"/>
      <c r="CAT157" s="21"/>
      <c r="CAU157" s="21"/>
      <c r="CAV157" s="21"/>
      <c r="CAW157" s="21"/>
      <c r="CAX157" s="21"/>
      <c r="CAY157" s="21"/>
      <c r="CAZ157" s="21"/>
      <c r="CBA157" s="21"/>
      <c r="CBB157" s="21"/>
      <c r="CBC157" s="21"/>
      <c r="CBD157" s="21"/>
      <c r="CBE157" s="21"/>
      <c r="CBF157" s="21"/>
      <c r="CBG157" s="21"/>
      <c r="CBH157" s="21"/>
      <c r="CBI157" s="21"/>
      <c r="CBJ157" s="21"/>
      <c r="CBK157" s="21"/>
      <c r="CBL157" s="21"/>
      <c r="CBM157" s="21"/>
      <c r="CBN157" s="21"/>
      <c r="CBO157" s="21"/>
      <c r="CBP157" s="21"/>
      <c r="CBQ157" s="21"/>
      <c r="CBR157" s="21"/>
      <c r="CBS157" s="21"/>
      <c r="CBT157" s="21"/>
      <c r="CBU157" s="21"/>
      <c r="CBV157" s="21"/>
      <c r="CBW157" s="21"/>
      <c r="CBX157" s="21"/>
      <c r="CBY157" s="21"/>
      <c r="CBZ157" s="21"/>
      <c r="CCA157" s="21"/>
      <c r="CCB157" s="21"/>
      <c r="CCC157" s="21"/>
      <c r="CCD157" s="21"/>
      <c r="CCE157" s="21"/>
      <c r="CCF157" s="21"/>
      <c r="CCG157" s="21"/>
      <c r="CCH157" s="21"/>
      <c r="CCI157" s="21"/>
      <c r="CCJ157" s="21"/>
      <c r="CCK157" s="21"/>
      <c r="CCL157" s="21"/>
      <c r="CCM157" s="21"/>
      <c r="CCN157" s="21"/>
      <c r="CCO157" s="21"/>
      <c r="CCP157" s="21"/>
      <c r="CCQ157" s="21"/>
      <c r="CCR157" s="21"/>
      <c r="CCS157" s="21"/>
      <c r="CCT157" s="21"/>
      <c r="CCU157" s="21"/>
      <c r="CCV157" s="21"/>
      <c r="CCW157" s="21"/>
      <c r="CCX157" s="21"/>
      <c r="CCY157" s="21"/>
      <c r="CCZ157" s="21"/>
      <c r="CDA157" s="21"/>
      <c r="CDB157" s="21"/>
      <c r="CDC157" s="21"/>
      <c r="CDD157" s="21"/>
      <c r="CDE157" s="21"/>
      <c r="CDF157" s="21"/>
      <c r="CDG157" s="21"/>
      <c r="CDH157" s="21"/>
      <c r="CDI157" s="21"/>
      <c r="CDJ157" s="21"/>
      <c r="CDK157" s="21"/>
      <c r="CDL157" s="21"/>
      <c r="CDM157" s="21"/>
      <c r="CDN157" s="21"/>
      <c r="CDO157" s="21"/>
      <c r="CDP157" s="21"/>
      <c r="CDQ157" s="21"/>
      <c r="CDR157" s="21"/>
      <c r="CDS157" s="21"/>
      <c r="CDT157" s="21"/>
      <c r="CDU157" s="21"/>
      <c r="CDV157" s="21"/>
      <c r="CDW157" s="21"/>
      <c r="CDX157" s="21"/>
      <c r="CDY157" s="21"/>
      <c r="CDZ157" s="21"/>
      <c r="CEA157" s="21"/>
      <c r="CEB157" s="21"/>
      <c r="CEC157" s="21"/>
      <c r="CED157" s="21"/>
      <c r="CEE157" s="21"/>
      <c r="CEF157" s="21"/>
      <c r="CEG157" s="21"/>
      <c r="CEH157" s="21"/>
      <c r="CEI157" s="21"/>
      <c r="CEJ157" s="21"/>
      <c r="CEK157" s="21"/>
      <c r="CEL157" s="21"/>
      <c r="CEM157" s="21"/>
      <c r="CEN157" s="21"/>
      <c r="CEO157" s="21"/>
      <c r="CEP157" s="21"/>
      <c r="CEQ157" s="21"/>
      <c r="CER157" s="21"/>
      <c r="CES157" s="21"/>
      <c r="CET157" s="21"/>
      <c r="CEU157" s="21"/>
      <c r="CEV157" s="21"/>
      <c r="CEW157" s="21"/>
      <c r="CEX157" s="21"/>
      <c r="CEY157" s="21"/>
      <c r="CEZ157" s="21"/>
      <c r="CFA157" s="21"/>
      <c r="CFB157" s="21"/>
      <c r="CFC157" s="21"/>
      <c r="CFD157" s="21"/>
      <c r="CFE157" s="21"/>
      <c r="CFF157" s="21"/>
      <c r="CFG157" s="21"/>
      <c r="CFH157" s="21"/>
      <c r="CFI157" s="21"/>
      <c r="CFJ157" s="21"/>
      <c r="CFK157" s="21"/>
      <c r="CFL157" s="21"/>
      <c r="CFM157" s="21"/>
      <c r="CFN157" s="21"/>
      <c r="CFO157" s="21"/>
      <c r="CFP157" s="21"/>
      <c r="CFQ157" s="21"/>
      <c r="CFR157" s="21"/>
      <c r="CFS157" s="21"/>
      <c r="CFT157" s="21"/>
      <c r="CFU157" s="21"/>
      <c r="CFV157" s="21"/>
      <c r="CFW157" s="21"/>
      <c r="CFX157" s="21"/>
      <c r="CFY157" s="21"/>
      <c r="CFZ157" s="21"/>
      <c r="CGA157" s="21"/>
      <c r="CGB157" s="21"/>
      <c r="CGC157" s="21"/>
      <c r="CGD157" s="21"/>
      <c r="CGE157" s="21"/>
      <c r="CGF157" s="21"/>
      <c r="CGG157" s="21"/>
      <c r="CGH157" s="21"/>
      <c r="CGI157" s="21"/>
      <c r="CGJ157" s="21"/>
      <c r="CGK157" s="21"/>
      <c r="CGL157" s="21"/>
      <c r="CGM157" s="21"/>
      <c r="CGN157" s="21"/>
      <c r="CGO157" s="21"/>
      <c r="CGP157" s="21"/>
      <c r="CGQ157" s="21"/>
      <c r="CGR157" s="21"/>
      <c r="CGS157" s="21"/>
      <c r="CGT157" s="21"/>
      <c r="CGU157" s="21"/>
      <c r="CGV157" s="21"/>
      <c r="CGW157" s="21"/>
      <c r="CGX157" s="21"/>
      <c r="CGY157" s="21"/>
      <c r="CGZ157" s="21"/>
      <c r="CHA157" s="21"/>
      <c r="CHB157" s="21"/>
      <c r="CHC157" s="21"/>
      <c r="CHD157" s="21"/>
      <c r="CHE157" s="21"/>
      <c r="CHF157" s="21"/>
      <c r="CHG157" s="21"/>
      <c r="CHH157" s="21"/>
      <c r="CHI157" s="21"/>
      <c r="CHJ157" s="21"/>
      <c r="CHK157" s="21"/>
      <c r="CHL157" s="21"/>
      <c r="CHM157" s="21"/>
      <c r="CHN157" s="21"/>
      <c r="CHO157" s="21"/>
      <c r="CHP157" s="21"/>
      <c r="CHQ157" s="21"/>
      <c r="CHR157" s="21"/>
      <c r="CHS157" s="21"/>
      <c r="CHT157" s="21"/>
      <c r="CHU157" s="21"/>
      <c r="CHV157" s="21"/>
      <c r="CHW157" s="21"/>
      <c r="CHX157" s="21"/>
      <c r="CHY157" s="21"/>
      <c r="CHZ157" s="21"/>
      <c r="CIA157" s="21"/>
      <c r="CIB157" s="21"/>
      <c r="CIC157" s="21"/>
      <c r="CID157" s="21"/>
      <c r="CIE157" s="21"/>
      <c r="CIF157" s="21"/>
      <c r="CIG157" s="21"/>
      <c r="CIH157" s="21"/>
      <c r="CII157" s="21"/>
      <c r="CIJ157" s="21"/>
      <c r="CIK157" s="21"/>
      <c r="CIL157" s="21"/>
      <c r="CIM157" s="21"/>
      <c r="CIN157" s="21"/>
      <c r="CIO157" s="21"/>
      <c r="CIP157" s="21"/>
      <c r="CIQ157" s="21"/>
      <c r="CIR157" s="21"/>
      <c r="CIS157" s="21"/>
      <c r="CIT157" s="21"/>
      <c r="CIU157" s="21"/>
      <c r="CIV157" s="21"/>
      <c r="CIW157" s="21"/>
      <c r="CIX157" s="21"/>
      <c r="CIY157" s="21"/>
      <c r="CIZ157" s="21"/>
      <c r="CJA157" s="21"/>
      <c r="CJB157" s="21"/>
      <c r="CJC157" s="21"/>
      <c r="CJD157" s="21"/>
      <c r="CJE157" s="21"/>
      <c r="CJF157" s="21"/>
      <c r="CJG157" s="21"/>
      <c r="CJH157" s="21"/>
      <c r="CJI157" s="21"/>
      <c r="CJJ157" s="21"/>
      <c r="CJK157" s="21"/>
      <c r="CJL157" s="21"/>
      <c r="CJM157" s="21"/>
      <c r="CJN157" s="21"/>
      <c r="CJO157" s="21"/>
      <c r="CJP157" s="21"/>
      <c r="CJQ157" s="21"/>
      <c r="CJR157" s="21"/>
      <c r="CJS157" s="21"/>
      <c r="CJT157" s="21"/>
      <c r="CJU157" s="21"/>
      <c r="CJV157" s="21"/>
      <c r="CJW157" s="21"/>
      <c r="CJX157" s="21"/>
      <c r="CJY157" s="21"/>
      <c r="CJZ157" s="21"/>
      <c r="CKA157" s="21"/>
      <c r="CKB157" s="21"/>
      <c r="CKC157" s="21"/>
      <c r="CKD157" s="21"/>
      <c r="CKE157" s="21"/>
      <c r="CKF157" s="21"/>
      <c r="CKG157" s="21"/>
      <c r="CKH157" s="21"/>
      <c r="CKI157" s="21"/>
      <c r="CKJ157" s="21"/>
      <c r="CKK157" s="21"/>
      <c r="CKL157" s="21"/>
      <c r="CKM157" s="21"/>
      <c r="CKN157" s="21"/>
      <c r="CKO157" s="21"/>
      <c r="CKP157" s="21"/>
      <c r="CKQ157" s="21"/>
      <c r="CKR157" s="21"/>
      <c r="CKS157" s="21"/>
      <c r="CKT157" s="21"/>
      <c r="CKU157" s="21"/>
      <c r="CKV157" s="21"/>
      <c r="CKW157" s="21"/>
      <c r="CKX157" s="21"/>
      <c r="CKY157" s="21"/>
      <c r="CKZ157" s="21"/>
      <c r="CLA157" s="21"/>
      <c r="CLB157" s="21"/>
      <c r="CLC157" s="21"/>
      <c r="CLD157" s="21"/>
      <c r="CLE157" s="21"/>
      <c r="CLF157" s="21"/>
      <c r="CLG157" s="21"/>
      <c r="CLH157" s="21"/>
      <c r="CLI157" s="21"/>
      <c r="CLJ157" s="21"/>
      <c r="CLK157" s="21"/>
      <c r="CLL157" s="21"/>
      <c r="CLM157" s="21"/>
      <c r="CLN157" s="21"/>
      <c r="CLO157" s="21"/>
      <c r="CLP157" s="21"/>
      <c r="CLQ157" s="21"/>
      <c r="CLR157" s="21"/>
      <c r="CLS157" s="21"/>
      <c r="CLT157" s="21"/>
      <c r="CLU157" s="21"/>
      <c r="CLV157" s="21"/>
      <c r="CLW157" s="21"/>
      <c r="CLX157" s="21"/>
      <c r="CLY157" s="21"/>
      <c r="CLZ157" s="21"/>
      <c r="CMA157" s="21"/>
      <c r="CMB157" s="21"/>
      <c r="CMC157" s="21"/>
      <c r="CMD157" s="21"/>
      <c r="CME157" s="21"/>
      <c r="CMF157" s="21"/>
      <c r="CMG157" s="21"/>
      <c r="CMH157" s="21"/>
      <c r="CMI157" s="21"/>
      <c r="CMJ157" s="21"/>
      <c r="CMK157" s="21"/>
      <c r="CML157" s="21"/>
      <c r="CMM157" s="21"/>
      <c r="CMN157" s="21"/>
      <c r="CMO157" s="21"/>
      <c r="CMP157" s="21"/>
      <c r="CMQ157" s="21"/>
      <c r="CMR157" s="21"/>
      <c r="CMS157" s="21"/>
      <c r="CMT157" s="21"/>
      <c r="CMU157" s="21"/>
      <c r="CMV157" s="21"/>
      <c r="CMW157" s="21"/>
      <c r="CMX157" s="21"/>
      <c r="CMY157" s="21"/>
      <c r="CMZ157" s="21"/>
      <c r="CNA157" s="21"/>
      <c r="CNB157" s="21"/>
      <c r="CNC157" s="21"/>
      <c r="CND157" s="21"/>
      <c r="CNE157" s="21"/>
      <c r="CNF157" s="21"/>
      <c r="CNG157" s="21"/>
      <c r="CNH157" s="21"/>
      <c r="CNI157" s="21"/>
      <c r="CNJ157" s="21"/>
      <c r="CNK157" s="21"/>
      <c r="CNL157" s="21"/>
      <c r="CNM157" s="21"/>
      <c r="CNN157" s="21"/>
      <c r="CNO157" s="21"/>
      <c r="CNP157" s="21"/>
      <c r="CNQ157" s="21"/>
      <c r="CNR157" s="21"/>
      <c r="CNS157" s="21"/>
      <c r="CNT157" s="21"/>
      <c r="CNU157" s="21"/>
      <c r="CNV157" s="21"/>
      <c r="CNW157" s="21"/>
      <c r="CNX157" s="21"/>
      <c r="CNY157" s="21"/>
      <c r="CNZ157" s="21"/>
      <c r="COA157" s="21"/>
      <c r="COB157" s="21"/>
      <c r="COC157" s="21"/>
      <c r="COD157" s="21"/>
      <c r="COE157" s="21"/>
      <c r="COF157" s="21"/>
      <c r="COG157" s="21"/>
      <c r="COH157" s="21"/>
      <c r="COI157" s="21"/>
      <c r="COJ157" s="21"/>
      <c r="COK157" s="21"/>
      <c r="COL157" s="21"/>
      <c r="COM157" s="21"/>
      <c r="CON157" s="21"/>
      <c r="COO157" s="21"/>
      <c r="COP157" s="21"/>
      <c r="COQ157" s="21"/>
      <c r="COR157" s="21"/>
      <c r="COS157" s="21"/>
      <c r="COT157" s="21"/>
      <c r="COU157" s="21"/>
      <c r="COV157" s="21"/>
      <c r="COW157" s="21"/>
      <c r="COX157" s="21"/>
      <c r="COY157" s="21"/>
      <c r="COZ157" s="21"/>
      <c r="CPA157" s="21"/>
      <c r="CPB157" s="21"/>
      <c r="CPC157" s="21"/>
      <c r="CPD157" s="21"/>
      <c r="CPE157" s="21"/>
      <c r="CPF157" s="21"/>
      <c r="CPG157" s="21"/>
      <c r="CPH157" s="21"/>
      <c r="CPI157" s="21"/>
      <c r="CPJ157" s="21"/>
      <c r="CPK157" s="21"/>
      <c r="CPL157" s="21"/>
      <c r="CPM157" s="21"/>
      <c r="CPN157" s="21"/>
      <c r="CPO157" s="21"/>
      <c r="CPP157" s="21"/>
      <c r="CPQ157" s="21"/>
      <c r="CPR157" s="21"/>
      <c r="CPS157" s="21"/>
      <c r="CPT157" s="21"/>
      <c r="CPU157" s="21"/>
      <c r="CPV157" s="21"/>
      <c r="CPW157" s="21"/>
      <c r="CPX157" s="21"/>
      <c r="CPY157" s="21"/>
      <c r="CPZ157" s="21"/>
      <c r="CQA157" s="21"/>
      <c r="CQB157" s="21"/>
      <c r="CQC157" s="21"/>
      <c r="CQD157" s="21"/>
      <c r="CQE157" s="21"/>
      <c r="CQF157" s="21"/>
      <c r="CQG157" s="21"/>
      <c r="CQH157" s="21"/>
      <c r="CQI157" s="21"/>
      <c r="CQJ157" s="21"/>
      <c r="CQK157" s="21"/>
      <c r="CQL157" s="21"/>
      <c r="CQM157" s="21"/>
      <c r="CQN157" s="21"/>
      <c r="CQO157" s="21"/>
      <c r="CQP157" s="21"/>
      <c r="CQQ157" s="21"/>
      <c r="CQR157" s="21"/>
      <c r="CQS157" s="21"/>
      <c r="CQT157" s="21"/>
      <c r="CQU157" s="21"/>
      <c r="CQV157" s="21"/>
      <c r="CQW157" s="21"/>
      <c r="CQX157" s="21"/>
      <c r="CQY157" s="21"/>
      <c r="CQZ157" s="21"/>
      <c r="CRA157" s="21"/>
      <c r="CRB157" s="21"/>
      <c r="CRC157" s="21"/>
      <c r="CRD157" s="21"/>
      <c r="CRE157" s="21"/>
      <c r="CRF157" s="21"/>
      <c r="CRG157" s="21"/>
      <c r="CRH157" s="21"/>
      <c r="CRI157" s="21"/>
      <c r="CRJ157" s="21"/>
      <c r="CRK157" s="21"/>
      <c r="CRL157" s="21"/>
      <c r="CRM157" s="21"/>
      <c r="CRN157" s="21"/>
      <c r="CRO157" s="21"/>
      <c r="CRP157" s="21"/>
      <c r="CRQ157" s="21"/>
      <c r="CRR157" s="21"/>
      <c r="CRS157" s="21"/>
      <c r="CRT157" s="21"/>
      <c r="CRU157" s="21"/>
      <c r="CRV157" s="21"/>
      <c r="CRW157" s="21"/>
      <c r="CRX157" s="21"/>
      <c r="CRY157" s="21"/>
      <c r="CRZ157" s="21"/>
      <c r="CSA157" s="21"/>
      <c r="CSB157" s="21"/>
      <c r="CSC157" s="21"/>
      <c r="CSD157" s="21"/>
      <c r="CSE157" s="21"/>
      <c r="CSF157" s="21"/>
      <c r="CSG157" s="21"/>
      <c r="CSH157" s="21"/>
      <c r="CSI157" s="21"/>
      <c r="CSJ157" s="21"/>
      <c r="CSK157" s="21"/>
      <c r="CSL157" s="21"/>
      <c r="CSM157" s="21"/>
      <c r="CSN157" s="21"/>
      <c r="CSO157" s="21"/>
      <c r="CSP157" s="21"/>
      <c r="CSQ157" s="21"/>
      <c r="CSR157" s="21"/>
      <c r="CSS157" s="21"/>
      <c r="CST157" s="21"/>
      <c r="CSU157" s="21"/>
      <c r="CSV157" s="21"/>
      <c r="CSW157" s="21"/>
      <c r="CSX157" s="21"/>
      <c r="CSY157" s="21"/>
      <c r="CSZ157" s="21"/>
      <c r="CTA157" s="21"/>
      <c r="CTB157" s="21"/>
      <c r="CTC157" s="21"/>
      <c r="CTD157" s="21"/>
      <c r="CTE157" s="21"/>
      <c r="CTF157" s="21"/>
      <c r="CTG157" s="21"/>
      <c r="CTH157" s="21"/>
      <c r="CTI157" s="21"/>
      <c r="CTJ157" s="21"/>
      <c r="CTK157" s="21"/>
      <c r="CTL157" s="21"/>
      <c r="CTM157" s="21"/>
      <c r="CTN157" s="21"/>
      <c r="CTO157" s="21"/>
      <c r="CTP157" s="21"/>
      <c r="CTQ157" s="21"/>
      <c r="CTR157" s="21"/>
      <c r="CTS157" s="21"/>
      <c r="CTT157" s="21"/>
      <c r="CTU157" s="21"/>
      <c r="CTV157" s="21"/>
      <c r="CTW157" s="21"/>
      <c r="CTX157" s="21"/>
      <c r="CTY157" s="21"/>
      <c r="CTZ157" s="21"/>
      <c r="CUA157" s="21"/>
      <c r="CUB157" s="21"/>
      <c r="CUC157" s="21"/>
      <c r="CUD157" s="21"/>
      <c r="CUE157" s="21"/>
      <c r="CUF157" s="21"/>
      <c r="CUG157" s="21"/>
      <c r="CUH157" s="21"/>
      <c r="CUI157" s="21"/>
      <c r="CUJ157" s="21"/>
      <c r="CUK157" s="21"/>
      <c r="CUL157" s="21"/>
      <c r="CUM157" s="21"/>
      <c r="CUN157" s="21"/>
      <c r="CUO157" s="21"/>
      <c r="CUP157" s="21"/>
      <c r="CUQ157" s="21"/>
      <c r="CUR157" s="21"/>
      <c r="CUS157" s="21"/>
      <c r="CUT157" s="21"/>
      <c r="CUU157" s="21"/>
      <c r="CUV157" s="21"/>
      <c r="CUW157" s="21"/>
      <c r="CUX157" s="21"/>
      <c r="CUY157" s="21"/>
      <c r="CUZ157" s="21"/>
      <c r="CVA157" s="21"/>
      <c r="CVB157" s="21"/>
      <c r="CVC157" s="21"/>
      <c r="CVD157" s="21"/>
      <c r="CVE157" s="21"/>
      <c r="CVF157" s="21"/>
      <c r="CVG157" s="21"/>
      <c r="CVH157" s="21"/>
      <c r="CVI157" s="21"/>
      <c r="CVJ157" s="21"/>
      <c r="CVK157" s="21"/>
      <c r="CVL157" s="21"/>
      <c r="CVM157" s="21"/>
      <c r="CVN157" s="21"/>
      <c r="CVO157" s="21"/>
      <c r="CVP157" s="21"/>
      <c r="CVQ157" s="21"/>
      <c r="CVR157" s="21"/>
      <c r="CVS157" s="21"/>
      <c r="CVT157" s="21"/>
      <c r="CVU157" s="21"/>
      <c r="CVV157" s="21"/>
      <c r="CVW157" s="21"/>
      <c r="CVX157" s="21"/>
      <c r="CVY157" s="21"/>
      <c r="CVZ157" s="21"/>
      <c r="CWA157" s="21"/>
      <c r="CWB157" s="21"/>
      <c r="CWC157" s="21"/>
      <c r="CWD157" s="21"/>
      <c r="CWE157" s="21"/>
      <c r="CWF157" s="21"/>
      <c r="CWG157" s="21"/>
      <c r="CWH157" s="21"/>
      <c r="CWI157" s="21"/>
      <c r="CWJ157" s="21"/>
      <c r="CWK157" s="21"/>
      <c r="CWL157" s="21"/>
      <c r="CWM157" s="21"/>
      <c r="CWN157" s="21"/>
      <c r="CWO157" s="21"/>
      <c r="CWP157" s="21"/>
      <c r="CWQ157" s="21"/>
      <c r="CWR157" s="21"/>
      <c r="CWS157" s="21"/>
      <c r="CWT157" s="21"/>
      <c r="CWU157" s="21"/>
      <c r="CWV157" s="21"/>
      <c r="CWW157" s="21"/>
      <c r="CWX157" s="21"/>
      <c r="CWY157" s="21"/>
      <c r="CWZ157" s="21"/>
      <c r="CXA157" s="21"/>
      <c r="CXB157" s="21"/>
      <c r="CXC157" s="21"/>
      <c r="CXD157" s="21"/>
      <c r="CXE157" s="21"/>
      <c r="CXF157" s="21"/>
      <c r="CXG157" s="21"/>
      <c r="CXH157" s="21"/>
      <c r="CXI157" s="21"/>
      <c r="CXJ157" s="21"/>
      <c r="CXK157" s="21"/>
      <c r="CXL157" s="21"/>
      <c r="CXM157" s="21"/>
      <c r="CXN157" s="21"/>
      <c r="CXO157" s="21"/>
      <c r="CXP157" s="21"/>
      <c r="CXQ157" s="21"/>
      <c r="CXR157" s="21"/>
      <c r="CXS157" s="21"/>
      <c r="CXT157" s="21"/>
      <c r="CXU157" s="21"/>
      <c r="CXV157" s="21"/>
      <c r="CXW157" s="21"/>
      <c r="CXX157" s="21"/>
      <c r="CXY157" s="21"/>
      <c r="CXZ157" s="21"/>
      <c r="CYA157" s="21"/>
      <c r="CYB157" s="21"/>
      <c r="CYC157" s="21"/>
      <c r="CYD157" s="21"/>
      <c r="CYE157" s="21"/>
      <c r="CYF157" s="21"/>
      <c r="CYG157" s="21"/>
      <c r="CYH157" s="21"/>
      <c r="CYI157" s="21"/>
      <c r="CYJ157" s="21"/>
      <c r="CYK157" s="21"/>
      <c r="CYL157" s="21"/>
      <c r="CYM157" s="21"/>
      <c r="CYN157" s="21"/>
      <c r="CYO157" s="21"/>
      <c r="CYP157" s="21"/>
      <c r="CYQ157" s="21"/>
      <c r="CYR157" s="21"/>
      <c r="CYS157" s="21"/>
      <c r="CYT157" s="21"/>
      <c r="CYU157" s="21"/>
      <c r="CYV157" s="21"/>
      <c r="CYW157" s="21"/>
      <c r="CYX157" s="21"/>
      <c r="CYY157" s="21"/>
      <c r="CYZ157" s="21"/>
      <c r="CZA157" s="21"/>
      <c r="CZB157" s="21"/>
      <c r="CZC157" s="21"/>
      <c r="CZD157" s="21"/>
      <c r="CZE157" s="21"/>
      <c r="CZF157" s="21"/>
      <c r="CZG157" s="21"/>
      <c r="CZH157" s="21"/>
      <c r="CZI157" s="21"/>
      <c r="CZJ157" s="21"/>
      <c r="CZK157" s="21"/>
      <c r="CZL157" s="21"/>
      <c r="CZM157" s="21"/>
      <c r="CZN157" s="21"/>
      <c r="CZO157" s="21"/>
      <c r="CZP157" s="21"/>
      <c r="CZQ157" s="21"/>
      <c r="CZR157" s="21"/>
      <c r="CZS157" s="21"/>
      <c r="CZT157" s="21"/>
      <c r="CZU157" s="21"/>
      <c r="CZV157" s="21"/>
      <c r="CZW157" s="21"/>
      <c r="CZX157" s="21"/>
      <c r="CZY157" s="21"/>
      <c r="CZZ157" s="21"/>
      <c r="DAA157" s="21"/>
      <c r="DAB157" s="21"/>
      <c r="DAC157" s="21"/>
      <c r="DAD157" s="21"/>
      <c r="DAE157" s="21"/>
      <c r="DAF157" s="21"/>
      <c r="DAG157" s="21"/>
      <c r="DAH157" s="21"/>
      <c r="DAI157" s="21"/>
      <c r="DAJ157" s="21"/>
      <c r="DAK157" s="21"/>
      <c r="DAL157" s="21"/>
      <c r="DAM157" s="21"/>
      <c r="DAN157" s="21"/>
      <c r="DAO157" s="21"/>
      <c r="DAP157" s="21"/>
      <c r="DAQ157" s="21"/>
      <c r="DAR157" s="21"/>
      <c r="DAS157" s="21"/>
      <c r="DAT157" s="21"/>
      <c r="DAU157" s="21"/>
      <c r="DAV157" s="21"/>
      <c r="DAW157" s="21"/>
      <c r="DAX157" s="21"/>
      <c r="DAY157" s="21"/>
      <c r="DAZ157" s="21"/>
      <c r="DBA157" s="21"/>
      <c r="DBB157" s="21"/>
      <c r="DBC157" s="21"/>
      <c r="DBD157" s="21"/>
      <c r="DBE157" s="21"/>
      <c r="DBF157" s="21"/>
      <c r="DBG157" s="21"/>
      <c r="DBH157" s="21"/>
      <c r="DBI157" s="21"/>
      <c r="DBJ157" s="21"/>
      <c r="DBK157" s="21"/>
      <c r="DBL157" s="21"/>
      <c r="DBM157" s="21"/>
      <c r="DBN157" s="21"/>
      <c r="DBO157" s="21"/>
      <c r="DBP157" s="21"/>
      <c r="DBQ157" s="21"/>
      <c r="DBR157" s="21"/>
      <c r="DBS157" s="21"/>
      <c r="DBT157" s="21"/>
      <c r="DBU157" s="21"/>
      <c r="DBV157" s="21"/>
      <c r="DBW157" s="21"/>
      <c r="DBX157" s="21"/>
      <c r="DBY157" s="21"/>
      <c r="DBZ157" s="21"/>
      <c r="DCA157" s="21"/>
      <c r="DCB157" s="21"/>
      <c r="DCC157" s="21"/>
      <c r="DCD157" s="21"/>
      <c r="DCE157" s="21"/>
      <c r="DCF157" s="21"/>
      <c r="DCG157" s="21"/>
      <c r="DCH157" s="21"/>
      <c r="DCI157" s="21"/>
      <c r="DCJ157" s="21"/>
      <c r="DCK157" s="21"/>
      <c r="DCL157" s="21"/>
      <c r="DCM157" s="21"/>
      <c r="DCN157" s="21"/>
      <c r="DCO157" s="21"/>
      <c r="DCP157" s="21"/>
      <c r="DCQ157" s="21"/>
      <c r="DCR157" s="21"/>
      <c r="DCS157" s="21"/>
      <c r="DCT157" s="21"/>
      <c r="DCU157" s="21"/>
      <c r="DCV157" s="21"/>
      <c r="DCW157" s="21"/>
      <c r="DCX157" s="21"/>
      <c r="DCY157" s="21"/>
      <c r="DCZ157" s="21"/>
      <c r="DDA157" s="21"/>
      <c r="DDB157" s="21"/>
      <c r="DDC157" s="21"/>
      <c r="DDD157" s="21"/>
      <c r="DDE157" s="21"/>
      <c r="DDF157" s="21"/>
      <c r="DDG157" s="21"/>
      <c r="DDH157" s="21"/>
      <c r="DDI157" s="21"/>
      <c r="DDJ157" s="21"/>
      <c r="DDK157" s="21"/>
      <c r="DDL157" s="21"/>
      <c r="DDM157" s="21"/>
      <c r="DDN157" s="21"/>
      <c r="DDO157" s="21"/>
      <c r="DDP157" s="21"/>
      <c r="DDQ157" s="21"/>
      <c r="DDR157" s="21"/>
      <c r="DDS157" s="21"/>
      <c r="DDT157" s="21"/>
      <c r="DDU157" s="21"/>
      <c r="DDV157" s="21"/>
      <c r="DDW157" s="21"/>
      <c r="DDX157" s="21"/>
      <c r="DDY157" s="21"/>
      <c r="DDZ157" s="21"/>
      <c r="DEA157" s="21"/>
      <c r="DEB157" s="21"/>
      <c r="DEC157" s="21"/>
      <c r="DED157" s="21"/>
      <c r="DEE157" s="21"/>
      <c r="DEF157" s="21"/>
      <c r="DEG157" s="21"/>
      <c r="DEH157" s="21"/>
      <c r="DEI157" s="21"/>
      <c r="DEJ157" s="21"/>
      <c r="DEK157" s="21"/>
      <c r="DEL157" s="21"/>
      <c r="DEM157" s="21"/>
      <c r="DEN157" s="21"/>
      <c r="DEO157" s="21"/>
      <c r="DEP157" s="21"/>
      <c r="DEQ157" s="21"/>
      <c r="DER157" s="21"/>
      <c r="DES157" s="21"/>
      <c r="DET157" s="21"/>
      <c r="DEU157" s="21"/>
      <c r="DEV157" s="21"/>
      <c r="DEW157" s="21"/>
      <c r="DEX157" s="21"/>
      <c r="DEY157" s="21"/>
      <c r="DEZ157" s="21"/>
      <c r="DFA157" s="21"/>
      <c r="DFB157" s="21"/>
      <c r="DFC157" s="21"/>
      <c r="DFD157" s="21"/>
      <c r="DFE157" s="21"/>
      <c r="DFF157" s="21"/>
      <c r="DFG157" s="21"/>
      <c r="DFH157" s="21"/>
      <c r="DFI157" s="21"/>
      <c r="DFJ157" s="21"/>
      <c r="DFK157" s="21"/>
      <c r="DFL157" s="21"/>
      <c r="DFM157" s="21"/>
      <c r="DFN157" s="21"/>
      <c r="DFO157" s="21"/>
      <c r="DFP157" s="21"/>
      <c r="DFQ157" s="21"/>
      <c r="DFR157" s="21"/>
      <c r="DFS157" s="21"/>
      <c r="DFT157" s="21"/>
      <c r="DFU157" s="21"/>
      <c r="DFV157" s="21"/>
      <c r="DFW157" s="21"/>
      <c r="DFX157" s="21"/>
      <c r="DFY157" s="21"/>
      <c r="DFZ157" s="21"/>
      <c r="DGA157" s="21"/>
      <c r="DGB157" s="21"/>
      <c r="DGC157" s="21"/>
      <c r="DGD157" s="21"/>
      <c r="DGE157" s="21"/>
      <c r="DGF157" s="21"/>
      <c r="DGG157" s="21"/>
      <c r="DGH157" s="21"/>
      <c r="DGI157" s="21"/>
      <c r="DGJ157" s="21"/>
      <c r="DGK157" s="21"/>
      <c r="DGL157" s="21"/>
      <c r="DGM157" s="21"/>
      <c r="DGN157" s="21"/>
      <c r="DGO157" s="21"/>
      <c r="DGP157" s="21"/>
      <c r="DGQ157" s="21"/>
      <c r="DGR157" s="21"/>
      <c r="DGS157" s="21"/>
      <c r="DGT157" s="21"/>
      <c r="DGU157" s="21"/>
      <c r="DGV157" s="21"/>
      <c r="DGW157" s="21"/>
      <c r="DGX157" s="21"/>
      <c r="DGY157" s="21"/>
      <c r="DGZ157" s="21"/>
      <c r="DHA157" s="21"/>
      <c r="DHB157" s="21"/>
      <c r="DHC157" s="21"/>
      <c r="DHD157" s="21"/>
      <c r="DHE157" s="21"/>
      <c r="DHF157" s="21"/>
      <c r="DHG157" s="21"/>
      <c r="DHH157" s="21"/>
      <c r="DHI157" s="21"/>
      <c r="DHJ157" s="21"/>
      <c r="DHK157" s="21"/>
      <c r="DHL157" s="21"/>
      <c r="DHM157" s="21"/>
      <c r="DHN157" s="21"/>
      <c r="DHO157" s="21"/>
      <c r="DHP157" s="21"/>
      <c r="DHQ157" s="21"/>
      <c r="DHR157" s="21"/>
      <c r="DHS157" s="21"/>
      <c r="DHT157" s="21"/>
      <c r="DHU157" s="21"/>
      <c r="DHV157" s="21"/>
      <c r="DHW157" s="21"/>
      <c r="DHX157" s="21"/>
      <c r="DHY157" s="21"/>
      <c r="DHZ157" s="21"/>
      <c r="DIA157" s="21"/>
      <c r="DIB157" s="21"/>
      <c r="DIC157" s="21"/>
      <c r="DID157" s="21"/>
      <c r="DIE157" s="21"/>
      <c r="DIF157" s="21"/>
      <c r="DIG157" s="21"/>
      <c r="DIH157" s="21"/>
      <c r="DII157" s="21"/>
      <c r="DIJ157" s="21"/>
      <c r="DIK157" s="21"/>
      <c r="DIL157" s="21"/>
      <c r="DIM157" s="21"/>
      <c r="DIN157" s="21"/>
      <c r="DIO157" s="21"/>
      <c r="DIP157" s="21"/>
      <c r="DIQ157" s="21"/>
      <c r="DIR157" s="21"/>
      <c r="DIS157" s="21"/>
      <c r="DIT157" s="21"/>
      <c r="DIU157" s="21"/>
      <c r="DIV157" s="21"/>
      <c r="DIW157" s="21"/>
      <c r="DIX157" s="21"/>
      <c r="DIY157" s="21"/>
      <c r="DIZ157" s="21"/>
      <c r="DJA157" s="21"/>
      <c r="DJB157" s="21"/>
      <c r="DJC157" s="21"/>
      <c r="DJD157" s="21"/>
      <c r="DJE157" s="21"/>
      <c r="DJF157" s="21"/>
      <c r="DJG157" s="21"/>
      <c r="DJH157" s="21"/>
      <c r="DJI157" s="21"/>
      <c r="DJJ157" s="21"/>
      <c r="DJK157" s="21"/>
      <c r="DJL157" s="21"/>
      <c r="DJM157" s="21"/>
      <c r="DJN157" s="21"/>
      <c r="DJO157" s="21"/>
      <c r="DJP157" s="21"/>
      <c r="DJQ157" s="21"/>
      <c r="DJR157" s="21"/>
      <c r="DJS157" s="21"/>
      <c r="DJT157" s="21"/>
      <c r="DJU157" s="21"/>
      <c r="DJV157" s="21"/>
      <c r="DJW157" s="21"/>
      <c r="DJX157" s="21"/>
      <c r="DJY157" s="21"/>
      <c r="DJZ157" s="21"/>
      <c r="DKA157" s="21"/>
      <c r="DKB157" s="21"/>
      <c r="DKC157" s="21"/>
      <c r="DKD157" s="21"/>
      <c r="DKE157" s="21"/>
      <c r="DKF157" s="21"/>
      <c r="DKG157" s="21"/>
      <c r="DKH157" s="21"/>
      <c r="DKI157" s="21"/>
      <c r="DKJ157" s="21"/>
      <c r="DKK157" s="21"/>
      <c r="DKL157" s="21"/>
      <c r="DKM157" s="21"/>
      <c r="DKN157" s="21"/>
      <c r="DKO157" s="21"/>
      <c r="DKP157" s="21"/>
      <c r="DKQ157" s="21"/>
      <c r="DKR157" s="21"/>
      <c r="DKS157" s="21"/>
      <c r="DKT157" s="21"/>
      <c r="DKU157" s="21"/>
      <c r="DKV157" s="21"/>
      <c r="DKW157" s="21"/>
      <c r="DKX157" s="21"/>
      <c r="DKY157" s="21"/>
      <c r="DKZ157" s="21"/>
      <c r="DLA157" s="21"/>
      <c r="DLB157" s="21"/>
      <c r="DLC157" s="21"/>
      <c r="DLD157" s="21"/>
      <c r="DLE157" s="21"/>
      <c r="DLF157" s="21"/>
      <c r="DLG157" s="21"/>
      <c r="DLH157" s="21"/>
      <c r="DLI157" s="21"/>
      <c r="DLJ157" s="21"/>
      <c r="DLK157" s="21"/>
      <c r="DLL157" s="21"/>
      <c r="DLM157" s="21"/>
      <c r="DLN157" s="21"/>
      <c r="DLO157" s="21"/>
      <c r="DLP157" s="21"/>
      <c r="DLQ157" s="21"/>
      <c r="DLR157" s="21"/>
      <c r="DLS157" s="21"/>
      <c r="DLT157" s="21"/>
      <c r="DLU157" s="21"/>
      <c r="DLV157" s="21"/>
      <c r="DLW157" s="21"/>
      <c r="DLX157" s="21"/>
      <c r="DLY157" s="21"/>
      <c r="DLZ157" s="21"/>
      <c r="DMA157" s="21"/>
      <c r="DMB157" s="21"/>
      <c r="DMC157" s="21"/>
      <c r="DMD157" s="21"/>
      <c r="DME157" s="21"/>
      <c r="DMF157" s="21"/>
      <c r="DMG157" s="21"/>
      <c r="DMH157" s="21"/>
      <c r="DMI157" s="21"/>
      <c r="DMJ157" s="21"/>
      <c r="DMK157" s="21"/>
      <c r="DML157" s="21"/>
      <c r="DMM157" s="21"/>
      <c r="DMN157" s="21"/>
      <c r="DMO157" s="21"/>
      <c r="DMP157" s="21"/>
      <c r="DMQ157" s="21"/>
      <c r="DMR157" s="21"/>
      <c r="DMS157" s="21"/>
      <c r="DMT157" s="21"/>
      <c r="DMU157" s="21"/>
      <c r="DMV157" s="21"/>
      <c r="DMW157" s="21"/>
      <c r="DMX157" s="21"/>
      <c r="DMY157" s="21"/>
      <c r="DMZ157" s="21"/>
      <c r="DNA157" s="21"/>
      <c r="DNB157" s="21"/>
      <c r="DNC157" s="21"/>
      <c r="DND157" s="21"/>
      <c r="DNE157" s="21"/>
      <c r="DNF157" s="21"/>
      <c r="DNG157" s="21"/>
      <c r="DNH157" s="21"/>
      <c r="DNI157" s="21"/>
      <c r="DNJ157" s="21"/>
      <c r="DNK157" s="21"/>
      <c r="DNL157" s="21"/>
      <c r="DNM157" s="21"/>
      <c r="DNN157" s="21"/>
      <c r="DNO157" s="21"/>
      <c r="DNP157" s="21"/>
      <c r="DNQ157" s="21"/>
      <c r="DNR157" s="21"/>
      <c r="DNS157" s="21"/>
      <c r="DNT157" s="21"/>
      <c r="DNU157" s="21"/>
      <c r="DNV157" s="21"/>
      <c r="DNW157" s="21"/>
      <c r="DNX157" s="21"/>
      <c r="DNY157" s="21"/>
      <c r="DNZ157" s="21"/>
      <c r="DOA157" s="21"/>
      <c r="DOB157" s="21"/>
      <c r="DOC157" s="21"/>
      <c r="DOD157" s="21"/>
      <c r="DOE157" s="21"/>
      <c r="DOF157" s="21"/>
      <c r="DOG157" s="21"/>
      <c r="DOH157" s="21"/>
      <c r="DOI157" s="21"/>
      <c r="DOJ157" s="21"/>
      <c r="DOK157" s="21"/>
      <c r="DOL157" s="21"/>
      <c r="DOM157" s="21"/>
      <c r="DON157" s="21"/>
      <c r="DOO157" s="21"/>
      <c r="DOP157" s="21"/>
      <c r="DOQ157" s="21"/>
      <c r="DOR157" s="21"/>
      <c r="DOS157" s="21"/>
      <c r="DOT157" s="21"/>
      <c r="DOU157" s="21"/>
      <c r="DOV157" s="21"/>
      <c r="DOW157" s="21"/>
      <c r="DOX157" s="21"/>
      <c r="DOY157" s="21"/>
      <c r="DOZ157" s="21"/>
      <c r="DPA157" s="21"/>
      <c r="DPB157" s="21"/>
      <c r="DPC157" s="21"/>
      <c r="DPD157" s="21"/>
      <c r="DPE157" s="21"/>
      <c r="DPF157" s="21"/>
      <c r="DPG157" s="21"/>
      <c r="DPH157" s="21"/>
      <c r="DPI157" s="21"/>
      <c r="DPJ157" s="21"/>
      <c r="DPK157" s="21"/>
      <c r="DPL157" s="21"/>
      <c r="DPM157" s="21"/>
      <c r="DPN157" s="21"/>
      <c r="DPO157" s="21"/>
      <c r="DPP157" s="21"/>
      <c r="DPQ157" s="21"/>
      <c r="DPR157" s="21"/>
      <c r="DPS157" s="21"/>
      <c r="DPT157" s="21"/>
      <c r="DPU157" s="21"/>
      <c r="DPV157" s="21"/>
      <c r="DPW157" s="21"/>
      <c r="DPX157" s="21"/>
      <c r="DPY157" s="21"/>
      <c r="DPZ157" s="21"/>
      <c r="DQA157" s="21"/>
      <c r="DQB157" s="21"/>
      <c r="DQC157" s="21"/>
      <c r="DQD157" s="21"/>
      <c r="DQE157" s="21"/>
      <c r="DQF157" s="21"/>
      <c r="DQG157" s="21"/>
      <c r="DQH157" s="21"/>
      <c r="DQI157" s="21"/>
      <c r="DQJ157" s="21"/>
      <c r="DQK157" s="21"/>
      <c r="DQL157" s="21"/>
      <c r="DQM157" s="21"/>
      <c r="DQN157" s="21"/>
      <c r="DQO157" s="21"/>
      <c r="DQP157" s="21"/>
      <c r="DQQ157" s="21"/>
      <c r="DQR157" s="21"/>
      <c r="DQS157" s="21"/>
      <c r="DQT157" s="21"/>
      <c r="DQU157" s="21"/>
      <c r="DQV157" s="21"/>
      <c r="DQW157" s="21"/>
      <c r="DQX157" s="21"/>
      <c r="DQY157" s="21"/>
      <c r="DQZ157" s="21"/>
      <c r="DRA157" s="21"/>
      <c r="DRB157" s="21"/>
      <c r="DRC157" s="21"/>
      <c r="DRD157" s="21"/>
      <c r="DRE157" s="21"/>
      <c r="DRF157" s="21"/>
      <c r="DRG157" s="21"/>
      <c r="DRH157" s="21"/>
      <c r="DRI157" s="21"/>
      <c r="DRJ157" s="21"/>
      <c r="DRK157" s="21"/>
      <c r="DRL157" s="21"/>
      <c r="DRM157" s="21"/>
      <c r="DRN157" s="21"/>
      <c r="DRO157" s="21"/>
      <c r="DRP157" s="21"/>
      <c r="DRQ157" s="21"/>
      <c r="DRR157" s="21"/>
      <c r="DRS157" s="21"/>
      <c r="DRT157" s="21"/>
      <c r="DRU157" s="21"/>
      <c r="DRV157" s="21"/>
      <c r="DRW157" s="21"/>
      <c r="DRX157" s="21"/>
      <c r="DRY157" s="21"/>
      <c r="DRZ157" s="21"/>
      <c r="DSA157" s="21"/>
      <c r="DSB157" s="21"/>
      <c r="DSC157" s="21"/>
      <c r="DSD157" s="21"/>
      <c r="DSE157" s="21"/>
      <c r="DSF157" s="21"/>
      <c r="DSG157" s="21"/>
      <c r="DSH157" s="21"/>
      <c r="DSI157" s="21"/>
      <c r="DSJ157" s="21"/>
      <c r="DSK157" s="21"/>
      <c r="DSL157" s="21"/>
      <c r="DSM157" s="21"/>
      <c r="DSN157" s="21"/>
      <c r="DSO157" s="21"/>
      <c r="DSP157" s="21"/>
      <c r="DSQ157" s="21"/>
      <c r="DSR157" s="21"/>
      <c r="DSS157" s="21"/>
      <c r="DST157" s="21"/>
      <c r="DSU157" s="21"/>
      <c r="DSV157" s="21"/>
      <c r="DSW157" s="21"/>
      <c r="DSX157" s="21"/>
      <c r="DSY157" s="21"/>
      <c r="DSZ157" s="21"/>
      <c r="DTA157" s="21"/>
      <c r="DTB157" s="21"/>
      <c r="DTC157" s="21"/>
      <c r="DTD157" s="21"/>
      <c r="DTE157" s="21"/>
      <c r="DTF157" s="21"/>
      <c r="DTG157" s="21"/>
      <c r="DTH157" s="21"/>
      <c r="DTI157" s="21"/>
      <c r="DTJ157" s="21"/>
      <c r="DTK157" s="21"/>
      <c r="DTL157" s="21"/>
      <c r="DTM157" s="21"/>
      <c r="DTN157" s="21"/>
      <c r="DTO157" s="21"/>
      <c r="DTP157" s="21"/>
      <c r="DTQ157" s="21"/>
      <c r="DTR157" s="21"/>
      <c r="DTS157" s="21"/>
      <c r="DTT157" s="21"/>
      <c r="DTU157" s="21"/>
      <c r="DTV157" s="21"/>
      <c r="DTW157" s="21"/>
      <c r="DTX157" s="21"/>
      <c r="DTY157" s="21"/>
      <c r="DTZ157" s="21"/>
      <c r="DUA157" s="21"/>
      <c r="DUB157" s="21"/>
      <c r="DUC157" s="21"/>
      <c r="DUD157" s="21"/>
      <c r="DUE157" s="21"/>
      <c r="DUF157" s="21"/>
      <c r="DUG157" s="21"/>
      <c r="DUH157" s="21"/>
      <c r="DUI157" s="21"/>
      <c r="DUJ157" s="21"/>
      <c r="DUK157" s="21"/>
      <c r="DUL157" s="21"/>
      <c r="DUM157" s="21"/>
      <c r="DUN157" s="21"/>
      <c r="DUO157" s="21"/>
      <c r="DUP157" s="21"/>
      <c r="DUQ157" s="21"/>
      <c r="DUR157" s="21"/>
      <c r="DUS157" s="21"/>
      <c r="DUT157" s="21"/>
      <c r="DUU157" s="21"/>
      <c r="DUV157" s="21"/>
      <c r="DUW157" s="21"/>
      <c r="DUX157" s="21"/>
      <c r="DUY157" s="21"/>
      <c r="DUZ157" s="21"/>
      <c r="DVA157" s="21"/>
      <c r="DVB157" s="21"/>
      <c r="DVC157" s="21"/>
      <c r="DVD157" s="21"/>
      <c r="DVE157" s="21"/>
      <c r="DVF157" s="21"/>
      <c r="DVG157" s="21"/>
      <c r="DVH157" s="21"/>
      <c r="DVI157" s="21"/>
      <c r="DVJ157" s="21"/>
      <c r="DVK157" s="21"/>
      <c r="DVL157" s="21"/>
      <c r="DVM157" s="21"/>
      <c r="DVN157" s="21"/>
      <c r="DVO157" s="21"/>
      <c r="DVP157" s="21"/>
      <c r="DVQ157" s="21"/>
      <c r="DVR157" s="21"/>
      <c r="DVS157" s="21"/>
      <c r="DVT157" s="21"/>
      <c r="DVU157" s="21"/>
      <c r="DVV157" s="21"/>
      <c r="DVW157" s="21"/>
      <c r="DVX157" s="21"/>
      <c r="DVY157" s="21"/>
      <c r="DVZ157" s="21"/>
      <c r="DWA157" s="21"/>
      <c r="DWB157" s="21"/>
      <c r="DWC157" s="21"/>
      <c r="DWD157" s="21"/>
      <c r="DWE157" s="21"/>
      <c r="DWF157" s="21"/>
      <c r="DWG157" s="21"/>
      <c r="DWH157" s="21"/>
      <c r="DWI157" s="21"/>
      <c r="DWJ157" s="21"/>
      <c r="DWK157" s="21"/>
      <c r="DWL157" s="21"/>
      <c r="DWM157" s="21"/>
      <c r="DWN157" s="21"/>
      <c r="DWO157" s="21"/>
      <c r="DWP157" s="21"/>
      <c r="DWQ157" s="21"/>
      <c r="DWR157" s="21"/>
      <c r="DWS157" s="21"/>
      <c r="DWT157" s="21"/>
      <c r="DWU157" s="21"/>
      <c r="DWV157" s="21"/>
      <c r="DWW157" s="21"/>
      <c r="DWX157" s="21"/>
      <c r="DWY157" s="21"/>
      <c r="DWZ157" s="21"/>
      <c r="DXA157" s="21"/>
      <c r="DXB157" s="21"/>
      <c r="DXC157" s="21"/>
      <c r="DXD157" s="21"/>
      <c r="DXE157" s="21"/>
      <c r="DXF157" s="21"/>
      <c r="DXG157" s="21"/>
      <c r="DXH157" s="21"/>
      <c r="DXI157" s="21"/>
      <c r="DXJ157" s="21"/>
      <c r="DXK157" s="21"/>
      <c r="DXL157" s="21"/>
      <c r="DXM157" s="21"/>
      <c r="DXN157" s="21"/>
      <c r="DXO157" s="21"/>
      <c r="DXP157" s="21"/>
      <c r="DXQ157" s="21"/>
      <c r="DXR157" s="21"/>
      <c r="DXS157" s="21"/>
      <c r="DXT157" s="21"/>
      <c r="DXU157" s="21"/>
      <c r="DXV157" s="21"/>
      <c r="DXW157" s="21"/>
      <c r="DXX157" s="21"/>
      <c r="DXY157" s="21"/>
      <c r="DXZ157" s="21"/>
      <c r="DYA157" s="21"/>
      <c r="DYB157" s="21"/>
      <c r="DYC157" s="21"/>
      <c r="DYD157" s="21"/>
      <c r="DYE157" s="21"/>
      <c r="DYF157" s="21"/>
      <c r="DYG157" s="21"/>
      <c r="DYH157" s="21"/>
      <c r="DYI157" s="21"/>
      <c r="DYJ157" s="21"/>
      <c r="DYK157" s="21"/>
      <c r="DYL157" s="21"/>
      <c r="DYM157" s="21"/>
      <c r="DYN157" s="21"/>
      <c r="DYO157" s="21"/>
      <c r="DYP157" s="21"/>
      <c r="DYQ157" s="21"/>
      <c r="DYR157" s="21"/>
      <c r="DYS157" s="21"/>
      <c r="DYT157" s="21"/>
      <c r="DYU157" s="21"/>
      <c r="DYV157" s="21"/>
      <c r="DYW157" s="21"/>
      <c r="DYX157" s="21"/>
      <c r="DYY157" s="21"/>
      <c r="DYZ157" s="21"/>
      <c r="DZA157" s="21"/>
      <c r="DZB157" s="21"/>
      <c r="DZC157" s="21"/>
      <c r="DZD157" s="21"/>
      <c r="DZE157" s="21"/>
      <c r="DZF157" s="21"/>
      <c r="DZG157" s="21"/>
      <c r="DZH157" s="21"/>
      <c r="DZI157" s="21"/>
      <c r="DZJ157" s="21"/>
      <c r="DZK157" s="21"/>
      <c r="DZL157" s="21"/>
      <c r="DZM157" s="21"/>
      <c r="DZN157" s="21"/>
      <c r="DZO157" s="21"/>
      <c r="DZP157" s="21"/>
      <c r="DZQ157" s="21"/>
      <c r="DZR157" s="21"/>
      <c r="DZS157" s="21"/>
      <c r="DZT157" s="21"/>
      <c r="DZU157" s="21"/>
      <c r="DZV157" s="21"/>
      <c r="DZW157" s="21"/>
      <c r="DZX157" s="21"/>
      <c r="DZY157" s="21"/>
      <c r="DZZ157" s="21"/>
      <c r="EAA157" s="21"/>
      <c r="EAB157" s="21"/>
      <c r="EAC157" s="21"/>
      <c r="EAD157" s="21"/>
      <c r="EAE157" s="21"/>
      <c r="EAF157" s="21"/>
      <c r="EAG157" s="21"/>
      <c r="EAH157" s="21"/>
      <c r="EAI157" s="21"/>
      <c r="EAJ157" s="21"/>
      <c r="EAK157" s="21"/>
      <c r="EAL157" s="21"/>
      <c r="EAM157" s="21"/>
      <c r="EAN157" s="21"/>
      <c r="EAO157" s="21"/>
      <c r="EAP157" s="21"/>
      <c r="EAQ157" s="21"/>
      <c r="EAR157" s="21"/>
      <c r="EAS157" s="21"/>
      <c r="EAT157" s="21"/>
      <c r="EAU157" s="21"/>
      <c r="EAV157" s="21"/>
      <c r="EAW157" s="21"/>
      <c r="EAX157" s="21"/>
      <c r="EAY157" s="21"/>
      <c r="EAZ157" s="21"/>
      <c r="EBA157" s="21"/>
      <c r="EBB157" s="21"/>
      <c r="EBC157" s="21"/>
      <c r="EBD157" s="21"/>
      <c r="EBE157" s="21"/>
      <c r="EBF157" s="21"/>
      <c r="EBG157" s="21"/>
      <c r="EBH157" s="21"/>
      <c r="EBI157" s="21"/>
      <c r="EBJ157" s="21"/>
      <c r="EBK157" s="21"/>
      <c r="EBL157" s="21"/>
      <c r="EBM157" s="21"/>
      <c r="EBN157" s="21"/>
      <c r="EBO157" s="21"/>
      <c r="EBP157" s="21"/>
      <c r="EBQ157" s="21"/>
      <c r="EBR157" s="21"/>
      <c r="EBS157" s="21"/>
      <c r="EBT157" s="21"/>
      <c r="EBU157" s="21"/>
      <c r="EBV157" s="21"/>
      <c r="EBW157" s="21"/>
      <c r="EBX157" s="21"/>
      <c r="EBY157" s="21"/>
      <c r="EBZ157" s="21"/>
      <c r="ECA157" s="21"/>
      <c r="ECB157" s="21"/>
      <c r="ECC157" s="21"/>
      <c r="ECD157" s="21"/>
      <c r="ECE157" s="21"/>
      <c r="ECF157" s="21"/>
      <c r="ECG157" s="21"/>
      <c r="ECH157" s="21"/>
      <c r="ECI157" s="21"/>
      <c r="ECJ157" s="21"/>
      <c r="ECK157" s="21"/>
      <c r="ECL157" s="21"/>
      <c r="ECM157" s="21"/>
      <c r="ECN157" s="21"/>
      <c r="ECO157" s="21"/>
      <c r="ECP157" s="21"/>
      <c r="ECQ157" s="21"/>
      <c r="ECR157" s="21"/>
      <c r="ECS157" s="21"/>
      <c r="ECT157" s="21"/>
      <c r="ECU157" s="21"/>
      <c r="ECV157" s="21"/>
      <c r="ECW157" s="21"/>
      <c r="ECX157" s="21"/>
      <c r="ECY157" s="21"/>
      <c r="ECZ157" s="21"/>
      <c r="EDA157" s="21"/>
      <c r="EDB157" s="21"/>
      <c r="EDC157" s="21"/>
      <c r="EDD157" s="21"/>
      <c r="EDE157" s="21"/>
      <c r="EDF157" s="21"/>
      <c r="EDG157" s="21"/>
      <c r="EDH157" s="21"/>
      <c r="EDI157" s="21"/>
      <c r="EDJ157" s="21"/>
      <c r="EDK157" s="21"/>
      <c r="EDL157" s="21"/>
      <c r="EDM157" s="21"/>
      <c r="EDN157" s="21"/>
      <c r="EDO157" s="21"/>
      <c r="EDP157" s="21"/>
      <c r="EDQ157" s="21"/>
      <c r="EDR157" s="21"/>
      <c r="EDS157" s="21"/>
      <c r="EDT157" s="21"/>
      <c r="EDU157" s="21"/>
      <c r="EDV157" s="21"/>
      <c r="EDW157" s="21"/>
      <c r="EDX157" s="21"/>
      <c r="EDY157" s="21"/>
      <c r="EDZ157" s="21"/>
      <c r="EEA157" s="21"/>
      <c r="EEB157" s="21"/>
      <c r="EEC157" s="21"/>
      <c r="EED157" s="21"/>
      <c r="EEE157" s="21"/>
      <c r="EEF157" s="21"/>
      <c r="EEG157" s="21"/>
      <c r="EEH157" s="21"/>
      <c r="EEI157" s="21"/>
      <c r="EEJ157" s="21"/>
      <c r="EEK157" s="21"/>
      <c r="EEL157" s="21"/>
      <c r="EEM157" s="21"/>
      <c r="EEN157" s="21"/>
      <c r="EEO157" s="21"/>
      <c r="EEP157" s="21"/>
      <c r="EEQ157" s="21"/>
      <c r="EER157" s="21"/>
      <c r="EES157" s="21"/>
      <c r="EET157" s="21"/>
      <c r="EEU157" s="21"/>
      <c r="EEV157" s="21"/>
      <c r="EEW157" s="21"/>
      <c r="EEX157" s="21"/>
      <c r="EEY157" s="21"/>
      <c r="EEZ157" s="21"/>
      <c r="EFA157" s="21"/>
      <c r="EFB157" s="21"/>
      <c r="EFC157" s="21"/>
      <c r="EFD157" s="21"/>
      <c r="EFE157" s="21"/>
      <c r="EFF157" s="21"/>
      <c r="EFG157" s="21"/>
      <c r="EFH157" s="21"/>
      <c r="EFI157" s="21"/>
      <c r="EFJ157" s="21"/>
      <c r="EFK157" s="21"/>
      <c r="EFL157" s="21"/>
      <c r="EFM157" s="21"/>
      <c r="EFN157" s="21"/>
      <c r="EFO157" s="21"/>
      <c r="EFP157" s="21"/>
      <c r="EFQ157" s="21"/>
      <c r="EFR157" s="21"/>
      <c r="EFS157" s="21"/>
      <c r="EFT157" s="21"/>
      <c r="EFU157" s="21"/>
      <c r="EFV157" s="21"/>
      <c r="EFW157" s="21"/>
      <c r="EFX157" s="21"/>
      <c r="EFY157" s="21"/>
      <c r="EFZ157" s="21"/>
      <c r="EGA157" s="21"/>
      <c r="EGB157" s="21"/>
      <c r="EGC157" s="21"/>
      <c r="EGD157" s="21"/>
      <c r="EGE157" s="21"/>
      <c r="EGF157" s="21"/>
      <c r="EGG157" s="21"/>
      <c r="EGH157" s="21"/>
      <c r="EGI157" s="21"/>
      <c r="EGJ157" s="21"/>
      <c r="EGK157" s="21"/>
      <c r="EGL157" s="21"/>
      <c r="EGM157" s="21"/>
      <c r="EGN157" s="21"/>
      <c r="EGO157" s="21"/>
      <c r="EGP157" s="21"/>
      <c r="EGQ157" s="21"/>
      <c r="EGR157" s="21"/>
      <c r="EGS157" s="21"/>
      <c r="EGT157" s="21"/>
      <c r="EGU157" s="21"/>
      <c r="EGV157" s="21"/>
      <c r="EGW157" s="21"/>
      <c r="EGX157" s="21"/>
      <c r="EGY157" s="21"/>
      <c r="EGZ157" s="21"/>
      <c r="EHA157" s="21"/>
      <c r="EHB157" s="21"/>
      <c r="EHC157" s="21"/>
      <c r="EHD157" s="21"/>
      <c r="EHE157" s="21"/>
      <c r="EHF157" s="21"/>
      <c r="EHG157" s="21"/>
      <c r="EHH157" s="21"/>
      <c r="EHI157" s="21"/>
      <c r="EHJ157" s="21"/>
      <c r="EHK157" s="21"/>
      <c r="EHL157" s="21"/>
      <c r="EHM157" s="21"/>
      <c r="EHN157" s="21"/>
      <c r="EHO157" s="21"/>
      <c r="EHP157" s="21"/>
      <c r="EHQ157" s="21"/>
      <c r="EHR157" s="21"/>
      <c r="EHS157" s="21"/>
      <c r="EHT157" s="21"/>
      <c r="EHU157" s="21"/>
      <c r="EHV157" s="21"/>
      <c r="EHW157" s="21"/>
      <c r="EHX157" s="21"/>
      <c r="EHY157" s="21"/>
      <c r="EHZ157" s="21"/>
      <c r="EIA157" s="21"/>
      <c r="EIB157" s="21"/>
      <c r="EIC157" s="21"/>
      <c r="EID157" s="21"/>
      <c r="EIE157" s="21"/>
      <c r="EIF157" s="21"/>
      <c r="EIG157" s="21"/>
      <c r="EIH157" s="21"/>
      <c r="EII157" s="21"/>
      <c r="EIJ157" s="21"/>
      <c r="EIK157" s="21"/>
      <c r="EIL157" s="21"/>
      <c r="EIM157" s="21"/>
      <c r="EIN157" s="21"/>
      <c r="EIO157" s="21"/>
      <c r="EIP157" s="21"/>
      <c r="EIQ157" s="21"/>
      <c r="EIR157" s="21"/>
      <c r="EIS157" s="21"/>
      <c r="EIT157" s="21"/>
      <c r="EIU157" s="21"/>
      <c r="EIV157" s="21"/>
      <c r="EIW157" s="21"/>
      <c r="EIX157" s="21"/>
      <c r="EIY157" s="21"/>
      <c r="EIZ157" s="21"/>
      <c r="EJA157" s="21"/>
      <c r="EJB157" s="21"/>
      <c r="EJC157" s="21"/>
      <c r="EJD157" s="21"/>
      <c r="EJE157" s="21"/>
      <c r="EJF157" s="21"/>
      <c r="EJG157" s="21"/>
      <c r="EJH157" s="21"/>
      <c r="EJI157" s="21"/>
      <c r="EJJ157" s="21"/>
      <c r="EJK157" s="21"/>
      <c r="EJL157" s="21"/>
      <c r="EJM157" s="21"/>
      <c r="EJN157" s="21"/>
      <c r="EJO157" s="21"/>
      <c r="EJP157" s="21"/>
      <c r="EJQ157" s="21"/>
      <c r="EJR157" s="21"/>
      <c r="EJS157" s="21"/>
      <c r="EJT157" s="21"/>
      <c r="EJU157" s="21"/>
      <c r="EJV157" s="21"/>
      <c r="EJW157" s="21"/>
      <c r="EJX157" s="21"/>
      <c r="EJY157" s="21"/>
      <c r="EJZ157" s="21"/>
      <c r="EKA157" s="21"/>
      <c r="EKB157" s="21"/>
      <c r="EKC157" s="21"/>
      <c r="EKD157" s="21"/>
      <c r="EKE157" s="21"/>
      <c r="EKF157" s="21"/>
      <c r="EKG157" s="21"/>
      <c r="EKH157" s="21"/>
      <c r="EKI157" s="21"/>
      <c r="EKJ157" s="21"/>
      <c r="EKK157" s="21"/>
      <c r="EKL157" s="21"/>
      <c r="EKM157" s="21"/>
      <c r="EKN157" s="21"/>
      <c r="EKO157" s="21"/>
      <c r="EKP157" s="21"/>
      <c r="EKQ157" s="21"/>
      <c r="EKR157" s="21"/>
      <c r="EKS157" s="21"/>
      <c r="EKT157" s="21"/>
      <c r="EKU157" s="21"/>
      <c r="EKV157" s="21"/>
      <c r="EKW157" s="21"/>
      <c r="EKX157" s="21"/>
      <c r="EKY157" s="21"/>
      <c r="EKZ157" s="21"/>
      <c r="ELA157" s="21"/>
      <c r="ELB157" s="21"/>
      <c r="ELC157" s="21"/>
      <c r="ELD157" s="21"/>
      <c r="ELE157" s="21"/>
      <c r="ELF157" s="21"/>
      <c r="ELG157" s="21"/>
      <c r="ELH157" s="21"/>
      <c r="ELI157" s="21"/>
      <c r="ELJ157" s="21"/>
      <c r="ELK157" s="21"/>
      <c r="ELL157" s="21"/>
      <c r="ELM157" s="21"/>
      <c r="ELN157" s="21"/>
      <c r="ELO157" s="21"/>
      <c r="ELP157" s="21"/>
      <c r="ELQ157" s="21"/>
      <c r="ELR157" s="21"/>
      <c r="ELS157" s="21"/>
      <c r="ELT157" s="21"/>
      <c r="ELU157" s="21"/>
      <c r="ELV157" s="21"/>
      <c r="ELW157" s="21"/>
      <c r="ELX157" s="21"/>
      <c r="ELY157" s="21"/>
      <c r="ELZ157" s="21"/>
      <c r="EMA157" s="21"/>
      <c r="EMB157" s="21"/>
      <c r="EMC157" s="21"/>
      <c r="EMD157" s="21"/>
      <c r="EME157" s="21"/>
      <c r="EMF157" s="21"/>
      <c r="EMG157" s="21"/>
      <c r="EMH157" s="21"/>
      <c r="EMI157" s="21"/>
      <c r="EMJ157" s="21"/>
      <c r="EMK157" s="21"/>
      <c r="EML157" s="21"/>
      <c r="EMM157" s="21"/>
      <c r="EMN157" s="21"/>
      <c r="EMO157" s="21"/>
      <c r="EMP157" s="21"/>
      <c r="EMQ157" s="21"/>
      <c r="EMR157" s="21"/>
      <c r="EMS157" s="21"/>
      <c r="EMT157" s="21"/>
      <c r="EMU157" s="21"/>
      <c r="EMV157" s="21"/>
      <c r="EMW157" s="21"/>
      <c r="EMX157" s="21"/>
      <c r="EMY157" s="21"/>
      <c r="EMZ157" s="21"/>
      <c r="ENA157" s="21"/>
      <c r="ENB157" s="21"/>
      <c r="ENC157" s="21"/>
      <c r="END157" s="21"/>
      <c r="ENE157" s="21"/>
      <c r="ENF157" s="21"/>
      <c r="ENG157" s="21"/>
      <c r="ENH157" s="21"/>
      <c r="ENI157" s="21"/>
      <c r="ENJ157" s="21"/>
      <c r="ENK157" s="21"/>
      <c r="ENL157" s="21"/>
      <c r="ENM157" s="21"/>
      <c r="ENN157" s="21"/>
      <c r="ENO157" s="21"/>
      <c r="ENP157" s="21"/>
      <c r="ENQ157" s="21"/>
      <c r="ENR157" s="21"/>
      <c r="ENS157" s="21"/>
      <c r="ENT157" s="21"/>
      <c r="ENU157" s="21"/>
      <c r="ENV157" s="21"/>
      <c r="ENW157" s="21"/>
      <c r="ENX157" s="21"/>
      <c r="ENY157" s="21"/>
      <c r="ENZ157" s="21"/>
      <c r="EOA157" s="21"/>
      <c r="EOB157" s="21"/>
      <c r="EOC157" s="21"/>
      <c r="EOD157" s="21"/>
      <c r="EOE157" s="21"/>
      <c r="EOF157" s="21"/>
      <c r="EOG157" s="21"/>
      <c r="EOH157" s="21"/>
      <c r="EOI157" s="21"/>
      <c r="EOJ157" s="21"/>
      <c r="EOK157" s="21"/>
      <c r="EOL157" s="21"/>
      <c r="EOM157" s="21"/>
      <c r="EON157" s="21"/>
      <c r="EOO157" s="21"/>
      <c r="EOP157" s="21"/>
      <c r="EOQ157" s="21"/>
      <c r="EOR157" s="21"/>
      <c r="EOS157" s="21"/>
      <c r="EOT157" s="21"/>
      <c r="EOU157" s="21"/>
      <c r="EOV157" s="21"/>
      <c r="EOW157" s="21"/>
      <c r="EOX157" s="21"/>
      <c r="EOY157" s="21"/>
      <c r="EOZ157" s="21"/>
      <c r="EPA157" s="21"/>
      <c r="EPB157" s="21"/>
      <c r="EPC157" s="21"/>
      <c r="EPD157" s="21"/>
      <c r="EPE157" s="21"/>
      <c r="EPF157" s="21"/>
      <c r="EPG157" s="21"/>
      <c r="EPH157" s="21"/>
      <c r="EPI157" s="21"/>
      <c r="EPJ157" s="21"/>
      <c r="EPK157" s="21"/>
      <c r="EPL157" s="21"/>
      <c r="EPM157" s="21"/>
      <c r="EPN157" s="21"/>
      <c r="EPO157" s="21"/>
      <c r="EPP157" s="21"/>
      <c r="EPQ157" s="21"/>
      <c r="EPR157" s="21"/>
      <c r="EPS157" s="21"/>
      <c r="EPT157" s="21"/>
      <c r="EPU157" s="21"/>
      <c r="EPV157" s="21"/>
      <c r="EPW157" s="21"/>
      <c r="EPX157" s="21"/>
      <c r="EPY157" s="21"/>
      <c r="EPZ157" s="21"/>
      <c r="EQA157" s="21"/>
      <c r="EQB157" s="21"/>
      <c r="EQC157" s="21"/>
      <c r="EQD157" s="21"/>
      <c r="EQE157" s="21"/>
      <c r="EQF157" s="21"/>
      <c r="EQG157" s="21"/>
      <c r="EQH157" s="21"/>
      <c r="EQI157" s="21"/>
      <c r="EQJ157" s="21"/>
      <c r="EQK157" s="21"/>
      <c r="EQL157" s="21"/>
      <c r="EQM157" s="21"/>
      <c r="EQN157" s="21"/>
      <c r="EQO157" s="21"/>
      <c r="EQP157" s="21"/>
      <c r="EQQ157" s="21"/>
      <c r="EQR157" s="21"/>
      <c r="EQS157" s="21"/>
      <c r="EQT157" s="21"/>
      <c r="EQU157" s="21"/>
      <c r="EQV157" s="21"/>
      <c r="EQW157" s="21"/>
      <c r="EQX157" s="21"/>
      <c r="EQY157" s="21"/>
      <c r="EQZ157" s="21"/>
      <c r="ERA157" s="21"/>
      <c r="ERB157" s="21"/>
      <c r="ERC157" s="21"/>
      <c r="ERD157" s="21"/>
      <c r="ERE157" s="21"/>
      <c r="ERF157" s="21"/>
      <c r="ERG157" s="21"/>
      <c r="ERH157" s="21"/>
      <c r="ERI157" s="21"/>
      <c r="ERJ157" s="21"/>
      <c r="ERK157" s="21"/>
      <c r="ERL157" s="21"/>
      <c r="ERM157" s="21"/>
      <c r="ERN157" s="21"/>
      <c r="ERO157" s="21"/>
      <c r="ERP157" s="21"/>
      <c r="ERQ157" s="21"/>
      <c r="ERR157" s="21"/>
      <c r="ERS157" s="21"/>
      <c r="ERT157" s="21"/>
      <c r="ERU157" s="21"/>
      <c r="ERV157" s="21"/>
      <c r="ERW157" s="21"/>
      <c r="ERX157" s="21"/>
      <c r="ERY157" s="21"/>
      <c r="ERZ157" s="21"/>
      <c r="ESA157" s="21"/>
      <c r="ESB157" s="21"/>
      <c r="ESC157" s="21"/>
      <c r="ESD157" s="21"/>
      <c r="ESE157" s="21"/>
      <c r="ESF157" s="21"/>
      <c r="ESG157" s="21"/>
      <c r="ESH157" s="21"/>
      <c r="ESI157" s="21"/>
      <c r="ESJ157" s="21"/>
      <c r="ESK157" s="21"/>
      <c r="ESL157" s="21"/>
      <c r="ESM157" s="21"/>
      <c r="ESN157" s="21"/>
      <c r="ESO157" s="21"/>
      <c r="ESP157" s="21"/>
      <c r="ESQ157" s="21"/>
      <c r="ESR157" s="21"/>
      <c r="ESS157" s="21"/>
      <c r="EST157" s="21"/>
      <c r="ESU157" s="21"/>
      <c r="ESV157" s="21"/>
      <c r="ESW157" s="21"/>
      <c r="ESX157" s="21"/>
      <c r="ESY157" s="21"/>
      <c r="ESZ157" s="21"/>
      <c r="ETA157" s="21"/>
      <c r="ETB157" s="21"/>
      <c r="ETC157" s="21"/>
      <c r="ETD157" s="21"/>
      <c r="ETE157" s="21"/>
      <c r="ETF157" s="21"/>
      <c r="ETG157" s="21"/>
      <c r="ETH157" s="21"/>
      <c r="ETI157" s="21"/>
      <c r="ETJ157" s="21"/>
      <c r="ETK157" s="21"/>
      <c r="ETL157" s="21"/>
      <c r="ETM157" s="21"/>
      <c r="ETN157" s="21"/>
      <c r="ETO157" s="21"/>
      <c r="ETP157" s="21"/>
      <c r="ETQ157" s="21"/>
      <c r="ETR157" s="21"/>
      <c r="ETS157" s="21"/>
      <c r="ETT157" s="21"/>
      <c r="ETU157" s="21"/>
      <c r="ETV157" s="21"/>
      <c r="ETW157" s="21"/>
      <c r="ETX157" s="21"/>
      <c r="ETY157" s="21"/>
      <c r="ETZ157" s="21"/>
      <c r="EUA157" s="21"/>
      <c r="EUB157" s="21"/>
      <c r="EUC157" s="21"/>
      <c r="EUD157" s="21"/>
      <c r="EUE157" s="21"/>
      <c r="EUF157" s="21"/>
      <c r="EUG157" s="21"/>
      <c r="EUH157" s="21"/>
      <c r="EUI157" s="21"/>
      <c r="EUJ157" s="21"/>
      <c r="EUK157" s="21"/>
      <c r="EUL157" s="21"/>
      <c r="EUM157" s="21"/>
      <c r="EUN157" s="21"/>
      <c r="EUO157" s="21"/>
      <c r="EUP157" s="21"/>
      <c r="EUQ157" s="21"/>
      <c r="EUR157" s="21"/>
      <c r="EUS157" s="21"/>
      <c r="EUT157" s="21"/>
      <c r="EUU157" s="21"/>
      <c r="EUV157" s="21"/>
      <c r="EUW157" s="21"/>
      <c r="EUX157" s="21"/>
      <c r="EUY157" s="21"/>
      <c r="EUZ157" s="21"/>
      <c r="EVA157" s="21"/>
      <c r="EVB157" s="21"/>
      <c r="EVC157" s="21"/>
      <c r="EVD157" s="21"/>
      <c r="EVE157" s="21"/>
      <c r="EVF157" s="21"/>
      <c r="EVG157" s="21"/>
      <c r="EVH157" s="21"/>
      <c r="EVI157" s="21"/>
      <c r="EVJ157" s="21"/>
      <c r="EVK157" s="21"/>
      <c r="EVL157" s="21"/>
      <c r="EVM157" s="21"/>
      <c r="EVN157" s="21"/>
      <c r="EVO157" s="21"/>
      <c r="EVP157" s="21"/>
      <c r="EVQ157" s="21"/>
      <c r="EVR157" s="21"/>
      <c r="EVS157" s="21"/>
      <c r="EVT157" s="21"/>
      <c r="EVU157" s="21"/>
      <c r="EVV157" s="21"/>
      <c r="EVW157" s="21"/>
      <c r="EVX157" s="21"/>
      <c r="EVY157" s="21"/>
      <c r="EVZ157" s="21"/>
      <c r="EWA157" s="21"/>
      <c r="EWB157" s="21"/>
      <c r="EWC157" s="21"/>
      <c r="EWD157" s="21"/>
      <c r="EWE157" s="21"/>
      <c r="EWF157" s="21"/>
      <c r="EWG157" s="21"/>
      <c r="EWH157" s="21"/>
      <c r="EWI157" s="21"/>
      <c r="EWJ157" s="21"/>
      <c r="EWK157" s="21"/>
      <c r="EWL157" s="21"/>
      <c r="EWM157" s="21"/>
      <c r="EWN157" s="21"/>
      <c r="EWO157" s="21"/>
      <c r="EWP157" s="21"/>
      <c r="EWQ157" s="21"/>
      <c r="EWR157" s="21"/>
      <c r="EWS157" s="21"/>
      <c r="EWT157" s="21"/>
      <c r="EWU157" s="21"/>
      <c r="EWV157" s="21"/>
      <c r="EWW157" s="21"/>
      <c r="EWX157" s="21"/>
      <c r="EWY157" s="21"/>
      <c r="EWZ157" s="21"/>
      <c r="EXA157" s="21"/>
      <c r="EXB157" s="21"/>
      <c r="EXC157" s="21"/>
      <c r="EXD157" s="21"/>
      <c r="EXE157" s="21"/>
      <c r="EXF157" s="21"/>
      <c r="EXG157" s="21"/>
      <c r="EXH157" s="21"/>
      <c r="EXI157" s="21"/>
      <c r="EXJ157" s="21"/>
      <c r="EXK157" s="21"/>
      <c r="EXL157" s="21"/>
      <c r="EXM157" s="21"/>
      <c r="EXN157" s="21"/>
      <c r="EXO157" s="21"/>
      <c r="EXP157" s="21"/>
      <c r="EXQ157" s="21"/>
      <c r="EXR157" s="21"/>
      <c r="EXS157" s="21"/>
      <c r="EXT157" s="21"/>
      <c r="EXU157" s="21"/>
      <c r="EXV157" s="21"/>
      <c r="EXW157" s="21"/>
      <c r="EXX157" s="21"/>
      <c r="EXY157" s="21"/>
      <c r="EXZ157" s="21"/>
      <c r="EYA157" s="21"/>
      <c r="EYB157" s="21"/>
      <c r="EYC157" s="21"/>
      <c r="EYD157" s="21"/>
      <c r="EYE157" s="21"/>
      <c r="EYF157" s="21"/>
      <c r="EYG157" s="21"/>
      <c r="EYH157" s="21"/>
      <c r="EYI157" s="21"/>
      <c r="EYJ157" s="21"/>
      <c r="EYK157" s="21"/>
      <c r="EYL157" s="21"/>
      <c r="EYM157" s="21"/>
      <c r="EYN157" s="21"/>
      <c r="EYO157" s="21"/>
      <c r="EYP157" s="21"/>
      <c r="EYQ157" s="21"/>
      <c r="EYR157" s="21"/>
      <c r="EYS157" s="21"/>
      <c r="EYT157" s="21"/>
      <c r="EYU157" s="21"/>
      <c r="EYV157" s="21"/>
      <c r="EYW157" s="21"/>
      <c r="EYX157" s="21"/>
      <c r="EYY157" s="21"/>
      <c r="EYZ157" s="21"/>
      <c r="EZA157" s="21"/>
      <c r="EZB157" s="21"/>
      <c r="EZC157" s="21"/>
      <c r="EZD157" s="21"/>
      <c r="EZE157" s="21"/>
      <c r="EZF157" s="21"/>
      <c r="EZG157" s="21"/>
      <c r="EZH157" s="21"/>
      <c r="EZI157" s="21"/>
      <c r="EZJ157" s="21"/>
      <c r="EZK157" s="21"/>
      <c r="EZL157" s="21"/>
      <c r="EZM157" s="21"/>
      <c r="EZN157" s="21"/>
      <c r="EZO157" s="21"/>
      <c r="EZP157" s="21"/>
      <c r="EZQ157" s="21"/>
      <c r="EZR157" s="21"/>
      <c r="EZS157" s="21"/>
      <c r="EZT157" s="21"/>
      <c r="EZU157" s="21"/>
      <c r="EZV157" s="21"/>
      <c r="EZW157" s="21"/>
      <c r="EZX157" s="21"/>
      <c r="EZY157" s="21"/>
      <c r="EZZ157" s="21"/>
      <c r="FAA157" s="21"/>
      <c r="FAB157" s="21"/>
      <c r="FAC157" s="21"/>
      <c r="FAD157" s="21"/>
      <c r="FAE157" s="21"/>
      <c r="FAF157" s="21"/>
      <c r="FAG157" s="21"/>
      <c r="FAH157" s="21"/>
      <c r="FAI157" s="21"/>
      <c r="FAJ157" s="21"/>
      <c r="FAK157" s="21"/>
      <c r="FAL157" s="21"/>
      <c r="FAM157" s="21"/>
      <c r="FAN157" s="21"/>
      <c r="FAO157" s="21"/>
      <c r="FAP157" s="21"/>
      <c r="FAQ157" s="21"/>
      <c r="FAR157" s="21"/>
      <c r="FAS157" s="21"/>
      <c r="FAT157" s="21"/>
      <c r="FAU157" s="21"/>
      <c r="FAV157" s="21"/>
      <c r="FAW157" s="21"/>
      <c r="FAX157" s="21"/>
      <c r="FAY157" s="21"/>
      <c r="FAZ157" s="21"/>
      <c r="FBA157" s="21"/>
      <c r="FBB157" s="21"/>
      <c r="FBC157" s="21"/>
      <c r="FBD157" s="21"/>
      <c r="FBE157" s="21"/>
      <c r="FBF157" s="21"/>
      <c r="FBG157" s="21"/>
      <c r="FBH157" s="21"/>
      <c r="FBI157" s="21"/>
      <c r="FBJ157" s="21"/>
      <c r="FBK157" s="21"/>
      <c r="FBL157" s="21"/>
      <c r="FBM157" s="21"/>
      <c r="FBN157" s="21"/>
      <c r="FBO157" s="21"/>
      <c r="FBP157" s="21"/>
      <c r="FBQ157" s="21"/>
      <c r="FBR157" s="21"/>
      <c r="FBS157" s="21"/>
      <c r="FBT157" s="21"/>
      <c r="FBU157" s="21"/>
      <c r="FBV157" s="21"/>
      <c r="FBW157" s="21"/>
      <c r="FBX157" s="21"/>
      <c r="FBY157" s="21"/>
      <c r="FBZ157" s="21"/>
      <c r="FCA157" s="21"/>
      <c r="FCB157" s="21"/>
      <c r="FCC157" s="21"/>
      <c r="FCD157" s="21"/>
      <c r="FCE157" s="21"/>
      <c r="FCF157" s="21"/>
      <c r="FCG157" s="21"/>
      <c r="FCH157" s="21"/>
      <c r="FCI157" s="21"/>
      <c r="FCJ157" s="21"/>
      <c r="FCK157" s="21"/>
      <c r="FCL157" s="21"/>
      <c r="FCM157" s="21"/>
      <c r="FCN157" s="21"/>
      <c r="FCO157" s="21"/>
      <c r="FCP157" s="21"/>
      <c r="FCQ157" s="21"/>
      <c r="FCR157" s="21"/>
      <c r="FCS157" s="21"/>
      <c r="FCT157" s="21"/>
      <c r="FCU157" s="21"/>
      <c r="FCV157" s="21"/>
      <c r="FCW157" s="21"/>
      <c r="FCX157" s="21"/>
      <c r="FCY157" s="21"/>
      <c r="FCZ157" s="21"/>
      <c r="FDA157" s="21"/>
      <c r="FDB157" s="21"/>
      <c r="FDC157" s="21"/>
      <c r="FDD157" s="21"/>
      <c r="FDE157" s="21"/>
      <c r="FDF157" s="21"/>
      <c r="FDG157" s="21"/>
      <c r="FDH157" s="21"/>
      <c r="FDI157" s="21"/>
      <c r="FDJ157" s="21"/>
      <c r="FDK157" s="21"/>
      <c r="FDL157" s="21"/>
      <c r="FDM157" s="21"/>
      <c r="FDN157" s="21"/>
      <c r="FDO157" s="21"/>
      <c r="FDP157" s="21"/>
      <c r="FDQ157" s="21"/>
      <c r="FDR157" s="21"/>
      <c r="FDS157" s="21"/>
      <c r="FDT157" s="21"/>
      <c r="FDU157" s="21"/>
      <c r="FDV157" s="21"/>
      <c r="FDW157" s="21"/>
      <c r="FDX157" s="21"/>
      <c r="FDY157" s="21"/>
      <c r="FDZ157" s="21"/>
      <c r="FEA157" s="21"/>
      <c r="FEB157" s="21"/>
      <c r="FEC157" s="21"/>
      <c r="FED157" s="21"/>
      <c r="FEE157" s="21"/>
      <c r="FEF157" s="21"/>
      <c r="FEG157" s="21"/>
      <c r="FEH157" s="21"/>
      <c r="FEI157" s="21"/>
      <c r="FEJ157" s="21"/>
      <c r="FEK157" s="21"/>
      <c r="FEL157" s="21"/>
      <c r="FEM157" s="21"/>
      <c r="FEN157" s="21"/>
      <c r="FEO157" s="21"/>
      <c r="FEP157" s="21"/>
      <c r="FEQ157" s="21"/>
      <c r="FER157" s="21"/>
      <c r="FES157" s="21"/>
      <c r="FET157" s="21"/>
      <c r="FEU157" s="21"/>
      <c r="FEV157" s="21"/>
      <c r="FEW157" s="21"/>
      <c r="FEX157" s="21"/>
      <c r="FEY157" s="21"/>
      <c r="FEZ157" s="21"/>
      <c r="FFA157" s="21"/>
      <c r="FFB157" s="21"/>
      <c r="FFC157" s="21"/>
      <c r="FFD157" s="21"/>
      <c r="FFE157" s="21"/>
      <c r="FFF157" s="21"/>
      <c r="FFG157" s="21"/>
      <c r="FFH157" s="21"/>
      <c r="FFI157" s="21"/>
      <c r="FFJ157" s="21"/>
      <c r="FFK157" s="21"/>
      <c r="FFL157" s="21"/>
      <c r="FFM157" s="21"/>
      <c r="FFN157" s="21"/>
      <c r="FFO157" s="21"/>
      <c r="FFP157" s="21"/>
      <c r="FFQ157" s="21"/>
      <c r="FFR157" s="21"/>
      <c r="FFS157" s="21"/>
      <c r="FFT157" s="21"/>
      <c r="FFU157" s="21"/>
      <c r="FFV157" s="21"/>
      <c r="FFW157" s="21"/>
      <c r="FFX157" s="21"/>
      <c r="FFY157" s="21"/>
      <c r="FFZ157" s="21"/>
      <c r="FGA157" s="21"/>
      <c r="FGB157" s="21"/>
      <c r="FGC157" s="21"/>
      <c r="FGD157" s="21"/>
      <c r="FGE157" s="21"/>
      <c r="FGF157" s="21"/>
      <c r="FGG157" s="21"/>
      <c r="FGH157" s="21"/>
      <c r="FGI157" s="21"/>
      <c r="FGJ157" s="21"/>
      <c r="FGK157" s="21"/>
      <c r="FGL157" s="21"/>
      <c r="FGM157" s="21"/>
      <c r="FGN157" s="21"/>
      <c r="FGO157" s="21"/>
      <c r="FGP157" s="21"/>
      <c r="FGQ157" s="21"/>
      <c r="FGR157" s="21"/>
      <c r="FGS157" s="21"/>
      <c r="FGT157" s="21"/>
      <c r="FGU157" s="21"/>
      <c r="FGV157" s="21"/>
      <c r="FGW157" s="21"/>
      <c r="FGX157" s="21"/>
      <c r="FGY157" s="21"/>
      <c r="FGZ157" s="21"/>
      <c r="FHA157" s="21"/>
      <c r="FHB157" s="21"/>
      <c r="FHC157" s="21"/>
      <c r="FHD157" s="21"/>
      <c r="FHE157" s="21"/>
      <c r="FHF157" s="21"/>
      <c r="FHG157" s="21"/>
      <c r="FHH157" s="21"/>
      <c r="FHI157" s="21"/>
      <c r="FHJ157" s="21"/>
      <c r="FHK157" s="21"/>
      <c r="FHL157" s="21"/>
      <c r="FHM157" s="21"/>
      <c r="FHN157" s="21"/>
      <c r="FHO157" s="21"/>
      <c r="FHP157" s="21"/>
      <c r="FHQ157" s="21"/>
      <c r="FHR157" s="21"/>
      <c r="FHS157" s="21"/>
      <c r="FHT157" s="21"/>
      <c r="FHU157" s="21"/>
      <c r="FHV157" s="21"/>
      <c r="FHW157" s="21"/>
      <c r="FHX157" s="21"/>
      <c r="FHY157" s="21"/>
      <c r="FHZ157" s="21"/>
      <c r="FIA157" s="21"/>
      <c r="FIB157" s="21"/>
      <c r="FIC157" s="21"/>
      <c r="FID157" s="21"/>
      <c r="FIE157" s="21"/>
      <c r="FIF157" s="21"/>
      <c r="FIG157" s="21"/>
      <c r="FIH157" s="21"/>
      <c r="FII157" s="21"/>
      <c r="FIJ157" s="21"/>
      <c r="FIK157" s="21"/>
      <c r="FIL157" s="21"/>
      <c r="FIM157" s="21"/>
      <c r="FIN157" s="21"/>
      <c r="FIO157" s="21"/>
      <c r="FIP157" s="21"/>
      <c r="FIQ157" s="21"/>
      <c r="FIR157" s="21"/>
      <c r="FIS157" s="21"/>
      <c r="FIT157" s="21"/>
      <c r="FIU157" s="21"/>
      <c r="FIV157" s="21"/>
      <c r="FIW157" s="21"/>
      <c r="FIX157" s="21"/>
      <c r="FIY157" s="21"/>
      <c r="FIZ157" s="21"/>
      <c r="FJA157" s="21"/>
      <c r="FJB157" s="21"/>
      <c r="FJC157" s="21"/>
      <c r="FJD157" s="21"/>
      <c r="FJE157" s="21"/>
      <c r="FJF157" s="21"/>
      <c r="FJG157" s="21"/>
      <c r="FJH157" s="21"/>
      <c r="FJI157" s="21"/>
      <c r="FJJ157" s="21"/>
      <c r="FJK157" s="21"/>
      <c r="FJL157" s="21"/>
      <c r="FJM157" s="21"/>
      <c r="FJN157" s="21"/>
      <c r="FJO157" s="21"/>
      <c r="FJP157" s="21"/>
      <c r="FJQ157" s="21"/>
      <c r="FJR157" s="21"/>
      <c r="FJS157" s="21"/>
      <c r="FJT157" s="21"/>
      <c r="FJU157" s="21"/>
      <c r="FJV157" s="21"/>
      <c r="FJW157" s="21"/>
      <c r="FJX157" s="21"/>
      <c r="FJY157" s="21"/>
      <c r="FJZ157" s="21"/>
      <c r="FKA157" s="21"/>
      <c r="FKB157" s="21"/>
      <c r="FKC157" s="21"/>
      <c r="FKD157" s="21"/>
      <c r="FKE157" s="21"/>
      <c r="FKF157" s="21"/>
      <c r="FKG157" s="21"/>
      <c r="FKH157" s="21"/>
      <c r="FKI157" s="21"/>
      <c r="FKJ157" s="21"/>
      <c r="FKK157" s="21"/>
      <c r="FKL157" s="21"/>
      <c r="FKM157" s="21"/>
      <c r="FKN157" s="21"/>
      <c r="FKO157" s="21"/>
      <c r="FKP157" s="21"/>
      <c r="FKQ157" s="21"/>
      <c r="FKR157" s="21"/>
      <c r="FKS157" s="21"/>
      <c r="FKT157" s="21"/>
      <c r="FKU157" s="21"/>
      <c r="FKV157" s="21"/>
      <c r="FKW157" s="21"/>
      <c r="FKX157" s="21"/>
      <c r="FKY157" s="21"/>
      <c r="FKZ157" s="21"/>
      <c r="FLA157" s="21"/>
      <c r="FLB157" s="21"/>
      <c r="FLC157" s="21"/>
      <c r="FLD157" s="21"/>
      <c r="FLE157" s="21"/>
      <c r="FLF157" s="21"/>
      <c r="FLG157" s="21"/>
      <c r="FLH157" s="21"/>
      <c r="FLI157" s="21"/>
      <c r="FLJ157" s="21"/>
      <c r="FLK157" s="21"/>
      <c r="FLL157" s="21"/>
      <c r="FLM157" s="21"/>
      <c r="FLN157" s="21"/>
      <c r="FLO157" s="21"/>
      <c r="FLP157" s="21"/>
      <c r="FLQ157" s="21"/>
      <c r="FLR157" s="21"/>
      <c r="FLS157" s="21"/>
      <c r="FLT157" s="21"/>
      <c r="FLU157" s="21"/>
      <c r="FLV157" s="21"/>
      <c r="FLW157" s="21"/>
      <c r="FLX157" s="21"/>
      <c r="FLY157" s="21"/>
      <c r="FLZ157" s="21"/>
      <c r="FMA157" s="21"/>
      <c r="FMB157" s="21"/>
      <c r="FMC157" s="21"/>
      <c r="FMD157" s="21"/>
      <c r="FME157" s="21"/>
      <c r="FMF157" s="21"/>
      <c r="FMG157" s="21"/>
      <c r="FMH157" s="21"/>
      <c r="FMI157" s="21"/>
      <c r="FMJ157" s="21"/>
      <c r="FMK157" s="21"/>
      <c r="FML157" s="21"/>
      <c r="FMM157" s="21"/>
      <c r="FMN157" s="21"/>
      <c r="FMO157" s="21"/>
      <c r="FMP157" s="21"/>
      <c r="FMQ157" s="21"/>
      <c r="FMR157" s="21"/>
      <c r="FMS157" s="21"/>
      <c r="FMT157" s="21"/>
      <c r="FMU157" s="21"/>
      <c r="FMV157" s="21"/>
      <c r="FMW157" s="21"/>
      <c r="FMX157" s="21"/>
      <c r="FMY157" s="21"/>
      <c r="FMZ157" s="21"/>
      <c r="FNA157" s="21"/>
      <c r="FNB157" s="21"/>
      <c r="FNC157" s="21"/>
      <c r="FND157" s="21"/>
      <c r="FNE157" s="21"/>
      <c r="FNF157" s="21"/>
      <c r="FNG157" s="21"/>
      <c r="FNH157" s="21"/>
      <c r="FNI157" s="21"/>
      <c r="FNJ157" s="21"/>
      <c r="FNK157" s="21"/>
      <c r="FNL157" s="21"/>
      <c r="FNM157" s="21"/>
      <c r="FNN157" s="21"/>
      <c r="FNO157" s="21"/>
      <c r="FNP157" s="21"/>
      <c r="FNQ157" s="21"/>
      <c r="FNR157" s="21"/>
      <c r="FNS157" s="21"/>
      <c r="FNT157" s="21"/>
      <c r="FNU157" s="21"/>
      <c r="FNV157" s="21"/>
      <c r="FNW157" s="21"/>
      <c r="FNX157" s="21"/>
      <c r="FNY157" s="21"/>
      <c r="FNZ157" s="21"/>
      <c r="FOA157" s="21"/>
      <c r="FOB157" s="21"/>
      <c r="FOC157" s="21"/>
      <c r="FOD157" s="21"/>
      <c r="FOE157" s="21"/>
      <c r="FOF157" s="21"/>
      <c r="FOG157" s="21"/>
      <c r="FOH157" s="21"/>
      <c r="FOI157" s="21"/>
      <c r="FOJ157" s="21"/>
      <c r="FOK157" s="21"/>
      <c r="FOL157" s="21"/>
      <c r="FOM157" s="21"/>
      <c r="FON157" s="21"/>
      <c r="FOO157" s="21"/>
      <c r="FOP157" s="21"/>
      <c r="FOQ157" s="21"/>
      <c r="FOR157" s="21"/>
      <c r="FOS157" s="21"/>
      <c r="FOT157" s="21"/>
      <c r="FOU157" s="21"/>
      <c r="FOV157" s="21"/>
      <c r="FOW157" s="21"/>
      <c r="FOX157" s="21"/>
      <c r="FOY157" s="21"/>
      <c r="FOZ157" s="21"/>
      <c r="FPA157" s="21"/>
      <c r="FPB157" s="21"/>
      <c r="FPC157" s="21"/>
      <c r="FPD157" s="21"/>
      <c r="FPE157" s="21"/>
      <c r="FPF157" s="21"/>
      <c r="FPG157" s="21"/>
      <c r="FPH157" s="21"/>
      <c r="FPI157" s="21"/>
      <c r="FPJ157" s="21"/>
      <c r="FPK157" s="21"/>
      <c r="FPL157" s="21"/>
      <c r="FPM157" s="21"/>
      <c r="FPN157" s="21"/>
      <c r="FPO157" s="21"/>
      <c r="FPP157" s="21"/>
      <c r="FPQ157" s="21"/>
      <c r="FPR157" s="21"/>
      <c r="FPS157" s="21"/>
      <c r="FPT157" s="21"/>
      <c r="FPU157" s="21"/>
      <c r="FPV157" s="21"/>
      <c r="FPW157" s="21"/>
      <c r="FPX157" s="21"/>
      <c r="FPY157" s="21"/>
      <c r="FPZ157" s="21"/>
      <c r="FQA157" s="21"/>
      <c r="FQB157" s="21"/>
      <c r="FQC157" s="21"/>
      <c r="FQD157" s="21"/>
      <c r="FQE157" s="21"/>
      <c r="FQF157" s="21"/>
      <c r="FQG157" s="21"/>
      <c r="FQH157" s="21"/>
      <c r="FQI157" s="21"/>
      <c r="FQJ157" s="21"/>
      <c r="FQK157" s="21"/>
      <c r="FQL157" s="21"/>
      <c r="FQM157" s="21"/>
      <c r="FQN157" s="21"/>
      <c r="FQO157" s="21"/>
      <c r="FQP157" s="21"/>
      <c r="FQQ157" s="21"/>
      <c r="FQR157" s="21"/>
      <c r="FQS157" s="21"/>
      <c r="FQT157" s="21"/>
      <c r="FQU157" s="21"/>
      <c r="FQV157" s="21"/>
      <c r="FQW157" s="21"/>
      <c r="FQX157" s="21"/>
      <c r="FQY157" s="21"/>
      <c r="FQZ157" s="21"/>
      <c r="FRA157" s="21"/>
      <c r="FRB157" s="21"/>
      <c r="FRC157" s="21"/>
      <c r="FRD157" s="21"/>
      <c r="FRE157" s="21"/>
      <c r="FRF157" s="21"/>
      <c r="FRG157" s="21"/>
      <c r="FRH157" s="21"/>
      <c r="FRI157" s="21"/>
      <c r="FRJ157" s="21"/>
      <c r="FRK157" s="21"/>
      <c r="FRL157" s="21"/>
      <c r="FRM157" s="21"/>
      <c r="FRN157" s="21"/>
      <c r="FRO157" s="21"/>
      <c r="FRP157" s="21"/>
      <c r="FRQ157" s="21"/>
      <c r="FRR157" s="21"/>
      <c r="FRS157" s="21"/>
      <c r="FRT157" s="21"/>
      <c r="FRU157" s="21"/>
      <c r="FRV157" s="21"/>
      <c r="FRW157" s="21"/>
      <c r="FRX157" s="21"/>
      <c r="FRY157" s="21"/>
      <c r="FRZ157" s="21"/>
      <c r="FSA157" s="21"/>
      <c r="FSB157" s="21"/>
      <c r="FSC157" s="21"/>
      <c r="FSD157" s="21"/>
      <c r="FSE157" s="21"/>
      <c r="FSF157" s="21"/>
      <c r="FSG157" s="21"/>
      <c r="FSH157" s="21"/>
      <c r="FSI157" s="21"/>
      <c r="FSJ157" s="21"/>
      <c r="FSK157" s="21"/>
      <c r="FSL157" s="21"/>
      <c r="FSM157" s="21"/>
      <c r="FSN157" s="21"/>
      <c r="FSO157" s="21"/>
      <c r="FSP157" s="21"/>
      <c r="FSQ157" s="21"/>
      <c r="FSR157" s="21"/>
      <c r="FSS157" s="21"/>
      <c r="FST157" s="21"/>
      <c r="FSU157" s="21"/>
      <c r="FSV157" s="21"/>
      <c r="FSW157" s="21"/>
      <c r="FSX157" s="21"/>
      <c r="FSY157" s="21"/>
      <c r="FSZ157" s="21"/>
      <c r="FTA157" s="21"/>
      <c r="FTB157" s="21"/>
      <c r="FTC157" s="21"/>
      <c r="FTD157" s="21"/>
      <c r="FTE157" s="21"/>
      <c r="FTF157" s="21"/>
      <c r="FTG157" s="21"/>
      <c r="FTH157" s="21"/>
      <c r="FTI157" s="21"/>
      <c r="FTJ157" s="21"/>
      <c r="FTK157" s="21"/>
      <c r="FTL157" s="21"/>
      <c r="FTM157" s="21"/>
      <c r="FTN157" s="21"/>
      <c r="FTO157" s="21"/>
      <c r="FTP157" s="21"/>
      <c r="FTQ157" s="21"/>
      <c r="FTR157" s="21"/>
      <c r="FTS157" s="21"/>
      <c r="FTT157" s="21"/>
      <c r="FTU157" s="21"/>
      <c r="FTV157" s="21"/>
      <c r="FTW157" s="21"/>
      <c r="FTX157" s="21"/>
      <c r="FTY157" s="21"/>
      <c r="FTZ157" s="21"/>
      <c r="FUA157" s="21"/>
      <c r="FUB157" s="21"/>
      <c r="FUC157" s="21"/>
      <c r="FUD157" s="21"/>
      <c r="FUE157" s="21"/>
      <c r="FUF157" s="21"/>
      <c r="FUG157" s="21"/>
      <c r="FUH157" s="21"/>
      <c r="FUI157" s="21"/>
      <c r="FUJ157" s="21"/>
      <c r="FUK157" s="21"/>
      <c r="FUL157" s="21"/>
      <c r="FUM157" s="21"/>
      <c r="FUN157" s="21"/>
      <c r="FUO157" s="21"/>
      <c r="FUP157" s="21"/>
      <c r="FUQ157" s="21"/>
      <c r="FUR157" s="21"/>
      <c r="FUS157" s="21"/>
      <c r="FUT157" s="21"/>
      <c r="FUU157" s="21"/>
      <c r="FUV157" s="21"/>
      <c r="FUW157" s="21"/>
      <c r="FUX157" s="21"/>
      <c r="FUY157" s="21"/>
      <c r="FUZ157" s="21"/>
      <c r="FVA157" s="21"/>
      <c r="FVB157" s="21"/>
      <c r="FVC157" s="21"/>
      <c r="FVD157" s="21"/>
      <c r="FVE157" s="21"/>
      <c r="FVF157" s="21"/>
      <c r="FVG157" s="21"/>
      <c r="FVH157" s="21"/>
      <c r="FVI157" s="21"/>
      <c r="FVJ157" s="21"/>
      <c r="FVK157" s="21"/>
      <c r="FVL157" s="21"/>
      <c r="FVM157" s="21"/>
      <c r="FVN157" s="21"/>
      <c r="FVO157" s="21"/>
      <c r="FVP157" s="21"/>
      <c r="FVQ157" s="21"/>
      <c r="FVR157" s="21"/>
      <c r="FVS157" s="21"/>
      <c r="FVT157" s="21"/>
      <c r="FVU157" s="21"/>
      <c r="FVV157" s="21"/>
      <c r="FVW157" s="21"/>
      <c r="FVX157" s="21"/>
      <c r="FVY157" s="21"/>
      <c r="FVZ157" s="21"/>
      <c r="FWA157" s="21"/>
      <c r="FWB157" s="21"/>
      <c r="FWC157" s="21"/>
      <c r="FWD157" s="21"/>
      <c r="FWE157" s="21"/>
      <c r="FWF157" s="21"/>
      <c r="FWG157" s="21"/>
      <c r="FWH157" s="21"/>
      <c r="FWI157" s="21"/>
      <c r="FWJ157" s="21"/>
      <c r="FWK157" s="21"/>
      <c r="FWL157" s="21"/>
      <c r="FWM157" s="21"/>
      <c r="FWN157" s="21"/>
      <c r="FWO157" s="21"/>
      <c r="FWP157" s="21"/>
      <c r="FWQ157" s="21"/>
      <c r="FWR157" s="21"/>
      <c r="FWS157" s="21"/>
      <c r="FWT157" s="21"/>
      <c r="FWU157" s="21"/>
      <c r="FWV157" s="21"/>
      <c r="FWW157" s="21"/>
      <c r="FWX157" s="21"/>
      <c r="FWY157" s="21"/>
      <c r="FWZ157" s="21"/>
      <c r="FXA157" s="21"/>
      <c r="FXB157" s="21"/>
      <c r="FXC157" s="21"/>
      <c r="FXD157" s="21"/>
      <c r="FXE157" s="21"/>
      <c r="FXF157" s="21"/>
      <c r="FXG157" s="21"/>
      <c r="FXH157" s="21"/>
      <c r="FXI157" s="21"/>
      <c r="FXJ157" s="21"/>
      <c r="FXK157" s="21"/>
      <c r="FXL157" s="21"/>
      <c r="FXM157" s="21"/>
      <c r="FXN157" s="21"/>
      <c r="FXO157" s="21"/>
      <c r="FXP157" s="21"/>
      <c r="FXQ157" s="21"/>
      <c r="FXR157" s="21"/>
      <c r="FXS157" s="21"/>
      <c r="FXT157" s="21"/>
      <c r="FXU157" s="21"/>
      <c r="FXV157" s="21"/>
      <c r="FXW157" s="21"/>
      <c r="FXX157" s="21"/>
      <c r="FXY157" s="21"/>
      <c r="FXZ157" s="21"/>
      <c r="FYA157" s="21"/>
      <c r="FYB157" s="21"/>
      <c r="FYC157" s="21"/>
      <c r="FYD157" s="21"/>
      <c r="FYE157" s="21"/>
      <c r="FYF157" s="21"/>
      <c r="FYG157" s="21"/>
      <c r="FYH157" s="21"/>
      <c r="FYI157" s="21"/>
      <c r="FYJ157" s="21"/>
      <c r="FYK157" s="21"/>
      <c r="FYL157" s="21"/>
      <c r="FYM157" s="21"/>
      <c r="FYN157" s="21"/>
      <c r="FYO157" s="21"/>
      <c r="FYP157" s="21"/>
      <c r="FYQ157" s="21"/>
      <c r="FYR157" s="21"/>
      <c r="FYS157" s="21"/>
      <c r="FYT157" s="21"/>
      <c r="FYU157" s="21"/>
      <c r="FYV157" s="21"/>
      <c r="FYW157" s="21"/>
      <c r="FYX157" s="21"/>
      <c r="FYY157" s="21"/>
      <c r="FYZ157" s="21"/>
      <c r="FZA157" s="21"/>
      <c r="FZB157" s="21"/>
      <c r="FZC157" s="21"/>
      <c r="FZD157" s="21"/>
      <c r="FZE157" s="21"/>
      <c r="FZF157" s="21"/>
      <c r="FZG157" s="21"/>
      <c r="FZH157" s="21"/>
      <c r="FZI157" s="21"/>
      <c r="FZJ157" s="21"/>
      <c r="FZK157" s="21"/>
      <c r="FZL157" s="21"/>
      <c r="FZM157" s="21"/>
      <c r="FZN157" s="21"/>
      <c r="FZO157" s="21"/>
      <c r="FZP157" s="21"/>
      <c r="FZQ157" s="21"/>
      <c r="FZR157" s="21"/>
      <c r="FZS157" s="21"/>
      <c r="FZT157" s="21"/>
      <c r="FZU157" s="21"/>
      <c r="FZV157" s="21"/>
      <c r="FZW157" s="21"/>
      <c r="FZX157" s="21"/>
      <c r="FZY157" s="21"/>
      <c r="FZZ157" s="21"/>
      <c r="GAA157" s="21"/>
      <c r="GAB157" s="21"/>
      <c r="GAC157" s="21"/>
      <c r="GAD157" s="21"/>
      <c r="GAE157" s="21"/>
      <c r="GAF157" s="21"/>
      <c r="GAG157" s="21"/>
      <c r="GAH157" s="21"/>
      <c r="GAI157" s="21"/>
      <c r="GAJ157" s="21"/>
      <c r="GAK157" s="21"/>
      <c r="GAL157" s="21"/>
      <c r="GAM157" s="21"/>
      <c r="GAN157" s="21"/>
      <c r="GAO157" s="21"/>
      <c r="GAP157" s="21"/>
      <c r="GAQ157" s="21"/>
      <c r="GAR157" s="21"/>
      <c r="GAS157" s="21"/>
      <c r="GAT157" s="21"/>
      <c r="GAU157" s="21"/>
      <c r="GAV157" s="21"/>
      <c r="GAW157" s="21"/>
      <c r="GAX157" s="21"/>
      <c r="GAY157" s="21"/>
      <c r="GAZ157" s="21"/>
      <c r="GBA157" s="21"/>
      <c r="GBB157" s="21"/>
      <c r="GBC157" s="21"/>
      <c r="GBD157" s="21"/>
      <c r="GBE157" s="21"/>
      <c r="GBF157" s="21"/>
      <c r="GBG157" s="21"/>
      <c r="GBH157" s="21"/>
      <c r="GBI157" s="21"/>
      <c r="GBJ157" s="21"/>
      <c r="GBK157" s="21"/>
      <c r="GBL157" s="21"/>
      <c r="GBM157" s="21"/>
      <c r="GBN157" s="21"/>
      <c r="GBO157" s="21"/>
      <c r="GBP157" s="21"/>
      <c r="GBQ157" s="21"/>
      <c r="GBR157" s="21"/>
      <c r="GBS157" s="21"/>
      <c r="GBT157" s="21"/>
      <c r="GBU157" s="21"/>
      <c r="GBV157" s="21"/>
      <c r="GBW157" s="21"/>
      <c r="GBX157" s="21"/>
      <c r="GBY157" s="21"/>
      <c r="GBZ157" s="21"/>
      <c r="GCA157" s="21"/>
      <c r="GCB157" s="21"/>
      <c r="GCC157" s="21"/>
      <c r="GCD157" s="21"/>
      <c r="GCE157" s="21"/>
      <c r="GCF157" s="21"/>
      <c r="GCG157" s="21"/>
      <c r="GCH157" s="21"/>
      <c r="GCI157" s="21"/>
      <c r="GCJ157" s="21"/>
      <c r="GCK157" s="21"/>
      <c r="GCL157" s="21"/>
      <c r="GCM157" s="21"/>
      <c r="GCN157" s="21"/>
      <c r="GCO157" s="21"/>
      <c r="GCP157" s="21"/>
      <c r="GCQ157" s="21"/>
      <c r="GCR157" s="21"/>
      <c r="GCS157" s="21"/>
      <c r="GCT157" s="21"/>
      <c r="GCU157" s="21"/>
      <c r="GCV157" s="21"/>
      <c r="GCW157" s="21"/>
      <c r="GCX157" s="21"/>
      <c r="GCY157" s="21"/>
      <c r="GCZ157" s="21"/>
      <c r="GDA157" s="21"/>
      <c r="GDB157" s="21"/>
      <c r="GDC157" s="21"/>
      <c r="GDD157" s="21"/>
      <c r="GDE157" s="21"/>
      <c r="GDF157" s="21"/>
      <c r="GDG157" s="21"/>
      <c r="GDH157" s="21"/>
      <c r="GDI157" s="21"/>
      <c r="GDJ157" s="21"/>
      <c r="GDK157" s="21"/>
      <c r="GDL157" s="21"/>
      <c r="GDM157" s="21"/>
      <c r="GDN157" s="21"/>
      <c r="GDO157" s="21"/>
      <c r="GDP157" s="21"/>
      <c r="GDQ157" s="21"/>
      <c r="GDR157" s="21"/>
      <c r="GDS157" s="21"/>
      <c r="GDT157" s="21"/>
      <c r="GDU157" s="21"/>
      <c r="GDV157" s="21"/>
      <c r="GDW157" s="21"/>
      <c r="GDX157" s="21"/>
      <c r="GDY157" s="21"/>
      <c r="GDZ157" s="21"/>
      <c r="GEA157" s="21"/>
      <c r="GEB157" s="21"/>
      <c r="GEC157" s="21"/>
      <c r="GED157" s="21"/>
      <c r="GEE157" s="21"/>
      <c r="GEF157" s="21"/>
      <c r="GEG157" s="21"/>
      <c r="GEH157" s="21"/>
      <c r="GEI157" s="21"/>
      <c r="GEJ157" s="21"/>
      <c r="GEK157" s="21"/>
      <c r="GEL157" s="21"/>
      <c r="GEM157" s="21"/>
      <c r="GEN157" s="21"/>
      <c r="GEO157" s="21"/>
      <c r="GEP157" s="21"/>
      <c r="GEQ157" s="21"/>
      <c r="GER157" s="21"/>
      <c r="GES157" s="21"/>
      <c r="GET157" s="21"/>
      <c r="GEU157" s="21"/>
      <c r="GEV157" s="21"/>
      <c r="GEW157" s="21"/>
      <c r="GEX157" s="21"/>
      <c r="GEY157" s="21"/>
      <c r="GEZ157" s="21"/>
      <c r="GFA157" s="21"/>
      <c r="GFB157" s="21"/>
      <c r="GFC157" s="21"/>
      <c r="GFD157" s="21"/>
      <c r="GFE157" s="21"/>
      <c r="GFF157" s="21"/>
      <c r="GFG157" s="21"/>
      <c r="GFH157" s="21"/>
      <c r="GFI157" s="21"/>
      <c r="GFJ157" s="21"/>
      <c r="GFK157" s="21"/>
      <c r="GFL157" s="21"/>
      <c r="GFM157" s="21"/>
      <c r="GFN157" s="21"/>
      <c r="GFO157" s="21"/>
      <c r="GFP157" s="21"/>
      <c r="GFQ157" s="21"/>
      <c r="GFR157" s="21"/>
      <c r="GFS157" s="21"/>
      <c r="GFT157" s="21"/>
      <c r="GFU157" s="21"/>
      <c r="GFV157" s="21"/>
      <c r="GFW157" s="21"/>
      <c r="GFX157" s="21"/>
      <c r="GFY157" s="21"/>
      <c r="GFZ157" s="21"/>
      <c r="GGA157" s="21"/>
      <c r="GGB157" s="21"/>
      <c r="GGC157" s="21"/>
      <c r="GGD157" s="21"/>
      <c r="GGE157" s="21"/>
      <c r="GGF157" s="21"/>
      <c r="GGG157" s="21"/>
      <c r="GGH157" s="21"/>
      <c r="GGI157" s="21"/>
      <c r="GGJ157" s="21"/>
      <c r="GGK157" s="21"/>
      <c r="GGL157" s="21"/>
      <c r="GGM157" s="21"/>
      <c r="GGN157" s="21"/>
      <c r="GGO157" s="21"/>
      <c r="GGP157" s="21"/>
      <c r="GGQ157" s="21"/>
      <c r="GGR157" s="21"/>
      <c r="GGS157" s="21"/>
      <c r="GGT157" s="21"/>
      <c r="GGU157" s="21"/>
      <c r="GGV157" s="21"/>
      <c r="GGW157" s="21"/>
      <c r="GGX157" s="21"/>
      <c r="GGY157" s="21"/>
      <c r="GGZ157" s="21"/>
      <c r="GHA157" s="21"/>
      <c r="GHB157" s="21"/>
      <c r="GHC157" s="21"/>
      <c r="GHD157" s="21"/>
      <c r="GHE157" s="21"/>
      <c r="GHF157" s="21"/>
      <c r="GHG157" s="21"/>
      <c r="GHH157" s="21"/>
      <c r="GHI157" s="21"/>
      <c r="GHJ157" s="21"/>
      <c r="GHK157" s="21"/>
      <c r="GHL157" s="21"/>
      <c r="GHM157" s="21"/>
      <c r="GHN157" s="21"/>
      <c r="GHO157" s="21"/>
      <c r="GHP157" s="21"/>
      <c r="GHQ157" s="21"/>
      <c r="GHR157" s="21"/>
      <c r="GHS157" s="21"/>
      <c r="GHT157" s="21"/>
      <c r="GHU157" s="21"/>
      <c r="GHV157" s="21"/>
      <c r="GHW157" s="21"/>
      <c r="GHX157" s="21"/>
      <c r="GHY157" s="21"/>
      <c r="GHZ157" s="21"/>
      <c r="GIA157" s="21"/>
      <c r="GIB157" s="21"/>
      <c r="GIC157" s="21"/>
      <c r="GID157" s="21"/>
      <c r="GIE157" s="21"/>
      <c r="GIF157" s="21"/>
      <c r="GIG157" s="21"/>
      <c r="GIH157" s="21"/>
      <c r="GII157" s="21"/>
      <c r="GIJ157" s="21"/>
      <c r="GIK157" s="21"/>
      <c r="GIL157" s="21"/>
      <c r="GIM157" s="21"/>
      <c r="GIN157" s="21"/>
      <c r="GIO157" s="21"/>
      <c r="GIP157" s="21"/>
      <c r="GIQ157" s="21"/>
      <c r="GIR157" s="21"/>
      <c r="GIS157" s="21"/>
      <c r="GIT157" s="21"/>
      <c r="GIU157" s="21"/>
      <c r="GIV157" s="21"/>
      <c r="GIW157" s="21"/>
      <c r="GIX157" s="21"/>
      <c r="GIY157" s="21"/>
      <c r="GIZ157" s="21"/>
      <c r="GJA157" s="21"/>
      <c r="GJB157" s="21"/>
      <c r="GJC157" s="21"/>
      <c r="GJD157" s="21"/>
      <c r="GJE157" s="21"/>
      <c r="GJF157" s="21"/>
      <c r="GJG157" s="21"/>
      <c r="GJH157" s="21"/>
      <c r="GJI157" s="21"/>
      <c r="GJJ157" s="21"/>
      <c r="GJK157" s="21"/>
      <c r="GJL157" s="21"/>
      <c r="GJM157" s="21"/>
      <c r="GJN157" s="21"/>
      <c r="GJO157" s="21"/>
      <c r="GJP157" s="21"/>
      <c r="GJQ157" s="21"/>
      <c r="GJR157" s="21"/>
      <c r="GJS157" s="21"/>
      <c r="GJT157" s="21"/>
      <c r="GJU157" s="21"/>
      <c r="GJV157" s="21"/>
      <c r="GJW157" s="21"/>
      <c r="GJX157" s="21"/>
      <c r="GJY157" s="21"/>
      <c r="GJZ157" s="21"/>
      <c r="GKA157" s="21"/>
      <c r="GKB157" s="21"/>
      <c r="GKC157" s="21"/>
      <c r="GKD157" s="21"/>
      <c r="GKE157" s="21"/>
      <c r="GKF157" s="21"/>
      <c r="GKG157" s="21"/>
      <c r="GKH157" s="21"/>
      <c r="GKI157" s="21"/>
      <c r="GKJ157" s="21"/>
      <c r="GKK157" s="21"/>
      <c r="GKL157" s="21"/>
      <c r="GKM157" s="21"/>
      <c r="GKN157" s="21"/>
      <c r="GKO157" s="21"/>
      <c r="GKP157" s="21"/>
      <c r="GKQ157" s="21"/>
      <c r="GKR157" s="21"/>
      <c r="GKS157" s="21"/>
      <c r="GKT157" s="21"/>
      <c r="GKU157" s="21"/>
      <c r="GKV157" s="21"/>
      <c r="GKW157" s="21"/>
      <c r="GKX157" s="21"/>
      <c r="GKY157" s="21"/>
      <c r="GKZ157" s="21"/>
      <c r="GLA157" s="21"/>
      <c r="GLB157" s="21"/>
      <c r="GLC157" s="21"/>
      <c r="GLD157" s="21"/>
      <c r="GLE157" s="21"/>
      <c r="GLF157" s="21"/>
      <c r="GLG157" s="21"/>
      <c r="GLH157" s="21"/>
      <c r="GLI157" s="21"/>
      <c r="GLJ157" s="21"/>
      <c r="GLK157" s="21"/>
      <c r="GLL157" s="21"/>
      <c r="GLM157" s="21"/>
      <c r="GLN157" s="21"/>
      <c r="GLO157" s="21"/>
      <c r="GLP157" s="21"/>
      <c r="GLQ157" s="21"/>
      <c r="GLR157" s="21"/>
      <c r="GLS157" s="21"/>
      <c r="GLT157" s="21"/>
      <c r="GLU157" s="21"/>
      <c r="GLV157" s="21"/>
      <c r="GLW157" s="21"/>
      <c r="GLX157" s="21"/>
      <c r="GLY157" s="21"/>
      <c r="GLZ157" s="21"/>
      <c r="GMA157" s="21"/>
      <c r="GMB157" s="21"/>
      <c r="GMC157" s="21"/>
      <c r="GMD157" s="21"/>
      <c r="GME157" s="21"/>
      <c r="GMF157" s="21"/>
      <c r="GMG157" s="21"/>
      <c r="GMH157" s="21"/>
      <c r="GMI157" s="21"/>
      <c r="GMJ157" s="21"/>
      <c r="GMK157" s="21"/>
      <c r="GML157" s="21"/>
      <c r="GMM157" s="21"/>
      <c r="GMN157" s="21"/>
      <c r="GMO157" s="21"/>
      <c r="GMP157" s="21"/>
      <c r="GMQ157" s="21"/>
      <c r="GMR157" s="21"/>
      <c r="GMS157" s="21"/>
      <c r="GMT157" s="21"/>
      <c r="GMU157" s="21"/>
      <c r="GMV157" s="21"/>
      <c r="GMW157" s="21"/>
      <c r="GMX157" s="21"/>
      <c r="GMY157" s="21"/>
      <c r="GMZ157" s="21"/>
      <c r="GNA157" s="21"/>
      <c r="GNB157" s="21"/>
      <c r="GNC157" s="21"/>
      <c r="GND157" s="21"/>
      <c r="GNE157" s="21"/>
      <c r="GNF157" s="21"/>
      <c r="GNG157" s="21"/>
      <c r="GNH157" s="21"/>
      <c r="GNI157" s="21"/>
      <c r="GNJ157" s="21"/>
      <c r="GNK157" s="21"/>
      <c r="GNL157" s="21"/>
      <c r="GNM157" s="21"/>
      <c r="GNN157" s="21"/>
      <c r="GNO157" s="21"/>
      <c r="GNP157" s="21"/>
      <c r="GNQ157" s="21"/>
      <c r="GNR157" s="21"/>
      <c r="GNS157" s="21"/>
      <c r="GNT157" s="21"/>
      <c r="GNU157" s="21"/>
      <c r="GNV157" s="21"/>
      <c r="GNW157" s="21"/>
      <c r="GNX157" s="21"/>
      <c r="GNY157" s="21"/>
      <c r="GNZ157" s="21"/>
      <c r="GOA157" s="21"/>
      <c r="GOB157" s="21"/>
      <c r="GOC157" s="21"/>
      <c r="GOD157" s="21"/>
      <c r="GOE157" s="21"/>
      <c r="GOF157" s="21"/>
      <c r="GOG157" s="21"/>
      <c r="GOH157" s="21"/>
      <c r="GOI157" s="21"/>
      <c r="GOJ157" s="21"/>
      <c r="GOK157" s="21"/>
      <c r="GOL157" s="21"/>
      <c r="GOM157" s="21"/>
      <c r="GON157" s="21"/>
      <c r="GOO157" s="21"/>
      <c r="GOP157" s="21"/>
      <c r="GOQ157" s="21"/>
      <c r="GOR157" s="21"/>
      <c r="GOS157" s="21"/>
      <c r="GOT157" s="21"/>
      <c r="GOU157" s="21"/>
      <c r="GOV157" s="21"/>
      <c r="GOW157" s="21"/>
      <c r="GOX157" s="21"/>
      <c r="GOY157" s="21"/>
      <c r="GOZ157" s="21"/>
      <c r="GPA157" s="21"/>
      <c r="GPB157" s="21"/>
      <c r="GPC157" s="21"/>
      <c r="GPD157" s="21"/>
      <c r="GPE157" s="21"/>
      <c r="GPF157" s="21"/>
      <c r="GPG157" s="21"/>
      <c r="GPH157" s="21"/>
      <c r="GPI157" s="21"/>
      <c r="GPJ157" s="21"/>
      <c r="GPK157" s="21"/>
      <c r="GPL157" s="21"/>
      <c r="GPM157" s="21"/>
      <c r="GPN157" s="21"/>
      <c r="GPO157" s="21"/>
      <c r="GPP157" s="21"/>
      <c r="GPQ157" s="21"/>
      <c r="GPR157" s="21"/>
      <c r="GPS157" s="21"/>
      <c r="GPT157" s="21"/>
      <c r="GPU157" s="21"/>
      <c r="GPV157" s="21"/>
      <c r="GPW157" s="21"/>
      <c r="GPX157" s="21"/>
      <c r="GPY157" s="21"/>
      <c r="GPZ157" s="21"/>
      <c r="GQA157" s="21"/>
      <c r="GQB157" s="21"/>
      <c r="GQC157" s="21"/>
      <c r="GQD157" s="21"/>
      <c r="GQE157" s="21"/>
      <c r="GQF157" s="21"/>
      <c r="GQG157" s="21"/>
      <c r="GQH157" s="21"/>
      <c r="GQI157" s="21"/>
      <c r="GQJ157" s="21"/>
      <c r="GQK157" s="21"/>
      <c r="GQL157" s="21"/>
      <c r="GQM157" s="21"/>
      <c r="GQN157" s="21"/>
      <c r="GQO157" s="21"/>
      <c r="GQP157" s="21"/>
      <c r="GQQ157" s="21"/>
      <c r="GQR157" s="21"/>
      <c r="GQS157" s="21"/>
      <c r="GQT157" s="21"/>
      <c r="GQU157" s="21"/>
      <c r="GQV157" s="21"/>
      <c r="GQW157" s="21"/>
      <c r="GQX157" s="21"/>
      <c r="GQY157" s="21"/>
      <c r="GQZ157" s="21"/>
      <c r="GRA157" s="21"/>
      <c r="GRB157" s="21"/>
      <c r="GRC157" s="21"/>
      <c r="GRD157" s="21"/>
      <c r="GRE157" s="21"/>
      <c r="GRF157" s="21"/>
      <c r="GRG157" s="21"/>
      <c r="GRH157" s="21"/>
      <c r="GRI157" s="21"/>
      <c r="GRJ157" s="21"/>
      <c r="GRK157" s="21"/>
      <c r="GRL157" s="21"/>
      <c r="GRM157" s="21"/>
      <c r="GRN157" s="21"/>
      <c r="GRO157" s="21"/>
      <c r="GRP157" s="21"/>
      <c r="GRQ157" s="21"/>
      <c r="GRR157" s="21"/>
      <c r="GRS157" s="21"/>
      <c r="GRT157" s="21"/>
      <c r="GRU157" s="21"/>
      <c r="GRV157" s="21"/>
      <c r="GRW157" s="21"/>
      <c r="GRX157" s="21"/>
      <c r="GRY157" s="21"/>
      <c r="GRZ157" s="21"/>
      <c r="GSA157" s="21"/>
      <c r="GSB157" s="21"/>
      <c r="GSC157" s="21"/>
      <c r="GSD157" s="21"/>
      <c r="GSE157" s="21"/>
      <c r="GSF157" s="21"/>
      <c r="GSG157" s="21"/>
      <c r="GSH157" s="21"/>
      <c r="GSI157" s="21"/>
      <c r="GSJ157" s="21"/>
      <c r="GSK157" s="21"/>
      <c r="GSL157" s="21"/>
      <c r="GSM157" s="21"/>
      <c r="GSN157" s="21"/>
      <c r="GSO157" s="21"/>
      <c r="GSP157" s="21"/>
      <c r="GSQ157" s="21"/>
      <c r="GSR157" s="21"/>
      <c r="GSS157" s="21"/>
      <c r="GST157" s="21"/>
      <c r="GSU157" s="21"/>
      <c r="GSV157" s="21"/>
      <c r="GSW157" s="21"/>
      <c r="GSX157" s="21"/>
      <c r="GSY157" s="21"/>
      <c r="GSZ157" s="21"/>
      <c r="GTA157" s="21"/>
      <c r="GTB157" s="21"/>
      <c r="GTC157" s="21"/>
      <c r="GTD157" s="21"/>
      <c r="GTE157" s="21"/>
      <c r="GTF157" s="21"/>
      <c r="GTG157" s="21"/>
      <c r="GTH157" s="21"/>
      <c r="GTI157" s="21"/>
      <c r="GTJ157" s="21"/>
      <c r="GTK157" s="21"/>
      <c r="GTL157" s="21"/>
      <c r="GTM157" s="21"/>
      <c r="GTN157" s="21"/>
      <c r="GTO157" s="21"/>
      <c r="GTP157" s="21"/>
      <c r="GTQ157" s="21"/>
      <c r="GTR157" s="21"/>
      <c r="GTS157" s="21"/>
      <c r="GTT157" s="21"/>
      <c r="GTU157" s="21"/>
      <c r="GTV157" s="21"/>
      <c r="GTW157" s="21"/>
      <c r="GTX157" s="21"/>
      <c r="GTY157" s="21"/>
      <c r="GTZ157" s="21"/>
      <c r="GUA157" s="21"/>
      <c r="GUB157" s="21"/>
      <c r="GUC157" s="21"/>
      <c r="GUD157" s="21"/>
      <c r="GUE157" s="21"/>
      <c r="GUF157" s="21"/>
      <c r="GUG157" s="21"/>
      <c r="GUH157" s="21"/>
      <c r="GUI157" s="21"/>
      <c r="GUJ157" s="21"/>
      <c r="GUK157" s="21"/>
      <c r="GUL157" s="21"/>
      <c r="GUM157" s="21"/>
      <c r="GUN157" s="21"/>
      <c r="GUO157" s="21"/>
      <c r="GUP157" s="21"/>
      <c r="GUQ157" s="21"/>
      <c r="GUR157" s="21"/>
      <c r="GUS157" s="21"/>
      <c r="GUT157" s="21"/>
      <c r="GUU157" s="21"/>
      <c r="GUV157" s="21"/>
      <c r="GUW157" s="21"/>
      <c r="GUX157" s="21"/>
      <c r="GUY157" s="21"/>
      <c r="GUZ157" s="21"/>
      <c r="GVA157" s="21"/>
      <c r="GVB157" s="21"/>
      <c r="GVC157" s="21"/>
      <c r="GVD157" s="21"/>
      <c r="GVE157" s="21"/>
      <c r="GVF157" s="21"/>
      <c r="GVG157" s="21"/>
      <c r="GVH157" s="21"/>
      <c r="GVI157" s="21"/>
      <c r="GVJ157" s="21"/>
      <c r="GVK157" s="21"/>
      <c r="GVL157" s="21"/>
      <c r="GVM157" s="21"/>
      <c r="GVN157" s="21"/>
      <c r="GVO157" s="21"/>
      <c r="GVP157" s="21"/>
      <c r="GVQ157" s="21"/>
      <c r="GVR157" s="21"/>
      <c r="GVS157" s="21"/>
      <c r="GVT157" s="21"/>
      <c r="GVU157" s="21"/>
      <c r="GVV157" s="21"/>
      <c r="GVW157" s="21"/>
      <c r="GVX157" s="21"/>
      <c r="GVY157" s="21"/>
      <c r="GVZ157" s="21"/>
      <c r="GWA157" s="21"/>
      <c r="GWB157" s="21"/>
      <c r="GWC157" s="21"/>
      <c r="GWD157" s="21"/>
      <c r="GWE157" s="21"/>
      <c r="GWF157" s="21"/>
      <c r="GWG157" s="21"/>
      <c r="GWH157" s="21"/>
      <c r="GWI157" s="21"/>
      <c r="GWJ157" s="21"/>
      <c r="GWK157" s="21"/>
      <c r="GWL157" s="21"/>
      <c r="GWM157" s="21"/>
      <c r="GWN157" s="21"/>
      <c r="GWO157" s="21"/>
      <c r="GWP157" s="21"/>
      <c r="GWQ157" s="21"/>
      <c r="GWR157" s="21"/>
      <c r="GWS157" s="21"/>
      <c r="GWT157" s="21"/>
      <c r="GWU157" s="21"/>
      <c r="GWV157" s="21"/>
      <c r="GWW157" s="21"/>
      <c r="GWX157" s="21"/>
      <c r="GWY157" s="21"/>
      <c r="GWZ157" s="21"/>
      <c r="GXA157" s="21"/>
      <c r="GXB157" s="21"/>
      <c r="GXC157" s="21"/>
      <c r="GXD157" s="21"/>
      <c r="GXE157" s="21"/>
      <c r="GXF157" s="21"/>
      <c r="GXG157" s="21"/>
      <c r="GXH157" s="21"/>
      <c r="GXI157" s="21"/>
      <c r="GXJ157" s="21"/>
      <c r="GXK157" s="21"/>
      <c r="GXL157" s="21"/>
      <c r="GXM157" s="21"/>
      <c r="GXN157" s="21"/>
      <c r="GXO157" s="21"/>
      <c r="GXP157" s="21"/>
      <c r="GXQ157" s="21"/>
      <c r="GXR157" s="21"/>
      <c r="GXS157" s="21"/>
      <c r="GXT157" s="21"/>
      <c r="GXU157" s="21"/>
      <c r="GXV157" s="21"/>
      <c r="GXW157" s="21"/>
      <c r="GXX157" s="21"/>
      <c r="GXY157" s="21"/>
      <c r="GXZ157" s="21"/>
      <c r="GYA157" s="21"/>
      <c r="GYB157" s="21"/>
      <c r="GYC157" s="21"/>
      <c r="GYD157" s="21"/>
      <c r="GYE157" s="21"/>
      <c r="GYF157" s="21"/>
      <c r="GYG157" s="21"/>
      <c r="GYH157" s="21"/>
      <c r="GYI157" s="21"/>
      <c r="GYJ157" s="21"/>
      <c r="GYK157" s="21"/>
      <c r="GYL157" s="21"/>
      <c r="GYM157" s="21"/>
      <c r="GYN157" s="21"/>
      <c r="GYO157" s="21"/>
      <c r="GYP157" s="21"/>
      <c r="GYQ157" s="21"/>
      <c r="GYR157" s="21"/>
      <c r="GYS157" s="21"/>
      <c r="GYT157" s="21"/>
      <c r="GYU157" s="21"/>
      <c r="GYV157" s="21"/>
      <c r="GYW157" s="21"/>
      <c r="GYX157" s="21"/>
      <c r="GYY157" s="21"/>
      <c r="GYZ157" s="21"/>
      <c r="GZA157" s="21"/>
      <c r="GZB157" s="21"/>
      <c r="GZC157" s="21"/>
      <c r="GZD157" s="21"/>
      <c r="GZE157" s="21"/>
      <c r="GZF157" s="21"/>
      <c r="GZG157" s="21"/>
      <c r="GZH157" s="21"/>
      <c r="GZI157" s="21"/>
      <c r="GZJ157" s="21"/>
      <c r="GZK157" s="21"/>
      <c r="GZL157" s="21"/>
      <c r="GZM157" s="21"/>
      <c r="GZN157" s="21"/>
      <c r="GZO157" s="21"/>
      <c r="GZP157" s="21"/>
      <c r="GZQ157" s="21"/>
      <c r="GZR157" s="21"/>
      <c r="GZS157" s="21"/>
      <c r="GZT157" s="21"/>
      <c r="GZU157" s="21"/>
      <c r="GZV157" s="21"/>
      <c r="GZW157" s="21"/>
      <c r="GZX157" s="21"/>
      <c r="GZY157" s="21"/>
      <c r="GZZ157" s="21"/>
      <c r="HAA157" s="21"/>
      <c r="HAB157" s="21"/>
      <c r="HAC157" s="21"/>
      <c r="HAD157" s="21"/>
      <c r="HAE157" s="21"/>
      <c r="HAF157" s="21"/>
      <c r="HAG157" s="21"/>
      <c r="HAH157" s="21"/>
      <c r="HAI157" s="21"/>
      <c r="HAJ157" s="21"/>
      <c r="HAK157" s="21"/>
      <c r="HAL157" s="21"/>
      <c r="HAM157" s="21"/>
      <c r="HAN157" s="21"/>
      <c r="HAO157" s="21"/>
      <c r="HAP157" s="21"/>
      <c r="HAQ157" s="21"/>
      <c r="HAR157" s="21"/>
      <c r="HAS157" s="21"/>
      <c r="HAT157" s="21"/>
      <c r="HAU157" s="21"/>
      <c r="HAV157" s="21"/>
      <c r="HAW157" s="21"/>
      <c r="HAX157" s="21"/>
      <c r="HAY157" s="21"/>
      <c r="HAZ157" s="21"/>
      <c r="HBA157" s="21"/>
      <c r="HBB157" s="21"/>
      <c r="HBC157" s="21"/>
      <c r="HBD157" s="21"/>
      <c r="HBE157" s="21"/>
      <c r="HBF157" s="21"/>
      <c r="HBG157" s="21"/>
      <c r="HBH157" s="21"/>
      <c r="HBI157" s="21"/>
      <c r="HBJ157" s="21"/>
      <c r="HBK157" s="21"/>
      <c r="HBL157" s="21"/>
      <c r="HBM157" s="21"/>
      <c r="HBN157" s="21"/>
      <c r="HBO157" s="21"/>
      <c r="HBP157" s="21"/>
      <c r="HBQ157" s="21"/>
      <c r="HBR157" s="21"/>
      <c r="HBS157" s="21"/>
      <c r="HBT157" s="21"/>
      <c r="HBU157" s="21"/>
      <c r="HBV157" s="21"/>
      <c r="HBW157" s="21"/>
      <c r="HBX157" s="21"/>
      <c r="HBY157" s="21"/>
      <c r="HBZ157" s="21"/>
      <c r="HCA157" s="21"/>
      <c r="HCB157" s="21"/>
      <c r="HCC157" s="21"/>
      <c r="HCD157" s="21"/>
      <c r="HCE157" s="21"/>
      <c r="HCF157" s="21"/>
      <c r="HCG157" s="21"/>
      <c r="HCH157" s="21"/>
      <c r="HCI157" s="21"/>
      <c r="HCJ157" s="21"/>
      <c r="HCK157" s="21"/>
      <c r="HCL157" s="21"/>
      <c r="HCM157" s="21"/>
      <c r="HCN157" s="21"/>
      <c r="HCO157" s="21"/>
      <c r="HCP157" s="21"/>
      <c r="HCQ157" s="21"/>
      <c r="HCR157" s="21"/>
      <c r="HCS157" s="21"/>
      <c r="HCT157" s="21"/>
      <c r="HCU157" s="21"/>
      <c r="HCV157" s="21"/>
      <c r="HCW157" s="21"/>
      <c r="HCX157" s="21"/>
      <c r="HCY157" s="21"/>
      <c r="HCZ157" s="21"/>
      <c r="HDA157" s="21"/>
      <c r="HDB157" s="21"/>
      <c r="HDC157" s="21"/>
      <c r="HDD157" s="21"/>
      <c r="HDE157" s="21"/>
      <c r="HDF157" s="21"/>
      <c r="HDG157" s="21"/>
      <c r="HDH157" s="21"/>
      <c r="HDI157" s="21"/>
      <c r="HDJ157" s="21"/>
      <c r="HDK157" s="21"/>
      <c r="HDL157" s="21"/>
      <c r="HDM157" s="21"/>
      <c r="HDN157" s="21"/>
      <c r="HDO157" s="21"/>
      <c r="HDP157" s="21"/>
      <c r="HDQ157" s="21"/>
      <c r="HDR157" s="21"/>
      <c r="HDS157" s="21"/>
      <c r="HDT157" s="21"/>
      <c r="HDU157" s="21"/>
      <c r="HDV157" s="21"/>
      <c r="HDW157" s="21"/>
      <c r="HDX157" s="21"/>
      <c r="HDY157" s="21"/>
      <c r="HDZ157" s="21"/>
      <c r="HEA157" s="21"/>
      <c r="HEB157" s="21"/>
      <c r="HEC157" s="21"/>
      <c r="HED157" s="21"/>
      <c r="HEE157" s="21"/>
      <c r="HEF157" s="21"/>
      <c r="HEG157" s="21"/>
      <c r="HEH157" s="21"/>
      <c r="HEI157" s="21"/>
      <c r="HEJ157" s="21"/>
      <c r="HEK157" s="21"/>
      <c r="HEL157" s="21"/>
      <c r="HEM157" s="21"/>
      <c r="HEN157" s="21"/>
      <c r="HEO157" s="21"/>
      <c r="HEP157" s="21"/>
      <c r="HEQ157" s="21"/>
      <c r="HER157" s="21"/>
      <c r="HES157" s="21"/>
      <c r="HET157" s="21"/>
      <c r="HEU157" s="21"/>
      <c r="HEV157" s="21"/>
      <c r="HEW157" s="21"/>
      <c r="HEX157" s="21"/>
      <c r="HEY157" s="21"/>
      <c r="HEZ157" s="21"/>
      <c r="HFA157" s="21"/>
      <c r="HFB157" s="21"/>
      <c r="HFC157" s="21"/>
      <c r="HFD157" s="21"/>
      <c r="HFE157" s="21"/>
      <c r="HFF157" s="21"/>
      <c r="HFG157" s="21"/>
      <c r="HFH157" s="21"/>
      <c r="HFI157" s="21"/>
      <c r="HFJ157" s="21"/>
      <c r="HFK157" s="21"/>
      <c r="HFL157" s="21"/>
      <c r="HFM157" s="21"/>
      <c r="HFN157" s="21"/>
      <c r="HFO157" s="21"/>
      <c r="HFP157" s="21"/>
      <c r="HFQ157" s="21"/>
      <c r="HFR157" s="21"/>
      <c r="HFS157" s="21"/>
      <c r="HFT157" s="21"/>
      <c r="HFU157" s="21"/>
      <c r="HFV157" s="21"/>
      <c r="HFW157" s="21"/>
      <c r="HFX157" s="21"/>
      <c r="HFY157" s="21"/>
      <c r="HFZ157" s="21"/>
      <c r="HGA157" s="21"/>
      <c r="HGB157" s="21"/>
      <c r="HGC157" s="21"/>
      <c r="HGD157" s="21"/>
      <c r="HGE157" s="21"/>
      <c r="HGF157" s="21"/>
      <c r="HGG157" s="21"/>
      <c r="HGH157" s="21"/>
      <c r="HGI157" s="21"/>
      <c r="HGJ157" s="21"/>
      <c r="HGK157" s="21"/>
      <c r="HGL157" s="21"/>
      <c r="HGM157" s="21"/>
      <c r="HGN157" s="21"/>
      <c r="HGO157" s="21"/>
      <c r="HGP157" s="21"/>
      <c r="HGQ157" s="21"/>
      <c r="HGR157" s="21"/>
      <c r="HGS157" s="21"/>
      <c r="HGT157" s="21"/>
      <c r="HGU157" s="21"/>
      <c r="HGV157" s="21"/>
      <c r="HGW157" s="21"/>
      <c r="HGX157" s="21"/>
      <c r="HGY157" s="21"/>
      <c r="HGZ157" s="21"/>
      <c r="HHA157" s="21"/>
      <c r="HHB157" s="21"/>
      <c r="HHC157" s="21"/>
      <c r="HHD157" s="21"/>
      <c r="HHE157" s="21"/>
      <c r="HHF157" s="21"/>
      <c r="HHG157" s="21"/>
      <c r="HHH157" s="21"/>
      <c r="HHI157" s="21"/>
      <c r="HHJ157" s="21"/>
      <c r="HHK157" s="21"/>
      <c r="HHL157" s="21"/>
      <c r="HHM157" s="21"/>
      <c r="HHN157" s="21"/>
      <c r="HHO157" s="21"/>
      <c r="HHP157" s="21"/>
      <c r="HHQ157" s="21"/>
      <c r="HHR157" s="21"/>
      <c r="HHS157" s="21"/>
      <c r="HHT157" s="21"/>
      <c r="HHU157" s="21"/>
      <c r="HHV157" s="21"/>
      <c r="HHW157" s="21"/>
      <c r="HHX157" s="21"/>
      <c r="HHY157" s="21"/>
      <c r="HHZ157" s="21"/>
      <c r="HIA157" s="21"/>
      <c r="HIB157" s="21"/>
      <c r="HIC157" s="21"/>
      <c r="HID157" s="21"/>
      <c r="HIE157" s="21"/>
      <c r="HIF157" s="21"/>
      <c r="HIG157" s="21"/>
      <c r="HIH157" s="21"/>
      <c r="HII157" s="21"/>
      <c r="HIJ157" s="21"/>
      <c r="HIK157" s="21"/>
      <c r="HIL157" s="21"/>
      <c r="HIM157" s="21"/>
      <c r="HIN157" s="21"/>
      <c r="HIO157" s="21"/>
      <c r="HIP157" s="21"/>
      <c r="HIQ157" s="21"/>
      <c r="HIR157" s="21"/>
      <c r="HIS157" s="21"/>
      <c r="HIT157" s="21"/>
      <c r="HIU157" s="21"/>
      <c r="HIV157" s="21"/>
      <c r="HIW157" s="21"/>
      <c r="HIX157" s="21"/>
      <c r="HIY157" s="21"/>
      <c r="HIZ157" s="21"/>
      <c r="HJA157" s="21"/>
      <c r="HJB157" s="21"/>
      <c r="HJC157" s="21"/>
      <c r="HJD157" s="21"/>
      <c r="HJE157" s="21"/>
      <c r="HJF157" s="21"/>
      <c r="HJG157" s="21"/>
      <c r="HJH157" s="21"/>
      <c r="HJI157" s="21"/>
      <c r="HJJ157" s="21"/>
      <c r="HJK157" s="21"/>
      <c r="HJL157" s="21"/>
      <c r="HJM157" s="21"/>
      <c r="HJN157" s="21"/>
      <c r="HJO157" s="21"/>
      <c r="HJP157" s="21"/>
      <c r="HJQ157" s="21"/>
      <c r="HJR157" s="21"/>
      <c r="HJS157" s="21"/>
      <c r="HJT157" s="21"/>
      <c r="HJU157" s="21"/>
      <c r="HJV157" s="21"/>
      <c r="HJW157" s="21"/>
      <c r="HJX157" s="21"/>
      <c r="HJY157" s="21"/>
      <c r="HJZ157" s="21"/>
      <c r="HKA157" s="21"/>
      <c r="HKB157" s="21"/>
      <c r="HKC157" s="21"/>
      <c r="HKD157" s="21"/>
      <c r="HKE157" s="21"/>
      <c r="HKF157" s="21"/>
      <c r="HKG157" s="21"/>
      <c r="HKH157" s="21"/>
      <c r="HKI157" s="21"/>
      <c r="HKJ157" s="21"/>
      <c r="HKK157" s="21"/>
      <c r="HKL157" s="21"/>
      <c r="HKM157" s="21"/>
      <c r="HKN157" s="21"/>
      <c r="HKO157" s="21"/>
      <c r="HKP157" s="21"/>
      <c r="HKQ157" s="21"/>
      <c r="HKR157" s="21"/>
      <c r="HKS157" s="21"/>
      <c r="HKT157" s="21"/>
      <c r="HKU157" s="21"/>
      <c r="HKV157" s="21"/>
      <c r="HKW157" s="21"/>
      <c r="HKX157" s="21"/>
      <c r="HKY157" s="21"/>
      <c r="HKZ157" s="21"/>
      <c r="HLA157" s="21"/>
      <c r="HLB157" s="21"/>
      <c r="HLC157" s="21"/>
      <c r="HLD157" s="21"/>
      <c r="HLE157" s="21"/>
      <c r="HLF157" s="21"/>
      <c r="HLG157" s="21"/>
      <c r="HLH157" s="21"/>
      <c r="HLI157" s="21"/>
      <c r="HLJ157" s="21"/>
      <c r="HLK157" s="21"/>
      <c r="HLL157" s="21"/>
      <c r="HLM157" s="21"/>
      <c r="HLN157" s="21"/>
      <c r="HLO157" s="21"/>
      <c r="HLP157" s="21"/>
      <c r="HLQ157" s="21"/>
      <c r="HLR157" s="21"/>
      <c r="HLS157" s="21"/>
      <c r="HLT157" s="21"/>
      <c r="HLU157" s="21"/>
      <c r="HLV157" s="21"/>
      <c r="HLW157" s="21"/>
      <c r="HLX157" s="21"/>
      <c r="HLY157" s="21"/>
      <c r="HLZ157" s="21"/>
      <c r="HMA157" s="21"/>
      <c r="HMB157" s="21"/>
      <c r="HMC157" s="21"/>
      <c r="HMD157" s="21"/>
      <c r="HME157" s="21"/>
      <c r="HMF157" s="21"/>
      <c r="HMG157" s="21"/>
      <c r="HMH157" s="21"/>
      <c r="HMI157" s="21"/>
      <c r="HMJ157" s="21"/>
      <c r="HMK157" s="21"/>
      <c r="HML157" s="21"/>
      <c r="HMM157" s="21"/>
      <c r="HMN157" s="21"/>
      <c r="HMO157" s="21"/>
      <c r="HMP157" s="21"/>
      <c r="HMQ157" s="21"/>
      <c r="HMR157" s="21"/>
      <c r="HMS157" s="21"/>
      <c r="HMT157" s="21"/>
      <c r="HMU157" s="21"/>
      <c r="HMV157" s="21"/>
      <c r="HMW157" s="21"/>
      <c r="HMX157" s="21"/>
      <c r="HMY157" s="21"/>
      <c r="HMZ157" s="21"/>
      <c r="HNA157" s="21"/>
      <c r="HNB157" s="21"/>
      <c r="HNC157" s="21"/>
      <c r="HND157" s="21"/>
      <c r="HNE157" s="21"/>
      <c r="HNF157" s="21"/>
      <c r="HNG157" s="21"/>
      <c r="HNH157" s="21"/>
      <c r="HNI157" s="21"/>
      <c r="HNJ157" s="21"/>
      <c r="HNK157" s="21"/>
      <c r="HNL157" s="21"/>
      <c r="HNM157" s="21"/>
      <c r="HNN157" s="21"/>
      <c r="HNO157" s="21"/>
      <c r="HNP157" s="21"/>
      <c r="HNQ157" s="21"/>
      <c r="HNR157" s="21"/>
      <c r="HNS157" s="21"/>
      <c r="HNT157" s="21"/>
      <c r="HNU157" s="21"/>
      <c r="HNV157" s="21"/>
      <c r="HNW157" s="21"/>
      <c r="HNX157" s="21"/>
      <c r="HNY157" s="21"/>
      <c r="HNZ157" s="21"/>
      <c r="HOA157" s="21"/>
      <c r="HOB157" s="21"/>
      <c r="HOC157" s="21"/>
      <c r="HOD157" s="21"/>
      <c r="HOE157" s="21"/>
      <c r="HOF157" s="21"/>
      <c r="HOG157" s="21"/>
      <c r="HOH157" s="21"/>
      <c r="HOI157" s="21"/>
      <c r="HOJ157" s="21"/>
      <c r="HOK157" s="21"/>
      <c r="HOL157" s="21"/>
      <c r="HOM157" s="21"/>
      <c r="HON157" s="21"/>
      <c r="HOO157" s="21"/>
      <c r="HOP157" s="21"/>
      <c r="HOQ157" s="21"/>
      <c r="HOR157" s="21"/>
      <c r="HOS157" s="21"/>
      <c r="HOT157" s="21"/>
      <c r="HOU157" s="21"/>
      <c r="HOV157" s="21"/>
      <c r="HOW157" s="21"/>
      <c r="HOX157" s="21"/>
      <c r="HOY157" s="21"/>
      <c r="HOZ157" s="21"/>
      <c r="HPA157" s="21"/>
      <c r="HPB157" s="21"/>
      <c r="HPC157" s="21"/>
      <c r="HPD157" s="21"/>
      <c r="HPE157" s="21"/>
      <c r="HPF157" s="21"/>
      <c r="HPG157" s="21"/>
      <c r="HPH157" s="21"/>
      <c r="HPI157" s="21"/>
      <c r="HPJ157" s="21"/>
      <c r="HPK157" s="21"/>
      <c r="HPL157" s="21"/>
      <c r="HPM157" s="21"/>
      <c r="HPN157" s="21"/>
      <c r="HPO157" s="21"/>
      <c r="HPP157" s="21"/>
      <c r="HPQ157" s="21"/>
      <c r="HPR157" s="21"/>
      <c r="HPS157" s="21"/>
      <c r="HPT157" s="21"/>
      <c r="HPU157" s="21"/>
      <c r="HPV157" s="21"/>
      <c r="HPW157" s="21"/>
      <c r="HPX157" s="21"/>
      <c r="HPY157" s="21"/>
      <c r="HPZ157" s="21"/>
      <c r="HQA157" s="21"/>
      <c r="HQB157" s="21"/>
      <c r="HQC157" s="21"/>
      <c r="HQD157" s="21"/>
      <c r="HQE157" s="21"/>
      <c r="HQF157" s="21"/>
      <c r="HQG157" s="21"/>
      <c r="HQH157" s="21"/>
      <c r="HQI157" s="21"/>
      <c r="HQJ157" s="21"/>
      <c r="HQK157" s="21"/>
      <c r="HQL157" s="21"/>
      <c r="HQM157" s="21"/>
      <c r="HQN157" s="21"/>
      <c r="HQO157" s="21"/>
      <c r="HQP157" s="21"/>
      <c r="HQQ157" s="21"/>
      <c r="HQR157" s="21"/>
      <c r="HQS157" s="21"/>
      <c r="HQT157" s="21"/>
      <c r="HQU157" s="21"/>
      <c r="HQV157" s="21"/>
      <c r="HQW157" s="21"/>
      <c r="HQX157" s="21"/>
      <c r="HQY157" s="21"/>
      <c r="HQZ157" s="21"/>
      <c r="HRA157" s="21"/>
      <c r="HRB157" s="21"/>
      <c r="HRC157" s="21"/>
      <c r="HRD157" s="21"/>
      <c r="HRE157" s="21"/>
      <c r="HRF157" s="21"/>
      <c r="HRG157" s="21"/>
      <c r="HRH157" s="21"/>
      <c r="HRI157" s="21"/>
      <c r="HRJ157" s="21"/>
      <c r="HRK157" s="21"/>
      <c r="HRL157" s="21"/>
      <c r="HRM157" s="21"/>
      <c r="HRN157" s="21"/>
      <c r="HRO157" s="21"/>
      <c r="HRP157" s="21"/>
      <c r="HRQ157" s="21"/>
      <c r="HRR157" s="21"/>
      <c r="HRS157" s="21"/>
      <c r="HRT157" s="21"/>
      <c r="HRU157" s="21"/>
      <c r="HRV157" s="21"/>
      <c r="HRW157" s="21"/>
      <c r="HRX157" s="21"/>
      <c r="HRY157" s="21"/>
      <c r="HRZ157" s="21"/>
      <c r="HSA157" s="21"/>
      <c r="HSB157" s="21"/>
      <c r="HSC157" s="21"/>
      <c r="HSD157" s="21"/>
      <c r="HSE157" s="21"/>
      <c r="HSF157" s="21"/>
      <c r="HSG157" s="21"/>
      <c r="HSH157" s="21"/>
      <c r="HSI157" s="21"/>
      <c r="HSJ157" s="21"/>
      <c r="HSK157" s="21"/>
      <c r="HSL157" s="21"/>
      <c r="HSM157" s="21"/>
      <c r="HSN157" s="21"/>
      <c r="HSO157" s="21"/>
      <c r="HSP157" s="21"/>
      <c r="HSQ157" s="21"/>
      <c r="HSR157" s="21"/>
      <c r="HSS157" s="21"/>
      <c r="HST157" s="21"/>
      <c r="HSU157" s="21"/>
      <c r="HSV157" s="21"/>
      <c r="HSW157" s="21"/>
      <c r="HSX157" s="21"/>
      <c r="HSY157" s="21"/>
      <c r="HSZ157" s="21"/>
      <c r="HTA157" s="21"/>
      <c r="HTB157" s="21"/>
      <c r="HTC157" s="21"/>
      <c r="HTD157" s="21"/>
      <c r="HTE157" s="21"/>
      <c r="HTF157" s="21"/>
      <c r="HTG157" s="21"/>
      <c r="HTH157" s="21"/>
      <c r="HTI157" s="21"/>
      <c r="HTJ157" s="21"/>
      <c r="HTK157" s="21"/>
      <c r="HTL157" s="21"/>
      <c r="HTM157" s="21"/>
      <c r="HTN157" s="21"/>
      <c r="HTO157" s="21"/>
      <c r="HTP157" s="21"/>
      <c r="HTQ157" s="21"/>
      <c r="HTR157" s="21"/>
      <c r="HTS157" s="21"/>
      <c r="HTT157" s="21"/>
      <c r="HTU157" s="21"/>
      <c r="HTV157" s="21"/>
      <c r="HTW157" s="21"/>
      <c r="HTX157" s="21"/>
      <c r="HTY157" s="21"/>
      <c r="HTZ157" s="21"/>
      <c r="HUA157" s="21"/>
      <c r="HUB157" s="21"/>
      <c r="HUC157" s="21"/>
      <c r="HUD157" s="21"/>
      <c r="HUE157" s="21"/>
      <c r="HUF157" s="21"/>
      <c r="HUG157" s="21"/>
      <c r="HUH157" s="21"/>
      <c r="HUI157" s="21"/>
      <c r="HUJ157" s="21"/>
      <c r="HUK157" s="21"/>
      <c r="HUL157" s="21"/>
      <c r="HUM157" s="21"/>
      <c r="HUN157" s="21"/>
      <c r="HUO157" s="21"/>
      <c r="HUP157" s="21"/>
      <c r="HUQ157" s="21"/>
      <c r="HUR157" s="21"/>
      <c r="HUS157" s="21"/>
      <c r="HUT157" s="21"/>
      <c r="HUU157" s="21"/>
      <c r="HUV157" s="21"/>
      <c r="HUW157" s="21"/>
      <c r="HUX157" s="21"/>
      <c r="HUY157" s="21"/>
      <c r="HUZ157" s="21"/>
      <c r="HVA157" s="21"/>
      <c r="HVB157" s="21"/>
      <c r="HVC157" s="21"/>
      <c r="HVD157" s="21"/>
      <c r="HVE157" s="21"/>
      <c r="HVF157" s="21"/>
      <c r="HVG157" s="21"/>
      <c r="HVH157" s="21"/>
      <c r="HVI157" s="21"/>
      <c r="HVJ157" s="21"/>
      <c r="HVK157" s="21"/>
      <c r="HVL157" s="21"/>
      <c r="HVM157" s="21"/>
      <c r="HVN157" s="21"/>
      <c r="HVO157" s="21"/>
      <c r="HVP157" s="21"/>
      <c r="HVQ157" s="21"/>
      <c r="HVR157" s="21"/>
      <c r="HVS157" s="21"/>
      <c r="HVT157" s="21"/>
      <c r="HVU157" s="21"/>
      <c r="HVV157" s="21"/>
      <c r="HVW157" s="21"/>
      <c r="HVX157" s="21"/>
      <c r="HVY157" s="21"/>
      <c r="HVZ157" s="21"/>
      <c r="HWA157" s="21"/>
      <c r="HWB157" s="21"/>
      <c r="HWC157" s="21"/>
      <c r="HWD157" s="21"/>
      <c r="HWE157" s="21"/>
      <c r="HWF157" s="21"/>
      <c r="HWG157" s="21"/>
      <c r="HWH157" s="21"/>
      <c r="HWI157" s="21"/>
      <c r="HWJ157" s="21"/>
      <c r="HWK157" s="21"/>
      <c r="HWL157" s="21"/>
      <c r="HWM157" s="21"/>
      <c r="HWN157" s="21"/>
      <c r="HWO157" s="21"/>
      <c r="HWP157" s="21"/>
      <c r="HWQ157" s="21"/>
      <c r="HWR157" s="21"/>
      <c r="HWS157" s="21"/>
      <c r="HWT157" s="21"/>
      <c r="HWU157" s="21"/>
      <c r="HWV157" s="21"/>
      <c r="HWW157" s="21"/>
      <c r="HWX157" s="21"/>
      <c r="HWY157" s="21"/>
      <c r="HWZ157" s="21"/>
      <c r="HXA157" s="21"/>
      <c r="HXB157" s="21"/>
      <c r="HXC157" s="21"/>
      <c r="HXD157" s="21"/>
      <c r="HXE157" s="21"/>
      <c r="HXF157" s="21"/>
      <c r="HXG157" s="21"/>
      <c r="HXH157" s="21"/>
      <c r="HXI157" s="21"/>
      <c r="HXJ157" s="21"/>
      <c r="HXK157" s="21"/>
      <c r="HXL157" s="21"/>
      <c r="HXM157" s="21"/>
      <c r="HXN157" s="21"/>
      <c r="HXO157" s="21"/>
      <c r="HXP157" s="21"/>
      <c r="HXQ157" s="21"/>
      <c r="HXR157" s="21"/>
      <c r="HXS157" s="21"/>
      <c r="HXT157" s="21"/>
      <c r="HXU157" s="21"/>
      <c r="HXV157" s="21"/>
      <c r="HXW157" s="21"/>
      <c r="HXX157" s="21"/>
      <c r="HXY157" s="21"/>
      <c r="HXZ157" s="21"/>
      <c r="HYA157" s="21"/>
      <c r="HYB157" s="21"/>
      <c r="HYC157" s="21"/>
      <c r="HYD157" s="21"/>
      <c r="HYE157" s="21"/>
      <c r="HYF157" s="21"/>
      <c r="HYG157" s="21"/>
      <c r="HYH157" s="21"/>
      <c r="HYI157" s="21"/>
      <c r="HYJ157" s="21"/>
      <c r="HYK157" s="21"/>
      <c r="HYL157" s="21"/>
      <c r="HYM157" s="21"/>
      <c r="HYN157" s="21"/>
      <c r="HYO157" s="21"/>
      <c r="HYP157" s="21"/>
      <c r="HYQ157" s="21"/>
      <c r="HYR157" s="21"/>
      <c r="HYS157" s="21"/>
      <c r="HYT157" s="21"/>
      <c r="HYU157" s="21"/>
      <c r="HYV157" s="21"/>
      <c r="HYW157" s="21"/>
      <c r="HYX157" s="21"/>
      <c r="HYY157" s="21"/>
      <c r="HYZ157" s="21"/>
      <c r="HZA157" s="21"/>
      <c r="HZB157" s="21"/>
      <c r="HZC157" s="21"/>
      <c r="HZD157" s="21"/>
      <c r="HZE157" s="21"/>
      <c r="HZF157" s="21"/>
      <c r="HZG157" s="21"/>
      <c r="HZH157" s="21"/>
      <c r="HZI157" s="21"/>
      <c r="HZJ157" s="21"/>
      <c r="HZK157" s="21"/>
      <c r="HZL157" s="21"/>
      <c r="HZM157" s="21"/>
      <c r="HZN157" s="21"/>
      <c r="HZO157" s="21"/>
      <c r="HZP157" s="21"/>
      <c r="HZQ157" s="21"/>
      <c r="HZR157" s="21"/>
      <c r="HZS157" s="21"/>
      <c r="HZT157" s="21"/>
      <c r="HZU157" s="21"/>
      <c r="HZV157" s="21"/>
      <c r="HZW157" s="21"/>
      <c r="HZX157" s="21"/>
      <c r="HZY157" s="21"/>
      <c r="HZZ157" s="21"/>
      <c r="IAA157" s="21"/>
      <c r="IAB157" s="21"/>
      <c r="IAC157" s="21"/>
      <c r="IAD157" s="21"/>
      <c r="IAE157" s="21"/>
      <c r="IAF157" s="21"/>
      <c r="IAG157" s="21"/>
      <c r="IAH157" s="21"/>
      <c r="IAI157" s="21"/>
      <c r="IAJ157" s="21"/>
      <c r="IAK157" s="21"/>
      <c r="IAL157" s="21"/>
      <c r="IAM157" s="21"/>
      <c r="IAN157" s="21"/>
      <c r="IAO157" s="21"/>
      <c r="IAP157" s="21"/>
      <c r="IAQ157" s="21"/>
      <c r="IAR157" s="21"/>
      <c r="IAS157" s="21"/>
      <c r="IAT157" s="21"/>
      <c r="IAU157" s="21"/>
      <c r="IAV157" s="21"/>
      <c r="IAW157" s="21"/>
      <c r="IAX157" s="21"/>
      <c r="IAY157" s="21"/>
      <c r="IAZ157" s="21"/>
      <c r="IBA157" s="21"/>
      <c r="IBB157" s="21"/>
      <c r="IBC157" s="21"/>
      <c r="IBD157" s="21"/>
      <c r="IBE157" s="21"/>
      <c r="IBF157" s="21"/>
      <c r="IBG157" s="21"/>
      <c r="IBH157" s="21"/>
      <c r="IBI157" s="21"/>
      <c r="IBJ157" s="21"/>
      <c r="IBK157" s="21"/>
      <c r="IBL157" s="21"/>
      <c r="IBM157" s="21"/>
      <c r="IBN157" s="21"/>
      <c r="IBO157" s="21"/>
      <c r="IBP157" s="21"/>
      <c r="IBQ157" s="21"/>
      <c r="IBR157" s="21"/>
      <c r="IBS157" s="21"/>
      <c r="IBT157" s="21"/>
      <c r="IBU157" s="21"/>
      <c r="IBV157" s="21"/>
      <c r="IBW157" s="21"/>
      <c r="IBX157" s="21"/>
      <c r="IBY157" s="21"/>
      <c r="IBZ157" s="21"/>
      <c r="ICA157" s="21"/>
      <c r="ICB157" s="21"/>
      <c r="ICC157" s="21"/>
      <c r="ICD157" s="21"/>
      <c r="ICE157" s="21"/>
      <c r="ICF157" s="21"/>
      <c r="ICG157" s="21"/>
      <c r="ICH157" s="21"/>
      <c r="ICI157" s="21"/>
      <c r="ICJ157" s="21"/>
      <c r="ICK157" s="21"/>
      <c r="ICL157" s="21"/>
      <c r="ICM157" s="21"/>
      <c r="ICN157" s="21"/>
      <c r="ICO157" s="21"/>
      <c r="ICP157" s="21"/>
      <c r="ICQ157" s="21"/>
      <c r="ICR157" s="21"/>
      <c r="ICS157" s="21"/>
      <c r="ICT157" s="21"/>
      <c r="ICU157" s="21"/>
      <c r="ICV157" s="21"/>
      <c r="ICW157" s="21"/>
      <c r="ICX157" s="21"/>
      <c r="ICY157" s="21"/>
      <c r="ICZ157" s="21"/>
      <c r="IDA157" s="21"/>
      <c r="IDB157" s="21"/>
      <c r="IDC157" s="21"/>
      <c r="IDD157" s="21"/>
      <c r="IDE157" s="21"/>
      <c r="IDF157" s="21"/>
      <c r="IDG157" s="21"/>
      <c r="IDH157" s="21"/>
      <c r="IDI157" s="21"/>
      <c r="IDJ157" s="21"/>
      <c r="IDK157" s="21"/>
      <c r="IDL157" s="21"/>
      <c r="IDM157" s="21"/>
      <c r="IDN157" s="21"/>
      <c r="IDO157" s="21"/>
      <c r="IDP157" s="21"/>
      <c r="IDQ157" s="21"/>
      <c r="IDR157" s="21"/>
      <c r="IDS157" s="21"/>
      <c r="IDT157" s="21"/>
      <c r="IDU157" s="21"/>
      <c r="IDV157" s="21"/>
      <c r="IDW157" s="21"/>
      <c r="IDX157" s="21"/>
      <c r="IDY157" s="21"/>
      <c r="IDZ157" s="21"/>
      <c r="IEA157" s="21"/>
      <c r="IEB157" s="21"/>
      <c r="IEC157" s="21"/>
      <c r="IED157" s="21"/>
      <c r="IEE157" s="21"/>
      <c r="IEF157" s="21"/>
      <c r="IEG157" s="21"/>
      <c r="IEH157" s="21"/>
      <c r="IEI157" s="21"/>
      <c r="IEJ157" s="21"/>
      <c r="IEK157" s="21"/>
      <c r="IEL157" s="21"/>
      <c r="IEM157" s="21"/>
      <c r="IEN157" s="21"/>
      <c r="IEO157" s="21"/>
      <c r="IEP157" s="21"/>
      <c r="IEQ157" s="21"/>
      <c r="IER157" s="21"/>
      <c r="IES157" s="21"/>
      <c r="IET157" s="21"/>
      <c r="IEU157" s="21"/>
      <c r="IEV157" s="21"/>
      <c r="IEW157" s="21"/>
      <c r="IEX157" s="21"/>
      <c r="IEY157" s="21"/>
      <c r="IEZ157" s="21"/>
      <c r="IFA157" s="21"/>
      <c r="IFB157" s="21"/>
      <c r="IFC157" s="21"/>
      <c r="IFD157" s="21"/>
      <c r="IFE157" s="21"/>
      <c r="IFF157" s="21"/>
      <c r="IFG157" s="21"/>
      <c r="IFH157" s="21"/>
      <c r="IFI157" s="21"/>
      <c r="IFJ157" s="21"/>
      <c r="IFK157" s="21"/>
      <c r="IFL157" s="21"/>
      <c r="IFM157" s="21"/>
      <c r="IFN157" s="21"/>
      <c r="IFO157" s="21"/>
      <c r="IFP157" s="21"/>
      <c r="IFQ157" s="21"/>
      <c r="IFR157" s="21"/>
      <c r="IFS157" s="21"/>
      <c r="IFT157" s="21"/>
      <c r="IFU157" s="21"/>
      <c r="IFV157" s="21"/>
      <c r="IFW157" s="21"/>
      <c r="IFX157" s="21"/>
      <c r="IFY157" s="21"/>
      <c r="IFZ157" s="21"/>
      <c r="IGA157" s="21"/>
      <c r="IGB157" s="21"/>
      <c r="IGC157" s="21"/>
      <c r="IGD157" s="21"/>
      <c r="IGE157" s="21"/>
      <c r="IGF157" s="21"/>
      <c r="IGG157" s="21"/>
      <c r="IGH157" s="21"/>
      <c r="IGI157" s="21"/>
      <c r="IGJ157" s="21"/>
      <c r="IGK157" s="21"/>
      <c r="IGL157" s="21"/>
      <c r="IGM157" s="21"/>
      <c r="IGN157" s="21"/>
      <c r="IGO157" s="21"/>
      <c r="IGP157" s="21"/>
      <c r="IGQ157" s="21"/>
      <c r="IGR157" s="21"/>
      <c r="IGS157" s="21"/>
      <c r="IGT157" s="21"/>
      <c r="IGU157" s="21"/>
      <c r="IGV157" s="21"/>
      <c r="IGW157" s="21"/>
      <c r="IGX157" s="21"/>
      <c r="IGY157" s="21"/>
      <c r="IGZ157" s="21"/>
      <c r="IHA157" s="21"/>
      <c r="IHB157" s="21"/>
      <c r="IHC157" s="21"/>
      <c r="IHD157" s="21"/>
      <c r="IHE157" s="21"/>
      <c r="IHF157" s="21"/>
      <c r="IHG157" s="21"/>
      <c r="IHH157" s="21"/>
      <c r="IHI157" s="21"/>
      <c r="IHJ157" s="21"/>
      <c r="IHK157" s="21"/>
      <c r="IHL157" s="21"/>
      <c r="IHM157" s="21"/>
      <c r="IHN157" s="21"/>
      <c r="IHO157" s="21"/>
      <c r="IHP157" s="21"/>
      <c r="IHQ157" s="21"/>
      <c r="IHR157" s="21"/>
      <c r="IHS157" s="21"/>
      <c r="IHT157" s="21"/>
      <c r="IHU157" s="21"/>
      <c r="IHV157" s="21"/>
      <c r="IHW157" s="21"/>
      <c r="IHX157" s="21"/>
      <c r="IHY157" s="21"/>
      <c r="IHZ157" s="21"/>
      <c r="IIA157" s="21"/>
      <c r="IIB157" s="21"/>
      <c r="IIC157" s="21"/>
      <c r="IID157" s="21"/>
      <c r="IIE157" s="21"/>
      <c r="IIF157" s="21"/>
      <c r="IIG157" s="21"/>
      <c r="IIH157" s="21"/>
      <c r="III157" s="21"/>
      <c r="IIJ157" s="21"/>
      <c r="IIK157" s="21"/>
      <c r="IIL157" s="21"/>
      <c r="IIM157" s="21"/>
      <c r="IIN157" s="21"/>
      <c r="IIO157" s="21"/>
      <c r="IIP157" s="21"/>
      <c r="IIQ157" s="21"/>
      <c r="IIR157" s="21"/>
      <c r="IIS157" s="21"/>
      <c r="IIT157" s="21"/>
      <c r="IIU157" s="21"/>
      <c r="IIV157" s="21"/>
      <c r="IIW157" s="21"/>
      <c r="IIX157" s="21"/>
      <c r="IIY157" s="21"/>
      <c r="IIZ157" s="21"/>
      <c r="IJA157" s="21"/>
      <c r="IJB157" s="21"/>
      <c r="IJC157" s="21"/>
      <c r="IJD157" s="21"/>
      <c r="IJE157" s="21"/>
      <c r="IJF157" s="21"/>
      <c r="IJG157" s="21"/>
      <c r="IJH157" s="21"/>
      <c r="IJI157" s="21"/>
      <c r="IJJ157" s="21"/>
      <c r="IJK157" s="21"/>
      <c r="IJL157" s="21"/>
      <c r="IJM157" s="21"/>
      <c r="IJN157" s="21"/>
      <c r="IJO157" s="21"/>
      <c r="IJP157" s="21"/>
      <c r="IJQ157" s="21"/>
      <c r="IJR157" s="21"/>
      <c r="IJS157" s="21"/>
      <c r="IJT157" s="21"/>
      <c r="IJU157" s="21"/>
      <c r="IJV157" s="21"/>
      <c r="IJW157" s="21"/>
      <c r="IJX157" s="21"/>
      <c r="IJY157" s="21"/>
      <c r="IJZ157" s="21"/>
      <c r="IKA157" s="21"/>
      <c r="IKB157" s="21"/>
      <c r="IKC157" s="21"/>
      <c r="IKD157" s="21"/>
      <c r="IKE157" s="21"/>
      <c r="IKF157" s="21"/>
      <c r="IKG157" s="21"/>
      <c r="IKH157" s="21"/>
      <c r="IKI157" s="21"/>
      <c r="IKJ157" s="21"/>
      <c r="IKK157" s="21"/>
      <c r="IKL157" s="21"/>
      <c r="IKM157" s="21"/>
      <c r="IKN157" s="21"/>
      <c r="IKO157" s="21"/>
      <c r="IKP157" s="21"/>
      <c r="IKQ157" s="21"/>
      <c r="IKR157" s="21"/>
      <c r="IKS157" s="21"/>
      <c r="IKT157" s="21"/>
      <c r="IKU157" s="21"/>
      <c r="IKV157" s="21"/>
      <c r="IKW157" s="21"/>
      <c r="IKX157" s="21"/>
      <c r="IKY157" s="21"/>
      <c r="IKZ157" s="21"/>
      <c r="ILA157" s="21"/>
      <c r="ILB157" s="21"/>
      <c r="ILC157" s="21"/>
      <c r="ILD157" s="21"/>
      <c r="ILE157" s="21"/>
      <c r="ILF157" s="21"/>
      <c r="ILG157" s="21"/>
      <c r="ILH157" s="21"/>
      <c r="ILI157" s="21"/>
      <c r="ILJ157" s="21"/>
      <c r="ILK157" s="21"/>
      <c r="ILL157" s="21"/>
      <c r="ILM157" s="21"/>
      <c r="ILN157" s="21"/>
      <c r="ILO157" s="21"/>
      <c r="ILP157" s="21"/>
      <c r="ILQ157" s="21"/>
      <c r="ILR157" s="21"/>
      <c r="ILS157" s="21"/>
      <c r="ILT157" s="21"/>
      <c r="ILU157" s="21"/>
      <c r="ILV157" s="21"/>
      <c r="ILW157" s="21"/>
      <c r="ILX157" s="21"/>
      <c r="ILY157" s="21"/>
      <c r="ILZ157" s="21"/>
      <c r="IMA157" s="21"/>
      <c r="IMB157" s="21"/>
      <c r="IMC157" s="21"/>
      <c r="IMD157" s="21"/>
      <c r="IME157" s="21"/>
      <c r="IMF157" s="21"/>
      <c r="IMG157" s="21"/>
      <c r="IMH157" s="21"/>
      <c r="IMI157" s="21"/>
      <c r="IMJ157" s="21"/>
      <c r="IMK157" s="21"/>
      <c r="IML157" s="21"/>
      <c r="IMM157" s="21"/>
      <c r="IMN157" s="21"/>
      <c r="IMO157" s="21"/>
      <c r="IMP157" s="21"/>
      <c r="IMQ157" s="21"/>
      <c r="IMR157" s="21"/>
      <c r="IMS157" s="21"/>
      <c r="IMT157" s="21"/>
      <c r="IMU157" s="21"/>
      <c r="IMV157" s="21"/>
      <c r="IMW157" s="21"/>
      <c r="IMX157" s="21"/>
      <c r="IMY157" s="21"/>
      <c r="IMZ157" s="21"/>
      <c r="INA157" s="21"/>
      <c r="INB157" s="21"/>
      <c r="INC157" s="21"/>
      <c r="IND157" s="21"/>
      <c r="INE157" s="21"/>
      <c r="INF157" s="21"/>
      <c r="ING157" s="21"/>
      <c r="INH157" s="21"/>
      <c r="INI157" s="21"/>
      <c r="INJ157" s="21"/>
      <c r="INK157" s="21"/>
      <c r="INL157" s="21"/>
      <c r="INM157" s="21"/>
      <c r="INN157" s="21"/>
      <c r="INO157" s="21"/>
      <c r="INP157" s="21"/>
      <c r="INQ157" s="21"/>
      <c r="INR157" s="21"/>
      <c r="INS157" s="21"/>
      <c r="INT157" s="21"/>
      <c r="INU157" s="21"/>
      <c r="INV157" s="21"/>
      <c r="INW157" s="21"/>
      <c r="INX157" s="21"/>
      <c r="INY157" s="21"/>
      <c r="INZ157" s="21"/>
      <c r="IOA157" s="21"/>
      <c r="IOB157" s="21"/>
      <c r="IOC157" s="21"/>
      <c r="IOD157" s="21"/>
      <c r="IOE157" s="21"/>
      <c r="IOF157" s="21"/>
      <c r="IOG157" s="21"/>
      <c r="IOH157" s="21"/>
      <c r="IOI157" s="21"/>
      <c r="IOJ157" s="21"/>
      <c r="IOK157" s="21"/>
      <c r="IOL157" s="21"/>
      <c r="IOM157" s="21"/>
      <c r="ION157" s="21"/>
      <c r="IOO157" s="21"/>
      <c r="IOP157" s="21"/>
      <c r="IOQ157" s="21"/>
      <c r="IOR157" s="21"/>
      <c r="IOS157" s="21"/>
      <c r="IOT157" s="21"/>
      <c r="IOU157" s="21"/>
      <c r="IOV157" s="21"/>
      <c r="IOW157" s="21"/>
      <c r="IOX157" s="21"/>
      <c r="IOY157" s="21"/>
      <c r="IOZ157" s="21"/>
      <c r="IPA157" s="21"/>
      <c r="IPB157" s="21"/>
      <c r="IPC157" s="21"/>
      <c r="IPD157" s="21"/>
      <c r="IPE157" s="21"/>
      <c r="IPF157" s="21"/>
      <c r="IPG157" s="21"/>
      <c r="IPH157" s="21"/>
      <c r="IPI157" s="21"/>
      <c r="IPJ157" s="21"/>
      <c r="IPK157" s="21"/>
      <c r="IPL157" s="21"/>
      <c r="IPM157" s="21"/>
      <c r="IPN157" s="21"/>
      <c r="IPO157" s="21"/>
      <c r="IPP157" s="21"/>
      <c r="IPQ157" s="21"/>
      <c r="IPR157" s="21"/>
      <c r="IPS157" s="21"/>
      <c r="IPT157" s="21"/>
      <c r="IPU157" s="21"/>
      <c r="IPV157" s="21"/>
      <c r="IPW157" s="21"/>
      <c r="IPX157" s="21"/>
      <c r="IPY157" s="21"/>
      <c r="IPZ157" s="21"/>
      <c r="IQA157" s="21"/>
      <c r="IQB157" s="21"/>
      <c r="IQC157" s="21"/>
      <c r="IQD157" s="21"/>
      <c r="IQE157" s="21"/>
      <c r="IQF157" s="21"/>
      <c r="IQG157" s="21"/>
      <c r="IQH157" s="21"/>
      <c r="IQI157" s="21"/>
      <c r="IQJ157" s="21"/>
      <c r="IQK157" s="21"/>
      <c r="IQL157" s="21"/>
      <c r="IQM157" s="21"/>
      <c r="IQN157" s="21"/>
      <c r="IQO157" s="21"/>
      <c r="IQP157" s="21"/>
      <c r="IQQ157" s="21"/>
      <c r="IQR157" s="21"/>
      <c r="IQS157" s="21"/>
      <c r="IQT157" s="21"/>
      <c r="IQU157" s="21"/>
      <c r="IQV157" s="21"/>
      <c r="IQW157" s="21"/>
      <c r="IQX157" s="21"/>
      <c r="IQY157" s="21"/>
      <c r="IQZ157" s="21"/>
      <c r="IRA157" s="21"/>
      <c r="IRB157" s="21"/>
      <c r="IRC157" s="21"/>
      <c r="IRD157" s="21"/>
      <c r="IRE157" s="21"/>
      <c r="IRF157" s="21"/>
      <c r="IRG157" s="21"/>
      <c r="IRH157" s="21"/>
      <c r="IRI157" s="21"/>
      <c r="IRJ157" s="21"/>
      <c r="IRK157" s="21"/>
      <c r="IRL157" s="21"/>
      <c r="IRM157" s="21"/>
      <c r="IRN157" s="21"/>
      <c r="IRO157" s="21"/>
      <c r="IRP157" s="21"/>
      <c r="IRQ157" s="21"/>
      <c r="IRR157" s="21"/>
      <c r="IRS157" s="21"/>
      <c r="IRT157" s="21"/>
      <c r="IRU157" s="21"/>
      <c r="IRV157" s="21"/>
      <c r="IRW157" s="21"/>
      <c r="IRX157" s="21"/>
      <c r="IRY157" s="21"/>
      <c r="IRZ157" s="21"/>
      <c r="ISA157" s="21"/>
      <c r="ISB157" s="21"/>
      <c r="ISC157" s="21"/>
      <c r="ISD157" s="21"/>
      <c r="ISE157" s="21"/>
      <c r="ISF157" s="21"/>
      <c r="ISG157" s="21"/>
      <c r="ISH157" s="21"/>
      <c r="ISI157" s="21"/>
      <c r="ISJ157" s="21"/>
      <c r="ISK157" s="21"/>
      <c r="ISL157" s="21"/>
      <c r="ISM157" s="21"/>
      <c r="ISN157" s="21"/>
      <c r="ISO157" s="21"/>
      <c r="ISP157" s="21"/>
      <c r="ISQ157" s="21"/>
      <c r="ISR157" s="21"/>
      <c r="ISS157" s="21"/>
      <c r="IST157" s="21"/>
      <c r="ISU157" s="21"/>
      <c r="ISV157" s="21"/>
      <c r="ISW157" s="21"/>
      <c r="ISX157" s="21"/>
      <c r="ISY157" s="21"/>
      <c r="ISZ157" s="21"/>
      <c r="ITA157" s="21"/>
      <c r="ITB157" s="21"/>
      <c r="ITC157" s="21"/>
      <c r="ITD157" s="21"/>
      <c r="ITE157" s="21"/>
      <c r="ITF157" s="21"/>
      <c r="ITG157" s="21"/>
      <c r="ITH157" s="21"/>
      <c r="ITI157" s="21"/>
      <c r="ITJ157" s="21"/>
      <c r="ITK157" s="21"/>
      <c r="ITL157" s="21"/>
      <c r="ITM157" s="21"/>
      <c r="ITN157" s="21"/>
      <c r="ITO157" s="21"/>
      <c r="ITP157" s="21"/>
      <c r="ITQ157" s="21"/>
      <c r="ITR157" s="21"/>
      <c r="ITS157" s="21"/>
      <c r="ITT157" s="21"/>
      <c r="ITU157" s="21"/>
      <c r="ITV157" s="21"/>
      <c r="ITW157" s="21"/>
      <c r="ITX157" s="21"/>
      <c r="ITY157" s="21"/>
      <c r="ITZ157" s="21"/>
      <c r="IUA157" s="21"/>
      <c r="IUB157" s="21"/>
      <c r="IUC157" s="21"/>
      <c r="IUD157" s="21"/>
      <c r="IUE157" s="21"/>
      <c r="IUF157" s="21"/>
      <c r="IUG157" s="21"/>
      <c r="IUH157" s="21"/>
      <c r="IUI157" s="21"/>
      <c r="IUJ157" s="21"/>
      <c r="IUK157" s="21"/>
      <c r="IUL157" s="21"/>
      <c r="IUM157" s="21"/>
      <c r="IUN157" s="21"/>
      <c r="IUO157" s="21"/>
      <c r="IUP157" s="21"/>
      <c r="IUQ157" s="21"/>
      <c r="IUR157" s="21"/>
      <c r="IUS157" s="21"/>
      <c r="IUT157" s="21"/>
      <c r="IUU157" s="21"/>
      <c r="IUV157" s="21"/>
      <c r="IUW157" s="21"/>
      <c r="IUX157" s="21"/>
      <c r="IUY157" s="21"/>
      <c r="IUZ157" s="21"/>
      <c r="IVA157" s="21"/>
      <c r="IVB157" s="21"/>
      <c r="IVC157" s="21"/>
      <c r="IVD157" s="21"/>
      <c r="IVE157" s="21"/>
      <c r="IVF157" s="21"/>
      <c r="IVG157" s="21"/>
      <c r="IVH157" s="21"/>
      <c r="IVI157" s="21"/>
      <c r="IVJ157" s="21"/>
      <c r="IVK157" s="21"/>
      <c r="IVL157" s="21"/>
      <c r="IVM157" s="21"/>
      <c r="IVN157" s="21"/>
      <c r="IVO157" s="21"/>
      <c r="IVP157" s="21"/>
      <c r="IVQ157" s="21"/>
      <c r="IVR157" s="21"/>
      <c r="IVS157" s="21"/>
      <c r="IVT157" s="21"/>
      <c r="IVU157" s="21"/>
      <c r="IVV157" s="21"/>
      <c r="IVW157" s="21"/>
      <c r="IVX157" s="21"/>
      <c r="IVY157" s="21"/>
      <c r="IVZ157" s="21"/>
      <c r="IWA157" s="21"/>
      <c r="IWB157" s="21"/>
      <c r="IWC157" s="21"/>
      <c r="IWD157" s="21"/>
      <c r="IWE157" s="21"/>
      <c r="IWF157" s="21"/>
      <c r="IWG157" s="21"/>
      <c r="IWH157" s="21"/>
      <c r="IWI157" s="21"/>
      <c r="IWJ157" s="21"/>
      <c r="IWK157" s="21"/>
      <c r="IWL157" s="21"/>
      <c r="IWM157" s="21"/>
      <c r="IWN157" s="21"/>
      <c r="IWO157" s="21"/>
      <c r="IWP157" s="21"/>
      <c r="IWQ157" s="21"/>
      <c r="IWR157" s="21"/>
      <c r="IWS157" s="21"/>
      <c r="IWT157" s="21"/>
      <c r="IWU157" s="21"/>
      <c r="IWV157" s="21"/>
      <c r="IWW157" s="21"/>
      <c r="IWX157" s="21"/>
      <c r="IWY157" s="21"/>
      <c r="IWZ157" s="21"/>
      <c r="IXA157" s="21"/>
      <c r="IXB157" s="21"/>
      <c r="IXC157" s="21"/>
      <c r="IXD157" s="21"/>
      <c r="IXE157" s="21"/>
      <c r="IXF157" s="21"/>
      <c r="IXG157" s="21"/>
      <c r="IXH157" s="21"/>
      <c r="IXI157" s="21"/>
      <c r="IXJ157" s="21"/>
      <c r="IXK157" s="21"/>
      <c r="IXL157" s="21"/>
      <c r="IXM157" s="21"/>
      <c r="IXN157" s="21"/>
      <c r="IXO157" s="21"/>
      <c r="IXP157" s="21"/>
      <c r="IXQ157" s="21"/>
      <c r="IXR157" s="21"/>
      <c r="IXS157" s="21"/>
      <c r="IXT157" s="21"/>
      <c r="IXU157" s="21"/>
      <c r="IXV157" s="21"/>
      <c r="IXW157" s="21"/>
      <c r="IXX157" s="21"/>
      <c r="IXY157" s="21"/>
      <c r="IXZ157" s="21"/>
      <c r="IYA157" s="21"/>
      <c r="IYB157" s="21"/>
      <c r="IYC157" s="21"/>
      <c r="IYD157" s="21"/>
      <c r="IYE157" s="21"/>
      <c r="IYF157" s="21"/>
      <c r="IYG157" s="21"/>
      <c r="IYH157" s="21"/>
      <c r="IYI157" s="21"/>
      <c r="IYJ157" s="21"/>
      <c r="IYK157" s="21"/>
      <c r="IYL157" s="21"/>
      <c r="IYM157" s="21"/>
      <c r="IYN157" s="21"/>
      <c r="IYO157" s="21"/>
      <c r="IYP157" s="21"/>
      <c r="IYQ157" s="21"/>
      <c r="IYR157" s="21"/>
      <c r="IYS157" s="21"/>
      <c r="IYT157" s="21"/>
      <c r="IYU157" s="21"/>
      <c r="IYV157" s="21"/>
      <c r="IYW157" s="21"/>
      <c r="IYX157" s="21"/>
      <c r="IYY157" s="21"/>
      <c r="IYZ157" s="21"/>
      <c r="IZA157" s="21"/>
      <c r="IZB157" s="21"/>
      <c r="IZC157" s="21"/>
      <c r="IZD157" s="21"/>
      <c r="IZE157" s="21"/>
      <c r="IZF157" s="21"/>
      <c r="IZG157" s="21"/>
      <c r="IZH157" s="21"/>
      <c r="IZI157" s="21"/>
      <c r="IZJ157" s="21"/>
      <c r="IZK157" s="21"/>
      <c r="IZL157" s="21"/>
      <c r="IZM157" s="21"/>
      <c r="IZN157" s="21"/>
      <c r="IZO157" s="21"/>
      <c r="IZP157" s="21"/>
      <c r="IZQ157" s="21"/>
      <c r="IZR157" s="21"/>
      <c r="IZS157" s="21"/>
      <c r="IZT157" s="21"/>
      <c r="IZU157" s="21"/>
      <c r="IZV157" s="21"/>
      <c r="IZW157" s="21"/>
      <c r="IZX157" s="21"/>
      <c r="IZY157" s="21"/>
      <c r="IZZ157" s="21"/>
      <c r="JAA157" s="21"/>
      <c r="JAB157" s="21"/>
      <c r="JAC157" s="21"/>
      <c r="JAD157" s="21"/>
      <c r="JAE157" s="21"/>
      <c r="JAF157" s="21"/>
      <c r="JAG157" s="21"/>
      <c r="JAH157" s="21"/>
      <c r="JAI157" s="21"/>
      <c r="JAJ157" s="21"/>
      <c r="JAK157" s="21"/>
      <c r="JAL157" s="21"/>
      <c r="JAM157" s="21"/>
      <c r="JAN157" s="21"/>
      <c r="JAO157" s="21"/>
      <c r="JAP157" s="21"/>
      <c r="JAQ157" s="21"/>
      <c r="JAR157" s="21"/>
      <c r="JAS157" s="21"/>
      <c r="JAT157" s="21"/>
      <c r="JAU157" s="21"/>
      <c r="JAV157" s="21"/>
      <c r="JAW157" s="21"/>
      <c r="JAX157" s="21"/>
      <c r="JAY157" s="21"/>
      <c r="JAZ157" s="21"/>
      <c r="JBA157" s="21"/>
      <c r="JBB157" s="21"/>
      <c r="JBC157" s="21"/>
      <c r="JBD157" s="21"/>
      <c r="JBE157" s="21"/>
      <c r="JBF157" s="21"/>
      <c r="JBG157" s="21"/>
      <c r="JBH157" s="21"/>
      <c r="JBI157" s="21"/>
      <c r="JBJ157" s="21"/>
      <c r="JBK157" s="21"/>
      <c r="JBL157" s="21"/>
      <c r="JBM157" s="21"/>
      <c r="JBN157" s="21"/>
      <c r="JBO157" s="21"/>
      <c r="JBP157" s="21"/>
      <c r="JBQ157" s="21"/>
      <c r="JBR157" s="21"/>
      <c r="JBS157" s="21"/>
      <c r="JBT157" s="21"/>
      <c r="JBU157" s="21"/>
      <c r="JBV157" s="21"/>
      <c r="JBW157" s="21"/>
      <c r="JBX157" s="21"/>
      <c r="JBY157" s="21"/>
      <c r="JBZ157" s="21"/>
      <c r="JCA157" s="21"/>
      <c r="JCB157" s="21"/>
      <c r="JCC157" s="21"/>
      <c r="JCD157" s="21"/>
      <c r="JCE157" s="21"/>
      <c r="JCF157" s="21"/>
      <c r="JCG157" s="21"/>
      <c r="JCH157" s="21"/>
      <c r="JCI157" s="21"/>
      <c r="JCJ157" s="21"/>
      <c r="JCK157" s="21"/>
      <c r="JCL157" s="21"/>
      <c r="JCM157" s="21"/>
      <c r="JCN157" s="21"/>
      <c r="JCO157" s="21"/>
      <c r="JCP157" s="21"/>
      <c r="JCQ157" s="21"/>
      <c r="JCR157" s="21"/>
      <c r="JCS157" s="21"/>
      <c r="JCT157" s="21"/>
      <c r="JCU157" s="21"/>
      <c r="JCV157" s="21"/>
      <c r="JCW157" s="21"/>
      <c r="JCX157" s="21"/>
      <c r="JCY157" s="21"/>
      <c r="JCZ157" s="21"/>
      <c r="JDA157" s="21"/>
      <c r="JDB157" s="21"/>
      <c r="JDC157" s="21"/>
      <c r="JDD157" s="21"/>
      <c r="JDE157" s="21"/>
      <c r="JDF157" s="21"/>
      <c r="JDG157" s="21"/>
      <c r="JDH157" s="21"/>
      <c r="JDI157" s="21"/>
      <c r="JDJ157" s="21"/>
      <c r="JDK157" s="21"/>
      <c r="JDL157" s="21"/>
      <c r="JDM157" s="21"/>
      <c r="JDN157" s="21"/>
      <c r="JDO157" s="21"/>
      <c r="JDP157" s="21"/>
      <c r="JDQ157" s="21"/>
      <c r="JDR157" s="21"/>
      <c r="JDS157" s="21"/>
      <c r="JDT157" s="21"/>
      <c r="JDU157" s="21"/>
      <c r="JDV157" s="21"/>
      <c r="JDW157" s="21"/>
      <c r="JDX157" s="21"/>
      <c r="JDY157" s="21"/>
      <c r="JDZ157" s="21"/>
      <c r="JEA157" s="21"/>
      <c r="JEB157" s="21"/>
      <c r="JEC157" s="21"/>
      <c r="JED157" s="21"/>
      <c r="JEE157" s="21"/>
      <c r="JEF157" s="21"/>
      <c r="JEG157" s="21"/>
      <c r="JEH157" s="21"/>
      <c r="JEI157" s="21"/>
      <c r="JEJ157" s="21"/>
      <c r="JEK157" s="21"/>
      <c r="JEL157" s="21"/>
      <c r="JEM157" s="21"/>
      <c r="JEN157" s="21"/>
      <c r="JEO157" s="21"/>
      <c r="JEP157" s="21"/>
      <c r="JEQ157" s="21"/>
      <c r="JER157" s="21"/>
      <c r="JES157" s="21"/>
      <c r="JET157" s="21"/>
      <c r="JEU157" s="21"/>
      <c r="JEV157" s="21"/>
      <c r="JEW157" s="21"/>
      <c r="JEX157" s="21"/>
      <c r="JEY157" s="21"/>
      <c r="JEZ157" s="21"/>
      <c r="JFA157" s="21"/>
      <c r="JFB157" s="21"/>
      <c r="JFC157" s="21"/>
      <c r="JFD157" s="21"/>
      <c r="JFE157" s="21"/>
      <c r="JFF157" s="21"/>
      <c r="JFG157" s="21"/>
      <c r="JFH157" s="21"/>
      <c r="JFI157" s="21"/>
      <c r="JFJ157" s="21"/>
      <c r="JFK157" s="21"/>
      <c r="JFL157" s="21"/>
      <c r="JFM157" s="21"/>
      <c r="JFN157" s="21"/>
      <c r="JFO157" s="21"/>
      <c r="JFP157" s="21"/>
      <c r="JFQ157" s="21"/>
      <c r="JFR157" s="21"/>
      <c r="JFS157" s="21"/>
      <c r="JFT157" s="21"/>
      <c r="JFU157" s="21"/>
      <c r="JFV157" s="21"/>
      <c r="JFW157" s="21"/>
      <c r="JFX157" s="21"/>
      <c r="JFY157" s="21"/>
      <c r="JFZ157" s="21"/>
      <c r="JGA157" s="21"/>
      <c r="JGB157" s="21"/>
      <c r="JGC157" s="21"/>
      <c r="JGD157" s="21"/>
      <c r="JGE157" s="21"/>
      <c r="JGF157" s="21"/>
      <c r="JGG157" s="21"/>
      <c r="JGH157" s="21"/>
      <c r="JGI157" s="21"/>
      <c r="JGJ157" s="21"/>
      <c r="JGK157" s="21"/>
      <c r="JGL157" s="21"/>
      <c r="JGM157" s="21"/>
      <c r="JGN157" s="21"/>
      <c r="JGO157" s="21"/>
      <c r="JGP157" s="21"/>
      <c r="JGQ157" s="21"/>
      <c r="JGR157" s="21"/>
      <c r="JGS157" s="21"/>
      <c r="JGT157" s="21"/>
      <c r="JGU157" s="21"/>
      <c r="JGV157" s="21"/>
      <c r="JGW157" s="21"/>
      <c r="JGX157" s="21"/>
      <c r="JGY157" s="21"/>
      <c r="JGZ157" s="21"/>
      <c r="JHA157" s="21"/>
      <c r="JHB157" s="21"/>
      <c r="JHC157" s="21"/>
      <c r="JHD157" s="21"/>
      <c r="JHE157" s="21"/>
      <c r="JHF157" s="21"/>
      <c r="JHG157" s="21"/>
      <c r="JHH157" s="21"/>
      <c r="JHI157" s="21"/>
      <c r="JHJ157" s="21"/>
      <c r="JHK157" s="21"/>
      <c r="JHL157" s="21"/>
      <c r="JHM157" s="21"/>
      <c r="JHN157" s="21"/>
      <c r="JHO157" s="21"/>
      <c r="JHP157" s="21"/>
      <c r="JHQ157" s="21"/>
      <c r="JHR157" s="21"/>
      <c r="JHS157" s="21"/>
      <c r="JHT157" s="21"/>
      <c r="JHU157" s="21"/>
      <c r="JHV157" s="21"/>
      <c r="JHW157" s="21"/>
      <c r="JHX157" s="21"/>
      <c r="JHY157" s="21"/>
      <c r="JHZ157" s="21"/>
      <c r="JIA157" s="21"/>
      <c r="JIB157" s="21"/>
      <c r="JIC157" s="21"/>
      <c r="JID157" s="21"/>
      <c r="JIE157" s="21"/>
      <c r="JIF157" s="21"/>
      <c r="JIG157" s="21"/>
      <c r="JIH157" s="21"/>
      <c r="JII157" s="21"/>
      <c r="JIJ157" s="21"/>
      <c r="JIK157" s="21"/>
      <c r="JIL157" s="21"/>
      <c r="JIM157" s="21"/>
      <c r="JIN157" s="21"/>
      <c r="JIO157" s="21"/>
      <c r="JIP157" s="21"/>
      <c r="JIQ157" s="21"/>
      <c r="JIR157" s="21"/>
      <c r="JIS157" s="21"/>
      <c r="JIT157" s="21"/>
      <c r="JIU157" s="21"/>
      <c r="JIV157" s="21"/>
      <c r="JIW157" s="21"/>
      <c r="JIX157" s="21"/>
      <c r="JIY157" s="21"/>
      <c r="JIZ157" s="21"/>
      <c r="JJA157" s="21"/>
      <c r="JJB157" s="21"/>
      <c r="JJC157" s="21"/>
      <c r="JJD157" s="21"/>
      <c r="JJE157" s="21"/>
      <c r="JJF157" s="21"/>
      <c r="JJG157" s="21"/>
      <c r="JJH157" s="21"/>
      <c r="JJI157" s="21"/>
      <c r="JJJ157" s="21"/>
      <c r="JJK157" s="21"/>
      <c r="JJL157" s="21"/>
      <c r="JJM157" s="21"/>
      <c r="JJN157" s="21"/>
      <c r="JJO157" s="21"/>
      <c r="JJP157" s="21"/>
      <c r="JJQ157" s="21"/>
      <c r="JJR157" s="21"/>
      <c r="JJS157" s="21"/>
      <c r="JJT157" s="21"/>
      <c r="JJU157" s="21"/>
      <c r="JJV157" s="21"/>
      <c r="JJW157" s="21"/>
      <c r="JJX157" s="21"/>
      <c r="JJY157" s="21"/>
      <c r="JJZ157" s="21"/>
      <c r="JKA157" s="21"/>
      <c r="JKB157" s="21"/>
      <c r="JKC157" s="21"/>
      <c r="JKD157" s="21"/>
      <c r="JKE157" s="21"/>
      <c r="JKF157" s="21"/>
      <c r="JKG157" s="21"/>
      <c r="JKH157" s="21"/>
      <c r="JKI157" s="21"/>
      <c r="JKJ157" s="21"/>
      <c r="JKK157" s="21"/>
      <c r="JKL157" s="21"/>
      <c r="JKM157" s="21"/>
      <c r="JKN157" s="21"/>
      <c r="JKO157" s="21"/>
      <c r="JKP157" s="21"/>
      <c r="JKQ157" s="21"/>
      <c r="JKR157" s="21"/>
      <c r="JKS157" s="21"/>
      <c r="JKT157" s="21"/>
      <c r="JKU157" s="21"/>
      <c r="JKV157" s="21"/>
      <c r="JKW157" s="21"/>
      <c r="JKX157" s="21"/>
      <c r="JKY157" s="21"/>
      <c r="JKZ157" s="21"/>
      <c r="JLA157" s="21"/>
      <c r="JLB157" s="21"/>
      <c r="JLC157" s="21"/>
      <c r="JLD157" s="21"/>
      <c r="JLE157" s="21"/>
      <c r="JLF157" s="21"/>
      <c r="JLG157" s="21"/>
      <c r="JLH157" s="21"/>
      <c r="JLI157" s="21"/>
      <c r="JLJ157" s="21"/>
      <c r="JLK157" s="21"/>
      <c r="JLL157" s="21"/>
      <c r="JLM157" s="21"/>
      <c r="JLN157" s="21"/>
      <c r="JLO157" s="21"/>
      <c r="JLP157" s="21"/>
      <c r="JLQ157" s="21"/>
      <c r="JLR157" s="21"/>
      <c r="JLS157" s="21"/>
      <c r="JLT157" s="21"/>
      <c r="JLU157" s="21"/>
      <c r="JLV157" s="21"/>
      <c r="JLW157" s="21"/>
      <c r="JLX157" s="21"/>
      <c r="JLY157" s="21"/>
      <c r="JLZ157" s="21"/>
      <c r="JMA157" s="21"/>
      <c r="JMB157" s="21"/>
      <c r="JMC157" s="21"/>
      <c r="JMD157" s="21"/>
      <c r="JME157" s="21"/>
      <c r="JMF157" s="21"/>
      <c r="JMG157" s="21"/>
      <c r="JMH157" s="21"/>
      <c r="JMI157" s="21"/>
      <c r="JMJ157" s="21"/>
      <c r="JMK157" s="21"/>
      <c r="JML157" s="21"/>
      <c r="JMM157" s="21"/>
      <c r="JMN157" s="21"/>
      <c r="JMO157" s="21"/>
      <c r="JMP157" s="21"/>
      <c r="JMQ157" s="21"/>
      <c r="JMR157" s="21"/>
      <c r="JMS157" s="21"/>
      <c r="JMT157" s="21"/>
      <c r="JMU157" s="21"/>
      <c r="JMV157" s="21"/>
      <c r="JMW157" s="21"/>
      <c r="JMX157" s="21"/>
      <c r="JMY157" s="21"/>
      <c r="JMZ157" s="21"/>
      <c r="JNA157" s="21"/>
      <c r="JNB157" s="21"/>
      <c r="JNC157" s="21"/>
      <c r="JND157" s="21"/>
      <c r="JNE157" s="21"/>
      <c r="JNF157" s="21"/>
      <c r="JNG157" s="21"/>
      <c r="JNH157" s="21"/>
      <c r="JNI157" s="21"/>
      <c r="JNJ157" s="21"/>
      <c r="JNK157" s="21"/>
      <c r="JNL157" s="21"/>
      <c r="JNM157" s="21"/>
      <c r="JNN157" s="21"/>
      <c r="JNO157" s="21"/>
      <c r="JNP157" s="21"/>
      <c r="JNQ157" s="21"/>
      <c r="JNR157" s="21"/>
      <c r="JNS157" s="21"/>
      <c r="JNT157" s="21"/>
      <c r="JNU157" s="21"/>
      <c r="JNV157" s="21"/>
      <c r="JNW157" s="21"/>
      <c r="JNX157" s="21"/>
      <c r="JNY157" s="21"/>
      <c r="JNZ157" s="21"/>
      <c r="JOA157" s="21"/>
      <c r="JOB157" s="21"/>
      <c r="JOC157" s="21"/>
      <c r="JOD157" s="21"/>
      <c r="JOE157" s="21"/>
      <c r="JOF157" s="21"/>
      <c r="JOG157" s="21"/>
      <c r="JOH157" s="21"/>
      <c r="JOI157" s="21"/>
      <c r="JOJ157" s="21"/>
      <c r="JOK157" s="21"/>
      <c r="JOL157" s="21"/>
      <c r="JOM157" s="21"/>
      <c r="JON157" s="21"/>
      <c r="JOO157" s="21"/>
      <c r="JOP157" s="21"/>
      <c r="JOQ157" s="21"/>
      <c r="JOR157" s="21"/>
      <c r="JOS157" s="21"/>
      <c r="JOT157" s="21"/>
      <c r="JOU157" s="21"/>
      <c r="JOV157" s="21"/>
      <c r="JOW157" s="21"/>
      <c r="JOX157" s="21"/>
      <c r="JOY157" s="21"/>
      <c r="JOZ157" s="21"/>
      <c r="JPA157" s="21"/>
      <c r="JPB157" s="21"/>
      <c r="JPC157" s="21"/>
      <c r="JPD157" s="21"/>
      <c r="JPE157" s="21"/>
      <c r="JPF157" s="21"/>
      <c r="JPG157" s="21"/>
      <c r="JPH157" s="21"/>
      <c r="JPI157" s="21"/>
      <c r="JPJ157" s="21"/>
      <c r="JPK157" s="21"/>
      <c r="JPL157" s="21"/>
      <c r="JPM157" s="21"/>
      <c r="JPN157" s="21"/>
      <c r="JPO157" s="21"/>
      <c r="JPP157" s="21"/>
      <c r="JPQ157" s="21"/>
      <c r="JPR157" s="21"/>
      <c r="JPS157" s="21"/>
      <c r="JPT157" s="21"/>
      <c r="JPU157" s="21"/>
      <c r="JPV157" s="21"/>
      <c r="JPW157" s="21"/>
      <c r="JPX157" s="21"/>
      <c r="JPY157" s="21"/>
      <c r="JPZ157" s="21"/>
      <c r="JQA157" s="21"/>
      <c r="JQB157" s="21"/>
      <c r="JQC157" s="21"/>
      <c r="JQD157" s="21"/>
      <c r="JQE157" s="21"/>
      <c r="JQF157" s="21"/>
      <c r="JQG157" s="21"/>
      <c r="JQH157" s="21"/>
      <c r="JQI157" s="21"/>
      <c r="JQJ157" s="21"/>
      <c r="JQK157" s="21"/>
      <c r="JQL157" s="21"/>
      <c r="JQM157" s="21"/>
      <c r="JQN157" s="21"/>
      <c r="JQO157" s="21"/>
      <c r="JQP157" s="21"/>
      <c r="JQQ157" s="21"/>
      <c r="JQR157" s="21"/>
      <c r="JQS157" s="21"/>
      <c r="JQT157" s="21"/>
      <c r="JQU157" s="21"/>
      <c r="JQV157" s="21"/>
      <c r="JQW157" s="21"/>
      <c r="JQX157" s="21"/>
      <c r="JQY157" s="21"/>
      <c r="JQZ157" s="21"/>
      <c r="JRA157" s="21"/>
      <c r="JRB157" s="21"/>
      <c r="JRC157" s="21"/>
      <c r="JRD157" s="21"/>
      <c r="JRE157" s="21"/>
      <c r="JRF157" s="21"/>
      <c r="JRG157" s="21"/>
      <c r="JRH157" s="21"/>
      <c r="JRI157" s="21"/>
      <c r="JRJ157" s="21"/>
      <c r="JRK157" s="21"/>
      <c r="JRL157" s="21"/>
      <c r="JRM157" s="21"/>
      <c r="JRN157" s="21"/>
      <c r="JRO157" s="21"/>
      <c r="JRP157" s="21"/>
      <c r="JRQ157" s="21"/>
      <c r="JRR157" s="21"/>
      <c r="JRS157" s="21"/>
      <c r="JRT157" s="21"/>
      <c r="JRU157" s="21"/>
      <c r="JRV157" s="21"/>
      <c r="JRW157" s="21"/>
      <c r="JRX157" s="21"/>
      <c r="JRY157" s="21"/>
      <c r="JRZ157" s="21"/>
      <c r="JSA157" s="21"/>
      <c r="JSB157" s="21"/>
      <c r="JSC157" s="21"/>
      <c r="JSD157" s="21"/>
      <c r="JSE157" s="21"/>
      <c r="JSF157" s="21"/>
      <c r="JSG157" s="21"/>
      <c r="JSH157" s="21"/>
      <c r="JSI157" s="21"/>
      <c r="JSJ157" s="21"/>
      <c r="JSK157" s="21"/>
      <c r="JSL157" s="21"/>
      <c r="JSM157" s="21"/>
      <c r="JSN157" s="21"/>
      <c r="JSO157" s="21"/>
      <c r="JSP157" s="21"/>
      <c r="JSQ157" s="21"/>
      <c r="JSR157" s="21"/>
      <c r="JSS157" s="21"/>
      <c r="JST157" s="21"/>
      <c r="JSU157" s="21"/>
      <c r="JSV157" s="21"/>
      <c r="JSW157" s="21"/>
      <c r="JSX157" s="21"/>
      <c r="JSY157" s="21"/>
      <c r="JSZ157" s="21"/>
      <c r="JTA157" s="21"/>
      <c r="JTB157" s="21"/>
      <c r="JTC157" s="21"/>
      <c r="JTD157" s="21"/>
      <c r="JTE157" s="21"/>
      <c r="JTF157" s="21"/>
      <c r="JTG157" s="21"/>
      <c r="JTH157" s="21"/>
      <c r="JTI157" s="21"/>
      <c r="JTJ157" s="21"/>
      <c r="JTK157" s="21"/>
      <c r="JTL157" s="21"/>
      <c r="JTM157" s="21"/>
      <c r="JTN157" s="21"/>
      <c r="JTO157" s="21"/>
      <c r="JTP157" s="21"/>
      <c r="JTQ157" s="21"/>
      <c r="JTR157" s="21"/>
      <c r="JTS157" s="21"/>
      <c r="JTT157" s="21"/>
      <c r="JTU157" s="21"/>
      <c r="JTV157" s="21"/>
      <c r="JTW157" s="21"/>
      <c r="JTX157" s="21"/>
      <c r="JTY157" s="21"/>
      <c r="JTZ157" s="21"/>
      <c r="JUA157" s="21"/>
      <c r="JUB157" s="21"/>
      <c r="JUC157" s="21"/>
      <c r="JUD157" s="21"/>
      <c r="JUE157" s="21"/>
      <c r="JUF157" s="21"/>
      <c r="JUG157" s="21"/>
      <c r="JUH157" s="21"/>
      <c r="JUI157" s="21"/>
      <c r="JUJ157" s="21"/>
      <c r="JUK157" s="21"/>
      <c r="JUL157" s="21"/>
      <c r="JUM157" s="21"/>
      <c r="JUN157" s="21"/>
      <c r="JUO157" s="21"/>
      <c r="JUP157" s="21"/>
      <c r="JUQ157" s="21"/>
      <c r="JUR157" s="21"/>
      <c r="JUS157" s="21"/>
      <c r="JUT157" s="21"/>
      <c r="JUU157" s="21"/>
      <c r="JUV157" s="21"/>
      <c r="JUW157" s="21"/>
      <c r="JUX157" s="21"/>
      <c r="JUY157" s="21"/>
      <c r="JUZ157" s="21"/>
      <c r="JVA157" s="21"/>
      <c r="JVB157" s="21"/>
      <c r="JVC157" s="21"/>
      <c r="JVD157" s="21"/>
      <c r="JVE157" s="21"/>
      <c r="JVF157" s="21"/>
      <c r="JVG157" s="21"/>
      <c r="JVH157" s="21"/>
      <c r="JVI157" s="21"/>
      <c r="JVJ157" s="21"/>
      <c r="JVK157" s="21"/>
      <c r="JVL157" s="21"/>
      <c r="JVM157" s="21"/>
      <c r="JVN157" s="21"/>
      <c r="JVO157" s="21"/>
      <c r="JVP157" s="21"/>
      <c r="JVQ157" s="21"/>
      <c r="JVR157" s="21"/>
      <c r="JVS157" s="21"/>
      <c r="JVT157" s="21"/>
      <c r="JVU157" s="21"/>
      <c r="JVV157" s="21"/>
      <c r="JVW157" s="21"/>
      <c r="JVX157" s="21"/>
      <c r="JVY157" s="21"/>
      <c r="JVZ157" s="21"/>
      <c r="JWA157" s="21"/>
      <c r="JWB157" s="21"/>
      <c r="JWC157" s="21"/>
      <c r="JWD157" s="21"/>
      <c r="JWE157" s="21"/>
      <c r="JWF157" s="21"/>
      <c r="JWG157" s="21"/>
      <c r="JWH157" s="21"/>
      <c r="JWI157" s="21"/>
      <c r="JWJ157" s="21"/>
      <c r="JWK157" s="21"/>
      <c r="JWL157" s="21"/>
      <c r="JWM157" s="21"/>
      <c r="JWN157" s="21"/>
      <c r="JWO157" s="21"/>
      <c r="JWP157" s="21"/>
      <c r="JWQ157" s="21"/>
      <c r="JWR157" s="21"/>
      <c r="JWS157" s="21"/>
      <c r="JWT157" s="21"/>
      <c r="JWU157" s="21"/>
      <c r="JWV157" s="21"/>
      <c r="JWW157" s="21"/>
      <c r="JWX157" s="21"/>
      <c r="JWY157" s="21"/>
      <c r="JWZ157" s="21"/>
      <c r="JXA157" s="21"/>
      <c r="JXB157" s="21"/>
      <c r="JXC157" s="21"/>
      <c r="JXD157" s="21"/>
      <c r="JXE157" s="21"/>
      <c r="JXF157" s="21"/>
      <c r="JXG157" s="21"/>
      <c r="JXH157" s="21"/>
      <c r="JXI157" s="21"/>
      <c r="JXJ157" s="21"/>
      <c r="JXK157" s="21"/>
      <c r="JXL157" s="21"/>
      <c r="JXM157" s="21"/>
      <c r="JXN157" s="21"/>
      <c r="JXO157" s="21"/>
      <c r="JXP157" s="21"/>
      <c r="JXQ157" s="21"/>
      <c r="JXR157" s="21"/>
      <c r="JXS157" s="21"/>
      <c r="JXT157" s="21"/>
      <c r="JXU157" s="21"/>
      <c r="JXV157" s="21"/>
      <c r="JXW157" s="21"/>
      <c r="JXX157" s="21"/>
      <c r="JXY157" s="21"/>
      <c r="JXZ157" s="21"/>
      <c r="JYA157" s="21"/>
      <c r="JYB157" s="21"/>
      <c r="JYC157" s="21"/>
      <c r="JYD157" s="21"/>
      <c r="JYE157" s="21"/>
      <c r="JYF157" s="21"/>
      <c r="JYG157" s="21"/>
      <c r="JYH157" s="21"/>
      <c r="JYI157" s="21"/>
      <c r="JYJ157" s="21"/>
      <c r="JYK157" s="21"/>
      <c r="JYL157" s="21"/>
      <c r="JYM157" s="21"/>
      <c r="JYN157" s="21"/>
      <c r="JYO157" s="21"/>
      <c r="JYP157" s="21"/>
      <c r="JYQ157" s="21"/>
      <c r="JYR157" s="21"/>
      <c r="JYS157" s="21"/>
      <c r="JYT157" s="21"/>
      <c r="JYU157" s="21"/>
      <c r="JYV157" s="21"/>
      <c r="JYW157" s="21"/>
      <c r="JYX157" s="21"/>
      <c r="JYY157" s="21"/>
      <c r="JYZ157" s="21"/>
      <c r="JZA157" s="21"/>
      <c r="JZB157" s="21"/>
      <c r="JZC157" s="21"/>
      <c r="JZD157" s="21"/>
      <c r="JZE157" s="21"/>
      <c r="JZF157" s="21"/>
      <c r="JZG157" s="21"/>
      <c r="JZH157" s="21"/>
      <c r="JZI157" s="21"/>
      <c r="JZJ157" s="21"/>
      <c r="JZK157" s="21"/>
      <c r="JZL157" s="21"/>
      <c r="JZM157" s="21"/>
      <c r="JZN157" s="21"/>
      <c r="JZO157" s="21"/>
      <c r="JZP157" s="21"/>
      <c r="JZQ157" s="21"/>
      <c r="JZR157" s="21"/>
      <c r="JZS157" s="21"/>
      <c r="JZT157" s="21"/>
      <c r="JZU157" s="21"/>
      <c r="JZV157" s="21"/>
      <c r="JZW157" s="21"/>
      <c r="JZX157" s="21"/>
      <c r="JZY157" s="21"/>
      <c r="JZZ157" s="21"/>
      <c r="KAA157" s="21"/>
      <c r="KAB157" s="21"/>
      <c r="KAC157" s="21"/>
      <c r="KAD157" s="21"/>
      <c r="KAE157" s="21"/>
      <c r="KAF157" s="21"/>
      <c r="KAG157" s="21"/>
      <c r="KAH157" s="21"/>
      <c r="KAI157" s="21"/>
      <c r="KAJ157" s="21"/>
      <c r="KAK157" s="21"/>
      <c r="KAL157" s="21"/>
      <c r="KAM157" s="21"/>
      <c r="KAN157" s="21"/>
      <c r="KAO157" s="21"/>
      <c r="KAP157" s="21"/>
      <c r="KAQ157" s="21"/>
      <c r="KAR157" s="21"/>
      <c r="KAS157" s="21"/>
      <c r="KAT157" s="21"/>
      <c r="KAU157" s="21"/>
      <c r="KAV157" s="21"/>
      <c r="KAW157" s="21"/>
      <c r="KAX157" s="21"/>
      <c r="KAY157" s="21"/>
      <c r="KAZ157" s="21"/>
      <c r="KBA157" s="21"/>
      <c r="KBB157" s="21"/>
      <c r="KBC157" s="21"/>
      <c r="KBD157" s="21"/>
      <c r="KBE157" s="21"/>
      <c r="KBF157" s="21"/>
      <c r="KBG157" s="21"/>
      <c r="KBH157" s="21"/>
      <c r="KBI157" s="21"/>
      <c r="KBJ157" s="21"/>
      <c r="KBK157" s="21"/>
      <c r="KBL157" s="21"/>
      <c r="KBM157" s="21"/>
      <c r="KBN157" s="21"/>
      <c r="KBO157" s="21"/>
      <c r="KBP157" s="21"/>
      <c r="KBQ157" s="21"/>
      <c r="KBR157" s="21"/>
      <c r="KBS157" s="21"/>
      <c r="KBT157" s="21"/>
      <c r="KBU157" s="21"/>
      <c r="KBV157" s="21"/>
      <c r="KBW157" s="21"/>
      <c r="KBX157" s="21"/>
      <c r="KBY157" s="21"/>
      <c r="KBZ157" s="21"/>
      <c r="KCA157" s="21"/>
      <c r="KCB157" s="21"/>
      <c r="KCC157" s="21"/>
      <c r="KCD157" s="21"/>
      <c r="KCE157" s="21"/>
      <c r="KCF157" s="21"/>
      <c r="KCG157" s="21"/>
      <c r="KCH157" s="21"/>
      <c r="KCI157" s="21"/>
      <c r="KCJ157" s="21"/>
      <c r="KCK157" s="21"/>
      <c r="KCL157" s="21"/>
      <c r="KCM157" s="21"/>
      <c r="KCN157" s="21"/>
      <c r="KCO157" s="21"/>
      <c r="KCP157" s="21"/>
      <c r="KCQ157" s="21"/>
      <c r="KCR157" s="21"/>
      <c r="KCS157" s="21"/>
      <c r="KCT157" s="21"/>
      <c r="KCU157" s="21"/>
      <c r="KCV157" s="21"/>
      <c r="KCW157" s="21"/>
      <c r="KCX157" s="21"/>
      <c r="KCY157" s="21"/>
      <c r="KCZ157" s="21"/>
      <c r="KDA157" s="21"/>
      <c r="KDB157" s="21"/>
      <c r="KDC157" s="21"/>
      <c r="KDD157" s="21"/>
      <c r="KDE157" s="21"/>
      <c r="KDF157" s="21"/>
      <c r="KDG157" s="21"/>
      <c r="KDH157" s="21"/>
      <c r="KDI157" s="21"/>
      <c r="KDJ157" s="21"/>
      <c r="KDK157" s="21"/>
      <c r="KDL157" s="21"/>
      <c r="KDM157" s="21"/>
      <c r="KDN157" s="21"/>
      <c r="KDO157" s="21"/>
      <c r="KDP157" s="21"/>
      <c r="KDQ157" s="21"/>
      <c r="KDR157" s="21"/>
      <c r="KDS157" s="21"/>
      <c r="KDT157" s="21"/>
      <c r="KDU157" s="21"/>
      <c r="KDV157" s="21"/>
      <c r="KDW157" s="21"/>
      <c r="KDX157" s="21"/>
      <c r="KDY157" s="21"/>
      <c r="KDZ157" s="21"/>
      <c r="KEA157" s="21"/>
      <c r="KEB157" s="21"/>
      <c r="KEC157" s="21"/>
      <c r="KED157" s="21"/>
      <c r="KEE157" s="21"/>
      <c r="KEF157" s="21"/>
      <c r="KEG157" s="21"/>
      <c r="KEH157" s="21"/>
      <c r="KEI157" s="21"/>
      <c r="KEJ157" s="21"/>
      <c r="KEK157" s="21"/>
      <c r="KEL157" s="21"/>
      <c r="KEM157" s="21"/>
      <c r="KEN157" s="21"/>
      <c r="KEO157" s="21"/>
      <c r="KEP157" s="21"/>
      <c r="KEQ157" s="21"/>
      <c r="KER157" s="21"/>
      <c r="KES157" s="21"/>
      <c r="KET157" s="21"/>
      <c r="KEU157" s="21"/>
      <c r="KEV157" s="21"/>
      <c r="KEW157" s="21"/>
      <c r="KEX157" s="21"/>
      <c r="KEY157" s="21"/>
      <c r="KEZ157" s="21"/>
      <c r="KFA157" s="21"/>
      <c r="KFB157" s="21"/>
      <c r="KFC157" s="21"/>
      <c r="KFD157" s="21"/>
      <c r="KFE157" s="21"/>
      <c r="KFF157" s="21"/>
      <c r="KFG157" s="21"/>
      <c r="KFH157" s="21"/>
      <c r="KFI157" s="21"/>
      <c r="KFJ157" s="21"/>
      <c r="KFK157" s="21"/>
      <c r="KFL157" s="21"/>
      <c r="KFM157" s="21"/>
      <c r="KFN157" s="21"/>
      <c r="KFO157" s="21"/>
      <c r="KFP157" s="21"/>
      <c r="KFQ157" s="21"/>
      <c r="KFR157" s="21"/>
      <c r="KFS157" s="21"/>
      <c r="KFT157" s="21"/>
      <c r="KFU157" s="21"/>
      <c r="KFV157" s="21"/>
      <c r="KFW157" s="21"/>
      <c r="KFX157" s="21"/>
      <c r="KFY157" s="21"/>
      <c r="KFZ157" s="21"/>
      <c r="KGA157" s="21"/>
      <c r="KGB157" s="21"/>
      <c r="KGC157" s="21"/>
      <c r="KGD157" s="21"/>
      <c r="KGE157" s="21"/>
      <c r="KGF157" s="21"/>
      <c r="KGG157" s="21"/>
      <c r="KGH157" s="21"/>
      <c r="KGI157" s="21"/>
      <c r="KGJ157" s="21"/>
      <c r="KGK157" s="21"/>
      <c r="KGL157" s="21"/>
      <c r="KGM157" s="21"/>
      <c r="KGN157" s="21"/>
      <c r="KGO157" s="21"/>
      <c r="KGP157" s="21"/>
      <c r="KGQ157" s="21"/>
      <c r="KGR157" s="21"/>
      <c r="KGS157" s="21"/>
      <c r="KGT157" s="21"/>
      <c r="KGU157" s="21"/>
      <c r="KGV157" s="21"/>
      <c r="KGW157" s="21"/>
      <c r="KGX157" s="21"/>
      <c r="KGY157" s="21"/>
      <c r="KGZ157" s="21"/>
      <c r="KHA157" s="21"/>
      <c r="KHB157" s="21"/>
      <c r="KHC157" s="21"/>
      <c r="KHD157" s="21"/>
      <c r="KHE157" s="21"/>
      <c r="KHF157" s="21"/>
      <c r="KHG157" s="21"/>
      <c r="KHH157" s="21"/>
      <c r="KHI157" s="21"/>
      <c r="KHJ157" s="21"/>
      <c r="KHK157" s="21"/>
      <c r="KHL157" s="21"/>
      <c r="KHM157" s="21"/>
      <c r="KHN157" s="21"/>
      <c r="KHO157" s="21"/>
      <c r="KHP157" s="21"/>
      <c r="KHQ157" s="21"/>
      <c r="KHR157" s="21"/>
      <c r="KHS157" s="21"/>
      <c r="KHT157" s="21"/>
      <c r="KHU157" s="21"/>
      <c r="KHV157" s="21"/>
      <c r="KHW157" s="21"/>
      <c r="KHX157" s="21"/>
      <c r="KHY157" s="21"/>
      <c r="KHZ157" s="21"/>
      <c r="KIA157" s="21"/>
      <c r="KIB157" s="21"/>
      <c r="KIC157" s="21"/>
      <c r="KID157" s="21"/>
      <c r="KIE157" s="21"/>
      <c r="KIF157" s="21"/>
      <c r="KIG157" s="21"/>
      <c r="KIH157" s="21"/>
      <c r="KII157" s="21"/>
      <c r="KIJ157" s="21"/>
      <c r="KIK157" s="21"/>
      <c r="KIL157" s="21"/>
      <c r="KIM157" s="21"/>
      <c r="KIN157" s="21"/>
      <c r="KIO157" s="21"/>
      <c r="KIP157" s="21"/>
      <c r="KIQ157" s="21"/>
      <c r="KIR157" s="21"/>
      <c r="KIS157" s="21"/>
      <c r="KIT157" s="21"/>
      <c r="KIU157" s="21"/>
      <c r="KIV157" s="21"/>
      <c r="KIW157" s="21"/>
      <c r="KIX157" s="21"/>
      <c r="KIY157" s="21"/>
      <c r="KIZ157" s="21"/>
      <c r="KJA157" s="21"/>
      <c r="KJB157" s="21"/>
      <c r="KJC157" s="21"/>
      <c r="KJD157" s="21"/>
      <c r="KJE157" s="21"/>
      <c r="KJF157" s="21"/>
      <c r="KJG157" s="21"/>
      <c r="KJH157" s="21"/>
      <c r="KJI157" s="21"/>
      <c r="KJJ157" s="21"/>
      <c r="KJK157" s="21"/>
      <c r="KJL157" s="21"/>
      <c r="KJM157" s="21"/>
      <c r="KJN157" s="21"/>
      <c r="KJO157" s="21"/>
      <c r="KJP157" s="21"/>
      <c r="KJQ157" s="21"/>
      <c r="KJR157" s="21"/>
      <c r="KJS157" s="21"/>
      <c r="KJT157" s="21"/>
      <c r="KJU157" s="21"/>
      <c r="KJV157" s="21"/>
      <c r="KJW157" s="21"/>
      <c r="KJX157" s="21"/>
      <c r="KJY157" s="21"/>
      <c r="KJZ157" s="21"/>
      <c r="KKA157" s="21"/>
      <c r="KKB157" s="21"/>
      <c r="KKC157" s="21"/>
      <c r="KKD157" s="21"/>
      <c r="KKE157" s="21"/>
      <c r="KKF157" s="21"/>
      <c r="KKG157" s="21"/>
      <c r="KKH157" s="21"/>
      <c r="KKI157" s="21"/>
      <c r="KKJ157" s="21"/>
      <c r="KKK157" s="21"/>
      <c r="KKL157" s="21"/>
      <c r="KKM157" s="21"/>
      <c r="KKN157" s="21"/>
      <c r="KKO157" s="21"/>
      <c r="KKP157" s="21"/>
      <c r="KKQ157" s="21"/>
      <c r="KKR157" s="21"/>
      <c r="KKS157" s="21"/>
      <c r="KKT157" s="21"/>
      <c r="KKU157" s="21"/>
      <c r="KKV157" s="21"/>
      <c r="KKW157" s="21"/>
      <c r="KKX157" s="21"/>
      <c r="KKY157" s="21"/>
      <c r="KKZ157" s="21"/>
      <c r="KLA157" s="21"/>
      <c r="KLB157" s="21"/>
      <c r="KLC157" s="21"/>
      <c r="KLD157" s="21"/>
      <c r="KLE157" s="21"/>
      <c r="KLF157" s="21"/>
      <c r="KLG157" s="21"/>
      <c r="KLH157" s="21"/>
      <c r="KLI157" s="21"/>
      <c r="KLJ157" s="21"/>
      <c r="KLK157" s="21"/>
      <c r="KLL157" s="21"/>
      <c r="KLM157" s="21"/>
      <c r="KLN157" s="21"/>
      <c r="KLO157" s="21"/>
      <c r="KLP157" s="21"/>
      <c r="KLQ157" s="21"/>
      <c r="KLR157" s="21"/>
      <c r="KLS157" s="21"/>
      <c r="KLT157" s="21"/>
      <c r="KLU157" s="21"/>
      <c r="KLV157" s="21"/>
      <c r="KLW157" s="21"/>
      <c r="KLX157" s="21"/>
      <c r="KLY157" s="21"/>
      <c r="KLZ157" s="21"/>
      <c r="KMA157" s="21"/>
      <c r="KMB157" s="21"/>
      <c r="KMC157" s="21"/>
      <c r="KMD157" s="21"/>
      <c r="KME157" s="21"/>
      <c r="KMF157" s="21"/>
      <c r="KMG157" s="21"/>
      <c r="KMH157" s="21"/>
      <c r="KMI157" s="21"/>
      <c r="KMJ157" s="21"/>
      <c r="KMK157" s="21"/>
      <c r="KML157" s="21"/>
      <c r="KMM157" s="21"/>
      <c r="KMN157" s="21"/>
      <c r="KMO157" s="21"/>
      <c r="KMP157" s="21"/>
      <c r="KMQ157" s="21"/>
      <c r="KMR157" s="21"/>
      <c r="KMS157" s="21"/>
      <c r="KMT157" s="21"/>
      <c r="KMU157" s="21"/>
      <c r="KMV157" s="21"/>
      <c r="KMW157" s="21"/>
      <c r="KMX157" s="21"/>
      <c r="KMY157" s="21"/>
      <c r="KMZ157" s="21"/>
      <c r="KNA157" s="21"/>
      <c r="KNB157" s="21"/>
      <c r="KNC157" s="21"/>
      <c r="KND157" s="21"/>
      <c r="KNE157" s="21"/>
      <c r="KNF157" s="21"/>
      <c r="KNG157" s="21"/>
      <c r="KNH157" s="21"/>
      <c r="KNI157" s="21"/>
      <c r="KNJ157" s="21"/>
      <c r="KNK157" s="21"/>
      <c r="KNL157" s="21"/>
      <c r="KNM157" s="21"/>
      <c r="KNN157" s="21"/>
      <c r="KNO157" s="21"/>
      <c r="KNP157" s="21"/>
      <c r="KNQ157" s="21"/>
      <c r="KNR157" s="21"/>
      <c r="KNS157" s="21"/>
      <c r="KNT157" s="21"/>
      <c r="KNU157" s="21"/>
      <c r="KNV157" s="21"/>
      <c r="KNW157" s="21"/>
      <c r="KNX157" s="21"/>
      <c r="KNY157" s="21"/>
      <c r="KNZ157" s="21"/>
      <c r="KOA157" s="21"/>
      <c r="KOB157" s="21"/>
      <c r="KOC157" s="21"/>
      <c r="KOD157" s="21"/>
      <c r="KOE157" s="21"/>
      <c r="KOF157" s="21"/>
      <c r="KOG157" s="21"/>
      <c r="KOH157" s="21"/>
      <c r="KOI157" s="21"/>
      <c r="KOJ157" s="21"/>
      <c r="KOK157" s="21"/>
      <c r="KOL157" s="21"/>
      <c r="KOM157" s="21"/>
      <c r="KON157" s="21"/>
      <c r="KOO157" s="21"/>
      <c r="KOP157" s="21"/>
      <c r="KOQ157" s="21"/>
      <c r="KOR157" s="21"/>
      <c r="KOS157" s="21"/>
      <c r="KOT157" s="21"/>
      <c r="KOU157" s="21"/>
      <c r="KOV157" s="21"/>
      <c r="KOW157" s="21"/>
      <c r="KOX157" s="21"/>
      <c r="KOY157" s="21"/>
      <c r="KOZ157" s="21"/>
      <c r="KPA157" s="21"/>
      <c r="KPB157" s="21"/>
      <c r="KPC157" s="21"/>
      <c r="KPD157" s="21"/>
      <c r="KPE157" s="21"/>
      <c r="KPF157" s="21"/>
      <c r="KPG157" s="21"/>
      <c r="KPH157" s="21"/>
      <c r="KPI157" s="21"/>
      <c r="KPJ157" s="21"/>
      <c r="KPK157" s="21"/>
      <c r="KPL157" s="21"/>
      <c r="KPM157" s="21"/>
      <c r="KPN157" s="21"/>
      <c r="KPO157" s="21"/>
      <c r="KPP157" s="21"/>
      <c r="KPQ157" s="21"/>
      <c r="KPR157" s="21"/>
      <c r="KPS157" s="21"/>
      <c r="KPT157" s="21"/>
      <c r="KPU157" s="21"/>
      <c r="KPV157" s="21"/>
      <c r="KPW157" s="21"/>
      <c r="KPX157" s="21"/>
      <c r="KPY157" s="21"/>
      <c r="KPZ157" s="21"/>
      <c r="KQA157" s="21"/>
      <c r="KQB157" s="21"/>
      <c r="KQC157" s="21"/>
      <c r="KQD157" s="21"/>
      <c r="KQE157" s="21"/>
      <c r="KQF157" s="21"/>
      <c r="KQG157" s="21"/>
      <c r="KQH157" s="21"/>
      <c r="KQI157" s="21"/>
      <c r="KQJ157" s="21"/>
      <c r="KQK157" s="21"/>
      <c r="KQL157" s="21"/>
      <c r="KQM157" s="21"/>
      <c r="KQN157" s="21"/>
      <c r="KQO157" s="21"/>
      <c r="KQP157" s="21"/>
      <c r="KQQ157" s="21"/>
      <c r="KQR157" s="21"/>
      <c r="KQS157" s="21"/>
      <c r="KQT157" s="21"/>
      <c r="KQU157" s="21"/>
      <c r="KQV157" s="21"/>
      <c r="KQW157" s="21"/>
      <c r="KQX157" s="21"/>
      <c r="KQY157" s="21"/>
      <c r="KQZ157" s="21"/>
      <c r="KRA157" s="21"/>
      <c r="KRB157" s="21"/>
      <c r="KRC157" s="21"/>
      <c r="KRD157" s="21"/>
      <c r="KRE157" s="21"/>
      <c r="KRF157" s="21"/>
      <c r="KRG157" s="21"/>
      <c r="KRH157" s="21"/>
      <c r="KRI157" s="21"/>
      <c r="KRJ157" s="21"/>
      <c r="KRK157" s="21"/>
      <c r="KRL157" s="21"/>
      <c r="KRM157" s="21"/>
      <c r="KRN157" s="21"/>
      <c r="KRO157" s="21"/>
      <c r="KRP157" s="21"/>
      <c r="KRQ157" s="21"/>
      <c r="KRR157" s="21"/>
      <c r="KRS157" s="21"/>
      <c r="KRT157" s="21"/>
      <c r="KRU157" s="21"/>
      <c r="KRV157" s="21"/>
      <c r="KRW157" s="21"/>
      <c r="KRX157" s="21"/>
      <c r="KRY157" s="21"/>
      <c r="KRZ157" s="21"/>
      <c r="KSA157" s="21"/>
      <c r="KSB157" s="21"/>
      <c r="KSC157" s="21"/>
      <c r="KSD157" s="21"/>
      <c r="KSE157" s="21"/>
      <c r="KSF157" s="21"/>
      <c r="KSG157" s="21"/>
      <c r="KSH157" s="21"/>
      <c r="KSI157" s="21"/>
      <c r="KSJ157" s="21"/>
      <c r="KSK157" s="21"/>
      <c r="KSL157" s="21"/>
      <c r="KSM157" s="21"/>
      <c r="KSN157" s="21"/>
      <c r="KSO157" s="21"/>
      <c r="KSP157" s="21"/>
      <c r="KSQ157" s="21"/>
      <c r="KSR157" s="21"/>
      <c r="KSS157" s="21"/>
      <c r="KST157" s="21"/>
      <c r="KSU157" s="21"/>
      <c r="KSV157" s="21"/>
      <c r="KSW157" s="21"/>
      <c r="KSX157" s="21"/>
      <c r="KSY157" s="21"/>
      <c r="KSZ157" s="21"/>
      <c r="KTA157" s="21"/>
      <c r="KTB157" s="21"/>
      <c r="KTC157" s="21"/>
      <c r="KTD157" s="21"/>
      <c r="KTE157" s="21"/>
      <c r="KTF157" s="21"/>
      <c r="KTG157" s="21"/>
      <c r="KTH157" s="21"/>
      <c r="KTI157" s="21"/>
      <c r="KTJ157" s="21"/>
      <c r="KTK157" s="21"/>
      <c r="KTL157" s="21"/>
      <c r="KTM157" s="21"/>
      <c r="KTN157" s="21"/>
      <c r="KTO157" s="21"/>
      <c r="KTP157" s="21"/>
      <c r="KTQ157" s="21"/>
      <c r="KTR157" s="21"/>
      <c r="KTS157" s="21"/>
      <c r="KTT157" s="21"/>
      <c r="KTU157" s="21"/>
      <c r="KTV157" s="21"/>
      <c r="KTW157" s="21"/>
      <c r="KTX157" s="21"/>
      <c r="KTY157" s="21"/>
      <c r="KTZ157" s="21"/>
      <c r="KUA157" s="21"/>
      <c r="KUB157" s="21"/>
      <c r="KUC157" s="21"/>
      <c r="KUD157" s="21"/>
      <c r="KUE157" s="21"/>
      <c r="KUF157" s="21"/>
      <c r="KUG157" s="21"/>
      <c r="KUH157" s="21"/>
      <c r="KUI157" s="21"/>
      <c r="KUJ157" s="21"/>
      <c r="KUK157" s="21"/>
      <c r="KUL157" s="21"/>
      <c r="KUM157" s="21"/>
      <c r="KUN157" s="21"/>
      <c r="KUO157" s="21"/>
      <c r="KUP157" s="21"/>
      <c r="KUQ157" s="21"/>
      <c r="KUR157" s="21"/>
      <c r="KUS157" s="21"/>
      <c r="KUT157" s="21"/>
      <c r="KUU157" s="21"/>
      <c r="KUV157" s="21"/>
      <c r="KUW157" s="21"/>
      <c r="KUX157" s="21"/>
      <c r="KUY157" s="21"/>
      <c r="KUZ157" s="21"/>
      <c r="KVA157" s="21"/>
      <c r="KVB157" s="21"/>
      <c r="KVC157" s="21"/>
      <c r="KVD157" s="21"/>
      <c r="KVE157" s="21"/>
      <c r="KVF157" s="21"/>
      <c r="KVG157" s="21"/>
      <c r="KVH157" s="21"/>
      <c r="KVI157" s="21"/>
      <c r="KVJ157" s="21"/>
      <c r="KVK157" s="21"/>
      <c r="KVL157" s="21"/>
      <c r="KVM157" s="21"/>
      <c r="KVN157" s="21"/>
      <c r="KVO157" s="21"/>
      <c r="KVP157" s="21"/>
      <c r="KVQ157" s="21"/>
      <c r="KVR157" s="21"/>
      <c r="KVS157" s="21"/>
      <c r="KVT157" s="21"/>
      <c r="KVU157" s="21"/>
      <c r="KVV157" s="21"/>
      <c r="KVW157" s="21"/>
      <c r="KVX157" s="21"/>
      <c r="KVY157" s="21"/>
      <c r="KVZ157" s="21"/>
      <c r="KWA157" s="21"/>
      <c r="KWB157" s="21"/>
      <c r="KWC157" s="21"/>
      <c r="KWD157" s="21"/>
      <c r="KWE157" s="21"/>
      <c r="KWF157" s="21"/>
      <c r="KWG157" s="21"/>
      <c r="KWH157" s="21"/>
      <c r="KWI157" s="21"/>
      <c r="KWJ157" s="21"/>
      <c r="KWK157" s="21"/>
      <c r="KWL157" s="21"/>
      <c r="KWM157" s="21"/>
      <c r="KWN157" s="21"/>
      <c r="KWO157" s="21"/>
      <c r="KWP157" s="21"/>
      <c r="KWQ157" s="21"/>
      <c r="KWR157" s="21"/>
      <c r="KWS157" s="21"/>
      <c r="KWT157" s="21"/>
      <c r="KWU157" s="21"/>
      <c r="KWV157" s="21"/>
      <c r="KWW157" s="21"/>
      <c r="KWX157" s="21"/>
      <c r="KWY157" s="21"/>
      <c r="KWZ157" s="21"/>
      <c r="KXA157" s="21"/>
      <c r="KXB157" s="21"/>
      <c r="KXC157" s="21"/>
      <c r="KXD157" s="21"/>
      <c r="KXE157" s="21"/>
      <c r="KXF157" s="21"/>
      <c r="KXG157" s="21"/>
      <c r="KXH157" s="21"/>
      <c r="KXI157" s="21"/>
      <c r="KXJ157" s="21"/>
      <c r="KXK157" s="21"/>
      <c r="KXL157" s="21"/>
      <c r="KXM157" s="21"/>
      <c r="KXN157" s="21"/>
      <c r="KXO157" s="21"/>
      <c r="KXP157" s="21"/>
      <c r="KXQ157" s="21"/>
      <c r="KXR157" s="21"/>
      <c r="KXS157" s="21"/>
      <c r="KXT157" s="21"/>
      <c r="KXU157" s="21"/>
      <c r="KXV157" s="21"/>
      <c r="KXW157" s="21"/>
      <c r="KXX157" s="21"/>
      <c r="KXY157" s="21"/>
      <c r="KXZ157" s="21"/>
      <c r="KYA157" s="21"/>
      <c r="KYB157" s="21"/>
      <c r="KYC157" s="21"/>
      <c r="KYD157" s="21"/>
      <c r="KYE157" s="21"/>
      <c r="KYF157" s="21"/>
      <c r="KYG157" s="21"/>
      <c r="KYH157" s="21"/>
      <c r="KYI157" s="21"/>
      <c r="KYJ157" s="21"/>
      <c r="KYK157" s="21"/>
      <c r="KYL157" s="21"/>
      <c r="KYM157" s="21"/>
      <c r="KYN157" s="21"/>
      <c r="KYO157" s="21"/>
      <c r="KYP157" s="21"/>
      <c r="KYQ157" s="21"/>
      <c r="KYR157" s="21"/>
      <c r="KYS157" s="21"/>
      <c r="KYT157" s="21"/>
      <c r="KYU157" s="21"/>
      <c r="KYV157" s="21"/>
      <c r="KYW157" s="21"/>
      <c r="KYX157" s="21"/>
      <c r="KYY157" s="21"/>
      <c r="KYZ157" s="21"/>
      <c r="KZA157" s="21"/>
      <c r="KZB157" s="21"/>
      <c r="KZC157" s="21"/>
      <c r="KZD157" s="21"/>
      <c r="KZE157" s="21"/>
      <c r="KZF157" s="21"/>
      <c r="KZG157" s="21"/>
      <c r="KZH157" s="21"/>
      <c r="KZI157" s="21"/>
      <c r="KZJ157" s="21"/>
      <c r="KZK157" s="21"/>
      <c r="KZL157" s="21"/>
      <c r="KZM157" s="21"/>
      <c r="KZN157" s="21"/>
      <c r="KZO157" s="21"/>
      <c r="KZP157" s="21"/>
      <c r="KZQ157" s="21"/>
      <c r="KZR157" s="21"/>
      <c r="KZS157" s="21"/>
      <c r="KZT157" s="21"/>
      <c r="KZU157" s="21"/>
      <c r="KZV157" s="21"/>
      <c r="KZW157" s="21"/>
      <c r="KZX157" s="21"/>
      <c r="KZY157" s="21"/>
      <c r="KZZ157" s="21"/>
      <c r="LAA157" s="21"/>
      <c r="LAB157" s="21"/>
      <c r="LAC157" s="21"/>
      <c r="LAD157" s="21"/>
      <c r="LAE157" s="21"/>
      <c r="LAF157" s="21"/>
      <c r="LAG157" s="21"/>
      <c r="LAH157" s="21"/>
      <c r="LAI157" s="21"/>
      <c r="LAJ157" s="21"/>
      <c r="LAK157" s="21"/>
      <c r="LAL157" s="21"/>
      <c r="LAM157" s="21"/>
      <c r="LAN157" s="21"/>
      <c r="LAO157" s="21"/>
      <c r="LAP157" s="21"/>
      <c r="LAQ157" s="21"/>
      <c r="LAR157" s="21"/>
      <c r="LAS157" s="21"/>
      <c r="LAT157" s="21"/>
      <c r="LAU157" s="21"/>
      <c r="LAV157" s="21"/>
      <c r="LAW157" s="21"/>
      <c r="LAX157" s="21"/>
      <c r="LAY157" s="21"/>
      <c r="LAZ157" s="21"/>
      <c r="LBA157" s="21"/>
      <c r="LBB157" s="21"/>
      <c r="LBC157" s="21"/>
      <c r="LBD157" s="21"/>
      <c r="LBE157" s="21"/>
      <c r="LBF157" s="21"/>
      <c r="LBG157" s="21"/>
      <c r="LBH157" s="21"/>
      <c r="LBI157" s="21"/>
      <c r="LBJ157" s="21"/>
      <c r="LBK157" s="21"/>
      <c r="LBL157" s="21"/>
      <c r="LBM157" s="21"/>
      <c r="LBN157" s="21"/>
      <c r="LBO157" s="21"/>
      <c r="LBP157" s="21"/>
      <c r="LBQ157" s="21"/>
      <c r="LBR157" s="21"/>
      <c r="LBS157" s="21"/>
      <c r="LBT157" s="21"/>
      <c r="LBU157" s="21"/>
      <c r="LBV157" s="21"/>
      <c r="LBW157" s="21"/>
      <c r="LBX157" s="21"/>
      <c r="LBY157" s="21"/>
      <c r="LBZ157" s="21"/>
      <c r="LCA157" s="21"/>
      <c r="LCB157" s="21"/>
      <c r="LCC157" s="21"/>
      <c r="LCD157" s="21"/>
      <c r="LCE157" s="21"/>
      <c r="LCF157" s="21"/>
      <c r="LCG157" s="21"/>
      <c r="LCH157" s="21"/>
      <c r="LCI157" s="21"/>
      <c r="LCJ157" s="21"/>
      <c r="LCK157" s="21"/>
      <c r="LCL157" s="21"/>
      <c r="LCM157" s="21"/>
      <c r="LCN157" s="21"/>
      <c r="LCO157" s="21"/>
      <c r="LCP157" s="21"/>
      <c r="LCQ157" s="21"/>
      <c r="LCR157" s="21"/>
      <c r="LCS157" s="21"/>
      <c r="LCT157" s="21"/>
      <c r="LCU157" s="21"/>
      <c r="LCV157" s="21"/>
      <c r="LCW157" s="21"/>
      <c r="LCX157" s="21"/>
      <c r="LCY157" s="21"/>
      <c r="LCZ157" s="21"/>
      <c r="LDA157" s="21"/>
      <c r="LDB157" s="21"/>
      <c r="LDC157" s="21"/>
      <c r="LDD157" s="21"/>
      <c r="LDE157" s="21"/>
      <c r="LDF157" s="21"/>
      <c r="LDG157" s="21"/>
      <c r="LDH157" s="21"/>
      <c r="LDI157" s="21"/>
      <c r="LDJ157" s="21"/>
      <c r="LDK157" s="21"/>
      <c r="LDL157" s="21"/>
      <c r="LDM157" s="21"/>
      <c r="LDN157" s="21"/>
      <c r="LDO157" s="21"/>
      <c r="LDP157" s="21"/>
      <c r="LDQ157" s="21"/>
      <c r="LDR157" s="21"/>
      <c r="LDS157" s="21"/>
      <c r="LDT157" s="21"/>
      <c r="LDU157" s="21"/>
      <c r="LDV157" s="21"/>
      <c r="LDW157" s="21"/>
      <c r="LDX157" s="21"/>
      <c r="LDY157" s="21"/>
      <c r="LDZ157" s="21"/>
      <c r="LEA157" s="21"/>
      <c r="LEB157" s="21"/>
      <c r="LEC157" s="21"/>
      <c r="LED157" s="21"/>
      <c r="LEE157" s="21"/>
      <c r="LEF157" s="21"/>
      <c r="LEG157" s="21"/>
      <c r="LEH157" s="21"/>
      <c r="LEI157" s="21"/>
      <c r="LEJ157" s="21"/>
      <c r="LEK157" s="21"/>
      <c r="LEL157" s="21"/>
      <c r="LEM157" s="21"/>
      <c r="LEN157" s="21"/>
      <c r="LEO157" s="21"/>
      <c r="LEP157" s="21"/>
      <c r="LEQ157" s="21"/>
      <c r="LER157" s="21"/>
      <c r="LES157" s="21"/>
      <c r="LET157" s="21"/>
      <c r="LEU157" s="21"/>
      <c r="LEV157" s="21"/>
      <c r="LEW157" s="21"/>
      <c r="LEX157" s="21"/>
      <c r="LEY157" s="21"/>
      <c r="LEZ157" s="21"/>
      <c r="LFA157" s="21"/>
      <c r="LFB157" s="21"/>
      <c r="LFC157" s="21"/>
      <c r="LFD157" s="21"/>
      <c r="LFE157" s="21"/>
      <c r="LFF157" s="21"/>
      <c r="LFG157" s="21"/>
      <c r="LFH157" s="21"/>
      <c r="LFI157" s="21"/>
      <c r="LFJ157" s="21"/>
      <c r="LFK157" s="21"/>
      <c r="LFL157" s="21"/>
      <c r="LFM157" s="21"/>
      <c r="LFN157" s="21"/>
      <c r="LFO157" s="21"/>
      <c r="LFP157" s="21"/>
      <c r="LFQ157" s="21"/>
      <c r="LFR157" s="21"/>
      <c r="LFS157" s="21"/>
      <c r="LFT157" s="21"/>
      <c r="LFU157" s="21"/>
      <c r="LFV157" s="21"/>
      <c r="LFW157" s="21"/>
      <c r="LFX157" s="21"/>
      <c r="LFY157" s="21"/>
      <c r="LFZ157" s="21"/>
      <c r="LGA157" s="21"/>
      <c r="LGB157" s="21"/>
      <c r="LGC157" s="21"/>
      <c r="LGD157" s="21"/>
      <c r="LGE157" s="21"/>
      <c r="LGF157" s="21"/>
      <c r="LGG157" s="21"/>
      <c r="LGH157" s="21"/>
      <c r="LGI157" s="21"/>
      <c r="LGJ157" s="21"/>
      <c r="LGK157" s="21"/>
      <c r="LGL157" s="21"/>
      <c r="LGM157" s="21"/>
      <c r="LGN157" s="21"/>
      <c r="LGO157" s="21"/>
      <c r="LGP157" s="21"/>
      <c r="LGQ157" s="21"/>
      <c r="LGR157" s="21"/>
      <c r="LGS157" s="21"/>
      <c r="LGT157" s="21"/>
      <c r="LGU157" s="21"/>
      <c r="LGV157" s="21"/>
      <c r="LGW157" s="21"/>
      <c r="LGX157" s="21"/>
      <c r="LGY157" s="21"/>
      <c r="LGZ157" s="21"/>
      <c r="LHA157" s="21"/>
      <c r="LHB157" s="21"/>
      <c r="LHC157" s="21"/>
      <c r="LHD157" s="21"/>
      <c r="LHE157" s="21"/>
      <c r="LHF157" s="21"/>
      <c r="LHG157" s="21"/>
      <c r="LHH157" s="21"/>
      <c r="LHI157" s="21"/>
      <c r="LHJ157" s="21"/>
      <c r="LHK157" s="21"/>
      <c r="LHL157" s="21"/>
      <c r="LHM157" s="21"/>
      <c r="LHN157" s="21"/>
      <c r="LHO157" s="21"/>
      <c r="LHP157" s="21"/>
      <c r="LHQ157" s="21"/>
      <c r="LHR157" s="21"/>
      <c r="LHS157" s="21"/>
      <c r="LHT157" s="21"/>
      <c r="LHU157" s="21"/>
      <c r="LHV157" s="21"/>
      <c r="LHW157" s="21"/>
      <c r="LHX157" s="21"/>
      <c r="LHY157" s="21"/>
      <c r="LHZ157" s="21"/>
      <c r="LIA157" s="21"/>
      <c r="LIB157" s="21"/>
      <c r="LIC157" s="21"/>
      <c r="LID157" s="21"/>
      <c r="LIE157" s="21"/>
      <c r="LIF157" s="21"/>
      <c r="LIG157" s="21"/>
      <c r="LIH157" s="21"/>
      <c r="LII157" s="21"/>
      <c r="LIJ157" s="21"/>
      <c r="LIK157" s="21"/>
      <c r="LIL157" s="21"/>
      <c r="LIM157" s="21"/>
      <c r="LIN157" s="21"/>
      <c r="LIO157" s="21"/>
      <c r="LIP157" s="21"/>
      <c r="LIQ157" s="21"/>
      <c r="LIR157" s="21"/>
      <c r="LIS157" s="21"/>
      <c r="LIT157" s="21"/>
      <c r="LIU157" s="21"/>
      <c r="LIV157" s="21"/>
      <c r="LIW157" s="21"/>
      <c r="LIX157" s="21"/>
      <c r="LIY157" s="21"/>
      <c r="LIZ157" s="21"/>
      <c r="LJA157" s="21"/>
      <c r="LJB157" s="21"/>
      <c r="LJC157" s="21"/>
      <c r="LJD157" s="21"/>
      <c r="LJE157" s="21"/>
      <c r="LJF157" s="21"/>
      <c r="LJG157" s="21"/>
      <c r="LJH157" s="21"/>
      <c r="LJI157" s="21"/>
      <c r="LJJ157" s="21"/>
      <c r="LJK157" s="21"/>
      <c r="LJL157" s="21"/>
      <c r="LJM157" s="21"/>
      <c r="LJN157" s="21"/>
      <c r="LJO157" s="21"/>
      <c r="LJP157" s="21"/>
      <c r="LJQ157" s="21"/>
      <c r="LJR157" s="21"/>
      <c r="LJS157" s="21"/>
      <c r="LJT157" s="21"/>
      <c r="LJU157" s="21"/>
      <c r="LJV157" s="21"/>
      <c r="LJW157" s="21"/>
      <c r="LJX157" s="21"/>
      <c r="LJY157" s="21"/>
      <c r="LJZ157" s="21"/>
      <c r="LKA157" s="21"/>
      <c r="LKB157" s="21"/>
      <c r="LKC157" s="21"/>
      <c r="LKD157" s="21"/>
      <c r="LKE157" s="21"/>
      <c r="LKF157" s="21"/>
      <c r="LKG157" s="21"/>
      <c r="LKH157" s="21"/>
      <c r="LKI157" s="21"/>
      <c r="LKJ157" s="21"/>
      <c r="LKK157" s="21"/>
      <c r="LKL157" s="21"/>
      <c r="LKM157" s="21"/>
      <c r="LKN157" s="21"/>
      <c r="LKO157" s="21"/>
      <c r="LKP157" s="21"/>
      <c r="LKQ157" s="21"/>
      <c r="LKR157" s="21"/>
      <c r="LKS157" s="21"/>
      <c r="LKT157" s="21"/>
      <c r="LKU157" s="21"/>
      <c r="LKV157" s="21"/>
      <c r="LKW157" s="21"/>
      <c r="LKX157" s="21"/>
      <c r="LKY157" s="21"/>
      <c r="LKZ157" s="21"/>
      <c r="LLA157" s="21"/>
      <c r="LLB157" s="21"/>
      <c r="LLC157" s="21"/>
      <c r="LLD157" s="21"/>
      <c r="LLE157" s="21"/>
      <c r="LLF157" s="21"/>
      <c r="LLG157" s="21"/>
      <c r="LLH157" s="21"/>
      <c r="LLI157" s="21"/>
      <c r="LLJ157" s="21"/>
      <c r="LLK157" s="21"/>
      <c r="LLL157" s="21"/>
      <c r="LLM157" s="21"/>
      <c r="LLN157" s="21"/>
      <c r="LLO157" s="21"/>
      <c r="LLP157" s="21"/>
      <c r="LLQ157" s="21"/>
      <c r="LLR157" s="21"/>
      <c r="LLS157" s="21"/>
      <c r="LLT157" s="21"/>
      <c r="LLU157" s="21"/>
      <c r="LLV157" s="21"/>
      <c r="LLW157" s="21"/>
      <c r="LLX157" s="21"/>
      <c r="LLY157" s="21"/>
      <c r="LLZ157" s="21"/>
      <c r="LMA157" s="21"/>
      <c r="LMB157" s="21"/>
      <c r="LMC157" s="21"/>
      <c r="LMD157" s="21"/>
      <c r="LME157" s="21"/>
      <c r="LMF157" s="21"/>
      <c r="LMG157" s="21"/>
      <c r="LMH157" s="21"/>
      <c r="LMI157" s="21"/>
      <c r="LMJ157" s="21"/>
      <c r="LMK157" s="21"/>
      <c r="LML157" s="21"/>
      <c r="LMM157" s="21"/>
      <c r="LMN157" s="21"/>
      <c r="LMO157" s="21"/>
      <c r="LMP157" s="21"/>
      <c r="LMQ157" s="21"/>
      <c r="LMR157" s="21"/>
      <c r="LMS157" s="21"/>
      <c r="LMT157" s="21"/>
      <c r="LMU157" s="21"/>
      <c r="LMV157" s="21"/>
      <c r="LMW157" s="21"/>
      <c r="LMX157" s="21"/>
      <c r="LMY157" s="21"/>
      <c r="LMZ157" s="21"/>
      <c r="LNA157" s="21"/>
      <c r="LNB157" s="21"/>
      <c r="LNC157" s="21"/>
      <c r="LND157" s="21"/>
      <c r="LNE157" s="21"/>
      <c r="LNF157" s="21"/>
      <c r="LNG157" s="21"/>
      <c r="LNH157" s="21"/>
      <c r="LNI157" s="21"/>
      <c r="LNJ157" s="21"/>
      <c r="LNK157" s="21"/>
      <c r="LNL157" s="21"/>
      <c r="LNM157" s="21"/>
      <c r="LNN157" s="21"/>
      <c r="LNO157" s="21"/>
      <c r="LNP157" s="21"/>
      <c r="LNQ157" s="21"/>
      <c r="LNR157" s="21"/>
      <c r="LNS157" s="21"/>
      <c r="LNT157" s="21"/>
      <c r="LNU157" s="21"/>
      <c r="LNV157" s="21"/>
      <c r="LNW157" s="21"/>
      <c r="LNX157" s="21"/>
      <c r="LNY157" s="21"/>
      <c r="LNZ157" s="21"/>
      <c r="LOA157" s="21"/>
      <c r="LOB157" s="21"/>
      <c r="LOC157" s="21"/>
      <c r="LOD157" s="21"/>
      <c r="LOE157" s="21"/>
      <c r="LOF157" s="21"/>
      <c r="LOG157" s="21"/>
      <c r="LOH157" s="21"/>
      <c r="LOI157" s="21"/>
      <c r="LOJ157" s="21"/>
      <c r="LOK157" s="21"/>
      <c r="LOL157" s="21"/>
      <c r="LOM157" s="21"/>
      <c r="LON157" s="21"/>
      <c r="LOO157" s="21"/>
      <c r="LOP157" s="21"/>
      <c r="LOQ157" s="21"/>
      <c r="LOR157" s="21"/>
      <c r="LOS157" s="21"/>
      <c r="LOT157" s="21"/>
      <c r="LOU157" s="21"/>
      <c r="LOV157" s="21"/>
      <c r="LOW157" s="21"/>
      <c r="LOX157" s="21"/>
      <c r="LOY157" s="21"/>
      <c r="LOZ157" s="21"/>
      <c r="LPA157" s="21"/>
      <c r="LPB157" s="21"/>
      <c r="LPC157" s="21"/>
      <c r="LPD157" s="21"/>
      <c r="LPE157" s="21"/>
      <c r="LPF157" s="21"/>
      <c r="LPG157" s="21"/>
      <c r="LPH157" s="21"/>
      <c r="LPI157" s="21"/>
      <c r="LPJ157" s="21"/>
      <c r="LPK157" s="21"/>
      <c r="LPL157" s="21"/>
      <c r="LPM157" s="21"/>
      <c r="LPN157" s="21"/>
      <c r="LPO157" s="21"/>
      <c r="LPP157" s="21"/>
      <c r="LPQ157" s="21"/>
      <c r="LPR157" s="21"/>
      <c r="LPS157" s="21"/>
      <c r="LPT157" s="21"/>
      <c r="LPU157" s="21"/>
      <c r="LPV157" s="21"/>
      <c r="LPW157" s="21"/>
      <c r="LPX157" s="21"/>
      <c r="LPY157" s="21"/>
      <c r="LPZ157" s="21"/>
      <c r="LQA157" s="21"/>
      <c r="LQB157" s="21"/>
      <c r="LQC157" s="21"/>
      <c r="LQD157" s="21"/>
      <c r="LQE157" s="21"/>
      <c r="LQF157" s="21"/>
      <c r="LQG157" s="21"/>
      <c r="LQH157" s="21"/>
      <c r="LQI157" s="21"/>
      <c r="LQJ157" s="21"/>
      <c r="LQK157" s="21"/>
      <c r="LQL157" s="21"/>
      <c r="LQM157" s="21"/>
      <c r="LQN157" s="21"/>
      <c r="LQO157" s="21"/>
      <c r="LQP157" s="21"/>
      <c r="LQQ157" s="21"/>
      <c r="LQR157" s="21"/>
      <c r="LQS157" s="21"/>
      <c r="LQT157" s="21"/>
      <c r="LQU157" s="21"/>
      <c r="LQV157" s="21"/>
      <c r="LQW157" s="21"/>
      <c r="LQX157" s="21"/>
      <c r="LQY157" s="21"/>
      <c r="LQZ157" s="21"/>
      <c r="LRA157" s="21"/>
      <c r="LRB157" s="21"/>
      <c r="LRC157" s="21"/>
      <c r="LRD157" s="21"/>
      <c r="LRE157" s="21"/>
      <c r="LRF157" s="21"/>
      <c r="LRG157" s="21"/>
      <c r="LRH157" s="21"/>
      <c r="LRI157" s="21"/>
      <c r="LRJ157" s="21"/>
      <c r="LRK157" s="21"/>
      <c r="LRL157" s="21"/>
      <c r="LRM157" s="21"/>
      <c r="LRN157" s="21"/>
      <c r="LRO157" s="21"/>
      <c r="LRP157" s="21"/>
      <c r="LRQ157" s="21"/>
      <c r="LRR157" s="21"/>
      <c r="LRS157" s="21"/>
      <c r="LRT157" s="21"/>
      <c r="LRU157" s="21"/>
      <c r="LRV157" s="21"/>
      <c r="LRW157" s="21"/>
      <c r="LRX157" s="21"/>
      <c r="LRY157" s="21"/>
      <c r="LRZ157" s="21"/>
      <c r="LSA157" s="21"/>
      <c r="LSB157" s="21"/>
      <c r="LSC157" s="21"/>
      <c r="LSD157" s="21"/>
      <c r="LSE157" s="21"/>
      <c r="LSF157" s="21"/>
      <c r="LSG157" s="21"/>
      <c r="LSH157" s="21"/>
      <c r="LSI157" s="21"/>
      <c r="LSJ157" s="21"/>
      <c r="LSK157" s="21"/>
      <c r="LSL157" s="21"/>
      <c r="LSM157" s="21"/>
      <c r="LSN157" s="21"/>
      <c r="LSO157" s="21"/>
      <c r="LSP157" s="21"/>
      <c r="LSQ157" s="21"/>
      <c r="LSR157" s="21"/>
      <c r="LSS157" s="21"/>
      <c r="LST157" s="21"/>
      <c r="LSU157" s="21"/>
      <c r="LSV157" s="21"/>
      <c r="LSW157" s="21"/>
      <c r="LSX157" s="21"/>
      <c r="LSY157" s="21"/>
      <c r="LSZ157" s="21"/>
      <c r="LTA157" s="21"/>
      <c r="LTB157" s="21"/>
      <c r="LTC157" s="21"/>
      <c r="LTD157" s="21"/>
      <c r="LTE157" s="21"/>
      <c r="LTF157" s="21"/>
      <c r="LTG157" s="21"/>
      <c r="LTH157" s="21"/>
      <c r="LTI157" s="21"/>
      <c r="LTJ157" s="21"/>
      <c r="LTK157" s="21"/>
      <c r="LTL157" s="21"/>
      <c r="LTM157" s="21"/>
      <c r="LTN157" s="21"/>
      <c r="LTO157" s="21"/>
      <c r="LTP157" s="21"/>
      <c r="LTQ157" s="21"/>
      <c r="LTR157" s="21"/>
      <c r="LTS157" s="21"/>
      <c r="LTT157" s="21"/>
      <c r="LTU157" s="21"/>
      <c r="LTV157" s="21"/>
      <c r="LTW157" s="21"/>
      <c r="LTX157" s="21"/>
      <c r="LTY157" s="21"/>
      <c r="LTZ157" s="21"/>
      <c r="LUA157" s="21"/>
      <c r="LUB157" s="21"/>
      <c r="LUC157" s="21"/>
      <c r="LUD157" s="21"/>
      <c r="LUE157" s="21"/>
      <c r="LUF157" s="21"/>
      <c r="LUG157" s="21"/>
      <c r="LUH157" s="21"/>
      <c r="LUI157" s="21"/>
      <c r="LUJ157" s="21"/>
      <c r="LUK157" s="21"/>
      <c r="LUL157" s="21"/>
      <c r="LUM157" s="21"/>
      <c r="LUN157" s="21"/>
      <c r="LUO157" s="21"/>
      <c r="LUP157" s="21"/>
      <c r="LUQ157" s="21"/>
      <c r="LUR157" s="21"/>
      <c r="LUS157" s="21"/>
      <c r="LUT157" s="21"/>
      <c r="LUU157" s="21"/>
      <c r="LUV157" s="21"/>
      <c r="LUW157" s="21"/>
      <c r="LUX157" s="21"/>
      <c r="LUY157" s="21"/>
      <c r="LUZ157" s="21"/>
      <c r="LVA157" s="21"/>
      <c r="LVB157" s="21"/>
      <c r="LVC157" s="21"/>
      <c r="LVD157" s="21"/>
      <c r="LVE157" s="21"/>
      <c r="LVF157" s="21"/>
      <c r="LVG157" s="21"/>
      <c r="LVH157" s="21"/>
      <c r="LVI157" s="21"/>
      <c r="LVJ157" s="21"/>
      <c r="LVK157" s="21"/>
      <c r="LVL157" s="21"/>
      <c r="LVM157" s="21"/>
      <c r="LVN157" s="21"/>
      <c r="LVO157" s="21"/>
      <c r="LVP157" s="21"/>
      <c r="LVQ157" s="21"/>
      <c r="LVR157" s="21"/>
      <c r="LVS157" s="21"/>
      <c r="LVT157" s="21"/>
      <c r="LVU157" s="21"/>
      <c r="LVV157" s="21"/>
      <c r="LVW157" s="21"/>
      <c r="LVX157" s="21"/>
      <c r="LVY157" s="21"/>
      <c r="LVZ157" s="21"/>
      <c r="LWA157" s="21"/>
      <c r="LWB157" s="21"/>
      <c r="LWC157" s="21"/>
      <c r="LWD157" s="21"/>
      <c r="LWE157" s="21"/>
      <c r="LWF157" s="21"/>
      <c r="LWG157" s="21"/>
      <c r="LWH157" s="21"/>
      <c r="LWI157" s="21"/>
      <c r="LWJ157" s="21"/>
      <c r="LWK157" s="21"/>
      <c r="LWL157" s="21"/>
      <c r="LWM157" s="21"/>
      <c r="LWN157" s="21"/>
      <c r="LWO157" s="21"/>
      <c r="LWP157" s="21"/>
      <c r="LWQ157" s="21"/>
      <c r="LWR157" s="21"/>
      <c r="LWS157" s="21"/>
      <c r="LWT157" s="21"/>
      <c r="LWU157" s="21"/>
      <c r="LWV157" s="21"/>
      <c r="LWW157" s="21"/>
      <c r="LWX157" s="21"/>
      <c r="LWY157" s="21"/>
      <c r="LWZ157" s="21"/>
      <c r="LXA157" s="21"/>
      <c r="LXB157" s="21"/>
      <c r="LXC157" s="21"/>
      <c r="LXD157" s="21"/>
      <c r="LXE157" s="21"/>
      <c r="LXF157" s="21"/>
      <c r="LXG157" s="21"/>
      <c r="LXH157" s="21"/>
      <c r="LXI157" s="21"/>
      <c r="LXJ157" s="21"/>
      <c r="LXK157" s="21"/>
      <c r="LXL157" s="21"/>
      <c r="LXM157" s="21"/>
      <c r="LXN157" s="21"/>
      <c r="LXO157" s="21"/>
      <c r="LXP157" s="21"/>
      <c r="LXQ157" s="21"/>
      <c r="LXR157" s="21"/>
      <c r="LXS157" s="21"/>
      <c r="LXT157" s="21"/>
      <c r="LXU157" s="21"/>
      <c r="LXV157" s="21"/>
      <c r="LXW157" s="21"/>
      <c r="LXX157" s="21"/>
      <c r="LXY157" s="21"/>
      <c r="LXZ157" s="21"/>
      <c r="LYA157" s="21"/>
      <c r="LYB157" s="21"/>
      <c r="LYC157" s="21"/>
      <c r="LYD157" s="21"/>
      <c r="LYE157" s="21"/>
      <c r="LYF157" s="21"/>
      <c r="LYG157" s="21"/>
      <c r="LYH157" s="21"/>
      <c r="LYI157" s="21"/>
      <c r="LYJ157" s="21"/>
      <c r="LYK157" s="21"/>
      <c r="LYL157" s="21"/>
      <c r="LYM157" s="21"/>
      <c r="LYN157" s="21"/>
      <c r="LYO157" s="21"/>
      <c r="LYP157" s="21"/>
      <c r="LYQ157" s="21"/>
      <c r="LYR157" s="21"/>
      <c r="LYS157" s="21"/>
      <c r="LYT157" s="21"/>
      <c r="LYU157" s="21"/>
      <c r="LYV157" s="21"/>
      <c r="LYW157" s="21"/>
      <c r="LYX157" s="21"/>
      <c r="LYY157" s="21"/>
      <c r="LYZ157" s="21"/>
      <c r="LZA157" s="21"/>
      <c r="LZB157" s="21"/>
      <c r="LZC157" s="21"/>
      <c r="LZD157" s="21"/>
      <c r="LZE157" s="21"/>
      <c r="LZF157" s="21"/>
      <c r="LZG157" s="21"/>
      <c r="LZH157" s="21"/>
      <c r="LZI157" s="21"/>
      <c r="LZJ157" s="21"/>
      <c r="LZK157" s="21"/>
      <c r="LZL157" s="21"/>
      <c r="LZM157" s="21"/>
      <c r="LZN157" s="21"/>
      <c r="LZO157" s="21"/>
      <c r="LZP157" s="21"/>
      <c r="LZQ157" s="21"/>
      <c r="LZR157" s="21"/>
      <c r="LZS157" s="21"/>
      <c r="LZT157" s="21"/>
      <c r="LZU157" s="21"/>
      <c r="LZV157" s="21"/>
      <c r="LZW157" s="21"/>
      <c r="LZX157" s="21"/>
      <c r="LZY157" s="21"/>
      <c r="LZZ157" s="21"/>
      <c r="MAA157" s="21"/>
      <c r="MAB157" s="21"/>
      <c r="MAC157" s="21"/>
      <c r="MAD157" s="21"/>
      <c r="MAE157" s="21"/>
      <c r="MAF157" s="21"/>
      <c r="MAG157" s="21"/>
      <c r="MAH157" s="21"/>
      <c r="MAI157" s="21"/>
      <c r="MAJ157" s="21"/>
      <c r="MAK157" s="21"/>
      <c r="MAL157" s="21"/>
      <c r="MAM157" s="21"/>
      <c r="MAN157" s="21"/>
      <c r="MAO157" s="21"/>
      <c r="MAP157" s="21"/>
      <c r="MAQ157" s="21"/>
      <c r="MAR157" s="21"/>
      <c r="MAS157" s="21"/>
      <c r="MAT157" s="21"/>
      <c r="MAU157" s="21"/>
      <c r="MAV157" s="21"/>
      <c r="MAW157" s="21"/>
      <c r="MAX157" s="21"/>
      <c r="MAY157" s="21"/>
      <c r="MAZ157" s="21"/>
      <c r="MBA157" s="21"/>
      <c r="MBB157" s="21"/>
      <c r="MBC157" s="21"/>
      <c r="MBD157" s="21"/>
      <c r="MBE157" s="21"/>
      <c r="MBF157" s="21"/>
      <c r="MBG157" s="21"/>
      <c r="MBH157" s="21"/>
      <c r="MBI157" s="21"/>
      <c r="MBJ157" s="21"/>
      <c r="MBK157" s="21"/>
      <c r="MBL157" s="21"/>
      <c r="MBM157" s="21"/>
      <c r="MBN157" s="21"/>
      <c r="MBO157" s="21"/>
      <c r="MBP157" s="21"/>
      <c r="MBQ157" s="21"/>
      <c r="MBR157" s="21"/>
      <c r="MBS157" s="21"/>
      <c r="MBT157" s="21"/>
      <c r="MBU157" s="21"/>
      <c r="MBV157" s="21"/>
      <c r="MBW157" s="21"/>
      <c r="MBX157" s="21"/>
      <c r="MBY157" s="21"/>
      <c r="MBZ157" s="21"/>
      <c r="MCA157" s="21"/>
      <c r="MCB157" s="21"/>
      <c r="MCC157" s="21"/>
      <c r="MCD157" s="21"/>
      <c r="MCE157" s="21"/>
      <c r="MCF157" s="21"/>
      <c r="MCG157" s="21"/>
      <c r="MCH157" s="21"/>
      <c r="MCI157" s="21"/>
      <c r="MCJ157" s="21"/>
      <c r="MCK157" s="21"/>
      <c r="MCL157" s="21"/>
      <c r="MCM157" s="21"/>
      <c r="MCN157" s="21"/>
      <c r="MCO157" s="21"/>
      <c r="MCP157" s="21"/>
      <c r="MCQ157" s="21"/>
      <c r="MCR157" s="21"/>
      <c r="MCS157" s="21"/>
      <c r="MCT157" s="21"/>
      <c r="MCU157" s="21"/>
      <c r="MCV157" s="21"/>
      <c r="MCW157" s="21"/>
      <c r="MCX157" s="21"/>
      <c r="MCY157" s="21"/>
      <c r="MCZ157" s="21"/>
      <c r="MDA157" s="21"/>
      <c r="MDB157" s="21"/>
      <c r="MDC157" s="21"/>
      <c r="MDD157" s="21"/>
      <c r="MDE157" s="21"/>
      <c r="MDF157" s="21"/>
      <c r="MDG157" s="21"/>
      <c r="MDH157" s="21"/>
      <c r="MDI157" s="21"/>
      <c r="MDJ157" s="21"/>
      <c r="MDK157" s="21"/>
      <c r="MDL157" s="21"/>
      <c r="MDM157" s="21"/>
      <c r="MDN157" s="21"/>
      <c r="MDO157" s="21"/>
      <c r="MDP157" s="21"/>
      <c r="MDQ157" s="21"/>
      <c r="MDR157" s="21"/>
      <c r="MDS157" s="21"/>
      <c r="MDT157" s="21"/>
      <c r="MDU157" s="21"/>
      <c r="MDV157" s="21"/>
      <c r="MDW157" s="21"/>
      <c r="MDX157" s="21"/>
      <c r="MDY157" s="21"/>
      <c r="MDZ157" s="21"/>
      <c r="MEA157" s="21"/>
      <c r="MEB157" s="21"/>
      <c r="MEC157" s="21"/>
      <c r="MED157" s="21"/>
      <c r="MEE157" s="21"/>
      <c r="MEF157" s="21"/>
      <c r="MEG157" s="21"/>
      <c r="MEH157" s="21"/>
      <c r="MEI157" s="21"/>
      <c r="MEJ157" s="21"/>
      <c r="MEK157" s="21"/>
      <c r="MEL157" s="21"/>
      <c r="MEM157" s="21"/>
      <c r="MEN157" s="21"/>
      <c r="MEO157" s="21"/>
      <c r="MEP157" s="21"/>
      <c r="MEQ157" s="21"/>
      <c r="MER157" s="21"/>
      <c r="MES157" s="21"/>
      <c r="MET157" s="21"/>
      <c r="MEU157" s="21"/>
      <c r="MEV157" s="21"/>
      <c r="MEW157" s="21"/>
      <c r="MEX157" s="21"/>
      <c r="MEY157" s="21"/>
      <c r="MEZ157" s="21"/>
      <c r="MFA157" s="21"/>
      <c r="MFB157" s="21"/>
      <c r="MFC157" s="21"/>
      <c r="MFD157" s="21"/>
      <c r="MFE157" s="21"/>
      <c r="MFF157" s="21"/>
      <c r="MFG157" s="21"/>
      <c r="MFH157" s="21"/>
      <c r="MFI157" s="21"/>
      <c r="MFJ157" s="21"/>
      <c r="MFK157" s="21"/>
      <c r="MFL157" s="21"/>
      <c r="MFM157" s="21"/>
      <c r="MFN157" s="21"/>
      <c r="MFO157" s="21"/>
      <c r="MFP157" s="21"/>
      <c r="MFQ157" s="21"/>
      <c r="MFR157" s="21"/>
      <c r="MFS157" s="21"/>
      <c r="MFT157" s="21"/>
      <c r="MFU157" s="21"/>
      <c r="MFV157" s="21"/>
      <c r="MFW157" s="21"/>
      <c r="MFX157" s="21"/>
      <c r="MFY157" s="21"/>
      <c r="MFZ157" s="21"/>
      <c r="MGA157" s="21"/>
      <c r="MGB157" s="21"/>
      <c r="MGC157" s="21"/>
      <c r="MGD157" s="21"/>
      <c r="MGE157" s="21"/>
      <c r="MGF157" s="21"/>
      <c r="MGG157" s="21"/>
      <c r="MGH157" s="21"/>
      <c r="MGI157" s="21"/>
      <c r="MGJ157" s="21"/>
      <c r="MGK157" s="21"/>
      <c r="MGL157" s="21"/>
      <c r="MGM157" s="21"/>
      <c r="MGN157" s="21"/>
      <c r="MGO157" s="21"/>
      <c r="MGP157" s="21"/>
      <c r="MGQ157" s="21"/>
      <c r="MGR157" s="21"/>
      <c r="MGS157" s="21"/>
      <c r="MGT157" s="21"/>
      <c r="MGU157" s="21"/>
      <c r="MGV157" s="21"/>
      <c r="MGW157" s="21"/>
      <c r="MGX157" s="21"/>
      <c r="MGY157" s="21"/>
      <c r="MGZ157" s="21"/>
      <c r="MHA157" s="21"/>
      <c r="MHB157" s="21"/>
      <c r="MHC157" s="21"/>
      <c r="MHD157" s="21"/>
      <c r="MHE157" s="21"/>
      <c r="MHF157" s="21"/>
      <c r="MHG157" s="21"/>
      <c r="MHH157" s="21"/>
      <c r="MHI157" s="21"/>
      <c r="MHJ157" s="21"/>
      <c r="MHK157" s="21"/>
      <c r="MHL157" s="21"/>
      <c r="MHM157" s="21"/>
      <c r="MHN157" s="21"/>
      <c r="MHO157" s="21"/>
      <c r="MHP157" s="21"/>
      <c r="MHQ157" s="21"/>
      <c r="MHR157" s="21"/>
      <c r="MHS157" s="21"/>
      <c r="MHT157" s="21"/>
      <c r="MHU157" s="21"/>
      <c r="MHV157" s="21"/>
      <c r="MHW157" s="21"/>
      <c r="MHX157" s="21"/>
      <c r="MHY157" s="21"/>
      <c r="MHZ157" s="21"/>
      <c r="MIA157" s="21"/>
      <c r="MIB157" s="21"/>
      <c r="MIC157" s="21"/>
      <c r="MID157" s="21"/>
      <c r="MIE157" s="21"/>
      <c r="MIF157" s="21"/>
      <c r="MIG157" s="21"/>
      <c r="MIH157" s="21"/>
      <c r="MII157" s="21"/>
      <c r="MIJ157" s="21"/>
      <c r="MIK157" s="21"/>
      <c r="MIL157" s="21"/>
      <c r="MIM157" s="21"/>
      <c r="MIN157" s="21"/>
      <c r="MIO157" s="21"/>
      <c r="MIP157" s="21"/>
      <c r="MIQ157" s="21"/>
      <c r="MIR157" s="21"/>
      <c r="MIS157" s="21"/>
      <c r="MIT157" s="21"/>
      <c r="MIU157" s="21"/>
      <c r="MIV157" s="21"/>
      <c r="MIW157" s="21"/>
      <c r="MIX157" s="21"/>
      <c r="MIY157" s="21"/>
      <c r="MIZ157" s="21"/>
      <c r="MJA157" s="21"/>
      <c r="MJB157" s="21"/>
      <c r="MJC157" s="21"/>
      <c r="MJD157" s="21"/>
      <c r="MJE157" s="21"/>
      <c r="MJF157" s="21"/>
      <c r="MJG157" s="21"/>
      <c r="MJH157" s="21"/>
      <c r="MJI157" s="21"/>
      <c r="MJJ157" s="21"/>
      <c r="MJK157" s="21"/>
      <c r="MJL157" s="21"/>
      <c r="MJM157" s="21"/>
      <c r="MJN157" s="21"/>
      <c r="MJO157" s="21"/>
      <c r="MJP157" s="21"/>
      <c r="MJQ157" s="21"/>
      <c r="MJR157" s="21"/>
      <c r="MJS157" s="21"/>
      <c r="MJT157" s="21"/>
      <c r="MJU157" s="21"/>
      <c r="MJV157" s="21"/>
      <c r="MJW157" s="21"/>
      <c r="MJX157" s="21"/>
      <c r="MJY157" s="21"/>
      <c r="MJZ157" s="21"/>
      <c r="MKA157" s="21"/>
      <c r="MKB157" s="21"/>
      <c r="MKC157" s="21"/>
      <c r="MKD157" s="21"/>
      <c r="MKE157" s="21"/>
      <c r="MKF157" s="21"/>
      <c r="MKG157" s="21"/>
      <c r="MKH157" s="21"/>
      <c r="MKI157" s="21"/>
      <c r="MKJ157" s="21"/>
      <c r="MKK157" s="21"/>
      <c r="MKL157" s="21"/>
      <c r="MKM157" s="21"/>
      <c r="MKN157" s="21"/>
      <c r="MKO157" s="21"/>
      <c r="MKP157" s="21"/>
      <c r="MKQ157" s="21"/>
      <c r="MKR157" s="21"/>
      <c r="MKS157" s="21"/>
      <c r="MKT157" s="21"/>
      <c r="MKU157" s="21"/>
      <c r="MKV157" s="21"/>
      <c r="MKW157" s="21"/>
      <c r="MKX157" s="21"/>
      <c r="MKY157" s="21"/>
      <c r="MKZ157" s="21"/>
      <c r="MLA157" s="21"/>
      <c r="MLB157" s="21"/>
      <c r="MLC157" s="21"/>
      <c r="MLD157" s="21"/>
      <c r="MLE157" s="21"/>
      <c r="MLF157" s="21"/>
      <c r="MLG157" s="21"/>
      <c r="MLH157" s="21"/>
      <c r="MLI157" s="21"/>
      <c r="MLJ157" s="21"/>
      <c r="MLK157" s="21"/>
      <c r="MLL157" s="21"/>
      <c r="MLM157" s="21"/>
      <c r="MLN157" s="21"/>
      <c r="MLO157" s="21"/>
      <c r="MLP157" s="21"/>
      <c r="MLQ157" s="21"/>
      <c r="MLR157" s="21"/>
      <c r="MLS157" s="21"/>
      <c r="MLT157" s="21"/>
      <c r="MLU157" s="21"/>
      <c r="MLV157" s="21"/>
      <c r="MLW157" s="21"/>
      <c r="MLX157" s="21"/>
      <c r="MLY157" s="21"/>
      <c r="MLZ157" s="21"/>
      <c r="MMA157" s="21"/>
      <c r="MMB157" s="21"/>
      <c r="MMC157" s="21"/>
      <c r="MMD157" s="21"/>
      <c r="MME157" s="21"/>
      <c r="MMF157" s="21"/>
      <c r="MMG157" s="21"/>
      <c r="MMH157" s="21"/>
      <c r="MMI157" s="21"/>
      <c r="MMJ157" s="21"/>
      <c r="MMK157" s="21"/>
      <c r="MML157" s="21"/>
      <c r="MMM157" s="21"/>
      <c r="MMN157" s="21"/>
      <c r="MMO157" s="21"/>
      <c r="MMP157" s="21"/>
      <c r="MMQ157" s="21"/>
      <c r="MMR157" s="21"/>
      <c r="MMS157" s="21"/>
      <c r="MMT157" s="21"/>
      <c r="MMU157" s="21"/>
      <c r="MMV157" s="21"/>
      <c r="MMW157" s="21"/>
      <c r="MMX157" s="21"/>
      <c r="MMY157" s="21"/>
      <c r="MMZ157" s="21"/>
      <c r="MNA157" s="21"/>
      <c r="MNB157" s="21"/>
      <c r="MNC157" s="21"/>
      <c r="MND157" s="21"/>
      <c r="MNE157" s="21"/>
      <c r="MNF157" s="21"/>
      <c r="MNG157" s="21"/>
      <c r="MNH157" s="21"/>
      <c r="MNI157" s="21"/>
      <c r="MNJ157" s="21"/>
      <c r="MNK157" s="21"/>
      <c r="MNL157" s="21"/>
      <c r="MNM157" s="21"/>
      <c r="MNN157" s="21"/>
      <c r="MNO157" s="21"/>
      <c r="MNP157" s="21"/>
      <c r="MNQ157" s="21"/>
      <c r="MNR157" s="21"/>
      <c r="MNS157" s="21"/>
      <c r="MNT157" s="21"/>
      <c r="MNU157" s="21"/>
      <c r="MNV157" s="21"/>
      <c r="MNW157" s="21"/>
      <c r="MNX157" s="21"/>
      <c r="MNY157" s="21"/>
      <c r="MNZ157" s="21"/>
      <c r="MOA157" s="21"/>
      <c r="MOB157" s="21"/>
      <c r="MOC157" s="21"/>
      <c r="MOD157" s="21"/>
      <c r="MOE157" s="21"/>
      <c r="MOF157" s="21"/>
      <c r="MOG157" s="21"/>
      <c r="MOH157" s="21"/>
      <c r="MOI157" s="21"/>
      <c r="MOJ157" s="21"/>
      <c r="MOK157" s="21"/>
      <c r="MOL157" s="21"/>
      <c r="MOM157" s="21"/>
      <c r="MON157" s="21"/>
      <c r="MOO157" s="21"/>
      <c r="MOP157" s="21"/>
      <c r="MOQ157" s="21"/>
      <c r="MOR157" s="21"/>
      <c r="MOS157" s="21"/>
      <c r="MOT157" s="21"/>
      <c r="MOU157" s="21"/>
      <c r="MOV157" s="21"/>
      <c r="MOW157" s="21"/>
      <c r="MOX157" s="21"/>
      <c r="MOY157" s="21"/>
      <c r="MOZ157" s="21"/>
      <c r="MPA157" s="21"/>
      <c r="MPB157" s="21"/>
      <c r="MPC157" s="21"/>
      <c r="MPD157" s="21"/>
      <c r="MPE157" s="21"/>
      <c r="MPF157" s="21"/>
      <c r="MPG157" s="21"/>
      <c r="MPH157" s="21"/>
      <c r="MPI157" s="21"/>
      <c r="MPJ157" s="21"/>
      <c r="MPK157" s="21"/>
      <c r="MPL157" s="21"/>
      <c r="MPM157" s="21"/>
      <c r="MPN157" s="21"/>
      <c r="MPO157" s="21"/>
      <c r="MPP157" s="21"/>
      <c r="MPQ157" s="21"/>
      <c r="MPR157" s="21"/>
      <c r="MPS157" s="21"/>
      <c r="MPT157" s="21"/>
      <c r="MPU157" s="21"/>
      <c r="MPV157" s="21"/>
      <c r="MPW157" s="21"/>
      <c r="MPX157" s="21"/>
      <c r="MPY157" s="21"/>
      <c r="MPZ157" s="21"/>
      <c r="MQA157" s="21"/>
      <c r="MQB157" s="21"/>
      <c r="MQC157" s="21"/>
      <c r="MQD157" s="21"/>
      <c r="MQE157" s="21"/>
      <c r="MQF157" s="21"/>
      <c r="MQG157" s="21"/>
      <c r="MQH157" s="21"/>
      <c r="MQI157" s="21"/>
      <c r="MQJ157" s="21"/>
      <c r="MQK157" s="21"/>
      <c r="MQL157" s="21"/>
      <c r="MQM157" s="21"/>
      <c r="MQN157" s="21"/>
      <c r="MQO157" s="21"/>
      <c r="MQP157" s="21"/>
      <c r="MQQ157" s="21"/>
      <c r="MQR157" s="21"/>
      <c r="MQS157" s="21"/>
      <c r="MQT157" s="21"/>
      <c r="MQU157" s="21"/>
      <c r="MQV157" s="21"/>
      <c r="MQW157" s="21"/>
      <c r="MQX157" s="21"/>
      <c r="MQY157" s="21"/>
      <c r="MQZ157" s="21"/>
      <c r="MRA157" s="21"/>
      <c r="MRB157" s="21"/>
      <c r="MRC157" s="21"/>
      <c r="MRD157" s="21"/>
      <c r="MRE157" s="21"/>
      <c r="MRF157" s="21"/>
      <c r="MRG157" s="21"/>
      <c r="MRH157" s="21"/>
      <c r="MRI157" s="21"/>
      <c r="MRJ157" s="21"/>
      <c r="MRK157" s="21"/>
      <c r="MRL157" s="21"/>
      <c r="MRM157" s="21"/>
      <c r="MRN157" s="21"/>
      <c r="MRO157" s="21"/>
      <c r="MRP157" s="21"/>
      <c r="MRQ157" s="21"/>
      <c r="MRR157" s="21"/>
      <c r="MRS157" s="21"/>
      <c r="MRT157" s="21"/>
      <c r="MRU157" s="21"/>
      <c r="MRV157" s="21"/>
      <c r="MRW157" s="21"/>
      <c r="MRX157" s="21"/>
      <c r="MRY157" s="21"/>
      <c r="MRZ157" s="21"/>
      <c r="MSA157" s="21"/>
      <c r="MSB157" s="21"/>
      <c r="MSC157" s="21"/>
      <c r="MSD157" s="21"/>
      <c r="MSE157" s="21"/>
      <c r="MSF157" s="21"/>
      <c r="MSG157" s="21"/>
      <c r="MSH157" s="21"/>
      <c r="MSI157" s="21"/>
      <c r="MSJ157" s="21"/>
      <c r="MSK157" s="21"/>
      <c r="MSL157" s="21"/>
      <c r="MSM157" s="21"/>
      <c r="MSN157" s="21"/>
      <c r="MSO157" s="21"/>
      <c r="MSP157" s="21"/>
      <c r="MSQ157" s="21"/>
      <c r="MSR157" s="21"/>
      <c r="MSS157" s="21"/>
      <c r="MST157" s="21"/>
      <c r="MSU157" s="21"/>
      <c r="MSV157" s="21"/>
      <c r="MSW157" s="21"/>
      <c r="MSX157" s="21"/>
      <c r="MSY157" s="21"/>
      <c r="MSZ157" s="21"/>
      <c r="MTA157" s="21"/>
      <c r="MTB157" s="21"/>
      <c r="MTC157" s="21"/>
      <c r="MTD157" s="21"/>
      <c r="MTE157" s="21"/>
      <c r="MTF157" s="21"/>
      <c r="MTG157" s="21"/>
      <c r="MTH157" s="21"/>
      <c r="MTI157" s="21"/>
      <c r="MTJ157" s="21"/>
      <c r="MTK157" s="21"/>
      <c r="MTL157" s="21"/>
      <c r="MTM157" s="21"/>
      <c r="MTN157" s="21"/>
      <c r="MTO157" s="21"/>
      <c r="MTP157" s="21"/>
      <c r="MTQ157" s="21"/>
      <c r="MTR157" s="21"/>
      <c r="MTS157" s="21"/>
      <c r="MTT157" s="21"/>
      <c r="MTU157" s="21"/>
      <c r="MTV157" s="21"/>
      <c r="MTW157" s="21"/>
      <c r="MTX157" s="21"/>
      <c r="MTY157" s="21"/>
      <c r="MTZ157" s="21"/>
      <c r="MUA157" s="21"/>
      <c r="MUB157" s="21"/>
      <c r="MUC157" s="21"/>
      <c r="MUD157" s="21"/>
      <c r="MUE157" s="21"/>
      <c r="MUF157" s="21"/>
      <c r="MUG157" s="21"/>
      <c r="MUH157" s="21"/>
      <c r="MUI157" s="21"/>
      <c r="MUJ157" s="21"/>
      <c r="MUK157" s="21"/>
      <c r="MUL157" s="21"/>
      <c r="MUM157" s="21"/>
      <c r="MUN157" s="21"/>
      <c r="MUO157" s="21"/>
      <c r="MUP157" s="21"/>
      <c r="MUQ157" s="21"/>
      <c r="MUR157" s="21"/>
      <c r="MUS157" s="21"/>
      <c r="MUT157" s="21"/>
      <c r="MUU157" s="21"/>
      <c r="MUV157" s="21"/>
      <c r="MUW157" s="21"/>
      <c r="MUX157" s="21"/>
      <c r="MUY157" s="21"/>
      <c r="MUZ157" s="21"/>
      <c r="MVA157" s="21"/>
      <c r="MVB157" s="21"/>
      <c r="MVC157" s="21"/>
      <c r="MVD157" s="21"/>
      <c r="MVE157" s="21"/>
      <c r="MVF157" s="21"/>
      <c r="MVG157" s="21"/>
      <c r="MVH157" s="21"/>
      <c r="MVI157" s="21"/>
      <c r="MVJ157" s="21"/>
      <c r="MVK157" s="21"/>
      <c r="MVL157" s="21"/>
      <c r="MVM157" s="21"/>
      <c r="MVN157" s="21"/>
      <c r="MVO157" s="21"/>
      <c r="MVP157" s="21"/>
      <c r="MVQ157" s="21"/>
      <c r="MVR157" s="21"/>
      <c r="MVS157" s="21"/>
      <c r="MVT157" s="21"/>
      <c r="MVU157" s="21"/>
      <c r="MVV157" s="21"/>
      <c r="MVW157" s="21"/>
      <c r="MVX157" s="21"/>
      <c r="MVY157" s="21"/>
      <c r="MVZ157" s="21"/>
      <c r="MWA157" s="21"/>
      <c r="MWB157" s="21"/>
      <c r="MWC157" s="21"/>
      <c r="MWD157" s="21"/>
      <c r="MWE157" s="21"/>
      <c r="MWF157" s="21"/>
      <c r="MWG157" s="21"/>
      <c r="MWH157" s="21"/>
      <c r="MWI157" s="21"/>
      <c r="MWJ157" s="21"/>
      <c r="MWK157" s="21"/>
      <c r="MWL157" s="21"/>
      <c r="MWM157" s="21"/>
      <c r="MWN157" s="21"/>
      <c r="MWO157" s="21"/>
      <c r="MWP157" s="21"/>
      <c r="MWQ157" s="21"/>
      <c r="MWR157" s="21"/>
      <c r="MWS157" s="21"/>
      <c r="MWT157" s="21"/>
      <c r="MWU157" s="21"/>
      <c r="MWV157" s="21"/>
      <c r="MWW157" s="21"/>
      <c r="MWX157" s="21"/>
      <c r="MWY157" s="21"/>
      <c r="MWZ157" s="21"/>
      <c r="MXA157" s="21"/>
      <c r="MXB157" s="21"/>
      <c r="MXC157" s="21"/>
      <c r="MXD157" s="21"/>
      <c r="MXE157" s="21"/>
      <c r="MXF157" s="21"/>
      <c r="MXG157" s="21"/>
      <c r="MXH157" s="21"/>
      <c r="MXI157" s="21"/>
      <c r="MXJ157" s="21"/>
      <c r="MXK157" s="21"/>
      <c r="MXL157" s="21"/>
      <c r="MXM157" s="21"/>
      <c r="MXN157" s="21"/>
      <c r="MXO157" s="21"/>
      <c r="MXP157" s="21"/>
      <c r="MXQ157" s="21"/>
      <c r="MXR157" s="21"/>
      <c r="MXS157" s="21"/>
      <c r="MXT157" s="21"/>
      <c r="MXU157" s="21"/>
      <c r="MXV157" s="21"/>
      <c r="MXW157" s="21"/>
      <c r="MXX157" s="21"/>
      <c r="MXY157" s="21"/>
      <c r="MXZ157" s="21"/>
      <c r="MYA157" s="21"/>
      <c r="MYB157" s="21"/>
      <c r="MYC157" s="21"/>
      <c r="MYD157" s="21"/>
      <c r="MYE157" s="21"/>
      <c r="MYF157" s="21"/>
      <c r="MYG157" s="21"/>
      <c r="MYH157" s="21"/>
      <c r="MYI157" s="21"/>
      <c r="MYJ157" s="21"/>
      <c r="MYK157" s="21"/>
      <c r="MYL157" s="21"/>
      <c r="MYM157" s="21"/>
      <c r="MYN157" s="21"/>
      <c r="MYO157" s="21"/>
      <c r="MYP157" s="21"/>
      <c r="MYQ157" s="21"/>
      <c r="MYR157" s="21"/>
      <c r="MYS157" s="21"/>
      <c r="MYT157" s="21"/>
      <c r="MYU157" s="21"/>
      <c r="MYV157" s="21"/>
      <c r="MYW157" s="21"/>
      <c r="MYX157" s="21"/>
      <c r="MYY157" s="21"/>
      <c r="MYZ157" s="21"/>
      <c r="MZA157" s="21"/>
      <c r="MZB157" s="21"/>
      <c r="MZC157" s="21"/>
      <c r="MZD157" s="21"/>
      <c r="MZE157" s="21"/>
      <c r="MZF157" s="21"/>
      <c r="MZG157" s="21"/>
      <c r="MZH157" s="21"/>
      <c r="MZI157" s="21"/>
      <c r="MZJ157" s="21"/>
      <c r="MZK157" s="21"/>
      <c r="MZL157" s="21"/>
      <c r="MZM157" s="21"/>
      <c r="MZN157" s="21"/>
      <c r="MZO157" s="21"/>
      <c r="MZP157" s="21"/>
      <c r="MZQ157" s="21"/>
      <c r="MZR157" s="21"/>
      <c r="MZS157" s="21"/>
      <c r="MZT157" s="21"/>
      <c r="MZU157" s="21"/>
      <c r="MZV157" s="21"/>
      <c r="MZW157" s="21"/>
      <c r="MZX157" s="21"/>
      <c r="MZY157" s="21"/>
      <c r="MZZ157" s="21"/>
      <c r="NAA157" s="21"/>
      <c r="NAB157" s="21"/>
      <c r="NAC157" s="21"/>
      <c r="NAD157" s="21"/>
      <c r="NAE157" s="21"/>
      <c r="NAF157" s="21"/>
      <c r="NAG157" s="21"/>
      <c r="NAH157" s="21"/>
      <c r="NAI157" s="21"/>
      <c r="NAJ157" s="21"/>
      <c r="NAK157" s="21"/>
      <c r="NAL157" s="21"/>
      <c r="NAM157" s="21"/>
      <c r="NAN157" s="21"/>
      <c r="NAO157" s="21"/>
      <c r="NAP157" s="21"/>
      <c r="NAQ157" s="21"/>
      <c r="NAR157" s="21"/>
      <c r="NAS157" s="21"/>
      <c r="NAT157" s="21"/>
      <c r="NAU157" s="21"/>
      <c r="NAV157" s="21"/>
      <c r="NAW157" s="21"/>
      <c r="NAX157" s="21"/>
      <c r="NAY157" s="21"/>
      <c r="NAZ157" s="21"/>
      <c r="NBA157" s="21"/>
      <c r="NBB157" s="21"/>
      <c r="NBC157" s="21"/>
      <c r="NBD157" s="21"/>
      <c r="NBE157" s="21"/>
      <c r="NBF157" s="21"/>
      <c r="NBG157" s="21"/>
      <c r="NBH157" s="21"/>
      <c r="NBI157" s="21"/>
      <c r="NBJ157" s="21"/>
      <c r="NBK157" s="21"/>
      <c r="NBL157" s="21"/>
      <c r="NBM157" s="21"/>
      <c r="NBN157" s="21"/>
      <c r="NBO157" s="21"/>
      <c r="NBP157" s="21"/>
      <c r="NBQ157" s="21"/>
      <c r="NBR157" s="21"/>
      <c r="NBS157" s="21"/>
      <c r="NBT157" s="21"/>
      <c r="NBU157" s="21"/>
      <c r="NBV157" s="21"/>
      <c r="NBW157" s="21"/>
      <c r="NBX157" s="21"/>
      <c r="NBY157" s="21"/>
      <c r="NBZ157" s="21"/>
      <c r="NCA157" s="21"/>
      <c r="NCB157" s="21"/>
      <c r="NCC157" s="21"/>
      <c r="NCD157" s="21"/>
      <c r="NCE157" s="21"/>
      <c r="NCF157" s="21"/>
      <c r="NCG157" s="21"/>
      <c r="NCH157" s="21"/>
      <c r="NCI157" s="21"/>
      <c r="NCJ157" s="21"/>
      <c r="NCK157" s="21"/>
      <c r="NCL157" s="21"/>
      <c r="NCM157" s="21"/>
      <c r="NCN157" s="21"/>
      <c r="NCO157" s="21"/>
      <c r="NCP157" s="21"/>
      <c r="NCQ157" s="21"/>
      <c r="NCR157" s="21"/>
      <c r="NCS157" s="21"/>
      <c r="NCT157" s="21"/>
      <c r="NCU157" s="21"/>
      <c r="NCV157" s="21"/>
      <c r="NCW157" s="21"/>
      <c r="NCX157" s="21"/>
      <c r="NCY157" s="21"/>
      <c r="NCZ157" s="21"/>
      <c r="NDA157" s="21"/>
      <c r="NDB157" s="21"/>
      <c r="NDC157" s="21"/>
      <c r="NDD157" s="21"/>
      <c r="NDE157" s="21"/>
      <c r="NDF157" s="21"/>
      <c r="NDG157" s="21"/>
      <c r="NDH157" s="21"/>
      <c r="NDI157" s="21"/>
      <c r="NDJ157" s="21"/>
      <c r="NDK157" s="21"/>
      <c r="NDL157" s="21"/>
      <c r="NDM157" s="21"/>
      <c r="NDN157" s="21"/>
      <c r="NDO157" s="21"/>
      <c r="NDP157" s="21"/>
      <c r="NDQ157" s="21"/>
      <c r="NDR157" s="21"/>
      <c r="NDS157" s="21"/>
      <c r="NDT157" s="21"/>
      <c r="NDU157" s="21"/>
      <c r="NDV157" s="21"/>
      <c r="NDW157" s="21"/>
      <c r="NDX157" s="21"/>
      <c r="NDY157" s="21"/>
      <c r="NDZ157" s="21"/>
      <c r="NEA157" s="21"/>
      <c r="NEB157" s="21"/>
      <c r="NEC157" s="21"/>
      <c r="NED157" s="21"/>
      <c r="NEE157" s="21"/>
      <c r="NEF157" s="21"/>
      <c r="NEG157" s="21"/>
      <c r="NEH157" s="21"/>
      <c r="NEI157" s="21"/>
      <c r="NEJ157" s="21"/>
      <c r="NEK157" s="21"/>
      <c r="NEL157" s="21"/>
      <c r="NEM157" s="21"/>
      <c r="NEN157" s="21"/>
      <c r="NEO157" s="21"/>
      <c r="NEP157" s="21"/>
      <c r="NEQ157" s="21"/>
      <c r="NER157" s="21"/>
      <c r="NES157" s="21"/>
      <c r="NET157" s="21"/>
      <c r="NEU157" s="21"/>
      <c r="NEV157" s="21"/>
      <c r="NEW157" s="21"/>
      <c r="NEX157" s="21"/>
      <c r="NEY157" s="21"/>
      <c r="NEZ157" s="21"/>
      <c r="NFA157" s="21"/>
      <c r="NFB157" s="21"/>
      <c r="NFC157" s="21"/>
      <c r="NFD157" s="21"/>
      <c r="NFE157" s="21"/>
      <c r="NFF157" s="21"/>
      <c r="NFG157" s="21"/>
      <c r="NFH157" s="21"/>
      <c r="NFI157" s="21"/>
      <c r="NFJ157" s="21"/>
      <c r="NFK157" s="21"/>
      <c r="NFL157" s="21"/>
      <c r="NFM157" s="21"/>
      <c r="NFN157" s="21"/>
      <c r="NFO157" s="21"/>
      <c r="NFP157" s="21"/>
      <c r="NFQ157" s="21"/>
      <c r="NFR157" s="21"/>
      <c r="NFS157" s="21"/>
      <c r="NFT157" s="21"/>
      <c r="NFU157" s="21"/>
      <c r="NFV157" s="21"/>
      <c r="NFW157" s="21"/>
      <c r="NFX157" s="21"/>
      <c r="NFY157" s="21"/>
      <c r="NFZ157" s="21"/>
      <c r="NGA157" s="21"/>
      <c r="NGB157" s="21"/>
      <c r="NGC157" s="21"/>
      <c r="NGD157" s="21"/>
      <c r="NGE157" s="21"/>
      <c r="NGF157" s="21"/>
      <c r="NGG157" s="21"/>
      <c r="NGH157" s="21"/>
      <c r="NGI157" s="21"/>
      <c r="NGJ157" s="21"/>
      <c r="NGK157" s="21"/>
      <c r="NGL157" s="21"/>
      <c r="NGM157" s="21"/>
      <c r="NGN157" s="21"/>
      <c r="NGO157" s="21"/>
      <c r="NGP157" s="21"/>
      <c r="NGQ157" s="21"/>
      <c r="NGR157" s="21"/>
      <c r="NGS157" s="21"/>
      <c r="NGT157" s="21"/>
      <c r="NGU157" s="21"/>
      <c r="NGV157" s="21"/>
      <c r="NGW157" s="21"/>
      <c r="NGX157" s="21"/>
      <c r="NGY157" s="21"/>
      <c r="NGZ157" s="21"/>
      <c r="NHA157" s="21"/>
      <c r="NHB157" s="21"/>
      <c r="NHC157" s="21"/>
      <c r="NHD157" s="21"/>
      <c r="NHE157" s="21"/>
      <c r="NHF157" s="21"/>
      <c r="NHG157" s="21"/>
      <c r="NHH157" s="21"/>
      <c r="NHI157" s="21"/>
      <c r="NHJ157" s="21"/>
      <c r="NHK157" s="21"/>
      <c r="NHL157" s="21"/>
      <c r="NHM157" s="21"/>
      <c r="NHN157" s="21"/>
      <c r="NHO157" s="21"/>
      <c r="NHP157" s="21"/>
      <c r="NHQ157" s="21"/>
      <c r="NHR157" s="21"/>
      <c r="NHS157" s="21"/>
      <c r="NHT157" s="21"/>
      <c r="NHU157" s="21"/>
      <c r="NHV157" s="21"/>
      <c r="NHW157" s="21"/>
      <c r="NHX157" s="21"/>
      <c r="NHY157" s="21"/>
      <c r="NHZ157" s="21"/>
      <c r="NIA157" s="21"/>
      <c r="NIB157" s="21"/>
      <c r="NIC157" s="21"/>
      <c r="NID157" s="21"/>
      <c r="NIE157" s="21"/>
      <c r="NIF157" s="21"/>
      <c r="NIG157" s="21"/>
      <c r="NIH157" s="21"/>
      <c r="NII157" s="21"/>
      <c r="NIJ157" s="21"/>
      <c r="NIK157" s="21"/>
      <c r="NIL157" s="21"/>
      <c r="NIM157" s="21"/>
      <c r="NIN157" s="21"/>
      <c r="NIO157" s="21"/>
      <c r="NIP157" s="21"/>
      <c r="NIQ157" s="21"/>
      <c r="NIR157" s="21"/>
      <c r="NIS157" s="21"/>
      <c r="NIT157" s="21"/>
      <c r="NIU157" s="21"/>
      <c r="NIV157" s="21"/>
      <c r="NIW157" s="21"/>
      <c r="NIX157" s="21"/>
      <c r="NIY157" s="21"/>
      <c r="NIZ157" s="21"/>
      <c r="NJA157" s="21"/>
      <c r="NJB157" s="21"/>
      <c r="NJC157" s="21"/>
      <c r="NJD157" s="21"/>
      <c r="NJE157" s="21"/>
      <c r="NJF157" s="21"/>
      <c r="NJG157" s="21"/>
      <c r="NJH157" s="21"/>
      <c r="NJI157" s="21"/>
      <c r="NJJ157" s="21"/>
      <c r="NJK157" s="21"/>
      <c r="NJL157" s="21"/>
      <c r="NJM157" s="21"/>
      <c r="NJN157" s="21"/>
      <c r="NJO157" s="21"/>
      <c r="NJP157" s="21"/>
      <c r="NJQ157" s="21"/>
      <c r="NJR157" s="21"/>
      <c r="NJS157" s="21"/>
      <c r="NJT157" s="21"/>
      <c r="NJU157" s="21"/>
      <c r="NJV157" s="21"/>
      <c r="NJW157" s="21"/>
      <c r="NJX157" s="21"/>
      <c r="NJY157" s="21"/>
      <c r="NJZ157" s="21"/>
      <c r="NKA157" s="21"/>
      <c r="NKB157" s="21"/>
      <c r="NKC157" s="21"/>
      <c r="NKD157" s="21"/>
      <c r="NKE157" s="21"/>
      <c r="NKF157" s="21"/>
      <c r="NKG157" s="21"/>
      <c r="NKH157" s="21"/>
      <c r="NKI157" s="21"/>
      <c r="NKJ157" s="21"/>
      <c r="NKK157" s="21"/>
      <c r="NKL157" s="21"/>
      <c r="NKM157" s="21"/>
      <c r="NKN157" s="21"/>
      <c r="NKO157" s="21"/>
      <c r="NKP157" s="21"/>
      <c r="NKQ157" s="21"/>
      <c r="NKR157" s="21"/>
      <c r="NKS157" s="21"/>
      <c r="NKT157" s="21"/>
      <c r="NKU157" s="21"/>
      <c r="NKV157" s="21"/>
      <c r="NKW157" s="21"/>
      <c r="NKX157" s="21"/>
      <c r="NKY157" s="21"/>
      <c r="NKZ157" s="21"/>
      <c r="NLA157" s="21"/>
      <c r="NLB157" s="21"/>
      <c r="NLC157" s="21"/>
      <c r="NLD157" s="21"/>
      <c r="NLE157" s="21"/>
      <c r="NLF157" s="21"/>
      <c r="NLG157" s="21"/>
      <c r="NLH157" s="21"/>
      <c r="NLI157" s="21"/>
      <c r="NLJ157" s="21"/>
      <c r="NLK157" s="21"/>
      <c r="NLL157" s="21"/>
      <c r="NLM157" s="21"/>
      <c r="NLN157" s="21"/>
      <c r="NLO157" s="21"/>
      <c r="NLP157" s="21"/>
      <c r="NLQ157" s="21"/>
      <c r="NLR157" s="21"/>
      <c r="NLS157" s="21"/>
      <c r="NLT157" s="21"/>
      <c r="NLU157" s="21"/>
      <c r="NLV157" s="21"/>
      <c r="NLW157" s="21"/>
      <c r="NLX157" s="21"/>
      <c r="NLY157" s="21"/>
      <c r="NLZ157" s="21"/>
      <c r="NMA157" s="21"/>
      <c r="NMB157" s="21"/>
      <c r="NMC157" s="21"/>
      <c r="NMD157" s="21"/>
      <c r="NME157" s="21"/>
      <c r="NMF157" s="21"/>
      <c r="NMG157" s="21"/>
      <c r="NMH157" s="21"/>
      <c r="NMI157" s="21"/>
      <c r="NMJ157" s="21"/>
      <c r="NMK157" s="21"/>
      <c r="NML157" s="21"/>
      <c r="NMM157" s="21"/>
      <c r="NMN157" s="21"/>
      <c r="NMO157" s="21"/>
      <c r="NMP157" s="21"/>
      <c r="NMQ157" s="21"/>
      <c r="NMR157" s="21"/>
      <c r="NMS157" s="21"/>
      <c r="NMT157" s="21"/>
      <c r="NMU157" s="21"/>
      <c r="NMV157" s="21"/>
      <c r="NMW157" s="21"/>
      <c r="NMX157" s="21"/>
      <c r="NMY157" s="21"/>
      <c r="NMZ157" s="21"/>
      <c r="NNA157" s="21"/>
      <c r="NNB157" s="21"/>
      <c r="NNC157" s="21"/>
      <c r="NND157" s="21"/>
      <c r="NNE157" s="21"/>
      <c r="NNF157" s="21"/>
      <c r="NNG157" s="21"/>
      <c r="NNH157" s="21"/>
      <c r="NNI157" s="21"/>
      <c r="NNJ157" s="21"/>
      <c r="NNK157" s="21"/>
      <c r="NNL157" s="21"/>
      <c r="NNM157" s="21"/>
      <c r="NNN157" s="21"/>
      <c r="NNO157" s="21"/>
      <c r="NNP157" s="21"/>
      <c r="NNQ157" s="21"/>
      <c r="NNR157" s="21"/>
      <c r="NNS157" s="21"/>
      <c r="NNT157" s="21"/>
      <c r="NNU157" s="21"/>
      <c r="NNV157" s="21"/>
      <c r="NNW157" s="21"/>
      <c r="NNX157" s="21"/>
      <c r="NNY157" s="21"/>
      <c r="NNZ157" s="21"/>
      <c r="NOA157" s="21"/>
      <c r="NOB157" s="21"/>
      <c r="NOC157" s="21"/>
      <c r="NOD157" s="21"/>
      <c r="NOE157" s="21"/>
      <c r="NOF157" s="21"/>
      <c r="NOG157" s="21"/>
      <c r="NOH157" s="21"/>
      <c r="NOI157" s="21"/>
      <c r="NOJ157" s="21"/>
      <c r="NOK157" s="21"/>
      <c r="NOL157" s="21"/>
      <c r="NOM157" s="21"/>
      <c r="NON157" s="21"/>
      <c r="NOO157" s="21"/>
      <c r="NOP157" s="21"/>
      <c r="NOQ157" s="21"/>
      <c r="NOR157" s="21"/>
      <c r="NOS157" s="21"/>
      <c r="NOT157" s="21"/>
      <c r="NOU157" s="21"/>
      <c r="NOV157" s="21"/>
      <c r="NOW157" s="21"/>
      <c r="NOX157" s="21"/>
      <c r="NOY157" s="21"/>
      <c r="NOZ157" s="21"/>
      <c r="NPA157" s="21"/>
      <c r="NPB157" s="21"/>
      <c r="NPC157" s="21"/>
      <c r="NPD157" s="21"/>
      <c r="NPE157" s="21"/>
      <c r="NPF157" s="21"/>
      <c r="NPG157" s="21"/>
      <c r="NPH157" s="21"/>
      <c r="NPI157" s="21"/>
      <c r="NPJ157" s="21"/>
      <c r="NPK157" s="21"/>
      <c r="NPL157" s="21"/>
      <c r="NPM157" s="21"/>
      <c r="NPN157" s="21"/>
      <c r="NPO157" s="21"/>
      <c r="NPP157" s="21"/>
      <c r="NPQ157" s="21"/>
      <c r="NPR157" s="21"/>
      <c r="NPS157" s="21"/>
      <c r="NPT157" s="21"/>
      <c r="NPU157" s="21"/>
      <c r="NPV157" s="21"/>
      <c r="NPW157" s="21"/>
      <c r="NPX157" s="21"/>
      <c r="NPY157" s="21"/>
      <c r="NPZ157" s="21"/>
      <c r="NQA157" s="21"/>
      <c r="NQB157" s="21"/>
      <c r="NQC157" s="21"/>
      <c r="NQD157" s="21"/>
      <c r="NQE157" s="21"/>
      <c r="NQF157" s="21"/>
      <c r="NQG157" s="21"/>
      <c r="NQH157" s="21"/>
      <c r="NQI157" s="21"/>
      <c r="NQJ157" s="21"/>
      <c r="NQK157" s="21"/>
      <c r="NQL157" s="21"/>
      <c r="NQM157" s="21"/>
      <c r="NQN157" s="21"/>
      <c r="NQO157" s="21"/>
      <c r="NQP157" s="21"/>
      <c r="NQQ157" s="21"/>
      <c r="NQR157" s="21"/>
      <c r="NQS157" s="21"/>
      <c r="NQT157" s="21"/>
      <c r="NQU157" s="21"/>
      <c r="NQV157" s="21"/>
      <c r="NQW157" s="21"/>
      <c r="NQX157" s="21"/>
      <c r="NQY157" s="21"/>
      <c r="NQZ157" s="21"/>
      <c r="NRA157" s="21"/>
      <c r="NRB157" s="21"/>
      <c r="NRC157" s="21"/>
      <c r="NRD157" s="21"/>
      <c r="NRE157" s="21"/>
      <c r="NRF157" s="21"/>
      <c r="NRG157" s="21"/>
      <c r="NRH157" s="21"/>
      <c r="NRI157" s="21"/>
      <c r="NRJ157" s="21"/>
      <c r="NRK157" s="21"/>
      <c r="NRL157" s="21"/>
      <c r="NRM157" s="21"/>
      <c r="NRN157" s="21"/>
      <c r="NRO157" s="21"/>
      <c r="NRP157" s="21"/>
      <c r="NRQ157" s="21"/>
      <c r="NRR157" s="21"/>
      <c r="NRS157" s="21"/>
      <c r="NRT157" s="21"/>
      <c r="NRU157" s="21"/>
      <c r="NRV157" s="21"/>
      <c r="NRW157" s="21"/>
      <c r="NRX157" s="21"/>
      <c r="NRY157" s="21"/>
      <c r="NRZ157" s="21"/>
      <c r="NSA157" s="21"/>
      <c r="NSB157" s="21"/>
      <c r="NSC157" s="21"/>
      <c r="NSD157" s="21"/>
      <c r="NSE157" s="21"/>
      <c r="NSF157" s="21"/>
      <c r="NSG157" s="21"/>
      <c r="NSH157" s="21"/>
      <c r="NSI157" s="21"/>
      <c r="NSJ157" s="21"/>
      <c r="NSK157" s="21"/>
      <c r="NSL157" s="21"/>
      <c r="NSM157" s="21"/>
      <c r="NSN157" s="21"/>
      <c r="NSO157" s="21"/>
      <c r="NSP157" s="21"/>
      <c r="NSQ157" s="21"/>
      <c r="NSR157" s="21"/>
      <c r="NSS157" s="21"/>
      <c r="NST157" s="21"/>
      <c r="NSU157" s="21"/>
      <c r="NSV157" s="21"/>
      <c r="NSW157" s="21"/>
      <c r="NSX157" s="21"/>
      <c r="NSY157" s="21"/>
      <c r="NSZ157" s="21"/>
      <c r="NTA157" s="21"/>
      <c r="NTB157" s="21"/>
      <c r="NTC157" s="21"/>
      <c r="NTD157" s="21"/>
      <c r="NTE157" s="21"/>
      <c r="NTF157" s="21"/>
      <c r="NTG157" s="21"/>
      <c r="NTH157" s="21"/>
      <c r="NTI157" s="21"/>
      <c r="NTJ157" s="21"/>
      <c r="NTK157" s="21"/>
      <c r="NTL157" s="21"/>
      <c r="NTM157" s="21"/>
      <c r="NTN157" s="21"/>
      <c r="NTO157" s="21"/>
      <c r="NTP157" s="21"/>
      <c r="NTQ157" s="21"/>
      <c r="NTR157" s="21"/>
      <c r="NTS157" s="21"/>
      <c r="NTT157" s="21"/>
      <c r="NTU157" s="21"/>
      <c r="NTV157" s="21"/>
      <c r="NTW157" s="21"/>
      <c r="NTX157" s="21"/>
      <c r="NTY157" s="21"/>
      <c r="NTZ157" s="21"/>
      <c r="NUA157" s="21"/>
      <c r="NUB157" s="21"/>
      <c r="NUC157" s="21"/>
      <c r="NUD157" s="21"/>
      <c r="NUE157" s="21"/>
      <c r="NUF157" s="21"/>
      <c r="NUG157" s="21"/>
      <c r="NUH157" s="21"/>
      <c r="NUI157" s="21"/>
      <c r="NUJ157" s="21"/>
      <c r="NUK157" s="21"/>
      <c r="NUL157" s="21"/>
      <c r="NUM157" s="21"/>
      <c r="NUN157" s="21"/>
      <c r="NUO157" s="21"/>
      <c r="NUP157" s="21"/>
      <c r="NUQ157" s="21"/>
      <c r="NUR157" s="21"/>
      <c r="NUS157" s="21"/>
      <c r="NUT157" s="21"/>
      <c r="NUU157" s="21"/>
      <c r="NUV157" s="21"/>
      <c r="NUW157" s="21"/>
      <c r="NUX157" s="21"/>
      <c r="NUY157" s="21"/>
      <c r="NUZ157" s="21"/>
      <c r="NVA157" s="21"/>
      <c r="NVB157" s="21"/>
      <c r="NVC157" s="21"/>
      <c r="NVD157" s="21"/>
      <c r="NVE157" s="21"/>
      <c r="NVF157" s="21"/>
      <c r="NVG157" s="21"/>
      <c r="NVH157" s="21"/>
      <c r="NVI157" s="21"/>
      <c r="NVJ157" s="21"/>
      <c r="NVK157" s="21"/>
      <c r="NVL157" s="21"/>
      <c r="NVM157" s="21"/>
      <c r="NVN157" s="21"/>
      <c r="NVO157" s="21"/>
      <c r="NVP157" s="21"/>
      <c r="NVQ157" s="21"/>
      <c r="NVR157" s="21"/>
      <c r="NVS157" s="21"/>
      <c r="NVT157" s="21"/>
      <c r="NVU157" s="21"/>
      <c r="NVV157" s="21"/>
      <c r="NVW157" s="21"/>
      <c r="NVX157" s="21"/>
      <c r="NVY157" s="21"/>
      <c r="NVZ157" s="21"/>
      <c r="NWA157" s="21"/>
      <c r="NWB157" s="21"/>
      <c r="NWC157" s="21"/>
      <c r="NWD157" s="21"/>
      <c r="NWE157" s="21"/>
      <c r="NWF157" s="21"/>
      <c r="NWG157" s="21"/>
      <c r="NWH157" s="21"/>
      <c r="NWI157" s="21"/>
      <c r="NWJ157" s="21"/>
      <c r="NWK157" s="21"/>
      <c r="NWL157" s="21"/>
      <c r="NWM157" s="21"/>
      <c r="NWN157" s="21"/>
      <c r="NWO157" s="21"/>
      <c r="NWP157" s="21"/>
      <c r="NWQ157" s="21"/>
      <c r="NWR157" s="21"/>
      <c r="NWS157" s="21"/>
      <c r="NWT157" s="21"/>
      <c r="NWU157" s="21"/>
      <c r="NWV157" s="21"/>
      <c r="NWW157" s="21"/>
      <c r="NWX157" s="21"/>
      <c r="NWY157" s="21"/>
      <c r="NWZ157" s="21"/>
      <c r="NXA157" s="21"/>
      <c r="NXB157" s="21"/>
      <c r="NXC157" s="21"/>
      <c r="NXD157" s="21"/>
      <c r="NXE157" s="21"/>
      <c r="NXF157" s="21"/>
      <c r="NXG157" s="21"/>
      <c r="NXH157" s="21"/>
      <c r="NXI157" s="21"/>
      <c r="NXJ157" s="21"/>
      <c r="NXK157" s="21"/>
      <c r="NXL157" s="21"/>
      <c r="NXM157" s="21"/>
      <c r="NXN157" s="21"/>
      <c r="NXO157" s="21"/>
      <c r="NXP157" s="21"/>
      <c r="NXQ157" s="21"/>
      <c r="NXR157" s="21"/>
      <c r="NXS157" s="21"/>
      <c r="NXT157" s="21"/>
      <c r="NXU157" s="21"/>
      <c r="NXV157" s="21"/>
      <c r="NXW157" s="21"/>
      <c r="NXX157" s="21"/>
      <c r="NXY157" s="21"/>
      <c r="NXZ157" s="21"/>
      <c r="NYA157" s="21"/>
      <c r="NYB157" s="21"/>
      <c r="NYC157" s="21"/>
      <c r="NYD157" s="21"/>
      <c r="NYE157" s="21"/>
      <c r="NYF157" s="21"/>
      <c r="NYG157" s="21"/>
      <c r="NYH157" s="21"/>
      <c r="NYI157" s="21"/>
      <c r="NYJ157" s="21"/>
      <c r="NYK157" s="21"/>
      <c r="NYL157" s="21"/>
      <c r="NYM157" s="21"/>
      <c r="NYN157" s="21"/>
      <c r="NYO157" s="21"/>
      <c r="NYP157" s="21"/>
      <c r="NYQ157" s="21"/>
      <c r="NYR157" s="21"/>
      <c r="NYS157" s="21"/>
      <c r="NYT157" s="21"/>
      <c r="NYU157" s="21"/>
      <c r="NYV157" s="21"/>
      <c r="NYW157" s="21"/>
      <c r="NYX157" s="21"/>
      <c r="NYY157" s="21"/>
      <c r="NYZ157" s="21"/>
      <c r="NZA157" s="21"/>
      <c r="NZB157" s="21"/>
      <c r="NZC157" s="21"/>
      <c r="NZD157" s="21"/>
      <c r="NZE157" s="21"/>
      <c r="NZF157" s="21"/>
      <c r="NZG157" s="21"/>
      <c r="NZH157" s="21"/>
      <c r="NZI157" s="21"/>
      <c r="NZJ157" s="21"/>
      <c r="NZK157" s="21"/>
      <c r="NZL157" s="21"/>
      <c r="NZM157" s="21"/>
      <c r="NZN157" s="21"/>
      <c r="NZO157" s="21"/>
      <c r="NZP157" s="21"/>
      <c r="NZQ157" s="21"/>
      <c r="NZR157" s="21"/>
      <c r="NZS157" s="21"/>
      <c r="NZT157" s="21"/>
      <c r="NZU157" s="21"/>
      <c r="NZV157" s="21"/>
      <c r="NZW157" s="21"/>
      <c r="NZX157" s="21"/>
      <c r="NZY157" s="21"/>
      <c r="NZZ157" s="21"/>
      <c r="OAA157" s="21"/>
      <c r="OAB157" s="21"/>
      <c r="OAC157" s="21"/>
      <c r="OAD157" s="21"/>
      <c r="OAE157" s="21"/>
      <c r="OAF157" s="21"/>
      <c r="OAG157" s="21"/>
      <c r="OAH157" s="21"/>
      <c r="OAI157" s="21"/>
      <c r="OAJ157" s="21"/>
      <c r="OAK157" s="21"/>
      <c r="OAL157" s="21"/>
      <c r="OAM157" s="21"/>
      <c r="OAN157" s="21"/>
      <c r="OAO157" s="21"/>
      <c r="OAP157" s="21"/>
      <c r="OAQ157" s="21"/>
      <c r="OAR157" s="21"/>
      <c r="OAS157" s="21"/>
      <c r="OAT157" s="21"/>
      <c r="OAU157" s="21"/>
      <c r="OAV157" s="21"/>
      <c r="OAW157" s="21"/>
      <c r="OAX157" s="21"/>
      <c r="OAY157" s="21"/>
      <c r="OAZ157" s="21"/>
      <c r="OBA157" s="21"/>
      <c r="OBB157" s="21"/>
      <c r="OBC157" s="21"/>
      <c r="OBD157" s="21"/>
      <c r="OBE157" s="21"/>
      <c r="OBF157" s="21"/>
      <c r="OBG157" s="21"/>
      <c r="OBH157" s="21"/>
      <c r="OBI157" s="21"/>
      <c r="OBJ157" s="21"/>
      <c r="OBK157" s="21"/>
      <c r="OBL157" s="21"/>
      <c r="OBM157" s="21"/>
      <c r="OBN157" s="21"/>
      <c r="OBO157" s="21"/>
      <c r="OBP157" s="21"/>
      <c r="OBQ157" s="21"/>
      <c r="OBR157" s="21"/>
      <c r="OBS157" s="21"/>
      <c r="OBT157" s="21"/>
      <c r="OBU157" s="21"/>
      <c r="OBV157" s="21"/>
      <c r="OBW157" s="21"/>
      <c r="OBX157" s="21"/>
      <c r="OBY157" s="21"/>
      <c r="OBZ157" s="21"/>
      <c r="OCA157" s="21"/>
      <c r="OCB157" s="21"/>
      <c r="OCC157" s="21"/>
      <c r="OCD157" s="21"/>
      <c r="OCE157" s="21"/>
      <c r="OCF157" s="21"/>
      <c r="OCG157" s="21"/>
      <c r="OCH157" s="21"/>
      <c r="OCI157" s="21"/>
      <c r="OCJ157" s="21"/>
      <c r="OCK157" s="21"/>
      <c r="OCL157" s="21"/>
      <c r="OCM157" s="21"/>
      <c r="OCN157" s="21"/>
      <c r="OCO157" s="21"/>
      <c r="OCP157" s="21"/>
      <c r="OCQ157" s="21"/>
      <c r="OCR157" s="21"/>
      <c r="OCS157" s="21"/>
      <c r="OCT157" s="21"/>
      <c r="OCU157" s="21"/>
      <c r="OCV157" s="21"/>
      <c r="OCW157" s="21"/>
      <c r="OCX157" s="21"/>
      <c r="OCY157" s="21"/>
      <c r="OCZ157" s="21"/>
      <c r="ODA157" s="21"/>
      <c r="ODB157" s="21"/>
      <c r="ODC157" s="21"/>
      <c r="ODD157" s="21"/>
      <c r="ODE157" s="21"/>
      <c r="ODF157" s="21"/>
      <c r="ODG157" s="21"/>
      <c r="ODH157" s="21"/>
      <c r="ODI157" s="21"/>
      <c r="ODJ157" s="21"/>
      <c r="ODK157" s="21"/>
      <c r="ODL157" s="21"/>
      <c r="ODM157" s="21"/>
      <c r="ODN157" s="21"/>
      <c r="ODO157" s="21"/>
      <c r="ODP157" s="21"/>
      <c r="ODQ157" s="21"/>
      <c r="ODR157" s="21"/>
      <c r="ODS157" s="21"/>
      <c r="ODT157" s="21"/>
      <c r="ODU157" s="21"/>
      <c r="ODV157" s="21"/>
      <c r="ODW157" s="21"/>
      <c r="ODX157" s="21"/>
      <c r="ODY157" s="21"/>
      <c r="ODZ157" s="21"/>
      <c r="OEA157" s="21"/>
      <c r="OEB157" s="21"/>
      <c r="OEC157" s="21"/>
      <c r="OED157" s="21"/>
      <c r="OEE157" s="21"/>
      <c r="OEF157" s="21"/>
      <c r="OEG157" s="21"/>
      <c r="OEH157" s="21"/>
      <c r="OEI157" s="21"/>
      <c r="OEJ157" s="21"/>
      <c r="OEK157" s="21"/>
      <c r="OEL157" s="21"/>
      <c r="OEM157" s="21"/>
      <c r="OEN157" s="21"/>
      <c r="OEO157" s="21"/>
      <c r="OEP157" s="21"/>
      <c r="OEQ157" s="21"/>
      <c r="OER157" s="21"/>
      <c r="OES157" s="21"/>
      <c r="OET157" s="21"/>
      <c r="OEU157" s="21"/>
      <c r="OEV157" s="21"/>
      <c r="OEW157" s="21"/>
      <c r="OEX157" s="21"/>
      <c r="OEY157" s="21"/>
      <c r="OEZ157" s="21"/>
      <c r="OFA157" s="21"/>
      <c r="OFB157" s="21"/>
      <c r="OFC157" s="21"/>
      <c r="OFD157" s="21"/>
      <c r="OFE157" s="21"/>
      <c r="OFF157" s="21"/>
      <c r="OFG157" s="21"/>
      <c r="OFH157" s="21"/>
      <c r="OFI157" s="21"/>
      <c r="OFJ157" s="21"/>
      <c r="OFK157" s="21"/>
      <c r="OFL157" s="21"/>
      <c r="OFM157" s="21"/>
      <c r="OFN157" s="21"/>
      <c r="OFO157" s="21"/>
      <c r="OFP157" s="21"/>
      <c r="OFQ157" s="21"/>
      <c r="OFR157" s="21"/>
      <c r="OFS157" s="21"/>
      <c r="OFT157" s="21"/>
      <c r="OFU157" s="21"/>
      <c r="OFV157" s="21"/>
      <c r="OFW157" s="21"/>
      <c r="OFX157" s="21"/>
      <c r="OFY157" s="21"/>
      <c r="OFZ157" s="21"/>
      <c r="OGA157" s="21"/>
      <c r="OGB157" s="21"/>
      <c r="OGC157" s="21"/>
      <c r="OGD157" s="21"/>
      <c r="OGE157" s="21"/>
      <c r="OGF157" s="21"/>
      <c r="OGG157" s="21"/>
      <c r="OGH157" s="21"/>
      <c r="OGI157" s="21"/>
      <c r="OGJ157" s="21"/>
      <c r="OGK157" s="21"/>
      <c r="OGL157" s="21"/>
      <c r="OGM157" s="21"/>
      <c r="OGN157" s="21"/>
      <c r="OGO157" s="21"/>
      <c r="OGP157" s="21"/>
      <c r="OGQ157" s="21"/>
      <c r="OGR157" s="21"/>
      <c r="OGS157" s="21"/>
      <c r="OGT157" s="21"/>
      <c r="OGU157" s="21"/>
      <c r="OGV157" s="21"/>
      <c r="OGW157" s="21"/>
      <c r="OGX157" s="21"/>
      <c r="OGY157" s="21"/>
      <c r="OGZ157" s="21"/>
      <c r="OHA157" s="21"/>
      <c r="OHB157" s="21"/>
      <c r="OHC157" s="21"/>
      <c r="OHD157" s="21"/>
      <c r="OHE157" s="21"/>
      <c r="OHF157" s="21"/>
      <c r="OHG157" s="21"/>
      <c r="OHH157" s="21"/>
      <c r="OHI157" s="21"/>
      <c r="OHJ157" s="21"/>
      <c r="OHK157" s="21"/>
      <c r="OHL157" s="21"/>
      <c r="OHM157" s="21"/>
      <c r="OHN157" s="21"/>
      <c r="OHO157" s="21"/>
      <c r="OHP157" s="21"/>
      <c r="OHQ157" s="21"/>
      <c r="OHR157" s="21"/>
      <c r="OHS157" s="21"/>
      <c r="OHT157" s="21"/>
      <c r="OHU157" s="21"/>
      <c r="OHV157" s="21"/>
      <c r="OHW157" s="21"/>
      <c r="OHX157" s="21"/>
      <c r="OHY157" s="21"/>
      <c r="OHZ157" s="21"/>
      <c r="OIA157" s="21"/>
      <c r="OIB157" s="21"/>
      <c r="OIC157" s="21"/>
      <c r="OID157" s="21"/>
      <c r="OIE157" s="21"/>
      <c r="OIF157" s="21"/>
      <c r="OIG157" s="21"/>
      <c r="OIH157" s="21"/>
      <c r="OII157" s="21"/>
      <c r="OIJ157" s="21"/>
      <c r="OIK157" s="21"/>
      <c r="OIL157" s="21"/>
      <c r="OIM157" s="21"/>
      <c r="OIN157" s="21"/>
      <c r="OIO157" s="21"/>
      <c r="OIP157" s="21"/>
      <c r="OIQ157" s="21"/>
      <c r="OIR157" s="21"/>
      <c r="OIS157" s="21"/>
      <c r="OIT157" s="21"/>
      <c r="OIU157" s="21"/>
      <c r="OIV157" s="21"/>
      <c r="OIW157" s="21"/>
      <c r="OIX157" s="21"/>
      <c r="OIY157" s="21"/>
      <c r="OIZ157" s="21"/>
      <c r="OJA157" s="21"/>
      <c r="OJB157" s="21"/>
      <c r="OJC157" s="21"/>
      <c r="OJD157" s="21"/>
      <c r="OJE157" s="21"/>
      <c r="OJF157" s="21"/>
      <c r="OJG157" s="21"/>
      <c r="OJH157" s="21"/>
      <c r="OJI157" s="21"/>
      <c r="OJJ157" s="21"/>
      <c r="OJK157" s="21"/>
      <c r="OJL157" s="21"/>
      <c r="OJM157" s="21"/>
      <c r="OJN157" s="21"/>
      <c r="OJO157" s="21"/>
      <c r="OJP157" s="21"/>
      <c r="OJQ157" s="21"/>
      <c r="OJR157" s="21"/>
      <c r="OJS157" s="21"/>
      <c r="OJT157" s="21"/>
      <c r="OJU157" s="21"/>
      <c r="OJV157" s="21"/>
      <c r="OJW157" s="21"/>
      <c r="OJX157" s="21"/>
      <c r="OJY157" s="21"/>
      <c r="OJZ157" s="21"/>
      <c r="OKA157" s="21"/>
      <c r="OKB157" s="21"/>
      <c r="OKC157" s="21"/>
      <c r="OKD157" s="21"/>
      <c r="OKE157" s="21"/>
      <c r="OKF157" s="21"/>
      <c r="OKG157" s="21"/>
      <c r="OKH157" s="21"/>
      <c r="OKI157" s="21"/>
      <c r="OKJ157" s="21"/>
      <c r="OKK157" s="21"/>
      <c r="OKL157" s="21"/>
      <c r="OKM157" s="21"/>
      <c r="OKN157" s="21"/>
      <c r="OKO157" s="21"/>
      <c r="OKP157" s="21"/>
      <c r="OKQ157" s="21"/>
      <c r="OKR157" s="21"/>
      <c r="OKS157" s="21"/>
      <c r="OKT157" s="21"/>
      <c r="OKU157" s="21"/>
      <c r="OKV157" s="21"/>
      <c r="OKW157" s="21"/>
      <c r="OKX157" s="21"/>
      <c r="OKY157" s="21"/>
      <c r="OKZ157" s="21"/>
      <c r="OLA157" s="21"/>
      <c r="OLB157" s="21"/>
      <c r="OLC157" s="21"/>
      <c r="OLD157" s="21"/>
      <c r="OLE157" s="21"/>
      <c r="OLF157" s="21"/>
      <c r="OLG157" s="21"/>
      <c r="OLH157" s="21"/>
      <c r="OLI157" s="21"/>
      <c r="OLJ157" s="21"/>
      <c r="OLK157" s="21"/>
      <c r="OLL157" s="21"/>
      <c r="OLM157" s="21"/>
      <c r="OLN157" s="21"/>
      <c r="OLO157" s="21"/>
      <c r="OLP157" s="21"/>
      <c r="OLQ157" s="21"/>
      <c r="OLR157" s="21"/>
      <c r="OLS157" s="21"/>
      <c r="OLT157" s="21"/>
      <c r="OLU157" s="21"/>
      <c r="OLV157" s="21"/>
      <c r="OLW157" s="21"/>
      <c r="OLX157" s="21"/>
      <c r="OLY157" s="21"/>
      <c r="OLZ157" s="21"/>
      <c r="OMA157" s="21"/>
      <c r="OMB157" s="21"/>
      <c r="OMC157" s="21"/>
      <c r="OMD157" s="21"/>
      <c r="OME157" s="21"/>
      <c r="OMF157" s="21"/>
      <c r="OMG157" s="21"/>
      <c r="OMH157" s="21"/>
      <c r="OMI157" s="21"/>
      <c r="OMJ157" s="21"/>
      <c r="OMK157" s="21"/>
      <c r="OML157" s="21"/>
      <c r="OMM157" s="21"/>
      <c r="OMN157" s="21"/>
      <c r="OMO157" s="21"/>
      <c r="OMP157" s="21"/>
      <c r="OMQ157" s="21"/>
      <c r="OMR157" s="21"/>
      <c r="OMS157" s="21"/>
      <c r="OMT157" s="21"/>
      <c r="OMU157" s="21"/>
      <c r="OMV157" s="21"/>
      <c r="OMW157" s="21"/>
      <c r="OMX157" s="21"/>
      <c r="OMY157" s="21"/>
      <c r="OMZ157" s="21"/>
      <c r="ONA157" s="21"/>
      <c r="ONB157" s="21"/>
      <c r="ONC157" s="21"/>
      <c r="OND157" s="21"/>
      <c r="ONE157" s="21"/>
      <c r="ONF157" s="21"/>
      <c r="ONG157" s="21"/>
      <c r="ONH157" s="21"/>
      <c r="ONI157" s="21"/>
      <c r="ONJ157" s="21"/>
      <c r="ONK157" s="21"/>
      <c r="ONL157" s="21"/>
      <c r="ONM157" s="21"/>
      <c r="ONN157" s="21"/>
      <c r="ONO157" s="21"/>
      <c r="ONP157" s="21"/>
      <c r="ONQ157" s="21"/>
      <c r="ONR157" s="21"/>
      <c r="ONS157" s="21"/>
      <c r="ONT157" s="21"/>
      <c r="ONU157" s="21"/>
      <c r="ONV157" s="21"/>
      <c r="ONW157" s="21"/>
      <c r="ONX157" s="21"/>
      <c r="ONY157" s="21"/>
      <c r="ONZ157" s="21"/>
      <c r="OOA157" s="21"/>
      <c r="OOB157" s="21"/>
      <c r="OOC157" s="21"/>
      <c r="OOD157" s="21"/>
      <c r="OOE157" s="21"/>
      <c r="OOF157" s="21"/>
      <c r="OOG157" s="21"/>
      <c r="OOH157" s="21"/>
      <c r="OOI157" s="21"/>
      <c r="OOJ157" s="21"/>
      <c r="OOK157" s="21"/>
      <c r="OOL157" s="21"/>
      <c r="OOM157" s="21"/>
      <c r="OON157" s="21"/>
      <c r="OOO157" s="21"/>
      <c r="OOP157" s="21"/>
      <c r="OOQ157" s="21"/>
      <c r="OOR157" s="21"/>
      <c r="OOS157" s="21"/>
      <c r="OOT157" s="21"/>
      <c r="OOU157" s="21"/>
      <c r="OOV157" s="21"/>
      <c r="OOW157" s="21"/>
      <c r="OOX157" s="21"/>
      <c r="OOY157" s="21"/>
      <c r="OOZ157" s="21"/>
      <c r="OPA157" s="21"/>
      <c r="OPB157" s="21"/>
      <c r="OPC157" s="21"/>
      <c r="OPD157" s="21"/>
      <c r="OPE157" s="21"/>
      <c r="OPF157" s="21"/>
      <c r="OPG157" s="21"/>
      <c r="OPH157" s="21"/>
      <c r="OPI157" s="21"/>
      <c r="OPJ157" s="21"/>
      <c r="OPK157" s="21"/>
      <c r="OPL157" s="21"/>
      <c r="OPM157" s="21"/>
      <c r="OPN157" s="21"/>
      <c r="OPO157" s="21"/>
      <c r="OPP157" s="21"/>
      <c r="OPQ157" s="21"/>
      <c r="OPR157" s="21"/>
      <c r="OPS157" s="21"/>
      <c r="OPT157" s="21"/>
      <c r="OPU157" s="21"/>
      <c r="OPV157" s="21"/>
      <c r="OPW157" s="21"/>
      <c r="OPX157" s="21"/>
      <c r="OPY157" s="21"/>
      <c r="OPZ157" s="21"/>
      <c r="OQA157" s="21"/>
      <c r="OQB157" s="21"/>
      <c r="OQC157" s="21"/>
      <c r="OQD157" s="21"/>
      <c r="OQE157" s="21"/>
      <c r="OQF157" s="21"/>
      <c r="OQG157" s="21"/>
      <c r="OQH157" s="21"/>
      <c r="OQI157" s="21"/>
      <c r="OQJ157" s="21"/>
      <c r="OQK157" s="21"/>
      <c r="OQL157" s="21"/>
      <c r="OQM157" s="21"/>
      <c r="OQN157" s="21"/>
      <c r="OQO157" s="21"/>
      <c r="OQP157" s="21"/>
      <c r="OQQ157" s="21"/>
      <c r="OQR157" s="21"/>
      <c r="OQS157" s="21"/>
      <c r="OQT157" s="21"/>
      <c r="OQU157" s="21"/>
      <c r="OQV157" s="21"/>
      <c r="OQW157" s="21"/>
      <c r="OQX157" s="21"/>
      <c r="OQY157" s="21"/>
      <c r="OQZ157" s="21"/>
      <c r="ORA157" s="21"/>
      <c r="ORB157" s="21"/>
      <c r="ORC157" s="21"/>
      <c r="ORD157" s="21"/>
      <c r="ORE157" s="21"/>
      <c r="ORF157" s="21"/>
      <c r="ORG157" s="21"/>
      <c r="ORH157" s="21"/>
      <c r="ORI157" s="21"/>
      <c r="ORJ157" s="21"/>
      <c r="ORK157" s="21"/>
      <c r="ORL157" s="21"/>
      <c r="ORM157" s="21"/>
      <c r="ORN157" s="21"/>
      <c r="ORO157" s="21"/>
      <c r="ORP157" s="21"/>
      <c r="ORQ157" s="21"/>
      <c r="ORR157" s="21"/>
      <c r="ORS157" s="21"/>
      <c r="ORT157" s="21"/>
      <c r="ORU157" s="21"/>
      <c r="ORV157" s="21"/>
      <c r="ORW157" s="21"/>
      <c r="ORX157" s="21"/>
      <c r="ORY157" s="21"/>
      <c r="ORZ157" s="21"/>
      <c r="OSA157" s="21"/>
      <c r="OSB157" s="21"/>
      <c r="OSC157" s="21"/>
      <c r="OSD157" s="21"/>
      <c r="OSE157" s="21"/>
      <c r="OSF157" s="21"/>
      <c r="OSG157" s="21"/>
      <c r="OSH157" s="21"/>
      <c r="OSI157" s="21"/>
      <c r="OSJ157" s="21"/>
      <c r="OSK157" s="21"/>
      <c r="OSL157" s="21"/>
      <c r="OSM157" s="21"/>
      <c r="OSN157" s="21"/>
      <c r="OSO157" s="21"/>
      <c r="OSP157" s="21"/>
      <c r="OSQ157" s="21"/>
      <c r="OSR157" s="21"/>
      <c r="OSS157" s="21"/>
      <c r="OST157" s="21"/>
      <c r="OSU157" s="21"/>
      <c r="OSV157" s="21"/>
      <c r="OSW157" s="21"/>
      <c r="OSX157" s="21"/>
      <c r="OSY157" s="21"/>
      <c r="OSZ157" s="21"/>
      <c r="OTA157" s="21"/>
      <c r="OTB157" s="21"/>
      <c r="OTC157" s="21"/>
      <c r="OTD157" s="21"/>
      <c r="OTE157" s="21"/>
      <c r="OTF157" s="21"/>
      <c r="OTG157" s="21"/>
      <c r="OTH157" s="21"/>
      <c r="OTI157" s="21"/>
      <c r="OTJ157" s="21"/>
      <c r="OTK157" s="21"/>
      <c r="OTL157" s="21"/>
      <c r="OTM157" s="21"/>
      <c r="OTN157" s="21"/>
      <c r="OTO157" s="21"/>
      <c r="OTP157" s="21"/>
      <c r="OTQ157" s="21"/>
      <c r="OTR157" s="21"/>
      <c r="OTS157" s="21"/>
      <c r="OTT157" s="21"/>
      <c r="OTU157" s="21"/>
      <c r="OTV157" s="21"/>
      <c r="OTW157" s="21"/>
      <c r="OTX157" s="21"/>
      <c r="OTY157" s="21"/>
      <c r="OTZ157" s="21"/>
      <c r="OUA157" s="21"/>
      <c r="OUB157" s="21"/>
      <c r="OUC157" s="21"/>
      <c r="OUD157" s="21"/>
      <c r="OUE157" s="21"/>
      <c r="OUF157" s="21"/>
      <c r="OUG157" s="21"/>
      <c r="OUH157" s="21"/>
      <c r="OUI157" s="21"/>
      <c r="OUJ157" s="21"/>
      <c r="OUK157" s="21"/>
      <c r="OUL157" s="21"/>
      <c r="OUM157" s="21"/>
      <c r="OUN157" s="21"/>
      <c r="OUO157" s="21"/>
      <c r="OUP157" s="21"/>
      <c r="OUQ157" s="21"/>
      <c r="OUR157" s="21"/>
      <c r="OUS157" s="21"/>
      <c r="OUT157" s="21"/>
      <c r="OUU157" s="21"/>
      <c r="OUV157" s="21"/>
      <c r="OUW157" s="21"/>
      <c r="OUX157" s="21"/>
      <c r="OUY157" s="21"/>
      <c r="OUZ157" s="21"/>
      <c r="OVA157" s="21"/>
      <c r="OVB157" s="21"/>
      <c r="OVC157" s="21"/>
      <c r="OVD157" s="21"/>
      <c r="OVE157" s="21"/>
      <c r="OVF157" s="21"/>
      <c r="OVG157" s="21"/>
      <c r="OVH157" s="21"/>
      <c r="OVI157" s="21"/>
      <c r="OVJ157" s="21"/>
      <c r="OVK157" s="21"/>
      <c r="OVL157" s="21"/>
      <c r="OVM157" s="21"/>
      <c r="OVN157" s="21"/>
      <c r="OVO157" s="21"/>
      <c r="OVP157" s="21"/>
      <c r="OVQ157" s="21"/>
      <c r="OVR157" s="21"/>
      <c r="OVS157" s="21"/>
      <c r="OVT157" s="21"/>
      <c r="OVU157" s="21"/>
      <c r="OVV157" s="21"/>
      <c r="OVW157" s="21"/>
      <c r="OVX157" s="21"/>
      <c r="OVY157" s="21"/>
      <c r="OVZ157" s="21"/>
      <c r="OWA157" s="21"/>
      <c r="OWB157" s="21"/>
      <c r="OWC157" s="21"/>
      <c r="OWD157" s="21"/>
      <c r="OWE157" s="21"/>
      <c r="OWF157" s="21"/>
      <c r="OWG157" s="21"/>
      <c r="OWH157" s="21"/>
      <c r="OWI157" s="21"/>
      <c r="OWJ157" s="21"/>
      <c r="OWK157" s="21"/>
      <c r="OWL157" s="21"/>
      <c r="OWM157" s="21"/>
      <c r="OWN157" s="21"/>
      <c r="OWO157" s="21"/>
      <c r="OWP157" s="21"/>
      <c r="OWQ157" s="21"/>
      <c r="OWR157" s="21"/>
      <c r="OWS157" s="21"/>
      <c r="OWT157" s="21"/>
      <c r="OWU157" s="21"/>
      <c r="OWV157" s="21"/>
      <c r="OWW157" s="21"/>
      <c r="OWX157" s="21"/>
      <c r="OWY157" s="21"/>
      <c r="OWZ157" s="21"/>
      <c r="OXA157" s="21"/>
      <c r="OXB157" s="21"/>
      <c r="OXC157" s="21"/>
      <c r="OXD157" s="21"/>
      <c r="OXE157" s="21"/>
      <c r="OXF157" s="21"/>
      <c r="OXG157" s="21"/>
      <c r="OXH157" s="21"/>
      <c r="OXI157" s="21"/>
      <c r="OXJ157" s="21"/>
      <c r="OXK157" s="21"/>
      <c r="OXL157" s="21"/>
      <c r="OXM157" s="21"/>
      <c r="OXN157" s="21"/>
      <c r="OXO157" s="21"/>
      <c r="OXP157" s="21"/>
      <c r="OXQ157" s="21"/>
      <c r="OXR157" s="21"/>
      <c r="OXS157" s="21"/>
      <c r="OXT157" s="21"/>
      <c r="OXU157" s="21"/>
      <c r="OXV157" s="21"/>
      <c r="OXW157" s="21"/>
      <c r="OXX157" s="21"/>
      <c r="OXY157" s="21"/>
      <c r="OXZ157" s="21"/>
      <c r="OYA157" s="21"/>
      <c r="OYB157" s="21"/>
      <c r="OYC157" s="21"/>
      <c r="OYD157" s="21"/>
      <c r="OYE157" s="21"/>
      <c r="OYF157" s="21"/>
      <c r="OYG157" s="21"/>
      <c r="OYH157" s="21"/>
      <c r="OYI157" s="21"/>
      <c r="OYJ157" s="21"/>
      <c r="OYK157" s="21"/>
      <c r="OYL157" s="21"/>
      <c r="OYM157" s="21"/>
      <c r="OYN157" s="21"/>
      <c r="OYO157" s="21"/>
      <c r="OYP157" s="21"/>
      <c r="OYQ157" s="21"/>
      <c r="OYR157" s="21"/>
      <c r="OYS157" s="21"/>
      <c r="OYT157" s="21"/>
      <c r="OYU157" s="21"/>
      <c r="OYV157" s="21"/>
      <c r="OYW157" s="21"/>
      <c r="OYX157" s="21"/>
      <c r="OYY157" s="21"/>
      <c r="OYZ157" s="21"/>
      <c r="OZA157" s="21"/>
      <c r="OZB157" s="21"/>
      <c r="OZC157" s="21"/>
      <c r="OZD157" s="21"/>
      <c r="OZE157" s="21"/>
      <c r="OZF157" s="21"/>
      <c r="OZG157" s="21"/>
      <c r="OZH157" s="21"/>
      <c r="OZI157" s="21"/>
      <c r="OZJ157" s="21"/>
      <c r="OZK157" s="21"/>
      <c r="OZL157" s="21"/>
      <c r="OZM157" s="21"/>
      <c r="OZN157" s="21"/>
      <c r="OZO157" s="21"/>
      <c r="OZP157" s="21"/>
      <c r="OZQ157" s="21"/>
      <c r="OZR157" s="21"/>
      <c r="OZS157" s="21"/>
      <c r="OZT157" s="21"/>
      <c r="OZU157" s="21"/>
      <c r="OZV157" s="21"/>
      <c r="OZW157" s="21"/>
      <c r="OZX157" s="21"/>
      <c r="OZY157" s="21"/>
      <c r="OZZ157" s="21"/>
      <c r="PAA157" s="21"/>
      <c r="PAB157" s="21"/>
      <c r="PAC157" s="21"/>
      <c r="PAD157" s="21"/>
      <c r="PAE157" s="21"/>
      <c r="PAF157" s="21"/>
      <c r="PAG157" s="21"/>
      <c r="PAH157" s="21"/>
      <c r="PAI157" s="21"/>
      <c r="PAJ157" s="21"/>
      <c r="PAK157" s="21"/>
      <c r="PAL157" s="21"/>
      <c r="PAM157" s="21"/>
      <c r="PAN157" s="21"/>
      <c r="PAO157" s="21"/>
      <c r="PAP157" s="21"/>
      <c r="PAQ157" s="21"/>
      <c r="PAR157" s="21"/>
      <c r="PAS157" s="21"/>
      <c r="PAT157" s="21"/>
      <c r="PAU157" s="21"/>
      <c r="PAV157" s="21"/>
      <c r="PAW157" s="21"/>
      <c r="PAX157" s="21"/>
      <c r="PAY157" s="21"/>
      <c r="PAZ157" s="21"/>
      <c r="PBA157" s="21"/>
      <c r="PBB157" s="21"/>
      <c r="PBC157" s="21"/>
      <c r="PBD157" s="21"/>
      <c r="PBE157" s="21"/>
      <c r="PBF157" s="21"/>
      <c r="PBG157" s="21"/>
      <c r="PBH157" s="21"/>
      <c r="PBI157" s="21"/>
      <c r="PBJ157" s="21"/>
      <c r="PBK157" s="21"/>
      <c r="PBL157" s="21"/>
      <c r="PBM157" s="21"/>
      <c r="PBN157" s="21"/>
      <c r="PBO157" s="21"/>
      <c r="PBP157" s="21"/>
      <c r="PBQ157" s="21"/>
      <c r="PBR157" s="21"/>
      <c r="PBS157" s="21"/>
      <c r="PBT157" s="21"/>
      <c r="PBU157" s="21"/>
      <c r="PBV157" s="21"/>
      <c r="PBW157" s="21"/>
      <c r="PBX157" s="21"/>
      <c r="PBY157" s="21"/>
      <c r="PBZ157" s="21"/>
      <c r="PCA157" s="21"/>
      <c r="PCB157" s="21"/>
      <c r="PCC157" s="21"/>
      <c r="PCD157" s="21"/>
      <c r="PCE157" s="21"/>
      <c r="PCF157" s="21"/>
      <c r="PCG157" s="21"/>
      <c r="PCH157" s="21"/>
      <c r="PCI157" s="21"/>
      <c r="PCJ157" s="21"/>
      <c r="PCK157" s="21"/>
      <c r="PCL157" s="21"/>
      <c r="PCM157" s="21"/>
      <c r="PCN157" s="21"/>
      <c r="PCO157" s="21"/>
      <c r="PCP157" s="21"/>
      <c r="PCQ157" s="21"/>
      <c r="PCR157" s="21"/>
      <c r="PCS157" s="21"/>
      <c r="PCT157" s="21"/>
      <c r="PCU157" s="21"/>
      <c r="PCV157" s="21"/>
      <c r="PCW157" s="21"/>
      <c r="PCX157" s="21"/>
      <c r="PCY157" s="21"/>
      <c r="PCZ157" s="21"/>
      <c r="PDA157" s="21"/>
      <c r="PDB157" s="21"/>
      <c r="PDC157" s="21"/>
      <c r="PDD157" s="21"/>
      <c r="PDE157" s="21"/>
      <c r="PDF157" s="21"/>
      <c r="PDG157" s="21"/>
      <c r="PDH157" s="21"/>
      <c r="PDI157" s="21"/>
      <c r="PDJ157" s="21"/>
      <c r="PDK157" s="21"/>
      <c r="PDL157" s="21"/>
      <c r="PDM157" s="21"/>
      <c r="PDN157" s="21"/>
      <c r="PDO157" s="21"/>
      <c r="PDP157" s="21"/>
      <c r="PDQ157" s="21"/>
      <c r="PDR157" s="21"/>
      <c r="PDS157" s="21"/>
      <c r="PDT157" s="21"/>
      <c r="PDU157" s="21"/>
      <c r="PDV157" s="21"/>
      <c r="PDW157" s="21"/>
      <c r="PDX157" s="21"/>
      <c r="PDY157" s="21"/>
      <c r="PDZ157" s="21"/>
      <c r="PEA157" s="21"/>
      <c r="PEB157" s="21"/>
      <c r="PEC157" s="21"/>
      <c r="PED157" s="21"/>
      <c r="PEE157" s="21"/>
      <c r="PEF157" s="21"/>
      <c r="PEG157" s="21"/>
      <c r="PEH157" s="21"/>
      <c r="PEI157" s="21"/>
      <c r="PEJ157" s="21"/>
      <c r="PEK157" s="21"/>
      <c r="PEL157" s="21"/>
      <c r="PEM157" s="21"/>
      <c r="PEN157" s="21"/>
      <c r="PEO157" s="21"/>
      <c r="PEP157" s="21"/>
      <c r="PEQ157" s="21"/>
      <c r="PER157" s="21"/>
      <c r="PES157" s="21"/>
      <c r="PET157" s="21"/>
      <c r="PEU157" s="21"/>
      <c r="PEV157" s="21"/>
      <c r="PEW157" s="21"/>
      <c r="PEX157" s="21"/>
      <c r="PEY157" s="21"/>
      <c r="PEZ157" s="21"/>
      <c r="PFA157" s="21"/>
      <c r="PFB157" s="21"/>
      <c r="PFC157" s="21"/>
      <c r="PFD157" s="21"/>
      <c r="PFE157" s="21"/>
      <c r="PFF157" s="21"/>
      <c r="PFG157" s="21"/>
      <c r="PFH157" s="21"/>
      <c r="PFI157" s="21"/>
      <c r="PFJ157" s="21"/>
      <c r="PFK157" s="21"/>
      <c r="PFL157" s="21"/>
      <c r="PFM157" s="21"/>
      <c r="PFN157" s="21"/>
      <c r="PFO157" s="21"/>
      <c r="PFP157" s="21"/>
      <c r="PFQ157" s="21"/>
      <c r="PFR157" s="21"/>
      <c r="PFS157" s="21"/>
      <c r="PFT157" s="21"/>
      <c r="PFU157" s="21"/>
      <c r="PFV157" s="21"/>
      <c r="PFW157" s="21"/>
      <c r="PFX157" s="21"/>
      <c r="PFY157" s="21"/>
      <c r="PFZ157" s="21"/>
      <c r="PGA157" s="21"/>
      <c r="PGB157" s="21"/>
      <c r="PGC157" s="21"/>
      <c r="PGD157" s="21"/>
      <c r="PGE157" s="21"/>
      <c r="PGF157" s="21"/>
      <c r="PGG157" s="21"/>
      <c r="PGH157" s="21"/>
      <c r="PGI157" s="21"/>
      <c r="PGJ157" s="21"/>
      <c r="PGK157" s="21"/>
      <c r="PGL157" s="21"/>
      <c r="PGM157" s="21"/>
      <c r="PGN157" s="21"/>
      <c r="PGO157" s="21"/>
      <c r="PGP157" s="21"/>
      <c r="PGQ157" s="21"/>
      <c r="PGR157" s="21"/>
      <c r="PGS157" s="21"/>
      <c r="PGT157" s="21"/>
      <c r="PGU157" s="21"/>
      <c r="PGV157" s="21"/>
      <c r="PGW157" s="21"/>
      <c r="PGX157" s="21"/>
      <c r="PGY157" s="21"/>
      <c r="PGZ157" s="21"/>
      <c r="PHA157" s="21"/>
      <c r="PHB157" s="21"/>
      <c r="PHC157" s="21"/>
      <c r="PHD157" s="21"/>
      <c r="PHE157" s="21"/>
      <c r="PHF157" s="21"/>
      <c r="PHG157" s="21"/>
      <c r="PHH157" s="21"/>
      <c r="PHI157" s="21"/>
      <c r="PHJ157" s="21"/>
      <c r="PHK157" s="21"/>
      <c r="PHL157" s="21"/>
      <c r="PHM157" s="21"/>
      <c r="PHN157" s="21"/>
      <c r="PHO157" s="21"/>
      <c r="PHP157" s="21"/>
      <c r="PHQ157" s="21"/>
      <c r="PHR157" s="21"/>
      <c r="PHS157" s="21"/>
      <c r="PHT157" s="21"/>
      <c r="PHU157" s="21"/>
      <c r="PHV157" s="21"/>
      <c r="PHW157" s="21"/>
      <c r="PHX157" s="21"/>
      <c r="PHY157" s="21"/>
      <c r="PHZ157" s="21"/>
      <c r="PIA157" s="21"/>
      <c r="PIB157" s="21"/>
      <c r="PIC157" s="21"/>
      <c r="PID157" s="21"/>
      <c r="PIE157" s="21"/>
      <c r="PIF157" s="21"/>
      <c r="PIG157" s="21"/>
      <c r="PIH157" s="21"/>
      <c r="PII157" s="21"/>
      <c r="PIJ157" s="21"/>
      <c r="PIK157" s="21"/>
      <c r="PIL157" s="21"/>
      <c r="PIM157" s="21"/>
      <c r="PIN157" s="21"/>
      <c r="PIO157" s="21"/>
      <c r="PIP157" s="21"/>
      <c r="PIQ157" s="21"/>
      <c r="PIR157" s="21"/>
      <c r="PIS157" s="21"/>
      <c r="PIT157" s="21"/>
      <c r="PIU157" s="21"/>
      <c r="PIV157" s="21"/>
      <c r="PIW157" s="21"/>
      <c r="PIX157" s="21"/>
      <c r="PIY157" s="21"/>
      <c r="PIZ157" s="21"/>
      <c r="PJA157" s="21"/>
      <c r="PJB157" s="21"/>
      <c r="PJC157" s="21"/>
      <c r="PJD157" s="21"/>
      <c r="PJE157" s="21"/>
      <c r="PJF157" s="21"/>
      <c r="PJG157" s="21"/>
      <c r="PJH157" s="21"/>
      <c r="PJI157" s="21"/>
      <c r="PJJ157" s="21"/>
      <c r="PJK157" s="21"/>
      <c r="PJL157" s="21"/>
      <c r="PJM157" s="21"/>
      <c r="PJN157" s="21"/>
      <c r="PJO157" s="21"/>
      <c r="PJP157" s="21"/>
      <c r="PJQ157" s="21"/>
      <c r="PJR157" s="21"/>
      <c r="PJS157" s="21"/>
      <c r="PJT157" s="21"/>
      <c r="PJU157" s="21"/>
      <c r="PJV157" s="21"/>
      <c r="PJW157" s="21"/>
      <c r="PJX157" s="21"/>
      <c r="PJY157" s="21"/>
      <c r="PJZ157" s="21"/>
      <c r="PKA157" s="21"/>
      <c r="PKB157" s="21"/>
      <c r="PKC157" s="21"/>
      <c r="PKD157" s="21"/>
      <c r="PKE157" s="21"/>
      <c r="PKF157" s="21"/>
      <c r="PKG157" s="21"/>
      <c r="PKH157" s="21"/>
      <c r="PKI157" s="21"/>
      <c r="PKJ157" s="21"/>
      <c r="PKK157" s="21"/>
      <c r="PKL157" s="21"/>
      <c r="PKM157" s="21"/>
      <c r="PKN157" s="21"/>
      <c r="PKO157" s="21"/>
      <c r="PKP157" s="21"/>
      <c r="PKQ157" s="21"/>
      <c r="PKR157" s="21"/>
      <c r="PKS157" s="21"/>
      <c r="PKT157" s="21"/>
      <c r="PKU157" s="21"/>
      <c r="PKV157" s="21"/>
      <c r="PKW157" s="21"/>
      <c r="PKX157" s="21"/>
      <c r="PKY157" s="21"/>
      <c r="PKZ157" s="21"/>
      <c r="PLA157" s="21"/>
      <c r="PLB157" s="21"/>
      <c r="PLC157" s="21"/>
      <c r="PLD157" s="21"/>
      <c r="PLE157" s="21"/>
      <c r="PLF157" s="21"/>
      <c r="PLG157" s="21"/>
      <c r="PLH157" s="21"/>
      <c r="PLI157" s="21"/>
      <c r="PLJ157" s="21"/>
      <c r="PLK157" s="21"/>
      <c r="PLL157" s="21"/>
      <c r="PLM157" s="21"/>
      <c r="PLN157" s="21"/>
      <c r="PLO157" s="21"/>
      <c r="PLP157" s="21"/>
      <c r="PLQ157" s="21"/>
      <c r="PLR157" s="21"/>
      <c r="PLS157" s="21"/>
      <c r="PLT157" s="21"/>
      <c r="PLU157" s="21"/>
      <c r="PLV157" s="21"/>
      <c r="PLW157" s="21"/>
      <c r="PLX157" s="21"/>
      <c r="PLY157" s="21"/>
      <c r="PLZ157" s="21"/>
      <c r="PMA157" s="21"/>
      <c r="PMB157" s="21"/>
      <c r="PMC157" s="21"/>
      <c r="PMD157" s="21"/>
      <c r="PME157" s="21"/>
      <c r="PMF157" s="21"/>
      <c r="PMG157" s="21"/>
      <c r="PMH157" s="21"/>
      <c r="PMI157" s="21"/>
      <c r="PMJ157" s="21"/>
      <c r="PMK157" s="21"/>
      <c r="PML157" s="21"/>
      <c r="PMM157" s="21"/>
      <c r="PMN157" s="21"/>
      <c r="PMO157" s="21"/>
      <c r="PMP157" s="21"/>
      <c r="PMQ157" s="21"/>
      <c r="PMR157" s="21"/>
      <c r="PMS157" s="21"/>
      <c r="PMT157" s="21"/>
      <c r="PMU157" s="21"/>
      <c r="PMV157" s="21"/>
      <c r="PMW157" s="21"/>
      <c r="PMX157" s="21"/>
      <c r="PMY157" s="21"/>
      <c r="PMZ157" s="21"/>
      <c r="PNA157" s="21"/>
      <c r="PNB157" s="21"/>
      <c r="PNC157" s="21"/>
      <c r="PND157" s="21"/>
      <c r="PNE157" s="21"/>
      <c r="PNF157" s="21"/>
      <c r="PNG157" s="21"/>
      <c r="PNH157" s="21"/>
      <c r="PNI157" s="21"/>
      <c r="PNJ157" s="21"/>
      <c r="PNK157" s="21"/>
      <c r="PNL157" s="21"/>
      <c r="PNM157" s="21"/>
      <c r="PNN157" s="21"/>
      <c r="PNO157" s="21"/>
      <c r="PNP157" s="21"/>
      <c r="PNQ157" s="21"/>
      <c r="PNR157" s="21"/>
      <c r="PNS157" s="21"/>
      <c r="PNT157" s="21"/>
      <c r="PNU157" s="21"/>
      <c r="PNV157" s="21"/>
      <c r="PNW157" s="21"/>
      <c r="PNX157" s="21"/>
      <c r="PNY157" s="21"/>
      <c r="PNZ157" s="21"/>
      <c r="POA157" s="21"/>
      <c r="POB157" s="21"/>
      <c r="POC157" s="21"/>
      <c r="POD157" s="21"/>
      <c r="POE157" s="21"/>
      <c r="POF157" s="21"/>
      <c r="POG157" s="21"/>
      <c r="POH157" s="21"/>
      <c r="POI157" s="21"/>
      <c r="POJ157" s="21"/>
      <c r="POK157" s="21"/>
      <c r="POL157" s="21"/>
      <c r="POM157" s="21"/>
      <c r="PON157" s="21"/>
      <c r="POO157" s="21"/>
      <c r="POP157" s="21"/>
      <c r="POQ157" s="21"/>
      <c r="POR157" s="21"/>
      <c r="POS157" s="21"/>
      <c r="POT157" s="21"/>
      <c r="POU157" s="21"/>
      <c r="POV157" s="21"/>
      <c r="POW157" s="21"/>
      <c r="POX157" s="21"/>
      <c r="POY157" s="21"/>
      <c r="POZ157" s="21"/>
      <c r="PPA157" s="21"/>
      <c r="PPB157" s="21"/>
      <c r="PPC157" s="21"/>
      <c r="PPD157" s="21"/>
      <c r="PPE157" s="21"/>
      <c r="PPF157" s="21"/>
      <c r="PPG157" s="21"/>
      <c r="PPH157" s="21"/>
      <c r="PPI157" s="21"/>
      <c r="PPJ157" s="21"/>
      <c r="PPK157" s="21"/>
      <c r="PPL157" s="21"/>
      <c r="PPM157" s="21"/>
      <c r="PPN157" s="21"/>
      <c r="PPO157" s="21"/>
      <c r="PPP157" s="21"/>
      <c r="PPQ157" s="21"/>
      <c r="PPR157" s="21"/>
      <c r="PPS157" s="21"/>
      <c r="PPT157" s="21"/>
      <c r="PPU157" s="21"/>
      <c r="PPV157" s="21"/>
      <c r="PPW157" s="21"/>
      <c r="PPX157" s="21"/>
      <c r="PPY157" s="21"/>
      <c r="PPZ157" s="21"/>
      <c r="PQA157" s="21"/>
      <c r="PQB157" s="21"/>
      <c r="PQC157" s="21"/>
      <c r="PQD157" s="21"/>
      <c r="PQE157" s="21"/>
      <c r="PQF157" s="21"/>
      <c r="PQG157" s="21"/>
      <c r="PQH157" s="21"/>
      <c r="PQI157" s="21"/>
      <c r="PQJ157" s="21"/>
      <c r="PQK157" s="21"/>
      <c r="PQL157" s="21"/>
      <c r="PQM157" s="21"/>
      <c r="PQN157" s="21"/>
      <c r="PQO157" s="21"/>
      <c r="PQP157" s="21"/>
      <c r="PQQ157" s="21"/>
      <c r="PQR157" s="21"/>
      <c r="PQS157" s="21"/>
      <c r="PQT157" s="21"/>
      <c r="PQU157" s="21"/>
      <c r="PQV157" s="21"/>
      <c r="PQW157" s="21"/>
      <c r="PQX157" s="21"/>
      <c r="PQY157" s="21"/>
      <c r="PQZ157" s="21"/>
      <c r="PRA157" s="21"/>
      <c r="PRB157" s="21"/>
      <c r="PRC157" s="21"/>
      <c r="PRD157" s="21"/>
      <c r="PRE157" s="21"/>
      <c r="PRF157" s="21"/>
      <c r="PRG157" s="21"/>
      <c r="PRH157" s="21"/>
      <c r="PRI157" s="21"/>
      <c r="PRJ157" s="21"/>
      <c r="PRK157" s="21"/>
      <c r="PRL157" s="21"/>
      <c r="PRM157" s="21"/>
      <c r="PRN157" s="21"/>
      <c r="PRO157" s="21"/>
      <c r="PRP157" s="21"/>
      <c r="PRQ157" s="21"/>
      <c r="PRR157" s="21"/>
      <c r="PRS157" s="21"/>
      <c r="PRT157" s="21"/>
      <c r="PRU157" s="21"/>
      <c r="PRV157" s="21"/>
      <c r="PRW157" s="21"/>
      <c r="PRX157" s="21"/>
      <c r="PRY157" s="21"/>
      <c r="PRZ157" s="21"/>
      <c r="PSA157" s="21"/>
      <c r="PSB157" s="21"/>
      <c r="PSC157" s="21"/>
      <c r="PSD157" s="21"/>
      <c r="PSE157" s="21"/>
      <c r="PSF157" s="21"/>
      <c r="PSG157" s="21"/>
      <c r="PSH157" s="21"/>
      <c r="PSI157" s="21"/>
      <c r="PSJ157" s="21"/>
      <c r="PSK157" s="21"/>
      <c r="PSL157" s="21"/>
      <c r="PSM157" s="21"/>
      <c r="PSN157" s="21"/>
      <c r="PSO157" s="21"/>
      <c r="PSP157" s="21"/>
      <c r="PSQ157" s="21"/>
      <c r="PSR157" s="21"/>
      <c r="PSS157" s="21"/>
      <c r="PST157" s="21"/>
      <c r="PSU157" s="21"/>
      <c r="PSV157" s="21"/>
      <c r="PSW157" s="21"/>
      <c r="PSX157" s="21"/>
      <c r="PSY157" s="21"/>
      <c r="PSZ157" s="21"/>
      <c r="PTA157" s="21"/>
      <c r="PTB157" s="21"/>
      <c r="PTC157" s="21"/>
      <c r="PTD157" s="21"/>
      <c r="PTE157" s="21"/>
      <c r="PTF157" s="21"/>
      <c r="PTG157" s="21"/>
      <c r="PTH157" s="21"/>
      <c r="PTI157" s="21"/>
      <c r="PTJ157" s="21"/>
      <c r="PTK157" s="21"/>
      <c r="PTL157" s="21"/>
      <c r="PTM157" s="21"/>
      <c r="PTN157" s="21"/>
      <c r="PTO157" s="21"/>
      <c r="PTP157" s="21"/>
      <c r="PTQ157" s="21"/>
      <c r="PTR157" s="21"/>
      <c r="PTS157" s="21"/>
      <c r="PTT157" s="21"/>
      <c r="PTU157" s="21"/>
      <c r="PTV157" s="21"/>
      <c r="PTW157" s="21"/>
      <c r="PTX157" s="21"/>
      <c r="PTY157" s="21"/>
      <c r="PTZ157" s="21"/>
      <c r="PUA157" s="21"/>
      <c r="PUB157" s="21"/>
      <c r="PUC157" s="21"/>
      <c r="PUD157" s="21"/>
      <c r="PUE157" s="21"/>
      <c r="PUF157" s="21"/>
      <c r="PUG157" s="21"/>
      <c r="PUH157" s="21"/>
      <c r="PUI157" s="21"/>
      <c r="PUJ157" s="21"/>
      <c r="PUK157" s="21"/>
      <c r="PUL157" s="21"/>
      <c r="PUM157" s="21"/>
      <c r="PUN157" s="21"/>
      <c r="PUO157" s="21"/>
      <c r="PUP157" s="21"/>
      <c r="PUQ157" s="21"/>
      <c r="PUR157" s="21"/>
      <c r="PUS157" s="21"/>
      <c r="PUT157" s="21"/>
      <c r="PUU157" s="21"/>
      <c r="PUV157" s="21"/>
      <c r="PUW157" s="21"/>
      <c r="PUX157" s="21"/>
      <c r="PUY157" s="21"/>
      <c r="PUZ157" s="21"/>
      <c r="PVA157" s="21"/>
      <c r="PVB157" s="21"/>
      <c r="PVC157" s="21"/>
      <c r="PVD157" s="21"/>
      <c r="PVE157" s="21"/>
      <c r="PVF157" s="21"/>
      <c r="PVG157" s="21"/>
      <c r="PVH157" s="21"/>
      <c r="PVI157" s="21"/>
      <c r="PVJ157" s="21"/>
      <c r="PVK157" s="21"/>
      <c r="PVL157" s="21"/>
      <c r="PVM157" s="21"/>
      <c r="PVN157" s="21"/>
      <c r="PVO157" s="21"/>
      <c r="PVP157" s="21"/>
      <c r="PVQ157" s="21"/>
      <c r="PVR157" s="21"/>
      <c r="PVS157" s="21"/>
      <c r="PVT157" s="21"/>
      <c r="PVU157" s="21"/>
      <c r="PVV157" s="21"/>
      <c r="PVW157" s="21"/>
      <c r="PVX157" s="21"/>
      <c r="PVY157" s="21"/>
      <c r="PVZ157" s="21"/>
      <c r="PWA157" s="21"/>
      <c r="PWB157" s="21"/>
      <c r="PWC157" s="21"/>
      <c r="PWD157" s="21"/>
      <c r="PWE157" s="21"/>
      <c r="PWF157" s="21"/>
      <c r="PWG157" s="21"/>
      <c r="PWH157" s="21"/>
      <c r="PWI157" s="21"/>
      <c r="PWJ157" s="21"/>
      <c r="PWK157" s="21"/>
      <c r="PWL157" s="21"/>
      <c r="PWM157" s="21"/>
      <c r="PWN157" s="21"/>
      <c r="PWO157" s="21"/>
      <c r="PWP157" s="21"/>
      <c r="PWQ157" s="21"/>
      <c r="PWR157" s="21"/>
      <c r="PWS157" s="21"/>
      <c r="PWT157" s="21"/>
      <c r="PWU157" s="21"/>
      <c r="PWV157" s="21"/>
      <c r="PWW157" s="21"/>
      <c r="PWX157" s="21"/>
      <c r="PWY157" s="21"/>
      <c r="PWZ157" s="21"/>
      <c r="PXA157" s="21"/>
      <c r="PXB157" s="21"/>
      <c r="PXC157" s="21"/>
      <c r="PXD157" s="21"/>
      <c r="PXE157" s="21"/>
      <c r="PXF157" s="21"/>
      <c r="PXG157" s="21"/>
      <c r="PXH157" s="21"/>
      <c r="PXI157" s="21"/>
      <c r="PXJ157" s="21"/>
      <c r="PXK157" s="21"/>
      <c r="PXL157" s="21"/>
      <c r="PXM157" s="21"/>
      <c r="PXN157" s="21"/>
      <c r="PXO157" s="21"/>
      <c r="PXP157" s="21"/>
      <c r="PXQ157" s="21"/>
      <c r="PXR157" s="21"/>
      <c r="PXS157" s="21"/>
      <c r="PXT157" s="21"/>
      <c r="PXU157" s="21"/>
      <c r="PXV157" s="21"/>
      <c r="PXW157" s="21"/>
      <c r="PXX157" s="21"/>
      <c r="PXY157" s="21"/>
      <c r="PXZ157" s="21"/>
      <c r="PYA157" s="21"/>
      <c r="PYB157" s="21"/>
      <c r="PYC157" s="21"/>
      <c r="PYD157" s="21"/>
      <c r="PYE157" s="21"/>
      <c r="PYF157" s="21"/>
      <c r="PYG157" s="21"/>
      <c r="PYH157" s="21"/>
      <c r="PYI157" s="21"/>
      <c r="PYJ157" s="21"/>
      <c r="PYK157" s="21"/>
      <c r="PYL157" s="21"/>
      <c r="PYM157" s="21"/>
      <c r="PYN157" s="21"/>
      <c r="PYO157" s="21"/>
      <c r="PYP157" s="21"/>
      <c r="PYQ157" s="21"/>
      <c r="PYR157" s="21"/>
      <c r="PYS157" s="21"/>
      <c r="PYT157" s="21"/>
      <c r="PYU157" s="21"/>
      <c r="PYV157" s="21"/>
      <c r="PYW157" s="21"/>
      <c r="PYX157" s="21"/>
      <c r="PYY157" s="21"/>
      <c r="PYZ157" s="21"/>
      <c r="PZA157" s="21"/>
      <c r="PZB157" s="21"/>
      <c r="PZC157" s="21"/>
      <c r="PZD157" s="21"/>
      <c r="PZE157" s="21"/>
      <c r="PZF157" s="21"/>
      <c r="PZG157" s="21"/>
      <c r="PZH157" s="21"/>
      <c r="PZI157" s="21"/>
      <c r="PZJ157" s="21"/>
      <c r="PZK157" s="21"/>
      <c r="PZL157" s="21"/>
      <c r="PZM157" s="21"/>
      <c r="PZN157" s="21"/>
      <c r="PZO157" s="21"/>
      <c r="PZP157" s="21"/>
      <c r="PZQ157" s="21"/>
      <c r="PZR157" s="21"/>
      <c r="PZS157" s="21"/>
      <c r="PZT157" s="21"/>
      <c r="PZU157" s="21"/>
      <c r="PZV157" s="21"/>
      <c r="PZW157" s="21"/>
      <c r="PZX157" s="21"/>
      <c r="PZY157" s="21"/>
      <c r="PZZ157" s="21"/>
      <c r="QAA157" s="21"/>
      <c r="QAB157" s="21"/>
      <c r="QAC157" s="21"/>
      <c r="QAD157" s="21"/>
      <c r="QAE157" s="21"/>
      <c r="QAF157" s="21"/>
      <c r="QAG157" s="21"/>
      <c r="QAH157" s="21"/>
      <c r="QAI157" s="21"/>
      <c r="QAJ157" s="21"/>
      <c r="QAK157" s="21"/>
      <c r="QAL157" s="21"/>
      <c r="QAM157" s="21"/>
      <c r="QAN157" s="21"/>
      <c r="QAO157" s="21"/>
      <c r="QAP157" s="21"/>
      <c r="QAQ157" s="21"/>
      <c r="QAR157" s="21"/>
      <c r="QAS157" s="21"/>
      <c r="QAT157" s="21"/>
      <c r="QAU157" s="21"/>
      <c r="QAV157" s="21"/>
      <c r="QAW157" s="21"/>
      <c r="QAX157" s="21"/>
      <c r="QAY157" s="21"/>
      <c r="QAZ157" s="21"/>
      <c r="QBA157" s="21"/>
      <c r="QBB157" s="21"/>
      <c r="QBC157" s="21"/>
      <c r="QBD157" s="21"/>
      <c r="QBE157" s="21"/>
      <c r="QBF157" s="21"/>
      <c r="QBG157" s="21"/>
      <c r="QBH157" s="21"/>
      <c r="QBI157" s="21"/>
      <c r="QBJ157" s="21"/>
      <c r="QBK157" s="21"/>
      <c r="QBL157" s="21"/>
      <c r="QBM157" s="21"/>
      <c r="QBN157" s="21"/>
      <c r="QBO157" s="21"/>
      <c r="QBP157" s="21"/>
      <c r="QBQ157" s="21"/>
      <c r="QBR157" s="21"/>
      <c r="QBS157" s="21"/>
      <c r="QBT157" s="21"/>
      <c r="QBU157" s="21"/>
      <c r="QBV157" s="21"/>
      <c r="QBW157" s="21"/>
      <c r="QBX157" s="21"/>
      <c r="QBY157" s="21"/>
      <c r="QBZ157" s="21"/>
      <c r="QCA157" s="21"/>
      <c r="QCB157" s="21"/>
      <c r="QCC157" s="21"/>
      <c r="QCD157" s="21"/>
      <c r="QCE157" s="21"/>
      <c r="QCF157" s="21"/>
      <c r="QCG157" s="21"/>
      <c r="QCH157" s="21"/>
      <c r="QCI157" s="21"/>
      <c r="QCJ157" s="21"/>
      <c r="QCK157" s="21"/>
      <c r="QCL157" s="21"/>
      <c r="QCM157" s="21"/>
      <c r="QCN157" s="21"/>
      <c r="QCO157" s="21"/>
      <c r="QCP157" s="21"/>
      <c r="QCQ157" s="21"/>
      <c r="QCR157" s="21"/>
      <c r="QCS157" s="21"/>
      <c r="QCT157" s="21"/>
      <c r="QCU157" s="21"/>
      <c r="QCV157" s="21"/>
      <c r="QCW157" s="21"/>
      <c r="QCX157" s="21"/>
      <c r="QCY157" s="21"/>
      <c r="QCZ157" s="21"/>
      <c r="QDA157" s="21"/>
      <c r="QDB157" s="21"/>
      <c r="QDC157" s="21"/>
      <c r="QDD157" s="21"/>
      <c r="QDE157" s="21"/>
      <c r="QDF157" s="21"/>
      <c r="QDG157" s="21"/>
      <c r="QDH157" s="21"/>
      <c r="QDI157" s="21"/>
      <c r="QDJ157" s="21"/>
      <c r="QDK157" s="21"/>
      <c r="QDL157" s="21"/>
      <c r="QDM157" s="21"/>
      <c r="QDN157" s="21"/>
      <c r="QDO157" s="21"/>
      <c r="QDP157" s="21"/>
      <c r="QDQ157" s="21"/>
      <c r="QDR157" s="21"/>
      <c r="QDS157" s="21"/>
      <c r="QDT157" s="21"/>
      <c r="QDU157" s="21"/>
      <c r="QDV157" s="21"/>
      <c r="QDW157" s="21"/>
      <c r="QDX157" s="21"/>
      <c r="QDY157" s="21"/>
      <c r="QDZ157" s="21"/>
      <c r="QEA157" s="21"/>
      <c r="QEB157" s="21"/>
      <c r="QEC157" s="21"/>
      <c r="QED157" s="21"/>
      <c r="QEE157" s="21"/>
      <c r="QEF157" s="21"/>
      <c r="QEG157" s="21"/>
      <c r="QEH157" s="21"/>
      <c r="QEI157" s="21"/>
      <c r="QEJ157" s="21"/>
      <c r="QEK157" s="21"/>
      <c r="QEL157" s="21"/>
      <c r="QEM157" s="21"/>
      <c r="QEN157" s="21"/>
      <c r="QEO157" s="21"/>
      <c r="QEP157" s="21"/>
      <c r="QEQ157" s="21"/>
      <c r="QER157" s="21"/>
      <c r="QES157" s="21"/>
      <c r="QET157" s="21"/>
      <c r="QEU157" s="21"/>
      <c r="QEV157" s="21"/>
      <c r="QEW157" s="21"/>
      <c r="QEX157" s="21"/>
      <c r="QEY157" s="21"/>
      <c r="QEZ157" s="21"/>
      <c r="QFA157" s="21"/>
      <c r="QFB157" s="21"/>
      <c r="QFC157" s="21"/>
      <c r="QFD157" s="21"/>
      <c r="QFE157" s="21"/>
      <c r="QFF157" s="21"/>
      <c r="QFG157" s="21"/>
      <c r="QFH157" s="21"/>
      <c r="QFI157" s="21"/>
      <c r="QFJ157" s="21"/>
      <c r="QFK157" s="21"/>
      <c r="QFL157" s="21"/>
      <c r="QFM157" s="21"/>
      <c r="QFN157" s="21"/>
      <c r="QFO157" s="21"/>
      <c r="QFP157" s="21"/>
      <c r="QFQ157" s="21"/>
      <c r="QFR157" s="21"/>
      <c r="QFS157" s="21"/>
      <c r="QFT157" s="21"/>
      <c r="QFU157" s="21"/>
      <c r="QFV157" s="21"/>
      <c r="QFW157" s="21"/>
      <c r="QFX157" s="21"/>
      <c r="QFY157" s="21"/>
      <c r="QFZ157" s="21"/>
      <c r="QGA157" s="21"/>
      <c r="QGB157" s="21"/>
      <c r="QGC157" s="21"/>
      <c r="QGD157" s="21"/>
      <c r="QGE157" s="21"/>
      <c r="QGF157" s="21"/>
      <c r="QGG157" s="21"/>
      <c r="QGH157" s="21"/>
      <c r="QGI157" s="21"/>
      <c r="QGJ157" s="21"/>
      <c r="QGK157" s="21"/>
      <c r="QGL157" s="21"/>
      <c r="QGM157" s="21"/>
      <c r="QGN157" s="21"/>
      <c r="QGO157" s="21"/>
      <c r="QGP157" s="21"/>
      <c r="QGQ157" s="21"/>
      <c r="QGR157" s="21"/>
      <c r="QGS157" s="21"/>
      <c r="QGT157" s="21"/>
      <c r="QGU157" s="21"/>
      <c r="QGV157" s="21"/>
      <c r="QGW157" s="21"/>
      <c r="QGX157" s="21"/>
      <c r="QGY157" s="21"/>
      <c r="QGZ157" s="21"/>
      <c r="QHA157" s="21"/>
      <c r="QHB157" s="21"/>
      <c r="QHC157" s="21"/>
      <c r="QHD157" s="21"/>
      <c r="QHE157" s="21"/>
      <c r="QHF157" s="21"/>
      <c r="QHG157" s="21"/>
      <c r="QHH157" s="21"/>
      <c r="QHI157" s="21"/>
      <c r="QHJ157" s="21"/>
      <c r="QHK157" s="21"/>
      <c r="QHL157" s="21"/>
      <c r="QHM157" s="21"/>
      <c r="QHN157" s="21"/>
      <c r="QHO157" s="21"/>
      <c r="QHP157" s="21"/>
      <c r="QHQ157" s="21"/>
      <c r="QHR157" s="21"/>
      <c r="QHS157" s="21"/>
      <c r="QHT157" s="21"/>
      <c r="QHU157" s="21"/>
      <c r="QHV157" s="21"/>
      <c r="QHW157" s="21"/>
      <c r="QHX157" s="21"/>
      <c r="QHY157" s="21"/>
      <c r="QHZ157" s="21"/>
      <c r="QIA157" s="21"/>
      <c r="QIB157" s="21"/>
      <c r="QIC157" s="21"/>
      <c r="QID157" s="21"/>
      <c r="QIE157" s="21"/>
      <c r="QIF157" s="21"/>
      <c r="QIG157" s="21"/>
      <c r="QIH157" s="21"/>
      <c r="QII157" s="21"/>
      <c r="QIJ157" s="21"/>
      <c r="QIK157" s="21"/>
      <c r="QIL157" s="21"/>
      <c r="QIM157" s="21"/>
      <c r="QIN157" s="21"/>
      <c r="QIO157" s="21"/>
      <c r="QIP157" s="21"/>
      <c r="QIQ157" s="21"/>
      <c r="QIR157" s="21"/>
      <c r="QIS157" s="21"/>
      <c r="QIT157" s="21"/>
      <c r="QIU157" s="21"/>
      <c r="QIV157" s="21"/>
      <c r="QIW157" s="21"/>
      <c r="QIX157" s="21"/>
      <c r="QIY157" s="21"/>
      <c r="QIZ157" s="21"/>
      <c r="QJA157" s="21"/>
      <c r="QJB157" s="21"/>
      <c r="QJC157" s="21"/>
      <c r="QJD157" s="21"/>
      <c r="QJE157" s="21"/>
      <c r="QJF157" s="21"/>
      <c r="QJG157" s="21"/>
      <c r="QJH157" s="21"/>
      <c r="QJI157" s="21"/>
      <c r="QJJ157" s="21"/>
      <c r="QJK157" s="21"/>
      <c r="QJL157" s="21"/>
      <c r="QJM157" s="21"/>
      <c r="QJN157" s="21"/>
      <c r="QJO157" s="21"/>
      <c r="QJP157" s="21"/>
      <c r="QJQ157" s="21"/>
      <c r="QJR157" s="21"/>
      <c r="QJS157" s="21"/>
      <c r="QJT157" s="21"/>
      <c r="QJU157" s="21"/>
      <c r="QJV157" s="21"/>
      <c r="QJW157" s="21"/>
      <c r="QJX157" s="21"/>
      <c r="QJY157" s="21"/>
      <c r="QJZ157" s="21"/>
      <c r="QKA157" s="21"/>
      <c r="QKB157" s="21"/>
      <c r="QKC157" s="21"/>
      <c r="QKD157" s="21"/>
      <c r="QKE157" s="21"/>
      <c r="QKF157" s="21"/>
      <c r="QKG157" s="21"/>
      <c r="QKH157" s="21"/>
      <c r="QKI157" s="21"/>
      <c r="QKJ157" s="21"/>
      <c r="QKK157" s="21"/>
      <c r="QKL157" s="21"/>
      <c r="QKM157" s="21"/>
      <c r="QKN157" s="21"/>
      <c r="QKO157" s="21"/>
      <c r="QKP157" s="21"/>
      <c r="QKQ157" s="21"/>
      <c r="QKR157" s="21"/>
      <c r="QKS157" s="21"/>
      <c r="QKT157" s="21"/>
      <c r="QKU157" s="21"/>
      <c r="QKV157" s="21"/>
      <c r="QKW157" s="21"/>
      <c r="QKX157" s="21"/>
      <c r="QKY157" s="21"/>
      <c r="QKZ157" s="21"/>
      <c r="QLA157" s="21"/>
      <c r="QLB157" s="21"/>
      <c r="QLC157" s="21"/>
      <c r="QLD157" s="21"/>
      <c r="QLE157" s="21"/>
      <c r="QLF157" s="21"/>
      <c r="QLG157" s="21"/>
      <c r="QLH157" s="21"/>
      <c r="QLI157" s="21"/>
      <c r="QLJ157" s="21"/>
      <c r="QLK157" s="21"/>
      <c r="QLL157" s="21"/>
      <c r="QLM157" s="21"/>
      <c r="QLN157" s="21"/>
      <c r="QLO157" s="21"/>
      <c r="QLP157" s="21"/>
      <c r="QLQ157" s="21"/>
      <c r="QLR157" s="21"/>
      <c r="QLS157" s="21"/>
      <c r="QLT157" s="21"/>
      <c r="QLU157" s="21"/>
      <c r="QLV157" s="21"/>
      <c r="QLW157" s="21"/>
      <c r="QLX157" s="21"/>
      <c r="QLY157" s="21"/>
      <c r="QLZ157" s="21"/>
      <c r="QMA157" s="21"/>
      <c r="QMB157" s="21"/>
      <c r="QMC157" s="21"/>
      <c r="QMD157" s="21"/>
      <c r="QME157" s="21"/>
      <c r="QMF157" s="21"/>
      <c r="QMG157" s="21"/>
      <c r="QMH157" s="21"/>
      <c r="QMI157" s="21"/>
      <c r="QMJ157" s="21"/>
      <c r="QMK157" s="21"/>
      <c r="QML157" s="21"/>
      <c r="QMM157" s="21"/>
      <c r="QMN157" s="21"/>
      <c r="QMO157" s="21"/>
      <c r="QMP157" s="21"/>
      <c r="QMQ157" s="21"/>
      <c r="QMR157" s="21"/>
      <c r="QMS157" s="21"/>
      <c r="QMT157" s="21"/>
      <c r="QMU157" s="21"/>
      <c r="QMV157" s="21"/>
      <c r="QMW157" s="21"/>
      <c r="QMX157" s="21"/>
      <c r="QMY157" s="21"/>
      <c r="QMZ157" s="21"/>
      <c r="QNA157" s="21"/>
      <c r="QNB157" s="21"/>
      <c r="QNC157" s="21"/>
      <c r="QND157" s="21"/>
      <c r="QNE157" s="21"/>
      <c r="QNF157" s="21"/>
      <c r="QNG157" s="21"/>
      <c r="QNH157" s="21"/>
      <c r="QNI157" s="21"/>
      <c r="QNJ157" s="21"/>
      <c r="QNK157" s="21"/>
      <c r="QNL157" s="21"/>
      <c r="QNM157" s="21"/>
      <c r="QNN157" s="21"/>
      <c r="QNO157" s="21"/>
      <c r="QNP157" s="21"/>
      <c r="QNQ157" s="21"/>
      <c r="QNR157" s="21"/>
      <c r="QNS157" s="21"/>
      <c r="QNT157" s="21"/>
      <c r="QNU157" s="21"/>
      <c r="QNV157" s="21"/>
      <c r="QNW157" s="21"/>
      <c r="QNX157" s="21"/>
      <c r="QNY157" s="21"/>
      <c r="QNZ157" s="21"/>
      <c r="QOA157" s="21"/>
      <c r="QOB157" s="21"/>
      <c r="QOC157" s="21"/>
      <c r="QOD157" s="21"/>
      <c r="QOE157" s="21"/>
      <c r="QOF157" s="21"/>
      <c r="QOG157" s="21"/>
      <c r="QOH157" s="21"/>
      <c r="QOI157" s="21"/>
      <c r="QOJ157" s="21"/>
      <c r="QOK157" s="21"/>
      <c r="QOL157" s="21"/>
      <c r="QOM157" s="21"/>
      <c r="QON157" s="21"/>
      <c r="QOO157" s="21"/>
      <c r="QOP157" s="21"/>
      <c r="QOQ157" s="21"/>
      <c r="QOR157" s="21"/>
      <c r="QOS157" s="21"/>
      <c r="QOT157" s="21"/>
      <c r="QOU157" s="21"/>
      <c r="QOV157" s="21"/>
      <c r="QOW157" s="21"/>
      <c r="QOX157" s="21"/>
      <c r="QOY157" s="21"/>
      <c r="QOZ157" s="21"/>
      <c r="QPA157" s="21"/>
      <c r="QPB157" s="21"/>
      <c r="QPC157" s="21"/>
      <c r="QPD157" s="21"/>
      <c r="QPE157" s="21"/>
      <c r="QPF157" s="21"/>
      <c r="QPG157" s="21"/>
      <c r="QPH157" s="21"/>
      <c r="QPI157" s="21"/>
      <c r="QPJ157" s="21"/>
      <c r="QPK157" s="21"/>
      <c r="QPL157" s="21"/>
      <c r="QPM157" s="21"/>
      <c r="QPN157" s="21"/>
      <c r="QPO157" s="21"/>
      <c r="QPP157" s="21"/>
      <c r="QPQ157" s="21"/>
      <c r="QPR157" s="21"/>
      <c r="QPS157" s="21"/>
      <c r="QPT157" s="21"/>
      <c r="QPU157" s="21"/>
      <c r="QPV157" s="21"/>
      <c r="QPW157" s="21"/>
      <c r="QPX157" s="21"/>
      <c r="QPY157" s="21"/>
      <c r="QPZ157" s="21"/>
      <c r="QQA157" s="21"/>
      <c r="QQB157" s="21"/>
      <c r="QQC157" s="21"/>
      <c r="QQD157" s="21"/>
      <c r="QQE157" s="21"/>
      <c r="QQF157" s="21"/>
      <c r="QQG157" s="21"/>
      <c r="QQH157" s="21"/>
      <c r="QQI157" s="21"/>
      <c r="QQJ157" s="21"/>
      <c r="QQK157" s="21"/>
      <c r="QQL157" s="21"/>
      <c r="QQM157" s="21"/>
      <c r="QQN157" s="21"/>
      <c r="QQO157" s="21"/>
      <c r="QQP157" s="21"/>
      <c r="QQQ157" s="21"/>
      <c r="QQR157" s="21"/>
      <c r="QQS157" s="21"/>
      <c r="QQT157" s="21"/>
      <c r="QQU157" s="21"/>
      <c r="QQV157" s="21"/>
      <c r="QQW157" s="21"/>
      <c r="QQX157" s="21"/>
      <c r="QQY157" s="21"/>
      <c r="QQZ157" s="21"/>
      <c r="QRA157" s="21"/>
      <c r="QRB157" s="21"/>
      <c r="QRC157" s="21"/>
      <c r="QRD157" s="21"/>
      <c r="QRE157" s="21"/>
      <c r="QRF157" s="21"/>
      <c r="QRG157" s="21"/>
      <c r="QRH157" s="21"/>
      <c r="QRI157" s="21"/>
      <c r="QRJ157" s="21"/>
      <c r="QRK157" s="21"/>
      <c r="QRL157" s="21"/>
      <c r="QRM157" s="21"/>
      <c r="QRN157" s="21"/>
      <c r="QRO157" s="21"/>
      <c r="QRP157" s="21"/>
      <c r="QRQ157" s="21"/>
      <c r="QRR157" s="21"/>
      <c r="QRS157" s="21"/>
      <c r="QRT157" s="21"/>
      <c r="QRU157" s="21"/>
      <c r="QRV157" s="21"/>
      <c r="QRW157" s="21"/>
      <c r="QRX157" s="21"/>
      <c r="QRY157" s="21"/>
      <c r="QRZ157" s="21"/>
      <c r="QSA157" s="21"/>
      <c r="QSB157" s="21"/>
      <c r="QSC157" s="21"/>
      <c r="QSD157" s="21"/>
      <c r="QSE157" s="21"/>
      <c r="QSF157" s="21"/>
      <c r="QSG157" s="21"/>
      <c r="QSH157" s="21"/>
      <c r="QSI157" s="21"/>
      <c r="QSJ157" s="21"/>
      <c r="QSK157" s="21"/>
      <c r="QSL157" s="21"/>
      <c r="QSM157" s="21"/>
      <c r="QSN157" s="21"/>
      <c r="QSO157" s="21"/>
      <c r="QSP157" s="21"/>
      <c r="QSQ157" s="21"/>
      <c r="QSR157" s="21"/>
      <c r="QSS157" s="21"/>
      <c r="QST157" s="21"/>
      <c r="QSU157" s="21"/>
      <c r="QSV157" s="21"/>
      <c r="QSW157" s="21"/>
      <c r="QSX157" s="21"/>
      <c r="QSY157" s="21"/>
      <c r="QSZ157" s="21"/>
      <c r="QTA157" s="21"/>
      <c r="QTB157" s="21"/>
      <c r="QTC157" s="21"/>
      <c r="QTD157" s="21"/>
      <c r="QTE157" s="21"/>
      <c r="QTF157" s="21"/>
      <c r="QTG157" s="21"/>
      <c r="QTH157" s="21"/>
      <c r="QTI157" s="21"/>
      <c r="QTJ157" s="21"/>
      <c r="QTK157" s="21"/>
      <c r="QTL157" s="21"/>
      <c r="QTM157" s="21"/>
      <c r="QTN157" s="21"/>
      <c r="QTO157" s="21"/>
      <c r="QTP157" s="21"/>
      <c r="QTQ157" s="21"/>
      <c r="QTR157" s="21"/>
      <c r="QTS157" s="21"/>
      <c r="QTT157" s="21"/>
      <c r="QTU157" s="21"/>
      <c r="QTV157" s="21"/>
      <c r="QTW157" s="21"/>
      <c r="QTX157" s="21"/>
      <c r="QTY157" s="21"/>
      <c r="QTZ157" s="21"/>
      <c r="QUA157" s="21"/>
      <c r="QUB157" s="21"/>
      <c r="QUC157" s="21"/>
      <c r="QUD157" s="21"/>
      <c r="QUE157" s="21"/>
      <c r="QUF157" s="21"/>
      <c r="QUG157" s="21"/>
      <c r="QUH157" s="21"/>
      <c r="QUI157" s="21"/>
      <c r="QUJ157" s="21"/>
      <c r="QUK157" s="21"/>
      <c r="QUL157" s="21"/>
      <c r="QUM157" s="21"/>
      <c r="QUN157" s="21"/>
      <c r="QUO157" s="21"/>
      <c r="QUP157" s="21"/>
      <c r="QUQ157" s="21"/>
      <c r="QUR157" s="21"/>
      <c r="QUS157" s="21"/>
      <c r="QUT157" s="21"/>
      <c r="QUU157" s="21"/>
      <c r="QUV157" s="21"/>
      <c r="QUW157" s="21"/>
      <c r="QUX157" s="21"/>
      <c r="QUY157" s="21"/>
      <c r="QUZ157" s="21"/>
      <c r="QVA157" s="21"/>
      <c r="QVB157" s="21"/>
      <c r="QVC157" s="21"/>
      <c r="QVD157" s="21"/>
      <c r="QVE157" s="21"/>
      <c r="QVF157" s="21"/>
      <c r="QVG157" s="21"/>
      <c r="QVH157" s="21"/>
      <c r="QVI157" s="21"/>
      <c r="QVJ157" s="21"/>
      <c r="QVK157" s="21"/>
      <c r="QVL157" s="21"/>
      <c r="QVM157" s="21"/>
      <c r="QVN157" s="21"/>
      <c r="QVO157" s="21"/>
      <c r="QVP157" s="21"/>
      <c r="QVQ157" s="21"/>
      <c r="QVR157" s="21"/>
      <c r="QVS157" s="21"/>
      <c r="QVT157" s="21"/>
      <c r="QVU157" s="21"/>
      <c r="QVV157" s="21"/>
      <c r="QVW157" s="21"/>
      <c r="QVX157" s="21"/>
      <c r="QVY157" s="21"/>
      <c r="QVZ157" s="21"/>
      <c r="QWA157" s="21"/>
      <c r="QWB157" s="21"/>
      <c r="QWC157" s="21"/>
      <c r="QWD157" s="21"/>
      <c r="QWE157" s="21"/>
      <c r="QWF157" s="21"/>
      <c r="QWG157" s="21"/>
      <c r="QWH157" s="21"/>
      <c r="QWI157" s="21"/>
      <c r="QWJ157" s="21"/>
      <c r="QWK157" s="21"/>
      <c r="QWL157" s="21"/>
      <c r="QWM157" s="21"/>
      <c r="QWN157" s="21"/>
      <c r="QWO157" s="21"/>
      <c r="QWP157" s="21"/>
      <c r="QWQ157" s="21"/>
      <c r="QWR157" s="21"/>
      <c r="QWS157" s="21"/>
      <c r="QWT157" s="21"/>
      <c r="QWU157" s="21"/>
      <c r="QWV157" s="21"/>
      <c r="QWW157" s="21"/>
      <c r="QWX157" s="21"/>
      <c r="QWY157" s="21"/>
      <c r="QWZ157" s="21"/>
      <c r="QXA157" s="21"/>
      <c r="QXB157" s="21"/>
      <c r="QXC157" s="21"/>
      <c r="QXD157" s="21"/>
      <c r="QXE157" s="21"/>
      <c r="QXF157" s="21"/>
      <c r="QXG157" s="21"/>
      <c r="QXH157" s="21"/>
      <c r="QXI157" s="21"/>
      <c r="QXJ157" s="21"/>
      <c r="QXK157" s="21"/>
      <c r="QXL157" s="21"/>
      <c r="QXM157" s="21"/>
      <c r="QXN157" s="21"/>
      <c r="QXO157" s="21"/>
      <c r="QXP157" s="21"/>
      <c r="QXQ157" s="21"/>
      <c r="QXR157" s="21"/>
      <c r="QXS157" s="21"/>
      <c r="QXT157" s="21"/>
      <c r="QXU157" s="21"/>
      <c r="QXV157" s="21"/>
      <c r="QXW157" s="21"/>
      <c r="QXX157" s="21"/>
      <c r="QXY157" s="21"/>
      <c r="QXZ157" s="21"/>
      <c r="QYA157" s="21"/>
      <c r="QYB157" s="21"/>
      <c r="QYC157" s="21"/>
      <c r="QYD157" s="21"/>
      <c r="QYE157" s="21"/>
      <c r="QYF157" s="21"/>
      <c r="QYG157" s="21"/>
      <c r="QYH157" s="21"/>
      <c r="QYI157" s="21"/>
      <c r="QYJ157" s="21"/>
      <c r="QYK157" s="21"/>
      <c r="QYL157" s="21"/>
      <c r="QYM157" s="21"/>
      <c r="QYN157" s="21"/>
      <c r="QYO157" s="21"/>
      <c r="QYP157" s="21"/>
      <c r="QYQ157" s="21"/>
      <c r="QYR157" s="21"/>
      <c r="QYS157" s="21"/>
      <c r="QYT157" s="21"/>
      <c r="QYU157" s="21"/>
      <c r="QYV157" s="21"/>
      <c r="QYW157" s="21"/>
      <c r="QYX157" s="21"/>
      <c r="QYY157" s="21"/>
      <c r="QYZ157" s="21"/>
      <c r="QZA157" s="21"/>
      <c r="QZB157" s="21"/>
      <c r="QZC157" s="21"/>
      <c r="QZD157" s="21"/>
      <c r="QZE157" s="21"/>
      <c r="QZF157" s="21"/>
      <c r="QZG157" s="21"/>
      <c r="QZH157" s="21"/>
      <c r="QZI157" s="21"/>
      <c r="QZJ157" s="21"/>
      <c r="QZK157" s="21"/>
      <c r="QZL157" s="21"/>
      <c r="QZM157" s="21"/>
      <c r="QZN157" s="21"/>
      <c r="QZO157" s="21"/>
      <c r="QZP157" s="21"/>
      <c r="QZQ157" s="21"/>
      <c r="QZR157" s="21"/>
      <c r="QZS157" s="21"/>
      <c r="QZT157" s="21"/>
      <c r="QZU157" s="21"/>
      <c r="QZV157" s="21"/>
      <c r="QZW157" s="21"/>
      <c r="QZX157" s="21"/>
      <c r="QZY157" s="21"/>
      <c r="QZZ157" s="21"/>
      <c r="RAA157" s="21"/>
      <c r="RAB157" s="21"/>
      <c r="RAC157" s="21"/>
      <c r="RAD157" s="21"/>
      <c r="RAE157" s="21"/>
      <c r="RAF157" s="21"/>
      <c r="RAG157" s="21"/>
      <c r="RAH157" s="21"/>
      <c r="RAI157" s="21"/>
      <c r="RAJ157" s="21"/>
      <c r="RAK157" s="21"/>
      <c r="RAL157" s="21"/>
      <c r="RAM157" s="21"/>
      <c r="RAN157" s="21"/>
      <c r="RAO157" s="21"/>
      <c r="RAP157" s="21"/>
      <c r="RAQ157" s="21"/>
      <c r="RAR157" s="21"/>
      <c r="RAS157" s="21"/>
      <c r="RAT157" s="21"/>
      <c r="RAU157" s="21"/>
      <c r="RAV157" s="21"/>
      <c r="RAW157" s="21"/>
      <c r="RAX157" s="21"/>
      <c r="RAY157" s="21"/>
      <c r="RAZ157" s="21"/>
      <c r="RBA157" s="21"/>
      <c r="RBB157" s="21"/>
      <c r="RBC157" s="21"/>
      <c r="RBD157" s="21"/>
      <c r="RBE157" s="21"/>
      <c r="RBF157" s="21"/>
      <c r="RBG157" s="21"/>
      <c r="RBH157" s="21"/>
      <c r="RBI157" s="21"/>
      <c r="RBJ157" s="21"/>
      <c r="RBK157" s="21"/>
      <c r="RBL157" s="21"/>
      <c r="RBM157" s="21"/>
      <c r="RBN157" s="21"/>
      <c r="RBO157" s="21"/>
      <c r="RBP157" s="21"/>
      <c r="RBQ157" s="21"/>
      <c r="RBR157" s="21"/>
      <c r="RBS157" s="21"/>
      <c r="RBT157" s="21"/>
      <c r="RBU157" s="21"/>
      <c r="RBV157" s="21"/>
      <c r="RBW157" s="21"/>
      <c r="RBX157" s="21"/>
      <c r="RBY157" s="21"/>
      <c r="RBZ157" s="21"/>
      <c r="RCA157" s="21"/>
      <c r="RCB157" s="21"/>
      <c r="RCC157" s="21"/>
      <c r="RCD157" s="21"/>
      <c r="RCE157" s="21"/>
      <c r="RCF157" s="21"/>
      <c r="RCG157" s="21"/>
      <c r="RCH157" s="21"/>
      <c r="RCI157" s="21"/>
      <c r="RCJ157" s="21"/>
      <c r="RCK157" s="21"/>
      <c r="RCL157" s="21"/>
      <c r="RCM157" s="21"/>
      <c r="RCN157" s="21"/>
      <c r="RCO157" s="21"/>
      <c r="RCP157" s="21"/>
      <c r="RCQ157" s="21"/>
      <c r="RCR157" s="21"/>
      <c r="RCS157" s="21"/>
      <c r="RCT157" s="21"/>
      <c r="RCU157" s="21"/>
      <c r="RCV157" s="21"/>
      <c r="RCW157" s="21"/>
      <c r="RCX157" s="21"/>
      <c r="RCY157" s="21"/>
      <c r="RCZ157" s="21"/>
      <c r="RDA157" s="21"/>
      <c r="RDB157" s="21"/>
      <c r="RDC157" s="21"/>
      <c r="RDD157" s="21"/>
      <c r="RDE157" s="21"/>
      <c r="RDF157" s="21"/>
      <c r="RDG157" s="21"/>
      <c r="RDH157" s="21"/>
      <c r="RDI157" s="21"/>
      <c r="RDJ157" s="21"/>
      <c r="RDK157" s="21"/>
      <c r="RDL157" s="21"/>
      <c r="RDM157" s="21"/>
      <c r="RDN157" s="21"/>
      <c r="RDO157" s="21"/>
      <c r="RDP157" s="21"/>
      <c r="RDQ157" s="21"/>
      <c r="RDR157" s="21"/>
      <c r="RDS157" s="21"/>
      <c r="RDT157" s="21"/>
      <c r="RDU157" s="21"/>
      <c r="RDV157" s="21"/>
      <c r="RDW157" s="21"/>
      <c r="RDX157" s="21"/>
      <c r="RDY157" s="21"/>
      <c r="RDZ157" s="21"/>
      <c r="REA157" s="21"/>
      <c r="REB157" s="21"/>
      <c r="REC157" s="21"/>
      <c r="RED157" s="21"/>
      <c r="REE157" s="21"/>
      <c r="REF157" s="21"/>
      <c r="REG157" s="21"/>
      <c r="REH157" s="21"/>
      <c r="REI157" s="21"/>
      <c r="REJ157" s="21"/>
      <c r="REK157" s="21"/>
      <c r="REL157" s="21"/>
      <c r="REM157" s="21"/>
      <c r="REN157" s="21"/>
      <c r="REO157" s="21"/>
      <c r="REP157" s="21"/>
      <c r="REQ157" s="21"/>
      <c r="RER157" s="21"/>
      <c r="RES157" s="21"/>
      <c r="RET157" s="21"/>
      <c r="REU157" s="21"/>
      <c r="REV157" s="21"/>
      <c r="REW157" s="21"/>
      <c r="REX157" s="21"/>
      <c r="REY157" s="21"/>
      <c r="REZ157" s="21"/>
      <c r="RFA157" s="21"/>
      <c r="RFB157" s="21"/>
      <c r="RFC157" s="21"/>
      <c r="RFD157" s="21"/>
      <c r="RFE157" s="21"/>
      <c r="RFF157" s="21"/>
      <c r="RFG157" s="21"/>
      <c r="RFH157" s="21"/>
      <c r="RFI157" s="21"/>
      <c r="RFJ157" s="21"/>
      <c r="RFK157" s="21"/>
      <c r="RFL157" s="21"/>
      <c r="RFM157" s="21"/>
      <c r="RFN157" s="21"/>
      <c r="RFO157" s="21"/>
      <c r="RFP157" s="21"/>
      <c r="RFQ157" s="21"/>
      <c r="RFR157" s="21"/>
      <c r="RFS157" s="21"/>
      <c r="RFT157" s="21"/>
      <c r="RFU157" s="21"/>
      <c r="RFV157" s="21"/>
      <c r="RFW157" s="21"/>
      <c r="RFX157" s="21"/>
      <c r="RFY157" s="21"/>
      <c r="RFZ157" s="21"/>
      <c r="RGA157" s="21"/>
      <c r="RGB157" s="21"/>
      <c r="RGC157" s="21"/>
      <c r="RGD157" s="21"/>
      <c r="RGE157" s="21"/>
      <c r="RGF157" s="21"/>
      <c r="RGG157" s="21"/>
      <c r="RGH157" s="21"/>
      <c r="RGI157" s="21"/>
      <c r="RGJ157" s="21"/>
      <c r="RGK157" s="21"/>
      <c r="RGL157" s="21"/>
      <c r="RGM157" s="21"/>
      <c r="RGN157" s="21"/>
      <c r="RGO157" s="21"/>
      <c r="RGP157" s="21"/>
      <c r="RGQ157" s="21"/>
      <c r="RGR157" s="21"/>
      <c r="RGS157" s="21"/>
      <c r="RGT157" s="21"/>
      <c r="RGU157" s="21"/>
      <c r="RGV157" s="21"/>
      <c r="RGW157" s="21"/>
      <c r="RGX157" s="21"/>
      <c r="RGY157" s="21"/>
      <c r="RGZ157" s="21"/>
      <c r="RHA157" s="21"/>
      <c r="RHB157" s="21"/>
      <c r="RHC157" s="21"/>
      <c r="RHD157" s="21"/>
      <c r="RHE157" s="21"/>
      <c r="RHF157" s="21"/>
      <c r="RHG157" s="21"/>
      <c r="RHH157" s="21"/>
      <c r="RHI157" s="21"/>
      <c r="RHJ157" s="21"/>
      <c r="RHK157" s="21"/>
      <c r="RHL157" s="21"/>
      <c r="RHM157" s="21"/>
      <c r="RHN157" s="21"/>
      <c r="RHO157" s="21"/>
      <c r="RHP157" s="21"/>
      <c r="RHQ157" s="21"/>
      <c r="RHR157" s="21"/>
      <c r="RHS157" s="21"/>
      <c r="RHT157" s="21"/>
      <c r="RHU157" s="21"/>
      <c r="RHV157" s="21"/>
      <c r="RHW157" s="21"/>
      <c r="RHX157" s="21"/>
      <c r="RHY157" s="21"/>
      <c r="RHZ157" s="21"/>
      <c r="RIA157" s="21"/>
      <c r="RIB157" s="21"/>
      <c r="RIC157" s="21"/>
      <c r="RID157" s="21"/>
      <c r="RIE157" s="21"/>
      <c r="RIF157" s="21"/>
      <c r="RIG157" s="21"/>
      <c r="RIH157" s="21"/>
      <c r="RII157" s="21"/>
      <c r="RIJ157" s="21"/>
      <c r="RIK157" s="21"/>
      <c r="RIL157" s="21"/>
      <c r="RIM157" s="21"/>
      <c r="RIN157" s="21"/>
      <c r="RIO157" s="21"/>
      <c r="RIP157" s="21"/>
      <c r="RIQ157" s="21"/>
      <c r="RIR157" s="21"/>
      <c r="RIS157" s="21"/>
      <c r="RIT157" s="21"/>
      <c r="RIU157" s="21"/>
      <c r="RIV157" s="21"/>
      <c r="RIW157" s="21"/>
      <c r="RIX157" s="21"/>
      <c r="RIY157" s="21"/>
      <c r="RIZ157" s="21"/>
      <c r="RJA157" s="21"/>
      <c r="RJB157" s="21"/>
      <c r="RJC157" s="21"/>
      <c r="RJD157" s="21"/>
      <c r="RJE157" s="21"/>
      <c r="RJF157" s="21"/>
      <c r="RJG157" s="21"/>
      <c r="RJH157" s="21"/>
      <c r="RJI157" s="21"/>
      <c r="RJJ157" s="21"/>
      <c r="RJK157" s="21"/>
      <c r="RJL157" s="21"/>
      <c r="RJM157" s="21"/>
      <c r="RJN157" s="21"/>
      <c r="RJO157" s="21"/>
      <c r="RJP157" s="21"/>
      <c r="RJQ157" s="21"/>
      <c r="RJR157" s="21"/>
      <c r="RJS157" s="21"/>
      <c r="RJT157" s="21"/>
      <c r="RJU157" s="21"/>
      <c r="RJV157" s="21"/>
      <c r="RJW157" s="21"/>
      <c r="RJX157" s="21"/>
      <c r="RJY157" s="21"/>
      <c r="RJZ157" s="21"/>
      <c r="RKA157" s="21"/>
      <c r="RKB157" s="21"/>
      <c r="RKC157" s="21"/>
      <c r="RKD157" s="21"/>
      <c r="RKE157" s="21"/>
      <c r="RKF157" s="21"/>
      <c r="RKG157" s="21"/>
      <c r="RKH157" s="21"/>
      <c r="RKI157" s="21"/>
      <c r="RKJ157" s="21"/>
      <c r="RKK157" s="21"/>
      <c r="RKL157" s="21"/>
      <c r="RKM157" s="21"/>
      <c r="RKN157" s="21"/>
      <c r="RKO157" s="21"/>
      <c r="RKP157" s="21"/>
      <c r="RKQ157" s="21"/>
      <c r="RKR157" s="21"/>
      <c r="RKS157" s="21"/>
      <c r="RKT157" s="21"/>
      <c r="RKU157" s="21"/>
      <c r="RKV157" s="21"/>
      <c r="RKW157" s="21"/>
      <c r="RKX157" s="21"/>
      <c r="RKY157" s="21"/>
      <c r="RKZ157" s="21"/>
      <c r="RLA157" s="21"/>
      <c r="RLB157" s="21"/>
      <c r="RLC157" s="21"/>
      <c r="RLD157" s="21"/>
      <c r="RLE157" s="21"/>
      <c r="RLF157" s="21"/>
      <c r="RLG157" s="21"/>
      <c r="RLH157" s="21"/>
      <c r="RLI157" s="21"/>
      <c r="RLJ157" s="21"/>
      <c r="RLK157" s="21"/>
      <c r="RLL157" s="21"/>
      <c r="RLM157" s="21"/>
      <c r="RLN157" s="21"/>
      <c r="RLO157" s="21"/>
      <c r="RLP157" s="21"/>
      <c r="RLQ157" s="21"/>
      <c r="RLR157" s="21"/>
      <c r="RLS157" s="21"/>
      <c r="RLT157" s="21"/>
      <c r="RLU157" s="21"/>
      <c r="RLV157" s="21"/>
      <c r="RLW157" s="21"/>
      <c r="RLX157" s="21"/>
      <c r="RLY157" s="21"/>
      <c r="RLZ157" s="21"/>
      <c r="RMA157" s="21"/>
      <c r="RMB157" s="21"/>
      <c r="RMC157" s="21"/>
      <c r="RMD157" s="21"/>
      <c r="RME157" s="21"/>
      <c r="RMF157" s="21"/>
      <c r="RMG157" s="21"/>
      <c r="RMH157" s="21"/>
      <c r="RMI157" s="21"/>
      <c r="RMJ157" s="21"/>
      <c r="RMK157" s="21"/>
      <c r="RML157" s="21"/>
      <c r="RMM157" s="21"/>
      <c r="RMN157" s="21"/>
      <c r="RMO157" s="21"/>
      <c r="RMP157" s="21"/>
      <c r="RMQ157" s="21"/>
      <c r="RMR157" s="21"/>
      <c r="RMS157" s="21"/>
      <c r="RMT157" s="21"/>
      <c r="RMU157" s="21"/>
      <c r="RMV157" s="21"/>
      <c r="RMW157" s="21"/>
      <c r="RMX157" s="21"/>
      <c r="RMY157" s="21"/>
      <c r="RMZ157" s="21"/>
      <c r="RNA157" s="21"/>
      <c r="RNB157" s="21"/>
      <c r="RNC157" s="21"/>
      <c r="RND157" s="21"/>
      <c r="RNE157" s="21"/>
      <c r="RNF157" s="21"/>
      <c r="RNG157" s="21"/>
      <c r="RNH157" s="21"/>
      <c r="RNI157" s="21"/>
      <c r="RNJ157" s="21"/>
      <c r="RNK157" s="21"/>
      <c r="RNL157" s="21"/>
      <c r="RNM157" s="21"/>
      <c r="RNN157" s="21"/>
      <c r="RNO157" s="21"/>
      <c r="RNP157" s="21"/>
      <c r="RNQ157" s="21"/>
      <c r="RNR157" s="21"/>
      <c r="RNS157" s="21"/>
      <c r="RNT157" s="21"/>
      <c r="RNU157" s="21"/>
      <c r="RNV157" s="21"/>
      <c r="RNW157" s="21"/>
      <c r="RNX157" s="21"/>
      <c r="RNY157" s="21"/>
      <c r="RNZ157" s="21"/>
      <c r="ROA157" s="21"/>
      <c r="ROB157" s="21"/>
      <c r="ROC157" s="21"/>
      <c r="ROD157" s="21"/>
      <c r="ROE157" s="21"/>
      <c r="ROF157" s="21"/>
      <c r="ROG157" s="21"/>
      <c r="ROH157" s="21"/>
      <c r="ROI157" s="21"/>
      <c r="ROJ157" s="21"/>
      <c r="ROK157" s="21"/>
      <c r="ROL157" s="21"/>
      <c r="ROM157" s="21"/>
      <c r="RON157" s="21"/>
      <c r="ROO157" s="21"/>
      <c r="ROP157" s="21"/>
      <c r="ROQ157" s="21"/>
      <c r="ROR157" s="21"/>
      <c r="ROS157" s="21"/>
      <c r="ROT157" s="21"/>
      <c r="ROU157" s="21"/>
      <c r="ROV157" s="21"/>
      <c r="ROW157" s="21"/>
      <c r="ROX157" s="21"/>
      <c r="ROY157" s="21"/>
      <c r="ROZ157" s="21"/>
      <c r="RPA157" s="21"/>
      <c r="RPB157" s="21"/>
      <c r="RPC157" s="21"/>
      <c r="RPD157" s="21"/>
      <c r="RPE157" s="21"/>
      <c r="RPF157" s="21"/>
      <c r="RPG157" s="21"/>
      <c r="RPH157" s="21"/>
      <c r="RPI157" s="21"/>
      <c r="RPJ157" s="21"/>
      <c r="RPK157" s="21"/>
      <c r="RPL157" s="21"/>
      <c r="RPM157" s="21"/>
      <c r="RPN157" s="21"/>
      <c r="RPO157" s="21"/>
      <c r="RPP157" s="21"/>
      <c r="RPQ157" s="21"/>
      <c r="RPR157" s="21"/>
      <c r="RPS157" s="21"/>
      <c r="RPT157" s="21"/>
      <c r="RPU157" s="21"/>
      <c r="RPV157" s="21"/>
      <c r="RPW157" s="21"/>
      <c r="RPX157" s="21"/>
      <c r="RPY157" s="21"/>
      <c r="RPZ157" s="21"/>
      <c r="RQA157" s="21"/>
      <c r="RQB157" s="21"/>
      <c r="RQC157" s="21"/>
      <c r="RQD157" s="21"/>
      <c r="RQE157" s="21"/>
      <c r="RQF157" s="21"/>
      <c r="RQG157" s="21"/>
      <c r="RQH157" s="21"/>
      <c r="RQI157" s="21"/>
      <c r="RQJ157" s="21"/>
      <c r="RQK157" s="21"/>
      <c r="RQL157" s="21"/>
      <c r="RQM157" s="21"/>
      <c r="RQN157" s="21"/>
      <c r="RQO157" s="21"/>
      <c r="RQP157" s="21"/>
      <c r="RQQ157" s="21"/>
      <c r="RQR157" s="21"/>
      <c r="RQS157" s="21"/>
      <c r="RQT157" s="21"/>
      <c r="RQU157" s="21"/>
      <c r="RQV157" s="21"/>
      <c r="RQW157" s="21"/>
      <c r="RQX157" s="21"/>
      <c r="RQY157" s="21"/>
      <c r="RQZ157" s="21"/>
      <c r="RRA157" s="21"/>
      <c r="RRB157" s="21"/>
      <c r="RRC157" s="21"/>
      <c r="RRD157" s="21"/>
      <c r="RRE157" s="21"/>
      <c r="RRF157" s="21"/>
      <c r="RRG157" s="21"/>
      <c r="RRH157" s="21"/>
      <c r="RRI157" s="21"/>
      <c r="RRJ157" s="21"/>
      <c r="RRK157" s="21"/>
      <c r="RRL157" s="21"/>
      <c r="RRM157" s="21"/>
      <c r="RRN157" s="21"/>
      <c r="RRO157" s="21"/>
      <c r="RRP157" s="21"/>
      <c r="RRQ157" s="21"/>
      <c r="RRR157" s="21"/>
      <c r="RRS157" s="21"/>
      <c r="RRT157" s="21"/>
      <c r="RRU157" s="21"/>
      <c r="RRV157" s="21"/>
      <c r="RRW157" s="21"/>
      <c r="RRX157" s="21"/>
      <c r="RRY157" s="21"/>
      <c r="RRZ157" s="21"/>
      <c r="RSA157" s="21"/>
      <c r="RSB157" s="21"/>
      <c r="RSC157" s="21"/>
      <c r="RSD157" s="21"/>
      <c r="RSE157" s="21"/>
      <c r="RSF157" s="21"/>
      <c r="RSG157" s="21"/>
      <c r="RSH157" s="21"/>
      <c r="RSI157" s="21"/>
      <c r="RSJ157" s="21"/>
      <c r="RSK157" s="21"/>
      <c r="RSL157" s="21"/>
      <c r="RSM157" s="21"/>
      <c r="RSN157" s="21"/>
      <c r="RSO157" s="21"/>
      <c r="RSP157" s="21"/>
      <c r="RSQ157" s="21"/>
      <c r="RSR157" s="21"/>
      <c r="RSS157" s="21"/>
      <c r="RST157" s="21"/>
      <c r="RSU157" s="21"/>
      <c r="RSV157" s="21"/>
      <c r="RSW157" s="21"/>
      <c r="RSX157" s="21"/>
      <c r="RSY157" s="21"/>
      <c r="RSZ157" s="21"/>
      <c r="RTA157" s="21"/>
      <c r="RTB157" s="21"/>
      <c r="RTC157" s="21"/>
      <c r="RTD157" s="21"/>
      <c r="RTE157" s="21"/>
      <c r="RTF157" s="21"/>
      <c r="RTG157" s="21"/>
      <c r="RTH157" s="21"/>
      <c r="RTI157" s="21"/>
      <c r="RTJ157" s="21"/>
      <c r="RTK157" s="21"/>
      <c r="RTL157" s="21"/>
      <c r="RTM157" s="21"/>
      <c r="RTN157" s="21"/>
      <c r="RTO157" s="21"/>
      <c r="RTP157" s="21"/>
      <c r="RTQ157" s="21"/>
      <c r="RTR157" s="21"/>
      <c r="RTS157" s="21"/>
      <c r="RTT157" s="21"/>
      <c r="RTU157" s="21"/>
      <c r="RTV157" s="21"/>
      <c r="RTW157" s="21"/>
      <c r="RTX157" s="21"/>
      <c r="RTY157" s="21"/>
      <c r="RTZ157" s="21"/>
      <c r="RUA157" s="21"/>
      <c r="RUB157" s="21"/>
      <c r="RUC157" s="21"/>
      <c r="RUD157" s="21"/>
      <c r="RUE157" s="21"/>
      <c r="RUF157" s="21"/>
      <c r="RUG157" s="21"/>
      <c r="RUH157" s="21"/>
      <c r="RUI157" s="21"/>
      <c r="RUJ157" s="21"/>
      <c r="RUK157" s="21"/>
      <c r="RUL157" s="21"/>
      <c r="RUM157" s="21"/>
      <c r="RUN157" s="21"/>
      <c r="RUO157" s="21"/>
      <c r="RUP157" s="21"/>
      <c r="RUQ157" s="21"/>
      <c r="RUR157" s="21"/>
      <c r="RUS157" s="21"/>
      <c r="RUT157" s="21"/>
      <c r="RUU157" s="21"/>
      <c r="RUV157" s="21"/>
      <c r="RUW157" s="21"/>
      <c r="RUX157" s="21"/>
      <c r="RUY157" s="21"/>
      <c r="RUZ157" s="21"/>
      <c r="RVA157" s="21"/>
      <c r="RVB157" s="21"/>
      <c r="RVC157" s="21"/>
      <c r="RVD157" s="21"/>
      <c r="RVE157" s="21"/>
      <c r="RVF157" s="21"/>
      <c r="RVG157" s="21"/>
      <c r="RVH157" s="21"/>
      <c r="RVI157" s="21"/>
      <c r="RVJ157" s="21"/>
      <c r="RVK157" s="21"/>
      <c r="RVL157" s="21"/>
      <c r="RVM157" s="21"/>
      <c r="RVN157" s="21"/>
      <c r="RVO157" s="21"/>
      <c r="RVP157" s="21"/>
      <c r="RVQ157" s="21"/>
      <c r="RVR157" s="21"/>
      <c r="RVS157" s="21"/>
      <c r="RVT157" s="21"/>
      <c r="RVU157" s="21"/>
      <c r="RVV157" s="21"/>
      <c r="RVW157" s="21"/>
      <c r="RVX157" s="21"/>
      <c r="RVY157" s="21"/>
      <c r="RVZ157" s="21"/>
      <c r="RWA157" s="21"/>
      <c r="RWB157" s="21"/>
      <c r="RWC157" s="21"/>
      <c r="RWD157" s="21"/>
      <c r="RWE157" s="21"/>
      <c r="RWF157" s="21"/>
      <c r="RWG157" s="21"/>
      <c r="RWH157" s="21"/>
      <c r="RWI157" s="21"/>
      <c r="RWJ157" s="21"/>
      <c r="RWK157" s="21"/>
      <c r="RWL157" s="21"/>
      <c r="RWM157" s="21"/>
      <c r="RWN157" s="21"/>
      <c r="RWO157" s="21"/>
      <c r="RWP157" s="21"/>
      <c r="RWQ157" s="21"/>
      <c r="RWR157" s="21"/>
      <c r="RWS157" s="21"/>
      <c r="RWT157" s="21"/>
      <c r="RWU157" s="21"/>
      <c r="RWV157" s="21"/>
      <c r="RWW157" s="21"/>
      <c r="RWX157" s="21"/>
      <c r="RWY157" s="21"/>
      <c r="RWZ157" s="21"/>
      <c r="RXA157" s="21"/>
      <c r="RXB157" s="21"/>
      <c r="RXC157" s="21"/>
      <c r="RXD157" s="21"/>
      <c r="RXE157" s="21"/>
      <c r="RXF157" s="21"/>
      <c r="RXG157" s="21"/>
      <c r="RXH157" s="21"/>
      <c r="RXI157" s="21"/>
      <c r="RXJ157" s="21"/>
      <c r="RXK157" s="21"/>
      <c r="RXL157" s="21"/>
      <c r="RXM157" s="21"/>
      <c r="RXN157" s="21"/>
      <c r="RXO157" s="21"/>
      <c r="RXP157" s="21"/>
      <c r="RXQ157" s="21"/>
      <c r="RXR157" s="21"/>
      <c r="RXS157" s="21"/>
      <c r="RXT157" s="21"/>
      <c r="RXU157" s="21"/>
      <c r="RXV157" s="21"/>
      <c r="RXW157" s="21"/>
      <c r="RXX157" s="21"/>
      <c r="RXY157" s="21"/>
      <c r="RXZ157" s="21"/>
      <c r="RYA157" s="21"/>
      <c r="RYB157" s="21"/>
      <c r="RYC157" s="21"/>
      <c r="RYD157" s="21"/>
      <c r="RYE157" s="21"/>
      <c r="RYF157" s="21"/>
      <c r="RYG157" s="21"/>
      <c r="RYH157" s="21"/>
      <c r="RYI157" s="21"/>
      <c r="RYJ157" s="21"/>
      <c r="RYK157" s="21"/>
      <c r="RYL157" s="21"/>
      <c r="RYM157" s="21"/>
      <c r="RYN157" s="21"/>
      <c r="RYO157" s="21"/>
      <c r="RYP157" s="21"/>
      <c r="RYQ157" s="21"/>
      <c r="RYR157" s="21"/>
      <c r="RYS157" s="21"/>
      <c r="RYT157" s="21"/>
      <c r="RYU157" s="21"/>
      <c r="RYV157" s="21"/>
      <c r="RYW157" s="21"/>
      <c r="RYX157" s="21"/>
      <c r="RYY157" s="21"/>
      <c r="RYZ157" s="21"/>
      <c r="RZA157" s="21"/>
      <c r="RZB157" s="21"/>
      <c r="RZC157" s="21"/>
      <c r="RZD157" s="21"/>
      <c r="RZE157" s="21"/>
      <c r="RZF157" s="21"/>
      <c r="RZG157" s="21"/>
      <c r="RZH157" s="21"/>
      <c r="RZI157" s="21"/>
      <c r="RZJ157" s="21"/>
      <c r="RZK157" s="21"/>
      <c r="RZL157" s="21"/>
      <c r="RZM157" s="21"/>
      <c r="RZN157" s="21"/>
      <c r="RZO157" s="21"/>
      <c r="RZP157" s="21"/>
      <c r="RZQ157" s="21"/>
      <c r="RZR157" s="21"/>
      <c r="RZS157" s="21"/>
      <c r="RZT157" s="21"/>
      <c r="RZU157" s="21"/>
      <c r="RZV157" s="21"/>
      <c r="RZW157" s="21"/>
      <c r="RZX157" s="21"/>
      <c r="RZY157" s="21"/>
      <c r="RZZ157" s="21"/>
      <c r="SAA157" s="21"/>
      <c r="SAB157" s="21"/>
      <c r="SAC157" s="21"/>
      <c r="SAD157" s="21"/>
      <c r="SAE157" s="21"/>
      <c r="SAF157" s="21"/>
      <c r="SAG157" s="21"/>
      <c r="SAH157" s="21"/>
      <c r="SAI157" s="21"/>
      <c r="SAJ157" s="21"/>
      <c r="SAK157" s="21"/>
      <c r="SAL157" s="21"/>
      <c r="SAM157" s="21"/>
      <c r="SAN157" s="21"/>
      <c r="SAO157" s="21"/>
      <c r="SAP157" s="21"/>
      <c r="SAQ157" s="21"/>
      <c r="SAR157" s="21"/>
      <c r="SAS157" s="21"/>
      <c r="SAT157" s="21"/>
      <c r="SAU157" s="21"/>
      <c r="SAV157" s="21"/>
      <c r="SAW157" s="21"/>
      <c r="SAX157" s="21"/>
      <c r="SAY157" s="21"/>
      <c r="SAZ157" s="21"/>
      <c r="SBA157" s="21"/>
      <c r="SBB157" s="21"/>
      <c r="SBC157" s="21"/>
      <c r="SBD157" s="21"/>
      <c r="SBE157" s="21"/>
      <c r="SBF157" s="21"/>
      <c r="SBG157" s="21"/>
      <c r="SBH157" s="21"/>
      <c r="SBI157" s="21"/>
      <c r="SBJ157" s="21"/>
      <c r="SBK157" s="21"/>
      <c r="SBL157" s="21"/>
      <c r="SBM157" s="21"/>
      <c r="SBN157" s="21"/>
      <c r="SBO157" s="21"/>
      <c r="SBP157" s="21"/>
      <c r="SBQ157" s="21"/>
      <c r="SBR157" s="21"/>
      <c r="SBS157" s="21"/>
      <c r="SBT157" s="21"/>
      <c r="SBU157" s="21"/>
      <c r="SBV157" s="21"/>
      <c r="SBW157" s="21"/>
      <c r="SBX157" s="21"/>
      <c r="SBY157" s="21"/>
      <c r="SBZ157" s="21"/>
      <c r="SCA157" s="21"/>
      <c r="SCB157" s="21"/>
      <c r="SCC157" s="21"/>
      <c r="SCD157" s="21"/>
      <c r="SCE157" s="21"/>
      <c r="SCF157" s="21"/>
      <c r="SCG157" s="21"/>
      <c r="SCH157" s="21"/>
      <c r="SCI157" s="21"/>
      <c r="SCJ157" s="21"/>
      <c r="SCK157" s="21"/>
      <c r="SCL157" s="21"/>
      <c r="SCM157" s="21"/>
      <c r="SCN157" s="21"/>
      <c r="SCO157" s="21"/>
      <c r="SCP157" s="21"/>
      <c r="SCQ157" s="21"/>
      <c r="SCR157" s="21"/>
      <c r="SCS157" s="21"/>
      <c r="SCT157" s="21"/>
      <c r="SCU157" s="21"/>
      <c r="SCV157" s="21"/>
      <c r="SCW157" s="21"/>
      <c r="SCX157" s="21"/>
      <c r="SCY157" s="21"/>
      <c r="SCZ157" s="21"/>
      <c r="SDA157" s="21"/>
      <c r="SDB157" s="21"/>
      <c r="SDC157" s="21"/>
      <c r="SDD157" s="21"/>
      <c r="SDE157" s="21"/>
      <c r="SDF157" s="21"/>
      <c r="SDG157" s="21"/>
      <c r="SDH157" s="21"/>
      <c r="SDI157" s="21"/>
      <c r="SDJ157" s="21"/>
      <c r="SDK157" s="21"/>
      <c r="SDL157" s="21"/>
      <c r="SDM157" s="21"/>
      <c r="SDN157" s="21"/>
      <c r="SDO157" s="21"/>
      <c r="SDP157" s="21"/>
      <c r="SDQ157" s="21"/>
      <c r="SDR157" s="21"/>
      <c r="SDS157" s="21"/>
      <c r="SDT157" s="21"/>
      <c r="SDU157" s="21"/>
      <c r="SDV157" s="21"/>
      <c r="SDW157" s="21"/>
      <c r="SDX157" s="21"/>
      <c r="SDY157" s="21"/>
      <c r="SDZ157" s="21"/>
      <c r="SEA157" s="21"/>
      <c r="SEB157" s="21"/>
      <c r="SEC157" s="21"/>
      <c r="SED157" s="21"/>
      <c r="SEE157" s="21"/>
      <c r="SEF157" s="21"/>
      <c r="SEG157" s="21"/>
      <c r="SEH157" s="21"/>
      <c r="SEI157" s="21"/>
      <c r="SEJ157" s="21"/>
      <c r="SEK157" s="21"/>
      <c r="SEL157" s="21"/>
      <c r="SEM157" s="21"/>
      <c r="SEN157" s="21"/>
      <c r="SEO157" s="21"/>
      <c r="SEP157" s="21"/>
      <c r="SEQ157" s="21"/>
      <c r="SER157" s="21"/>
      <c r="SES157" s="21"/>
      <c r="SET157" s="21"/>
      <c r="SEU157" s="21"/>
      <c r="SEV157" s="21"/>
      <c r="SEW157" s="21"/>
      <c r="SEX157" s="21"/>
      <c r="SEY157" s="21"/>
      <c r="SEZ157" s="21"/>
      <c r="SFA157" s="21"/>
      <c r="SFB157" s="21"/>
      <c r="SFC157" s="21"/>
      <c r="SFD157" s="21"/>
      <c r="SFE157" s="21"/>
      <c r="SFF157" s="21"/>
      <c r="SFG157" s="21"/>
      <c r="SFH157" s="21"/>
      <c r="SFI157" s="21"/>
      <c r="SFJ157" s="21"/>
      <c r="SFK157" s="21"/>
      <c r="SFL157" s="21"/>
      <c r="SFM157" s="21"/>
      <c r="SFN157" s="21"/>
      <c r="SFO157" s="21"/>
      <c r="SFP157" s="21"/>
      <c r="SFQ157" s="21"/>
      <c r="SFR157" s="21"/>
      <c r="SFS157" s="21"/>
      <c r="SFT157" s="21"/>
      <c r="SFU157" s="21"/>
      <c r="SFV157" s="21"/>
      <c r="SFW157" s="21"/>
      <c r="SFX157" s="21"/>
      <c r="SFY157" s="21"/>
      <c r="SFZ157" s="21"/>
      <c r="SGA157" s="21"/>
      <c r="SGB157" s="21"/>
      <c r="SGC157" s="21"/>
      <c r="SGD157" s="21"/>
      <c r="SGE157" s="21"/>
      <c r="SGF157" s="21"/>
      <c r="SGG157" s="21"/>
      <c r="SGH157" s="21"/>
      <c r="SGI157" s="21"/>
      <c r="SGJ157" s="21"/>
      <c r="SGK157" s="21"/>
      <c r="SGL157" s="21"/>
      <c r="SGM157" s="21"/>
      <c r="SGN157" s="21"/>
      <c r="SGO157" s="21"/>
      <c r="SGP157" s="21"/>
      <c r="SGQ157" s="21"/>
      <c r="SGR157" s="21"/>
      <c r="SGS157" s="21"/>
      <c r="SGT157" s="21"/>
      <c r="SGU157" s="21"/>
      <c r="SGV157" s="21"/>
      <c r="SGW157" s="21"/>
      <c r="SGX157" s="21"/>
      <c r="SGY157" s="21"/>
      <c r="SGZ157" s="21"/>
      <c r="SHA157" s="21"/>
      <c r="SHB157" s="21"/>
      <c r="SHC157" s="21"/>
      <c r="SHD157" s="21"/>
      <c r="SHE157" s="21"/>
      <c r="SHF157" s="21"/>
      <c r="SHG157" s="21"/>
      <c r="SHH157" s="21"/>
      <c r="SHI157" s="21"/>
      <c r="SHJ157" s="21"/>
      <c r="SHK157" s="21"/>
      <c r="SHL157" s="21"/>
      <c r="SHM157" s="21"/>
      <c r="SHN157" s="21"/>
      <c r="SHO157" s="21"/>
      <c r="SHP157" s="21"/>
      <c r="SHQ157" s="21"/>
      <c r="SHR157" s="21"/>
      <c r="SHS157" s="21"/>
      <c r="SHT157" s="21"/>
      <c r="SHU157" s="21"/>
      <c r="SHV157" s="21"/>
      <c r="SHW157" s="21"/>
      <c r="SHX157" s="21"/>
      <c r="SHY157" s="21"/>
      <c r="SHZ157" s="21"/>
      <c r="SIA157" s="21"/>
      <c r="SIB157" s="21"/>
      <c r="SIC157" s="21"/>
      <c r="SID157" s="21"/>
      <c r="SIE157" s="21"/>
      <c r="SIF157" s="21"/>
      <c r="SIG157" s="21"/>
      <c r="SIH157" s="21"/>
      <c r="SII157" s="21"/>
      <c r="SIJ157" s="21"/>
      <c r="SIK157" s="21"/>
      <c r="SIL157" s="21"/>
      <c r="SIM157" s="21"/>
      <c r="SIN157" s="21"/>
      <c r="SIO157" s="21"/>
      <c r="SIP157" s="21"/>
      <c r="SIQ157" s="21"/>
      <c r="SIR157" s="21"/>
      <c r="SIS157" s="21"/>
      <c r="SIT157" s="21"/>
      <c r="SIU157" s="21"/>
      <c r="SIV157" s="21"/>
      <c r="SIW157" s="21"/>
      <c r="SIX157" s="21"/>
      <c r="SIY157" s="21"/>
      <c r="SIZ157" s="21"/>
      <c r="SJA157" s="21"/>
      <c r="SJB157" s="21"/>
      <c r="SJC157" s="21"/>
      <c r="SJD157" s="21"/>
      <c r="SJE157" s="21"/>
      <c r="SJF157" s="21"/>
      <c r="SJG157" s="21"/>
      <c r="SJH157" s="21"/>
      <c r="SJI157" s="21"/>
      <c r="SJJ157" s="21"/>
      <c r="SJK157" s="21"/>
      <c r="SJL157" s="21"/>
      <c r="SJM157" s="21"/>
      <c r="SJN157" s="21"/>
      <c r="SJO157" s="21"/>
      <c r="SJP157" s="21"/>
      <c r="SJQ157" s="21"/>
      <c r="SJR157" s="21"/>
      <c r="SJS157" s="21"/>
      <c r="SJT157" s="21"/>
      <c r="SJU157" s="21"/>
      <c r="SJV157" s="21"/>
      <c r="SJW157" s="21"/>
      <c r="SJX157" s="21"/>
      <c r="SJY157" s="21"/>
      <c r="SJZ157" s="21"/>
      <c r="SKA157" s="21"/>
      <c r="SKB157" s="21"/>
      <c r="SKC157" s="21"/>
      <c r="SKD157" s="21"/>
      <c r="SKE157" s="21"/>
      <c r="SKF157" s="21"/>
      <c r="SKG157" s="21"/>
      <c r="SKH157" s="21"/>
      <c r="SKI157" s="21"/>
      <c r="SKJ157" s="21"/>
      <c r="SKK157" s="21"/>
      <c r="SKL157" s="21"/>
      <c r="SKM157" s="21"/>
      <c r="SKN157" s="21"/>
      <c r="SKO157" s="21"/>
      <c r="SKP157" s="21"/>
      <c r="SKQ157" s="21"/>
      <c r="SKR157" s="21"/>
      <c r="SKS157" s="21"/>
      <c r="SKT157" s="21"/>
      <c r="SKU157" s="21"/>
      <c r="SKV157" s="21"/>
      <c r="SKW157" s="21"/>
      <c r="SKX157" s="21"/>
      <c r="SKY157" s="21"/>
      <c r="SKZ157" s="21"/>
      <c r="SLA157" s="21"/>
      <c r="SLB157" s="21"/>
      <c r="SLC157" s="21"/>
      <c r="SLD157" s="21"/>
      <c r="SLE157" s="21"/>
      <c r="SLF157" s="21"/>
      <c r="SLG157" s="21"/>
      <c r="SLH157" s="21"/>
      <c r="SLI157" s="21"/>
      <c r="SLJ157" s="21"/>
      <c r="SLK157" s="21"/>
      <c r="SLL157" s="21"/>
      <c r="SLM157" s="21"/>
      <c r="SLN157" s="21"/>
      <c r="SLO157" s="21"/>
      <c r="SLP157" s="21"/>
      <c r="SLQ157" s="21"/>
      <c r="SLR157" s="21"/>
      <c r="SLS157" s="21"/>
      <c r="SLT157" s="21"/>
      <c r="SLU157" s="21"/>
      <c r="SLV157" s="21"/>
      <c r="SLW157" s="21"/>
      <c r="SLX157" s="21"/>
      <c r="SLY157" s="21"/>
      <c r="SLZ157" s="21"/>
      <c r="SMA157" s="21"/>
      <c r="SMB157" s="21"/>
      <c r="SMC157" s="21"/>
      <c r="SMD157" s="21"/>
      <c r="SME157" s="21"/>
      <c r="SMF157" s="21"/>
      <c r="SMG157" s="21"/>
      <c r="SMH157" s="21"/>
      <c r="SMI157" s="21"/>
      <c r="SMJ157" s="21"/>
      <c r="SMK157" s="21"/>
      <c r="SML157" s="21"/>
      <c r="SMM157" s="21"/>
      <c r="SMN157" s="21"/>
      <c r="SMO157" s="21"/>
      <c r="SMP157" s="21"/>
      <c r="SMQ157" s="21"/>
      <c r="SMR157" s="21"/>
      <c r="SMS157" s="21"/>
      <c r="SMT157" s="21"/>
      <c r="SMU157" s="21"/>
      <c r="SMV157" s="21"/>
      <c r="SMW157" s="21"/>
      <c r="SMX157" s="21"/>
      <c r="SMY157" s="21"/>
      <c r="SMZ157" s="21"/>
      <c r="SNA157" s="21"/>
      <c r="SNB157" s="21"/>
      <c r="SNC157" s="21"/>
      <c r="SND157" s="21"/>
      <c r="SNE157" s="21"/>
      <c r="SNF157" s="21"/>
      <c r="SNG157" s="21"/>
      <c r="SNH157" s="21"/>
      <c r="SNI157" s="21"/>
      <c r="SNJ157" s="21"/>
      <c r="SNK157" s="21"/>
      <c r="SNL157" s="21"/>
      <c r="SNM157" s="21"/>
      <c r="SNN157" s="21"/>
      <c r="SNO157" s="21"/>
      <c r="SNP157" s="21"/>
      <c r="SNQ157" s="21"/>
      <c r="SNR157" s="21"/>
      <c r="SNS157" s="21"/>
      <c r="SNT157" s="21"/>
      <c r="SNU157" s="21"/>
      <c r="SNV157" s="21"/>
      <c r="SNW157" s="21"/>
      <c r="SNX157" s="21"/>
      <c r="SNY157" s="21"/>
      <c r="SNZ157" s="21"/>
      <c r="SOA157" s="21"/>
      <c r="SOB157" s="21"/>
      <c r="SOC157" s="21"/>
      <c r="SOD157" s="21"/>
      <c r="SOE157" s="21"/>
      <c r="SOF157" s="21"/>
      <c r="SOG157" s="21"/>
      <c r="SOH157" s="21"/>
      <c r="SOI157" s="21"/>
      <c r="SOJ157" s="21"/>
      <c r="SOK157" s="21"/>
      <c r="SOL157" s="21"/>
      <c r="SOM157" s="21"/>
      <c r="SON157" s="21"/>
      <c r="SOO157" s="21"/>
      <c r="SOP157" s="21"/>
      <c r="SOQ157" s="21"/>
      <c r="SOR157" s="21"/>
      <c r="SOS157" s="21"/>
      <c r="SOT157" s="21"/>
      <c r="SOU157" s="21"/>
      <c r="SOV157" s="21"/>
      <c r="SOW157" s="21"/>
      <c r="SOX157" s="21"/>
      <c r="SOY157" s="21"/>
      <c r="SOZ157" s="21"/>
      <c r="SPA157" s="21"/>
      <c r="SPB157" s="21"/>
      <c r="SPC157" s="21"/>
      <c r="SPD157" s="21"/>
      <c r="SPE157" s="21"/>
      <c r="SPF157" s="21"/>
      <c r="SPG157" s="21"/>
      <c r="SPH157" s="21"/>
      <c r="SPI157" s="21"/>
      <c r="SPJ157" s="21"/>
      <c r="SPK157" s="21"/>
      <c r="SPL157" s="21"/>
      <c r="SPM157" s="21"/>
      <c r="SPN157" s="21"/>
      <c r="SPO157" s="21"/>
      <c r="SPP157" s="21"/>
      <c r="SPQ157" s="21"/>
      <c r="SPR157" s="21"/>
      <c r="SPS157" s="21"/>
      <c r="SPT157" s="21"/>
      <c r="SPU157" s="21"/>
      <c r="SPV157" s="21"/>
      <c r="SPW157" s="21"/>
      <c r="SPX157" s="21"/>
      <c r="SPY157" s="21"/>
      <c r="SPZ157" s="21"/>
      <c r="SQA157" s="21"/>
      <c r="SQB157" s="21"/>
      <c r="SQC157" s="21"/>
      <c r="SQD157" s="21"/>
      <c r="SQE157" s="21"/>
      <c r="SQF157" s="21"/>
      <c r="SQG157" s="21"/>
      <c r="SQH157" s="21"/>
      <c r="SQI157" s="21"/>
      <c r="SQJ157" s="21"/>
      <c r="SQK157" s="21"/>
      <c r="SQL157" s="21"/>
      <c r="SQM157" s="21"/>
      <c r="SQN157" s="21"/>
      <c r="SQO157" s="21"/>
      <c r="SQP157" s="21"/>
      <c r="SQQ157" s="21"/>
      <c r="SQR157" s="21"/>
      <c r="SQS157" s="21"/>
      <c r="SQT157" s="21"/>
      <c r="SQU157" s="21"/>
      <c r="SQV157" s="21"/>
      <c r="SQW157" s="21"/>
      <c r="SQX157" s="21"/>
      <c r="SQY157" s="21"/>
      <c r="SQZ157" s="21"/>
      <c r="SRA157" s="21"/>
      <c r="SRB157" s="21"/>
      <c r="SRC157" s="21"/>
      <c r="SRD157" s="21"/>
      <c r="SRE157" s="21"/>
      <c r="SRF157" s="21"/>
      <c r="SRG157" s="21"/>
      <c r="SRH157" s="21"/>
      <c r="SRI157" s="21"/>
      <c r="SRJ157" s="21"/>
      <c r="SRK157" s="21"/>
      <c r="SRL157" s="21"/>
      <c r="SRM157" s="21"/>
      <c r="SRN157" s="21"/>
      <c r="SRO157" s="21"/>
      <c r="SRP157" s="21"/>
      <c r="SRQ157" s="21"/>
      <c r="SRR157" s="21"/>
      <c r="SRS157" s="21"/>
      <c r="SRT157" s="21"/>
      <c r="SRU157" s="21"/>
      <c r="SRV157" s="21"/>
      <c r="SRW157" s="21"/>
      <c r="SRX157" s="21"/>
      <c r="SRY157" s="21"/>
      <c r="SRZ157" s="21"/>
      <c r="SSA157" s="21"/>
      <c r="SSB157" s="21"/>
      <c r="SSC157" s="21"/>
      <c r="SSD157" s="21"/>
      <c r="SSE157" s="21"/>
      <c r="SSF157" s="21"/>
      <c r="SSG157" s="21"/>
      <c r="SSH157" s="21"/>
      <c r="SSI157" s="21"/>
      <c r="SSJ157" s="21"/>
      <c r="SSK157" s="21"/>
      <c r="SSL157" s="21"/>
      <c r="SSM157" s="21"/>
      <c r="SSN157" s="21"/>
      <c r="SSO157" s="21"/>
      <c r="SSP157" s="21"/>
      <c r="SSQ157" s="21"/>
      <c r="SSR157" s="21"/>
      <c r="SSS157" s="21"/>
      <c r="SST157" s="21"/>
      <c r="SSU157" s="21"/>
      <c r="SSV157" s="21"/>
      <c r="SSW157" s="21"/>
      <c r="SSX157" s="21"/>
      <c r="SSY157" s="21"/>
      <c r="SSZ157" s="21"/>
      <c r="STA157" s="21"/>
      <c r="STB157" s="21"/>
      <c r="STC157" s="21"/>
      <c r="STD157" s="21"/>
      <c r="STE157" s="21"/>
      <c r="STF157" s="21"/>
      <c r="STG157" s="21"/>
      <c r="STH157" s="21"/>
      <c r="STI157" s="21"/>
      <c r="STJ157" s="21"/>
      <c r="STK157" s="21"/>
      <c r="STL157" s="21"/>
      <c r="STM157" s="21"/>
      <c r="STN157" s="21"/>
      <c r="STO157" s="21"/>
      <c r="STP157" s="21"/>
      <c r="STQ157" s="21"/>
      <c r="STR157" s="21"/>
      <c r="STS157" s="21"/>
      <c r="STT157" s="21"/>
      <c r="STU157" s="21"/>
      <c r="STV157" s="21"/>
      <c r="STW157" s="21"/>
      <c r="STX157" s="21"/>
      <c r="STY157" s="21"/>
      <c r="STZ157" s="21"/>
      <c r="SUA157" s="21"/>
      <c r="SUB157" s="21"/>
      <c r="SUC157" s="21"/>
      <c r="SUD157" s="21"/>
      <c r="SUE157" s="21"/>
      <c r="SUF157" s="21"/>
      <c r="SUG157" s="21"/>
      <c r="SUH157" s="21"/>
      <c r="SUI157" s="21"/>
      <c r="SUJ157" s="21"/>
      <c r="SUK157" s="21"/>
      <c r="SUL157" s="21"/>
      <c r="SUM157" s="21"/>
      <c r="SUN157" s="21"/>
      <c r="SUO157" s="21"/>
      <c r="SUP157" s="21"/>
      <c r="SUQ157" s="21"/>
      <c r="SUR157" s="21"/>
      <c r="SUS157" s="21"/>
      <c r="SUT157" s="21"/>
      <c r="SUU157" s="21"/>
      <c r="SUV157" s="21"/>
      <c r="SUW157" s="21"/>
      <c r="SUX157" s="21"/>
      <c r="SUY157" s="21"/>
      <c r="SUZ157" s="21"/>
      <c r="SVA157" s="21"/>
      <c r="SVB157" s="21"/>
      <c r="SVC157" s="21"/>
      <c r="SVD157" s="21"/>
      <c r="SVE157" s="21"/>
      <c r="SVF157" s="21"/>
      <c r="SVG157" s="21"/>
      <c r="SVH157" s="21"/>
      <c r="SVI157" s="21"/>
      <c r="SVJ157" s="21"/>
      <c r="SVK157" s="21"/>
      <c r="SVL157" s="21"/>
      <c r="SVM157" s="21"/>
      <c r="SVN157" s="21"/>
      <c r="SVO157" s="21"/>
      <c r="SVP157" s="21"/>
      <c r="SVQ157" s="21"/>
      <c r="SVR157" s="21"/>
      <c r="SVS157" s="21"/>
      <c r="SVT157" s="21"/>
      <c r="SVU157" s="21"/>
      <c r="SVV157" s="21"/>
      <c r="SVW157" s="21"/>
      <c r="SVX157" s="21"/>
      <c r="SVY157" s="21"/>
      <c r="SVZ157" s="21"/>
      <c r="SWA157" s="21"/>
      <c r="SWB157" s="21"/>
      <c r="SWC157" s="21"/>
      <c r="SWD157" s="21"/>
      <c r="SWE157" s="21"/>
      <c r="SWF157" s="21"/>
      <c r="SWG157" s="21"/>
      <c r="SWH157" s="21"/>
      <c r="SWI157" s="21"/>
      <c r="SWJ157" s="21"/>
      <c r="SWK157" s="21"/>
      <c r="SWL157" s="21"/>
      <c r="SWM157" s="21"/>
      <c r="SWN157" s="21"/>
      <c r="SWO157" s="21"/>
      <c r="SWP157" s="21"/>
      <c r="SWQ157" s="21"/>
      <c r="SWR157" s="21"/>
      <c r="SWS157" s="21"/>
      <c r="SWT157" s="21"/>
      <c r="SWU157" s="21"/>
      <c r="SWV157" s="21"/>
      <c r="SWW157" s="21"/>
      <c r="SWX157" s="21"/>
      <c r="SWY157" s="21"/>
      <c r="SWZ157" s="21"/>
      <c r="SXA157" s="21"/>
      <c r="SXB157" s="21"/>
      <c r="SXC157" s="21"/>
      <c r="SXD157" s="21"/>
      <c r="SXE157" s="21"/>
      <c r="SXF157" s="21"/>
      <c r="SXG157" s="21"/>
      <c r="SXH157" s="21"/>
      <c r="SXI157" s="21"/>
      <c r="SXJ157" s="21"/>
      <c r="SXK157" s="21"/>
      <c r="SXL157" s="21"/>
      <c r="SXM157" s="21"/>
      <c r="SXN157" s="21"/>
      <c r="SXO157" s="21"/>
      <c r="SXP157" s="21"/>
      <c r="SXQ157" s="21"/>
      <c r="SXR157" s="21"/>
      <c r="SXS157" s="21"/>
      <c r="SXT157" s="21"/>
      <c r="SXU157" s="21"/>
      <c r="SXV157" s="21"/>
      <c r="SXW157" s="21"/>
      <c r="SXX157" s="21"/>
      <c r="SXY157" s="21"/>
      <c r="SXZ157" s="21"/>
      <c r="SYA157" s="21"/>
      <c r="SYB157" s="21"/>
      <c r="SYC157" s="21"/>
      <c r="SYD157" s="21"/>
      <c r="SYE157" s="21"/>
      <c r="SYF157" s="21"/>
      <c r="SYG157" s="21"/>
      <c r="SYH157" s="21"/>
      <c r="SYI157" s="21"/>
      <c r="SYJ157" s="21"/>
      <c r="SYK157" s="21"/>
      <c r="SYL157" s="21"/>
      <c r="SYM157" s="21"/>
      <c r="SYN157" s="21"/>
      <c r="SYO157" s="21"/>
      <c r="SYP157" s="21"/>
      <c r="SYQ157" s="21"/>
      <c r="SYR157" s="21"/>
      <c r="SYS157" s="21"/>
      <c r="SYT157" s="21"/>
      <c r="SYU157" s="21"/>
      <c r="SYV157" s="21"/>
      <c r="SYW157" s="21"/>
      <c r="SYX157" s="21"/>
      <c r="SYY157" s="21"/>
      <c r="SYZ157" s="21"/>
      <c r="SZA157" s="21"/>
      <c r="SZB157" s="21"/>
      <c r="SZC157" s="21"/>
      <c r="SZD157" s="21"/>
      <c r="SZE157" s="21"/>
      <c r="SZF157" s="21"/>
      <c r="SZG157" s="21"/>
      <c r="SZH157" s="21"/>
      <c r="SZI157" s="21"/>
      <c r="SZJ157" s="21"/>
      <c r="SZK157" s="21"/>
      <c r="SZL157" s="21"/>
      <c r="SZM157" s="21"/>
      <c r="SZN157" s="21"/>
      <c r="SZO157" s="21"/>
      <c r="SZP157" s="21"/>
      <c r="SZQ157" s="21"/>
      <c r="SZR157" s="21"/>
      <c r="SZS157" s="21"/>
      <c r="SZT157" s="21"/>
      <c r="SZU157" s="21"/>
      <c r="SZV157" s="21"/>
      <c r="SZW157" s="21"/>
      <c r="SZX157" s="21"/>
      <c r="SZY157" s="21"/>
      <c r="SZZ157" s="21"/>
      <c r="TAA157" s="21"/>
      <c r="TAB157" s="21"/>
      <c r="TAC157" s="21"/>
      <c r="TAD157" s="21"/>
      <c r="TAE157" s="21"/>
      <c r="TAF157" s="21"/>
      <c r="TAG157" s="21"/>
      <c r="TAH157" s="21"/>
      <c r="TAI157" s="21"/>
      <c r="TAJ157" s="21"/>
      <c r="TAK157" s="21"/>
      <c r="TAL157" s="21"/>
      <c r="TAM157" s="21"/>
      <c r="TAN157" s="21"/>
      <c r="TAO157" s="21"/>
      <c r="TAP157" s="21"/>
      <c r="TAQ157" s="21"/>
      <c r="TAR157" s="21"/>
      <c r="TAS157" s="21"/>
      <c r="TAT157" s="21"/>
      <c r="TAU157" s="21"/>
      <c r="TAV157" s="21"/>
      <c r="TAW157" s="21"/>
      <c r="TAX157" s="21"/>
      <c r="TAY157" s="21"/>
      <c r="TAZ157" s="21"/>
      <c r="TBA157" s="21"/>
      <c r="TBB157" s="21"/>
      <c r="TBC157" s="21"/>
      <c r="TBD157" s="21"/>
      <c r="TBE157" s="21"/>
      <c r="TBF157" s="21"/>
      <c r="TBG157" s="21"/>
      <c r="TBH157" s="21"/>
      <c r="TBI157" s="21"/>
      <c r="TBJ157" s="21"/>
      <c r="TBK157" s="21"/>
      <c r="TBL157" s="21"/>
      <c r="TBM157" s="21"/>
      <c r="TBN157" s="21"/>
      <c r="TBO157" s="21"/>
      <c r="TBP157" s="21"/>
      <c r="TBQ157" s="21"/>
      <c r="TBR157" s="21"/>
      <c r="TBS157" s="21"/>
      <c r="TBT157" s="21"/>
      <c r="TBU157" s="21"/>
      <c r="TBV157" s="21"/>
      <c r="TBW157" s="21"/>
      <c r="TBX157" s="21"/>
      <c r="TBY157" s="21"/>
      <c r="TBZ157" s="21"/>
      <c r="TCA157" s="21"/>
      <c r="TCB157" s="21"/>
      <c r="TCC157" s="21"/>
      <c r="TCD157" s="21"/>
      <c r="TCE157" s="21"/>
      <c r="TCF157" s="21"/>
      <c r="TCG157" s="21"/>
      <c r="TCH157" s="21"/>
      <c r="TCI157" s="21"/>
      <c r="TCJ157" s="21"/>
      <c r="TCK157" s="21"/>
      <c r="TCL157" s="21"/>
      <c r="TCM157" s="21"/>
      <c r="TCN157" s="21"/>
      <c r="TCO157" s="21"/>
      <c r="TCP157" s="21"/>
      <c r="TCQ157" s="21"/>
      <c r="TCR157" s="21"/>
      <c r="TCS157" s="21"/>
      <c r="TCT157" s="21"/>
      <c r="TCU157" s="21"/>
      <c r="TCV157" s="21"/>
      <c r="TCW157" s="21"/>
      <c r="TCX157" s="21"/>
      <c r="TCY157" s="21"/>
      <c r="TCZ157" s="21"/>
      <c r="TDA157" s="21"/>
      <c r="TDB157" s="21"/>
      <c r="TDC157" s="21"/>
      <c r="TDD157" s="21"/>
      <c r="TDE157" s="21"/>
      <c r="TDF157" s="21"/>
      <c r="TDG157" s="21"/>
      <c r="TDH157" s="21"/>
      <c r="TDI157" s="21"/>
      <c r="TDJ157" s="21"/>
      <c r="TDK157" s="21"/>
      <c r="TDL157" s="21"/>
      <c r="TDM157" s="21"/>
      <c r="TDN157" s="21"/>
      <c r="TDO157" s="21"/>
      <c r="TDP157" s="21"/>
      <c r="TDQ157" s="21"/>
      <c r="TDR157" s="21"/>
      <c r="TDS157" s="21"/>
      <c r="TDT157" s="21"/>
      <c r="TDU157" s="21"/>
      <c r="TDV157" s="21"/>
      <c r="TDW157" s="21"/>
      <c r="TDX157" s="21"/>
      <c r="TDY157" s="21"/>
      <c r="TDZ157" s="21"/>
      <c r="TEA157" s="21"/>
      <c r="TEB157" s="21"/>
      <c r="TEC157" s="21"/>
      <c r="TED157" s="21"/>
      <c r="TEE157" s="21"/>
      <c r="TEF157" s="21"/>
      <c r="TEG157" s="21"/>
      <c r="TEH157" s="21"/>
      <c r="TEI157" s="21"/>
      <c r="TEJ157" s="21"/>
      <c r="TEK157" s="21"/>
      <c r="TEL157" s="21"/>
      <c r="TEM157" s="21"/>
      <c r="TEN157" s="21"/>
      <c r="TEO157" s="21"/>
      <c r="TEP157" s="21"/>
      <c r="TEQ157" s="21"/>
      <c r="TER157" s="21"/>
      <c r="TES157" s="21"/>
      <c r="TET157" s="21"/>
      <c r="TEU157" s="21"/>
      <c r="TEV157" s="21"/>
      <c r="TEW157" s="21"/>
      <c r="TEX157" s="21"/>
      <c r="TEY157" s="21"/>
      <c r="TEZ157" s="21"/>
      <c r="TFA157" s="21"/>
      <c r="TFB157" s="21"/>
      <c r="TFC157" s="21"/>
      <c r="TFD157" s="21"/>
      <c r="TFE157" s="21"/>
      <c r="TFF157" s="21"/>
      <c r="TFG157" s="21"/>
      <c r="TFH157" s="21"/>
      <c r="TFI157" s="21"/>
      <c r="TFJ157" s="21"/>
      <c r="TFK157" s="21"/>
      <c r="TFL157" s="21"/>
      <c r="TFM157" s="21"/>
      <c r="TFN157" s="21"/>
      <c r="TFO157" s="21"/>
      <c r="TFP157" s="21"/>
      <c r="TFQ157" s="21"/>
      <c r="TFR157" s="21"/>
      <c r="TFS157" s="21"/>
      <c r="TFT157" s="21"/>
      <c r="TFU157" s="21"/>
      <c r="TFV157" s="21"/>
      <c r="TFW157" s="21"/>
      <c r="TFX157" s="21"/>
      <c r="TFY157" s="21"/>
      <c r="TFZ157" s="21"/>
      <c r="TGA157" s="21"/>
      <c r="TGB157" s="21"/>
      <c r="TGC157" s="21"/>
      <c r="TGD157" s="21"/>
      <c r="TGE157" s="21"/>
      <c r="TGF157" s="21"/>
      <c r="TGG157" s="21"/>
      <c r="TGH157" s="21"/>
      <c r="TGI157" s="21"/>
      <c r="TGJ157" s="21"/>
      <c r="TGK157" s="21"/>
      <c r="TGL157" s="21"/>
      <c r="TGM157" s="21"/>
      <c r="TGN157" s="21"/>
      <c r="TGO157" s="21"/>
      <c r="TGP157" s="21"/>
      <c r="TGQ157" s="21"/>
      <c r="TGR157" s="21"/>
      <c r="TGS157" s="21"/>
      <c r="TGT157" s="21"/>
      <c r="TGU157" s="21"/>
      <c r="TGV157" s="21"/>
      <c r="TGW157" s="21"/>
      <c r="TGX157" s="21"/>
      <c r="TGY157" s="21"/>
      <c r="TGZ157" s="21"/>
      <c r="THA157" s="21"/>
      <c r="THB157" s="21"/>
      <c r="THC157" s="21"/>
      <c r="THD157" s="21"/>
      <c r="THE157" s="21"/>
      <c r="THF157" s="21"/>
      <c r="THG157" s="21"/>
      <c r="THH157" s="21"/>
      <c r="THI157" s="21"/>
      <c r="THJ157" s="21"/>
      <c r="THK157" s="21"/>
      <c r="THL157" s="21"/>
      <c r="THM157" s="21"/>
      <c r="THN157" s="21"/>
      <c r="THO157" s="21"/>
      <c r="THP157" s="21"/>
      <c r="THQ157" s="21"/>
      <c r="THR157" s="21"/>
      <c r="THS157" s="21"/>
      <c r="THT157" s="21"/>
      <c r="THU157" s="21"/>
      <c r="THV157" s="21"/>
      <c r="THW157" s="21"/>
      <c r="THX157" s="21"/>
      <c r="THY157" s="21"/>
      <c r="THZ157" s="21"/>
      <c r="TIA157" s="21"/>
      <c r="TIB157" s="21"/>
      <c r="TIC157" s="21"/>
      <c r="TID157" s="21"/>
      <c r="TIE157" s="21"/>
      <c r="TIF157" s="21"/>
      <c r="TIG157" s="21"/>
      <c r="TIH157" s="21"/>
      <c r="TII157" s="21"/>
      <c r="TIJ157" s="21"/>
      <c r="TIK157" s="21"/>
      <c r="TIL157" s="21"/>
      <c r="TIM157" s="21"/>
      <c r="TIN157" s="21"/>
      <c r="TIO157" s="21"/>
      <c r="TIP157" s="21"/>
      <c r="TIQ157" s="21"/>
      <c r="TIR157" s="21"/>
      <c r="TIS157" s="21"/>
      <c r="TIT157" s="21"/>
      <c r="TIU157" s="21"/>
      <c r="TIV157" s="21"/>
      <c r="TIW157" s="21"/>
      <c r="TIX157" s="21"/>
      <c r="TIY157" s="21"/>
      <c r="TIZ157" s="21"/>
      <c r="TJA157" s="21"/>
      <c r="TJB157" s="21"/>
      <c r="TJC157" s="21"/>
      <c r="TJD157" s="21"/>
      <c r="TJE157" s="21"/>
      <c r="TJF157" s="21"/>
      <c r="TJG157" s="21"/>
      <c r="TJH157" s="21"/>
      <c r="TJI157" s="21"/>
      <c r="TJJ157" s="21"/>
      <c r="TJK157" s="21"/>
      <c r="TJL157" s="21"/>
      <c r="TJM157" s="21"/>
      <c r="TJN157" s="21"/>
      <c r="TJO157" s="21"/>
      <c r="TJP157" s="21"/>
      <c r="TJQ157" s="21"/>
      <c r="TJR157" s="21"/>
      <c r="TJS157" s="21"/>
      <c r="TJT157" s="21"/>
      <c r="TJU157" s="21"/>
      <c r="TJV157" s="21"/>
      <c r="TJW157" s="21"/>
      <c r="TJX157" s="21"/>
      <c r="TJY157" s="21"/>
      <c r="TJZ157" s="21"/>
      <c r="TKA157" s="21"/>
      <c r="TKB157" s="21"/>
      <c r="TKC157" s="21"/>
      <c r="TKD157" s="21"/>
      <c r="TKE157" s="21"/>
      <c r="TKF157" s="21"/>
      <c r="TKG157" s="21"/>
      <c r="TKH157" s="21"/>
      <c r="TKI157" s="21"/>
      <c r="TKJ157" s="21"/>
      <c r="TKK157" s="21"/>
      <c r="TKL157" s="21"/>
      <c r="TKM157" s="21"/>
      <c r="TKN157" s="21"/>
      <c r="TKO157" s="21"/>
      <c r="TKP157" s="21"/>
      <c r="TKQ157" s="21"/>
      <c r="TKR157" s="21"/>
      <c r="TKS157" s="21"/>
      <c r="TKT157" s="21"/>
      <c r="TKU157" s="21"/>
      <c r="TKV157" s="21"/>
      <c r="TKW157" s="21"/>
      <c r="TKX157" s="21"/>
      <c r="TKY157" s="21"/>
      <c r="TKZ157" s="21"/>
      <c r="TLA157" s="21"/>
      <c r="TLB157" s="21"/>
      <c r="TLC157" s="21"/>
      <c r="TLD157" s="21"/>
      <c r="TLE157" s="21"/>
      <c r="TLF157" s="21"/>
      <c r="TLG157" s="21"/>
      <c r="TLH157" s="21"/>
      <c r="TLI157" s="21"/>
      <c r="TLJ157" s="21"/>
      <c r="TLK157" s="21"/>
      <c r="TLL157" s="21"/>
      <c r="TLM157" s="21"/>
      <c r="TLN157" s="21"/>
      <c r="TLO157" s="21"/>
      <c r="TLP157" s="21"/>
      <c r="TLQ157" s="21"/>
      <c r="TLR157" s="21"/>
      <c r="TLS157" s="21"/>
      <c r="TLT157" s="21"/>
      <c r="TLU157" s="21"/>
      <c r="TLV157" s="21"/>
      <c r="TLW157" s="21"/>
      <c r="TLX157" s="21"/>
      <c r="TLY157" s="21"/>
      <c r="TLZ157" s="21"/>
      <c r="TMA157" s="21"/>
      <c r="TMB157" s="21"/>
      <c r="TMC157" s="21"/>
      <c r="TMD157" s="21"/>
      <c r="TME157" s="21"/>
      <c r="TMF157" s="21"/>
      <c r="TMG157" s="21"/>
      <c r="TMH157" s="21"/>
      <c r="TMI157" s="21"/>
      <c r="TMJ157" s="21"/>
      <c r="TMK157" s="21"/>
      <c r="TML157" s="21"/>
      <c r="TMM157" s="21"/>
      <c r="TMN157" s="21"/>
      <c r="TMO157" s="21"/>
      <c r="TMP157" s="21"/>
      <c r="TMQ157" s="21"/>
      <c r="TMR157" s="21"/>
      <c r="TMS157" s="21"/>
      <c r="TMT157" s="21"/>
      <c r="TMU157" s="21"/>
      <c r="TMV157" s="21"/>
      <c r="TMW157" s="21"/>
      <c r="TMX157" s="21"/>
      <c r="TMY157" s="21"/>
      <c r="TMZ157" s="21"/>
      <c r="TNA157" s="21"/>
      <c r="TNB157" s="21"/>
      <c r="TNC157" s="21"/>
      <c r="TND157" s="21"/>
      <c r="TNE157" s="21"/>
      <c r="TNF157" s="21"/>
      <c r="TNG157" s="21"/>
      <c r="TNH157" s="21"/>
      <c r="TNI157" s="21"/>
      <c r="TNJ157" s="21"/>
      <c r="TNK157" s="21"/>
      <c r="TNL157" s="21"/>
      <c r="TNM157" s="21"/>
      <c r="TNN157" s="21"/>
      <c r="TNO157" s="21"/>
      <c r="TNP157" s="21"/>
      <c r="TNQ157" s="21"/>
      <c r="TNR157" s="21"/>
      <c r="TNS157" s="21"/>
      <c r="TNT157" s="21"/>
      <c r="TNU157" s="21"/>
      <c r="TNV157" s="21"/>
      <c r="TNW157" s="21"/>
      <c r="TNX157" s="21"/>
      <c r="TNY157" s="21"/>
      <c r="TNZ157" s="21"/>
      <c r="TOA157" s="21"/>
      <c r="TOB157" s="21"/>
      <c r="TOC157" s="21"/>
      <c r="TOD157" s="21"/>
      <c r="TOE157" s="21"/>
      <c r="TOF157" s="21"/>
      <c r="TOG157" s="21"/>
      <c r="TOH157" s="21"/>
      <c r="TOI157" s="21"/>
      <c r="TOJ157" s="21"/>
      <c r="TOK157" s="21"/>
      <c r="TOL157" s="21"/>
      <c r="TOM157" s="21"/>
      <c r="TON157" s="21"/>
      <c r="TOO157" s="21"/>
      <c r="TOP157" s="21"/>
      <c r="TOQ157" s="21"/>
      <c r="TOR157" s="21"/>
      <c r="TOS157" s="21"/>
      <c r="TOT157" s="21"/>
      <c r="TOU157" s="21"/>
      <c r="TOV157" s="21"/>
      <c r="TOW157" s="21"/>
      <c r="TOX157" s="21"/>
      <c r="TOY157" s="21"/>
      <c r="TOZ157" s="21"/>
      <c r="TPA157" s="21"/>
      <c r="TPB157" s="21"/>
      <c r="TPC157" s="21"/>
      <c r="TPD157" s="21"/>
      <c r="TPE157" s="21"/>
      <c r="TPF157" s="21"/>
      <c r="TPG157" s="21"/>
      <c r="TPH157" s="21"/>
      <c r="TPI157" s="21"/>
      <c r="TPJ157" s="21"/>
      <c r="TPK157" s="21"/>
      <c r="TPL157" s="21"/>
      <c r="TPM157" s="21"/>
      <c r="TPN157" s="21"/>
      <c r="TPO157" s="21"/>
      <c r="TPP157" s="21"/>
      <c r="TPQ157" s="21"/>
      <c r="TPR157" s="21"/>
      <c r="TPS157" s="21"/>
      <c r="TPT157" s="21"/>
      <c r="TPU157" s="21"/>
      <c r="TPV157" s="21"/>
      <c r="TPW157" s="21"/>
      <c r="TPX157" s="21"/>
      <c r="TPY157" s="21"/>
      <c r="TPZ157" s="21"/>
      <c r="TQA157" s="21"/>
      <c r="TQB157" s="21"/>
      <c r="TQC157" s="21"/>
      <c r="TQD157" s="21"/>
      <c r="TQE157" s="21"/>
      <c r="TQF157" s="21"/>
      <c r="TQG157" s="21"/>
      <c r="TQH157" s="21"/>
      <c r="TQI157" s="21"/>
      <c r="TQJ157" s="21"/>
      <c r="TQK157" s="21"/>
      <c r="TQL157" s="21"/>
      <c r="TQM157" s="21"/>
      <c r="TQN157" s="21"/>
      <c r="TQO157" s="21"/>
      <c r="TQP157" s="21"/>
      <c r="TQQ157" s="21"/>
      <c r="TQR157" s="21"/>
      <c r="TQS157" s="21"/>
      <c r="TQT157" s="21"/>
      <c r="TQU157" s="21"/>
      <c r="TQV157" s="21"/>
      <c r="TQW157" s="21"/>
      <c r="TQX157" s="21"/>
      <c r="TQY157" s="21"/>
      <c r="TQZ157" s="21"/>
      <c r="TRA157" s="21"/>
      <c r="TRB157" s="21"/>
      <c r="TRC157" s="21"/>
      <c r="TRD157" s="21"/>
      <c r="TRE157" s="21"/>
      <c r="TRF157" s="21"/>
      <c r="TRG157" s="21"/>
      <c r="TRH157" s="21"/>
      <c r="TRI157" s="21"/>
      <c r="TRJ157" s="21"/>
      <c r="TRK157" s="21"/>
      <c r="TRL157" s="21"/>
      <c r="TRM157" s="21"/>
      <c r="TRN157" s="21"/>
      <c r="TRO157" s="21"/>
      <c r="TRP157" s="21"/>
      <c r="TRQ157" s="21"/>
      <c r="TRR157" s="21"/>
      <c r="TRS157" s="21"/>
      <c r="TRT157" s="21"/>
      <c r="TRU157" s="21"/>
      <c r="TRV157" s="21"/>
      <c r="TRW157" s="21"/>
      <c r="TRX157" s="21"/>
      <c r="TRY157" s="21"/>
      <c r="TRZ157" s="21"/>
      <c r="TSA157" s="21"/>
      <c r="TSB157" s="21"/>
      <c r="TSC157" s="21"/>
      <c r="TSD157" s="21"/>
      <c r="TSE157" s="21"/>
      <c r="TSF157" s="21"/>
      <c r="TSG157" s="21"/>
      <c r="TSH157" s="21"/>
      <c r="TSI157" s="21"/>
      <c r="TSJ157" s="21"/>
      <c r="TSK157" s="21"/>
      <c r="TSL157" s="21"/>
      <c r="TSM157" s="21"/>
      <c r="TSN157" s="21"/>
      <c r="TSO157" s="21"/>
      <c r="TSP157" s="21"/>
      <c r="TSQ157" s="21"/>
      <c r="TSR157" s="21"/>
      <c r="TSS157" s="21"/>
      <c r="TST157" s="21"/>
      <c r="TSU157" s="21"/>
      <c r="TSV157" s="21"/>
      <c r="TSW157" s="21"/>
      <c r="TSX157" s="21"/>
      <c r="TSY157" s="21"/>
      <c r="TSZ157" s="21"/>
      <c r="TTA157" s="21"/>
      <c r="TTB157" s="21"/>
      <c r="TTC157" s="21"/>
      <c r="TTD157" s="21"/>
      <c r="TTE157" s="21"/>
      <c r="TTF157" s="21"/>
      <c r="TTG157" s="21"/>
      <c r="TTH157" s="21"/>
      <c r="TTI157" s="21"/>
      <c r="TTJ157" s="21"/>
      <c r="TTK157" s="21"/>
      <c r="TTL157" s="21"/>
      <c r="TTM157" s="21"/>
      <c r="TTN157" s="21"/>
      <c r="TTO157" s="21"/>
      <c r="TTP157" s="21"/>
      <c r="TTQ157" s="21"/>
      <c r="TTR157" s="21"/>
      <c r="TTS157" s="21"/>
      <c r="TTT157" s="21"/>
      <c r="TTU157" s="21"/>
      <c r="TTV157" s="21"/>
      <c r="TTW157" s="21"/>
      <c r="TTX157" s="21"/>
      <c r="TTY157" s="21"/>
      <c r="TTZ157" s="21"/>
      <c r="TUA157" s="21"/>
      <c r="TUB157" s="21"/>
      <c r="TUC157" s="21"/>
      <c r="TUD157" s="21"/>
      <c r="TUE157" s="21"/>
      <c r="TUF157" s="21"/>
      <c r="TUG157" s="21"/>
      <c r="TUH157" s="21"/>
      <c r="TUI157" s="21"/>
      <c r="TUJ157" s="21"/>
      <c r="TUK157" s="21"/>
      <c r="TUL157" s="21"/>
      <c r="TUM157" s="21"/>
      <c r="TUN157" s="21"/>
      <c r="TUO157" s="21"/>
      <c r="TUP157" s="21"/>
      <c r="TUQ157" s="21"/>
      <c r="TUR157" s="21"/>
      <c r="TUS157" s="21"/>
      <c r="TUT157" s="21"/>
      <c r="TUU157" s="21"/>
      <c r="TUV157" s="21"/>
      <c r="TUW157" s="21"/>
      <c r="TUX157" s="21"/>
      <c r="TUY157" s="21"/>
      <c r="TUZ157" s="21"/>
      <c r="TVA157" s="21"/>
      <c r="TVB157" s="21"/>
      <c r="TVC157" s="21"/>
      <c r="TVD157" s="21"/>
      <c r="TVE157" s="21"/>
      <c r="TVF157" s="21"/>
      <c r="TVG157" s="21"/>
      <c r="TVH157" s="21"/>
      <c r="TVI157" s="21"/>
      <c r="TVJ157" s="21"/>
      <c r="TVK157" s="21"/>
      <c r="TVL157" s="21"/>
      <c r="TVM157" s="21"/>
      <c r="TVN157" s="21"/>
      <c r="TVO157" s="21"/>
      <c r="TVP157" s="21"/>
      <c r="TVQ157" s="21"/>
      <c r="TVR157" s="21"/>
      <c r="TVS157" s="21"/>
      <c r="TVT157" s="21"/>
      <c r="TVU157" s="21"/>
      <c r="TVV157" s="21"/>
      <c r="TVW157" s="21"/>
      <c r="TVX157" s="21"/>
      <c r="TVY157" s="21"/>
      <c r="TVZ157" s="21"/>
      <c r="TWA157" s="21"/>
      <c r="TWB157" s="21"/>
      <c r="TWC157" s="21"/>
      <c r="TWD157" s="21"/>
      <c r="TWE157" s="21"/>
      <c r="TWF157" s="21"/>
      <c r="TWG157" s="21"/>
      <c r="TWH157" s="21"/>
      <c r="TWI157" s="21"/>
      <c r="TWJ157" s="21"/>
      <c r="TWK157" s="21"/>
      <c r="TWL157" s="21"/>
      <c r="TWM157" s="21"/>
      <c r="TWN157" s="21"/>
      <c r="TWO157" s="21"/>
      <c r="TWP157" s="21"/>
      <c r="TWQ157" s="21"/>
      <c r="TWR157" s="21"/>
      <c r="TWS157" s="21"/>
      <c r="TWT157" s="21"/>
      <c r="TWU157" s="21"/>
      <c r="TWV157" s="21"/>
      <c r="TWW157" s="21"/>
      <c r="TWX157" s="21"/>
      <c r="TWY157" s="21"/>
      <c r="TWZ157" s="21"/>
      <c r="TXA157" s="21"/>
      <c r="TXB157" s="21"/>
      <c r="TXC157" s="21"/>
      <c r="TXD157" s="21"/>
      <c r="TXE157" s="21"/>
      <c r="TXF157" s="21"/>
      <c r="TXG157" s="21"/>
      <c r="TXH157" s="21"/>
      <c r="TXI157" s="21"/>
      <c r="TXJ157" s="21"/>
      <c r="TXK157" s="21"/>
      <c r="TXL157" s="21"/>
      <c r="TXM157" s="21"/>
      <c r="TXN157" s="21"/>
      <c r="TXO157" s="21"/>
      <c r="TXP157" s="21"/>
      <c r="TXQ157" s="21"/>
      <c r="TXR157" s="21"/>
      <c r="TXS157" s="21"/>
      <c r="TXT157" s="21"/>
      <c r="TXU157" s="21"/>
      <c r="TXV157" s="21"/>
      <c r="TXW157" s="21"/>
      <c r="TXX157" s="21"/>
      <c r="TXY157" s="21"/>
      <c r="TXZ157" s="21"/>
      <c r="TYA157" s="21"/>
      <c r="TYB157" s="21"/>
      <c r="TYC157" s="21"/>
      <c r="TYD157" s="21"/>
      <c r="TYE157" s="21"/>
      <c r="TYF157" s="21"/>
      <c r="TYG157" s="21"/>
      <c r="TYH157" s="21"/>
      <c r="TYI157" s="21"/>
      <c r="TYJ157" s="21"/>
      <c r="TYK157" s="21"/>
      <c r="TYL157" s="21"/>
      <c r="TYM157" s="21"/>
      <c r="TYN157" s="21"/>
      <c r="TYO157" s="21"/>
      <c r="TYP157" s="21"/>
      <c r="TYQ157" s="21"/>
      <c r="TYR157" s="21"/>
      <c r="TYS157" s="21"/>
      <c r="TYT157" s="21"/>
      <c r="TYU157" s="21"/>
      <c r="TYV157" s="21"/>
      <c r="TYW157" s="21"/>
      <c r="TYX157" s="21"/>
      <c r="TYY157" s="21"/>
      <c r="TYZ157" s="21"/>
      <c r="TZA157" s="21"/>
      <c r="TZB157" s="21"/>
      <c r="TZC157" s="21"/>
      <c r="TZD157" s="21"/>
      <c r="TZE157" s="21"/>
      <c r="TZF157" s="21"/>
      <c r="TZG157" s="21"/>
      <c r="TZH157" s="21"/>
      <c r="TZI157" s="21"/>
      <c r="TZJ157" s="21"/>
      <c r="TZK157" s="21"/>
      <c r="TZL157" s="21"/>
      <c r="TZM157" s="21"/>
      <c r="TZN157" s="21"/>
      <c r="TZO157" s="21"/>
      <c r="TZP157" s="21"/>
      <c r="TZQ157" s="21"/>
      <c r="TZR157" s="21"/>
      <c r="TZS157" s="21"/>
      <c r="TZT157" s="21"/>
      <c r="TZU157" s="21"/>
      <c r="TZV157" s="21"/>
      <c r="TZW157" s="21"/>
      <c r="TZX157" s="21"/>
      <c r="TZY157" s="21"/>
      <c r="TZZ157" s="21"/>
      <c r="UAA157" s="21"/>
      <c r="UAB157" s="21"/>
      <c r="UAC157" s="21"/>
      <c r="UAD157" s="21"/>
      <c r="UAE157" s="21"/>
      <c r="UAF157" s="21"/>
      <c r="UAG157" s="21"/>
      <c r="UAH157" s="21"/>
      <c r="UAI157" s="21"/>
      <c r="UAJ157" s="21"/>
      <c r="UAK157" s="21"/>
      <c r="UAL157" s="21"/>
      <c r="UAM157" s="21"/>
      <c r="UAN157" s="21"/>
      <c r="UAO157" s="21"/>
      <c r="UAP157" s="21"/>
      <c r="UAQ157" s="21"/>
      <c r="UAR157" s="21"/>
      <c r="UAS157" s="21"/>
      <c r="UAT157" s="21"/>
      <c r="UAU157" s="21"/>
      <c r="UAV157" s="21"/>
      <c r="UAW157" s="21"/>
      <c r="UAX157" s="21"/>
      <c r="UAY157" s="21"/>
      <c r="UAZ157" s="21"/>
      <c r="UBA157" s="21"/>
      <c r="UBB157" s="21"/>
      <c r="UBC157" s="21"/>
      <c r="UBD157" s="21"/>
      <c r="UBE157" s="21"/>
      <c r="UBF157" s="21"/>
      <c r="UBG157" s="21"/>
      <c r="UBH157" s="21"/>
      <c r="UBI157" s="21"/>
      <c r="UBJ157" s="21"/>
      <c r="UBK157" s="21"/>
      <c r="UBL157" s="21"/>
      <c r="UBM157" s="21"/>
      <c r="UBN157" s="21"/>
      <c r="UBO157" s="21"/>
      <c r="UBP157" s="21"/>
      <c r="UBQ157" s="21"/>
      <c r="UBR157" s="21"/>
      <c r="UBS157" s="21"/>
      <c r="UBT157" s="21"/>
      <c r="UBU157" s="21"/>
      <c r="UBV157" s="21"/>
      <c r="UBW157" s="21"/>
      <c r="UBX157" s="21"/>
      <c r="UBY157" s="21"/>
      <c r="UBZ157" s="21"/>
      <c r="UCA157" s="21"/>
      <c r="UCB157" s="21"/>
      <c r="UCC157" s="21"/>
      <c r="UCD157" s="21"/>
      <c r="UCE157" s="21"/>
      <c r="UCF157" s="21"/>
      <c r="UCG157" s="21"/>
      <c r="UCH157" s="21"/>
      <c r="UCI157" s="21"/>
      <c r="UCJ157" s="21"/>
      <c r="UCK157" s="21"/>
      <c r="UCL157" s="21"/>
      <c r="UCM157" s="21"/>
      <c r="UCN157" s="21"/>
      <c r="UCO157" s="21"/>
      <c r="UCP157" s="21"/>
      <c r="UCQ157" s="21"/>
      <c r="UCR157" s="21"/>
      <c r="UCS157" s="21"/>
      <c r="UCT157" s="21"/>
      <c r="UCU157" s="21"/>
      <c r="UCV157" s="21"/>
      <c r="UCW157" s="21"/>
      <c r="UCX157" s="21"/>
      <c r="UCY157" s="21"/>
      <c r="UCZ157" s="21"/>
      <c r="UDA157" s="21"/>
      <c r="UDB157" s="21"/>
      <c r="UDC157" s="21"/>
      <c r="UDD157" s="21"/>
      <c r="UDE157" s="21"/>
      <c r="UDF157" s="21"/>
      <c r="UDG157" s="21"/>
      <c r="UDH157" s="21"/>
      <c r="UDI157" s="21"/>
      <c r="UDJ157" s="21"/>
      <c r="UDK157" s="21"/>
      <c r="UDL157" s="21"/>
      <c r="UDM157" s="21"/>
      <c r="UDN157" s="21"/>
      <c r="UDO157" s="21"/>
      <c r="UDP157" s="21"/>
      <c r="UDQ157" s="21"/>
      <c r="UDR157" s="21"/>
      <c r="UDS157" s="21"/>
      <c r="UDT157" s="21"/>
      <c r="UDU157" s="21"/>
      <c r="UDV157" s="21"/>
      <c r="UDW157" s="21"/>
      <c r="UDX157" s="21"/>
      <c r="UDY157" s="21"/>
      <c r="UDZ157" s="21"/>
      <c r="UEA157" s="21"/>
      <c r="UEB157" s="21"/>
      <c r="UEC157" s="21"/>
      <c r="UED157" s="21"/>
      <c r="UEE157" s="21"/>
      <c r="UEF157" s="21"/>
      <c r="UEG157" s="21"/>
      <c r="UEH157" s="21"/>
      <c r="UEI157" s="21"/>
      <c r="UEJ157" s="21"/>
      <c r="UEK157" s="21"/>
      <c r="UEL157" s="21"/>
      <c r="UEM157" s="21"/>
      <c r="UEN157" s="21"/>
      <c r="UEO157" s="21"/>
      <c r="UEP157" s="21"/>
      <c r="UEQ157" s="21"/>
      <c r="UER157" s="21"/>
      <c r="UES157" s="21"/>
      <c r="UET157" s="21"/>
      <c r="UEU157" s="21"/>
      <c r="UEV157" s="21"/>
      <c r="UEW157" s="21"/>
      <c r="UEX157" s="21"/>
      <c r="UEY157" s="21"/>
      <c r="UEZ157" s="21"/>
      <c r="UFA157" s="21"/>
      <c r="UFB157" s="21"/>
      <c r="UFC157" s="21"/>
      <c r="UFD157" s="21"/>
      <c r="UFE157" s="21"/>
      <c r="UFF157" s="21"/>
      <c r="UFG157" s="21"/>
      <c r="UFH157" s="21"/>
      <c r="UFI157" s="21"/>
      <c r="UFJ157" s="21"/>
      <c r="UFK157" s="21"/>
      <c r="UFL157" s="21"/>
      <c r="UFM157" s="21"/>
      <c r="UFN157" s="21"/>
      <c r="UFO157" s="21"/>
      <c r="UFP157" s="21"/>
      <c r="UFQ157" s="21"/>
      <c r="UFR157" s="21"/>
      <c r="UFS157" s="21"/>
      <c r="UFT157" s="21"/>
      <c r="UFU157" s="21"/>
      <c r="UFV157" s="21"/>
      <c r="UFW157" s="21"/>
      <c r="UFX157" s="21"/>
      <c r="UFY157" s="21"/>
      <c r="UFZ157" s="21"/>
      <c r="UGA157" s="21"/>
      <c r="UGB157" s="21"/>
      <c r="UGC157" s="21"/>
      <c r="UGD157" s="21"/>
      <c r="UGE157" s="21"/>
      <c r="UGF157" s="21"/>
      <c r="UGG157" s="21"/>
      <c r="UGH157" s="21"/>
      <c r="UGI157" s="21"/>
      <c r="UGJ157" s="21"/>
      <c r="UGK157" s="21"/>
      <c r="UGL157" s="21"/>
      <c r="UGM157" s="21"/>
      <c r="UGN157" s="21"/>
      <c r="UGO157" s="21"/>
      <c r="UGP157" s="21"/>
      <c r="UGQ157" s="21"/>
      <c r="UGR157" s="21"/>
      <c r="UGS157" s="21"/>
      <c r="UGT157" s="21"/>
      <c r="UGU157" s="21"/>
      <c r="UGV157" s="21"/>
      <c r="UGW157" s="21"/>
      <c r="UGX157" s="21"/>
      <c r="UGY157" s="21"/>
      <c r="UGZ157" s="21"/>
      <c r="UHA157" s="21"/>
      <c r="UHB157" s="21"/>
      <c r="UHC157" s="21"/>
      <c r="UHD157" s="21"/>
      <c r="UHE157" s="21"/>
      <c r="UHF157" s="21"/>
      <c r="UHG157" s="21"/>
      <c r="UHH157" s="21"/>
      <c r="UHI157" s="21"/>
      <c r="UHJ157" s="21"/>
      <c r="UHK157" s="21"/>
      <c r="UHL157" s="21"/>
      <c r="UHM157" s="21"/>
      <c r="UHN157" s="21"/>
      <c r="UHO157" s="21"/>
      <c r="UHP157" s="21"/>
      <c r="UHQ157" s="21"/>
      <c r="UHR157" s="21"/>
      <c r="UHS157" s="21"/>
      <c r="UHT157" s="21"/>
      <c r="UHU157" s="21"/>
      <c r="UHV157" s="21"/>
      <c r="UHW157" s="21"/>
      <c r="UHX157" s="21"/>
      <c r="UHY157" s="21"/>
      <c r="UHZ157" s="21"/>
      <c r="UIA157" s="21"/>
      <c r="UIB157" s="21"/>
      <c r="UIC157" s="21"/>
      <c r="UID157" s="21"/>
      <c r="UIE157" s="21"/>
      <c r="UIF157" s="21"/>
      <c r="UIG157" s="21"/>
      <c r="UIH157" s="21"/>
      <c r="UII157" s="21"/>
      <c r="UIJ157" s="21"/>
      <c r="UIK157" s="21"/>
      <c r="UIL157" s="21"/>
      <c r="UIM157" s="21"/>
      <c r="UIN157" s="21"/>
      <c r="UIO157" s="21"/>
      <c r="UIP157" s="21"/>
      <c r="UIQ157" s="21"/>
      <c r="UIR157" s="21"/>
      <c r="UIS157" s="21"/>
      <c r="UIT157" s="21"/>
      <c r="UIU157" s="21"/>
      <c r="UIV157" s="21"/>
      <c r="UIW157" s="21"/>
      <c r="UIX157" s="21"/>
      <c r="UIY157" s="21"/>
      <c r="UIZ157" s="21"/>
      <c r="UJA157" s="21"/>
      <c r="UJB157" s="21"/>
      <c r="UJC157" s="21"/>
      <c r="UJD157" s="21"/>
      <c r="UJE157" s="21"/>
      <c r="UJF157" s="21"/>
      <c r="UJG157" s="21"/>
      <c r="UJH157" s="21"/>
      <c r="UJI157" s="21"/>
      <c r="UJJ157" s="21"/>
      <c r="UJK157" s="21"/>
      <c r="UJL157" s="21"/>
      <c r="UJM157" s="21"/>
      <c r="UJN157" s="21"/>
      <c r="UJO157" s="21"/>
      <c r="UJP157" s="21"/>
      <c r="UJQ157" s="21"/>
      <c r="UJR157" s="21"/>
      <c r="UJS157" s="21"/>
      <c r="UJT157" s="21"/>
      <c r="UJU157" s="21"/>
      <c r="UJV157" s="21"/>
      <c r="UJW157" s="21"/>
      <c r="UJX157" s="21"/>
      <c r="UJY157" s="21"/>
      <c r="UJZ157" s="21"/>
      <c r="UKA157" s="21"/>
      <c r="UKB157" s="21"/>
      <c r="UKC157" s="21"/>
      <c r="UKD157" s="21"/>
      <c r="UKE157" s="21"/>
      <c r="UKF157" s="21"/>
      <c r="UKG157" s="21"/>
      <c r="UKH157" s="21"/>
      <c r="UKI157" s="21"/>
      <c r="UKJ157" s="21"/>
      <c r="UKK157" s="21"/>
      <c r="UKL157" s="21"/>
      <c r="UKM157" s="21"/>
      <c r="UKN157" s="21"/>
      <c r="UKO157" s="21"/>
      <c r="UKP157" s="21"/>
      <c r="UKQ157" s="21"/>
      <c r="UKR157" s="21"/>
      <c r="UKS157" s="21"/>
      <c r="UKT157" s="21"/>
      <c r="UKU157" s="21"/>
      <c r="UKV157" s="21"/>
      <c r="UKW157" s="21"/>
      <c r="UKX157" s="21"/>
      <c r="UKY157" s="21"/>
      <c r="UKZ157" s="21"/>
      <c r="ULA157" s="21"/>
      <c r="ULB157" s="21"/>
      <c r="ULC157" s="21"/>
      <c r="ULD157" s="21"/>
      <c r="ULE157" s="21"/>
      <c r="ULF157" s="21"/>
      <c r="ULG157" s="21"/>
      <c r="ULH157" s="21"/>
      <c r="ULI157" s="21"/>
      <c r="ULJ157" s="21"/>
      <c r="ULK157" s="21"/>
      <c r="ULL157" s="21"/>
      <c r="ULM157" s="21"/>
      <c r="ULN157" s="21"/>
      <c r="ULO157" s="21"/>
      <c r="ULP157" s="21"/>
      <c r="ULQ157" s="21"/>
      <c r="ULR157" s="21"/>
      <c r="ULS157" s="21"/>
      <c r="ULT157" s="21"/>
      <c r="ULU157" s="21"/>
      <c r="ULV157" s="21"/>
      <c r="ULW157" s="21"/>
      <c r="ULX157" s="21"/>
      <c r="ULY157" s="21"/>
      <c r="ULZ157" s="21"/>
      <c r="UMA157" s="21"/>
      <c r="UMB157" s="21"/>
      <c r="UMC157" s="21"/>
      <c r="UMD157" s="21"/>
      <c r="UME157" s="21"/>
      <c r="UMF157" s="21"/>
      <c r="UMG157" s="21"/>
      <c r="UMH157" s="21"/>
      <c r="UMI157" s="21"/>
      <c r="UMJ157" s="21"/>
      <c r="UMK157" s="21"/>
      <c r="UML157" s="21"/>
      <c r="UMM157" s="21"/>
      <c r="UMN157" s="21"/>
      <c r="UMO157" s="21"/>
      <c r="UMP157" s="21"/>
      <c r="UMQ157" s="21"/>
      <c r="UMR157" s="21"/>
      <c r="UMS157" s="21"/>
      <c r="UMT157" s="21"/>
      <c r="UMU157" s="21"/>
      <c r="UMV157" s="21"/>
      <c r="UMW157" s="21"/>
      <c r="UMX157" s="21"/>
      <c r="UMY157" s="21"/>
      <c r="UMZ157" s="21"/>
      <c r="UNA157" s="21"/>
      <c r="UNB157" s="21"/>
      <c r="UNC157" s="21"/>
      <c r="UND157" s="21"/>
      <c r="UNE157" s="21"/>
      <c r="UNF157" s="21"/>
      <c r="UNG157" s="21"/>
      <c r="UNH157" s="21"/>
      <c r="UNI157" s="21"/>
      <c r="UNJ157" s="21"/>
      <c r="UNK157" s="21"/>
      <c r="UNL157" s="21"/>
      <c r="UNM157" s="21"/>
      <c r="UNN157" s="21"/>
      <c r="UNO157" s="21"/>
      <c r="UNP157" s="21"/>
      <c r="UNQ157" s="21"/>
      <c r="UNR157" s="21"/>
      <c r="UNS157" s="21"/>
      <c r="UNT157" s="21"/>
      <c r="UNU157" s="21"/>
      <c r="UNV157" s="21"/>
      <c r="UNW157" s="21"/>
      <c r="UNX157" s="21"/>
      <c r="UNY157" s="21"/>
      <c r="UNZ157" s="21"/>
      <c r="UOA157" s="21"/>
      <c r="UOB157" s="21"/>
      <c r="UOC157" s="21"/>
      <c r="UOD157" s="21"/>
      <c r="UOE157" s="21"/>
      <c r="UOF157" s="21"/>
      <c r="UOG157" s="21"/>
      <c r="UOH157" s="21"/>
      <c r="UOI157" s="21"/>
      <c r="UOJ157" s="21"/>
      <c r="UOK157" s="21"/>
      <c r="UOL157" s="21"/>
      <c r="UOM157" s="21"/>
      <c r="UON157" s="21"/>
      <c r="UOO157" s="21"/>
      <c r="UOP157" s="21"/>
      <c r="UOQ157" s="21"/>
      <c r="UOR157" s="21"/>
      <c r="UOS157" s="21"/>
      <c r="UOT157" s="21"/>
      <c r="UOU157" s="21"/>
      <c r="UOV157" s="21"/>
      <c r="UOW157" s="21"/>
      <c r="UOX157" s="21"/>
      <c r="UOY157" s="21"/>
      <c r="UOZ157" s="21"/>
      <c r="UPA157" s="21"/>
      <c r="UPB157" s="21"/>
      <c r="UPC157" s="21"/>
      <c r="UPD157" s="21"/>
      <c r="UPE157" s="21"/>
      <c r="UPF157" s="21"/>
      <c r="UPG157" s="21"/>
      <c r="UPH157" s="21"/>
      <c r="UPI157" s="21"/>
      <c r="UPJ157" s="21"/>
      <c r="UPK157" s="21"/>
      <c r="UPL157" s="21"/>
      <c r="UPM157" s="21"/>
      <c r="UPN157" s="21"/>
      <c r="UPO157" s="21"/>
      <c r="UPP157" s="21"/>
      <c r="UPQ157" s="21"/>
      <c r="UPR157" s="21"/>
      <c r="UPS157" s="21"/>
      <c r="UPT157" s="21"/>
      <c r="UPU157" s="21"/>
      <c r="UPV157" s="21"/>
      <c r="UPW157" s="21"/>
      <c r="UPX157" s="21"/>
      <c r="UPY157" s="21"/>
      <c r="UPZ157" s="21"/>
      <c r="UQA157" s="21"/>
      <c r="UQB157" s="21"/>
      <c r="UQC157" s="21"/>
      <c r="UQD157" s="21"/>
      <c r="UQE157" s="21"/>
      <c r="UQF157" s="21"/>
      <c r="UQG157" s="21"/>
      <c r="UQH157" s="21"/>
      <c r="UQI157" s="21"/>
      <c r="UQJ157" s="21"/>
      <c r="UQK157" s="21"/>
      <c r="UQL157" s="21"/>
      <c r="UQM157" s="21"/>
      <c r="UQN157" s="21"/>
      <c r="UQO157" s="21"/>
      <c r="UQP157" s="21"/>
      <c r="UQQ157" s="21"/>
      <c r="UQR157" s="21"/>
      <c r="UQS157" s="21"/>
      <c r="UQT157" s="21"/>
      <c r="UQU157" s="21"/>
      <c r="UQV157" s="21"/>
      <c r="UQW157" s="21"/>
      <c r="UQX157" s="21"/>
      <c r="UQY157" s="21"/>
      <c r="UQZ157" s="21"/>
      <c r="URA157" s="21"/>
      <c r="URB157" s="21"/>
      <c r="URC157" s="21"/>
      <c r="URD157" s="21"/>
      <c r="URE157" s="21"/>
      <c r="URF157" s="21"/>
      <c r="URG157" s="21"/>
      <c r="URH157" s="21"/>
      <c r="URI157" s="21"/>
      <c r="URJ157" s="21"/>
      <c r="URK157" s="21"/>
      <c r="URL157" s="21"/>
      <c r="URM157" s="21"/>
      <c r="URN157" s="21"/>
      <c r="URO157" s="21"/>
      <c r="URP157" s="21"/>
      <c r="URQ157" s="21"/>
      <c r="URR157" s="21"/>
      <c r="URS157" s="21"/>
      <c r="URT157" s="21"/>
      <c r="URU157" s="21"/>
      <c r="URV157" s="21"/>
      <c r="URW157" s="21"/>
      <c r="URX157" s="21"/>
      <c r="URY157" s="21"/>
      <c r="URZ157" s="21"/>
      <c r="USA157" s="21"/>
      <c r="USB157" s="21"/>
      <c r="USC157" s="21"/>
      <c r="USD157" s="21"/>
      <c r="USE157" s="21"/>
      <c r="USF157" s="21"/>
      <c r="USG157" s="21"/>
      <c r="USH157" s="21"/>
      <c r="USI157" s="21"/>
      <c r="USJ157" s="21"/>
      <c r="USK157" s="21"/>
      <c r="USL157" s="21"/>
      <c r="USM157" s="21"/>
      <c r="USN157" s="21"/>
      <c r="USO157" s="21"/>
      <c r="USP157" s="21"/>
      <c r="USQ157" s="21"/>
      <c r="USR157" s="21"/>
      <c r="USS157" s="21"/>
      <c r="UST157" s="21"/>
      <c r="USU157" s="21"/>
      <c r="USV157" s="21"/>
      <c r="USW157" s="21"/>
      <c r="USX157" s="21"/>
      <c r="USY157" s="21"/>
      <c r="USZ157" s="21"/>
      <c r="UTA157" s="21"/>
      <c r="UTB157" s="21"/>
      <c r="UTC157" s="21"/>
      <c r="UTD157" s="21"/>
      <c r="UTE157" s="21"/>
      <c r="UTF157" s="21"/>
      <c r="UTG157" s="21"/>
      <c r="UTH157" s="21"/>
      <c r="UTI157" s="21"/>
      <c r="UTJ157" s="21"/>
      <c r="UTK157" s="21"/>
      <c r="UTL157" s="21"/>
      <c r="UTM157" s="21"/>
      <c r="UTN157" s="21"/>
      <c r="UTO157" s="21"/>
      <c r="UTP157" s="21"/>
      <c r="UTQ157" s="21"/>
      <c r="UTR157" s="21"/>
      <c r="UTS157" s="21"/>
      <c r="UTT157" s="21"/>
      <c r="UTU157" s="21"/>
      <c r="UTV157" s="21"/>
      <c r="UTW157" s="21"/>
      <c r="UTX157" s="21"/>
      <c r="UTY157" s="21"/>
      <c r="UTZ157" s="21"/>
      <c r="UUA157" s="21"/>
      <c r="UUB157" s="21"/>
      <c r="UUC157" s="21"/>
      <c r="UUD157" s="21"/>
      <c r="UUE157" s="21"/>
      <c r="UUF157" s="21"/>
      <c r="UUG157" s="21"/>
      <c r="UUH157" s="21"/>
      <c r="UUI157" s="21"/>
      <c r="UUJ157" s="21"/>
      <c r="UUK157" s="21"/>
      <c r="UUL157" s="21"/>
      <c r="UUM157" s="21"/>
      <c r="UUN157" s="21"/>
      <c r="UUO157" s="21"/>
      <c r="UUP157" s="21"/>
      <c r="UUQ157" s="21"/>
      <c r="UUR157" s="21"/>
      <c r="UUS157" s="21"/>
      <c r="UUT157" s="21"/>
      <c r="UUU157" s="21"/>
      <c r="UUV157" s="21"/>
      <c r="UUW157" s="21"/>
      <c r="UUX157" s="21"/>
      <c r="UUY157" s="21"/>
      <c r="UUZ157" s="21"/>
      <c r="UVA157" s="21"/>
      <c r="UVB157" s="21"/>
      <c r="UVC157" s="21"/>
      <c r="UVD157" s="21"/>
      <c r="UVE157" s="21"/>
      <c r="UVF157" s="21"/>
      <c r="UVG157" s="21"/>
      <c r="UVH157" s="21"/>
      <c r="UVI157" s="21"/>
      <c r="UVJ157" s="21"/>
      <c r="UVK157" s="21"/>
      <c r="UVL157" s="21"/>
      <c r="UVM157" s="21"/>
      <c r="UVN157" s="21"/>
      <c r="UVO157" s="21"/>
      <c r="UVP157" s="21"/>
      <c r="UVQ157" s="21"/>
      <c r="UVR157" s="21"/>
      <c r="UVS157" s="21"/>
      <c r="UVT157" s="21"/>
      <c r="UVU157" s="21"/>
      <c r="UVV157" s="21"/>
      <c r="UVW157" s="21"/>
      <c r="UVX157" s="21"/>
      <c r="UVY157" s="21"/>
      <c r="UVZ157" s="21"/>
      <c r="UWA157" s="21"/>
      <c r="UWB157" s="21"/>
      <c r="UWC157" s="21"/>
      <c r="UWD157" s="21"/>
      <c r="UWE157" s="21"/>
      <c r="UWF157" s="21"/>
      <c r="UWG157" s="21"/>
      <c r="UWH157" s="21"/>
      <c r="UWI157" s="21"/>
      <c r="UWJ157" s="21"/>
      <c r="UWK157" s="21"/>
      <c r="UWL157" s="21"/>
      <c r="UWM157" s="21"/>
      <c r="UWN157" s="21"/>
      <c r="UWO157" s="21"/>
      <c r="UWP157" s="21"/>
      <c r="UWQ157" s="21"/>
      <c r="UWR157" s="21"/>
      <c r="UWS157" s="21"/>
      <c r="UWT157" s="21"/>
      <c r="UWU157" s="21"/>
      <c r="UWV157" s="21"/>
      <c r="UWW157" s="21"/>
      <c r="UWX157" s="21"/>
      <c r="UWY157" s="21"/>
      <c r="UWZ157" s="21"/>
      <c r="UXA157" s="21"/>
      <c r="UXB157" s="21"/>
      <c r="UXC157" s="21"/>
      <c r="UXD157" s="21"/>
      <c r="UXE157" s="21"/>
      <c r="UXF157" s="21"/>
      <c r="UXG157" s="21"/>
      <c r="UXH157" s="21"/>
      <c r="UXI157" s="21"/>
      <c r="UXJ157" s="21"/>
      <c r="UXK157" s="21"/>
      <c r="UXL157" s="21"/>
      <c r="UXM157" s="21"/>
      <c r="UXN157" s="21"/>
      <c r="UXO157" s="21"/>
      <c r="UXP157" s="21"/>
      <c r="UXQ157" s="21"/>
      <c r="UXR157" s="21"/>
      <c r="UXS157" s="21"/>
      <c r="UXT157" s="21"/>
      <c r="UXU157" s="21"/>
      <c r="UXV157" s="21"/>
      <c r="UXW157" s="21"/>
      <c r="UXX157" s="21"/>
      <c r="UXY157" s="21"/>
      <c r="UXZ157" s="21"/>
      <c r="UYA157" s="21"/>
      <c r="UYB157" s="21"/>
      <c r="UYC157" s="21"/>
      <c r="UYD157" s="21"/>
      <c r="UYE157" s="21"/>
      <c r="UYF157" s="21"/>
      <c r="UYG157" s="21"/>
      <c r="UYH157" s="21"/>
      <c r="UYI157" s="21"/>
      <c r="UYJ157" s="21"/>
      <c r="UYK157" s="21"/>
      <c r="UYL157" s="21"/>
      <c r="UYM157" s="21"/>
      <c r="UYN157" s="21"/>
      <c r="UYO157" s="21"/>
      <c r="UYP157" s="21"/>
      <c r="UYQ157" s="21"/>
      <c r="UYR157" s="21"/>
      <c r="UYS157" s="21"/>
      <c r="UYT157" s="21"/>
      <c r="UYU157" s="21"/>
      <c r="UYV157" s="21"/>
      <c r="UYW157" s="21"/>
      <c r="UYX157" s="21"/>
      <c r="UYY157" s="21"/>
      <c r="UYZ157" s="21"/>
      <c r="UZA157" s="21"/>
      <c r="UZB157" s="21"/>
      <c r="UZC157" s="21"/>
      <c r="UZD157" s="21"/>
      <c r="UZE157" s="21"/>
      <c r="UZF157" s="21"/>
      <c r="UZG157" s="21"/>
      <c r="UZH157" s="21"/>
      <c r="UZI157" s="21"/>
      <c r="UZJ157" s="21"/>
      <c r="UZK157" s="21"/>
      <c r="UZL157" s="21"/>
      <c r="UZM157" s="21"/>
      <c r="UZN157" s="21"/>
      <c r="UZO157" s="21"/>
      <c r="UZP157" s="21"/>
      <c r="UZQ157" s="21"/>
      <c r="UZR157" s="21"/>
      <c r="UZS157" s="21"/>
      <c r="UZT157" s="21"/>
      <c r="UZU157" s="21"/>
      <c r="UZV157" s="21"/>
      <c r="UZW157" s="21"/>
      <c r="UZX157" s="21"/>
      <c r="UZY157" s="21"/>
      <c r="UZZ157" s="21"/>
      <c r="VAA157" s="21"/>
      <c r="VAB157" s="21"/>
      <c r="VAC157" s="21"/>
      <c r="VAD157" s="21"/>
      <c r="VAE157" s="21"/>
      <c r="VAF157" s="21"/>
      <c r="VAG157" s="21"/>
      <c r="VAH157" s="21"/>
      <c r="VAI157" s="21"/>
      <c r="VAJ157" s="21"/>
      <c r="VAK157" s="21"/>
      <c r="VAL157" s="21"/>
      <c r="VAM157" s="21"/>
      <c r="VAN157" s="21"/>
      <c r="VAO157" s="21"/>
      <c r="VAP157" s="21"/>
      <c r="VAQ157" s="21"/>
      <c r="VAR157" s="21"/>
      <c r="VAS157" s="21"/>
      <c r="VAT157" s="21"/>
      <c r="VAU157" s="21"/>
      <c r="VAV157" s="21"/>
      <c r="VAW157" s="21"/>
      <c r="VAX157" s="21"/>
      <c r="VAY157" s="21"/>
      <c r="VAZ157" s="21"/>
      <c r="VBA157" s="21"/>
      <c r="VBB157" s="21"/>
      <c r="VBC157" s="21"/>
      <c r="VBD157" s="21"/>
      <c r="VBE157" s="21"/>
      <c r="VBF157" s="21"/>
      <c r="VBG157" s="21"/>
      <c r="VBH157" s="21"/>
      <c r="VBI157" s="21"/>
      <c r="VBJ157" s="21"/>
      <c r="VBK157" s="21"/>
      <c r="VBL157" s="21"/>
      <c r="VBM157" s="21"/>
      <c r="VBN157" s="21"/>
      <c r="VBO157" s="21"/>
      <c r="VBP157" s="21"/>
      <c r="VBQ157" s="21"/>
      <c r="VBR157" s="21"/>
      <c r="VBS157" s="21"/>
      <c r="VBT157" s="21"/>
      <c r="VBU157" s="21"/>
      <c r="VBV157" s="21"/>
      <c r="VBW157" s="21"/>
      <c r="VBX157" s="21"/>
      <c r="VBY157" s="21"/>
      <c r="VBZ157" s="21"/>
      <c r="VCA157" s="21"/>
      <c r="VCB157" s="21"/>
      <c r="VCC157" s="21"/>
      <c r="VCD157" s="21"/>
      <c r="VCE157" s="21"/>
      <c r="VCF157" s="21"/>
      <c r="VCG157" s="21"/>
      <c r="VCH157" s="21"/>
      <c r="VCI157" s="21"/>
      <c r="VCJ157" s="21"/>
      <c r="VCK157" s="21"/>
      <c r="VCL157" s="21"/>
      <c r="VCM157" s="21"/>
      <c r="VCN157" s="21"/>
      <c r="VCO157" s="21"/>
      <c r="VCP157" s="21"/>
      <c r="VCQ157" s="21"/>
      <c r="VCR157" s="21"/>
      <c r="VCS157" s="21"/>
      <c r="VCT157" s="21"/>
      <c r="VCU157" s="21"/>
      <c r="VCV157" s="21"/>
      <c r="VCW157" s="21"/>
      <c r="VCX157" s="21"/>
      <c r="VCY157" s="21"/>
      <c r="VCZ157" s="21"/>
      <c r="VDA157" s="21"/>
      <c r="VDB157" s="21"/>
      <c r="VDC157" s="21"/>
      <c r="VDD157" s="21"/>
      <c r="VDE157" s="21"/>
      <c r="VDF157" s="21"/>
      <c r="VDG157" s="21"/>
      <c r="VDH157" s="21"/>
      <c r="VDI157" s="21"/>
      <c r="VDJ157" s="21"/>
      <c r="VDK157" s="21"/>
      <c r="VDL157" s="21"/>
      <c r="VDM157" s="21"/>
      <c r="VDN157" s="21"/>
      <c r="VDO157" s="21"/>
      <c r="VDP157" s="21"/>
      <c r="VDQ157" s="21"/>
      <c r="VDR157" s="21"/>
      <c r="VDS157" s="21"/>
      <c r="VDT157" s="21"/>
      <c r="VDU157" s="21"/>
      <c r="VDV157" s="21"/>
      <c r="VDW157" s="21"/>
      <c r="VDX157" s="21"/>
      <c r="VDY157" s="21"/>
      <c r="VDZ157" s="21"/>
      <c r="VEA157" s="21"/>
      <c r="VEB157" s="21"/>
      <c r="VEC157" s="21"/>
      <c r="VED157" s="21"/>
      <c r="VEE157" s="21"/>
      <c r="VEF157" s="21"/>
      <c r="VEG157" s="21"/>
      <c r="VEH157" s="21"/>
      <c r="VEI157" s="21"/>
      <c r="VEJ157" s="21"/>
      <c r="VEK157" s="21"/>
      <c r="VEL157" s="21"/>
      <c r="VEM157" s="21"/>
      <c r="VEN157" s="21"/>
      <c r="VEO157" s="21"/>
      <c r="VEP157" s="21"/>
      <c r="VEQ157" s="21"/>
      <c r="VER157" s="21"/>
      <c r="VES157" s="21"/>
      <c r="VET157" s="21"/>
      <c r="VEU157" s="21"/>
      <c r="VEV157" s="21"/>
      <c r="VEW157" s="21"/>
      <c r="VEX157" s="21"/>
      <c r="VEY157" s="21"/>
      <c r="VEZ157" s="21"/>
      <c r="VFA157" s="21"/>
      <c r="VFB157" s="21"/>
      <c r="VFC157" s="21"/>
      <c r="VFD157" s="21"/>
      <c r="VFE157" s="21"/>
      <c r="VFF157" s="21"/>
      <c r="VFG157" s="21"/>
      <c r="VFH157" s="21"/>
      <c r="VFI157" s="21"/>
      <c r="VFJ157" s="21"/>
      <c r="VFK157" s="21"/>
      <c r="VFL157" s="21"/>
      <c r="VFM157" s="21"/>
      <c r="VFN157" s="21"/>
      <c r="VFO157" s="21"/>
      <c r="VFP157" s="21"/>
      <c r="VFQ157" s="21"/>
      <c r="VFR157" s="21"/>
      <c r="VFS157" s="21"/>
      <c r="VFT157" s="21"/>
      <c r="VFU157" s="21"/>
      <c r="VFV157" s="21"/>
      <c r="VFW157" s="21"/>
      <c r="VFX157" s="21"/>
      <c r="VFY157" s="21"/>
      <c r="VFZ157" s="21"/>
      <c r="VGA157" s="21"/>
      <c r="VGB157" s="21"/>
      <c r="VGC157" s="21"/>
      <c r="VGD157" s="21"/>
      <c r="VGE157" s="21"/>
      <c r="VGF157" s="21"/>
      <c r="VGG157" s="21"/>
      <c r="VGH157" s="21"/>
      <c r="VGI157" s="21"/>
      <c r="VGJ157" s="21"/>
      <c r="VGK157" s="21"/>
      <c r="VGL157" s="21"/>
      <c r="VGM157" s="21"/>
      <c r="VGN157" s="21"/>
      <c r="VGO157" s="21"/>
      <c r="VGP157" s="21"/>
      <c r="VGQ157" s="21"/>
      <c r="VGR157" s="21"/>
      <c r="VGS157" s="21"/>
      <c r="VGT157" s="21"/>
      <c r="VGU157" s="21"/>
      <c r="VGV157" s="21"/>
      <c r="VGW157" s="21"/>
      <c r="VGX157" s="21"/>
      <c r="VGY157" s="21"/>
      <c r="VGZ157" s="21"/>
      <c r="VHA157" s="21"/>
      <c r="VHB157" s="21"/>
      <c r="VHC157" s="21"/>
      <c r="VHD157" s="21"/>
      <c r="VHE157" s="21"/>
      <c r="VHF157" s="21"/>
      <c r="VHG157" s="21"/>
      <c r="VHH157" s="21"/>
      <c r="VHI157" s="21"/>
      <c r="VHJ157" s="21"/>
      <c r="VHK157" s="21"/>
      <c r="VHL157" s="21"/>
      <c r="VHM157" s="21"/>
      <c r="VHN157" s="21"/>
      <c r="VHO157" s="21"/>
      <c r="VHP157" s="21"/>
      <c r="VHQ157" s="21"/>
      <c r="VHR157" s="21"/>
      <c r="VHS157" s="21"/>
      <c r="VHT157" s="21"/>
      <c r="VHU157" s="21"/>
      <c r="VHV157" s="21"/>
      <c r="VHW157" s="21"/>
      <c r="VHX157" s="21"/>
      <c r="VHY157" s="21"/>
      <c r="VHZ157" s="21"/>
      <c r="VIA157" s="21"/>
      <c r="VIB157" s="21"/>
      <c r="VIC157" s="21"/>
      <c r="VID157" s="21"/>
      <c r="VIE157" s="21"/>
      <c r="VIF157" s="21"/>
      <c r="VIG157" s="21"/>
      <c r="VIH157" s="21"/>
      <c r="VII157" s="21"/>
      <c r="VIJ157" s="21"/>
      <c r="VIK157" s="21"/>
      <c r="VIL157" s="21"/>
      <c r="VIM157" s="21"/>
      <c r="VIN157" s="21"/>
      <c r="VIO157" s="21"/>
      <c r="VIP157" s="21"/>
      <c r="VIQ157" s="21"/>
      <c r="VIR157" s="21"/>
      <c r="VIS157" s="21"/>
      <c r="VIT157" s="21"/>
      <c r="VIU157" s="21"/>
      <c r="VIV157" s="21"/>
      <c r="VIW157" s="21"/>
      <c r="VIX157" s="21"/>
      <c r="VIY157" s="21"/>
      <c r="VIZ157" s="21"/>
      <c r="VJA157" s="21"/>
      <c r="VJB157" s="21"/>
      <c r="VJC157" s="21"/>
      <c r="VJD157" s="21"/>
      <c r="VJE157" s="21"/>
      <c r="VJF157" s="21"/>
      <c r="VJG157" s="21"/>
      <c r="VJH157" s="21"/>
      <c r="VJI157" s="21"/>
      <c r="VJJ157" s="21"/>
      <c r="VJK157" s="21"/>
      <c r="VJL157" s="21"/>
      <c r="VJM157" s="21"/>
      <c r="VJN157" s="21"/>
      <c r="VJO157" s="21"/>
      <c r="VJP157" s="21"/>
      <c r="VJQ157" s="21"/>
      <c r="VJR157" s="21"/>
      <c r="VJS157" s="21"/>
      <c r="VJT157" s="21"/>
      <c r="VJU157" s="21"/>
      <c r="VJV157" s="21"/>
      <c r="VJW157" s="21"/>
      <c r="VJX157" s="21"/>
      <c r="VJY157" s="21"/>
      <c r="VJZ157" s="21"/>
      <c r="VKA157" s="21"/>
      <c r="VKB157" s="21"/>
      <c r="VKC157" s="21"/>
      <c r="VKD157" s="21"/>
      <c r="VKE157" s="21"/>
      <c r="VKF157" s="21"/>
      <c r="VKG157" s="21"/>
      <c r="VKH157" s="21"/>
      <c r="VKI157" s="21"/>
      <c r="VKJ157" s="21"/>
      <c r="VKK157" s="21"/>
      <c r="VKL157" s="21"/>
      <c r="VKM157" s="21"/>
      <c r="VKN157" s="21"/>
      <c r="VKO157" s="21"/>
      <c r="VKP157" s="21"/>
      <c r="VKQ157" s="21"/>
      <c r="VKR157" s="21"/>
      <c r="VKS157" s="21"/>
      <c r="VKT157" s="21"/>
      <c r="VKU157" s="21"/>
      <c r="VKV157" s="21"/>
      <c r="VKW157" s="21"/>
      <c r="VKX157" s="21"/>
      <c r="VKY157" s="21"/>
      <c r="VKZ157" s="21"/>
      <c r="VLA157" s="21"/>
      <c r="VLB157" s="21"/>
      <c r="VLC157" s="21"/>
      <c r="VLD157" s="21"/>
      <c r="VLE157" s="21"/>
      <c r="VLF157" s="21"/>
      <c r="VLG157" s="21"/>
      <c r="VLH157" s="21"/>
      <c r="VLI157" s="21"/>
      <c r="VLJ157" s="21"/>
      <c r="VLK157" s="21"/>
      <c r="VLL157" s="21"/>
      <c r="VLM157" s="21"/>
      <c r="VLN157" s="21"/>
      <c r="VLO157" s="21"/>
      <c r="VLP157" s="21"/>
      <c r="VLQ157" s="21"/>
      <c r="VLR157" s="21"/>
      <c r="VLS157" s="21"/>
      <c r="VLT157" s="21"/>
      <c r="VLU157" s="21"/>
      <c r="VLV157" s="21"/>
      <c r="VLW157" s="21"/>
      <c r="VLX157" s="21"/>
      <c r="VLY157" s="21"/>
      <c r="VLZ157" s="21"/>
      <c r="VMA157" s="21"/>
      <c r="VMB157" s="21"/>
      <c r="VMC157" s="21"/>
      <c r="VMD157" s="21"/>
      <c r="VME157" s="21"/>
      <c r="VMF157" s="21"/>
      <c r="VMG157" s="21"/>
      <c r="VMH157" s="21"/>
      <c r="VMI157" s="21"/>
      <c r="VMJ157" s="21"/>
      <c r="VMK157" s="21"/>
      <c r="VML157" s="21"/>
      <c r="VMM157" s="21"/>
      <c r="VMN157" s="21"/>
      <c r="VMO157" s="21"/>
      <c r="VMP157" s="21"/>
      <c r="VMQ157" s="21"/>
      <c r="VMR157" s="21"/>
      <c r="VMS157" s="21"/>
      <c r="VMT157" s="21"/>
      <c r="VMU157" s="21"/>
      <c r="VMV157" s="21"/>
      <c r="VMW157" s="21"/>
      <c r="VMX157" s="21"/>
      <c r="VMY157" s="21"/>
      <c r="VMZ157" s="21"/>
      <c r="VNA157" s="21"/>
      <c r="VNB157" s="21"/>
      <c r="VNC157" s="21"/>
      <c r="VND157" s="21"/>
      <c r="VNE157" s="21"/>
      <c r="VNF157" s="21"/>
      <c r="VNG157" s="21"/>
      <c r="VNH157" s="21"/>
      <c r="VNI157" s="21"/>
      <c r="VNJ157" s="21"/>
      <c r="VNK157" s="21"/>
      <c r="VNL157" s="21"/>
      <c r="VNM157" s="21"/>
      <c r="VNN157" s="21"/>
      <c r="VNO157" s="21"/>
      <c r="VNP157" s="21"/>
      <c r="VNQ157" s="21"/>
      <c r="VNR157" s="21"/>
      <c r="VNS157" s="21"/>
      <c r="VNT157" s="21"/>
      <c r="VNU157" s="21"/>
      <c r="VNV157" s="21"/>
      <c r="VNW157" s="21"/>
      <c r="VNX157" s="21"/>
      <c r="VNY157" s="21"/>
      <c r="VNZ157" s="21"/>
      <c r="VOA157" s="21"/>
      <c r="VOB157" s="21"/>
      <c r="VOC157" s="21"/>
      <c r="VOD157" s="21"/>
      <c r="VOE157" s="21"/>
      <c r="VOF157" s="21"/>
      <c r="VOG157" s="21"/>
      <c r="VOH157" s="21"/>
      <c r="VOI157" s="21"/>
      <c r="VOJ157" s="21"/>
      <c r="VOK157" s="21"/>
      <c r="VOL157" s="21"/>
      <c r="VOM157" s="21"/>
      <c r="VON157" s="21"/>
      <c r="VOO157" s="21"/>
      <c r="VOP157" s="21"/>
      <c r="VOQ157" s="21"/>
      <c r="VOR157" s="21"/>
      <c r="VOS157" s="21"/>
      <c r="VOT157" s="21"/>
      <c r="VOU157" s="21"/>
      <c r="VOV157" s="21"/>
      <c r="VOW157" s="21"/>
      <c r="VOX157" s="21"/>
      <c r="VOY157" s="21"/>
      <c r="VOZ157" s="21"/>
      <c r="VPA157" s="21"/>
      <c r="VPB157" s="21"/>
      <c r="VPC157" s="21"/>
      <c r="VPD157" s="21"/>
      <c r="VPE157" s="21"/>
      <c r="VPF157" s="21"/>
      <c r="VPG157" s="21"/>
      <c r="VPH157" s="21"/>
      <c r="VPI157" s="21"/>
      <c r="VPJ157" s="21"/>
      <c r="VPK157" s="21"/>
      <c r="VPL157" s="21"/>
      <c r="VPM157" s="21"/>
      <c r="VPN157" s="21"/>
      <c r="VPO157" s="21"/>
      <c r="VPP157" s="21"/>
      <c r="VPQ157" s="21"/>
      <c r="VPR157" s="21"/>
      <c r="VPS157" s="21"/>
      <c r="VPT157" s="21"/>
      <c r="VPU157" s="21"/>
      <c r="VPV157" s="21"/>
      <c r="VPW157" s="21"/>
      <c r="VPX157" s="21"/>
      <c r="VPY157" s="21"/>
      <c r="VPZ157" s="21"/>
      <c r="VQA157" s="21"/>
      <c r="VQB157" s="21"/>
      <c r="VQC157" s="21"/>
      <c r="VQD157" s="21"/>
      <c r="VQE157" s="21"/>
      <c r="VQF157" s="21"/>
      <c r="VQG157" s="21"/>
      <c r="VQH157" s="21"/>
      <c r="VQI157" s="21"/>
      <c r="VQJ157" s="21"/>
      <c r="VQK157" s="21"/>
      <c r="VQL157" s="21"/>
      <c r="VQM157" s="21"/>
      <c r="VQN157" s="21"/>
      <c r="VQO157" s="21"/>
      <c r="VQP157" s="21"/>
      <c r="VQQ157" s="21"/>
      <c r="VQR157" s="21"/>
      <c r="VQS157" s="21"/>
      <c r="VQT157" s="21"/>
      <c r="VQU157" s="21"/>
      <c r="VQV157" s="21"/>
      <c r="VQW157" s="21"/>
      <c r="VQX157" s="21"/>
      <c r="VQY157" s="21"/>
      <c r="VQZ157" s="21"/>
      <c r="VRA157" s="21"/>
      <c r="VRB157" s="21"/>
      <c r="VRC157" s="21"/>
      <c r="VRD157" s="21"/>
      <c r="VRE157" s="21"/>
      <c r="VRF157" s="21"/>
      <c r="VRG157" s="21"/>
      <c r="VRH157" s="21"/>
      <c r="VRI157" s="21"/>
      <c r="VRJ157" s="21"/>
      <c r="VRK157" s="21"/>
      <c r="VRL157" s="21"/>
      <c r="VRM157" s="21"/>
      <c r="VRN157" s="21"/>
      <c r="VRO157" s="21"/>
      <c r="VRP157" s="21"/>
      <c r="VRQ157" s="21"/>
      <c r="VRR157" s="21"/>
      <c r="VRS157" s="21"/>
      <c r="VRT157" s="21"/>
      <c r="VRU157" s="21"/>
      <c r="VRV157" s="21"/>
      <c r="VRW157" s="21"/>
      <c r="VRX157" s="21"/>
      <c r="VRY157" s="21"/>
      <c r="VRZ157" s="21"/>
      <c r="VSA157" s="21"/>
      <c r="VSB157" s="21"/>
      <c r="VSC157" s="21"/>
      <c r="VSD157" s="21"/>
      <c r="VSE157" s="21"/>
      <c r="VSF157" s="21"/>
      <c r="VSG157" s="21"/>
      <c r="VSH157" s="21"/>
      <c r="VSI157" s="21"/>
      <c r="VSJ157" s="21"/>
      <c r="VSK157" s="21"/>
      <c r="VSL157" s="21"/>
      <c r="VSM157" s="21"/>
      <c r="VSN157" s="21"/>
      <c r="VSO157" s="21"/>
      <c r="VSP157" s="21"/>
      <c r="VSQ157" s="21"/>
      <c r="VSR157" s="21"/>
      <c r="VSS157" s="21"/>
      <c r="VST157" s="21"/>
      <c r="VSU157" s="21"/>
      <c r="VSV157" s="21"/>
      <c r="VSW157" s="21"/>
      <c r="VSX157" s="21"/>
      <c r="VSY157" s="21"/>
      <c r="VSZ157" s="21"/>
      <c r="VTA157" s="21"/>
      <c r="VTB157" s="21"/>
      <c r="VTC157" s="21"/>
      <c r="VTD157" s="21"/>
      <c r="VTE157" s="21"/>
      <c r="VTF157" s="21"/>
      <c r="VTG157" s="21"/>
      <c r="VTH157" s="21"/>
      <c r="VTI157" s="21"/>
      <c r="VTJ157" s="21"/>
      <c r="VTK157" s="21"/>
      <c r="VTL157" s="21"/>
      <c r="VTM157" s="21"/>
      <c r="VTN157" s="21"/>
      <c r="VTO157" s="21"/>
      <c r="VTP157" s="21"/>
      <c r="VTQ157" s="21"/>
      <c r="VTR157" s="21"/>
      <c r="VTS157" s="21"/>
      <c r="VTT157" s="21"/>
      <c r="VTU157" s="21"/>
      <c r="VTV157" s="21"/>
      <c r="VTW157" s="21"/>
      <c r="VTX157" s="21"/>
      <c r="VTY157" s="21"/>
      <c r="VTZ157" s="21"/>
      <c r="VUA157" s="21"/>
      <c r="VUB157" s="21"/>
      <c r="VUC157" s="21"/>
      <c r="VUD157" s="21"/>
      <c r="VUE157" s="21"/>
      <c r="VUF157" s="21"/>
      <c r="VUG157" s="21"/>
      <c r="VUH157" s="21"/>
      <c r="VUI157" s="21"/>
      <c r="VUJ157" s="21"/>
      <c r="VUK157" s="21"/>
      <c r="VUL157" s="21"/>
      <c r="VUM157" s="21"/>
      <c r="VUN157" s="21"/>
      <c r="VUO157" s="21"/>
      <c r="VUP157" s="21"/>
      <c r="VUQ157" s="21"/>
      <c r="VUR157" s="21"/>
      <c r="VUS157" s="21"/>
      <c r="VUT157" s="21"/>
      <c r="VUU157" s="21"/>
      <c r="VUV157" s="21"/>
      <c r="VUW157" s="21"/>
      <c r="VUX157" s="21"/>
      <c r="VUY157" s="21"/>
      <c r="VUZ157" s="21"/>
      <c r="VVA157" s="21"/>
      <c r="VVB157" s="21"/>
      <c r="VVC157" s="21"/>
      <c r="VVD157" s="21"/>
      <c r="VVE157" s="21"/>
      <c r="VVF157" s="21"/>
      <c r="VVG157" s="21"/>
      <c r="VVH157" s="21"/>
      <c r="VVI157" s="21"/>
      <c r="VVJ157" s="21"/>
      <c r="VVK157" s="21"/>
      <c r="VVL157" s="21"/>
      <c r="VVM157" s="21"/>
      <c r="VVN157" s="21"/>
      <c r="VVO157" s="21"/>
      <c r="VVP157" s="21"/>
      <c r="VVQ157" s="21"/>
      <c r="VVR157" s="21"/>
      <c r="VVS157" s="21"/>
      <c r="VVT157" s="21"/>
      <c r="VVU157" s="21"/>
      <c r="VVV157" s="21"/>
      <c r="VVW157" s="21"/>
      <c r="VVX157" s="21"/>
      <c r="VVY157" s="21"/>
      <c r="VVZ157" s="21"/>
      <c r="VWA157" s="21"/>
      <c r="VWB157" s="21"/>
      <c r="VWC157" s="21"/>
      <c r="VWD157" s="21"/>
      <c r="VWE157" s="21"/>
      <c r="VWF157" s="21"/>
      <c r="VWG157" s="21"/>
      <c r="VWH157" s="21"/>
      <c r="VWI157" s="21"/>
      <c r="VWJ157" s="21"/>
      <c r="VWK157" s="21"/>
      <c r="VWL157" s="21"/>
      <c r="VWM157" s="21"/>
      <c r="VWN157" s="21"/>
      <c r="VWO157" s="21"/>
      <c r="VWP157" s="21"/>
      <c r="VWQ157" s="21"/>
      <c r="VWR157" s="21"/>
      <c r="VWS157" s="21"/>
      <c r="VWT157" s="21"/>
      <c r="VWU157" s="21"/>
      <c r="VWV157" s="21"/>
      <c r="VWW157" s="21"/>
      <c r="VWX157" s="21"/>
      <c r="VWY157" s="21"/>
      <c r="VWZ157" s="21"/>
      <c r="VXA157" s="21"/>
      <c r="VXB157" s="21"/>
      <c r="VXC157" s="21"/>
      <c r="VXD157" s="21"/>
      <c r="VXE157" s="21"/>
      <c r="VXF157" s="21"/>
      <c r="VXG157" s="21"/>
      <c r="VXH157" s="21"/>
      <c r="VXI157" s="21"/>
      <c r="VXJ157" s="21"/>
      <c r="VXK157" s="21"/>
      <c r="VXL157" s="21"/>
      <c r="VXM157" s="21"/>
      <c r="VXN157" s="21"/>
      <c r="VXO157" s="21"/>
      <c r="VXP157" s="21"/>
      <c r="VXQ157" s="21"/>
      <c r="VXR157" s="21"/>
      <c r="VXS157" s="21"/>
      <c r="VXT157" s="21"/>
      <c r="VXU157" s="21"/>
      <c r="VXV157" s="21"/>
      <c r="VXW157" s="21"/>
      <c r="VXX157" s="21"/>
      <c r="VXY157" s="21"/>
      <c r="VXZ157" s="21"/>
      <c r="VYA157" s="21"/>
      <c r="VYB157" s="21"/>
      <c r="VYC157" s="21"/>
      <c r="VYD157" s="21"/>
      <c r="VYE157" s="21"/>
      <c r="VYF157" s="21"/>
      <c r="VYG157" s="21"/>
      <c r="VYH157" s="21"/>
      <c r="VYI157" s="21"/>
      <c r="VYJ157" s="21"/>
      <c r="VYK157" s="21"/>
      <c r="VYL157" s="21"/>
      <c r="VYM157" s="21"/>
      <c r="VYN157" s="21"/>
      <c r="VYO157" s="21"/>
      <c r="VYP157" s="21"/>
      <c r="VYQ157" s="21"/>
      <c r="VYR157" s="21"/>
      <c r="VYS157" s="21"/>
      <c r="VYT157" s="21"/>
      <c r="VYU157" s="21"/>
      <c r="VYV157" s="21"/>
      <c r="VYW157" s="21"/>
      <c r="VYX157" s="21"/>
      <c r="VYY157" s="21"/>
      <c r="VYZ157" s="21"/>
      <c r="VZA157" s="21"/>
      <c r="VZB157" s="21"/>
      <c r="VZC157" s="21"/>
      <c r="VZD157" s="21"/>
      <c r="VZE157" s="21"/>
      <c r="VZF157" s="21"/>
      <c r="VZG157" s="21"/>
      <c r="VZH157" s="21"/>
      <c r="VZI157" s="21"/>
      <c r="VZJ157" s="21"/>
      <c r="VZK157" s="21"/>
      <c r="VZL157" s="21"/>
      <c r="VZM157" s="21"/>
      <c r="VZN157" s="21"/>
      <c r="VZO157" s="21"/>
      <c r="VZP157" s="21"/>
      <c r="VZQ157" s="21"/>
      <c r="VZR157" s="21"/>
      <c r="VZS157" s="21"/>
      <c r="VZT157" s="21"/>
      <c r="VZU157" s="21"/>
      <c r="VZV157" s="21"/>
      <c r="VZW157" s="21"/>
      <c r="VZX157" s="21"/>
      <c r="VZY157" s="21"/>
      <c r="VZZ157" s="21"/>
      <c r="WAA157" s="21"/>
      <c r="WAB157" s="21"/>
      <c r="WAC157" s="21"/>
      <c r="WAD157" s="21"/>
      <c r="WAE157" s="21"/>
      <c r="WAF157" s="21"/>
      <c r="WAG157" s="21"/>
      <c r="WAH157" s="21"/>
      <c r="WAI157" s="21"/>
      <c r="WAJ157" s="21"/>
      <c r="WAK157" s="21"/>
      <c r="WAL157" s="21"/>
      <c r="WAM157" s="21"/>
      <c r="WAN157" s="21"/>
      <c r="WAO157" s="21"/>
      <c r="WAP157" s="21"/>
      <c r="WAQ157" s="21"/>
      <c r="WAR157" s="21"/>
      <c r="WAS157" s="21"/>
      <c r="WAT157" s="21"/>
      <c r="WAU157" s="21"/>
      <c r="WAV157" s="21"/>
      <c r="WAW157" s="21"/>
      <c r="WAX157" s="21"/>
      <c r="WAY157" s="21"/>
      <c r="WAZ157" s="21"/>
      <c r="WBA157" s="21"/>
      <c r="WBB157" s="21"/>
      <c r="WBC157" s="21"/>
      <c r="WBD157" s="21"/>
      <c r="WBE157" s="21"/>
      <c r="WBF157" s="21"/>
      <c r="WBG157" s="21"/>
      <c r="WBH157" s="21"/>
      <c r="WBI157" s="21"/>
      <c r="WBJ157" s="21"/>
      <c r="WBK157" s="21"/>
      <c r="WBL157" s="21"/>
      <c r="WBM157" s="21"/>
      <c r="WBN157" s="21"/>
      <c r="WBO157" s="21"/>
      <c r="WBP157" s="21"/>
      <c r="WBQ157" s="21"/>
      <c r="WBR157" s="21"/>
      <c r="WBS157" s="21"/>
      <c r="WBT157" s="21"/>
      <c r="WBU157" s="21"/>
      <c r="WBV157" s="21"/>
      <c r="WBW157" s="21"/>
      <c r="WBX157" s="21"/>
      <c r="WBY157" s="21"/>
      <c r="WBZ157" s="21"/>
      <c r="WCA157" s="21"/>
      <c r="WCB157" s="21"/>
      <c r="WCC157" s="21"/>
      <c r="WCD157" s="21"/>
      <c r="WCE157" s="21"/>
      <c r="WCF157" s="21"/>
      <c r="WCG157" s="21"/>
      <c r="WCH157" s="21"/>
      <c r="WCI157" s="21"/>
      <c r="WCJ157" s="21"/>
      <c r="WCK157" s="21"/>
      <c r="WCL157" s="21"/>
      <c r="WCM157" s="21"/>
      <c r="WCN157" s="21"/>
      <c r="WCO157" s="21"/>
      <c r="WCP157" s="21"/>
      <c r="WCQ157" s="21"/>
      <c r="WCR157" s="21"/>
      <c r="WCS157" s="21"/>
      <c r="WCT157" s="21"/>
      <c r="WCU157" s="21"/>
      <c r="WCV157" s="21"/>
      <c r="WCW157" s="21"/>
      <c r="WCX157" s="21"/>
      <c r="WCY157" s="21"/>
      <c r="WCZ157" s="21"/>
      <c r="WDA157" s="21"/>
      <c r="WDB157" s="21"/>
      <c r="WDC157" s="21"/>
      <c r="WDD157" s="21"/>
      <c r="WDE157" s="21"/>
      <c r="WDF157" s="21"/>
      <c r="WDG157" s="21"/>
      <c r="WDH157" s="21"/>
      <c r="WDI157" s="21"/>
      <c r="WDJ157" s="21"/>
      <c r="WDK157" s="21"/>
      <c r="WDL157" s="21"/>
      <c r="WDM157" s="21"/>
      <c r="WDN157" s="21"/>
      <c r="WDO157" s="21"/>
      <c r="WDP157" s="21"/>
      <c r="WDQ157" s="21"/>
      <c r="WDR157" s="21"/>
      <c r="WDS157" s="21"/>
      <c r="WDT157" s="21"/>
      <c r="WDU157" s="21"/>
      <c r="WDV157" s="21"/>
      <c r="WDW157" s="21"/>
      <c r="WDX157" s="21"/>
      <c r="WDY157" s="21"/>
      <c r="WDZ157" s="21"/>
      <c r="WEA157" s="21"/>
      <c r="WEB157" s="21"/>
      <c r="WEC157" s="21"/>
      <c r="WED157" s="21"/>
      <c r="WEE157" s="21"/>
      <c r="WEF157" s="21"/>
      <c r="WEG157" s="21"/>
      <c r="WEH157" s="21"/>
      <c r="WEI157" s="21"/>
      <c r="WEJ157" s="21"/>
      <c r="WEK157" s="21"/>
      <c r="WEL157" s="21"/>
      <c r="WEM157" s="21"/>
      <c r="WEN157" s="21"/>
      <c r="WEO157" s="21"/>
      <c r="WEP157" s="21"/>
      <c r="WEQ157" s="21"/>
      <c r="WER157" s="21"/>
      <c r="WES157" s="21"/>
      <c r="WET157" s="21"/>
      <c r="WEU157" s="21"/>
      <c r="WEV157" s="21"/>
      <c r="WEW157" s="21"/>
      <c r="WEX157" s="21"/>
      <c r="WEY157" s="21"/>
      <c r="WEZ157" s="21"/>
      <c r="WFA157" s="21"/>
      <c r="WFB157" s="21"/>
      <c r="WFC157" s="21"/>
      <c r="WFD157" s="21"/>
      <c r="WFE157" s="21"/>
      <c r="WFF157" s="21"/>
      <c r="WFG157" s="21"/>
      <c r="WFH157" s="21"/>
      <c r="WFI157" s="21"/>
      <c r="WFJ157" s="21"/>
      <c r="WFK157" s="21"/>
      <c r="WFL157" s="21"/>
      <c r="WFM157" s="21"/>
      <c r="WFN157" s="21"/>
      <c r="WFO157" s="21"/>
      <c r="WFP157" s="21"/>
      <c r="WFQ157" s="21"/>
      <c r="WFR157" s="21"/>
      <c r="WFS157" s="21"/>
      <c r="WFT157" s="21"/>
      <c r="WFU157" s="21"/>
      <c r="WFV157" s="21"/>
      <c r="WFW157" s="21"/>
      <c r="WFX157" s="21"/>
      <c r="WFY157" s="21"/>
      <c r="WFZ157" s="21"/>
      <c r="WGA157" s="21"/>
      <c r="WGB157" s="21"/>
      <c r="WGC157" s="21"/>
      <c r="WGD157" s="21"/>
      <c r="WGE157" s="21"/>
      <c r="WGF157" s="21"/>
      <c r="WGG157" s="21"/>
      <c r="WGH157" s="21"/>
      <c r="WGI157" s="21"/>
      <c r="WGJ157" s="21"/>
      <c r="WGK157" s="21"/>
      <c r="WGL157" s="21"/>
      <c r="WGM157" s="21"/>
      <c r="WGN157" s="21"/>
      <c r="WGO157" s="21"/>
      <c r="WGP157" s="21"/>
      <c r="WGQ157" s="21"/>
      <c r="WGR157" s="21"/>
      <c r="WGS157" s="21"/>
      <c r="WGT157" s="21"/>
      <c r="WGU157" s="21"/>
      <c r="WGV157" s="21"/>
      <c r="WGW157" s="21"/>
      <c r="WGX157" s="21"/>
      <c r="WGY157" s="21"/>
      <c r="WGZ157" s="21"/>
      <c r="WHA157" s="21"/>
      <c r="WHB157" s="21"/>
      <c r="WHC157" s="21"/>
      <c r="WHD157" s="21"/>
      <c r="WHE157" s="21"/>
      <c r="WHF157" s="21"/>
      <c r="WHG157" s="21"/>
      <c r="WHH157" s="21"/>
      <c r="WHI157" s="21"/>
      <c r="WHJ157" s="21"/>
      <c r="WHK157" s="21"/>
      <c r="WHL157" s="21"/>
      <c r="WHM157" s="21"/>
      <c r="WHN157" s="21"/>
      <c r="WHO157" s="21"/>
      <c r="WHP157" s="21"/>
      <c r="WHQ157" s="21"/>
      <c r="WHR157" s="21"/>
      <c r="WHS157" s="21"/>
      <c r="WHT157" s="21"/>
      <c r="WHU157" s="21"/>
      <c r="WHV157" s="21"/>
      <c r="WHW157" s="21"/>
      <c r="WHX157" s="21"/>
      <c r="WHY157" s="21"/>
      <c r="WHZ157" s="21"/>
      <c r="WIA157" s="21"/>
      <c r="WIB157" s="21"/>
      <c r="WIC157" s="21"/>
      <c r="WID157" s="21"/>
      <c r="WIE157" s="21"/>
      <c r="WIF157" s="21"/>
      <c r="WIG157" s="21"/>
      <c r="WIH157" s="21"/>
      <c r="WII157" s="21"/>
      <c r="WIJ157" s="21"/>
      <c r="WIK157" s="21"/>
      <c r="WIL157" s="21"/>
      <c r="WIM157" s="21"/>
      <c r="WIN157" s="21"/>
      <c r="WIO157" s="21"/>
      <c r="WIP157" s="21"/>
      <c r="WIQ157" s="21"/>
      <c r="WIR157" s="21"/>
      <c r="WIS157" s="21"/>
      <c r="WIT157" s="21"/>
      <c r="WIU157" s="21"/>
      <c r="WIV157" s="21"/>
      <c r="WIW157" s="21"/>
      <c r="WIX157" s="21"/>
      <c r="WIY157" s="21"/>
      <c r="WIZ157" s="21"/>
      <c r="WJA157" s="21"/>
      <c r="WJB157" s="21"/>
      <c r="WJC157" s="21"/>
      <c r="WJD157" s="21"/>
      <c r="WJE157" s="21"/>
      <c r="WJF157" s="21"/>
      <c r="WJG157" s="21"/>
      <c r="WJH157" s="21"/>
      <c r="WJI157" s="21"/>
      <c r="WJJ157" s="21"/>
      <c r="WJK157" s="21"/>
      <c r="WJL157" s="21"/>
      <c r="WJM157" s="21"/>
      <c r="WJN157" s="21"/>
      <c r="WJO157" s="21"/>
      <c r="WJP157" s="21"/>
      <c r="WJQ157" s="21"/>
      <c r="WJR157" s="21"/>
      <c r="WJS157" s="21"/>
      <c r="WJT157" s="21"/>
      <c r="WJU157" s="21"/>
      <c r="WJV157" s="21"/>
      <c r="WJW157" s="21"/>
      <c r="WJX157" s="21"/>
      <c r="WJY157" s="21"/>
      <c r="WJZ157" s="21"/>
      <c r="WKA157" s="21"/>
      <c r="WKB157" s="21"/>
      <c r="WKC157" s="21"/>
      <c r="WKD157" s="21"/>
      <c r="WKE157" s="21"/>
      <c r="WKF157" s="21"/>
      <c r="WKG157" s="21"/>
      <c r="WKH157" s="21"/>
      <c r="WKI157" s="21"/>
      <c r="WKJ157" s="21"/>
      <c r="WKK157" s="21"/>
      <c r="WKL157" s="21"/>
      <c r="WKM157" s="21"/>
      <c r="WKN157" s="21"/>
      <c r="WKO157" s="21"/>
      <c r="WKP157" s="21"/>
      <c r="WKQ157" s="21"/>
      <c r="WKR157" s="21"/>
      <c r="WKS157" s="21"/>
      <c r="WKT157" s="21"/>
      <c r="WKU157" s="21"/>
      <c r="WKV157" s="21"/>
      <c r="WKW157" s="21"/>
      <c r="WKX157" s="21"/>
      <c r="WKY157" s="21"/>
      <c r="WKZ157" s="21"/>
      <c r="WLA157" s="21"/>
      <c r="WLB157" s="21"/>
      <c r="WLC157" s="21"/>
      <c r="WLD157" s="21"/>
      <c r="WLE157" s="21"/>
      <c r="WLF157" s="21"/>
      <c r="WLG157" s="21"/>
      <c r="WLH157" s="21"/>
      <c r="WLI157" s="21"/>
      <c r="WLJ157" s="21"/>
      <c r="WLK157" s="21"/>
      <c r="WLL157" s="21"/>
      <c r="WLM157" s="21"/>
      <c r="WLN157" s="21"/>
      <c r="WLO157" s="21"/>
      <c r="WLP157" s="21"/>
      <c r="WLQ157" s="21"/>
      <c r="WLR157" s="21"/>
      <c r="WLS157" s="21"/>
      <c r="WLT157" s="21"/>
      <c r="WLU157" s="21"/>
      <c r="WLV157" s="21"/>
      <c r="WLW157" s="21"/>
      <c r="WLX157" s="21"/>
      <c r="WLY157" s="21"/>
      <c r="WLZ157" s="21"/>
      <c r="WMA157" s="21"/>
      <c r="WMB157" s="21"/>
      <c r="WMC157" s="21"/>
      <c r="WMD157" s="21"/>
      <c r="WME157" s="21"/>
      <c r="WMF157" s="21"/>
      <c r="WMG157" s="21"/>
      <c r="WMH157" s="21"/>
      <c r="WMI157" s="21"/>
      <c r="WMJ157" s="21"/>
      <c r="WMK157" s="21"/>
      <c r="WML157" s="21"/>
      <c r="WMM157" s="21"/>
      <c r="WMN157" s="21"/>
      <c r="WMO157" s="21"/>
      <c r="WMP157" s="21"/>
      <c r="WMQ157" s="21"/>
      <c r="WMR157" s="21"/>
      <c r="WMS157" s="21"/>
      <c r="WMT157" s="21"/>
      <c r="WMU157" s="21"/>
      <c r="WMV157" s="21"/>
      <c r="WMW157" s="21"/>
      <c r="WMX157" s="21"/>
      <c r="WMY157" s="21"/>
      <c r="WMZ157" s="21"/>
      <c r="WNA157" s="21"/>
      <c r="WNB157" s="21"/>
      <c r="WNC157" s="21"/>
      <c r="WND157" s="21"/>
      <c r="WNE157" s="21"/>
      <c r="WNF157" s="21"/>
      <c r="WNG157" s="21"/>
      <c r="WNH157" s="21"/>
      <c r="WNI157" s="21"/>
      <c r="WNJ157" s="21"/>
      <c r="WNK157" s="21"/>
      <c r="WNL157" s="21"/>
      <c r="WNM157" s="21"/>
      <c r="WNN157" s="21"/>
      <c r="WNO157" s="21"/>
      <c r="WNP157" s="21"/>
      <c r="WNQ157" s="21"/>
      <c r="WNR157" s="21"/>
      <c r="WNS157" s="21"/>
      <c r="WNT157" s="21"/>
      <c r="WNU157" s="21"/>
      <c r="WNV157" s="21"/>
      <c r="WNW157" s="21"/>
      <c r="WNX157" s="21"/>
      <c r="WNY157" s="21"/>
      <c r="WNZ157" s="21"/>
      <c r="WOA157" s="21"/>
      <c r="WOB157" s="21"/>
      <c r="WOC157" s="21"/>
      <c r="WOD157" s="21"/>
      <c r="WOE157" s="21"/>
      <c r="WOF157" s="21"/>
      <c r="WOG157" s="21"/>
      <c r="WOH157" s="21"/>
      <c r="WOI157" s="21"/>
      <c r="WOJ157" s="21"/>
      <c r="WOK157" s="21"/>
      <c r="WOL157" s="21"/>
      <c r="WOM157" s="21"/>
      <c r="WON157" s="21"/>
      <c r="WOO157" s="21"/>
      <c r="WOP157" s="21"/>
      <c r="WOQ157" s="21"/>
      <c r="WOR157" s="21"/>
      <c r="WOS157" s="21"/>
      <c r="WOT157" s="21"/>
      <c r="WOU157" s="21"/>
      <c r="WOV157" s="21"/>
      <c r="WOW157" s="21"/>
      <c r="WOX157" s="21"/>
      <c r="WOY157" s="21"/>
      <c r="WOZ157" s="21"/>
      <c r="WPA157" s="21"/>
      <c r="WPB157" s="21"/>
      <c r="WPC157" s="21"/>
      <c r="WPD157" s="21"/>
      <c r="WPE157" s="21"/>
      <c r="WPF157" s="21"/>
      <c r="WPG157" s="21"/>
      <c r="WPH157" s="21"/>
      <c r="WPI157" s="21"/>
      <c r="WPJ157" s="21"/>
      <c r="WPK157" s="21"/>
      <c r="WPL157" s="21"/>
      <c r="WPM157" s="21"/>
      <c r="WPN157" s="21"/>
      <c r="WPO157" s="21"/>
      <c r="WPP157" s="21"/>
      <c r="WPQ157" s="21"/>
      <c r="WPR157" s="21"/>
      <c r="WPS157" s="21"/>
      <c r="WPT157" s="21"/>
      <c r="WPU157" s="21"/>
      <c r="WPV157" s="21"/>
      <c r="WPW157" s="21"/>
      <c r="WPX157" s="21"/>
      <c r="WPY157" s="21"/>
      <c r="WPZ157" s="21"/>
      <c r="WQA157" s="21"/>
      <c r="WQB157" s="21"/>
      <c r="WQC157" s="21"/>
      <c r="WQD157" s="21"/>
      <c r="WQE157" s="21"/>
      <c r="WQF157" s="21"/>
      <c r="WQG157" s="21"/>
      <c r="WQH157" s="21"/>
      <c r="WQI157" s="21"/>
      <c r="WQJ157" s="21"/>
      <c r="WQK157" s="21"/>
      <c r="WQL157" s="21"/>
      <c r="WQM157" s="21"/>
      <c r="WQN157" s="21"/>
      <c r="WQO157" s="21"/>
      <c r="WQP157" s="21"/>
      <c r="WQQ157" s="21"/>
      <c r="WQR157" s="21"/>
      <c r="WQS157" s="21"/>
      <c r="WQT157" s="21"/>
      <c r="WQU157" s="21"/>
      <c r="WQV157" s="21"/>
      <c r="WQW157" s="21"/>
      <c r="WQX157" s="21"/>
      <c r="WQY157" s="21"/>
      <c r="WQZ157" s="21"/>
      <c r="WRA157" s="21"/>
      <c r="WRB157" s="21"/>
      <c r="WRC157" s="21"/>
      <c r="WRD157" s="21"/>
      <c r="WRE157" s="21"/>
      <c r="WRF157" s="21"/>
      <c r="WRG157" s="21"/>
      <c r="WRH157" s="21"/>
      <c r="WRI157" s="21"/>
      <c r="WRJ157" s="21"/>
      <c r="WRK157" s="21"/>
      <c r="WRL157" s="21"/>
      <c r="WRM157" s="21"/>
      <c r="WRN157" s="21"/>
      <c r="WRO157" s="21"/>
      <c r="WRP157" s="21"/>
      <c r="WRQ157" s="21"/>
      <c r="WRR157" s="21"/>
      <c r="WRS157" s="21"/>
      <c r="WRT157" s="21"/>
      <c r="WRU157" s="21"/>
      <c r="WRV157" s="21"/>
      <c r="WRW157" s="21"/>
      <c r="WRX157" s="21"/>
      <c r="WRY157" s="21"/>
      <c r="WRZ157" s="21"/>
      <c r="WSA157" s="21"/>
      <c r="WSB157" s="21"/>
      <c r="WSC157" s="21"/>
      <c r="WSD157" s="21"/>
      <c r="WSE157" s="21"/>
      <c r="WSF157" s="21"/>
      <c r="WSG157" s="21"/>
      <c r="WSH157" s="21"/>
      <c r="WSI157" s="21"/>
      <c r="WSJ157" s="21"/>
      <c r="WSK157" s="21"/>
      <c r="WSL157" s="21"/>
      <c r="WSM157" s="21"/>
      <c r="WSN157" s="21"/>
      <c r="WSO157" s="21"/>
      <c r="WSP157" s="21"/>
      <c r="WSQ157" s="21"/>
      <c r="WSR157" s="21"/>
      <c r="WSS157" s="21"/>
      <c r="WST157" s="21"/>
      <c r="WSU157" s="21"/>
      <c r="WSV157" s="21"/>
      <c r="WSW157" s="21"/>
      <c r="WSX157" s="21"/>
      <c r="WSY157" s="21"/>
      <c r="WSZ157" s="21"/>
      <c r="WTA157" s="21"/>
      <c r="WTB157" s="21"/>
      <c r="WTC157" s="21"/>
      <c r="WTD157" s="21"/>
      <c r="WTE157" s="21"/>
      <c r="WTF157" s="21"/>
      <c r="WTG157" s="21"/>
      <c r="WTH157" s="21"/>
      <c r="WTI157" s="21"/>
      <c r="WTJ157" s="21"/>
      <c r="WTK157" s="21"/>
      <c r="WTL157" s="21"/>
      <c r="WTM157" s="21"/>
      <c r="WTN157" s="21"/>
      <c r="WTO157" s="21"/>
      <c r="WTP157" s="21"/>
      <c r="WTQ157" s="21"/>
      <c r="WTR157" s="21"/>
      <c r="WTS157" s="21"/>
      <c r="WTT157" s="21"/>
      <c r="WTU157" s="21"/>
      <c r="WTV157" s="21"/>
      <c r="WTW157" s="21"/>
      <c r="WTX157" s="21"/>
      <c r="WTY157" s="21"/>
      <c r="WTZ157" s="21"/>
      <c r="WUA157" s="21"/>
      <c r="WUB157" s="21"/>
      <c r="WUC157" s="21"/>
      <c r="WUD157" s="21"/>
      <c r="WUE157" s="21"/>
      <c r="WUF157" s="21"/>
      <c r="WUG157" s="21"/>
      <c r="WUH157" s="21"/>
      <c r="WUI157" s="21"/>
      <c r="WUJ157" s="21"/>
      <c r="WUK157" s="21"/>
      <c r="WUL157" s="21"/>
      <c r="WUM157" s="21"/>
      <c r="WUN157" s="21"/>
      <c r="WUO157" s="21"/>
      <c r="WUP157" s="21"/>
      <c r="WUQ157" s="21"/>
      <c r="WUR157" s="21"/>
      <c r="WUS157" s="21"/>
      <c r="WUT157" s="21"/>
      <c r="WUU157" s="21"/>
      <c r="WUV157" s="21"/>
      <c r="WUW157" s="21"/>
      <c r="WUX157" s="21"/>
      <c r="WUY157" s="21"/>
      <c r="WUZ157" s="21"/>
      <c r="WVA157" s="21"/>
      <c r="WVB157" s="21"/>
      <c r="WVC157" s="21"/>
      <c r="WVD157" s="21"/>
      <c r="WVE157" s="21"/>
      <c r="WVF157" s="21"/>
      <c r="WVG157" s="21"/>
      <c r="WVH157" s="21"/>
      <c r="WVI157" s="21"/>
      <c r="WVJ157" s="21"/>
      <c r="WVK157" s="21"/>
      <c r="WVL157" s="21"/>
      <c r="WVM157" s="21"/>
      <c r="WVN157" s="21"/>
      <c r="WVO157" s="21"/>
      <c r="WVP157" s="21"/>
      <c r="WVQ157" s="21"/>
      <c r="WVR157" s="21"/>
      <c r="WVS157" s="21"/>
      <c r="WVT157" s="21"/>
      <c r="WVU157" s="21"/>
      <c r="WVV157" s="21"/>
      <c r="WVW157" s="21"/>
      <c r="WVX157" s="21"/>
      <c r="WVY157" s="21"/>
      <c r="WVZ157" s="21"/>
      <c r="WWA157" s="21"/>
      <c r="WWB157" s="21"/>
      <c r="WWC157" s="21"/>
      <c r="WWD157" s="21"/>
      <c r="WWE157" s="21"/>
      <c r="WWF157" s="21"/>
      <c r="WWG157" s="21"/>
      <c r="WWH157" s="21"/>
      <c r="WWI157" s="21"/>
      <c r="WWJ157" s="21"/>
      <c r="WWK157" s="21"/>
      <c r="WWL157" s="21"/>
      <c r="WWM157" s="21"/>
      <c r="WWN157" s="21"/>
      <c r="WWO157" s="21"/>
      <c r="WWP157" s="21"/>
      <c r="WWQ157" s="21"/>
      <c r="WWR157" s="21"/>
      <c r="WWS157" s="21"/>
      <c r="WWT157" s="21"/>
      <c r="WWU157" s="21"/>
      <c r="WWV157" s="21"/>
      <c r="WWW157" s="21"/>
      <c r="WWX157" s="21"/>
      <c r="WWY157" s="21"/>
      <c r="WWZ157" s="21"/>
      <c r="WXA157" s="21"/>
      <c r="WXB157" s="21"/>
      <c r="WXC157" s="21"/>
      <c r="WXD157" s="21"/>
      <c r="WXE157" s="21"/>
      <c r="WXF157" s="21"/>
      <c r="WXG157" s="21"/>
      <c r="WXH157" s="21"/>
      <c r="WXI157" s="21"/>
      <c r="WXJ157" s="21"/>
      <c r="WXK157" s="21"/>
      <c r="WXL157" s="21"/>
      <c r="WXM157" s="21"/>
      <c r="WXN157" s="21"/>
      <c r="WXO157" s="21"/>
      <c r="WXP157" s="21"/>
      <c r="WXQ157" s="21"/>
      <c r="WXR157" s="21"/>
      <c r="WXS157" s="21"/>
      <c r="WXT157" s="21"/>
      <c r="WXU157" s="21"/>
      <c r="WXV157" s="21"/>
      <c r="WXW157" s="21"/>
      <c r="WXX157" s="21"/>
      <c r="WXY157" s="21"/>
      <c r="WXZ157" s="21"/>
      <c r="WYA157" s="21"/>
      <c r="WYB157" s="21"/>
      <c r="WYC157" s="21"/>
      <c r="WYD157" s="21"/>
      <c r="WYE157" s="21"/>
      <c r="WYF157" s="21"/>
      <c r="WYG157" s="21"/>
      <c r="WYH157" s="21"/>
      <c r="WYI157" s="21"/>
      <c r="WYJ157" s="21"/>
      <c r="WYK157" s="21"/>
      <c r="WYL157" s="21"/>
      <c r="WYM157" s="21"/>
      <c r="WYN157" s="21"/>
      <c r="WYO157" s="21"/>
      <c r="WYP157" s="21"/>
      <c r="WYQ157" s="21"/>
      <c r="WYR157" s="21"/>
      <c r="WYS157" s="21"/>
      <c r="WYT157" s="21"/>
      <c r="WYU157" s="21"/>
      <c r="WYV157" s="21"/>
      <c r="WYW157" s="21"/>
      <c r="WYX157" s="21"/>
      <c r="WYY157" s="21"/>
      <c r="WYZ157" s="21"/>
      <c r="WZA157" s="21"/>
      <c r="WZB157" s="21"/>
      <c r="WZC157" s="21"/>
      <c r="WZD157" s="21"/>
      <c r="WZE157" s="21"/>
      <c r="WZF157" s="21"/>
      <c r="WZG157" s="21"/>
      <c r="WZH157" s="21"/>
      <c r="WZI157" s="21"/>
      <c r="WZJ157" s="21"/>
      <c r="WZK157" s="21"/>
      <c r="WZL157" s="21"/>
      <c r="WZM157" s="21"/>
      <c r="WZN157" s="21"/>
      <c r="WZO157" s="21"/>
      <c r="WZP157" s="21"/>
      <c r="WZQ157" s="21"/>
      <c r="WZR157" s="21"/>
      <c r="WZS157" s="21"/>
      <c r="WZT157" s="21"/>
      <c r="WZU157" s="21"/>
      <c r="WZV157" s="21"/>
      <c r="WZW157" s="21"/>
      <c r="WZX157" s="21"/>
      <c r="WZY157" s="21"/>
      <c r="WZZ157" s="21"/>
      <c r="XAA157" s="21"/>
      <c r="XAB157" s="21"/>
      <c r="XAC157" s="21"/>
      <c r="XAD157" s="21"/>
      <c r="XAE157" s="21"/>
      <c r="XAF157" s="21"/>
      <c r="XAG157" s="21"/>
      <c r="XAH157" s="21"/>
      <c r="XAI157" s="21"/>
      <c r="XAJ157" s="21"/>
      <c r="XAK157" s="21"/>
      <c r="XAL157" s="21"/>
      <c r="XAM157" s="21"/>
      <c r="XAN157" s="21"/>
      <c r="XAO157" s="21"/>
      <c r="XAP157" s="21"/>
      <c r="XAQ157" s="21"/>
      <c r="XAR157" s="21"/>
      <c r="XAS157" s="21"/>
      <c r="XAT157" s="21"/>
      <c r="XAU157" s="21"/>
      <c r="XAV157" s="21"/>
      <c r="XAW157" s="21"/>
      <c r="XAX157" s="21"/>
      <c r="XAY157" s="21"/>
      <c r="XAZ157" s="21"/>
      <c r="XBA157" s="21"/>
      <c r="XBB157" s="21"/>
      <c r="XBC157" s="21"/>
      <c r="XBD157" s="21"/>
      <c r="XBE157" s="21"/>
      <c r="XBF157" s="21"/>
      <c r="XBG157" s="21"/>
      <c r="XBH157" s="21"/>
      <c r="XBI157" s="21"/>
      <c r="XBJ157" s="21"/>
      <c r="XBK157" s="21"/>
      <c r="XBL157" s="21"/>
      <c r="XBM157" s="21"/>
      <c r="XBN157" s="21"/>
      <c r="XBO157" s="21"/>
      <c r="XBP157" s="21"/>
      <c r="XBQ157" s="21"/>
      <c r="XBR157" s="21"/>
      <c r="XBS157" s="21"/>
      <c r="XBT157" s="21"/>
      <c r="XBU157" s="21"/>
      <c r="XBV157" s="21"/>
      <c r="XBW157" s="21"/>
      <c r="XBX157" s="21"/>
      <c r="XBY157" s="21"/>
      <c r="XBZ157" s="21"/>
      <c r="XCA157" s="21"/>
      <c r="XCB157" s="21"/>
      <c r="XCC157" s="21"/>
      <c r="XCD157" s="21"/>
      <c r="XCE157" s="21"/>
      <c r="XCF157" s="21"/>
      <c r="XCG157" s="21"/>
      <c r="XCH157" s="21"/>
      <c r="XCI157" s="21"/>
      <c r="XCJ157" s="21"/>
      <c r="XCK157" s="21"/>
      <c r="XCL157" s="21"/>
      <c r="XCM157" s="21"/>
      <c r="XCN157" s="21"/>
      <c r="XCO157" s="21"/>
      <c r="XCP157" s="21"/>
      <c r="XCQ157" s="21"/>
      <c r="XCR157" s="21"/>
      <c r="XCS157" s="21"/>
      <c r="XCT157" s="21"/>
      <c r="XCU157" s="21"/>
      <c r="XCV157" s="21"/>
      <c r="XCW157" s="21"/>
      <c r="XCX157" s="21"/>
      <c r="XCY157" s="21"/>
      <c r="XCZ157" s="21"/>
      <c r="XDA157" s="21"/>
      <c r="XDB157" s="21"/>
      <c r="XDC157" s="21"/>
      <c r="XDD157" s="21"/>
      <c r="XDE157" s="21"/>
      <c r="XDF157" s="21"/>
      <c r="XDG157" s="21"/>
      <c r="XDH157" s="21"/>
      <c r="XDI157" s="21"/>
      <c r="XDJ157" s="21"/>
      <c r="XDK157" s="21"/>
      <c r="XDL157" s="21"/>
      <c r="XDM157" s="21"/>
      <c r="XDN157" s="21"/>
      <c r="XDO157" s="21"/>
      <c r="XDP157" s="21"/>
      <c r="XDQ157" s="21"/>
      <c r="XDR157" s="21"/>
      <c r="XDS157" s="21"/>
      <c r="XDT157" s="21"/>
      <c r="XDU157" s="21"/>
      <c r="XDV157" s="21"/>
      <c r="XDW157" s="21"/>
      <c r="XDX157" s="21"/>
      <c r="XDY157" s="21"/>
      <c r="XDZ157" s="21"/>
      <c r="XEA157" s="21"/>
      <c r="XEB157" s="21"/>
      <c r="XEC157" s="21"/>
      <c r="XED157" s="21"/>
      <c r="XEE157" s="21"/>
      <c r="XEF157" s="21"/>
      <c r="XEG157" s="21"/>
      <c r="XEH157" s="21"/>
      <c r="XEI157" s="21"/>
      <c r="XEJ157" s="21"/>
      <c r="XEK157" s="21"/>
      <c r="XEL157" s="21"/>
      <c r="XEM157" s="21"/>
      <c r="XEN157" s="21"/>
      <c r="XEO157" s="21"/>
      <c r="XEP157" s="21"/>
      <c r="XEQ157" s="21"/>
      <c r="XER157" s="21"/>
      <c r="XES157" s="21"/>
      <c r="XET157" s="21"/>
      <c r="XEU157" s="21"/>
      <c r="XEV157" s="21"/>
      <c r="XEW157" s="21"/>
      <c r="XEX157" s="21"/>
      <c r="XEY157" s="21"/>
      <c r="XEZ157" s="21"/>
      <c r="XFA157" s="21"/>
      <c r="XFB157" s="21"/>
      <c r="XFC157" s="21"/>
      <c r="XFD157" s="21"/>
    </row>
    <row r="159" spans="1:16384">
      <c r="C159" s="381" t="s">
        <v>646</v>
      </c>
      <c r="D159" s="381"/>
      <c r="E159" s="381" t="s">
        <v>968</v>
      </c>
    </row>
    <row r="160" spans="1:16384">
      <c r="C160" s="465" t="s">
        <v>902</v>
      </c>
      <c r="D160" s="21" t="s">
        <v>605</v>
      </c>
      <c r="E160" s="464">
        <f>SUMPRODUCT(vector.implicit.prices.line.rental.inside.wlr,vector.users.telephone.wlr)/SUMPRODUCT(vector.users.telephone.wlr)</f>
        <v>155.96260910259679</v>
      </c>
      <c r="F160" s="173" t="s">
        <v>648</v>
      </c>
    </row>
    <row r="161" spans="1:505">
      <c r="C161" s="465" t="s">
        <v>269</v>
      </c>
      <c r="D161" s="21" t="s">
        <v>605</v>
      </c>
      <c r="E161" s="464">
        <f>SUMPRODUCT(vector.implicit.prices.line.rental.inside.wlr,vector.users.telephone.wlr,F125:SK125)/SUMPRODUCT(vector.users.telephone.wlr,F125:SK125)</f>
        <v>143.3272993050536</v>
      </c>
      <c r="F161" s="173" t="s">
        <v>926</v>
      </c>
    </row>
    <row r="162" spans="1:505">
      <c r="C162" s="465" t="s">
        <v>962</v>
      </c>
      <c r="D162" s="21" t="s">
        <v>605</v>
      </c>
      <c r="E162" s="464">
        <f>SUMPRODUCT(vector.implicit.prices.line.rental.inside.wlr,vector.users.telephone.wlr,F126:SK126)/SUMPRODUCT(vector.users.telephone.wlr,F126:SK126)</f>
        <v>187.32926520169545</v>
      </c>
      <c r="F162" s="173" t="s">
        <v>927</v>
      </c>
    </row>
    <row r="163" spans="1:505">
      <c r="C163" s="71"/>
      <c r="D163" s="21"/>
      <c r="E163" s="21"/>
      <c r="F163" s="21"/>
    </row>
    <row r="164" spans="1:505">
      <c r="C164" s="71" t="s">
        <v>959</v>
      </c>
      <c r="D164" s="225" t="s">
        <v>200</v>
      </c>
      <c r="E164" s="466">
        <f>Retail.minus.line.rental</f>
        <v>0.22855598994989781</v>
      </c>
      <c r="F164" s="173" t="s">
        <v>157</v>
      </c>
    </row>
    <row r="165" spans="1:505">
      <c r="C165" s="71"/>
      <c r="D165" s="71"/>
      <c r="E165" s="71"/>
      <c r="F165" s="71"/>
    </row>
    <row r="166" spans="1:505">
      <c r="C166" s="381" t="s">
        <v>925</v>
      </c>
      <c r="D166" s="381"/>
      <c r="E166" s="381" t="s">
        <v>968</v>
      </c>
    </row>
    <row r="167" spans="1:505">
      <c r="C167" s="465" t="s">
        <v>902</v>
      </c>
      <c r="D167" s="21" t="s">
        <v>605</v>
      </c>
      <c r="E167" s="464">
        <f>weighted.price.line.rental*(1-Retail.minus.line.rental)</f>
        <v>120.31642058398384</v>
      </c>
      <c r="F167" s="232"/>
      <c r="G167" s="232"/>
      <c r="H167" s="232"/>
    </row>
    <row r="168" spans="1:505">
      <c r="C168" s="465" t="s">
        <v>269</v>
      </c>
      <c r="D168" s="21" t="s">
        <v>605</v>
      </c>
      <c r="E168" s="464">
        <f>weighted.price.line.rental.residential*(1-Retail.minus.line.rental)</f>
        <v>110.56898652554177</v>
      </c>
      <c r="F168" s="232"/>
      <c r="G168" s="232"/>
      <c r="H168" s="232"/>
    </row>
    <row r="169" spans="1:505">
      <c r="C169" s="465" t="s">
        <v>962</v>
      </c>
      <c r="D169" s="21" t="s">
        <v>605</v>
      </c>
      <c r="E169" s="464">
        <f>weighted.price.line.rental.no.residential*(1-Retail.minus.line.rental)</f>
        <v>144.51403954693501</v>
      </c>
      <c r="F169" s="232"/>
      <c r="G169" s="232"/>
      <c r="H169" s="232"/>
    </row>
    <row r="170" spans="1:505">
      <c r="D170" s="21"/>
      <c r="G170" s="213"/>
    </row>
    <row r="171" spans="1:505">
      <c r="A171" s="372" t="str">
        <f>C172</f>
        <v>Proporción de valor total de servicios que integran un plan/paquete que representan los servicios digitales</v>
      </c>
      <c r="B171" s="372"/>
      <c r="C171" s="236"/>
      <c r="D171" s="236"/>
      <c r="E171" s="236"/>
    </row>
    <row r="172" spans="1:505">
      <c r="C172" s="71" t="s">
        <v>956</v>
      </c>
      <c r="D172" s="21" t="s">
        <v>200</v>
      </c>
      <c r="E172" s="175" t="s">
        <v>599</v>
      </c>
      <c r="F172" s="224">
        <f t="shared" ref="F172:BQ172" si="99">IFERROR(1-SUM(F77,F97)/SUM(F77,F97,F143),0)</f>
        <v>0.19369732966869968</v>
      </c>
      <c r="G172" s="224">
        <f t="shared" si="99"/>
        <v>0.21696708459701008</v>
      </c>
      <c r="H172" s="224">
        <f t="shared" si="99"/>
        <v>0.18088588717371257</v>
      </c>
      <c r="I172" s="224">
        <f t="shared" si="99"/>
        <v>0.27916377075350396</v>
      </c>
      <c r="J172" s="224">
        <f t="shared" si="99"/>
        <v>0</v>
      </c>
      <c r="K172" s="224">
        <f t="shared" si="99"/>
        <v>0.17037963884878482</v>
      </c>
      <c r="L172" s="224">
        <f t="shared" si="99"/>
        <v>0</v>
      </c>
      <c r="M172" s="224">
        <f t="shared" si="99"/>
        <v>0.22833940903624217</v>
      </c>
      <c r="N172" s="224">
        <f t="shared" si="99"/>
        <v>0.21167571877178681</v>
      </c>
      <c r="O172" s="224">
        <f t="shared" si="99"/>
        <v>1.5509879789773362E-2</v>
      </c>
      <c r="P172" s="224">
        <f t="shared" si="99"/>
        <v>8.4217370935153468E-2</v>
      </c>
      <c r="Q172" s="224">
        <f t="shared" si="99"/>
        <v>9.4764431723322717E-2</v>
      </c>
      <c r="R172" s="224">
        <f t="shared" si="99"/>
        <v>7.3394764696793846E-2</v>
      </c>
      <c r="S172" s="224">
        <f t="shared" si="99"/>
        <v>0.1211032716850502</v>
      </c>
      <c r="T172" s="224">
        <f t="shared" si="99"/>
        <v>0</v>
      </c>
      <c r="U172" s="224">
        <f t="shared" si="99"/>
        <v>0</v>
      </c>
      <c r="V172" s="224">
        <f t="shared" si="99"/>
        <v>0</v>
      </c>
      <c r="W172" s="224">
        <f t="shared" si="99"/>
        <v>0</v>
      </c>
      <c r="X172" s="224">
        <f t="shared" si="99"/>
        <v>0</v>
      </c>
      <c r="Y172" s="224">
        <f t="shared" si="99"/>
        <v>0</v>
      </c>
      <c r="Z172" s="224">
        <f t="shared" si="99"/>
        <v>0</v>
      </c>
      <c r="AA172" s="224">
        <f t="shared" si="99"/>
        <v>0</v>
      </c>
      <c r="AB172" s="224">
        <f t="shared" si="99"/>
        <v>0</v>
      </c>
      <c r="AC172" s="224">
        <f t="shared" si="99"/>
        <v>0</v>
      </c>
      <c r="AD172" s="224">
        <f t="shared" si="99"/>
        <v>0</v>
      </c>
      <c r="AE172" s="224">
        <f t="shared" si="99"/>
        <v>0</v>
      </c>
      <c r="AF172" s="224">
        <f t="shared" si="99"/>
        <v>0</v>
      </c>
      <c r="AG172" s="224">
        <f t="shared" si="99"/>
        <v>0</v>
      </c>
      <c r="AH172" s="224">
        <f t="shared" si="99"/>
        <v>0</v>
      </c>
      <c r="AI172" s="224">
        <f t="shared" si="99"/>
        <v>0</v>
      </c>
      <c r="AJ172" s="224">
        <f t="shared" si="99"/>
        <v>0</v>
      </c>
      <c r="AK172" s="224">
        <f t="shared" si="99"/>
        <v>0</v>
      </c>
      <c r="AL172" s="224">
        <f t="shared" si="99"/>
        <v>0</v>
      </c>
      <c r="AM172" s="224">
        <f t="shared" si="99"/>
        <v>0</v>
      </c>
      <c r="AN172" s="224">
        <f t="shared" si="99"/>
        <v>0</v>
      </c>
      <c r="AO172" s="224">
        <f t="shared" si="99"/>
        <v>0</v>
      </c>
      <c r="AP172" s="224">
        <f t="shared" si="99"/>
        <v>0</v>
      </c>
      <c r="AQ172" s="224">
        <f t="shared" si="99"/>
        <v>0</v>
      </c>
      <c r="AR172" s="224">
        <f t="shared" si="99"/>
        <v>0</v>
      </c>
      <c r="AS172" s="224">
        <f t="shared" si="99"/>
        <v>0</v>
      </c>
      <c r="AT172" s="224">
        <f t="shared" si="99"/>
        <v>0</v>
      </c>
      <c r="AU172" s="224">
        <f t="shared" si="99"/>
        <v>0</v>
      </c>
      <c r="AV172" s="224">
        <f t="shared" si="99"/>
        <v>0</v>
      </c>
      <c r="AW172" s="224">
        <f t="shared" si="99"/>
        <v>0</v>
      </c>
      <c r="AX172" s="224">
        <f t="shared" si="99"/>
        <v>0</v>
      </c>
      <c r="AY172" s="224">
        <f t="shared" si="99"/>
        <v>0</v>
      </c>
      <c r="AZ172" s="224">
        <f t="shared" si="99"/>
        <v>0</v>
      </c>
      <c r="BA172" s="224">
        <f t="shared" si="99"/>
        <v>0</v>
      </c>
      <c r="BB172" s="224">
        <f t="shared" si="99"/>
        <v>0</v>
      </c>
      <c r="BC172" s="224">
        <f t="shared" si="99"/>
        <v>0</v>
      </c>
      <c r="BD172" s="224">
        <f t="shared" si="99"/>
        <v>0</v>
      </c>
      <c r="BE172" s="224">
        <f t="shared" si="99"/>
        <v>0</v>
      </c>
      <c r="BF172" s="224">
        <f t="shared" si="99"/>
        <v>0</v>
      </c>
      <c r="BG172" s="224">
        <f t="shared" si="99"/>
        <v>0</v>
      </c>
      <c r="BH172" s="224">
        <f t="shared" si="99"/>
        <v>0</v>
      </c>
      <c r="BI172" s="224">
        <f t="shared" si="99"/>
        <v>0</v>
      </c>
      <c r="BJ172" s="224">
        <f t="shared" si="99"/>
        <v>0</v>
      </c>
      <c r="BK172" s="224">
        <f t="shared" si="99"/>
        <v>0</v>
      </c>
      <c r="BL172" s="224">
        <f t="shared" si="99"/>
        <v>0</v>
      </c>
      <c r="BM172" s="224">
        <f t="shared" si="99"/>
        <v>0</v>
      </c>
      <c r="BN172" s="224">
        <f t="shared" si="99"/>
        <v>0</v>
      </c>
      <c r="BO172" s="224">
        <f t="shared" si="99"/>
        <v>0</v>
      </c>
      <c r="BP172" s="224">
        <f t="shared" si="99"/>
        <v>0</v>
      </c>
      <c r="BQ172" s="224">
        <f t="shared" si="99"/>
        <v>0</v>
      </c>
      <c r="BR172" s="224">
        <f t="shared" ref="BR172:EC172" si="100">IFERROR(1-SUM(BR77,BR97)/SUM(BR77,BR97,BR143),0)</f>
        <v>0</v>
      </c>
      <c r="BS172" s="224">
        <f t="shared" si="100"/>
        <v>0</v>
      </c>
      <c r="BT172" s="224">
        <f t="shared" si="100"/>
        <v>0</v>
      </c>
      <c r="BU172" s="224">
        <f t="shared" si="100"/>
        <v>0</v>
      </c>
      <c r="BV172" s="224">
        <f t="shared" si="100"/>
        <v>0</v>
      </c>
      <c r="BW172" s="224">
        <f t="shared" si="100"/>
        <v>0</v>
      </c>
      <c r="BX172" s="224">
        <f t="shared" si="100"/>
        <v>0</v>
      </c>
      <c r="BY172" s="224">
        <f t="shared" si="100"/>
        <v>0</v>
      </c>
      <c r="BZ172" s="224">
        <f t="shared" si="100"/>
        <v>0</v>
      </c>
      <c r="CA172" s="224">
        <f t="shared" si="100"/>
        <v>0</v>
      </c>
      <c r="CB172" s="224">
        <f t="shared" si="100"/>
        <v>0</v>
      </c>
      <c r="CC172" s="224">
        <f t="shared" si="100"/>
        <v>0</v>
      </c>
      <c r="CD172" s="224">
        <f t="shared" si="100"/>
        <v>0</v>
      </c>
      <c r="CE172" s="224">
        <f t="shared" si="100"/>
        <v>0</v>
      </c>
      <c r="CF172" s="224">
        <f t="shared" si="100"/>
        <v>0</v>
      </c>
      <c r="CG172" s="224">
        <f t="shared" si="100"/>
        <v>0</v>
      </c>
      <c r="CH172" s="224">
        <f t="shared" si="100"/>
        <v>0</v>
      </c>
      <c r="CI172" s="224">
        <f t="shared" si="100"/>
        <v>0</v>
      </c>
      <c r="CJ172" s="224">
        <f t="shared" si="100"/>
        <v>0</v>
      </c>
      <c r="CK172" s="224">
        <f t="shared" si="100"/>
        <v>0</v>
      </c>
      <c r="CL172" s="224">
        <f t="shared" si="100"/>
        <v>0</v>
      </c>
      <c r="CM172" s="224">
        <f t="shared" si="100"/>
        <v>0</v>
      </c>
      <c r="CN172" s="224">
        <f t="shared" si="100"/>
        <v>0</v>
      </c>
      <c r="CO172" s="224">
        <f t="shared" si="100"/>
        <v>0</v>
      </c>
      <c r="CP172" s="224">
        <f t="shared" si="100"/>
        <v>0</v>
      </c>
      <c r="CQ172" s="224">
        <f t="shared" si="100"/>
        <v>0</v>
      </c>
      <c r="CR172" s="224">
        <f t="shared" si="100"/>
        <v>0</v>
      </c>
      <c r="CS172" s="224">
        <f t="shared" si="100"/>
        <v>0</v>
      </c>
      <c r="CT172" s="224">
        <f t="shared" si="100"/>
        <v>0</v>
      </c>
      <c r="CU172" s="224">
        <f t="shared" si="100"/>
        <v>0</v>
      </c>
      <c r="CV172" s="224">
        <f t="shared" si="100"/>
        <v>0</v>
      </c>
      <c r="CW172" s="224">
        <f t="shared" si="100"/>
        <v>0</v>
      </c>
      <c r="CX172" s="224">
        <f t="shared" si="100"/>
        <v>0</v>
      </c>
      <c r="CY172" s="224">
        <f t="shared" si="100"/>
        <v>0</v>
      </c>
      <c r="CZ172" s="224">
        <f t="shared" si="100"/>
        <v>0</v>
      </c>
      <c r="DA172" s="224">
        <f t="shared" si="100"/>
        <v>0</v>
      </c>
      <c r="DB172" s="224">
        <f t="shared" si="100"/>
        <v>0</v>
      </c>
      <c r="DC172" s="224">
        <f t="shared" si="100"/>
        <v>0</v>
      </c>
      <c r="DD172" s="224">
        <f t="shared" si="100"/>
        <v>0</v>
      </c>
      <c r="DE172" s="224">
        <f t="shared" si="100"/>
        <v>0</v>
      </c>
      <c r="DF172" s="224">
        <f t="shared" si="100"/>
        <v>0</v>
      </c>
      <c r="DG172" s="224">
        <f t="shared" si="100"/>
        <v>0</v>
      </c>
      <c r="DH172" s="224">
        <f t="shared" si="100"/>
        <v>0</v>
      </c>
      <c r="DI172" s="224">
        <f t="shared" si="100"/>
        <v>0</v>
      </c>
      <c r="DJ172" s="224">
        <f t="shared" si="100"/>
        <v>0</v>
      </c>
      <c r="DK172" s="224">
        <f t="shared" si="100"/>
        <v>0</v>
      </c>
      <c r="DL172" s="224">
        <f t="shared" si="100"/>
        <v>0</v>
      </c>
      <c r="DM172" s="224">
        <f t="shared" si="100"/>
        <v>0</v>
      </c>
      <c r="DN172" s="224">
        <f t="shared" si="100"/>
        <v>0</v>
      </c>
      <c r="DO172" s="224">
        <f t="shared" si="100"/>
        <v>0</v>
      </c>
      <c r="DP172" s="224">
        <f t="shared" si="100"/>
        <v>0</v>
      </c>
      <c r="DQ172" s="224">
        <f t="shared" si="100"/>
        <v>0</v>
      </c>
      <c r="DR172" s="224">
        <f t="shared" si="100"/>
        <v>0</v>
      </c>
      <c r="DS172" s="224">
        <f t="shared" si="100"/>
        <v>0</v>
      </c>
      <c r="DT172" s="224">
        <f t="shared" si="100"/>
        <v>0</v>
      </c>
      <c r="DU172" s="224">
        <f t="shared" si="100"/>
        <v>0</v>
      </c>
      <c r="DV172" s="224">
        <f t="shared" si="100"/>
        <v>0</v>
      </c>
      <c r="DW172" s="224">
        <f t="shared" si="100"/>
        <v>0</v>
      </c>
      <c r="DX172" s="224">
        <f t="shared" si="100"/>
        <v>0</v>
      </c>
      <c r="DY172" s="224">
        <f t="shared" si="100"/>
        <v>0</v>
      </c>
      <c r="DZ172" s="224">
        <f t="shared" si="100"/>
        <v>0</v>
      </c>
      <c r="EA172" s="224">
        <f t="shared" si="100"/>
        <v>0</v>
      </c>
      <c r="EB172" s="224">
        <f t="shared" si="100"/>
        <v>0</v>
      </c>
      <c r="EC172" s="224">
        <f t="shared" si="100"/>
        <v>0</v>
      </c>
      <c r="ED172" s="224">
        <f t="shared" ref="ED172:GO172" si="101">IFERROR(1-SUM(ED77,ED97)/SUM(ED77,ED97,ED143),0)</f>
        <v>0</v>
      </c>
      <c r="EE172" s="224">
        <f t="shared" si="101"/>
        <v>0</v>
      </c>
      <c r="EF172" s="224">
        <f t="shared" si="101"/>
        <v>0</v>
      </c>
      <c r="EG172" s="224">
        <f t="shared" si="101"/>
        <v>0</v>
      </c>
      <c r="EH172" s="224">
        <f t="shared" si="101"/>
        <v>0</v>
      </c>
      <c r="EI172" s="224">
        <f t="shared" si="101"/>
        <v>0</v>
      </c>
      <c r="EJ172" s="224">
        <f t="shared" si="101"/>
        <v>0</v>
      </c>
      <c r="EK172" s="224">
        <f t="shared" si="101"/>
        <v>0</v>
      </c>
      <c r="EL172" s="224">
        <f t="shared" si="101"/>
        <v>0</v>
      </c>
      <c r="EM172" s="224">
        <f t="shared" si="101"/>
        <v>0</v>
      </c>
      <c r="EN172" s="224">
        <f t="shared" si="101"/>
        <v>0</v>
      </c>
      <c r="EO172" s="224">
        <f t="shared" si="101"/>
        <v>0</v>
      </c>
      <c r="EP172" s="224">
        <f t="shared" si="101"/>
        <v>0</v>
      </c>
      <c r="EQ172" s="224">
        <f t="shared" si="101"/>
        <v>0</v>
      </c>
      <c r="ER172" s="224">
        <f t="shared" si="101"/>
        <v>0</v>
      </c>
      <c r="ES172" s="224">
        <f t="shared" si="101"/>
        <v>0</v>
      </c>
      <c r="ET172" s="224">
        <f t="shared" si="101"/>
        <v>0</v>
      </c>
      <c r="EU172" s="224">
        <f t="shared" si="101"/>
        <v>0</v>
      </c>
      <c r="EV172" s="224">
        <f t="shared" si="101"/>
        <v>0</v>
      </c>
      <c r="EW172" s="224">
        <f t="shared" si="101"/>
        <v>0</v>
      </c>
      <c r="EX172" s="224">
        <f t="shared" si="101"/>
        <v>0</v>
      </c>
      <c r="EY172" s="224">
        <f t="shared" si="101"/>
        <v>0</v>
      </c>
      <c r="EZ172" s="224">
        <f t="shared" si="101"/>
        <v>0</v>
      </c>
      <c r="FA172" s="224">
        <f t="shared" si="101"/>
        <v>0</v>
      </c>
      <c r="FB172" s="224">
        <f t="shared" si="101"/>
        <v>0</v>
      </c>
      <c r="FC172" s="224">
        <f t="shared" si="101"/>
        <v>0</v>
      </c>
      <c r="FD172" s="224">
        <f t="shared" si="101"/>
        <v>0</v>
      </c>
      <c r="FE172" s="224">
        <f t="shared" si="101"/>
        <v>0</v>
      </c>
      <c r="FF172" s="224">
        <f t="shared" si="101"/>
        <v>0</v>
      </c>
      <c r="FG172" s="224">
        <f t="shared" si="101"/>
        <v>0</v>
      </c>
      <c r="FH172" s="224">
        <f t="shared" si="101"/>
        <v>0</v>
      </c>
      <c r="FI172" s="224">
        <f t="shared" si="101"/>
        <v>0</v>
      </c>
      <c r="FJ172" s="224">
        <f t="shared" si="101"/>
        <v>0</v>
      </c>
      <c r="FK172" s="224">
        <f t="shared" si="101"/>
        <v>0</v>
      </c>
      <c r="FL172" s="224">
        <f t="shared" si="101"/>
        <v>0</v>
      </c>
      <c r="FM172" s="224">
        <f t="shared" si="101"/>
        <v>0</v>
      </c>
      <c r="FN172" s="224">
        <f t="shared" si="101"/>
        <v>0</v>
      </c>
      <c r="FO172" s="224">
        <f t="shared" si="101"/>
        <v>0</v>
      </c>
      <c r="FP172" s="224">
        <f t="shared" si="101"/>
        <v>0</v>
      </c>
      <c r="FQ172" s="224">
        <f t="shared" si="101"/>
        <v>0</v>
      </c>
      <c r="FR172" s="224">
        <f t="shared" si="101"/>
        <v>0</v>
      </c>
      <c r="FS172" s="224">
        <f t="shared" si="101"/>
        <v>0</v>
      </c>
      <c r="FT172" s="224">
        <f t="shared" si="101"/>
        <v>0</v>
      </c>
      <c r="FU172" s="224">
        <f t="shared" si="101"/>
        <v>0</v>
      </c>
      <c r="FV172" s="224">
        <f t="shared" si="101"/>
        <v>0</v>
      </c>
      <c r="FW172" s="224">
        <f t="shared" si="101"/>
        <v>0</v>
      </c>
      <c r="FX172" s="224">
        <f t="shared" si="101"/>
        <v>0</v>
      </c>
      <c r="FY172" s="224">
        <f t="shared" si="101"/>
        <v>0</v>
      </c>
      <c r="FZ172" s="224">
        <f t="shared" si="101"/>
        <v>0</v>
      </c>
      <c r="GA172" s="224">
        <f t="shared" si="101"/>
        <v>0</v>
      </c>
      <c r="GB172" s="224">
        <f t="shared" si="101"/>
        <v>0</v>
      </c>
      <c r="GC172" s="224">
        <f t="shared" si="101"/>
        <v>0</v>
      </c>
      <c r="GD172" s="224">
        <f t="shared" si="101"/>
        <v>0</v>
      </c>
      <c r="GE172" s="224">
        <f t="shared" si="101"/>
        <v>0</v>
      </c>
      <c r="GF172" s="224">
        <f t="shared" si="101"/>
        <v>0</v>
      </c>
      <c r="GG172" s="224">
        <f t="shared" si="101"/>
        <v>0</v>
      </c>
      <c r="GH172" s="224">
        <f t="shared" si="101"/>
        <v>0</v>
      </c>
      <c r="GI172" s="224">
        <f t="shared" si="101"/>
        <v>0</v>
      </c>
      <c r="GJ172" s="224">
        <f t="shared" si="101"/>
        <v>0</v>
      </c>
      <c r="GK172" s="224">
        <f t="shared" si="101"/>
        <v>0</v>
      </c>
      <c r="GL172" s="224">
        <f t="shared" si="101"/>
        <v>0</v>
      </c>
      <c r="GM172" s="224">
        <f t="shared" si="101"/>
        <v>0</v>
      </c>
      <c r="GN172" s="224">
        <f t="shared" si="101"/>
        <v>0</v>
      </c>
      <c r="GO172" s="224">
        <f t="shared" si="101"/>
        <v>0</v>
      </c>
      <c r="GP172" s="224">
        <f t="shared" ref="GP172:JA172" si="102">IFERROR(1-SUM(GP77,GP97)/SUM(GP77,GP97,GP143),0)</f>
        <v>0</v>
      </c>
      <c r="GQ172" s="224">
        <f t="shared" si="102"/>
        <v>0</v>
      </c>
      <c r="GR172" s="224">
        <f t="shared" si="102"/>
        <v>0</v>
      </c>
      <c r="GS172" s="224">
        <f t="shared" si="102"/>
        <v>0</v>
      </c>
      <c r="GT172" s="224">
        <f t="shared" si="102"/>
        <v>0</v>
      </c>
      <c r="GU172" s="224">
        <f t="shared" si="102"/>
        <v>0</v>
      </c>
      <c r="GV172" s="224">
        <f t="shared" si="102"/>
        <v>0</v>
      </c>
      <c r="GW172" s="224">
        <f t="shared" si="102"/>
        <v>0</v>
      </c>
      <c r="GX172" s="224">
        <f t="shared" si="102"/>
        <v>0</v>
      </c>
      <c r="GY172" s="224">
        <f t="shared" si="102"/>
        <v>0</v>
      </c>
      <c r="GZ172" s="224">
        <f t="shared" si="102"/>
        <v>0</v>
      </c>
      <c r="HA172" s="224">
        <f t="shared" si="102"/>
        <v>0</v>
      </c>
      <c r="HB172" s="224">
        <f t="shared" si="102"/>
        <v>0</v>
      </c>
      <c r="HC172" s="224">
        <f t="shared" si="102"/>
        <v>0</v>
      </c>
      <c r="HD172" s="224">
        <f t="shared" si="102"/>
        <v>0</v>
      </c>
      <c r="HE172" s="224">
        <f t="shared" si="102"/>
        <v>0</v>
      </c>
      <c r="HF172" s="224">
        <f t="shared" si="102"/>
        <v>0</v>
      </c>
      <c r="HG172" s="224">
        <f t="shared" si="102"/>
        <v>0</v>
      </c>
      <c r="HH172" s="224">
        <f t="shared" si="102"/>
        <v>0</v>
      </c>
      <c r="HI172" s="224">
        <f t="shared" si="102"/>
        <v>0</v>
      </c>
      <c r="HJ172" s="224">
        <f t="shared" si="102"/>
        <v>0</v>
      </c>
      <c r="HK172" s="224">
        <f t="shared" si="102"/>
        <v>0</v>
      </c>
      <c r="HL172" s="224">
        <f t="shared" si="102"/>
        <v>0</v>
      </c>
      <c r="HM172" s="224">
        <f t="shared" si="102"/>
        <v>0</v>
      </c>
      <c r="HN172" s="224">
        <f t="shared" si="102"/>
        <v>0</v>
      </c>
      <c r="HO172" s="224">
        <f t="shared" si="102"/>
        <v>0</v>
      </c>
      <c r="HP172" s="224">
        <f t="shared" si="102"/>
        <v>0</v>
      </c>
      <c r="HQ172" s="224">
        <f t="shared" si="102"/>
        <v>0</v>
      </c>
      <c r="HR172" s="224">
        <f t="shared" si="102"/>
        <v>0</v>
      </c>
      <c r="HS172" s="224">
        <f t="shared" si="102"/>
        <v>0</v>
      </c>
      <c r="HT172" s="224">
        <f t="shared" si="102"/>
        <v>0</v>
      </c>
      <c r="HU172" s="224">
        <f t="shared" si="102"/>
        <v>0</v>
      </c>
      <c r="HV172" s="224">
        <f t="shared" si="102"/>
        <v>0</v>
      </c>
      <c r="HW172" s="224">
        <f t="shared" si="102"/>
        <v>0</v>
      </c>
      <c r="HX172" s="224">
        <f t="shared" si="102"/>
        <v>0</v>
      </c>
      <c r="HY172" s="224">
        <f t="shared" si="102"/>
        <v>0</v>
      </c>
      <c r="HZ172" s="224">
        <f t="shared" si="102"/>
        <v>0</v>
      </c>
      <c r="IA172" s="224">
        <f t="shared" si="102"/>
        <v>0</v>
      </c>
      <c r="IB172" s="224">
        <f t="shared" si="102"/>
        <v>0</v>
      </c>
      <c r="IC172" s="224">
        <f t="shared" si="102"/>
        <v>0</v>
      </c>
      <c r="ID172" s="224">
        <f t="shared" si="102"/>
        <v>0</v>
      </c>
      <c r="IE172" s="224">
        <f t="shared" si="102"/>
        <v>0</v>
      </c>
      <c r="IF172" s="224">
        <f t="shared" si="102"/>
        <v>0</v>
      </c>
      <c r="IG172" s="224">
        <f t="shared" si="102"/>
        <v>0</v>
      </c>
      <c r="IH172" s="224">
        <f t="shared" si="102"/>
        <v>0</v>
      </c>
      <c r="II172" s="224">
        <f t="shared" si="102"/>
        <v>0</v>
      </c>
      <c r="IJ172" s="224">
        <f t="shared" si="102"/>
        <v>0</v>
      </c>
      <c r="IK172" s="224">
        <f t="shared" si="102"/>
        <v>0</v>
      </c>
      <c r="IL172" s="224">
        <f t="shared" si="102"/>
        <v>0</v>
      </c>
      <c r="IM172" s="224">
        <f t="shared" si="102"/>
        <v>0</v>
      </c>
      <c r="IN172" s="224">
        <f t="shared" si="102"/>
        <v>0</v>
      </c>
      <c r="IO172" s="224">
        <f t="shared" si="102"/>
        <v>0</v>
      </c>
      <c r="IP172" s="224">
        <f t="shared" si="102"/>
        <v>0</v>
      </c>
      <c r="IQ172" s="224">
        <f t="shared" si="102"/>
        <v>0</v>
      </c>
      <c r="IR172" s="224">
        <f t="shared" si="102"/>
        <v>0</v>
      </c>
      <c r="IS172" s="224">
        <f t="shared" si="102"/>
        <v>0</v>
      </c>
      <c r="IT172" s="224">
        <f t="shared" si="102"/>
        <v>0</v>
      </c>
      <c r="IU172" s="224">
        <f t="shared" si="102"/>
        <v>0</v>
      </c>
      <c r="IV172" s="224">
        <f t="shared" si="102"/>
        <v>0</v>
      </c>
      <c r="IW172" s="224">
        <f t="shared" si="102"/>
        <v>0</v>
      </c>
      <c r="IX172" s="224">
        <f t="shared" si="102"/>
        <v>0</v>
      </c>
      <c r="IY172" s="224">
        <f t="shared" si="102"/>
        <v>0</v>
      </c>
      <c r="IZ172" s="224">
        <f t="shared" si="102"/>
        <v>0</v>
      </c>
      <c r="JA172" s="224">
        <f t="shared" si="102"/>
        <v>0</v>
      </c>
      <c r="JB172" s="224">
        <f t="shared" ref="JB172:LM172" si="103">IFERROR(1-SUM(JB77,JB97)/SUM(JB77,JB97,JB143),0)</f>
        <v>0</v>
      </c>
      <c r="JC172" s="224">
        <f t="shared" si="103"/>
        <v>0</v>
      </c>
      <c r="JD172" s="224">
        <f t="shared" si="103"/>
        <v>0</v>
      </c>
      <c r="JE172" s="224">
        <f t="shared" si="103"/>
        <v>0</v>
      </c>
      <c r="JF172" s="224">
        <f t="shared" si="103"/>
        <v>0</v>
      </c>
      <c r="JG172" s="224">
        <f t="shared" si="103"/>
        <v>0</v>
      </c>
      <c r="JH172" s="224">
        <f t="shared" si="103"/>
        <v>0</v>
      </c>
      <c r="JI172" s="224">
        <f t="shared" si="103"/>
        <v>0</v>
      </c>
      <c r="JJ172" s="224">
        <f t="shared" si="103"/>
        <v>0</v>
      </c>
      <c r="JK172" s="224">
        <f t="shared" si="103"/>
        <v>0</v>
      </c>
      <c r="JL172" s="224">
        <f t="shared" si="103"/>
        <v>0</v>
      </c>
      <c r="JM172" s="224">
        <f t="shared" si="103"/>
        <v>0</v>
      </c>
      <c r="JN172" s="224">
        <f t="shared" si="103"/>
        <v>0</v>
      </c>
      <c r="JO172" s="224">
        <f t="shared" si="103"/>
        <v>0</v>
      </c>
      <c r="JP172" s="224">
        <f t="shared" si="103"/>
        <v>0</v>
      </c>
      <c r="JQ172" s="224">
        <f t="shared" si="103"/>
        <v>0</v>
      </c>
      <c r="JR172" s="224">
        <f t="shared" si="103"/>
        <v>0</v>
      </c>
      <c r="JS172" s="224">
        <f t="shared" si="103"/>
        <v>0</v>
      </c>
      <c r="JT172" s="224">
        <f t="shared" si="103"/>
        <v>0</v>
      </c>
      <c r="JU172" s="224">
        <f t="shared" si="103"/>
        <v>0</v>
      </c>
      <c r="JV172" s="224">
        <f t="shared" si="103"/>
        <v>0</v>
      </c>
      <c r="JW172" s="224">
        <f t="shared" si="103"/>
        <v>0</v>
      </c>
      <c r="JX172" s="224">
        <f t="shared" si="103"/>
        <v>0</v>
      </c>
      <c r="JY172" s="224">
        <f t="shared" si="103"/>
        <v>0</v>
      </c>
      <c r="JZ172" s="224">
        <f t="shared" si="103"/>
        <v>0</v>
      </c>
      <c r="KA172" s="224">
        <f t="shared" si="103"/>
        <v>0</v>
      </c>
      <c r="KB172" s="224">
        <f t="shared" si="103"/>
        <v>0</v>
      </c>
      <c r="KC172" s="224">
        <f t="shared" si="103"/>
        <v>0</v>
      </c>
      <c r="KD172" s="224">
        <f t="shared" si="103"/>
        <v>0</v>
      </c>
      <c r="KE172" s="224">
        <f t="shared" si="103"/>
        <v>0</v>
      </c>
      <c r="KF172" s="224">
        <f t="shared" si="103"/>
        <v>0</v>
      </c>
      <c r="KG172" s="224">
        <f t="shared" si="103"/>
        <v>0</v>
      </c>
      <c r="KH172" s="224">
        <f t="shared" si="103"/>
        <v>0</v>
      </c>
      <c r="KI172" s="224">
        <f t="shared" si="103"/>
        <v>0</v>
      </c>
      <c r="KJ172" s="224">
        <f t="shared" si="103"/>
        <v>0</v>
      </c>
      <c r="KK172" s="224">
        <f t="shared" si="103"/>
        <v>0</v>
      </c>
      <c r="KL172" s="224">
        <f t="shared" si="103"/>
        <v>0</v>
      </c>
      <c r="KM172" s="224">
        <f t="shared" si="103"/>
        <v>0</v>
      </c>
      <c r="KN172" s="224">
        <f t="shared" si="103"/>
        <v>0</v>
      </c>
      <c r="KO172" s="224">
        <f t="shared" si="103"/>
        <v>0</v>
      </c>
      <c r="KP172" s="224">
        <f t="shared" si="103"/>
        <v>0</v>
      </c>
      <c r="KQ172" s="224">
        <f t="shared" si="103"/>
        <v>0</v>
      </c>
      <c r="KR172" s="224">
        <f t="shared" si="103"/>
        <v>0</v>
      </c>
      <c r="KS172" s="224">
        <f t="shared" si="103"/>
        <v>0</v>
      </c>
      <c r="KT172" s="224">
        <f t="shared" si="103"/>
        <v>0</v>
      </c>
      <c r="KU172" s="224">
        <f t="shared" si="103"/>
        <v>0</v>
      </c>
      <c r="KV172" s="224">
        <f t="shared" si="103"/>
        <v>0</v>
      </c>
      <c r="KW172" s="224">
        <f t="shared" si="103"/>
        <v>0</v>
      </c>
      <c r="KX172" s="224">
        <f t="shared" si="103"/>
        <v>0</v>
      </c>
      <c r="KY172" s="224">
        <f t="shared" si="103"/>
        <v>0</v>
      </c>
      <c r="KZ172" s="224">
        <f t="shared" si="103"/>
        <v>0</v>
      </c>
      <c r="LA172" s="224">
        <f t="shared" si="103"/>
        <v>0</v>
      </c>
      <c r="LB172" s="224">
        <f t="shared" si="103"/>
        <v>0</v>
      </c>
      <c r="LC172" s="224">
        <f t="shared" si="103"/>
        <v>0</v>
      </c>
      <c r="LD172" s="224">
        <f t="shared" si="103"/>
        <v>0</v>
      </c>
      <c r="LE172" s="224">
        <f t="shared" si="103"/>
        <v>0</v>
      </c>
      <c r="LF172" s="224">
        <f t="shared" si="103"/>
        <v>0</v>
      </c>
      <c r="LG172" s="224">
        <f t="shared" si="103"/>
        <v>0</v>
      </c>
      <c r="LH172" s="224">
        <f t="shared" si="103"/>
        <v>0</v>
      </c>
      <c r="LI172" s="224">
        <f t="shared" si="103"/>
        <v>0</v>
      </c>
      <c r="LJ172" s="224">
        <f t="shared" si="103"/>
        <v>0</v>
      </c>
      <c r="LK172" s="224">
        <f t="shared" si="103"/>
        <v>0</v>
      </c>
      <c r="LL172" s="224">
        <f t="shared" si="103"/>
        <v>0</v>
      </c>
      <c r="LM172" s="224">
        <f t="shared" si="103"/>
        <v>0</v>
      </c>
      <c r="LN172" s="224">
        <f t="shared" ref="LN172:NY172" si="104">IFERROR(1-SUM(LN77,LN97)/SUM(LN77,LN97,LN143),0)</f>
        <v>0</v>
      </c>
      <c r="LO172" s="224">
        <f t="shared" si="104"/>
        <v>0</v>
      </c>
      <c r="LP172" s="224">
        <f t="shared" si="104"/>
        <v>0</v>
      </c>
      <c r="LQ172" s="224">
        <f t="shared" si="104"/>
        <v>0</v>
      </c>
      <c r="LR172" s="224">
        <f t="shared" si="104"/>
        <v>0</v>
      </c>
      <c r="LS172" s="224">
        <f t="shared" si="104"/>
        <v>0</v>
      </c>
      <c r="LT172" s="224">
        <f t="shared" si="104"/>
        <v>0</v>
      </c>
      <c r="LU172" s="224">
        <f t="shared" si="104"/>
        <v>0</v>
      </c>
      <c r="LV172" s="224">
        <f t="shared" si="104"/>
        <v>0</v>
      </c>
      <c r="LW172" s="224">
        <f t="shared" si="104"/>
        <v>0</v>
      </c>
      <c r="LX172" s="224">
        <f t="shared" si="104"/>
        <v>0</v>
      </c>
      <c r="LY172" s="224">
        <f t="shared" si="104"/>
        <v>0</v>
      </c>
      <c r="LZ172" s="224">
        <f t="shared" si="104"/>
        <v>0</v>
      </c>
      <c r="MA172" s="224">
        <f t="shared" si="104"/>
        <v>0</v>
      </c>
      <c r="MB172" s="224">
        <f t="shared" si="104"/>
        <v>0</v>
      </c>
      <c r="MC172" s="224">
        <f t="shared" si="104"/>
        <v>0</v>
      </c>
      <c r="MD172" s="224">
        <f t="shared" si="104"/>
        <v>0</v>
      </c>
      <c r="ME172" s="224">
        <f t="shared" si="104"/>
        <v>0</v>
      </c>
      <c r="MF172" s="224">
        <f t="shared" si="104"/>
        <v>0</v>
      </c>
      <c r="MG172" s="224">
        <f t="shared" si="104"/>
        <v>0</v>
      </c>
      <c r="MH172" s="224">
        <f t="shared" si="104"/>
        <v>0</v>
      </c>
      <c r="MI172" s="224">
        <f t="shared" si="104"/>
        <v>0</v>
      </c>
      <c r="MJ172" s="224">
        <f t="shared" si="104"/>
        <v>0</v>
      </c>
      <c r="MK172" s="224">
        <f t="shared" si="104"/>
        <v>0</v>
      </c>
      <c r="ML172" s="224">
        <f t="shared" si="104"/>
        <v>0</v>
      </c>
      <c r="MM172" s="224">
        <f t="shared" si="104"/>
        <v>0</v>
      </c>
      <c r="MN172" s="224">
        <f t="shared" si="104"/>
        <v>0</v>
      </c>
      <c r="MO172" s="224">
        <f t="shared" si="104"/>
        <v>0</v>
      </c>
      <c r="MP172" s="224">
        <f t="shared" si="104"/>
        <v>0</v>
      </c>
      <c r="MQ172" s="224">
        <f t="shared" si="104"/>
        <v>0</v>
      </c>
      <c r="MR172" s="224">
        <f t="shared" si="104"/>
        <v>0</v>
      </c>
      <c r="MS172" s="224">
        <f t="shared" si="104"/>
        <v>0</v>
      </c>
      <c r="MT172" s="224">
        <f t="shared" si="104"/>
        <v>0</v>
      </c>
      <c r="MU172" s="224">
        <f t="shared" si="104"/>
        <v>0</v>
      </c>
      <c r="MV172" s="224">
        <f t="shared" si="104"/>
        <v>0</v>
      </c>
      <c r="MW172" s="224">
        <f t="shared" si="104"/>
        <v>0</v>
      </c>
      <c r="MX172" s="224">
        <f t="shared" si="104"/>
        <v>0</v>
      </c>
      <c r="MY172" s="224">
        <f t="shared" si="104"/>
        <v>0</v>
      </c>
      <c r="MZ172" s="224">
        <f t="shared" si="104"/>
        <v>0</v>
      </c>
      <c r="NA172" s="224">
        <f t="shared" si="104"/>
        <v>0</v>
      </c>
      <c r="NB172" s="224">
        <f t="shared" si="104"/>
        <v>0</v>
      </c>
      <c r="NC172" s="224">
        <f t="shared" si="104"/>
        <v>0</v>
      </c>
      <c r="ND172" s="224">
        <f t="shared" si="104"/>
        <v>0</v>
      </c>
      <c r="NE172" s="224">
        <f t="shared" si="104"/>
        <v>0</v>
      </c>
      <c r="NF172" s="224">
        <f t="shared" si="104"/>
        <v>0</v>
      </c>
      <c r="NG172" s="224">
        <f t="shared" si="104"/>
        <v>0</v>
      </c>
      <c r="NH172" s="224">
        <f t="shared" si="104"/>
        <v>0</v>
      </c>
      <c r="NI172" s="224">
        <f t="shared" si="104"/>
        <v>0</v>
      </c>
      <c r="NJ172" s="224">
        <f t="shared" si="104"/>
        <v>0</v>
      </c>
      <c r="NK172" s="224">
        <f t="shared" si="104"/>
        <v>0</v>
      </c>
      <c r="NL172" s="224">
        <f t="shared" si="104"/>
        <v>0</v>
      </c>
      <c r="NM172" s="224">
        <f t="shared" si="104"/>
        <v>0</v>
      </c>
      <c r="NN172" s="224">
        <f t="shared" si="104"/>
        <v>0</v>
      </c>
      <c r="NO172" s="224">
        <f t="shared" si="104"/>
        <v>0</v>
      </c>
      <c r="NP172" s="224">
        <f t="shared" si="104"/>
        <v>0</v>
      </c>
      <c r="NQ172" s="224">
        <f t="shared" si="104"/>
        <v>0</v>
      </c>
      <c r="NR172" s="224">
        <f t="shared" si="104"/>
        <v>0</v>
      </c>
      <c r="NS172" s="224">
        <f t="shared" si="104"/>
        <v>0</v>
      </c>
      <c r="NT172" s="224">
        <f t="shared" si="104"/>
        <v>0</v>
      </c>
      <c r="NU172" s="224">
        <f t="shared" si="104"/>
        <v>0</v>
      </c>
      <c r="NV172" s="224">
        <f t="shared" si="104"/>
        <v>0</v>
      </c>
      <c r="NW172" s="224">
        <f t="shared" si="104"/>
        <v>0</v>
      </c>
      <c r="NX172" s="224">
        <f t="shared" si="104"/>
        <v>0</v>
      </c>
      <c r="NY172" s="224">
        <f t="shared" si="104"/>
        <v>0</v>
      </c>
      <c r="NZ172" s="224">
        <f t="shared" ref="NZ172:QK172" si="105">IFERROR(1-SUM(NZ77,NZ97)/SUM(NZ77,NZ97,NZ143),0)</f>
        <v>0</v>
      </c>
      <c r="OA172" s="224">
        <f t="shared" si="105"/>
        <v>0</v>
      </c>
      <c r="OB172" s="224">
        <f t="shared" si="105"/>
        <v>0</v>
      </c>
      <c r="OC172" s="224">
        <f t="shared" si="105"/>
        <v>0</v>
      </c>
      <c r="OD172" s="224">
        <f t="shared" si="105"/>
        <v>0</v>
      </c>
      <c r="OE172" s="224">
        <f t="shared" si="105"/>
        <v>0</v>
      </c>
      <c r="OF172" s="224">
        <f t="shared" si="105"/>
        <v>0</v>
      </c>
      <c r="OG172" s="224">
        <f t="shared" si="105"/>
        <v>0</v>
      </c>
      <c r="OH172" s="224">
        <f t="shared" si="105"/>
        <v>0</v>
      </c>
      <c r="OI172" s="224">
        <f t="shared" si="105"/>
        <v>0</v>
      </c>
      <c r="OJ172" s="224">
        <f t="shared" si="105"/>
        <v>0</v>
      </c>
      <c r="OK172" s="224">
        <f t="shared" si="105"/>
        <v>0</v>
      </c>
      <c r="OL172" s="224">
        <f t="shared" si="105"/>
        <v>0</v>
      </c>
      <c r="OM172" s="224">
        <f t="shared" si="105"/>
        <v>0</v>
      </c>
      <c r="ON172" s="224">
        <f t="shared" si="105"/>
        <v>0</v>
      </c>
      <c r="OO172" s="224">
        <f t="shared" si="105"/>
        <v>0</v>
      </c>
      <c r="OP172" s="224">
        <f t="shared" si="105"/>
        <v>0</v>
      </c>
      <c r="OQ172" s="224">
        <f t="shared" si="105"/>
        <v>0</v>
      </c>
      <c r="OR172" s="224">
        <f t="shared" si="105"/>
        <v>0</v>
      </c>
      <c r="OS172" s="224">
        <f t="shared" si="105"/>
        <v>0</v>
      </c>
      <c r="OT172" s="224">
        <f t="shared" si="105"/>
        <v>0</v>
      </c>
      <c r="OU172" s="224">
        <f t="shared" si="105"/>
        <v>0</v>
      </c>
      <c r="OV172" s="224">
        <f t="shared" si="105"/>
        <v>0</v>
      </c>
      <c r="OW172" s="224">
        <f t="shared" si="105"/>
        <v>0</v>
      </c>
      <c r="OX172" s="224">
        <f t="shared" si="105"/>
        <v>0</v>
      </c>
      <c r="OY172" s="224">
        <f t="shared" si="105"/>
        <v>0</v>
      </c>
      <c r="OZ172" s="224">
        <f t="shared" si="105"/>
        <v>0</v>
      </c>
      <c r="PA172" s="224">
        <f t="shared" si="105"/>
        <v>0</v>
      </c>
      <c r="PB172" s="224">
        <f t="shared" si="105"/>
        <v>0</v>
      </c>
      <c r="PC172" s="224">
        <f t="shared" si="105"/>
        <v>0</v>
      </c>
      <c r="PD172" s="224">
        <f t="shared" si="105"/>
        <v>0</v>
      </c>
      <c r="PE172" s="224">
        <f t="shared" si="105"/>
        <v>0</v>
      </c>
      <c r="PF172" s="224">
        <f t="shared" si="105"/>
        <v>0</v>
      </c>
      <c r="PG172" s="224">
        <f t="shared" si="105"/>
        <v>0</v>
      </c>
      <c r="PH172" s="224">
        <f t="shared" si="105"/>
        <v>0</v>
      </c>
      <c r="PI172" s="224">
        <f t="shared" si="105"/>
        <v>0</v>
      </c>
      <c r="PJ172" s="224">
        <f t="shared" si="105"/>
        <v>0</v>
      </c>
      <c r="PK172" s="224">
        <f t="shared" si="105"/>
        <v>0</v>
      </c>
      <c r="PL172" s="224">
        <f t="shared" si="105"/>
        <v>0</v>
      </c>
      <c r="PM172" s="224">
        <f t="shared" si="105"/>
        <v>0</v>
      </c>
      <c r="PN172" s="224">
        <f t="shared" si="105"/>
        <v>0</v>
      </c>
      <c r="PO172" s="224">
        <f t="shared" si="105"/>
        <v>0</v>
      </c>
      <c r="PP172" s="224">
        <f t="shared" si="105"/>
        <v>0</v>
      </c>
      <c r="PQ172" s="224">
        <f t="shared" si="105"/>
        <v>0</v>
      </c>
      <c r="PR172" s="224">
        <f t="shared" si="105"/>
        <v>0</v>
      </c>
      <c r="PS172" s="224">
        <f t="shared" si="105"/>
        <v>0</v>
      </c>
      <c r="PT172" s="224">
        <f t="shared" si="105"/>
        <v>0</v>
      </c>
      <c r="PU172" s="224">
        <f t="shared" si="105"/>
        <v>0</v>
      </c>
      <c r="PV172" s="224">
        <f t="shared" si="105"/>
        <v>0</v>
      </c>
      <c r="PW172" s="224">
        <f t="shared" si="105"/>
        <v>0</v>
      </c>
      <c r="PX172" s="224">
        <f t="shared" si="105"/>
        <v>0</v>
      </c>
      <c r="PY172" s="224">
        <f t="shared" si="105"/>
        <v>0</v>
      </c>
      <c r="PZ172" s="224">
        <f t="shared" si="105"/>
        <v>0</v>
      </c>
      <c r="QA172" s="224">
        <f t="shared" si="105"/>
        <v>0</v>
      </c>
      <c r="QB172" s="224">
        <f t="shared" si="105"/>
        <v>0</v>
      </c>
      <c r="QC172" s="224">
        <f t="shared" si="105"/>
        <v>0</v>
      </c>
      <c r="QD172" s="224">
        <f t="shared" si="105"/>
        <v>0</v>
      </c>
      <c r="QE172" s="224">
        <f t="shared" si="105"/>
        <v>0</v>
      </c>
      <c r="QF172" s="224">
        <f t="shared" si="105"/>
        <v>0</v>
      </c>
      <c r="QG172" s="224">
        <f t="shared" si="105"/>
        <v>0</v>
      </c>
      <c r="QH172" s="224">
        <f t="shared" si="105"/>
        <v>0</v>
      </c>
      <c r="QI172" s="224">
        <f t="shared" si="105"/>
        <v>0</v>
      </c>
      <c r="QJ172" s="224">
        <f t="shared" si="105"/>
        <v>0</v>
      </c>
      <c r="QK172" s="224">
        <f t="shared" si="105"/>
        <v>0</v>
      </c>
      <c r="QL172" s="224">
        <f t="shared" ref="QL172:SK172" si="106">IFERROR(1-SUM(QL77,QL97)/SUM(QL77,QL97,QL143),0)</f>
        <v>0</v>
      </c>
      <c r="QM172" s="224">
        <f t="shared" si="106"/>
        <v>0</v>
      </c>
      <c r="QN172" s="224">
        <f t="shared" si="106"/>
        <v>0</v>
      </c>
      <c r="QO172" s="224">
        <f t="shared" si="106"/>
        <v>0</v>
      </c>
      <c r="QP172" s="224">
        <f t="shared" si="106"/>
        <v>0</v>
      </c>
      <c r="QQ172" s="224">
        <f t="shared" si="106"/>
        <v>0</v>
      </c>
      <c r="QR172" s="224">
        <f t="shared" si="106"/>
        <v>0</v>
      </c>
      <c r="QS172" s="224">
        <f t="shared" si="106"/>
        <v>0</v>
      </c>
      <c r="QT172" s="224">
        <f t="shared" si="106"/>
        <v>0</v>
      </c>
      <c r="QU172" s="224">
        <f t="shared" si="106"/>
        <v>0</v>
      </c>
      <c r="QV172" s="224">
        <f t="shared" si="106"/>
        <v>0</v>
      </c>
      <c r="QW172" s="224">
        <f t="shared" si="106"/>
        <v>0</v>
      </c>
      <c r="QX172" s="224">
        <f t="shared" si="106"/>
        <v>0</v>
      </c>
      <c r="QY172" s="224">
        <f t="shared" si="106"/>
        <v>0</v>
      </c>
      <c r="QZ172" s="224">
        <f t="shared" si="106"/>
        <v>0</v>
      </c>
      <c r="RA172" s="224">
        <f t="shared" si="106"/>
        <v>0</v>
      </c>
      <c r="RB172" s="224">
        <f t="shared" si="106"/>
        <v>0</v>
      </c>
      <c r="RC172" s="224">
        <f t="shared" si="106"/>
        <v>0</v>
      </c>
      <c r="RD172" s="224">
        <f t="shared" si="106"/>
        <v>0</v>
      </c>
      <c r="RE172" s="224">
        <f t="shared" si="106"/>
        <v>0</v>
      </c>
      <c r="RF172" s="224">
        <f t="shared" si="106"/>
        <v>0</v>
      </c>
      <c r="RG172" s="224">
        <f t="shared" si="106"/>
        <v>0</v>
      </c>
      <c r="RH172" s="224">
        <f t="shared" si="106"/>
        <v>0</v>
      </c>
      <c r="RI172" s="224">
        <f t="shared" si="106"/>
        <v>0</v>
      </c>
      <c r="RJ172" s="224">
        <f t="shared" si="106"/>
        <v>0</v>
      </c>
      <c r="RK172" s="224">
        <f t="shared" si="106"/>
        <v>0</v>
      </c>
      <c r="RL172" s="224">
        <f t="shared" si="106"/>
        <v>0</v>
      </c>
      <c r="RM172" s="224">
        <f t="shared" si="106"/>
        <v>0</v>
      </c>
      <c r="RN172" s="224">
        <f t="shared" si="106"/>
        <v>0</v>
      </c>
      <c r="RO172" s="224">
        <f t="shared" si="106"/>
        <v>0</v>
      </c>
      <c r="RP172" s="224">
        <f t="shared" si="106"/>
        <v>0</v>
      </c>
      <c r="RQ172" s="224">
        <f t="shared" si="106"/>
        <v>0</v>
      </c>
      <c r="RR172" s="224">
        <f t="shared" si="106"/>
        <v>0</v>
      </c>
      <c r="RS172" s="224">
        <f t="shared" si="106"/>
        <v>0</v>
      </c>
      <c r="RT172" s="224">
        <f t="shared" si="106"/>
        <v>0</v>
      </c>
      <c r="RU172" s="224">
        <f t="shared" si="106"/>
        <v>0</v>
      </c>
      <c r="RV172" s="224">
        <f t="shared" si="106"/>
        <v>0</v>
      </c>
      <c r="RW172" s="224">
        <f t="shared" si="106"/>
        <v>0</v>
      </c>
      <c r="RX172" s="224">
        <f t="shared" si="106"/>
        <v>0</v>
      </c>
      <c r="RY172" s="224">
        <f t="shared" si="106"/>
        <v>0</v>
      </c>
      <c r="RZ172" s="224">
        <f t="shared" si="106"/>
        <v>0</v>
      </c>
      <c r="SA172" s="224">
        <f t="shared" si="106"/>
        <v>0</v>
      </c>
      <c r="SB172" s="224">
        <f t="shared" si="106"/>
        <v>0</v>
      </c>
      <c r="SC172" s="224">
        <f t="shared" si="106"/>
        <v>0</v>
      </c>
      <c r="SD172" s="224">
        <f t="shared" si="106"/>
        <v>0</v>
      </c>
      <c r="SE172" s="224">
        <f t="shared" si="106"/>
        <v>0</v>
      </c>
      <c r="SF172" s="224">
        <f t="shared" si="106"/>
        <v>0</v>
      </c>
      <c r="SG172" s="224">
        <f t="shared" si="106"/>
        <v>0</v>
      </c>
      <c r="SH172" s="224">
        <f t="shared" si="106"/>
        <v>0</v>
      </c>
      <c r="SI172" s="224">
        <f t="shared" si="106"/>
        <v>0</v>
      </c>
      <c r="SJ172" s="224">
        <f t="shared" si="106"/>
        <v>0</v>
      </c>
      <c r="SK172" s="224">
        <f t="shared" si="106"/>
        <v>0</v>
      </c>
    </row>
    <row r="173" spans="1:505">
      <c r="C173" s="71" t="s">
        <v>924</v>
      </c>
      <c r="D173" s="21" t="s">
        <v>200</v>
      </c>
      <c r="E173" s="460">
        <f>SUMPRODUCT(F172:SK172,vector.users.telephone.wlr)/SUM(vector.users.telephone.wlr)</f>
        <v>0.12457784889678908</v>
      </c>
    </row>
    <row r="174" spans="1:505">
      <c r="D174" s="21"/>
    </row>
    <row r="175" spans="1:505">
      <c r="D175" s="21"/>
    </row>
    <row r="176" spans="1:505">
      <c r="C176" s="381" t="s">
        <v>957</v>
      </c>
      <c r="D176" s="473"/>
      <c r="E176" s="473"/>
    </row>
    <row r="177" spans="3:510">
      <c r="C177" s="167" t="s">
        <v>600</v>
      </c>
      <c r="D177" s="21" t="s">
        <v>568</v>
      </c>
      <c r="E177" s="175" t="s">
        <v>599</v>
      </c>
      <c r="F177" s="300">
        <f t="shared" ref="F177:BQ177" si="107">F77*(1-F$172)</f>
        <v>126.22668304036507</v>
      </c>
      <c r="G177" s="300">
        <f t="shared" si="107"/>
        <v>122.58380290633808</v>
      </c>
      <c r="H177" s="300">
        <f t="shared" si="107"/>
        <v>128.23231436295529</v>
      </c>
      <c r="I177" s="300">
        <f t="shared" si="107"/>
        <v>142.7255733908062</v>
      </c>
      <c r="J177" s="300">
        <f t="shared" si="107"/>
        <v>155.88129930505357</v>
      </c>
      <c r="K177" s="300">
        <f t="shared" si="107"/>
        <v>129.87706753822275</v>
      </c>
      <c r="L177" s="300">
        <f t="shared" si="107"/>
        <v>155.88129930505357</v>
      </c>
      <c r="M177" s="300">
        <f t="shared" si="107"/>
        <v>152.78879701082406</v>
      </c>
      <c r="N177" s="300">
        <f t="shared" si="107"/>
        <v>156.0882076831862</v>
      </c>
      <c r="O177" s="300">
        <f t="shared" si="107"/>
        <v>154.12192831891099</v>
      </c>
      <c r="P177" s="300">
        <f t="shared" si="107"/>
        <v>181.32496055483961</v>
      </c>
      <c r="Q177" s="300">
        <f t="shared" si="107"/>
        <v>358.47328503756421</v>
      </c>
      <c r="R177" s="300">
        <f t="shared" si="107"/>
        <v>733.87134636013923</v>
      </c>
      <c r="S177" s="300">
        <f t="shared" si="107"/>
        <v>1044.1293132381604</v>
      </c>
      <c r="T177" s="300">
        <f t="shared" si="107"/>
        <v>156.55000000000001</v>
      </c>
      <c r="U177" s="300">
        <f t="shared" si="107"/>
        <v>198</v>
      </c>
      <c r="V177" s="300">
        <f t="shared" si="107"/>
        <v>0</v>
      </c>
      <c r="W177" s="300">
        <f t="shared" si="107"/>
        <v>0</v>
      </c>
      <c r="X177" s="300">
        <f t="shared" si="107"/>
        <v>0</v>
      </c>
      <c r="Y177" s="300">
        <f t="shared" si="107"/>
        <v>0</v>
      </c>
      <c r="Z177" s="300">
        <f t="shared" si="107"/>
        <v>0</v>
      </c>
      <c r="AA177" s="300">
        <f t="shared" si="107"/>
        <v>0</v>
      </c>
      <c r="AB177" s="300">
        <f t="shared" si="107"/>
        <v>0</v>
      </c>
      <c r="AC177" s="300">
        <f t="shared" si="107"/>
        <v>0</v>
      </c>
      <c r="AD177" s="300">
        <f t="shared" si="107"/>
        <v>0</v>
      </c>
      <c r="AE177" s="300">
        <f t="shared" si="107"/>
        <v>0</v>
      </c>
      <c r="AF177" s="300">
        <f t="shared" si="107"/>
        <v>0</v>
      </c>
      <c r="AG177" s="300">
        <f t="shared" si="107"/>
        <v>0</v>
      </c>
      <c r="AH177" s="300">
        <f t="shared" si="107"/>
        <v>0</v>
      </c>
      <c r="AI177" s="300">
        <f t="shared" si="107"/>
        <v>0</v>
      </c>
      <c r="AJ177" s="300">
        <f t="shared" si="107"/>
        <v>0</v>
      </c>
      <c r="AK177" s="300">
        <f t="shared" si="107"/>
        <v>0</v>
      </c>
      <c r="AL177" s="300">
        <f t="shared" si="107"/>
        <v>0</v>
      </c>
      <c r="AM177" s="300">
        <f t="shared" si="107"/>
        <v>0</v>
      </c>
      <c r="AN177" s="300">
        <f t="shared" si="107"/>
        <v>0</v>
      </c>
      <c r="AO177" s="300">
        <f t="shared" si="107"/>
        <v>0</v>
      </c>
      <c r="AP177" s="300">
        <f t="shared" si="107"/>
        <v>0</v>
      </c>
      <c r="AQ177" s="300">
        <f t="shared" si="107"/>
        <v>0</v>
      </c>
      <c r="AR177" s="300">
        <f t="shared" si="107"/>
        <v>0</v>
      </c>
      <c r="AS177" s="300">
        <f t="shared" si="107"/>
        <v>0</v>
      </c>
      <c r="AT177" s="300">
        <f t="shared" si="107"/>
        <v>0</v>
      </c>
      <c r="AU177" s="300">
        <f t="shared" si="107"/>
        <v>0</v>
      </c>
      <c r="AV177" s="300">
        <f t="shared" si="107"/>
        <v>0</v>
      </c>
      <c r="AW177" s="300">
        <f t="shared" si="107"/>
        <v>0</v>
      </c>
      <c r="AX177" s="300">
        <f t="shared" si="107"/>
        <v>0</v>
      </c>
      <c r="AY177" s="300">
        <f t="shared" si="107"/>
        <v>0</v>
      </c>
      <c r="AZ177" s="300">
        <f t="shared" si="107"/>
        <v>0</v>
      </c>
      <c r="BA177" s="300">
        <f t="shared" si="107"/>
        <v>0</v>
      </c>
      <c r="BB177" s="300">
        <f t="shared" si="107"/>
        <v>0</v>
      </c>
      <c r="BC177" s="300">
        <f t="shared" si="107"/>
        <v>0</v>
      </c>
      <c r="BD177" s="300">
        <f t="shared" si="107"/>
        <v>0</v>
      </c>
      <c r="BE177" s="300">
        <f t="shared" si="107"/>
        <v>0</v>
      </c>
      <c r="BF177" s="300">
        <f t="shared" si="107"/>
        <v>0</v>
      </c>
      <c r="BG177" s="300">
        <f t="shared" si="107"/>
        <v>0</v>
      </c>
      <c r="BH177" s="300">
        <f t="shared" si="107"/>
        <v>0</v>
      </c>
      <c r="BI177" s="300">
        <f t="shared" si="107"/>
        <v>0</v>
      </c>
      <c r="BJ177" s="300">
        <f t="shared" si="107"/>
        <v>0</v>
      </c>
      <c r="BK177" s="300">
        <f t="shared" si="107"/>
        <v>0</v>
      </c>
      <c r="BL177" s="300">
        <f t="shared" si="107"/>
        <v>0</v>
      </c>
      <c r="BM177" s="300">
        <f t="shared" si="107"/>
        <v>0</v>
      </c>
      <c r="BN177" s="300">
        <f t="shared" si="107"/>
        <v>0</v>
      </c>
      <c r="BO177" s="300">
        <f t="shared" si="107"/>
        <v>0</v>
      </c>
      <c r="BP177" s="300">
        <f t="shared" si="107"/>
        <v>0</v>
      </c>
      <c r="BQ177" s="300">
        <f t="shared" si="107"/>
        <v>0</v>
      </c>
      <c r="BR177" s="300">
        <f t="shared" ref="BR177:EC177" si="108">BR77*(1-BR$172)</f>
        <v>0</v>
      </c>
      <c r="BS177" s="300">
        <f t="shared" si="108"/>
        <v>0</v>
      </c>
      <c r="BT177" s="300">
        <f t="shared" si="108"/>
        <v>0</v>
      </c>
      <c r="BU177" s="300">
        <f t="shared" si="108"/>
        <v>0</v>
      </c>
      <c r="BV177" s="300">
        <f t="shared" si="108"/>
        <v>0</v>
      </c>
      <c r="BW177" s="300">
        <f t="shared" si="108"/>
        <v>0</v>
      </c>
      <c r="BX177" s="300">
        <f t="shared" si="108"/>
        <v>0</v>
      </c>
      <c r="BY177" s="300">
        <f t="shared" si="108"/>
        <v>0</v>
      </c>
      <c r="BZ177" s="300">
        <f t="shared" si="108"/>
        <v>0</v>
      </c>
      <c r="CA177" s="300">
        <f t="shared" si="108"/>
        <v>0</v>
      </c>
      <c r="CB177" s="300">
        <f t="shared" si="108"/>
        <v>0</v>
      </c>
      <c r="CC177" s="300">
        <f t="shared" si="108"/>
        <v>0</v>
      </c>
      <c r="CD177" s="300">
        <f t="shared" si="108"/>
        <v>0</v>
      </c>
      <c r="CE177" s="300">
        <f t="shared" si="108"/>
        <v>0</v>
      </c>
      <c r="CF177" s="300">
        <f t="shared" si="108"/>
        <v>0</v>
      </c>
      <c r="CG177" s="300">
        <f t="shared" si="108"/>
        <v>0</v>
      </c>
      <c r="CH177" s="300">
        <f t="shared" si="108"/>
        <v>0</v>
      </c>
      <c r="CI177" s="300">
        <f t="shared" si="108"/>
        <v>0</v>
      </c>
      <c r="CJ177" s="300">
        <f t="shared" si="108"/>
        <v>0</v>
      </c>
      <c r="CK177" s="300">
        <f t="shared" si="108"/>
        <v>0</v>
      </c>
      <c r="CL177" s="300">
        <f t="shared" si="108"/>
        <v>0</v>
      </c>
      <c r="CM177" s="300">
        <f t="shared" si="108"/>
        <v>0</v>
      </c>
      <c r="CN177" s="300">
        <f t="shared" si="108"/>
        <v>0</v>
      </c>
      <c r="CO177" s="300">
        <f t="shared" si="108"/>
        <v>0</v>
      </c>
      <c r="CP177" s="300">
        <f t="shared" si="108"/>
        <v>0</v>
      </c>
      <c r="CQ177" s="300">
        <f t="shared" si="108"/>
        <v>0</v>
      </c>
      <c r="CR177" s="300">
        <f t="shared" si="108"/>
        <v>0</v>
      </c>
      <c r="CS177" s="300">
        <f t="shared" si="108"/>
        <v>0</v>
      </c>
      <c r="CT177" s="300">
        <f t="shared" si="108"/>
        <v>0</v>
      </c>
      <c r="CU177" s="300">
        <f t="shared" si="108"/>
        <v>0</v>
      </c>
      <c r="CV177" s="300">
        <f t="shared" si="108"/>
        <v>0</v>
      </c>
      <c r="CW177" s="300">
        <f t="shared" si="108"/>
        <v>0</v>
      </c>
      <c r="CX177" s="300">
        <f t="shared" si="108"/>
        <v>0</v>
      </c>
      <c r="CY177" s="300">
        <f t="shared" si="108"/>
        <v>0</v>
      </c>
      <c r="CZ177" s="300">
        <f t="shared" si="108"/>
        <v>0</v>
      </c>
      <c r="DA177" s="300">
        <f t="shared" si="108"/>
        <v>0</v>
      </c>
      <c r="DB177" s="300">
        <f t="shared" si="108"/>
        <v>0</v>
      </c>
      <c r="DC177" s="300">
        <f t="shared" si="108"/>
        <v>0</v>
      </c>
      <c r="DD177" s="300">
        <f t="shared" si="108"/>
        <v>0</v>
      </c>
      <c r="DE177" s="300">
        <f t="shared" si="108"/>
        <v>0</v>
      </c>
      <c r="DF177" s="300">
        <f t="shared" si="108"/>
        <v>0</v>
      </c>
      <c r="DG177" s="300">
        <f t="shared" si="108"/>
        <v>0</v>
      </c>
      <c r="DH177" s="300">
        <f t="shared" si="108"/>
        <v>0</v>
      </c>
      <c r="DI177" s="300">
        <f t="shared" si="108"/>
        <v>0</v>
      </c>
      <c r="DJ177" s="300">
        <f t="shared" si="108"/>
        <v>0</v>
      </c>
      <c r="DK177" s="300">
        <f t="shared" si="108"/>
        <v>0</v>
      </c>
      <c r="DL177" s="300">
        <f t="shared" si="108"/>
        <v>0</v>
      </c>
      <c r="DM177" s="300">
        <f t="shared" si="108"/>
        <v>0</v>
      </c>
      <c r="DN177" s="300">
        <f t="shared" si="108"/>
        <v>0</v>
      </c>
      <c r="DO177" s="300">
        <f t="shared" si="108"/>
        <v>0</v>
      </c>
      <c r="DP177" s="300">
        <f t="shared" si="108"/>
        <v>0</v>
      </c>
      <c r="DQ177" s="300">
        <f t="shared" si="108"/>
        <v>0</v>
      </c>
      <c r="DR177" s="300">
        <f t="shared" si="108"/>
        <v>0</v>
      </c>
      <c r="DS177" s="300">
        <f t="shared" si="108"/>
        <v>0</v>
      </c>
      <c r="DT177" s="300">
        <f t="shared" si="108"/>
        <v>0</v>
      </c>
      <c r="DU177" s="300">
        <f t="shared" si="108"/>
        <v>0</v>
      </c>
      <c r="DV177" s="300">
        <f t="shared" si="108"/>
        <v>0</v>
      </c>
      <c r="DW177" s="300">
        <f t="shared" si="108"/>
        <v>0</v>
      </c>
      <c r="DX177" s="300">
        <f t="shared" si="108"/>
        <v>0</v>
      </c>
      <c r="DY177" s="300">
        <f t="shared" si="108"/>
        <v>0</v>
      </c>
      <c r="DZ177" s="300">
        <f t="shared" si="108"/>
        <v>0</v>
      </c>
      <c r="EA177" s="300">
        <f t="shared" si="108"/>
        <v>0</v>
      </c>
      <c r="EB177" s="300">
        <f t="shared" si="108"/>
        <v>0</v>
      </c>
      <c r="EC177" s="300">
        <f t="shared" si="108"/>
        <v>0</v>
      </c>
      <c r="ED177" s="300">
        <f t="shared" ref="ED177:GO177" si="109">ED77*(1-ED$172)</f>
        <v>0</v>
      </c>
      <c r="EE177" s="300">
        <f t="shared" si="109"/>
        <v>0</v>
      </c>
      <c r="EF177" s="300">
        <f t="shared" si="109"/>
        <v>0</v>
      </c>
      <c r="EG177" s="300">
        <f t="shared" si="109"/>
        <v>0</v>
      </c>
      <c r="EH177" s="300">
        <f t="shared" si="109"/>
        <v>0</v>
      </c>
      <c r="EI177" s="300">
        <f t="shared" si="109"/>
        <v>0</v>
      </c>
      <c r="EJ177" s="300">
        <f t="shared" si="109"/>
        <v>0</v>
      </c>
      <c r="EK177" s="300">
        <f t="shared" si="109"/>
        <v>0</v>
      </c>
      <c r="EL177" s="300">
        <f t="shared" si="109"/>
        <v>0</v>
      </c>
      <c r="EM177" s="300">
        <f t="shared" si="109"/>
        <v>0</v>
      </c>
      <c r="EN177" s="300">
        <f t="shared" si="109"/>
        <v>0</v>
      </c>
      <c r="EO177" s="300">
        <f t="shared" si="109"/>
        <v>0</v>
      </c>
      <c r="EP177" s="300">
        <f t="shared" si="109"/>
        <v>0</v>
      </c>
      <c r="EQ177" s="300">
        <f t="shared" si="109"/>
        <v>0</v>
      </c>
      <c r="ER177" s="300">
        <f t="shared" si="109"/>
        <v>0</v>
      </c>
      <c r="ES177" s="300">
        <f t="shared" si="109"/>
        <v>0</v>
      </c>
      <c r="ET177" s="300">
        <f t="shared" si="109"/>
        <v>0</v>
      </c>
      <c r="EU177" s="300">
        <f t="shared" si="109"/>
        <v>0</v>
      </c>
      <c r="EV177" s="300">
        <f t="shared" si="109"/>
        <v>0</v>
      </c>
      <c r="EW177" s="300">
        <f t="shared" si="109"/>
        <v>0</v>
      </c>
      <c r="EX177" s="300">
        <f t="shared" si="109"/>
        <v>0</v>
      </c>
      <c r="EY177" s="300">
        <f t="shared" si="109"/>
        <v>0</v>
      </c>
      <c r="EZ177" s="300">
        <f t="shared" si="109"/>
        <v>0</v>
      </c>
      <c r="FA177" s="300">
        <f t="shared" si="109"/>
        <v>0</v>
      </c>
      <c r="FB177" s="300">
        <f t="shared" si="109"/>
        <v>0</v>
      </c>
      <c r="FC177" s="300">
        <f t="shared" si="109"/>
        <v>0</v>
      </c>
      <c r="FD177" s="300">
        <f t="shared" si="109"/>
        <v>0</v>
      </c>
      <c r="FE177" s="300">
        <f t="shared" si="109"/>
        <v>0</v>
      </c>
      <c r="FF177" s="300">
        <f t="shared" si="109"/>
        <v>0</v>
      </c>
      <c r="FG177" s="300">
        <f t="shared" si="109"/>
        <v>0</v>
      </c>
      <c r="FH177" s="300">
        <f t="shared" si="109"/>
        <v>0</v>
      </c>
      <c r="FI177" s="300">
        <f t="shared" si="109"/>
        <v>0</v>
      </c>
      <c r="FJ177" s="300">
        <f t="shared" si="109"/>
        <v>0</v>
      </c>
      <c r="FK177" s="300">
        <f t="shared" si="109"/>
        <v>0</v>
      </c>
      <c r="FL177" s="300">
        <f t="shared" si="109"/>
        <v>0</v>
      </c>
      <c r="FM177" s="300">
        <f t="shared" si="109"/>
        <v>0</v>
      </c>
      <c r="FN177" s="300">
        <f t="shared" si="109"/>
        <v>0</v>
      </c>
      <c r="FO177" s="300">
        <f t="shared" si="109"/>
        <v>0</v>
      </c>
      <c r="FP177" s="300">
        <f t="shared" si="109"/>
        <v>0</v>
      </c>
      <c r="FQ177" s="300">
        <f t="shared" si="109"/>
        <v>0</v>
      </c>
      <c r="FR177" s="300">
        <f t="shared" si="109"/>
        <v>0</v>
      </c>
      <c r="FS177" s="300">
        <f t="shared" si="109"/>
        <v>0</v>
      </c>
      <c r="FT177" s="300">
        <f t="shared" si="109"/>
        <v>0</v>
      </c>
      <c r="FU177" s="300">
        <f t="shared" si="109"/>
        <v>0</v>
      </c>
      <c r="FV177" s="300">
        <f t="shared" si="109"/>
        <v>0</v>
      </c>
      <c r="FW177" s="300">
        <f t="shared" si="109"/>
        <v>0</v>
      </c>
      <c r="FX177" s="300">
        <f t="shared" si="109"/>
        <v>0</v>
      </c>
      <c r="FY177" s="300">
        <f t="shared" si="109"/>
        <v>0</v>
      </c>
      <c r="FZ177" s="300">
        <f t="shared" si="109"/>
        <v>0</v>
      </c>
      <c r="GA177" s="300">
        <f t="shared" si="109"/>
        <v>0</v>
      </c>
      <c r="GB177" s="300">
        <f t="shared" si="109"/>
        <v>0</v>
      </c>
      <c r="GC177" s="300">
        <f t="shared" si="109"/>
        <v>0</v>
      </c>
      <c r="GD177" s="300">
        <f t="shared" si="109"/>
        <v>0</v>
      </c>
      <c r="GE177" s="300">
        <f t="shared" si="109"/>
        <v>0</v>
      </c>
      <c r="GF177" s="300">
        <f t="shared" si="109"/>
        <v>0</v>
      </c>
      <c r="GG177" s="300">
        <f t="shared" si="109"/>
        <v>0</v>
      </c>
      <c r="GH177" s="300">
        <f t="shared" si="109"/>
        <v>0</v>
      </c>
      <c r="GI177" s="300">
        <f t="shared" si="109"/>
        <v>0</v>
      </c>
      <c r="GJ177" s="300">
        <f t="shared" si="109"/>
        <v>0</v>
      </c>
      <c r="GK177" s="300">
        <f t="shared" si="109"/>
        <v>0</v>
      </c>
      <c r="GL177" s="300">
        <f t="shared" si="109"/>
        <v>0</v>
      </c>
      <c r="GM177" s="300">
        <f t="shared" si="109"/>
        <v>0</v>
      </c>
      <c r="GN177" s="300">
        <f t="shared" si="109"/>
        <v>0</v>
      </c>
      <c r="GO177" s="300">
        <f t="shared" si="109"/>
        <v>0</v>
      </c>
      <c r="GP177" s="300">
        <f t="shared" ref="GP177:JA177" si="110">GP77*(1-GP$172)</f>
        <v>0</v>
      </c>
      <c r="GQ177" s="300">
        <f t="shared" si="110"/>
        <v>0</v>
      </c>
      <c r="GR177" s="300">
        <f t="shared" si="110"/>
        <v>0</v>
      </c>
      <c r="GS177" s="300">
        <f t="shared" si="110"/>
        <v>0</v>
      </c>
      <c r="GT177" s="300">
        <f t="shared" si="110"/>
        <v>0</v>
      </c>
      <c r="GU177" s="300">
        <f t="shared" si="110"/>
        <v>0</v>
      </c>
      <c r="GV177" s="300">
        <f t="shared" si="110"/>
        <v>0</v>
      </c>
      <c r="GW177" s="300">
        <f t="shared" si="110"/>
        <v>0</v>
      </c>
      <c r="GX177" s="300">
        <f t="shared" si="110"/>
        <v>0</v>
      </c>
      <c r="GY177" s="300">
        <f t="shared" si="110"/>
        <v>0</v>
      </c>
      <c r="GZ177" s="300">
        <f t="shared" si="110"/>
        <v>0</v>
      </c>
      <c r="HA177" s="300">
        <f t="shared" si="110"/>
        <v>0</v>
      </c>
      <c r="HB177" s="300">
        <f t="shared" si="110"/>
        <v>0</v>
      </c>
      <c r="HC177" s="300">
        <f t="shared" si="110"/>
        <v>0</v>
      </c>
      <c r="HD177" s="300">
        <f t="shared" si="110"/>
        <v>0</v>
      </c>
      <c r="HE177" s="300">
        <f t="shared" si="110"/>
        <v>0</v>
      </c>
      <c r="HF177" s="300">
        <f t="shared" si="110"/>
        <v>0</v>
      </c>
      <c r="HG177" s="300">
        <f t="shared" si="110"/>
        <v>0</v>
      </c>
      <c r="HH177" s="300">
        <f t="shared" si="110"/>
        <v>0</v>
      </c>
      <c r="HI177" s="300">
        <f t="shared" si="110"/>
        <v>0</v>
      </c>
      <c r="HJ177" s="300">
        <f t="shared" si="110"/>
        <v>0</v>
      </c>
      <c r="HK177" s="300">
        <f t="shared" si="110"/>
        <v>0</v>
      </c>
      <c r="HL177" s="300">
        <f t="shared" si="110"/>
        <v>0</v>
      </c>
      <c r="HM177" s="300">
        <f t="shared" si="110"/>
        <v>0</v>
      </c>
      <c r="HN177" s="300">
        <f t="shared" si="110"/>
        <v>0</v>
      </c>
      <c r="HO177" s="300">
        <f t="shared" si="110"/>
        <v>0</v>
      </c>
      <c r="HP177" s="300">
        <f t="shared" si="110"/>
        <v>0</v>
      </c>
      <c r="HQ177" s="300">
        <f t="shared" si="110"/>
        <v>0</v>
      </c>
      <c r="HR177" s="300">
        <f t="shared" si="110"/>
        <v>0</v>
      </c>
      <c r="HS177" s="300">
        <f t="shared" si="110"/>
        <v>0</v>
      </c>
      <c r="HT177" s="300">
        <f t="shared" si="110"/>
        <v>0</v>
      </c>
      <c r="HU177" s="300">
        <f t="shared" si="110"/>
        <v>0</v>
      </c>
      <c r="HV177" s="300">
        <f t="shared" si="110"/>
        <v>0</v>
      </c>
      <c r="HW177" s="300">
        <f t="shared" si="110"/>
        <v>0</v>
      </c>
      <c r="HX177" s="300">
        <f t="shared" si="110"/>
        <v>0</v>
      </c>
      <c r="HY177" s="300">
        <f t="shared" si="110"/>
        <v>0</v>
      </c>
      <c r="HZ177" s="300">
        <f t="shared" si="110"/>
        <v>0</v>
      </c>
      <c r="IA177" s="300">
        <f t="shared" si="110"/>
        <v>0</v>
      </c>
      <c r="IB177" s="300">
        <f t="shared" si="110"/>
        <v>0</v>
      </c>
      <c r="IC177" s="300">
        <f t="shared" si="110"/>
        <v>0</v>
      </c>
      <c r="ID177" s="300">
        <f t="shared" si="110"/>
        <v>0</v>
      </c>
      <c r="IE177" s="300">
        <f t="shared" si="110"/>
        <v>0</v>
      </c>
      <c r="IF177" s="300">
        <f t="shared" si="110"/>
        <v>0</v>
      </c>
      <c r="IG177" s="300">
        <f t="shared" si="110"/>
        <v>0</v>
      </c>
      <c r="IH177" s="300">
        <f t="shared" si="110"/>
        <v>0</v>
      </c>
      <c r="II177" s="300">
        <f t="shared" si="110"/>
        <v>0</v>
      </c>
      <c r="IJ177" s="300">
        <f t="shared" si="110"/>
        <v>0</v>
      </c>
      <c r="IK177" s="300">
        <f t="shared" si="110"/>
        <v>0</v>
      </c>
      <c r="IL177" s="300">
        <f t="shared" si="110"/>
        <v>0</v>
      </c>
      <c r="IM177" s="300">
        <f t="shared" si="110"/>
        <v>0</v>
      </c>
      <c r="IN177" s="300">
        <f t="shared" si="110"/>
        <v>0</v>
      </c>
      <c r="IO177" s="300">
        <f t="shared" si="110"/>
        <v>0</v>
      </c>
      <c r="IP177" s="300">
        <f t="shared" si="110"/>
        <v>0</v>
      </c>
      <c r="IQ177" s="300">
        <f t="shared" si="110"/>
        <v>0</v>
      </c>
      <c r="IR177" s="300">
        <f t="shared" si="110"/>
        <v>0</v>
      </c>
      <c r="IS177" s="300">
        <f t="shared" si="110"/>
        <v>0</v>
      </c>
      <c r="IT177" s="300">
        <f t="shared" si="110"/>
        <v>0</v>
      </c>
      <c r="IU177" s="300">
        <f t="shared" si="110"/>
        <v>0</v>
      </c>
      <c r="IV177" s="300">
        <f t="shared" si="110"/>
        <v>0</v>
      </c>
      <c r="IW177" s="300">
        <f t="shared" si="110"/>
        <v>0</v>
      </c>
      <c r="IX177" s="300">
        <f t="shared" si="110"/>
        <v>0</v>
      </c>
      <c r="IY177" s="300">
        <f t="shared" si="110"/>
        <v>0</v>
      </c>
      <c r="IZ177" s="300">
        <f t="shared" si="110"/>
        <v>0</v>
      </c>
      <c r="JA177" s="300">
        <f t="shared" si="110"/>
        <v>0</v>
      </c>
      <c r="JB177" s="300">
        <f t="shared" ref="JB177:LM177" si="111">JB77*(1-JB$172)</f>
        <v>0</v>
      </c>
      <c r="JC177" s="300">
        <f t="shared" si="111"/>
        <v>0</v>
      </c>
      <c r="JD177" s="300">
        <f t="shared" si="111"/>
        <v>0</v>
      </c>
      <c r="JE177" s="300">
        <f t="shared" si="111"/>
        <v>0</v>
      </c>
      <c r="JF177" s="300">
        <f t="shared" si="111"/>
        <v>0</v>
      </c>
      <c r="JG177" s="300">
        <f t="shared" si="111"/>
        <v>0</v>
      </c>
      <c r="JH177" s="300">
        <f t="shared" si="111"/>
        <v>0</v>
      </c>
      <c r="JI177" s="300">
        <f t="shared" si="111"/>
        <v>0</v>
      </c>
      <c r="JJ177" s="300">
        <f t="shared" si="111"/>
        <v>0</v>
      </c>
      <c r="JK177" s="300">
        <f t="shared" si="111"/>
        <v>0</v>
      </c>
      <c r="JL177" s="300">
        <f t="shared" si="111"/>
        <v>0</v>
      </c>
      <c r="JM177" s="300">
        <f t="shared" si="111"/>
        <v>0</v>
      </c>
      <c r="JN177" s="300">
        <f t="shared" si="111"/>
        <v>0</v>
      </c>
      <c r="JO177" s="300">
        <f t="shared" si="111"/>
        <v>0</v>
      </c>
      <c r="JP177" s="300">
        <f t="shared" si="111"/>
        <v>0</v>
      </c>
      <c r="JQ177" s="300">
        <f t="shared" si="111"/>
        <v>0</v>
      </c>
      <c r="JR177" s="300">
        <f t="shared" si="111"/>
        <v>0</v>
      </c>
      <c r="JS177" s="300">
        <f t="shared" si="111"/>
        <v>0</v>
      </c>
      <c r="JT177" s="300">
        <f t="shared" si="111"/>
        <v>0</v>
      </c>
      <c r="JU177" s="300">
        <f t="shared" si="111"/>
        <v>0</v>
      </c>
      <c r="JV177" s="300">
        <f t="shared" si="111"/>
        <v>0</v>
      </c>
      <c r="JW177" s="300">
        <f t="shared" si="111"/>
        <v>0</v>
      </c>
      <c r="JX177" s="300">
        <f t="shared" si="111"/>
        <v>0</v>
      </c>
      <c r="JY177" s="300">
        <f t="shared" si="111"/>
        <v>0</v>
      </c>
      <c r="JZ177" s="300">
        <f t="shared" si="111"/>
        <v>0</v>
      </c>
      <c r="KA177" s="300">
        <f t="shared" si="111"/>
        <v>0</v>
      </c>
      <c r="KB177" s="300">
        <f t="shared" si="111"/>
        <v>0</v>
      </c>
      <c r="KC177" s="300">
        <f t="shared" si="111"/>
        <v>0</v>
      </c>
      <c r="KD177" s="300">
        <f t="shared" si="111"/>
        <v>0</v>
      </c>
      <c r="KE177" s="300">
        <f t="shared" si="111"/>
        <v>0</v>
      </c>
      <c r="KF177" s="300">
        <f t="shared" si="111"/>
        <v>0</v>
      </c>
      <c r="KG177" s="300">
        <f t="shared" si="111"/>
        <v>0</v>
      </c>
      <c r="KH177" s="300">
        <f t="shared" si="111"/>
        <v>0</v>
      </c>
      <c r="KI177" s="300">
        <f t="shared" si="111"/>
        <v>0</v>
      </c>
      <c r="KJ177" s="300">
        <f t="shared" si="111"/>
        <v>0</v>
      </c>
      <c r="KK177" s="300">
        <f t="shared" si="111"/>
        <v>0</v>
      </c>
      <c r="KL177" s="300">
        <f t="shared" si="111"/>
        <v>0</v>
      </c>
      <c r="KM177" s="300">
        <f t="shared" si="111"/>
        <v>0</v>
      </c>
      <c r="KN177" s="300">
        <f t="shared" si="111"/>
        <v>0</v>
      </c>
      <c r="KO177" s="300">
        <f t="shared" si="111"/>
        <v>0</v>
      </c>
      <c r="KP177" s="300">
        <f t="shared" si="111"/>
        <v>0</v>
      </c>
      <c r="KQ177" s="300">
        <f t="shared" si="111"/>
        <v>0</v>
      </c>
      <c r="KR177" s="300">
        <f t="shared" si="111"/>
        <v>0</v>
      </c>
      <c r="KS177" s="300">
        <f t="shared" si="111"/>
        <v>0</v>
      </c>
      <c r="KT177" s="300">
        <f t="shared" si="111"/>
        <v>0</v>
      </c>
      <c r="KU177" s="300">
        <f t="shared" si="111"/>
        <v>0</v>
      </c>
      <c r="KV177" s="300">
        <f t="shared" si="111"/>
        <v>0</v>
      </c>
      <c r="KW177" s="300">
        <f t="shared" si="111"/>
        <v>0</v>
      </c>
      <c r="KX177" s="300">
        <f t="shared" si="111"/>
        <v>0</v>
      </c>
      <c r="KY177" s="300">
        <f t="shared" si="111"/>
        <v>0</v>
      </c>
      <c r="KZ177" s="300">
        <f t="shared" si="111"/>
        <v>0</v>
      </c>
      <c r="LA177" s="300">
        <f t="shared" si="111"/>
        <v>0</v>
      </c>
      <c r="LB177" s="300">
        <f t="shared" si="111"/>
        <v>0</v>
      </c>
      <c r="LC177" s="300">
        <f t="shared" si="111"/>
        <v>0</v>
      </c>
      <c r="LD177" s="300">
        <f t="shared" si="111"/>
        <v>0</v>
      </c>
      <c r="LE177" s="300">
        <f t="shared" si="111"/>
        <v>0</v>
      </c>
      <c r="LF177" s="300">
        <f t="shared" si="111"/>
        <v>0</v>
      </c>
      <c r="LG177" s="300">
        <f t="shared" si="111"/>
        <v>0</v>
      </c>
      <c r="LH177" s="300">
        <f t="shared" si="111"/>
        <v>0</v>
      </c>
      <c r="LI177" s="300">
        <f t="shared" si="111"/>
        <v>0</v>
      </c>
      <c r="LJ177" s="300">
        <f t="shared" si="111"/>
        <v>0</v>
      </c>
      <c r="LK177" s="300">
        <f t="shared" si="111"/>
        <v>0</v>
      </c>
      <c r="LL177" s="300">
        <f t="shared" si="111"/>
        <v>0</v>
      </c>
      <c r="LM177" s="300">
        <f t="shared" si="111"/>
        <v>0</v>
      </c>
      <c r="LN177" s="300">
        <f t="shared" ref="LN177:NY177" si="112">LN77*(1-LN$172)</f>
        <v>0</v>
      </c>
      <c r="LO177" s="300">
        <f t="shared" si="112"/>
        <v>0</v>
      </c>
      <c r="LP177" s="300">
        <f t="shared" si="112"/>
        <v>0</v>
      </c>
      <c r="LQ177" s="300">
        <f t="shared" si="112"/>
        <v>0</v>
      </c>
      <c r="LR177" s="300">
        <f t="shared" si="112"/>
        <v>0</v>
      </c>
      <c r="LS177" s="300">
        <f t="shared" si="112"/>
        <v>0</v>
      </c>
      <c r="LT177" s="300">
        <f t="shared" si="112"/>
        <v>0</v>
      </c>
      <c r="LU177" s="300">
        <f t="shared" si="112"/>
        <v>0</v>
      </c>
      <c r="LV177" s="300">
        <f t="shared" si="112"/>
        <v>0</v>
      </c>
      <c r="LW177" s="300">
        <f t="shared" si="112"/>
        <v>0</v>
      </c>
      <c r="LX177" s="300">
        <f t="shared" si="112"/>
        <v>0</v>
      </c>
      <c r="LY177" s="300">
        <f t="shared" si="112"/>
        <v>0</v>
      </c>
      <c r="LZ177" s="300">
        <f t="shared" si="112"/>
        <v>0</v>
      </c>
      <c r="MA177" s="300">
        <f t="shared" si="112"/>
        <v>0</v>
      </c>
      <c r="MB177" s="300">
        <f t="shared" si="112"/>
        <v>0</v>
      </c>
      <c r="MC177" s="300">
        <f t="shared" si="112"/>
        <v>0</v>
      </c>
      <c r="MD177" s="300">
        <f t="shared" si="112"/>
        <v>0</v>
      </c>
      <c r="ME177" s="300">
        <f t="shared" si="112"/>
        <v>0</v>
      </c>
      <c r="MF177" s="300">
        <f t="shared" si="112"/>
        <v>0</v>
      </c>
      <c r="MG177" s="300">
        <f t="shared" si="112"/>
        <v>0</v>
      </c>
      <c r="MH177" s="300">
        <f t="shared" si="112"/>
        <v>0</v>
      </c>
      <c r="MI177" s="300">
        <f t="shared" si="112"/>
        <v>0</v>
      </c>
      <c r="MJ177" s="300">
        <f t="shared" si="112"/>
        <v>0</v>
      </c>
      <c r="MK177" s="300">
        <f t="shared" si="112"/>
        <v>0</v>
      </c>
      <c r="ML177" s="300">
        <f t="shared" si="112"/>
        <v>0</v>
      </c>
      <c r="MM177" s="300">
        <f t="shared" si="112"/>
        <v>0</v>
      </c>
      <c r="MN177" s="300">
        <f t="shared" si="112"/>
        <v>0</v>
      </c>
      <c r="MO177" s="300">
        <f t="shared" si="112"/>
        <v>0</v>
      </c>
      <c r="MP177" s="300">
        <f t="shared" si="112"/>
        <v>0</v>
      </c>
      <c r="MQ177" s="300">
        <f t="shared" si="112"/>
        <v>0</v>
      </c>
      <c r="MR177" s="300">
        <f t="shared" si="112"/>
        <v>0</v>
      </c>
      <c r="MS177" s="300">
        <f t="shared" si="112"/>
        <v>0</v>
      </c>
      <c r="MT177" s="300">
        <f t="shared" si="112"/>
        <v>0</v>
      </c>
      <c r="MU177" s="300">
        <f t="shared" si="112"/>
        <v>0</v>
      </c>
      <c r="MV177" s="300">
        <f t="shared" si="112"/>
        <v>0</v>
      </c>
      <c r="MW177" s="300">
        <f t="shared" si="112"/>
        <v>0</v>
      </c>
      <c r="MX177" s="300">
        <f t="shared" si="112"/>
        <v>0</v>
      </c>
      <c r="MY177" s="300">
        <f t="shared" si="112"/>
        <v>0</v>
      </c>
      <c r="MZ177" s="300">
        <f t="shared" si="112"/>
        <v>0</v>
      </c>
      <c r="NA177" s="300">
        <f t="shared" si="112"/>
        <v>0</v>
      </c>
      <c r="NB177" s="300">
        <f t="shared" si="112"/>
        <v>0</v>
      </c>
      <c r="NC177" s="300">
        <f t="shared" si="112"/>
        <v>0</v>
      </c>
      <c r="ND177" s="300">
        <f t="shared" si="112"/>
        <v>0</v>
      </c>
      <c r="NE177" s="300">
        <f t="shared" si="112"/>
        <v>0</v>
      </c>
      <c r="NF177" s="300">
        <f t="shared" si="112"/>
        <v>0</v>
      </c>
      <c r="NG177" s="300">
        <f t="shared" si="112"/>
        <v>0</v>
      </c>
      <c r="NH177" s="300">
        <f t="shared" si="112"/>
        <v>0</v>
      </c>
      <c r="NI177" s="300">
        <f t="shared" si="112"/>
        <v>0</v>
      </c>
      <c r="NJ177" s="300">
        <f t="shared" si="112"/>
        <v>0</v>
      </c>
      <c r="NK177" s="300">
        <f t="shared" si="112"/>
        <v>0</v>
      </c>
      <c r="NL177" s="300">
        <f t="shared" si="112"/>
        <v>0</v>
      </c>
      <c r="NM177" s="300">
        <f t="shared" si="112"/>
        <v>0</v>
      </c>
      <c r="NN177" s="300">
        <f t="shared" si="112"/>
        <v>0</v>
      </c>
      <c r="NO177" s="300">
        <f t="shared" si="112"/>
        <v>0</v>
      </c>
      <c r="NP177" s="300">
        <f t="shared" si="112"/>
        <v>0</v>
      </c>
      <c r="NQ177" s="300">
        <f t="shared" si="112"/>
        <v>0</v>
      </c>
      <c r="NR177" s="300">
        <f t="shared" si="112"/>
        <v>0</v>
      </c>
      <c r="NS177" s="300">
        <f t="shared" si="112"/>
        <v>0</v>
      </c>
      <c r="NT177" s="300">
        <f t="shared" si="112"/>
        <v>0</v>
      </c>
      <c r="NU177" s="300">
        <f t="shared" si="112"/>
        <v>0</v>
      </c>
      <c r="NV177" s="300">
        <f t="shared" si="112"/>
        <v>0</v>
      </c>
      <c r="NW177" s="300">
        <f t="shared" si="112"/>
        <v>0</v>
      </c>
      <c r="NX177" s="300">
        <f t="shared" si="112"/>
        <v>0</v>
      </c>
      <c r="NY177" s="300">
        <f t="shared" si="112"/>
        <v>0</v>
      </c>
      <c r="NZ177" s="300">
        <f t="shared" ref="NZ177:QK177" si="113">NZ77*(1-NZ$172)</f>
        <v>0</v>
      </c>
      <c r="OA177" s="300">
        <f t="shared" si="113"/>
        <v>0</v>
      </c>
      <c r="OB177" s="300">
        <f t="shared" si="113"/>
        <v>0</v>
      </c>
      <c r="OC177" s="300">
        <f t="shared" si="113"/>
        <v>0</v>
      </c>
      <c r="OD177" s="300">
        <f t="shared" si="113"/>
        <v>0</v>
      </c>
      <c r="OE177" s="300">
        <f t="shared" si="113"/>
        <v>0</v>
      </c>
      <c r="OF177" s="300">
        <f t="shared" si="113"/>
        <v>0</v>
      </c>
      <c r="OG177" s="300">
        <f t="shared" si="113"/>
        <v>0</v>
      </c>
      <c r="OH177" s="300">
        <f t="shared" si="113"/>
        <v>0</v>
      </c>
      <c r="OI177" s="300">
        <f t="shared" si="113"/>
        <v>0</v>
      </c>
      <c r="OJ177" s="300">
        <f t="shared" si="113"/>
        <v>0</v>
      </c>
      <c r="OK177" s="300">
        <f t="shared" si="113"/>
        <v>0</v>
      </c>
      <c r="OL177" s="300">
        <f t="shared" si="113"/>
        <v>0</v>
      </c>
      <c r="OM177" s="300">
        <f t="shared" si="113"/>
        <v>0</v>
      </c>
      <c r="ON177" s="300">
        <f t="shared" si="113"/>
        <v>0</v>
      </c>
      <c r="OO177" s="300">
        <f t="shared" si="113"/>
        <v>0</v>
      </c>
      <c r="OP177" s="300">
        <f t="shared" si="113"/>
        <v>0</v>
      </c>
      <c r="OQ177" s="300">
        <f t="shared" si="113"/>
        <v>0</v>
      </c>
      <c r="OR177" s="300">
        <f t="shared" si="113"/>
        <v>0</v>
      </c>
      <c r="OS177" s="300">
        <f t="shared" si="113"/>
        <v>0</v>
      </c>
      <c r="OT177" s="300">
        <f t="shared" si="113"/>
        <v>0</v>
      </c>
      <c r="OU177" s="300">
        <f t="shared" si="113"/>
        <v>0</v>
      </c>
      <c r="OV177" s="300">
        <f t="shared" si="113"/>
        <v>0</v>
      </c>
      <c r="OW177" s="300">
        <f t="shared" si="113"/>
        <v>0</v>
      </c>
      <c r="OX177" s="300">
        <f t="shared" si="113"/>
        <v>0</v>
      </c>
      <c r="OY177" s="300">
        <f t="shared" si="113"/>
        <v>0</v>
      </c>
      <c r="OZ177" s="300">
        <f t="shared" si="113"/>
        <v>0</v>
      </c>
      <c r="PA177" s="300">
        <f t="shared" si="113"/>
        <v>0</v>
      </c>
      <c r="PB177" s="300">
        <f t="shared" si="113"/>
        <v>0</v>
      </c>
      <c r="PC177" s="300">
        <f t="shared" si="113"/>
        <v>0</v>
      </c>
      <c r="PD177" s="300">
        <f t="shared" si="113"/>
        <v>0</v>
      </c>
      <c r="PE177" s="300">
        <f t="shared" si="113"/>
        <v>0</v>
      </c>
      <c r="PF177" s="300">
        <f t="shared" si="113"/>
        <v>0</v>
      </c>
      <c r="PG177" s="300">
        <f t="shared" si="113"/>
        <v>0</v>
      </c>
      <c r="PH177" s="300">
        <f t="shared" si="113"/>
        <v>0</v>
      </c>
      <c r="PI177" s="300">
        <f t="shared" si="113"/>
        <v>0</v>
      </c>
      <c r="PJ177" s="300">
        <f t="shared" si="113"/>
        <v>0</v>
      </c>
      <c r="PK177" s="300">
        <f t="shared" si="113"/>
        <v>0</v>
      </c>
      <c r="PL177" s="300">
        <f t="shared" si="113"/>
        <v>0</v>
      </c>
      <c r="PM177" s="300">
        <f t="shared" si="113"/>
        <v>0</v>
      </c>
      <c r="PN177" s="300">
        <f t="shared" si="113"/>
        <v>0</v>
      </c>
      <c r="PO177" s="300">
        <f t="shared" si="113"/>
        <v>0</v>
      </c>
      <c r="PP177" s="300">
        <f t="shared" si="113"/>
        <v>0</v>
      </c>
      <c r="PQ177" s="300">
        <f t="shared" si="113"/>
        <v>0</v>
      </c>
      <c r="PR177" s="300">
        <f t="shared" si="113"/>
        <v>0</v>
      </c>
      <c r="PS177" s="300">
        <f t="shared" si="113"/>
        <v>0</v>
      </c>
      <c r="PT177" s="300">
        <f t="shared" si="113"/>
        <v>0</v>
      </c>
      <c r="PU177" s="300">
        <f t="shared" si="113"/>
        <v>0</v>
      </c>
      <c r="PV177" s="300">
        <f t="shared" si="113"/>
        <v>0</v>
      </c>
      <c r="PW177" s="300">
        <f t="shared" si="113"/>
        <v>0</v>
      </c>
      <c r="PX177" s="300">
        <f t="shared" si="113"/>
        <v>0</v>
      </c>
      <c r="PY177" s="300">
        <f t="shared" si="113"/>
        <v>0</v>
      </c>
      <c r="PZ177" s="300">
        <f t="shared" si="113"/>
        <v>0</v>
      </c>
      <c r="QA177" s="300">
        <f t="shared" si="113"/>
        <v>0</v>
      </c>
      <c r="QB177" s="300">
        <f t="shared" si="113"/>
        <v>0</v>
      </c>
      <c r="QC177" s="300">
        <f t="shared" si="113"/>
        <v>0</v>
      </c>
      <c r="QD177" s="300">
        <f t="shared" si="113"/>
        <v>0</v>
      </c>
      <c r="QE177" s="300">
        <f t="shared" si="113"/>
        <v>0</v>
      </c>
      <c r="QF177" s="300">
        <f t="shared" si="113"/>
        <v>0</v>
      </c>
      <c r="QG177" s="300">
        <f t="shared" si="113"/>
        <v>0</v>
      </c>
      <c r="QH177" s="300">
        <f t="shared" si="113"/>
        <v>0</v>
      </c>
      <c r="QI177" s="300">
        <f t="shared" si="113"/>
        <v>0</v>
      </c>
      <c r="QJ177" s="300">
        <f t="shared" si="113"/>
        <v>0</v>
      </c>
      <c r="QK177" s="300">
        <f t="shared" si="113"/>
        <v>0</v>
      </c>
      <c r="QL177" s="300">
        <f t="shared" ref="QL177:SK177" si="114">QL77*(1-QL$172)</f>
        <v>0</v>
      </c>
      <c r="QM177" s="300">
        <f t="shared" si="114"/>
        <v>0</v>
      </c>
      <c r="QN177" s="300">
        <f t="shared" si="114"/>
        <v>0</v>
      </c>
      <c r="QO177" s="300">
        <f t="shared" si="114"/>
        <v>0</v>
      </c>
      <c r="QP177" s="300">
        <f t="shared" si="114"/>
        <v>0</v>
      </c>
      <c r="QQ177" s="300">
        <f t="shared" si="114"/>
        <v>0</v>
      </c>
      <c r="QR177" s="300">
        <f t="shared" si="114"/>
        <v>0</v>
      </c>
      <c r="QS177" s="300">
        <f t="shared" si="114"/>
        <v>0</v>
      </c>
      <c r="QT177" s="300">
        <f t="shared" si="114"/>
        <v>0</v>
      </c>
      <c r="QU177" s="300">
        <f t="shared" si="114"/>
        <v>0</v>
      </c>
      <c r="QV177" s="300">
        <f t="shared" si="114"/>
        <v>0</v>
      </c>
      <c r="QW177" s="300">
        <f t="shared" si="114"/>
        <v>0</v>
      </c>
      <c r="QX177" s="300">
        <f t="shared" si="114"/>
        <v>0</v>
      </c>
      <c r="QY177" s="300">
        <f t="shared" si="114"/>
        <v>0</v>
      </c>
      <c r="QZ177" s="300">
        <f t="shared" si="114"/>
        <v>0</v>
      </c>
      <c r="RA177" s="300">
        <f t="shared" si="114"/>
        <v>0</v>
      </c>
      <c r="RB177" s="300">
        <f t="shared" si="114"/>
        <v>0</v>
      </c>
      <c r="RC177" s="300">
        <f t="shared" si="114"/>
        <v>0</v>
      </c>
      <c r="RD177" s="300">
        <f t="shared" si="114"/>
        <v>0</v>
      </c>
      <c r="RE177" s="300">
        <f t="shared" si="114"/>
        <v>0</v>
      </c>
      <c r="RF177" s="300">
        <f t="shared" si="114"/>
        <v>0</v>
      </c>
      <c r="RG177" s="300">
        <f t="shared" si="114"/>
        <v>0</v>
      </c>
      <c r="RH177" s="300">
        <f t="shared" si="114"/>
        <v>0</v>
      </c>
      <c r="RI177" s="300">
        <f t="shared" si="114"/>
        <v>0</v>
      </c>
      <c r="RJ177" s="300">
        <f t="shared" si="114"/>
        <v>0</v>
      </c>
      <c r="RK177" s="300">
        <f t="shared" si="114"/>
        <v>0</v>
      </c>
      <c r="RL177" s="300">
        <f t="shared" si="114"/>
        <v>0</v>
      </c>
      <c r="RM177" s="300">
        <f t="shared" si="114"/>
        <v>0</v>
      </c>
      <c r="RN177" s="300">
        <f t="shared" si="114"/>
        <v>0</v>
      </c>
      <c r="RO177" s="300">
        <f t="shared" si="114"/>
        <v>0</v>
      </c>
      <c r="RP177" s="300">
        <f t="shared" si="114"/>
        <v>0</v>
      </c>
      <c r="RQ177" s="300">
        <f t="shared" si="114"/>
        <v>0</v>
      </c>
      <c r="RR177" s="300">
        <f t="shared" si="114"/>
        <v>0</v>
      </c>
      <c r="RS177" s="300">
        <f t="shared" si="114"/>
        <v>0</v>
      </c>
      <c r="RT177" s="300">
        <f t="shared" si="114"/>
        <v>0</v>
      </c>
      <c r="RU177" s="300">
        <f t="shared" si="114"/>
        <v>0</v>
      </c>
      <c r="RV177" s="300">
        <f t="shared" si="114"/>
        <v>0</v>
      </c>
      <c r="RW177" s="300">
        <f t="shared" si="114"/>
        <v>0</v>
      </c>
      <c r="RX177" s="300">
        <f t="shared" si="114"/>
        <v>0</v>
      </c>
      <c r="RY177" s="300">
        <f t="shared" si="114"/>
        <v>0</v>
      </c>
      <c r="RZ177" s="300">
        <f t="shared" si="114"/>
        <v>0</v>
      </c>
      <c r="SA177" s="300">
        <f t="shared" si="114"/>
        <v>0</v>
      </c>
      <c r="SB177" s="300">
        <f t="shared" si="114"/>
        <v>0</v>
      </c>
      <c r="SC177" s="300">
        <f t="shared" si="114"/>
        <v>0</v>
      </c>
      <c r="SD177" s="300">
        <f t="shared" si="114"/>
        <v>0</v>
      </c>
      <c r="SE177" s="300">
        <f t="shared" si="114"/>
        <v>0</v>
      </c>
      <c r="SF177" s="300">
        <f t="shared" si="114"/>
        <v>0</v>
      </c>
      <c r="SG177" s="300">
        <f t="shared" si="114"/>
        <v>0</v>
      </c>
      <c r="SH177" s="300">
        <f t="shared" si="114"/>
        <v>0</v>
      </c>
      <c r="SI177" s="300">
        <f t="shared" si="114"/>
        <v>0</v>
      </c>
      <c r="SJ177" s="300">
        <f t="shared" si="114"/>
        <v>0</v>
      </c>
      <c r="SK177" s="300">
        <f t="shared" si="114"/>
        <v>0</v>
      </c>
      <c r="SL177" s="173" t="s">
        <v>639</v>
      </c>
    </row>
    <row r="178" spans="3:510">
      <c r="C178" s="167" t="s">
        <v>601</v>
      </c>
      <c r="D178" s="21" t="s">
        <v>568</v>
      </c>
      <c r="E178" s="175" t="s">
        <v>599</v>
      </c>
      <c r="F178" s="300">
        <f t="shared" ref="F178:BQ178" si="115">F97*(1-F$172)</f>
        <v>140.04018504106875</v>
      </c>
      <c r="G178" s="300">
        <f t="shared" si="115"/>
        <v>101.60336497256561</v>
      </c>
      <c r="H178" s="300">
        <f t="shared" si="115"/>
        <v>166.02597118492886</v>
      </c>
      <c r="I178" s="300">
        <f t="shared" si="115"/>
        <v>4.9330189223069434</v>
      </c>
      <c r="J178" s="300">
        <f t="shared" si="115"/>
        <v>129.75618645644695</v>
      </c>
      <c r="K178" s="300">
        <f t="shared" si="115"/>
        <v>190.59167667465212</v>
      </c>
      <c r="L178" s="300">
        <f t="shared" si="115"/>
        <v>8.9356215674161792</v>
      </c>
      <c r="M178" s="300">
        <f t="shared" si="115"/>
        <v>54.090169042631281</v>
      </c>
      <c r="N178" s="300">
        <f t="shared" si="115"/>
        <v>76.819215852842149</v>
      </c>
      <c r="O178" s="300">
        <f t="shared" si="115"/>
        <v>4803.3339749596853</v>
      </c>
      <c r="P178" s="300">
        <f t="shared" si="115"/>
        <v>608.67612933259193</v>
      </c>
      <c r="Q178" s="300">
        <f t="shared" si="115"/>
        <v>1013.5213716120139</v>
      </c>
      <c r="R178" s="300">
        <f t="shared" si="115"/>
        <v>2978.308216465859</v>
      </c>
      <c r="S178" s="300">
        <f t="shared" si="115"/>
        <v>1991.9676489830267</v>
      </c>
      <c r="T178" s="300">
        <f t="shared" si="115"/>
        <v>0</v>
      </c>
      <c r="U178" s="300">
        <f t="shared" si="115"/>
        <v>0</v>
      </c>
      <c r="V178" s="300">
        <f t="shared" si="115"/>
        <v>0</v>
      </c>
      <c r="W178" s="300">
        <f t="shared" si="115"/>
        <v>0</v>
      </c>
      <c r="X178" s="300">
        <f t="shared" si="115"/>
        <v>0</v>
      </c>
      <c r="Y178" s="300">
        <f t="shared" si="115"/>
        <v>0</v>
      </c>
      <c r="Z178" s="300">
        <f t="shared" si="115"/>
        <v>0</v>
      </c>
      <c r="AA178" s="300">
        <f t="shared" si="115"/>
        <v>0</v>
      </c>
      <c r="AB178" s="300">
        <f t="shared" si="115"/>
        <v>0</v>
      </c>
      <c r="AC178" s="300">
        <f t="shared" si="115"/>
        <v>0</v>
      </c>
      <c r="AD178" s="300">
        <f t="shared" si="115"/>
        <v>0</v>
      </c>
      <c r="AE178" s="300">
        <f t="shared" si="115"/>
        <v>0</v>
      </c>
      <c r="AF178" s="300">
        <f t="shared" si="115"/>
        <v>0</v>
      </c>
      <c r="AG178" s="300">
        <f t="shared" si="115"/>
        <v>0</v>
      </c>
      <c r="AH178" s="300">
        <f t="shared" si="115"/>
        <v>0</v>
      </c>
      <c r="AI178" s="300">
        <f t="shared" si="115"/>
        <v>0</v>
      </c>
      <c r="AJ178" s="300">
        <f t="shared" si="115"/>
        <v>0</v>
      </c>
      <c r="AK178" s="300">
        <f t="shared" si="115"/>
        <v>0</v>
      </c>
      <c r="AL178" s="300">
        <f t="shared" si="115"/>
        <v>0</v>
      </c>
      <c r="AM178" s="300">
        <f t="shared" si="115"/>
        <v>0</v>
      </c>
      <c r="AN178" s="300">
        <f t="shared" si="115"/>
        <v>0</v>
      </c>
      <c r="AO178" s="300">
        <f t="shared" si="115"/>
        <v>0</v>
      </c>
      <c r="AP178" s="300">
        <f t="shared" si="115"/>
        <v>0</v>
      </c>
      <c r="AQ178" s="300">
        <f t="shared" si="115"/>
        <v>0</v>
      </c>
      <c r="AR178" s="300">
        <f t="shared" si="115"/>
        <v>0</v>
      </c>
      <c r="AS178" s="300">
        <f t="shared" si="115"/>
        <v>0</v>
      </c>
      <c r="AT178" s="300">
        <f t="shared" si="115"/>
        <v>0</v>
      </c>
      <c r="AU178" s="300">
        <f t="shared" si="115"/>
        <v>0</v>
      </c>
      <c r="AV178" s="300">
        <f t="shared" si="115"/>
        <v>0</v>
      </c>
      <c r="AW178" s="300">
        <f t="shared" si="115"/>
        <v>0</v>
      </c>
      <c r="AX178" s="300">
        <f t="shared" si="115"/>
        <v>0</v>
      </c>
      <c r="AY178" s="300">
        <f t="shared" si="115"/>
        <v>0</v>
      </c>
      <c r="AZ178" s="300">
        <f t="shared" si="115"/>
        <v>0</v>
      </c>
      <c r="BA178" s="300">
        <f t="shared" si="115"/>
        <v>0</v>
      </c>
      <c r="BB178" s="300">
        <f t="shared" si="115"/>
        <v>0</v>
      </c>
      <c r="BC178" s="300">
        <f t="shared" si="115"/>
        <v>0</v>
      </c>
      <c r="BD178" s="300">
        <f t="shared" si="115"/>
        <v>0</v>
      </c>
      <c r="BE178" s="300">
        <f t="shared" si="115"/>
        <v>0</v>
      </c>
      <c r="BF178" s="300">
        <f t="shared" si="115"/>
        <v>0</v>
      </c>
      <c r="BG178" s="300">
        <f t="shared" si="115"/>
        <v>0</v>
      </c>
      <c r="BH178" s="300">
        <f t="shared" si="115"/>
        <v>0</v>
      </c>
      <c r="BI178" s="300">
        <f t="shared" si="115"/>
        <v>0</v>
      </c>
      <c r="BJ178" s="300">
        <f t="shared" si="115"/>
        <v>0</v>
      </c>
      <c r="BK178" s="300">
        <f t="shared" si="115"/>
        <v>0</v>
      </c>
      <c r="BL178" s="300">
        <f t="shared" si="115"/>
        <v>0</v>
      </c>
      <c r="BM178" s="300">
        <f t="shared" si="115"/>
        <v>0</v>
      </c>
      <c r="BN178" s="300">
        <f t="shared" si="115"/>
        <v>0</v>
      </c>
      <c r="BO178" s="300">
        <f t="shared" si="115"/>
        <v>0</v>
      </c>
      <c r="BP178" s="300">
        <f t="shared" si="115"/>
        <v>0</v>
      </c>
      <c r="BQ178" s="300">
        <f t="shared" si="115"/>
        <v>0</v>
      </c>
      <c r="BR178" s="300">
        <f t="shared" ref="BR178:EC178" si="116">BR97*(1-BR$172)</f>
        <v>0</v>
      </c>
      <c r="BS178" s="300">
        <f t="shared" si="116"/>
        <v>0</v>
      </c>
      <c r="BT178" s="300">
        <f t="shared" si="116"/>
        <v>0</v>
      </c>
      <c r="BU178" s="300">
        <f t="shared" si="116"/>
        <v>0</v>
      </c>
      <c r="BV178" s="300">
        <f t="shared" si="116"/>
        <v>0</v>
      </c>
      <c r="BW178" s="300">
        <f t="shared" si="116"/>
        <v>0</v>
      </c>
      <c r="BX178" s="300">
        <f t="shared" si="116"/>
        <v>0</v>
      </c>
      <c r="BY178" s="300">
        <f t="shared" si="116"/>
        <v>0</v>
      </c>
      <c r="BZ178" s="300">
        <f t="shared" si="116"/>
        <v>0</v>
      </c>
      <c r="CA178" s="300">
        <f t="shared" si="116"/>
        <v>0</v>
      </c>
      <c r="CB178" s="300">
        <f t="shared" si="116"/>
        <v>0</v>
      </c>
      <c r="CC178" s="300">
        <f t="shared" si="116"/>
        <v>0</v>
      </c>
      <c r="CD178" s="300">
        <f t="shared" si="116"/>
        <v>0</v>
      </c>
      <c r="CE178" s="300">
        <f t="shared" si="116"/>
        <v>0</v>
      </c>
      <c r="CF178" s="300">
        <f t="shared" si="116"/>
        <v>0</v>
      </c>
      <c r="CG178" s="300">
        <f t="shared" si="116"/>
        <v>0</v>
      </c>
      <c r="CH178" s="300">
        <f t="shared" si="116"/>
        <v>0</v>
      </c>
      <c r="CI178" s="300">
        <f t="shared" si="116"/>
        <v>0</v>
      </c>
      <c r="CJ178" s="300">
        <f t="shared" si="116"/>
        <v>0</v>
      </c>
      <c r="CK178" s="300">
        <f t="shared" si="116"/>
        <v>0</v>
      </c>
      <c r="CL178" s="300">
        <f t="shared" si="116"/>
        <v>0</v>
      </c>
      <c r="CM178" s="300">
        <f t="shared" si="116"/>
        <v>0</v>
      </c>
      <c r="CN178" s="300">
        <f t="shared" si="116"/>
        <v>0</v>
      </c>
      <c r="CO178" s="300">
        <f t="shared" si="116"/>
        <v>0</v>
      </c>
      <c r="CP178" s="300">
        <f t="shared" si="116"/>
        <v>0</v>
      </c>
      <c r="CQ178" s="300">
        <f t="shared" si="116"/>
        <v>0</v>
      </c>
      <c r="CR178" s="300">
        <f t="shared" si="116"/>
        <v>0</v>
      </c>
      <c r="CS178" s="300">
        <f t="shared" si="116"/>
        <v>0</v>
      </c>
      <c r="CT178" s="300">
        <f t="shared" si="116"/>
        <v>0</v>
      </c>
      <c r="CU178" s="300">
        <f t="shared" si="116"/>
        <v>0</v>
      </c>
      <c r="CV178" s="300">
        <f t="shared" si="116"/>
        <v>0</v>
      </c>
      <c r="CW178" s="300">
        <f t="shared" si="116"/>
        <v>0</v>
      </c>
      <c r="CX178" s="300">
        <f t="shared" si="116"/>
        <v>0</v>
      </c>
      <c r="CY178" s="300">
        <f t="shared" si="116"/>
        <v>0</v>
      </c>
      <c r="CZ178" s="300">
        <f t="shared" si="116"/>
        <v>0</v>
      </c>
      <c r="DA178" s="300">
        <f t="shared" si="116"/>
        <v>0</v>
      </c>
      <c r="DB178" s="300">
        <f t="shared" si="116"/>
        <v>0</v>
      </c>
      <c r="DC178" s="300">
        <f t="shared" si="116"/>
        <v>0</v>
      </c>
      <c r="DD178" s="300">
        <f t="shared" si="116"/>
        <v>0</v>
      </c>
      <c r="DE178" s="300">
        <f t="shared" si="116"/>
        <v>0</v>
      </c>
      <c r="DF178" s="300">
        <f t="shared" si="116"/>
        <v>0</v>
      </c>
      <c r="DG178" s="300">
        <f t="shared" si="116"/>
        <v>0</v>
      </c>
      <c r="DH178" s="300">
        <f t="shared" si="116"/>
        <v>0</v>
      </c>
      <c r="DI178" s="300">
        <f t="shared" si="116"/>
        <v>0</v>
      </c>
      <c r="DJ178" s="300">
        <f t="shared" si="116"/>
        <v>0</v>
      </c>
      <c r="DK178" s="300">
        <f t="shared" si="116"/>
        <v>0</v>
      </c>
      <c r="DL178" s="300">
        <f t="shared" si="116"/>
        <v>0</v>
      </c>
      <c r="DM178" s="300">
        <f t="shared" si="116"/>
        <v>0</v>
      </c>
      <c r="DN178" s="300">
        <f t="shared" si="116"/>
        <v>0</v>
      </c>
      <c r="DO178" s="300">
        <f t="shared" si="116"/>
        <v>0</v>
      </c>
      <c r="DP178" s="300">
        <f t="shared" si="116"/>
        <v>0</v>
      </c>
      <c r="DQ178" s="300">
        <f t="shared" si="116"/>
        <v>0</v>
      </c>
      <c r="DR178" s="300">
        <f t="shared" si="116"/>
        <v>0</v>
      </c>
      <c r="DS178" s="300">
        <f t="shared" si="116"/>
        <v>0</v>
      </c>
      <c r="DT178" s="300">
        <f t="shared" si="116"/>
        <v>0</v>
      </c>
      <c r="DU178" s="300">
        <f t="shared" si="116"/>
        <v>0</v>
      </c>
      <c r="DV178" s="300">
        <f t="shared" si="116"/>
        <v>0</v>
      </c>
      <c r="DW178" s="300">
        <f t="shared" si="116"/>
        <v>0</v>
      </c>
      <c r="DX178" s="300">
        <f t="shared" si="116"/>
        <v>0</v>
      </c>
      <c r="DY178" s="300">
        <f t="shared" si="116"/>
        <v>0</v>
      </c>
      <c r="DZ178" s="300">
        <f t="shared" si="116"/>
        <v>0</v>
      </c>
      <c r="EA178" s="300">
        <f t="shared" si="116"/>
        <v>0</v>
      </c>
      <c r="EB178" s="300">
        <f t="shared" si="116"/>
        <v>0</v>
      </c>
      <c r="EC178" s="300">
        <f t="shared" si="116"/>
        <v>0</v>
      </c>
      <c r="ED178" s="300">
        <f t="shared" ref="ED178:GO178" si="117">ED97*(1-ED$172)</f>
        <v>0</v>
      </c>
      <c r="EE178" s="300">
        <f t="shared" si="117"/>
        <v>0</v>
      </c>
      <c r="EF178" s="300">
        <f t="shared" si="117"/>
        <v>0</v>
      </c>
      <c r="EG178" s="300">
        <f t="shared" si="117"/>
        <v>0</v>
      </c>
      <c r="EH178" s="300">
        <f t="shared" si="117"/>
        <v>0</v>
      </c>
      <c r="EI178" s="300">
        <f t="shared" si="117"/>
        <v>0</v>
      </c>
      <c r="EJ178" s="300">
        <f t="shared" si="117"/>
        <v>0</v>
      </c>
      <c r="EK178" s="300">
        <f t="shared" si="117"/>
        <v>0</v>
      </c>
      <c r="EL178" s="300">
        <f t="shared" si="117"/>
        <v>0</v>
      </c>
      <c r="EM178" s="300">
        <f t="shared" si="117"/>
        <v>0</v>
      </c>
      <c r="EN178" s="300">
        <f t="shared" si="117"/>
        <v>0</v>
      </c>
      <c r="EO178" s="300">
        <f t="shared" si="117"/>
        <v>0</v>
      </c>
      <c r="EP178" s="300">
        <f t="shared" si="117"/>
        <v>0</v>
      </c>
      <c r="EQ178" s="300">
        <f t="shared" si="117"/>
        <v>0</v>
      </c>
      <c r="ER178" s="300">
        <f t="shared" si="117"/>
        <v>0</v>
      </c>
      <c r="ES178" s="300">
        <f t="shared" si="117"/>
        <v>0</v>
      </c>
      <c r="ET178" s="300">
        <f t="shared" si="117"/>
        <v>0</v>
      </c>
      <c r="EU178" s="300">
        <f t="shared" si="117"/>
        <v>0</v>
      </c>
      <c r="EV178" s="300">
        <f t="shared" si="117"/>
        <v>0</v>
      </c>
      <c r="EW178" s="300">
        <f t="shared" si="117"/>
        <v>0</v>
      </c>
      <c r="EX178" s="300">
        <f t="shared" si="117"/>
        <v>0</v>
      </c>
      <c r="EY178" s="300">
        <f t="shared" si="117"/>
        <v>0</v>
      </c>
      <c r="EZ178" s="300">
        <f t="shared" si="117"/>
        <v>0</v>
      </c>
      <c r="FA178" s="300">
        <f t="shared" si="117"/>
        <v>0</v>
      </c>
      <c r="FB178" s="300">
        <f t="shared" si="117"/>
        <v>0</v>
      </c>
      <c r="FC178" s="300">
        <f t="shared" si="117"/>
        <v>0</v>
      </c>
      <c r="FD178" s="300">
        <f t="shared" si="117"/>
        <v>0</v>
      </c>
      <c r="FE178" s="300">
        <f t="shared" si="117"/>
        <v>0</v>
      </c>
      <c r="FF178" s="300">
        <f t="shared" si="117"/>
        <v>0</v>
      </c>
      <c r="FG178" s="300">
        <f t="shared" si="117"/>
        <v>0</v>
      </c>
      <c r="FH178" s="300">
        <f t="shared" si="117"/>
        <v>0</v>
      </c>
      <c r="FI178" s="300">
        <f t="shared" si="117"/>
        <v>0</v>
      </c>
      <c r="FJ178" s="300">
        <f t="shared" si="117"/>
        <v>0</v>
      </c>
      <c r="FK178" s="300">
        <f t="shared" si="117"/>
        <v>0</v>
      </c>
      <c r="FL178" s="300">
        <f t="shared" si="117"/>
        <v>0</v>
      </c>
      <c r="FM178" s="300">
        <f t="shared" si="117"/>
        <v>0</v>
      </c>
      <c r="FN178" s="300">
        <f t="shared" si="117"/>
        <v>0</v>
      </c>
      <c r="FO178" s="300">
        <f t="shared" si="117"/>
        <v>0</v>
      </c>
      <c r="FP178" s="300">
        <f t="shared" si="117"/>
        <v>0</v>
      </c>
      <c r="FQ178" s="300">
        <f t="shared" si="117"/>
        <v>0</v>
      </c>
      <c r="FR178" s="300">
        <f t="shared" si="117"/>
        <v>0</v>
      </c>
      <c r="FS178" s="300">
        <f t="shared" si="117"/>
        <v>0</v>
      </c>
      <c r="FT178" s="300">
        <f t="shared" si="117"/>
        <v>0</v>
      </c>
      <c r="FU178" s="300">
        <f t="shared" si="117"/>
        <v>0</v>
      </c>
      <c r="FV178" s="300">
        <f t="shared" si="117"/>
        <v>0</v>
      </c>
      <c r="FW178" s="300">
        <f t="shared" si="117"/>
        <v>0</v>
      </c>
      <c r="FX178" s="300">
        <f t="shared" si="117"/>
        <v>0</v>
      </c>
      <c r="FY178" s="300">
        <f t="shared" si="117"/>
        <v>0</v>
      </c>
      <c r="FZ178" s="300">
        <f t="shared" si="117"/>
        <v>0</v>
      </c>
      <c r="GA178" s="300">
        <f t="shared" si="117"/>
        <v>0</v>
      </c>
      <c r="GB178" s="300">
        <f t="shared" si="117"/>
        <v>0</v>
      </c>
      <c r="GC178" s="300">
        <f t="shared" si="117"/>
        <v>0</v>
      </c>
      <c r="GD178" s="300">
        <f t="shared" si="117"/>
        <v>0</v>
      </c>
      <c r="GE178" s="300">
        <f t="shared" si="117"/>
        <v>0</v>
      </c>
      <c r="GF178" s="300">
        <f t="shared" si="117"/>
        <v>0</v>
      </c>
      <c r="GG178" s="300">
        <f t="shared" si="117"/>
        <v>0</v>
      </c>
      <c r="GH178" s="300">
        <f t="shared" si="117"/>
        <v>0</v>
      </c>
      <c r="GI178" s="300">
        <f t="shared" si="117"/>
        <v>0</v>
      </c>
      <c r="GJ178" s="300">
        <f t="shared" si="117"/>
        <v>0</v>
      </c>
      <c r="GK178" s="300">
        <f t="shared" si="117"/>
        <v>0</v>
      </c>
      <c r="GL178" s="300">
        <f t="shared" si="117"/>
        <v>0</v>
      </c>
      <c r="GM178" s="300">
        <f t="shared" si="117"/>
        <v>0</v>
      </c>
      <c r="GN178" s="300">
        <f t="shared" si="117"/>
        <v>0</v>
      </c>
      <c r="GO178" s="300">
        <f t="shared" si="117"/>
        <v>0</v>
      </c>
      <c r="GP178" s="300">
        <f t="shared" ref="GP178:JA178" si="118">GP97*(1-GP$172)</f>
        <v>0</v>
      </c>
      <c r="GQ178" s="300">
        <f t="shared" si="118"/>
        <v>0</v>
      </c>
      <c r="GR178" s="300">
        <f t="shared" si="118"/>
        <v>0</v>
      </c>
      <c r="GS178" s="300">
        <f t="shared" si="118"/>
        <v>0</v>
      </c>
      <c r="GT178" s="300">
        <f t="shared" si="118"/>
        <v>0</v>
      </c>
      <c r="GU178" s="300">
        <f t="shared" si="118"/>
        <v>0</v>
      </c>
      <c r="GV178" s="300">
        <f t="shared" si="118"/>
        <v>0</v>
      </c>
      <c r="GW178" s="300">
        <f t="shared" si="118"/>
        <v>0</v>
      </c>
      <c r="GX178" s="300">
        <f t="shared" si="118"/>
        <v>0</v>
      </c>
      <c r="GY178" s="300">
        <f t="shared" si="118"/>
        <v>0</v>
      </c>
      <c r="GZ178" s="300">
        <f t="shared" si="118"/>
        <v>0</v>
      </c>
      <c r="HA178" s="300">
        <f t="shared" si="118"/>
        <v>0</v>
      </c>
      <c r="HB178" s="300">
        <f t="shared" si="118"/>
        <v>0</v>
      </c>
      <c r="HC178" s="300">
        <f t="shared" si="118"/>
        <v>0</v>
      </c>
      <c r="HD178" s="300">
        <f t="shared" si="118"/>
        <v>0</v>
      </c>
      <c r="HE178" s="300">
        <f t="shared" si="118"/>
        <v>0</v>
      </c>
      <c r="HF178" s="300">
        <f t="shared" si="118"/>
        <v>0</v>
      </c>
      <c r="HG178" s="300">
        <f t="shared" si="118"/>
        <v>0</v>
      </c>
      <c r="HH178" s="300">
        <f t="shared" si="118"/>
        <v>0</v>
      </c>
      <c r="HI178" s="300">
        <f t="shared" si="118"/>
        <v>0</v>
      </c>
      <c r="HJ178" s="300">
        <f t="shared" si="118"/>
        <v>0</v>
      </c>
      <c r="HK178" s="300">
        <f t="shared" si="118"/>
        <v>0</v>
      </c>
      <c r="HL178" s="300">
        <f t="shared" si="118"/>
        <v>0</v>
      </c>
      <c r="HM178" s="300">
        <f t="shared" si="118"/>
        <v>0</v>
      </c>
      <c r="HN178" s="300">
        <f t="shared" si="118"/>
        <v>0</v>
      </c>
      <c r="HO178" s="300">
        <f t="shared" si="118"/>
        <v>0</v>
      </c>
      <c r="HP178" s="300">
        <f t="shared" si="118"/>
        <v>0</v>
      </c>
      <c r="HQ178" s="300">
        <f t="shared" si="118"/>
        <v>0</v>
      </c>
      <c r="HR178" s="300">
        <f t="shared" si="118"/>
        <v>0</v>
      </c>
      <c r="HS178" s="300">
        <f t="shared" si="118"/>
        <v>0</v>
      </c>
      <c r="HT178" s="300">
        <f t="shared" si="118"/>
        <v>0</v>
      </c>
      <c r="HU178" s="300">
        <f t="shared" si="118"/>
        <v>0</v>
      </c>
      <c r="HV178" s="300">
        <f t="shared" si="118"/>
        <v>0</v>
      </c>
      <c r="HW178" s="300">
        <f t="shared" si="118"/>
        <v>0</v>
      </c>
      <c r="HX178" s="300">
        <f t="shared" si="118"/>
        <v>0</v>
      </c>
      <c r="HY178" s="300">
        <f t="shared" si="118"/>
        <v>0</v>
      </c>
      <c r="HZ178" s="300">
        <f t="shared" si="118"/>
        <v>0</v>
      </c>
      <c r="IA178" s="300">
        <f t="shared" si="118"/>
        <v>0</v>
      </c>
      <c r="IB178" s="300">
        <f t="shared" si="118"/>
        <v>0</v>
      </c>
      <c r="IC178" s="300">
        <f t="shared" si="118"/>
        <v>0</v>
      </c>
      <c r="ID178" s="300">
        <f t="shared" si="118"/>
        <v>0</v>
      </c>
      <c r="IE178" s="300">
        <f t="shared" si="118"/>
        <v>0</v>
      </c>
      <c r="IF178" s="300">
        <f t="shared" si="118"/>
        <v>0</v>
      </c>
      <c r="IG178" s="300">
        <f t="shared" si="118"/>
        <v>0</v>
      </c>
      <c r="IH178" s="300">
        <f t="shared" si="118"/>
        <v>0</v>
      </c>
      <c r="II178" s="300">
        <f t="shared" si="118"/>
        <v>0</v>
      </c>
      <c r="IJ178" s="300">
        <f t="shared" si="118"/>
        <v>0</v>
      </c>
      <c r="IK178" s="300">
        <f t="shared" si="118"/>
        <v>0</v>
      </c>
      <c r="IL178" s="300">
        <f t="shared" si="118"/>
        <v>0</v>
      </c>
      <c r="IM178" s="300">
        <f t="shared" si="118"/>
        <v>0</v>
      </c>
      <c r="IN178" s="300">
        <f t="shared" si="118"/>
        <v>0</v>
      </c>
      <c r="IO178" s="300">
        <f t="shared" si="118"/>
        <v>0</v>
      </c>
      <c r="IP178" s="300">
        <f t="shared" si="118"/>
        <v>0</v>
      </c>
      <c r="IQ178" s="300">
        <f t="shared" si="118"/>
        <v>0</v>
      </c>
      <c r="IR178" s="300">
        <f t="shared" si="118"/>
        <v>0</v>
      </c>
      <c r="IS178" s="300">
        <f t="shared" si="118"/>
        <v>0</v>
      </c>
      <c r="IT178" s="300">
        <f t="shared" si="118"/>
        <v>0</v>
      </c>
      <c r="IU178" s="300">
        <f t="shared" si="118"/>
        <v>0</v>
      </c>
      <c r="IV178" s="300">
        <f t="shared" si="118"/>
        <v>0</v>
      </c>
      <c r="IW178" s="300">
        <f t="shared" si="118"/>
        <v>0</v>
      </c>
      <c r="IX178" s="300">
        <f t="shared" si="118"/>
        <v>0</v>
      </c>
      <c r="IY178" s="300">
        <f t="shared" si="118"/>
        <v>0</v>
      </c>
      <c r="IZ178" s="300">
        <f t="shared" si="118"/>
        <v>0</v>
      </c>
      <c r="JA178" s="300">
        <f t="shared" si="118"/>
        <v>0</v>
      </c>
      <c r="JB178" s="300">
        <f t="shared" ref="JB178:LM178" si="119">JB97*(1-JB$172)</f>
        <v>0</v>
      </c>
      <c r="JC178" s="300">
        <f t="shared" si="119"/>
        <v>0</v>
      </c>
      <c r="JD178" s="300">
        <f t="shared" si="119"/>
        <v>0</v>
      </c>
      <c r="JE178" s="300">
        <f t="shared" si="119"/>
        <v>0</v>
      </c>
      <c r="JF178" s="300">
        <f t="shared" si="119"/>
        <v>0</v>
      </c>
      <c r="JG178" s="300">
        <f t="shared" si="119"/>
        <v>0</v>
      </c>
      <c r="JH178" s="300">
        <f t="shared" si="119"/>
        <v>0</v>
      </c>
      <c r="JI178" s="300">
        <f t="shared" si="119"/>
        <v>0</v>
      </c>
      <c r="JJ178" s="300">
        <f t="shared" si="119"/>
        <v>0</v>
      </c>
      <c r="JK178" s="300">
        <f t="shared" si="119"/>
        <v>0</v>
      </c>
      <c r="JL178" s="300">
        <f t="shared" si="119"/>
        <v>0</v>
      </c>
      <c r="JM178" s="300">
        <f t="shared" si="119"/>
        <v>0</v>
      </c>
      <c r="JN178" s="300">
        <f t="shared" si="119"/>
        <v>0</v>
      </c>
      <c r="JO178" s="300">
        <f t="shared" si="119"/>
        <v>0</v>
      </c>
      <c r="JP178" s="300">
        <f t="shared" si="119"/>
        <v>0</v>
      </c>
      <c r="JQ178" s="300">
        <f t="shared" si="119"/>
        <v>0</v>
      </c>
      <c r="JR178" s="300">
        <f t="shared" si="119"/>
        <v>0</v>
      </c>
      <c r="JS178" s="300">
        <f t="shared" si="119"/>
        <v>0</v>
      </c>
      <c r="JT178" s="300">
        <f t="shared" si="119"/>
        <v>0</v>
      </c>
      <c r="JU178" s="300">
        <f t="shared" si="119"/>
        <v>0</v>
      </c>
      <c r="JV178" s="300">
        <f t="shared" si="119"/>
        <v>0</v>
      </c>
      <c r="JW178" s="300">
        <f t="shared" si="119"/>
        <v>0</v>
      </c>
      <c r="JX178" s="300">
        <f t="shared" si="119"/>
        <v>0</v>
      </c>
      <c r="JY178" s="300">
        <f t="shared" si="119"/>
        <v>0</v>
      </c>
      <c r="JZ178" s="300">
        <f t="shared" si="119"/>
        <v>0</v>
      </c>
      <c r="KA178" s="300">
        <f t="shared" si="119"/>
        <v>0</v>
      </c>
      <c r="KB178" s="300">
        <f t="shared" si="119"/>
        <v>0</v>
      </c>
      <c r="KC178" s="300">
        <f t="shared" si="119"/>
        <v>0</v>
      </c>
      <c r="KD178" s="300">
        <f t="shared" si="119"/>
        <v>0</v>
      </c>
      <c r="KE178" s="300">
        <f t="shared" si="119"/>
        <v>0</v>
      </c>
      <c r="KF178" s="300">
        <f t="shared" si="119"/>
        <v>0</v>
      </c>
      <c r="KG178" s="300">
        <f t="shared" si="119"/>
        <v>0</v>
      </c>
      <c r="KH178" s="300">
        <f t="shared" si="119"/>
        <v>0</v>
      </c>
      <c r="KI178" s="300">
        <f t="shared" si="119"/>
        <v>0</v>
      </c>
      <c r="KJ178" s="300">
        <f t="shared" si="119"/>
        <v>0</v>
      </c>
      <c r="KK178" s="300">
        <f t="shared" si="119"/>
        <v>0</v>
      </c>
      <c r="KL178" s="300">
        <f t="shared" si="119"/>
        <v>0</v>
      </c>
      <c r="KM178" s="300">
        <f t="shared" si="119"/>
        <v>0</v>
      </c>
      <c r="KN178" s="300">
        <f t="shared" si="119"/>
        <v>0</v>
      </c>
      <c r="KO178" s="300">
        <f t="shared" si="119"/>
        <v>0</v>
      </c>
      <c r="KP178" s="300">
        <f t="shared" si="119"/>
        <v>0</v>
      </c>
      <c r="KQ178" s="300">
        <f t="shared" si="119"/>
        <v>0</v>
      </c>
      <c r="KR178" s="300">
        <f t="shared" si="119"/>
        <v>0</v>
      </c>
      <c r="KS178" s="300">
        <f t="shared" si="119"/>
        <v>0</v>
      </c>
      <c r="KT178" s="300">
        <f t="shared" si="119"/>
        <v>0</v>
      </c>
      <c r="KU178" s="300">
        <f t="shared" si="119"/>
        <v>0</v>
      </c>
      <c r="KV178" s="300">
        <f t="shared" si="119"/>
        <v>0</v>
      </c>
      <c r="KW178" s="300">
        <f t="shared" si="119"/>
        <v>0</v>
      </c>
      <c r="KX178" s="300">
        <f t="shared" si="119"/>
        <v>0</v>
      </c>
      <c r="KY178" s="300">
        <f t="shared" si="119"/>
        <v>0</v>
      </c>
      <c r="KZ178" s="300">
        <f t="shared" si="119"/>
        <v>0</v>
      </c>
      <c r="LA178" s="300">
        <f t="shared" si="119"/>
        <v>0</v>
      </c>
      <c r="LB178" s="300">
        <f t="shared" si="119"/>
        <v>0</v>
      </c>
      <c r="LC178" s="300">
        <f t="shared" si="119"/>
        <v>0</v>
      </c>
      <c r="LD178" s="300">
        <f t="shared" si="119"/>
        <v>0</v>
      </c>
      <c r="LE178" s="300">
        <f t="shared" si="119"/>
        <v>0</v>
      </c>
      <c r="LF178" s="300">
        <f t="shared" si="119"/>
        <v>0</v>
      </c>
      <c r="LG178" s="300">
        <f t="shared" si="119"/>
        <v>0</v>
      </c>
      <c r="LH178" s="300">
        <f t="shared" si="119"/>
        <v>0</v>
      </c>
      <c r="LI178" s="300">
        <f t="shared" si="119"/>
        <v>0</v>
      </c>
      <c r="LJ178" s="300">
        <f t="shared" si="119"/>
        <v>0</v>
      </c>
      <c r="LK178" s="300">
        <f t="shared" si="119"/>
        <v>0</v>
      </c>
      <c r="LL178" s="300">
        <f t="shared" si="119"/>
        <v>0</v>
      </c>
      <c r="LM178" s="300">
        <f t="shared" si="119"/>
        <v>0</v>
      </c>
      <c r="LN178" s="300">
        <f t="shared" ref="LN178:NY178" si="120">LN97*(1-LN$172)</f>
        <v>0</v>
      </c>
      <c r="LO178" s="300">
        <f t="shared" si="120"/>
        <v>0</v>
      </c>
      <c r="LP178" s="300">
        <f t="shared" si="120"/>
        <v>0</v>
      </c>
      <c r="LQ178" s="300">
        <f t="shared" si="120"/>
        <v>0</v>
      </c>
      <c r="LR178" s="300">
        <f t="shared" si="120"/>
        <v>0</v>
      </c>
      <c r="LS178" s="300">
        <f t="shared" si="120"/>
        <v>0</v>
      </c>
      <c r="LT178" s="300">
        <f t="shared" si="120"/>
        <v>0</v>
      </c>
      <c r="LU178" s="300">
        <f t="shared" si="120"/>
        <v>0</v>
      </c>
      <c r="LV178" s="300">
        <f t="shared" si="120"/>
        <v>0</v>
      </c>
      <c r="LW178" s="300">
        <f t="shared" si="120"/>
        <v>0</v>
      </c>
      <c r="LX178" s="300">
        <f t="shared" si="120"/>
        <v>0</v>
      </c>
      <c r="LY178" s="300">
        <f t="shared" si="120"/>
        <v>0</v>
      </c>
      <c r="LZ178" s="300">
        <f t="shared" si="120"/>
        <v>0</v>
      </c>
      <c r="MA178" s="300">
        <f t="shared" si="120"/>
        <v>0</v>
      </c>
      <c r="MB178" s="300">
        <f t="shared" si="120"/>
        <v>0</v>
      </c>
      <c r="MC178" s="300">
        <f t="shared" si="120"/>
        <v>0</v>
      </c>
      <c r="MD178" s="300">
        <f t="shared" si="120"/>
        <v>0</v>
      </c>
      <c r="ME178" s="300">
        <f t="shared" si="120"/>
        <v>0</v>
      </c>
      <c r="MF178" s="300">
        <f t="shared" si="120"/>
        <v>0</v>
      </c>
      <c r="MG178" s="300">
        <f t="shared" si="120"/>
        <v>0</v>
      </c>
      <c r="MH178" s="300">
        <f t="shared" si="120"/>
        <v>0</v>
      </c>
      <c r="MI178" s="300">
        <f t="shared" si="120"/>
        <v>0</v>
      </c>
      <c r="MJ178" s="300">
        <f t="shared" si="120"/>
        <v>0</v>
      </c>
      <c r="MK178" s="300">
        <f t="shared" si="120"/>
        <v>0</v>
      </c>
      <c r="ML178" s="300">
        <f t="shared" si="120"/>
        <v>0</v>
      </c>
      <c r="MM178" s="300">
        <f t="shared" si="120"/>
        <v>0</v>
      </c>
      <c r="MN178" s="300">
        <f t="shared" si="120"/>
        <v>0</v>
      </c>
      <c r="MO178" s="300">
        <f t="shared" si="120"/>
        <v>0</v>
      </c>
      <c r="MP178" s="300">
        <f t="shared" si="120"/>
        <v>0</v>
      </c>
      <c r="MQ178" s="300">
        <f t="shared" si="120"/>
        <v>0</v>
      </c>
      <c r="MR178" s="300">
        <f t="shared" si="120"/>
        <v>0</v>
      </c>
      <c r="MS178" s="300">
        <f t="shared" si="120"/>
        <v>0</v>
      </c>
      <c r="MT178" s="300">
        <f t="shared" si="120"/>
        <v>0</v>
      </c>
      <c r="MU178" s="300">
        <f t="shared" si="120"/>
        <v>0</v>
      </c>
      <c r="MV178" s="300">
        <f t="shared" si="120"/>
        <v>0</v>
      </c>
      <c r="MW178" s="300">
        <f t="shared" si="120"/>
        <v>0</v>
      </c>
      <c r="MX178" s="300">
        <f t="shared" si="120"/>
        <v>0</v>
      </c>
      <c r="MY178" s="300">
        <f t="shared" si="120"/>
        <v>0</v>
      </c>
      <c r="MZ178" s="300">
        <f t="shared" si="120"/>
        <v>0</v>
      </c>
      <c r="NA178" s="300">
        <f t="shared" si="120"/>
        <v>0</v>
      </c>
      <c r="NB178" s="300">
        <f t="shared" si="120"/>
        <v>0</v>
      </c>
      <c r="NC178" s="300">
        <f t="shared" si="120"/>
        <v>0</v>
      </c>
      <c r="ND178" s="300">
        <f t="shared" si="120"/>
        <v>0</v>
      </c>
      <c r="NE178" s="300">
        <f t="shared" si="120"/>
        <v>0</v>
      </c>
      <c r="NF178" s="300">
        <f t="shared" si="120"/>
        <v>0</v>
      </c>
      <c r="NG178" s="300">
        <f t="shared" si="120"/>
        <v>0</v>
      </c>
      <c r="NH178" s="300">
        <f t="shared" si="120"/>
        <v>0</v>
      </c>
      <c r="NI178" s="300">
        <f t="shared" si="120"/>
        <v>0</v>
      </c>
      <c r="NJ178" s="300">
        <f t="shared" si="120"/>
        <v>0</v>
      </c>
      <c r="NK178" s="300">
        <f t="shared" si="120"/>
        <v>0</v>
      </c>
      <c r="NL178" s="300">
        <f t="shared" si="120"/>
        <v>0</v>
      </c>
      <c r="NM178" s="300">
        <f t="shared" si="120"/>
        <v>0</v>
      </c>
      <c r="NN178" s="300">
        <f t="shared" si="120"/>
        <v>0</v>
      </c>
      <c r="NO178" s="300">
        <f t="shared" si="120"/>
        <v>0</v>
      </c>
      <c r="NP178" s="300">
        <f t="shared" si="120"/>
        <v>0</v>
      </c>
      <c r="NQ178" s="300">
        <f t="shared" si="120"/>
        <v>0</v>
      </c>
      <c r="NR178" s="300">
        <f t="shared" si="120"/>
        <v>0</v>
      </c>
      <c r="NS178" s="300">
        <f t="shared" si="120"/>
        <v>0</v>
      </c>
      <c r="NT178" s="300">
        <f t="shared" si="120"/>
        <v>0</v>
      </c>
      <c r="NU178" s="300">
        <f t="shared" si="120"/>
        <v>0</v>
      </c>
      <c r="NV178" s="300">
        <f t="shared" si="120"/>
        <v>0</v>
      </c>
      <c r="NW178" s="300">
        <f t="shared" si="120"/>
        <v>0</v>
      </c>
      <c r="NX178" s="300">
        <f t="shared" si="120"/>
        <v>0</v>
      </c>
      <c r="NY178" s="300">
        <f t="shared" si="120"/>
        <v>0</v>
      </c>
      <c r="NZ178" s="300">
        <f t="shared" ref="NZ178:QK178" si="121">NZ97*(1-NZ$172)</f>
        <v>0</v>
      </c>
      <c r="OA178" s="300">
        <f t="shared" si="121"/>
        <v>0</v>
      </c>
      <c r="OB178" s="300">
        <f t="shared" si="121"/>
        <v>0</v>
      </c>
      <c r="OC178" s="300">
        <f t="shared" si="121"/>
        <v>0</v>
      </c>
      <c r="OD178" s="300">
        <f t="shared" si="121"/>
        <v>0</v>
      </c>
      <c r="OE178" s="300">
        <f t="shared" si="121"/>
        <v>0</v>
      </c>
      <c r="OF178" s="300">
        <f t="shared" si="121"/>
        <v>0</v>
      </c>
      <c r="OG178" s="300">
        <f t="shared" si="121"/>
        <v>0</v>
      </c>
      <c r="OH178" s="300">
        <f t="shared" si="121"/>
        <v>0</v>
      </c>
      <c r="OI178" s="300">
        <f t="shared" si="121"/>
        <v>0</v>
      </c>
      <c r="OJ178" s="300">
        <f t="shared" si="121"/>
        <v>0</v>
      </c>
      <c r="OK178" s="300">
        <f t="shared" si="121"/>
        <v>0</v>
      </c>
      <c r="OL178" s="300">
        <f t="shared" si="121"/>
        <v>0</v>
      </c>
      <c r="OM178" s="300">
        <f t="shared" si="121"/>
        <v>0</v>
      </c>
      <c r="ON178" s="300">
        <f t="shared" si="121"/>
        <v>0</v>
      </c>
      <c r="OO178" s="300">
        <f t="shared" si="121"/>
        <v>0</v>
      </c>
      <c r="OP178" s="300">
        <f t="shared" si="121"/>
        <v>0</v>
      </c>
      <c r="OQ178" s="300">
        <f t="shared" si="121"/>
        <v>0</v>
      </c>
      <c r="OR178" s="300">
        <f t="shared" si="121"/>
        <v>0</v>
      </c>
      <c r="OS178" s="300">
        <f t="shared" si="121"/>
        <v>0</v>
      </c>
      <c r="OT178" s="300">
        <f t="shared" si="121"/>
        <v>0</v>
      </c>
      <c r="OU178" s="300">
        <f t="shared" si="121"/>
        <v>0</v>
      </c>
      <c r="OV178" s="300">
        <f t="shared" si="121"/>
        <v>0</v>
      </c>
      <c r="OW178" s="300">
        <f t="shared" si="121"/>
        <v>0</v>
      </c>
      <c r="OX178" s="300">
        <f t="shared" si="121"/>
        <v>0</v>
      </c>
      <c r="OY178" s="300">
        <f t="shared" si="121"/>
        <v>0</v>
      </c>
      <c r="OZ178" s="300">
        <f t="shared" si="121"/>
        <v>0</v>
      </c>
      <c r="PA178" s="300">
        <f t="shared" si="121"/>
        <v>0</v>
      </c>
      <c r="PB178" s="300">
        <f t="shared" si="121"/>
        <v>0</v>
      </c>
      <c r="PC178" s="300">
        <f t="shared" si="121"/>
        <v>0</v>
      </c>
      <c r="PD178" s="300">
        <f t="shared" si="121"/>
        <v>0</v>
      </c>
      <c r="PE178" s="300">
        <f t="shared" si="121"/>
        <v>0</v>
      </c>
      <c r="PF178" s="300">
        <f t="shared" si="121"/>
        <v>0</v>
      </c>
      <c r="PG178" s="300">
        <f t="shared" si="121"/>
        <v>0</v>
      </c>
      <c r="PH178" s="300">
        <f t="shared" si="121"/>
        <v>0</v>
      </c>
      <c r="PI178" s="300">
        <f t="shared" si="121"/>
        <v>0</v>
      </c>
      <c r="PJ178" s="300">
        <f t="shared" si="121"/>
        <v>0</v>
      </c>
      <c r="PK178" s="300">
        <f t="shared" si="121"/>
        <v>0</v>
      </c>
      <c r="PL178" s="300">
        <f t="shared" si="121"/>
        <v>0</v>
      </c>
      <c r="PM178" s="300">
        <f t="shared" si="121"/>
        <v>0</v>
      </c>
      <c r="PN178" s="300">
        <f t="shared" si="121"/>
        <v>0</v>
      </c>
      <c r="PO178" s="300">
        <f t="shared" si="121"/>
        <v>0</v>
      </c>
      <c r="PP178" s="300">
        <f t="shared" si="121"/>
        <v>0</v>
      </c>
      <c r="PQ178" s="300">
        <f t="shared" si="121"/>
        <v>0</v>
      </c>
      <c r="PR178" s="300">
        <f t="shared" si="121"/>
        <v>0</v>
      </c>
      <c r="PS178" s="300">
        <f t="shared" si="121"/>
        <v>0</v>
      </c>
      <c r="PT178" s="300">
        <f t="shared" si="121"/>
        <v>0</v>
      </c>
      <c r="PU178" s="300">
        <f t="shared" si="121"/>
        <v>0</v>
      </c>
      <c r="PV178" s="300">
        <f t="shared" si="121"/>
        <v>0</v>
      </c>
      <c r="PW178" s="300">
        <f t="shared" si="121"/>
        <v>0</v>
      </c>
      <c r="PX178" s="300">
        <f t="shared" si="121"/>
        <v>0</v>
      </c>
      <c r="PY178" s="300">
        <f t="shared" si="121"/>
        <v>0</v>
      </c>
      <c r="PZ178" s="300">
        <f t="shared" si="121"/>
        <v>0</v>
      </c>
      <c r="QA178" s="300">
        <f t="shared" si="121"/>
        <v>0</v>
      </c>
      <c r="QB178" s="300">
        <f t="shared" si="121"/>
        <v>0</v>
      </c>
      <c r="QC178" s="300">
        <f t="shared" si="121"/>
        <v>0</v>
      </c>
      <c r="QD178" s="300">
        <f t="shared" si="121"/>
        <v>0</v>
      </c>
      <c r="QE178" s="300">
        <f t="shared" si="121"/>
        <v>0</v>
      </c>
      <c r="QF178" s="300">
        <f t="shared" si="121"/>
        <v>0</v>
      </c>
      <c r="QG178" s="300">
        <f t="shared" si="121"/>
        <v>0</v>
      </c>
      <c r="QH178" s="300">
        <f t="shared" si="121"/>
        <v>0</v>
      </c>
      <c r="QI178" s="300">
        <f t="shared" si="121"/>
        <v>0</v>
      </c>
      <c r="QJ178" s="300">
        <f t="shared" si="121"/>
        <v>0</v>
      </c>
      <c r="QK178" s="300">
        <f t="shared" si="121"/>
        <v>0</v>
      </c>
      <c r="QL178" s="300">
        <f t="shared" ref="QL178:SK178" si="122">QL97*(1-QL$172)</f>
        <v>0</v>
      </c>
      <c r="QM178" s="300">
        <f t="shared" si="122"/>
        <v>0</v>
      </c>
      <c r="QN178" s="300">
        <f t="shared" si="122"/>
        <v>0</v>
      </c>
      <c r="QO178" s="300">
        <f t="shared" si="122"/>
        <v>0</v>
      </c>
      <c r="QP178" s="300">
        <f t="shared" si="122"/>
        <v>0</v>
      </c>
      <c r="QQ178" s="300">
        <f t="shared" si="122"/>
        <v>0</v>
      </c>
      <c r="QR178" s="300">
        <f t="shared" si="122"/>
        <v>0</v>
      </c>
      <c r="QS178" s="300">
        <f t="shared" si="122"/>
        <v>0</v>
      </c>
      <c r="QT178" s="300">
        <f t="shared" si="122"/>
        <v>0</v>
      </c>
      <c r="QU178" s="300">
        <f t="shared" si="122"/>
        <v>0</v>
      </c>
      <c r="QV178" s="300">
        <f t="shared" si="122"/>
        <v>0</v>
      </c>
      <c r="QW178" s="300">
        <f t="shared" si="122"/>
        <v>0</v>
      </c>
      <c r="QX178" s="300">
        <f t="shared" si="122"/>
        <v>0</v>
      </c>
      <c r="QY178" s="300">
        <f t="shared" si="122"/>
        <v>0</v>
      </c>
      <c r="QZ178" s="300">
        <f t="shared" si="122"/>
        <v>0</v>
      </c>
      <c r="RA178" s="300">
        <f t="shared" si="122"/>
        <v>0</v>
      </c>
      <c r="RB178" s="300">
        <f t="shared" si="122"/>
        <v>0</v>
      </c>
      <c r="RC178" s="300">
        <f t="shared" si="122"/>
        <v>0</v>
      </c>
      <c r="RD178" s="300">
        <f t="shared" si="122"/>
        <v>0</v>
      </c>
      <c r="RE178" s="300">
        <f t="shared" si="122"/>
        <v>0</v>
      </c>
      <c r="RF178" s="300">
        <f t="shared" si="122"/>
        <v>0</v>
      </c>
      <c r="RG178" s="300">
        <f t="shared" si="122"/>
        <v>0</v>
      </c>
      <c r="RH178" s="300">
        <f t="shared" si="122"/>
        <v>0</v>
      </c>
      <c r="RI178" s="300">
        <f t="shared" si="122"/>
        <v>0</v>
      </c>
      <c r="RJ178" s="300">
        <f t="shared" si="122"/>
        <v>0</v>
      </c>
      <c r="RK178" s="300">
        <f t="shared" si="122"/>
        <v>0</v>
      </c>
      <c r="RL178" s="300">
        <f t="shared" si="122"/>
        <v>0</v>
      </c>
      <c r="RM178" s="300">
        <f t="shared" si="122"/>
        <v>0</v>
      </c>
      <c r="RN178" s="300">
        <f t="shared" si="122"/>
        <v>0</v>
      </c>
      <c r="RO178" s="300">
        <f t="shared" si="122"/>
        <v>0</v>
      </c>
      <c r="RP178" s="300">
        <f t="shared" si="122"/>
        <v>0</v>
      </c>
      <c r="RQ178" s="300">
        <f t="shared" si="122"/>
        <v>0</v>
      </c>
      <c r="RR178" s="300">
        <f t="shared" si="122"/>
        <v>0</v>
      </c>
      <c r="RS178" s="300">
        <f t="shared" si="122"/>
        <v>0</v>
      </c>
      <c r="RT178" s="300">
        <f t="shared" si="122"/>
        <v>0</v>
      </c>
      <c r="RU178" s="300">
        <f t="shared" si="122"/>
        <v>0</v>
      </c>
      <c r="RV178" s="300">
        <f t="shared" si="122"/>
        <v>0</v>
      </c>
      <c r="RW178" s="300">
        <f t="shared" si="122"/>
        <v>0</v>
      </c>
      <c r="RX178" s="300">
        <f t="shared" si="122"/>
        <v>0</v>
      </c>
      <c r="RY178" s="300">
        <f t="shared" si="122"/>
        <v>0</v>
      </c>
      <c r="RZ178" s="300">
        <f t="shared" si="122"/>
        <v>0</v>
      </c>
      <c r="SA178" s="300">
        <f t="shared" si="122"/>
        <v>0</v>
      </c>
      <c r="SB178" s="300">
        <f t="shared" si="122"/>
        <v>0</v>
      </c>
      <c r="SC178" s="300">
        <f t="shared" si="122"/>
        <v>0</v>
      </c>
      <c r="SD178" s="300">
        <f t="shared" si="122"/>
        <v>0</v>
      </c>
      <c r="SE178" s="300">
        <f t="shared" si="122"/>
        <v>0</v>
      </c>
      <c r="SF178" s="300">
        <f t="shared" si="122"/>
        <v>0</v>
      </c>
      <c r="SG178" s="300">
        <f t="shared" si="122"/>
        <v>0</v>
      </c>
      <c r="SH178" s="300">
        <f t="shared" si="122"/>
        <v>0</v>
      </c>
      <c r="SI178" s="300">
        <f t="shared" si="122"/>
        <v>0</v>
      </c>
      <c r="SJ178" s="300">
        <f t="shared" si="122"/>
        <v>0</v>
      </c>
      <c r="SK178" s="300">
        <f t="shared" si="122"/>
        <v>0</v>
      </c>
      <c r="SL178" s="173" t="s">
        <v>640</v>
      </c>
      <c r="SP178" s="173"/>
    </row>
    <row r="179" spans="3:510">
      <c r="D179" s="21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/>
      <c r="GO179" s="19"/>
      <c r="GP179" s="19"/>
      <c r="GQ179" s="19"/>
      <c r="GR179" s="19"/>
      <c r="GS179" s="19"/>
      <c r="GT179" s="19"/>
      <c r="GU179" s="19"/>
      <c r="GV179" s="19"/>
      <c r="GW179" s="19"/>
      <c r="GX179" s="19"/>
      <c r="GY179" s="19"/>
      <c r="GZ179" s="19"/>
      <c r="HA179" s="19"/>
      <c r="HB179" s="19"/>
      <c r="HC179" s="19"/>
      <c r="HD179" s="19"/>
      <c r="HE179" s="19"/>
      <c r="HF179" s="19"/>
      <c r="HG179" s="19"/>
      <c r="HH179" s="19"/>
      <c r="HI179" s="19"/>
      <c r="HJ179" s="19"/>
      <c r="HK179" s="19"/>
      <c r="HL179" s="19"/>
      <c r="HM179" s="19"/>
      <c r="HN179" s="19"/>
      <c r="HO179" s="19"/>
      <c r="HP179" s="19"/>
      <c r="HQ179" s="19"/>
      <c r="HR179" s="19"/>
      <c r="HS179" s="19"/>
      <c r="HT179" s="19"/>
      <c r="HU179" s="19"/>
      <c r="HV179" s="19"/>
      <c r="HW179" s="19"/>
      <c r="HX179" s="19"/>
      <c r="HY179" s="19"/>
      <c r="HZ179" s="19"/>
      <c r="IA179" s="19"/>
      <c r="IB179" s="19"/>
      <c r="IC179" s="19"/>
      <c r="ID179" s="19"/>
      <c r="IE179" s="19"/>
      <c r="IF179" s="19"/>
      <c r="IG179" s="19"/>
      <c r="IH179" s="19"/>
      <c r="II179" s="19"/>
      <c r="IJ179" s="19"/>
      <c r="IK179" s="19"/>
      <c r="IL179" s="19"/>
      <c r="IM179" s="19"/>
      <c r="IN179" s="19"/>
      <c r="IO179" s="19"/>
      <c r="IP179" s="19"/>
      <c r="IQ179" s="19"/>
      <c r="IR179" s="19"/>
      <c r="IS179" s="19"/>
      <c r="IT179" s="19"/>
      <c r="IU179" s="19"/>
      <c r="IV179" s="19"/>
      <c r="IW179" s="19"/>
      <c r="IX179" s="19"/>
      <c r="IY179" s="19"/>
      <c r="IZ179" s="19"/>
      <c r="JA179" s="19"/>
      <c r="JB179" s="19"/>
      <c r="JC179" s="19"/>
      <c r="JD179" s="19"/>
      <c r="JE179" s="19"/>
      <c r="JF179" s="19"/>
      <c r="JG179" s="19"/>
      <c r="JH179" s="19"/>
      <c r="JI179" s="19"/>
      <c r="JJ179" s="19"/>
      <c r="JK179" s="19"/>
      <c r="JL179" s="19"/>
      <c r="JM179" s="19"/>
      <c r="JN179" s="19"/>
      <c r="JO179" s="19"/>
      <c r="JP179" s="19"/>
      <c r="JQ179" s="19"/>
      <c r="JR179" s="19"/>
      <c r="JS179" s="19"/>
      <c r="JT179" s="19"/>
      <c r="JU179" s="19"/>
      <c r="JV179" s="19"/>
      <c r="JW179" s="19"/>
      <c r="JX179" s="19"/>
      <c r="JY179" s="19"/>
      <c r="JZ179" s="19"/>
      <c r="KA179" s="19"/>
      <c r="KB179" s="19"/>
      <c r="KC179" s="19"/>
      <c r="KD179" s="19"/>
      <c r="KE179" s="19"/>
      <c r="KF179" s="19"/>
      <c r="KG179" s="19"/>
      <c r="KH179" s="19"/>
      <c r="KI179" s="19"/>
      <c r="KJ179" s="19"/>
      <c r="KK179" s="19"/>
      <c r="KL179" s="19"/>
      <c r="KM179" s="19"/>
      <c r="KN179" s="19"/>
      <c r="KO179" s="19"/>
      <c r="KP179" s="19"/>
      <c r="KQ179" s="19"/>
      <c r="KR179" s="19"/>
      <c r="KS179" s="19"/>
      <c r="KT179" s="19"/>
      <c r="KU179" s="19"/>
      <c r="KV179" s="19"/>
      <c r="KW179" s="19"/>
      <c r="KX179" s="19"/>
      <c r="KY179" s="19"/>
      <c r="KZ179" s="19"/>
      <c r="LA179" s="19"/>
      <c r="LB179" s="19"/>
      <c r="LC179" s="19"/>
      <c r="LD179" s="19"/>
      <c r="LE179" s="19"/>
      <c r="LF179" s="19"/>
      <c r="LG179" s="19"/>
      <c r="LH179" s="19"/>
      <c r="LI179" s="19"/>
      <c r="LJ179" s="19"/>
      <c r="LK179" s="19"/>
      <c r="LL179" s="19"/>
      <c r="LM179" s="19"/>
      <c r="LN179" s="19"/>
      <c r="LO179" s="19"/>
      <c r="LP179" s="19"/>
      <c r="LQ179" s="19"/>
      <c r="LR179" s="19"/>
      <c r="LS179" s="19"/>
      <c r="LT179" s="19"/>
      <c r="LU179" s="19"/>
      <c r="LV179" s="19"/>
      <c r="LW179" s="19"/>
      <c r="LX179" s="19"/>
      <c r="LY179" s="19"/>
      <c r="LZ179" s="19"/>
      <c r="MA179" s="19"/>
      <c r="MB179" s="19"/>
      <c r="MC179" s="19"/>
      <c r="MD179" s="19"/>
      <c r="ME179" s="19"/>
      <c r="MF179" s="19"/>
      <c r="MG179" s="19"/>
      <c r="MH179" s="19"/>
      <c r="MI179" s="19"/>
      <c r="MJ179" s="19"/>
      <c r="MK179" s="19"/>
      <c r="ML179" s="19"/>
      <c r="MM179" s="19"/>
      <c r="MN179" s="19"/>
      <c r="MO179" s="19"/>
      <c r="MP179" s="19"/>
      <c r="MQ179" s="19"/>
      <c r="MR179" s="19"/>
      <c r="MS179" s="19"/>
      <c r="MT179" s="19"/>
      <c r="MU179" s="19"/>
      <c r="MV179" s="19"/>
      <c r="MW179" s="19"/>
      <c r="MX179" s="19"/>
      <c r="MY179" s="19"/>
      <c r="MZ179" s="19"/>
      <c r="NA179" s="19"/>
      <c r="NB179" s="19"/>
      <c r="NC179" s="19"/>
      <c r="ND179" s="19"/>
      <c r="NE179" s="19"/>
      <c r="NF179" s="19"/>
      <c r="NG179" s="19"/>
      <c r="NH179" s="19"/>
      <c r="NI179" s="19"/>
      <c r="NJ179" s="19"/>
      <c r="NK179" s="19"/>
      <c r="NL179" s="19"/>
      <c r="NM179" s="19"/>
      <c r="NN179" s="19"/>
      <c r="NO179" s="19"/>
      <c r="NP179" s="19"/>
      <c r="NQ179" s="19"/>
      <c r="NR179" s="19"/>
      <c r="NS179" s="19"/>
      <c r="NT179" s="19"/>
      <c r="NU179" s="19"/>
      <c r="NV179" s="19"/>
      <c r="NW179" s="19"/>
      <c r="NX179" s="19"/>
      <c r="NY179" s="19"/>
      <c r="NZ179" s="19"/>
      <c r="OA179" s="19"/>
      <c r="OB179" s="19"/>
      <c r="OC179" s="19"/>
      <c r="OD179" s="19"/>
      <c r="OE179" s="19"/>
      <c r="OF179" s="19"/>
      <c r="OG179" s="19"/>
      <c r="OH179" s="19"/>
      <c r="OI179" s="19"/>
      <c r="OJ179" s="19"/>
      <c r="OK179" s="19"/>
      <c r="OL179" s="19"/>
      <c r="OM179" s="19"/>
      <c r="ON179" s="19"/>
      <c r="OO179" s="19"/>
      <c r="OP179" s="19"/>
      <c r="OQ179" s="19"/>
      <c r="OR179" s="19"/>
      <c r="OS179" s="19"/>
      <c r="OT179" s="19"/>
      <c r="OU179" s="19"/>
      <c r="OV179" s="19"/>
      <c r="OW179" s="19"/>
      <c r="OX179" s="19"/>
      <c r="OY179" s="19"/>
      <c r="OZ179" s="19"/>
      <c r="PA179" s="19"/>
      <c r="PB179" s="19"/>
      <c r="PC179" s="19"/>
      <c r="PD179" s="19"/>
      <c r="PE179" s="19"/>
      <c r="PF179" s="19"/>
      <c r="PG179" s="19"/>
      <c r="PH179" s="19"/>
      <c r="PI179" s="19"/>
      <c r="PJ179" s="19"/>
      <c r="PK179" s="19"/>
      <c r="PL179" s="19"/>
      <c r="PM179" s="19"/>
      <c r="PN179" s="19"/>
      <c r="PO179" s="19"/>
      <c r="PP179" s="19"/>
      <c r="PQ179" s="19"/>
      <c r="PR179" s="19"/>
      <c r="PS179" s="19"/>
      <c r="PT179" s="19"/>
      <c r="PU179" s="19"/>
      <c r="PV179" s="19"/>
      <c r="PW179" s="19"/>
      <c r="PX179" s="19"/>
      <c r="PY179" s="19"/>
      <c r="PZ179" s="19"/>
      <c r="QA179" s="19"/>
      <c r="QB179" s="19"/>
      <c r="QC179" s="19"/>
      <c r="QD179" s="19"/>
      <c r="QE179" s="19"/>
      <c r="QF179" s="19"/>
      <c r="QG179" s="19"/>
      <c r="QH179" s="19"/>
      <c r="QI179" s="19"/>
      <c r="QJ179" s="19"/>
      <c r="QK179" s="19"/>
      <c r="QL179" s="19"/>
      <c r="QM179" s="19"/>
      <c r="QN179" s="19"/>
      <c r="QO179" s="19"/>
      <c r="QP179" s="19"/>
      <c r="QQ179" s="19"/>
      <c r="QR179" s="19"/>
      <c r="QS179" s="19"/>
      <c r="QT179" s="19"/>
      <c r="QU179" s="19"/>
      <c r="QV179" s="19"/>
      <c r="QW179" s="19"/>
      <c r="QX179" s="19"/>
      <c r="QY179" s="19"/>
      <c r="QZ179" s="19"/>
      <c r="RA179" s="19"/>
      <c r="RB179" s="19"/>
      <c r="RC179" s="19"/>
      <c r="RD179" s="19"/>
      <c r="RE179" s="19"/>
      <c r="RF179" s="19"/>
      <c r="RG179" s="19"/>
      <c r="RH179" s="19"/>
      <c r="RI179" s="19"/>
      <c r="RJ179" s="19"/>
      <c r="RK179" s="19"/>
      <c r="RL179" s="19"/>
      <c r="RM179" s="19"/>
      <c r="RN179" s="19"/>
      <c r="RO179" s="19"/>
      <c r="RP179" s="19"/>
      <c r="RQ179" s="19"/>
      <c r="RR179" s="19"/>
      <c r="RS179" s="19"/>
      <c r="RT179" s="19"/>
      <c r="RU179" s="19"/>
      <c r="RV179" s="19"/>
      <c r="RW179" s="19"/>
      <c r="RX179" s="19"/>
      <c r="RY179" s="19"/>
      <c r="RZ179" s="19"/>
      <c r="SA179" s="19"/>
      <c r="SB179" s="19"/>
      <c r="SC179" s="19"/>
      <c r="SD179" s="19"/>
      <c r="SE179" s="19"/>
      <c r="SF179" s="19"/>
      <c r="SG179" s="19"/>
      <c r="SH179" s="19"/>
      <c r="SI179" s="19"/>
      <c r="SJ179" s="19"/>
      <c r="SK179" s="19"/>
      <c r="SL179" s="475"/>
    </row>
    <row r="180" spans="3:510">
      <c r="D180" s="21"/>
      <c r="E180" s="305"/>
      <c r="F180" s="305"/>
      <c r="G180" s="305"/>
      <c r="H180" s="305"/>
      <c r="I180" s="305"/>
      <c r="J180" s="305"/>
      <c r="K180" s="305"/>
      <c r="L180" s="305"/>
      <c r="M180" s="305"/>
      <c r="N180" s="305"/>
      <c r="O180" s="305"/>
      <c r="P180" s="305"/>
      <c r="Q180" s="305"/>
      <c r="R180" s="305"/>
      <c r="S180" s="305"/>
      <c r="T180" s="305"/>
      <c r="U180" s="305"/>
      <c r="V180" s="305"/>
      <c r="W180" s="305"/>
      <c r="X180" s="305"/>
      <c r="Y180" s="305"/>
      <c r="Z180" s="305"/>
      <c r="AA180" s="305"/>
      <c r="AB180" s="305"/>
      <c r="AC180" s="305"/>
      <c r="AD180" s="305"/>
      <c r="AE180" s="305"/>
      <c r="AF180" s="305"/>
      <c r="AG180" s="305"/>
      <c r="AH180" s="305"/>
      <c r="AI180" s="305"/>
      <c r="AJ180" s="305"/>
      <c r="AK180" s="305"/>
      <c r="AL180" s="305"/>
      <c r="AM180" s="305"/>
      <c r="AN180" s="305"/>
      <c r="AO180" s="305"/>
      <c r="AP180" s="305"/>
      <c r="AQ180" s="305"/>
      <c r="AR180" s="305"/>
      <c r="AS180" s="305"/>
      <c r="AT180" s="305"/>
      <c r="AU180" s="305"/>
      <c r="AV180" s="305"/>
      <c r="AW180" s="305"/>
      <c r="AX180" s="305"/>
      <c r="AY180" s="305"/>
      <c r="AZ180" s="305"/>
      <c r="BA180" s="305"/>
      <c r="BB180" s="305"/>
      <c r="BC180" s="305"/>
      <c r="BD180" s="305"/>
      <c r="BE180" s="305"/>
      <c r="BF180" s="305"/>
      <c r="BG180" s="305"/>
      <c r="BH180" s="305"/>
      <c r="BI180" s="305"/>
      <c r="BJ180" s="305"/>
      <c r="BK180" s="305"/>
      <c r="BL180" s="305"/>
      <c r="BM180" s="305"/>
      <c r="BN180" s="305"/>
      <c r="BO180" s="305"/>
      <c r="BP180" s="305"/>
      <c r="BQ180" s="305"/>
      <c r="BR180" s="305"/>
      <c r="BS180" s="305"/>
      <c r="BT180" s="305"/>
      <c r="BU180" s="305"/>
      <c r="BV180" s="305"/>
      <c r="BW180" s="305"/>
      <c r="BX180" s="305"/>
      <c r="BY180" s="305"/>
      <c r="BZ180" s="305"/>
      <c r="CA180" s="305"/>
      <c r="CB180" s="305"/>
      <c r="CC180" s="305"/>
      <c r="CD180" s="305"/>
      <c r="CE180" s="305"/>
      <c r="CF180" s="305"/>
      <c r="CG180" s="305"/>
      <c r="CH180" s="305"/>
      <c r="CI180" s="305"/>
      <c r="CJ180" s="305"/>
      <c r="CK180" s="305"/>
      <c r="CL180" s="305"/>
      <c r="CM180" s="305"/>
      <c r="CN180" s="305"/>
      <c r="CO180" s="305"/>
      <c r="CP180" s="305"/>
      <c r="CQ180" s="305"/>
      <c r="CR180" s="305"/>
      <c r="CS180" s="305"/>
      <c r="CT180" s="305"/>
      <c r="CU180" s="305"/>
      <c r="CV180" s="305"/>
      <c r="CW180" s="305"/>
      <c r="CX180" s="305"/>
      <c r="CY180" s="305"/>
      <c r="CZ180" s="305"/>
      <c r="DA180" s="305"/>
      <c r="DB180" s="305"/>
      <c r="DC180" s="305"/>
      <c r="DD180" s="305"/>
      <c r="DE180" s="305"/>
      <c r="DF180" s="305"/>
      <c r="DG180" s="305"/>
      <c r="DH180" s="305"/>
      <c r="DI180" s="305"/>
      <c r="DJ180" s="305"/>
      <c r="DK180" s="305"/>
      <c r="DL180" s="305"/>
      <c r="DM180" s="305"/>
      <c r="DN180" s="305"/>
      <c r="DO180" s="305"/>
      <c r="DP180" s="305"/>
      <c r="DQ180" s="305"/>
      <c r="DR180" s="305"/>
      <c r="DS180" s="305"/>
      <c r="DT180" s="305"/>
      <c r="DU180" s="305"/>
      <c r="DV180" s="305"/>
      <c r="DW180" s="305"/>
      <c r="DX180" s="305"/>
      <c r="DY180" s="305"/>
      <c r="DZ180" s="305"/>
      <c r="EA180" s="305"/>
      <c r="EB180" s="305"/>
      <c r="EC180" s="305"/>
      <c r="ED180" s="305"/>
      <c r="EE180" s="305"/>
      <c r="EF180" s="305"/>
      <c r="EG180" s="305"/>
      <c r="EH180" s="305"/>
      <c r="EI180" s="305"/>
      <c r="EJ180" s="305"/>
      <c r="EK180" s="305"/>
      <c r="EL180" s="305"/>
      <c r="EM180" s="305"/>
      <c r="EN180" s="305"/>
      <c r="EO180" s="305"/>
      <c r="EP180" s="305"/>
      <c r="EQ180" s="305"/>
      <c r="ER180" s="305"/>
      <c r="ES180" s="305"/>
      <c r="ET180" s="305"/>
      <c r="EU180" s="305"/>
      <c r="EV180" s="305"/>
      <c r="EW180" s="305"/>
      <c r="EX180" s="305"/>
      <c r="EY180" s="305"/>
      <c r="EZ180" s="305"/>
      <c r="FA180" s="305"/>
      <c r="FB180" s="305"/>
      <c r="FC180" s="305"/>
      <c r="FD180" s="305"/>
      <c r="FE180" s="305"/>
      <c r="FF180" s="305"/>
      <c r="FG180" s="305"/>
      <c r="FH180" s="305"/>
      <c r="FI180" s="305"/>
      <c r="FJ180" s="305"/>
      <c r="FK180" s="305"/>
      <c r="FL180" s="305"/>
      <c r="FM180" s="305"/>
      <c r="FN180" s="305"/>
      <c r="FO180" s="305"/>
      <c r="FP180" s="305"/>
      <c r="FQ180" s="305"/>
      <c r="FR180" s="305"/>
      <c r="FS180" s="305"/>
      <c r="FT180" s="305"/>
      <c r="FU180" s="305"/>
      <c r="FV180" s="305"/>
      <c r="FW180" s="305"/>
      <c r="FX180" s="305"/>
      <c r="FY180" s="305"/>
      <c r="FZ180" s="305"/>
      <c r="GA180" s="305"/>
      <c r="GB180" s="305"/>
      <c r="GC180" s="305"/>
      <c r="GD180" s="305"/>
      <c r="GE180" s="305"/>
      <c r="GF180" s="305"/>
      <c r="GG180" s="305"/>
      <c r="GH180" s="305"/>
      <c r="GI180" s="305"/>
      <c r="GJ180" s="305"/>
      <c r="GK180" s="305"/>
      <c r="GL180" s="305"/>
      <c r="GM180" s="305"/>
      <c r="GN180" s="305"/>
      <c r="GO180" s="305"/>
      <c r="GP180" s="305"/>
      <c r="GQ180" s="305"/>
      <c r="GR180" s="305"/>
      <c r="GS180" s="305"/>
      <c r="GT180" s="305"/>
      <c r="GU180" s="305"/>
      <c r="GV180" s="305"/>
      <c r="GW180" s="305"/>
      <c r="GX180" s="305"/>
      <c r="GY180" s="305"/>
      <c r="GZ180" s="305"/>
      <c r="HA180" s="305"/>
      <c r="HB180" s="305"/>
      <c r="HC180" s="305"/>
      <c r="HD180" s="305"/>
      <c r="HE180" s="305"/>
      <c r="HF180" s="305"/>
      <c r="HG180" s="305"/>
      <c r="HH180" s="305"/>
      <c r="HI180" s="305"/>
      <c r="HJ180" s="305"/>
      <c r="HK180" s="305"/>
      <c r="HL180" s="305"/>
      <c r="HM180" s="305"/>
      <c r="HN180" s="305"/>
      <c r="HO180" s="305"/>
      <c r="HP180" s="305"/>
      <c r="HQ180" s="305"/>
      <c r="HR180" s="305"/>
      <c r="HS180" s="305"/>
      <c r="HT180" s="305"/>
      <c r="HU180" s="305"/>
      <c r="HV180" s="305"/>
      <c r="HW180" s="305"/>
      <c r="HX180" s="305"/>
      <c r="HY180" s="305"/>
      <c r="HZ180" s="305"/>
      <c r="IA180" s="305"/>
      <c r="IB180" s="305"/>
      <c r="IC180" s="305"/>
      <c r="ID180" s="305"/>
      <c r="IE180" s="305"/>
      <c r="IF180" s="305"/>
      <c r="IG180" s="305"/>
      <c r="IH180" s="305"/>
      <c r="II180" s="305"/>
      <c r="IJ180" s="305"/>
      <c r="IK180" s="305"/>
      <c r="IL180" s="305"/>
      <c r="IM180" s="305"/>
      <c r="IN180" s="305"/>
      <c r="IO180" s="305"/>
      <c r="IP180" s="305"/>
      <c r="IQ180" s="305"/>
      <c r="IR180" s="305"/>
      <c r="IS180" s="305"/>
      <c r="IT180" s="305"/>
      <c r="IU180" s="305"/>
      <c r="IV180" s="305"/>
      <c r="IW180" s="305"/>
      <c r="IX180" s="305"/>
      <c r="IY180" s="305"/>
      <c r="IZ180" s="305"/>
      <c r="JA180" s="305"/>
      <c r="JB180" s="305"/>
      <c r="JC180" s="305"/>
      <c r="JD180" s="305"/>
      <c r="JE180" s="305"/>
      <c r="JF180" s="305"/>
      <c r="JG180" s="305"/>
      <c r="JH180" s="305"/>
      <c r="JI180" s="305"/>
      <c r="JJ180" s="305"/>
      <c r="JK180" s="305"/>
      <c r="JL180" s="305"/>
      <c r="JM180" s="305"/>
      <c r="JN180" s="305"/>
      <c r="JO180" s="305"/>
      <c r="JP180" s="305"/>
      <c r="JQ180" s="305"/>
      <c r="JR180" s="305"/>
      <c r="JS180" s="305"/>
      <c r="JT180" s="305"/>
      <c r="JU180" s="305"/>
      <c r="JV180" s="305"/>
      <c r="JW180" s="305"/>
      <c r="JX180" s="305"/>
      <c r="JY180" s="305"/>
      <c r="JZ180" s="305"/>
      <c r="KA180" s="305"/>
      <c r="KB180" s="305"/>
      <c r="KC180" s="305"/>
      <c r="KD180" s="305"/>
      <c r="KE180" s="305"/>
      <c r="KF180" s="305"/>
      <c r="KG180" s="305"/>
      <c r="KH180" s="305"/>
      <c r="KI180" s="305"/>
      <c r="KJ180" s="305"/>
      <c r="KK180" s="305"/>
      <c r="KL180" s="305"/>
      <c r="KM180" s="305"/>
      <c r="KN180" s="305"/>
      <c r="KO180" s="305"/>
      <c r="KP180" s="305"/>
      <c r="KQ180" s="305"/>
      <c r="KR180" s="305"/>
      <c r="KS180" s="305"/>
      <c r="KT180" s="305"/>
      <c r="KU180" s="305"/>
      <c r="KV180" s="305"/>
      <c r="KW180" s="305"/>
      <c r="KX180" s="305"/>
      <c r="KY180" s="305"/>
      <c r="KZ180" s="305"/>
      <c r="LA180" s="305"/>
      <c r="LB180" s="305"/>
      <c r="LC180" s="305"/>
      <c r="LD180" s="305"/>
      <c r="LE180" s="305"/>
      <c r="LF180" s="305"/>
      <c r="LG180" s="305"/>
      <c r="LH180" s="305"/>
      <c r="LI180" s="305"/>
      <c r="LJ180" s="305"/>
      <c r="LK180" s="305"/>
      <c r="LL180" s="305"/>
      <c r="LM180" s="305"/>
      <c r="LN180" s="305"/>
      <c r="LO180" s="305"/>
      <c r="LP180" s="305"/>
      <c r="LQ180" s="305"/>
      <c r="LR180" s="305"/>
      <c r="LS180" s="305"/>
      <c r="LT180" s="305"/>
      <c r="LU180" s="305"/>
      <c r="LV180" s="305"/>
      <c r="LW180" s="305"/>
      <c r="LX180" s="305"/>
      <c r="LY180" s="305"/>
      <c r="LZ180" s="305"/>
      <c r="MA180" s="305"/>
      <c r="MB180" s="305"/>
      <c r="MC180" s="305"/>
      <c r="MD180" s="305"/>
      <c r="ME180" s="305"/>
      <c r="MF180" s="305"/>
      <c r="MG180" s="305"/>
      <c r="MH180" s="305"/>
      <c r="MI180" s="305"/>
      <c r="MJ180" s="305"/>
      <c r="MK180" s="305"/>
      <c r="ML180" s="305"/>
      <c r="MM180" s="305"/>
      <c r="MN180" s="305"/>
      <c r="MO180" s="305"/>
      <c r="MP180" s="305"/>
      <c r="MQ180" s="305"/>
      <c r="MR180" s="305"/>
      <c r="MS180" s="305"/>
      <c r="MT180" s="305"/>
      <c r="MU180" s="305"/>
      <c r="MV180" s="305"/>
      <c r="MW180" s="305"/>
      <c r="MX180" s="305"/>
      <c r="MY180" s="305"/>
      <c r="MZ180" s="305"/>
      <c r="NA180" s="305"/>
      <c r="NB180" s="305"/>
      <c r="NC180" s="305"/>
      <c r="ND180" s="305"/>
      <c r="NE180" s="305"/>
      <c r="NF180" s="305"/>
      <c r="NG180" s="305"/>
      <c r="NH180" s="305"/>
      <c r="NI180" s="305"/>
      <c r="NJ180" s="305"/>
      <c r="NK180" s="305"/>
      <c r="NL180" s="305"/>
      <c r="NM180" s="305"/>
      <c r="NN180" s="305"/>
      <c r="NO180" s="305"/>
      <c r="NP180" s="305"/>
      <c r="NQ180" s="305"/>
      <c r="NR180" s="305"/>
      <c r="NS180" s="305"/>
      <c r="NT180" s="305"/>
      <c r="NU180" s="305"/>
      <c r="NV180" s="305"/>
      <c r="NW180" s="305"/>
      <c r="NX180" s="305"/>
      <c r="NY180" s="305"/>
      <c r="NZ180" s="305"/>
      <c r="OA180" s="305"/>
      <c r="OB180" s="305"/>
      <c r="OC180" s="305"/>
      <c r="OD180" s="305"/>
      <c r="OE180" s="305"/>
      <c r="OF180" s="305"/>
      <c r="OG180" s="305"/>
      <c r="OH180" s="305"/>
      <c r="OI180" s="305"/>
      <c r="OJ180" s="305"/>
      <c r="OK180" s="305"/>
      <c r="OL180" s="305"/>
      <c r="OM180" s="305"/>
      <c r="ON180" s="305"/>
      <c r="OO180" s="305"/>
      <c r="OP180" s="305"/>
      <c r="OQ180" s="305"/>
      <c r="OR180" s="305"/>
      <c r="OS180" s="305"/>
      <c r="OT180" s="305"/>
      <c r="OU180" s="305"/>
      <c r="OV180" s="305"/>
      <c r="OW180" s="305"/>
      <c r="OX180" s="305"/>
      <c r="OY180" s="305"/>
      <c r="OZ180" s="305"/>
      <c r="PA180" s="305"/>
      <c r="PB180" s="305"/>
      <c r="PC180" s="305"/>
      <c r="PD180" s="305"/>
      <c r="PE180" s="305"/>
      <c r="PF180" s="305"/>
      <c r="PG180" s="305"/>
      <c r="PH180" s="305"/>
      <c r="PI180" s="305"/>
      <c r="PJ180" s="305"/>
      <c r="PK180" s="305"/>
      <c r="PL180" s="305"/>
      <c r="PM180" s="305"/>
      <c r="PN180" s="305"/>
      <c r="PO180" s="305"/>
      <c r="PP180" s="305"/>
      <c r="PQ180" s="305"/>
      <c r="PR180" s="305"/>
      <c r="PS180" s="305"/>
      <c r="PT180" s="305"/>
      <c r="PU180" s="305"/>
      <c r="PV180" s="305"/>
      <c r="PW180" s="305"/>
      <c r="PX180" s="305"/>
      <c r="PY180" s="305"/>
      <c r="PZ180" s="305"/>
      <c r="QA180" s="305"/>
      <c r="QB180" s="305"/>
      <c r="QC180" s="305"/>
      <c r="QD180" s="305"/>
      <c r="QE180" s="305"/>
      <c r="QF180" s="305"/>
      <c r="QG180" s="305"/>
      <c r="QH180" s="305"/>
      <c r="QI180" s="305"/>
      <c r="QJ180" s="305"/>
      <c r="QK180" s="305"/>
      <c r="QL180" s="305"/>
      <c r="QM180" s="305"/>
      <c r="QN180" s="305"/>
      <c r="QO180" s="305"/>
      <c r="QP180" s="305"/>
      <c r="QQ180" s="305"/>
      <c r="QR180" s="305"/>
      <c r="QS180" s="305"/>
      <c r="QT180" s="305"/>
      <c r="QU180" s="305"/>
      <c r="QV180" s="305"/>
      <c r="QW180" s="305"/>
      <c r="QX180" s="305"/>
      <c r="QY180" s="305"/>
      <c r="QZ180" s="305"/>
      <c r="RA180" s="305"/>
      <c r="RB180" s="305"/>
      <c r="RC180" s="305"/>
      <c r="RD180" s="305"/>
      <c r="RE180" s="305"/>
      <c r="RF180" s="305"/>
      <c r="RG180" s="305"/>
      <c r="RH180" s="305"/>
      <c r="RI180" s="305"/>
      <c r="RJ180" s="305"/>
      <c r="RK180" s="305"/>
      <c r="RL180" s="305"/>
      <c r="RM180" s="305"/>
      <c r="RN180" s="305"/>
      <c r="RO180" s="305"/>
      <c r="RP180" s="305"/>
      <c r="RQ180" s="305"/>
      <c r="RR180" s="305"/>
      <c r="RS180" s="305"/>
      <c r="RT180" s="305"/>
      <c r="RU180" s="305"/>
      <c r="RV180" s="305"/>
      <c r="RW180" s="305"/>
      <c r="RX180" s="305"/>
      <c r="RY180" s="305"/>
      <c r="RZ180" s="305"/>
      <c r="SA180" s="305"/>
      <c r="SB180" s="305"/>
      <c r="SC180" s="305"/>
      <c r="SD180" s="305"/>
      <c r="SE180" s="305"/>
      <c r="SF180" s="305"/>
      <c r="SG180" s="305"/>
      <c r="SH180" s="305"/>
      <c r="SI180" s="305"/>
      <c r="SJ180" s="305"/>
      <c r="SK180" s="305"/>
      <c r="SL180" s="220"/>
    </row>
    <row r="181" spans="3:510">
      <c r="D181" s="21"/>
    </row>
    <row r="182" spans="3:510">
      <c r="D182" s="21"/>
    </row>
    <row r="183" spans="3:510">
      <c r="D183" s="21"/>
    </row>
    <row r="184" spans="3:510">
      <c r="D184" s="21"/>
    </row>
    <row r="185" spans="3:510">
      <c r="D185" s="21"/>
    </row>
    <row r="186" spans="3:510">
      <c r="D186" s="21"/>
    </row>
    <row r="187" spans="3:510">
      <c r="D187" s="21"/>
    </row>
    <row r="188" spans="3:510">
      <c r="D188" s="21"/>
    </row>
    <row r="189" spans="3:510">
      <c r="D189" s="21"/>
    </row>
    <row r="190" spans="3:510">
      <c r="D190" s="21"/>
    </row>
    <row r="191" spans="3:510">
      <c r="D191" s="21"/>
    </row>
    <row r="192" spans="3:510">
      <c r="D192" s="21"/>
    </row>
    <row r="193" spans="4:16384">
      <c r="D193" s="21"/>
    </row>
    <row r="194" spans="4:16384">
      <c r="D194" s="21"/>
    </row>
    <row r="195" spans="4:16384">
      <c r="D195" s="21"/>
    </row>
    <row r="196" spans="4:16384">
      <c r="D196" s="21"/>
    </row>
    <row r="197" spans="4:16384">
      <c r="D197" s="21"/>
    </row>
    <row r="198" spans="4:16384">
      <c r="D198" s="21"/>
    </row>
    <row r="199" spans="4:16384">
      <c r="D199" s="21"/>
    </row>
    <row r="200" spans="4:16384">
      <c r="D200" s="21"/>
    </row>
    <row r="201" spans="4:16384">
      <c r="D201" s="21"/>
    </row>
    <row r="203" spans="4:16384"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8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8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8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8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8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8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8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8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8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8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8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8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8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8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8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8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8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E203" s="38"/>
      <c r="AGF203" s="38"/>
      <c r="AGG203" s="38"/>
      <c r="AGH203" s="38"/>
      <c r="AGI203" s="38"/>
      <c r="AGJ203" s="38"/>
      <c r="AGK203" s="38"/>
      <c r="AGL203" s="38"/>
      <c r="AGM203" s="38"/>
      <c r="AGN203" s="38"/>
      <c r="AGO203" s="38"/>
      <c r="AGP203" s="38"/>
      <c r="AGQ203" s="38"/>
      <c r="AGR203" s="38"/>
      <c r="AGS203" s="38"/>
      <c r="AGT203" s="38"/>
      <c r="AGU203" s="38"/>
      <c r="AGV203" s="38"/>
      <c r="AGW203" s="38"/>
      <c r="AGX203" s="38"/>
      <c r="AGY203" s="38"/>
      <c r="AGZ203" s="38"/>
      <c r="AHA203" s="38"/>
      <c r="AHB203" s="38"/>
      <c r="AHC203" s="38"/>
      <c r="AHD203" s="38"/>
      <c r="AHE203" s="38"/>
      <c r="AHF203" s="38"/>
      <c r="AHG203" s="38"/>
      <c r="AHH203" s="38"/>
      <c r="AHI203" s="38"/>
      <c r="AHJ203" s="38"/>
      <c r="AHK203" s="38"/>
      <c r="AHL203" s="38"/>
      <c r="AHM203" s="38"/>
      <c r="AHN203" s="38"/>
      <c r="AHO203" s="38"/>
      <c r="AHP203" s="38"/>
      <c r="AHQ203" s="38"/>
      <c r="AHR203" s="38"/>
      <c r="AHS203" s="38"/>
      <c r="AHT203" s="38"/>
      <c r="AHU203" s="38"/>
      <c r="AHV203" s="38"/>
      <c r="AHW203" s="38"/>
      <c r="AHX203" s="38"/>
      <c r="AHY203" s="38"/>
      <c r="AHZ203" s="38"/>
      <c r="AIA203" s="38"/>
      <c r="AIB203" s="38"/>
      <c r="AIC203" s="38"/>
      <c r="AID203" s="38"/>
      <c r="AIE203" s="38"/>
      <c r="AIF203" s="38"/>
      <c r="AIG203" s="38"/>
      <c r="AIH203" s="38"/>
      <c r="AII203" s="38"/>
      <c r="AIJ203" s="38"/>
      <c r="AIK203" s="38"/>
      <c r="AIL203" s="38"/>
      <c r="AIM203" s="38"/>
      <c r="AIN203" s="38"/>
      <c r="AIO203" s="38"/>
      <c r="AIP203" s="38"/>
      <c r="AIQ203" s="38"/>
      <c r="AIR203" s="38"/>
      <c r="AIS203" s="38"/>
      <c r="AIT203" s="38"/>
      <c r="AIU203" s="38"/>
      <c r="AIV203" s="38"/>
      <c r="AIW203" s="38"/>
      <c r="AIX203" s="38"/>
      <c r="AIY203" s="38"/>
      <c r="AIZ203" s="38"/>
      <c r="AJA203" s="38"/>
      <c r="AJB203" s="38"/>
      <c r="AJC203" s="38"/>
      <c r="AJD203" s="38"/>
      <c r="AJE203" s="38"/>
      <c r="AJF203" s="38"/>
      <c r="AJG203" s="38"/>
      <c r="AJH203" s="38"/>
      <c r="AJI203" s="38"/>
      <c r="AJJ203" s="38"/>
      <c r="AJK203" s="38"/>
      <c r="AJL203" s="38"/>
      <c r="AJM203" s="38"/>
      <c r="AJN203" s="38"/>
      <c r="AJO203" s="38"/>
      <c r="AJP203" s="38"/>
      <c r="AJQ203" s="38"/>
      <c r="AJR203" s="38"/>
      <c r="AJS203" s="38"/>
      <c r="AJT203" s="38"/>
      <c r="AJU203" s="38"/>
      <c r="AJV203" s="38"/>
      <c r="AJW203" s="38"/>
      <c r="AJX203" s="38"/>
      <c r="AJY203" s="38"/>
      <c r="AJZ203" s="38"/>
      <c r="AKA203" s="38"/>
      <c r="AKB203" s="38"/>
      <c r="AKC203" s="38"/>
      <c r="AKD203" s="38"/>
      <c r="AKE203" s="38"/>
      <c r="AKF203" s="38"/>
      <c r="AKG203" s="38"/>
      <c r="AKH203" s="38"/>
      <c r="AKI203" s="38"/>
      <c r="AKJ203" s="38"/>
      <c r="AKK203" s="38"/>
      <c r="AKL203" s="38"/>
      <c r="AKM203" s="38"/>
      <c r="AKN203" s="38"/>
      <c r="AKO203" s="38"/>
      <c r="AKP203" s="38"/>
      <c r="AKQ203" s="38"/>
      <c r="AKR203" s="38"/>
      <c r="AKS203" s="38"/>
      <c r="AKT203" s="38"/>
      <c r="AKU203" s="38"/>
      <c r="AKV203" s="38"/>
      <c r="AKW203" s="38"/>
      <c r="AKX203" s="38"/>
      <c r="AKY203" s="38"/>
      <c r="AKZ203" s="38"/>
      <c r="ALA203" s="38"/>
      <c r="ALB203" s="38"/>
      <c r="ALC203" s="38"/>
      <c r="ALD203" s="38"/>
      <c r="ALE203" s="38"/>
      <c r="ALF203" s="38"/>
      <c r="ALG203" s="38"/>
      <c r="ALH203" s="38"/>
      <c r="ALI203" s="38"/>
      <c r="ALJ203" s="38"/>
      <c r="ALK203" s="38"/>
      <c r="ALL203" s="38"/>
      <c r="ALM203" s="38"/>
      <c r="ALN203" s="38"/>
      <c r="ALO203" s="38"/>
      <c r="ALP203" s="38"/>
      <c r="ALQ203" s="38"/>
      <c r="ALR203" s="38"/>
      <c r="ALS203" s="38"/>
      <c r="ALT203" s="38"/>
      <c r="ALU203" s="38"/>
      <c r="ALV203" s="38"/>
      <c r="ALW203" s="38"/>
      <c r="ALX203" s="38"/>
      <c r="ALY203" s="38"/>
      <c r="ALZ203" s="38"/>
      <c r="AMA203" s="38"/>
      <c r="AMB203" s="38"/>
      <c r="AMC203" s="38"/>
      <c r="AMD203" s="38"/>
      <c r="AME203" s="38"/>
      <c r="AMF203" s="38"/>
      <c r="AMG203" s="38"/>
      <c r="AMH203" s="38"/>
      <c r="AMI203" s="38"/>
      <c r="AMJ203" s="38"/>
      <c r="AMK203" s="38"/>
      <c r="AML203" s="38"/>
      <c r="AMM203" s="38"/>
      <c r="AMN203" s="38"/>
      <c r="AMO203" s="38"/>
      <c r="AMP203" s="38"/>
      <c r="AMQ203" s="38"/>
      <c r="AMR203" s="38"/>
      <c r="AMS203" s="38"/>
      <c r="AMT203" s="38"/>
      <c r="AMU203" s="38"/>
      <c r="AMV203" s="38"/>
      <c r="AMW203" s="38"/>
      <c r="AMX203" s="38"/>
      <c r="AMY203" s="38"/>
      <c r="AMZ203" s="38"/>
      <c r="ANA203" s="38"/>
      <c r="ANB203" s="38"/>
      <c r="ANC203" s="38"/>
      <c r="AND203" s="38"/>
      <c r="ANE203" s="38"/>
      <c r="ANF203" s="38"/>
      <c r="ANG203" s="38"/>
      <c r="ANH203" s="38"/>
      <c r="ANI203" s="38"/>
      <c r="ANJ203" s="38"/>
      <c r="ANK203" s="38"/>
      <c r="ANL203" s="38"/>
      <c r="ANM203" s="38"/>
      <c r="ANN203" s="38"/>
      <c r="ANO203" s="38"/>
      <c r="ANP203" s="38"/>
      <c r="ANQ203" s="38"/>
      <c r="ANR203" s="38"/>
      <c r="ANS203" s="38"/>
      <c r="ANT203" s="38"/>
      <c r="ANU203" s="38"/>
      <c r="ANV203" s="38"/>
      <c r="ANW203" s="38"/>
      <c r="ANX203" s="38"/>
      <c r="ANY203" s="38"/>
      <c r="ANZ203" s="38"/>
      <c r="AOA203" s="38"/>
      <c r="AOB203" s="38"/>
      <c r="AOC203" s="38"/>
      <c r="AOD203" s="38"/>
      <c r="AOE203" s="38"/>
      <c r="AOF203" s="38"/>
      <c r="AOG203" s="38"/>
      <c r="AOH203" s="38"/>
      <c r="AOI203" s="38"/>
      <c r="AOJ203" s="38"/>
      <c r="AOK203" s="38"/>
      <c r="AOL203" s="38"/>
      <c r="AOM203" s="38"/>
      <c r="AON203" s="38"/>
      <c r="AOO203" s="38"/>
      <c r="AOP203" s="38"/>
      <c r="AOQ203" s="38"/>
      <c r="AOR203" s="38"/>
      <c r="AOS203" s="38"/>
      <c r="AOT203" s="38"/>
      <c r="AOU203" s="38"/>
      <c r="AOV203" s="38"/>
      <c r="AOW203" s="38"/>
      <c r="AOX203" s="38"/>
      <c r="AOY203" s="38"/>
      <c r="AOZ203" s="38"/>
      <c r="APA203" s="38"/>
      <c r="APB203" s="38"/>
      <c r="APC203" s="38"/>
      <c r="APD203" s="38"/>
      <c r="APE203" s="38"/>
      <c r="APF203" s="38"/>
      <c r="APG203" s="38"/>
      <c r="APH203" s="38"/>
      <c r="API203" s="38"/>
      <c r="APJ203" s="38"/>
      <c r="APK203" s="38"/>
      <c r="APL203" s="38"/>
      <c r="APM203" s="38"/>
      <c r="APN203" s="38"/>
      <c r="APO203" s="38"/>
      <c r="APP203" s="38"/>
      <c r="APQ203" s="38"/>
      <c r="APR203" s="38"/>
      <c r="APS203" s="38"/>
      <c r="APT203" s="38"/>
      <c r="APU203" s="38"/>
      <c r="APV203" s="38"/>
      <c r="APW203" s="38"/>
      <c r="APX203" s="38"/>
      <c r="APY203" s="38"/>
      <c r="APZ203" s="38"/>
      <c r="AQA203" s="38"/>
      <c r="AQB203" s="38"/>
      <c r="AQC203" s="38"/>
      <c r="AQD203" s="38"/>
      <c r="AQE203" s="38"/>
      <c r="AQF203" s="38"/>
      <c r="AQG203" s="38"/>
      <c r="AQH203" s="38"/>
      <c r="AQI203" s="38"/>
      <c r="AQJ203" s="38"/>
      <c r="AQK203" s="38"/>
      <c r="AQL203" s="38"/>
      <c r="AQM203" s="38"/>
      <c r="AQN203" s="38"/>
      <c r="AQO203" s="38"/>
      <c r="AQP203" s="38"/>
      <c r="AQQ203" s="38"/>
      <c r="AQR203" s="38"/>
      <c r="AQS203" s="38"/>
      <c r="AQT203" s="38"/>
      <c r="AQU203" s="38"/>
      <c r="AQV203" s="38"/>
      <c r="AQW203" s="38"/>
      <c r="AQX203" s="38"/>
      <c r="AQY203" s="38"/>
      <c r="AQZ203" s="38"/>
      <c r="ARA203" s="38"/>
      <c r="ARB203" s="38"/>
      <c r="ARC203" s="38"/>
      <c r="ARD203" s="38"/>
      <c r="ARE203" s="38"/>
      <c r="ARF203" s="38"/>
      <c r="ARG203" s="38"/>
      <c r="ARH203" s="38"/>
      <c r="ARI203" s="38"/>
      <c r="ARJ203" s="38"/>
      <c r="ARK203" s="38"/>
      <c r="ARL203" s="38"/>
      <c r="ARM203" s="38"/>
      <c r="ARN203" s="38"/>
      <c r="ARO203" s="38"/>
      <c r="ARP203" s="38"/>
      <c r="ARQ203" s="38"/>
      <c r="ARR203" s="38"/>
      <c r="ARS203" s="38"/>
      <c r="ART203" s="38"/>
      <c r="ARU203" s="38"/>
      <c r="ARV203" s="38"/>
      <c r="ARW203" s="38"/>
      <c r="ARX203" s="38"/>
      <c r="ARY203" s="38"/>
      <c r="ARZ203" s="38"/>
      <c r="ASA203" s="38"/>
      <c r="ASB203" s="38"/>
      <c r="ASC203" s="38"/>
      <c r="ASD203" s="38"/>
      <c r="ASE203" s="38"/>
      <c r="ASF203" s="38"/>
      <c r="ASG203" s="38"/>
      <c r="ASH203" s="38"/>
      <c r="ASI203" s="38"/>
      <c r="ASJ203" s="38"/>
      <c r="ASK203" s="38"/>
      <c r="ASL203" s="38"/>
      <c r="ASM203" s="38"/>
      <c r="ASN203" s="38"/>
      <c r="ASO203" s="38"/>
      <c r="ASP203" s="38"/>
      <c r="ASQ203" s="38"/>
      <c r="ASR203" s="38"/>
      <c r="ASS203" s="38"/>
      <c r="AST203" s="38"/>
      <c r="ASU203" s="38"/>
      <c r="ASV203" s="38"/>
      <c r="ASW203" s="38"/>
      <c r="ASX203" s="38"/>
      <c r="ASY203" s="38"/>
      <c r="ASZ203" s="38"/>
      <c r="ATA203" s="38"/>
      <c r="ATB203" s="38"/>
      <c r="ATC203" s="38"/>
      <c r="ATD203" s="38"/>
      <c r="ATE203" s="38"/>
      <c r="ATF203" s="38"/>
      <c r="ATG203" s="38"/>
      <c r="ATH203" s="38"/>
      <c r="ATI203" s="38"/>
      <c r="ATJ203" s="38"/>
      <c r="ATK203" s="38"/>
      <c r="ATL203" s="38"/>
      <c r="ATM203" s="38"/>
      <c r="ATN203" s="38"/>
      <c r="ATO203" s="38"/>
      <c r="ATP203" s="38"/>
      <c r="ATQ203" s="38"/>
      <c r="ATR203" s="38"/>
      <c r="ATS203" s="38"/>
      <c r="ATT203" s="38"/>
      <c r="ATU203" s="38"/>
      <c r="ATV203" s="38"/>
      <c r="ATW203" s="38"/>
      <c r="ATX203" s="38"/>
      <c r="ATY203" s="38"/>
      <c r="ATZ203" s="38"/>
      <c r="AUA203" s="38"/>
      <c r="AUB203" s="38"/>
      <c r="AUC203" s="38"/>
      <c r="AUD203" s="38"/>
      <c r="AUE203" s="38"/>
      <c r="AUF203" s="38"/>
      <c r="AUG203" s="38"/>
      <c r="AUH203" s="38"/>
      <c r="AUI203" s="38"/>
      <c r="AUJ203" s="38"/>
      <c r="AUK203" s="38"/>
      <c r="AUL203" s="38"/>
      <c r="AUM203" s="38"/>
      <c r="AUN203" s="38"/>
      <c r="AUO203" s="38"/>
      <c r="AUP203" s="38"/>
      <c r="AUQ203" s="38"/>
      <c r="AUR203" s="38"/>
      <c r="AUS203" s="38"/>
      <c r="AUT203" s="38"/>
      <c r="AUU203" s="38"/>
      <c r="AUV203" s="38"/>
      <c r="AUW203" s="38"/>
      <c r="AUX203" s="38"/>
      <c r="AUY203" s="38"/>
      <c r="AUZ203" s="38"/>
      <c r="AVA203" s="38"/>
      <c r="AVB203" s="38"/>
      <c r="AVC203" s="38"/>
      <c r="AVD203" s="38"/>
      <c r="AVE203" s="38"/>
      <c r="AVF203" s="38"/>
      <c r="AVG203" s="38"/>
      <c r="AVH203" s="38"/>
      <c r="AVI203" s="38"/>
      <c r="AVJ203" s="38"/>
      <c r="AVK203" s="38"/>
      <c r="AVL203" s="38"/>
      <c r="AVM203" s="38"/>
      <c r="AVN203" s="38"/>
      <c r="AVO203" s="38"/>
      <c r="AVP203" s="38"/>
      <c r="AVQ203" s="38"/>
      <c r="AVR203" s="38"/>
      <c r="AVS203" s="38"/>
      <c r="AVT203" s="38"/>
      <c r="AVU203" s="38"/>
      <c r="AVV203" s="38"/>
      <c r="AVW203" s="38"/>
      <c r="AVX203" s="38"/>
      <c r="AVY203" s="38"/>
      <c r="AVZ203" s="38"/>
      <c r="AWA203" s="38"/>
      <c r="AWB203" s="38"/>
      <c r="AWC203" s="38"/>
      <c r="AWD203" s="38"/>
      <c r="AWE203" s="38"/>
      <c r="AWF203" s="38"/>
      <c r="AWG203" s="38"/>
      <c r="AWH203" s="38"/>
      <c r="AWI203" s="38"/>
      <c r="AWJ203" s="38"/>
      <c r="AWK203" s="38"/>
      <c r="AWL203" s="38"/>
      <c r="AWM203" s="38"/>
      <c r="AWN203" s="38"/>
      <c r="AWO203" s="38"/>
      <c r="AWP203" s="38"/>
      <c r="AWQ203" s="38"/>
      <c r="AWR203" s="38"/>
      <c r="AWS203" s="38"/>
      <c r="AWT203" s="38"/>
      <c r="AWU203" s="38"/>
      <c r="AWV203" s="38"/>
      <c r="AWW203" s="38"/>
      <c r="AWX203" s="38"/>
      <c r="AWY203" s="38"/>
      <c r="AWZ203" s="38"/>
      <c r="AXA203" s="38"/>
      <c r="AXB203" s="38"/>
      <c r="AXC203" s="38"/>
      <c r="AXD203" s="38"/>
      <c r="AXE203" s="38"/>
      <c r="AXF203" s="38"/>
      <c r="AXG203" s="38"/>
      <c r="AXH203" s="38"/>
      <c r="AXI203" s="38"/>
      <c r="AXJ203" s="38"/>
      <c r="AXK203" s="38"/>
      <c r="AXL203" s="38"/>
      <c r="AXM203" s="38"/>
      <c r="AXN203" s="38"/>
      <c r="AXO203" s="38"/>
      <c r="AXP203" s="38"/>
      <c r="AXQ203" s="38"/>
      <c r="AXR203" s="38"/>
      <c r="AXS203" s="38"/>
      <c r="AXT203" s="38"/>
      <c r="AXU203" s="38"/>
      <c r="AXV203" s="38"/>
      <c r="AXW203" s="38"/>
      <c r="AXX203" s="38"/>
      <c r="AXY203" s="38"/>
      <c r="AXZ203" s="38"/>
      <c r="AYA203" s="38"/>
      <c r="AYB203" s="38"/>
      <c r="AYC203" s="38"/>
      <c r="AYD203" s="38"/>
      <c r="AYE203" s="38"/>
      <c r="AYF203" s="38"/>
      <c r="AYG203" s="38"/>
      <c r="AYH203" s="38"/>
      <c r="AYI203" s="38"/>
      <c r="AYJ203" s="38"/>
      <c r="AYK203" s="38"/>
      <c r="AYL203" s="38"/>
      <c r="AYM203" s="38"/>
      <c r="AYN203" s="38"/>
      <c r="AYO203" s="38"/>
      <c r="AYP203" s="38"/>
      <c r="AYQ203" s="38"/>
      <c r="AYR203" s="38"/>
      <c r="AYS203" s="38"/>
      <c r="AYT203" s="38"/>
      <c r="AYU203" s="38"/>
      <c r="AYV203" s="38"/>
      <c r="AYW203" s="38"/>
      <c r="AYX203" s="38"/>
      <c r="AYY203" s="38"/>
      <c r="AYZ203" s="38"/>
      <c r="AZA203" s="38"/>
      <c r="AZB203" s="38"/>
      <c r="AZC203" s="38"/>
      <c r="AZD203" s="38"/>
      <c r="AZE203" s="38"/>
      <c r="AZF203" s="38"/>
      <c r="AZG203" s="38"/>
      <c r="AZH203" s="38"/>
      <c r="AZI203" s="38"/>
      <c r="AZJ203" s="38"/>
      <c r="AZK203" s="38"/>
      <c r="AZL203" s="38"/>
      <c r="AZM203" s="38"/>
      <c r="AZN203" s="38"/>
      <c r="AZO203" s="38"/>
      <c r="AZP203" s="38"/>
      <c r="AZQ203" s="38"/>
      <c r="AZR203" s="38"/>
      <c r="AZS203" s="38"/>
      <c r="AZT203" s="38"/>
      <c r="AZU203" s="38"/>
      <c r="AZV203" s="38"/>
      <c r="AZW203" s="38"/>
      <c r="AZX203" s="38"/>
      <c r="AZY203" s="38"/>
      <c r="AZZ203" s="38"/>
      <c r="BAA203" s="38"/>
      <c r="BAB203" s="38"/>
      <c r="BAC203" s="38"/>
      <c r="BAD203" s="38"/>
      <c r="BAE203" s="38"/>
      <c r="BAF203" s="38"/>
      <c r="BAG203" s="38"/>
      <c r="BAH203" s="38"/>
      <c r="BAI203" s="38"/>
      <c r="BAJ203" s="38"/>
      <c r="BAK203" s="38"/>
      <c r="BAL203" s="38"/>
      <c r="BAM203" s="38"/>
      <c r="BAN203" s="38"/>
      <c r="BAO203" s="38"/>
      <c r="BAP203" s="38"/>
      <c r="BAQ203" s="38"/>
      <c r="BAR203" s="38"/>
      <c r="BAS203" s="38"/>
      <c r="BAT203" s="38"/>
      <c r="BAU203" s="38"/>
      <c r="BAV203" s="38"/>
      <c r="BAW203" s="38"/>
      <c r="BAX203" s="38"/>
      <c r="BAY203" s="38"/>
      <c r="BAZ203" s="38"/>
      <c r="BBA203" s="38"/>
      <c r="BBB203" s="38"/>
      <c r="BBC203" s="38"/>
      <c r="BBD203" s="38"/>
      <c r="BBE203" s="38"/>
      <c r="BBF203" s="38"/>
      <c r="BBG203" s="38"/>
      <c r="BBH203" s="38"/>
      <c r="BBI203" s="38"/>
      <c r="BBJ203" s="38"/>
      <c r="BBK203" s="38"/>
      <c r="BBL203" s="38"/>
      <c r="BBM203" s="38"/>
      <c r="BBN203" s="38"/>
      <c r="BBO203" s="38"/>
      <c r="BBP203" s="38"/>
      <c r="BBQ203" s="38"/>
      <c r="BBR203" s="38"/>
      <c r="BBS203" s="38"/>
      <c r="BBT203" s="38"/>
      <c r="BBU203" s="38"/>
      <c r="BBV203" s="38"/>
      <c r="BBW203" s="38"/>
      <c r="BBX203" s="38"/>
      <c r="BBY203" s="38"/>
      <c r="BBZ203" s="38"/>
      <c r="BCA203" s="38"/>
      <c r="BCB203" s="38"/>
      <c r="BCC203" s="38"/>
      <c r="BCD203" s="38"/>
      <c r="BCE203" s="38"/>
      <c r="BCF203" s="38"/>
      <c r="BCG203" s="38"/>
      <c r="BCH203" s="38"/>
      <c r="BCI203" s="38"/>
      <c r="BCJ203" s="38"/>
      <c r="BCK203" s="38"/>
      <c r="BCL203" s="38"/>
      <c r="BCM203" s="38"/>
      <c r="BCN203" s="38"/>
      <c r="BCO203" s="38"/>
      <c r="BCP203" s="38"/>
      <c r="BCQ203" s="38"/>
      <c r="BCR203" s="38"/>
      <c r="BCS203" s="38"/>
      <c r="BCT203" s="38"/>
      <c r="BCU203" s="38"/>
      <c r="BCV203" s="38"/>
      <c r="BCW203" s="38"/>
      <c r="BCX203" s="38"/>
      <c r="BCY203" s="38"/>
      <c r="BCZ203" s="38"/>
      <c r="BDA203" s="38"/>
      <c r="BDB203" s="38"/>
      <c r="BDC203" s="38"/>
      <c r="BDD203" s="38"/>
      <c r="BDE203" s="38"/>
      <c r="BDF203" s="38"/>
      <c r="BDG203" s="38"/>
      <c r="BDH203" s="38"/>
      <c r="BDI203" s="38"/>
      <c r="BDJ203" s="38"/>
      <c r="BDK203" s="38"/>
      <c r="BDL203" s="38"/>
      <c r="BDM203" s="38"/>
      <c r="BDN203" s="38"/>
      <c r="BDO203" s="38"/>
      <c r="BDP203" s="38"/>
      <c r="BDQ203" s="38"/>
      <c r="BDR203" s="38"/>
      <c r="BDS203" s="38"/>
      <c r="BDT203" s="38"/>
      <c r="BDU203" s="38"/>
      <c r="BDV203" s="38"/>
      <c r="BDW203" s="38"/>
      <c r="BDX203" s="38"/>
      <c r="BDY203" s="38"/>
      <c r="BDZ203" s="38"/>
      <c r="BEA203" s="38"/>
      <c r="BEB203" s="38"/>
      <c r="BEC203" s="38"/>
      <c r="BED203" s="38"/>
      <c r="BEE203" s="38"/>
      <c r="BEF203" s="38"/>
      <c r="BEG203" s="38"/>
      <c r="BEH203" s="38"/>
      <c r="BEI203" s="38"/>
      <c r="BEJ203" s="38"/>
      <c r="BEK203" s="38"/>
      <c r="BEL203" s="38"/>
      <c r="BEM203" s="38"/>
      <c r="BEN203" s="38"/>
      <c r="BEO203" s="38"/>
      <c r="BEP203" s="38"/>
      <c r="BEQ203" s="38"/>
      <c r="BER203" s="38"/>
      <c r="BES203" s="38"/>
      <c r="BET203" s="38"/>
      <c r="BEU203" s="38"/>
      <c r="BEV203" s="38"/>
      <c r="BEW203" s="38"/>
      <c r="BEX203" s="38"/>
      <c r="BEY203" s="38"/>
      <c r="BEZ203" s="38"/>
      <c r="BFA203" s="38"/>
      <c r="BFB203" s="38"/>
      <c r="BFC203" s="38"/>
      <c r="BFD203" s="38"/>
      <c r="BFE203" s="38"/>
      <c r="BFF203" s="38"/>
      <c r="BFG203" s="38"/>
      <c r="BFH203" s="38"/>
      <c r="BFI203" s="38"/>
      <c r="BFJ203" s="38"/>
      <c r="BFK203" s="38"/>
      <c r="BFL203" s="38"/>
      <c r="BFM203" s="38"/>
      <c r="BFN203" s="38"/>
      <c r="BFO203" s="38"/>
      <c r="BFP203" s="38"/>
      <c r="BFQ203" s="38"/>
      <c r="BFR203" s="38"/>
      <c r="BFS203" s="38"/>
      <c r="BFT203" s="38"/>
      <c r="BFU203" s="38"/>
      <c r="BFV203" s="38"/>
      <c r="BFW203" s="38"/>
      <c r="BFX203" s="38"/>
      <c r="BFY203" s="38"/>
      <c r="BFZ203" s="38"/>
      <c r="BGA203" s="38"/>
      <c r="BGB203" s="38"/>
      <c r="BGC203" s="38"/>
      <c r="BGD203" s="38"/>
      <c r="BGE203" s="38"/>
      <c r="BGF203" s="38"/>
      <c r="BGG203" s="38"/>
      <c r="BGH203" s="38"/>
      <c r="BGI203" s="38"/>
      <c r="BGJ203" s="38"/>
      <c r="BGK203" s="38"/>
      <c r="BGL203" s="38"/>
      <c r="BGM203" s="38"/>
      <c r="BGN203" s="38"/>
      <c r="BGO203" s="38"/>
      <c r="BGP203" s="38"/>
      <c r="BGQ203" s="38"/>
      <c r="BGR203" s="38"/>
      <c r="BGS203" s="38"/>
      <c r="BGT203" s="38"/>
      <c r="BGU203" s="38"/>
      <c r="BGV203" s="38"/>
      <c r="BGW203" s="38"/>
      <c r="BGX203" s="38"/>
      <c r="BGY203" s="38"/>
      <c r="BGZ203" s="38"/>
      <c r="BHA203" s="38"/>
      <c r="BHB203" s="38"/>
      <c r="BHC203" s="38"/>
      <c r="BHD203" s="38"/>
      <c r="BHE203" s="38"/>
      <c r="BHF203" s="38"/>
      <c r="BHG203" s="38"/>
      <c r="BHH203" s="38"/>
      <c r="BHI203" s="38"/>
      <c r="BHJ203" s="38"/>
      <c r="BHK203" s="38"/>
      <c r="BHL203" s="38"/>
      <c r="BHM203" s="38"/>
      <c r="BHN203" s="38"/>
      <c r="BHO203" s="38"/>
      <c r="BHP203" s="38"/>
      <c r="BHQ203" s="38"/>
      <c r="BHR203" s="38"/>
      <c r="BHS203" s="38"/>
      <c r="BHT203" s="38"/>
      <c r="BHU203" s="38"/>
      <c r="BHV203" s="38"/>
      <c r="BHW203" s="38"/>
      <c r="BHX203" s="38"/>
      <c r="BHY203" s="38"/>
      <c r="BHZ203" s="38"/>
      <c r="BIA203" s="38"/>
      <c r="BIB203" s="38"/>
      <c r="BIC203" s="38"/>
      <c r="BID203" s="38"/>
      <c r="BIE203" s="38"/>
      <c r="BIF203" s="38"/>
      <c r="BIG203" s="38"/>
      <c r="BIH203" s="38"/>
      <c r="BII203" s="38"/>
      <c r="BIJ203" s="38"/>
      <c r="BIK203" s="38"/>
      <c r="BIL203" s="38"/>
      <c r="BIM203" s="38"/>
      <c r="BIN203" s="38"/>
      <c r="BIO203" s="38"/>
      <c r="BIP203" s="38"/>
      <c r="BIQ203" s="38"/>
      <c r="BIR203" s="38"/>
      <c r="BIS203" s="38"/>
      <c r="BIT203" s="38"/>
      <c r="BIU203" s="38"/>
      <c r="BIV203" s="38"/>
      <c r="BIW203" s="38"/>
      <c r="BIX203" s="38"/>
      <c r="BIY203" s="38"/>
      <c r="BIZ203" s="38"/>
      <c r="BJA203" s="38"/>
      <c r="BJB203" s="38"/>
      <c r="BJC203" s="38"/>
      <c r="BJD203" s="38"/>
      <c r="BJE203" s="38"/>
      <c r="BJF203" s="38"/>
      <c r="BJG203" s="38"/>
      <c r="BJH203" s="38"/>
      <c r="BJI203" s="38"/>
      <c r="BJJ203" s="38"/>
      <c r="BJK203" s="38"/>
      <c r="BJL203" s="38"/>
      <c r="BJM203" s="38"/>
      <c r="BJN203" s="38"/>
      <c r="BJO203" s="38"/>
      <c r="BJP203" s="38"/>
      <c r="BJQ203" s="38"/>
      <c r="BJR203" s="38"/>
      <c r="BJS203" s="38"/>
      <c r="BJT203" s="38"/>
      <c r="BJU203" s="38"/>
      <c r="BJV203" s="38"/>
      <c r="BJW203" s="38"/>
      <c r="BJX203" s="38"/>
      <c r="BJY203" s="38"/>
      <c r="BJZ203" s="38"/>
      <c r="BKA203" s="38"/>
      <c r="BKB203" s="38"/>
      <c r="BKC203" s="38"/>
      <c r="BKD203" s="38"/>
      <c r="BKE203" s="38"/>
      <c r="BKF203" s="38"/>
      <c r="BKG203" s="38"/>
      <c r="BKH203" s="38"/>
      <c r="BKI203" s="38"/>
      <c r="BKJ203" s="38"/>
      <c r="BKK203" s="38"/>
      <c r="BKL203" s="38"/>
      <c r="BKM203" s="38"/>
      <c r="BKN203" s="38"/>
      <c r="BKO203" s="38"/>
      <c r="BKP203" s="38"/>
      <c r="BKQ203" s="38"/>
      <c r="BKR203" s="38"/>
      <c r="BKS203" s="38"/>
      <c r="BKT203" s="38"/>
      <c r="BKU203" s="38"/>
      <c r="BKV203" s="38"/>
      <c r="BKW203" s="38"/>
      <c r="BKX203" s="38"/>
      <c r="BKY203" s="38"/>
      <c r="BKZ203" s="38"/>
      <c r="BLA203" s="38"/>
      <c r="BLB203" s="38"/>
      <c r="BLC203" s="38"/>
      <c r="BLD203" s="38"/>
      <c r="BLE203" s="38"/>
      <c r="BLF203" s="38"/>
      <c r="BLG203" s="38"/>
      <c r="BLH203" s="38"/>
      <c r="BLI203" s="38"/>
      <c r="BLJ203" s="38"/>
      <c r="BLK203" s="38"/>
      <c r="BLL203" s="38"/>
      <c r="BLM203" s="38"/>
      <c r="BLN203" s="38"/>
      <c r="BLO203" s="38"/>
      <c r="BLP203" s="38"/>
      <c r="BLQ203" s="38"/>
      <c r="BLR203" s="38"/>
      <c r="BLS203" s="38"/>
      <c r="BLT203" s="38"/>
      <c r="BLU203" s="38"/>
      <c r="BLV203" s="38"/>
      <c r="BLW203" s="38"/>
      <c r="BLX203" s="38"/>
      <c r="BLY203" s="38"/>
      <c r="BLZ203" s="38"/>
      <c r="BMA203" s="38"/>
      <c r="BMB203" s="38"/>
      <c r="BMC203" s="38"/>
      <c r="BMD203" s="38"/>
      <c r="BME203" s="38"/>
      <c r="BMF203" s="38"/>
      <c r="BMG203" s="38"/>
      <c r="BMH203" s="38"/>
      <c r="BMI203" s="38"/>
      <c r="BMJ203" s="38"/>
      <c r="BMK203" s="38"/>
      <c r="BML203" s="38"/>
      <c r="BMM203" s="38"/>
      <c r="BMN203" s="38"/>
      <c r="BMO203" s="38"/>
      <c r="BMP203" s="38"/>
      <c r="BMQ203" s="38"/>
      <c r="BMR203" s="38"/>
      <c r="BMS203" s="38"/>
      <c r="BMT203" s="38"/>
      <c r="BMU203" s="38"/>
      <c r="BMV203" s="38"/>
      <c r="BMW203" s="38"/>
      <c r="BMX203" s="38"/>
      <c r="BMY203" s="38"/>
      <c r="BMZ203" s="38"/>
      <c r="BNA203" s="38"/>
      <c r="BNB203" s="38"/>
      <c r="BNC203" s="38"/>
      <c r="BND203" s="38"/>
      <c r="BNE203" s="38"/>
      <c r="BNF203" s="38"/>
      <c r="BNG203" s="38"/>
      <c r="BNH203" s="38"/>
      <c r="BNI203" s="38"/>
      <c r="BNJ203" s="38"/>
      <c r="BNK203" s="38"/>
      <c r="BNL203" s="38"/>
      <c r="BNM203" s="38"/>
      <c r="BNN203" s="38"/>
      <c r="BNO203" s="38"/>
      <c r="BNP203" s="38"/>
      <c r="BNQ203" s="38"/>
      <c r="BNR203" s="38"/>
      <c r="BNS203" s="38"/>
      <c r="BNT203" s="38"/>
      <c r="BNU203" s="38"/>
      <c r="BNV203" s="38"/>
      <c r="BNW203" s="38"/>
      <c r="BNX203" s="38"/>
      <c r="BNY203" s="38"/>
      <c r="BNZ203" s="38"/>
      <c r="BOA203" s="38"/>
      <c r="BOB203" s="38"/>
      <c r="BOC203" s="38"/>
      <c r="BOD203" s="38"/>
      <c r="BOE203" s="38"/>
      <c r="BOF203" s="38"/>
      <c r="BOG203" s="38"/>
      <c r="BOH203" s="38"/>
      <c r="BOI203" s="38"/>
      <c r="BOJ203" s="38"/>
      <c r="BOK203" s="38"/>
      <c r="BOL203" s="38"/>
      <c r="BOM203" s="38"/>
      <c r="BON203" s="38"/>
      <c r="BOO203" s="38"/>
      <c r="BOP203" s="38"/>
      <c r="BOQ203" s="38"/>
      <c r="BOR203" s="38"/>
      <c r="BOS203" s="38"/>
      <c r="BOT203" s="38"/>
      <c r="BOU203" s="38"/>
      <c r="BOV203" s="38"/>
      <c r="BOW203" s="38"/>
      <c r="BOX203" s="38"/>
      <c r="BOY203" s="38"/>
      <c r="BOZ203" s="38"/>
      <c r="BPA203" s="38"/>
      <c r="BPB203" s="38"/>
      <c r="BPC203" s="38"/>
      <c r="BPD203" s="38"/>
      <c r="BPE203" s="38"/>
      <c r="BPF203" s="38"/>
      <c r="BPG203" s="38"/>
      <c r="BPH203" s="38"/>
      <c r="BPI203" s="38"/>
      <c r="BPJ203" s="38"/>
      <c r="BPK203" s="38"/>
      <c r="BPL203" s="38"/>
      <c r="BPM203" s="38"/>
      <c r="BPN203" s="38"/>
      <c r="BPO203" s="38"/>
      <c r="BPP203" s="38"/>
      <c r="BPQ203" s="38"/>
      <c r="BPR203" s="38"/>
      <c r="BPS203" s="38"/>
      <c r="BPT203" s="38"/>
      <c r="BPU203" s="38"/>
      <c r="BPV203" s="38"/>
      <c r="BPW203" s="38"/>
      <c r="BPX203" s="38"/>
      <c r="BPY203" s="38"/>
      <c r="BPZ203" s="38"/>
      <c r="BQA203" s="38"/>
      <c r="BQB203" s="38"/>
      <c r="BQC203" s="38"/>
      <c r="BQD203" s="38"/>
      <c r="BQE203" s="38"/>
      <c r="BQF203" s="38"/>
      <c r="BQG203" s="38"/>
      <c r="BQH203" s="38"/>
      <c r="BQI203" s="38"/>
      <c r="BQJ203" s="38"/>
      <c r="BQK203" s="38"/>
      <c r="BQL203" s="38"/>
      <c r="BQM203" s="38"/>
      <c r="BQN203" s="38"/>
      <c r="BQO203" s="38"/>
      <c r="BQP203" s="38"/>
      <c r="BQQ203" s="38"/>
      <c r="BQR203" s="38"/>
      <c r="BQS203" s="38"/>
      <c r="BQT203" s="38"/>
      <c r="BQU203" s="38"/>
      <c r="BQV203" s="38"/>
      <c r="BQW203" s="38"/>
      <c r="BQX203" s="38"/>
      <c r="BQY203" s="38"/>
      <c r="BQZ203" s="38"/>
      <c r="BRA203" s="38"/>
      <c r="BRB203" s="38"/>
      <c r="BRC203" s="38"/>
      <c r="BRD203" s="38"/>
      <c r="BRE203" s="38"/>
      <c r="BRF203" s="38"/>
      <c r="BRG203" s="38"/>
      <c r="BRH203" s="38"/>
      <c r="BRI203" s="38"/>
      <c r="BRJ203" s="38"/>
      <c r="BRK203" s="38"/>
      <c r="BRL203" s="38"/>
      <c r="BRM203" s="38"/>
      <c r="BRN203" s="38"/>
      <c r="BRO203" s="38"/>
      <c r="BRP203" s="38"/>
      <c r="BRQ203" s="38"/>
      <c r="BRR203" s="38"/>
      <c r="BRS203" s="38"/>
      <c r="BRT203" s="38"/>
      <c r="BRU203" s="38"/>
      <c r="BRV203" s="38"/>
      <c r="BRW203" s="38"/>
      <c r="BRX203" s="38"/>
      <c r="BRY203" s="38"/>
      <c r="BRZ203" s="38"/>
      <c r="BSA203" s="38"/>
      <c r="BSB203" s="38"/>
      <c r="BSC203" s="38"/>
      <c r="BSD203" s="38"/>
      <c r="BSE203" s="38"/>
      <c r="BSF203" s="38"/>
      <c r="BSG203" s="38"/>
      <c r="BSH203" s="38"/>
      <c r="BSI203" s="38"/>
      <c r="BSJ203" s="38"/>
      <c r="BSK203" s="38"/>
      <c r="BSL203" s="38"/>
      <c r="BSM203" s="38"/>
      <c r="BSN203" s="38"/>
      <c r="BSO203" s="38"/>
      <c r="BSP203" s="38"/>
      <c r="BSQ203" s="38"/>
      <c r="BSR203" s="38"/>
      <c r="BSS203" s="38"/>
      <c r="BST203" s="38"/>
      <c r="BSU203" s="38"/>
      <c r="BSV203" s="38"/>
      <c r="BSW203" s="38"/>
      <c r="BSX203" s="38"/>
      <c r="BSY203" s="38"/>
      <c r="BSZ203" s="38"/>
      <c r="BTA203" s="38"/>
      <c r="BTB203" s="38"/>
      <c r="BTC203" s="38"/>
      <c r="BTD203" s="38"/>
      <c r="BTE203" s="38"/>
      <c r="BTF203" s="38"/>
      <c r="BTG203" s="38"/>
      <c r="BTH203" s="38"/>
      <c r="BTI203" s="38"/>
      <c r="BTJ203" s="38"/>
      <c r="BTK203" s="38"/>
      <c r="BTL203" s="38"/>
      <c r="BTM203" s="38"/>
      <c r="BTN203" s="38"/>
      <c r="BTO203" s="38"/>
      <c r="BTP203" s="38"/>
      <c r="BTQ203" s="38"/>
      <c r="BTR203" s="38"/>
      <c r="BTS203" s="38"/>
      <c r="BTT203" s="38"/>
      <c r="BTU203" s="38"/>
      <c r="BTV203" s="38"/>
      <c r="BTW203" s="38"/>
      <c r="BTX203" s="38"/>
      <c r="BTY203" s="38"/>
      <c r="BTZ203" s="38"/>
      <c r="BUA203" s="38"/>
      <c r="BUB203" s="38"/>
      <c r="BUC203" s="38"/>
      <c r="BUD203" s="38"/>
      <c r="BUE203" s="38"/>
      <c r="BUF203" s="38"/>
      <c r="BUG203" s="38"/>
      <c r="BUH203" s="38"/>
      <c r="BUI203" s="38"/>
      <c r="BUJ203" s="38"/>
      <c r="BUK203" s="38"/>
      <c r="BUL203" s="38"/>
      <c r="BUM203" s="38"/>
      <c r="BUN203" s="38"/>
      <c r="BUO203" s="38"/>
      <c r="BUP203" s="38"/>
      <c r="BUQ203" s="38"/>
      <c r="BUR203" s="38"/>
      <c r="BUS203" s="38"/>
      <c r="BUT203" s="38"/>
      <c r="BUU203" s="38"/>
      <c r="BUV203" s="38"/>
      <c r="BUW203" s="38"/>
      <c r="BUX203" s="38"/>
      <c r="BUY203" s="38"/>
      <c r="BUZ203" s="38"/>
      <c r="BVA203" s="38"/>
      <c r="BVB203" s="38"/>
      <c r="BVC203" s="38"/>
      <c r="BVD203" s="38"/>
      <c r="BVE203" s="38"/>
      <c r="BVF203" s="38"/>
      <c r="BVG203" s="38"/>
      <c r="BVH203" s="38"/>
      <c r="BVI203" s="38"/>
      <c r="BVJ203" s="38"/>
      <c r="BVK203" s="38"/>
      <c r="BVL203" s="38"/>
      <c r="BVM203" s="38"/>
      <c r="BVN203" s="38"/>
      <c r="BVO203" s="38"/>
      <c r="BVP203" s="38"/>
      <c r="BVQ203" s="38"/>
      <c r="BVR203" s="38"/>
      <c r="BVS203" s="38"/>
      <c r="BVT203" s="38"/>
      <c r="BVU203" s="38"/>
      <c r="BVV203" s="38"/>
      <c r="BVW203" s="38"/>
      <c r="BVX203" s="38"/>
      <c r="BVY203" s="38"/>
      <c r="BVZ203" s="38"/>
      <c r="BWA203" s="38"/>
      <c r="BWB203" s="38"/>
      <c r="BWC203" s="38"/>
      <c r="BWD203" s="38"/>
      <c r="BWE203" s="38"/>
      <c r="BWF203" s="38"/>
      <c r="BWG203" s="38"/>
      <c r="BWH203" s="38"/>
      <c r="BWI203" s="38"/>
      <c r="BWJ203" s="38"/>
      <c r="BWK203" s="38"/>
      <c r="BWL203" s="38"/>
      <c r="BWM203" s="38"/>
      <c r="BWN203" s="38"/>
      <c r="BWO203" s="38"/>
      <c r="BWP203" s="38"/>
      <c r="BWQ203" s="38"/>
      <c r="BWR203" s="38"/>
      <c r="BWS203" s="38"/>
      <c r="BWT203" s="38"/>
      <c r="BWU203" s="38"/>
      <c r="BWV203" s="38"/>
      <c r="BWW203" s="38"/>
      <c r="BWX203" s="38"/>
      <c r="BWY203" s="38"/>
      <c r="BWZ203" s="38"/>
      <c r="BXA203" s="38"/>
      <c r="BXB203" s="38"/>
      <c r="BXC203" s="38"/>
      <c r="BXD203" s="38"/>
      <c r="BXE203" s="38"/>
      <c r="BXF203" s="38"/>
      <c r="BXG203" s="38"/>
      <c r="BXH203" s="38"/>
      <c r="BXI203" s="38"/>
      <c r="BXJ203" s="38"/>
      <c r="BXK203" s="38"/>
      <c r="BXL203" s="38"/>
      <c r="BXM203" s="38"/>
      <c r="BXN203" s="38"/>
      <c r="BXO203" s="38"/>
      <c r="BXP203" s="38"/>
      <c r="BXQ203" s="38"/>
      <c r="BXR203" s="38"/>
      <c r="BXS203" s="38"/>
      <c r="BXT203" s="38"/>
      <c r="BXU203" s="38"/>
      <c r="BXV203" s="38"/>
      <c r="BXW203" s="38"/>
      <c r="BXX203" s="38"/>
      <c r="BXY203" s="38"/>
      <c r="BXZ203" s="38"/>
      <c r="BYA203" s="38"/>
      <c r="BYB203" s="38"/>
      <c r="BYC203" s="38"/>
      <c r="BYD203" s="38"/>
      <c r="BYE203" s="38"/>
      <c r="BYF203" s="38"/>
      <c r="BYG203" s="38"/>
      <c r="BYH203" s="38"/>
      <c r="BYI203" s="38"/>
      <c r="BYJ203" s="38"/>
      <c r="BYK203" s="38"/>
      <c r="BYL203" s="38"/>
      <c r="BYM203" s="38"/>
      <c r="BYN203" s="38"/>
      <c r="BYO203" s="38"/>
      <c r="BYP203" s="38"/>
      <c r="BYQ203" s="38"/>
      <c r="BYR203" s="38"/>
      <c r="BYS203" s="38"/>
      <c r="BYT203" s="38"/>
      <c r="BYU203" s="38"/>
      <c r="BYV203" s="38"/>
      <c r="BYW203" s="38"/>
      <c r="BYX203" s="38"/>
      <c r="BYY203" s="38"/>
      <c r="BYZ203" s="38"/>
      <c r="BZA203" s="38"/>
      <c r="BZB203" s="38"/>
      <c r="BZC203" s="38"/>
      <c r="BZD203" s="38"/>
      <c r="BZE203" s="38"/>
      <c r="BZF203" s="38"/>
      <c r="BZG203" s="38"/>
      <c r="BZH203" s="38"/>
      <c r="BZI203" s="38"/>
      <c r="BZJ203" s="38"/>
      <c r="BZK203" s="38"/>
      <c r="BZL203" s="38"/>
      <c r="BZM203" s="38"/>
      <c r="BZN203" s="38"/>
      <c r="BZO203" s="38"/>
      <c r="BZP203" s="38"/>
      <c r="BZQ203" s="38"/>
      <c r="BZR203" s="38"/>
      <c r="BZS203" s="38"/>
      <c r="BZT203" s="38"/>
      <c r="BZU203" s="38"/>
      <c r="BZV203" s="38"/>
      <c r="BZW203" s="38"/>
      <c r="BZX203" s="38"/>
      <c r="BZY203" s="38"/>
      <c r="BZZ203" s="38"/>
      <c r="CAA203" s="38"/>
      <c r="CAB203" s="38"/>
      <c r="CAC203" s="38"/>
      <c r="CAD203" s="38"/>
      <c r="CAE203" s="38"/>
      <c r="CAF203" s="38"/>
      <c r="CAG203" s="38"/>
      <c r="CAH203" s="38"/>
      <c r="CAI203" s="38"/>
      <c r="CAJ203" s="38"/>
      <c r="CAK203" s="38"/>
      <c r="CAL203" s="38"/>
      <c r="CAM203" s="38"/>
      <c r="CAN203" s="38"/>
      <c r="CAO203" s="38"/>
      <c r="CAP203" s="38"/>
      <c r="CAQ203" s="38"/>
      <c r="CAR203" s="38"/>
      <c r="CAS203" s="38"/>
      <c r="CAT203" s="38"/>
      <c r="CAU203" s="38"/>
      <c r="CAV203" s="38"/>
      <c r="CAW203" s="38"/>
      <c r="CAX203" s="38"/>
      <c r="CAY203" s="38"/>
      <c r="CAZ203" s="38"/>
      <c r="CBA203" s="38"/>
      <c r="CBB203" s="38"/>
      <c r="CBC203" s="38"/>
      <c r="CBD203" s="38"/>
      <c r="CBE203" s="38"/>
      <c r="CBF203" s="38"/>
      <c r="CBG203" s="38"/>
      <c r="CBH203" s="38"/>
      <c r="CBI203" s="38"/>
      <c r="CBJ203" s="38"/>
      <c r="CBK203" s="38"/>
      <c r="CBL203" s="38"/>
      <c r="CBM203" s="38"/>
      <c r="CBN203" s="38"/>
      <c r="CBO203" s="38"/>
      <c r="CBP203" s="38"/>
      <c r="CBQ203" s="38"/>
      <c r="CBR203" s="38"/>
      <c r="CBS203" s="38"/>
      <c r="CBT203" s="38"/>
      <c r="CBU203" s="38"/>
      <c r="CBV203" s="38"/>
      <c r="CBW203" s="38"/>
      <c r="CBX203" s="38"/>
      <c r="CBY203" s="38"/>
      <c r="CBZ203" s="38"/>
      <c r="CCA203" s="38"/>
      <c r="CCB203" s="38"/>
      <c r="CCC203" s="38"/>
      <c r="CCD203" s="38"/>
      <c r="CCE203" s="38"/>
      <c r="CCF203" s="38"/>
      <c r="CCG203" s="38"/>
      <c r="CCH203" s="38"/>
      <c r="CCI203" s="38"/>
      <c r="CCJ203" s="38"/>
      <c r="CCK203" s="38"/>
      <c r="CCL203" s="38"/>
      <c r="CCM203" s="38"/>
      <c r="CCN203" s="38"/>
      <c r="CCO203" s="38"/>
      <c r="CCP203" s="38"/>
      <c r="CCQ203" s="38"/>
      <c r="CCR203" s="38"/>
      <c r="CCS203" s="38"/>
      <c r="CCT203" s="38"/>
      <c r="CCU203" s="38"/>
      <c r="CCV203" s="38"/>
      <c r="CCW203" s="38"/>
      <c r="CCX203" s="38"/>
      <c r="CCY203" s="38"/>
      <c r="CCZ203" s="38"/>
      <c r="CDA203" s="38"/>
      <c r="CDB203" s="38"/>
      <c r="CDC203" s="38"/>
      <c r="CDD203" s="38"/>
      <c r="CDE203" s="38"/>
      <c r="CDF203" s="38"/>
      <c r="CDG203" s="38"/>
      <c r="CDH203" s="38"/>
      <c r="CDI203" s="38"/>
      <c r="CDJ203" s="38"/>
      <c r="CDK203" s="38"/>
      <c r="CDL203" s="38"/>
      <c r="CDM203" s="38"/>
      <c r="CDN203" s="38"/>
      <c r="CDO203" s="38"/>
      <c r="CDP203" s="38"/>
      <c r="CDQ203" s="38"/>
      <c r="CDR203" s="38"/>
      <c r="CDS203" s="38"/>
      <c r="CDT203" s="38"/>
      <c r="CDU203" s="38"/>
      <c r="CDV203" s="38"/>
      <c r="CDW203" s="38"/>
      <c r="CDX203" s="38"/>
      <c r="CDY203" s="38"/>
      <c r="CDZ203" s="38"/>
      <c r="CEA203" s="38"/>
      <c r="CEB203" s="38"/>
      <c r="CEC203" s="38"/>
      <c r="CED203" s="38"/>
      <c r="CEE203" s="38"/>
      <c r="CEF203" s="38"/>
      <c r="CEG203" s="38"/>
      <c r="CEH203" s="38"/>
      <c r="CEI203" s="38"/>
      <c r="CEJ203" s="38"/>
      <c r="CEK203" s="38"/>
      <c r="CEL203" s="38"/>
      <c r="CEM203" s="38"/>
      <c r="CEN203" s="38"/>
      <c r="CEO203" s="38"/>
      <c r="CEP203" s="38"/>
      <c r="CEQ203" s="38"/>
      <c r="CER203" s="38"/>
      <c r="CES203" s="38"/>
      <c r="CET203" s="38"/>
      <c r="CEU203" s="38"/>
      <c r="CEV203" s="38"/>
      <c r="CEW203" s="38"/>
      <c r="CEX203" s="38"/>
      <c r="CEY203" s="38"/>
      <c r="CEZ203" s="38"/>
      <c r="CFA203" s="38"/>
      <c r="CFB203" s="38"/>
      <c r="CFC203" s="38"/>
      <c r="CFD203" s="38"/>
      <c r="CFE203" s="38"/>
      <c r="CFF203" s="38"/>
      <c r="CFG203" s="38"/>
      <c r="CFH203" s="38"/>
      <c r="CFI203" s="38"/>
      <c r="CFJ203" s="38"/>
      <c r="CFK203" s="38"/>
      <c r="CFL203" s="38"/>
      <c r="CFM203" s="38"/>
      <c r="CFN203" s="38"/>
      <c r="CFO203" s="38"/>
      <c r="CFP203" s="38"/>
      <c r="CFQ203" s="38"/>
      <c r="CFR203" s="38"/>
      <c r="CFS203" s="38"/>
      <c r="CFT203" s="38"/>
      <c r="CFU203" s="38"/>
      <c r="CFV203" s="38"/>
      <c r="CFW203" s="38"/>
      <c r="CFX203" s="38"/>
      <c r="CFY203" s="38"/>
      <c r="CFZ203" s="38"/>
      <c r="CGA203" s="38"/>
      <c r="CGB203" s="38"/>
      <c r="CGC203" s="38"/>
      <c r="CGD203" s="38"/>
      <c r="CGE203" s="38"/>
      <c r="CGF203" s="38"/>
      <c r="CGG203" s="38"/>
      <c r="CGH203" s="38"/>
      <c r="CGI203" s="38"/>
      <c r="CGJ203" s="38"/>
      <c r="CGK203" s="38"/>
      <c r="CGL203" s="38"/>
      <c r="CGM203" s="38"/>
      <c r="CGN203" s="38"/>
      <c r="CGO203" s="38"/>
      <c r="CGP203" s="38"/>
      <c r="CGQ203" s="38"/>
      <c r="CGR203" s="38"/>
      <c r="CGS203" s="38"/>
      <c r="CGT203" s="38"/>
      <c r="CGU203" s="38"/>
      <c r="CGV203" s="38"/>
      <c r="CGW203" s="38"/>
      <c r="CGX203" s="38"/>
      <c r="CGY203" s="38"/>
      <c r="CGZ203" s="38"/>
      <c r="CHA203" s="38"/>
      <c r="CHB203" s="38"/>
      <c r="CHC203" s="38"/>
      <c r="CHD203" s="38"/>
      <c r="CHE203" s="38"/>
      <c r="CHF203" s="38"/>
      <c r="CHG203" s="38"/>
      <c r="CHH203" s="38"/>
      <c r="CHI203" s="38"/>
      <c r="CHJ203" s="38"/>
      <c r="CHK203" s="38"/>
      <c r="CHL203" s="38"/>
      <c r="CHM203" s="38"/>
      <c r="CHN203" s="38"/>
      <c r="CHO203" s="38"/>
      <c r="CHP203" s="38"/>
      <c r="CHQ203" s="38"/>
      <c r="CHR203" s="38"/>
      <c r="CHS203" s="38"/>
      <c r="CHT203" s="38"/>
      <c r="CHU203" s="38"/>
      <c r="CHV203" s="38"/>
      <c r="CHW203" s="38"/>
      <c r="CHX203" s="38"/>
      <c r="CHY203" s="38"/>
      <c r="CHZ203" s="38"/>
      <c r="CIA203" s="38"/>
      <c r="CIB203" s="38"/>
      <c r="CIC203" s="38"/>
      <c r="CID203" s="38"/>
      <c r="CIE203" s="38"/>
      <c r="CIF203" s="38"/>
      <c r="CIG203" s="38"/>
      <c r="CIH203" s="38"/>
      <c r="CII203" s="38"/>
      <c r="CIJ203" s="38"/>
      <c r="CIK203" s="38"/>
      <c r="CIL203" s="38"/>
      <c r="CIM203" s="38"/>
      <c r="CIN203" s="38"/>
      <c r="CIO203" s="38"/>
      <c r="CIP203" s="38"/>
      <c r="CIQ203" s="38"/>
      <c r="CIR203" s="38"/>
      <c r="CIS203" s="38"/>
      <c r="CIT203" s="38"/>
      <c r="CIU203" s="38"/>
      <c r="CIV203" s="38"/>
      <c r="CIW203" s="38"/>
      <c r="CIX203" s="38"/>
      <c r="CIY203" s="38"/>
      <c r="CIZ203" s="38"/>
      <c r="CJA203" s="38"/>
      <c r="CJB203" s="38"/>
      <c r="CJC203" s="38"/>
      <c r="CJD203" s="38"/>
      <c r="CJE203" s="38"/>
      <c r="CJF203" s="38"/>
      <c r="CJG203" s="38"/>
      <c r="CJH203" s="38"/>
      <c r="CJI203" s="38"/>
      <c r="CJJ203" s="38"/>
      <c r="CJK203" s="38"/>
      <c r="CJL203" s="38"/>
      <c r="CJM203" s="38"/>
      <c r="CJN203" s="38"/>
      <c r="CJO203" s="38"/>
      <c r="CJP203" s="38"/>
      <c r="CJQ203" s="38"/>
      <c r="CJR203" s="38"/>
      <c r="CJS203" s="38"/>
      <c r="CJT203" s="38"/>
      <c r="CJU203" s="38"/>
      <c r="CJV203" s="38"/>
      <c r="CJW203" s="38"/>
      <c r="CJX203" s="38"/>
      <c r="CJY203" s="38"/>
      <c r="CJZ203" s="38"/>
      <c r="CKA203" s="38"/>
      <c r="CKB203" s="38"/>
      <c r="CKC203" s="38"/>
      <c r="CKD203" s="38"/>
      <c r="CKE203" s="38"/>
      <c r="CKF203" s="38"/>
      <c r="CKG203" s="38"/>
      <c r="CKH203" s="38"/>
      <c r="CKI203" s="38"/>
      <c r="CKJ203" s="38"/>
      <c r="CKK203" s="38"/>
      <c r="CKL203" s="38"/>
      <c r="CKM203" s="38"/>
      <c r="CKN203" s="38"/>
      <c r="CKO203" s="38"/>
      <c r="CKP203" s="38"/>
      <c r="CKQ203" s="38"/>
      <c r="CKR203" s="38"/>
      <c r="CKS203" s="38"/>
      <c r="CKT203" s="38"/>
      <c r="CKU203" s="38"/>
      <c r="CKV203" s="38"/>
      <c r="CKW203" s="38"/>
      <c r="CKX203" s="38"/>
      <c r="CKY203" s="38"/>
      <c r="CKZ203" s="38"/>
      <c r="CLA203" s="38"/>
      <c r="CLB203" s="38"/>
      <c r="CLC203" s="38"/>
      <c r="CLD203" s="38"/>
      <c r="CLE203" s="38"/>
      <c r="CLF203" s="38"/>
      <c r="CLG203" s="38"/>
      <c r="CLH203" s="38"/>
      <c r="CLI203" s="38"/>
      <c r="CLJ203" s="38"/>
      <c r="CLK203" s="38"/>
      <c r="CLL203" s="38"/>
      <c r="CLM203" s="38"/>
      <c r="CLN203" s="38"/>
      <c r="CLO203" s="38"/>
      <c r="CLP203" s="38"/>
      <c r="CLQ203" s="38"/>
      <c r="CLR203" s="38"/>
      <c r="CLS203" s="38"/>
      <c r="CLT203" s="38"/>
      <c r="CLU203" s="38"/>
      <c r="CLV203" s="38"/>
      <c r="CLW203" s="38"/>
      <c r="CLX203" s="38"/>
      <c r="CLY203" s="38"/>
      <c r="CLZ203" s="38"/>
      <c r="CMA203" s="38"/>
      <c r="CMB203" s="38"/>
      <c r="CMC203" s="38"/>
      <c r="CMD203" s="38"/>
      <c r="CME203" s="38"/>
      <c r="CMF203" s="38"/>
      <c r="CMG203" s="38"/>
      <c r="CMH203" s="38"/>
      <c r="CMI203" s="38"/>
      <c r="CMJ203" s="38"/>
      <c r="CMK203" s="38"/>
      <c r="CML203" s="38"/>
      <c r="CMM203" s="38"/>
      <c r="CMN203" s="38"/>
      <c r="CMO203" s="38"/>
      <c r="CMP203" s="38"/>
      <c r="CMQ203" s="38"/>
      <c r="CMR203" s="38"/>
      <c r="CMS203" s="38"/>
      <c r="CMT203" s="38"/>
      <c r="CMU203" s="38"/>
      <c r="CMV203" s="38"/>
      <c r="CMW203" s="38"/>
      <c r="CMX203" s="38"/>
      <c r="CMY203" s="38"/>
      <c r="CMZ203" s="38"/>
      <c r="CNA203" s="38"/>
      <c r="CNB203" s="38"/>
      <c r="CNC203" s="38"/>
      <c r="CND203" s="38"/>
      <c r="CNE203" s="38"/>
      <c r="CNF203" s="38"/>
      <c r="CNG203" s="38"/>
      <c r="CNH203" s="38"/>
      <c r="CNI203" s="38"/>
      <c r="CNJ203" s="38"/>
      <c r="CNK203" s="38"/>
      <c r="CNL203" s="38"/>
      <c r="CNM203" s="38"/>
      <c r="CNN203" s="38"/>
      <c r="CNO203" s="38"/>
      <c r="CNP203" s="38"/>
      <c r="CNQ203" s="38"/>
      <c r="CNR203" s="38"/>
      <c r="CNS203" s="38"/>
      <c r="CNT203" s="38"/>
      <c r="CNU203" s="38"/>
      <c r="CNV203" s="38"/>
      <c r="CNW203" s="38"/>
      <c r="CNX203" s="38"/>
      <c r="CNY203" s="38"/>
      <c r="CNZ203" s="38"/>
      <c r="COA203" s="38"/>
      <c r="COB203" s="38"/>
      <c r="COC203" s="38"/>
      <c r="COD203" s="38"/>
      <c r="COE203" s="38"/>
      <c r="COF203" s="38"/>
      <c r="COG203" s="38"/>
      <c r="COH203" s="38"/>
      <c r="COI203" s="38"/>
      <c r="COJ203" s="38"/>
      <c r="COK203" s="38"/>
      <c r="COL203" s="38"/>
      <c r="COM203" s="38"/>
      <c r="CON203" s="38"/>
      <c r="COO203" s="38"/>
      <c r="COP203" s="38"/>
      <c r="COQ203" s="38"/>
      <c r="COR203" s="38"/>
      <c r="COS203" s="38"/>
      <c r="COT203" s="38"/>
      <c r="COU203" s="38"/>
      <c r="COV203" s="38"/>
      <c r="COW203" s="38"/>
      <c r="COX203" s="38"/>
      <c r="COY203" s="38"/>
      <c r="COZ203" s="38"/>
      <c r="CPA203" s="38"/>
      <c r="CPB203" s="38"/>
      <c r="CPC203" s="38"/>
      <c r="CPD203" s="38"/>
      <c r="CPE203" s="38"/>
      <c r="CPF203" s="38"/>
      <c r="CPG203" s="38"/>
      <c r="CPH203" s="38"/>
      <c r="CPI203" s="38"/>
      <c r="CPJ203" s="38"/>
      <c r="CPK203" s="38"/>
      <c r="CPL203" s="38"/>
      <c r="CPM203" s="38"/>
      <c r="CPN203" s="38"/>
      <c r="CPO203" s="38"/>
      <c r="CPP203" s="38"/>
      <c r="CPQ203" s="38"/>
      <c r="CPR203" s="38"/>
      <c r="CPS203" s="38"/>
      <c r="CPT203" s="38"/>
      <c r="CPU203" s="38"/>
      <c r="CPV203" s="38"/>
      <c r="CPW203" s="38"/>
      <c r="CPX203" s="38"/>
      <c r="CPY203" s="38"/>
      <c r="CPZ203" s="38"/>
      <c r="CQA203" s="38"/>
      <c r="CQB203" s="38"/>
      <c r="CQC203" s="38"/>
      <c r="CQD203" s="38"/>
      <c r="CQE203" s="38"/>
      <c r="CQF203" s="38"/>
      <c r="CQG203" s="38"/>
      <c r="CQH203" s="38"/>
      <c r="CQI203" s="38"/>
      <c r="CQJ203" s="38"/>
      <c r="CQK203" s="38"/>
      <c r="CQL203" s="38"/>
      <c r="CQM203" s="38"/>
      <c r="CQN203" s="38"/>
      <c r="CQO203" s="38"/>
      <c r="CQP203" s="38"/>
      <c r="CQQ203" s="38"/>
      <c r="CQR203" s="38"/>
      <c r="CQS203" s="38"/>
      <c r="CQT203" s="38"/>
      <c r="CQU203" s="38"/>
      <c r="CQV203" s="38"/>
      <c r="CQW203" s="38"/>
      <c r="CQX203" s="38"/>
      <c r="CQY203" s="38"/>
      <c r="CQZ203" s="38"/>
      <c r="CRA203" s="38"/>
      <c r="CRB203" s="38"/>
      <c r="CRC203" s="38"/>
      <c r="CRD203" s="38"/>
      <c r="CRE203" s="38"/>
      <c r="CRF203" s="38"/>
      <c r="CRG203" s="38"/>
      <c r="CRH203" s="38"/>
      <c r="CRI203" s="38"/>
      <c r="CRJ203" s="38"/>
      <c r="CRK203" s="38"/>
      <c r="CRL203" s="38"/>
      <c r="CRM203" s="38"/>
      <c r="CRN203" s="38"/>
      <c r="CRO203" s="38"/>
      <c r="CRP203" s="38"/>
      <c r="CRQ203" s="38"/>
      <c r="CRR203" s="38"/>
      <c r="CRS203" s="38"/>
      <c r="CRT203" s="38"/>
      <c r="CRU203" s="38"/>
      <c r="CRV203" s="38"/>
      <c r="CRW203" s="38"/>
      <c r="CRX203" s="38"/>
      <c r="CRY203" s="38"/>
      <c r="CRZ203" s="38"/>
      <c r="CSA203" s="38"/>
      <c r="CSB203" s="38"/>
      <c r="CSC203" s="38"/>
      <c r="CSD203" s="38"/>
      <c r="CSE203" s="38"/>
      <c r="CSF203" s="38"/>
      <c r="CSG203" s="38"/>
      <c r="CSH203" s="38"/>
      <c r="CSI203" s="38"/>
      <c r="CSJ203" s="38"/>
      <c r="CSK203" s="38"/>
      <c r="CSL203" s="38"/>
      <c r="CSM203" s="38"/>
      <c r="CSN203" s="38"/>
      <c r="CSO203" s="38"/>
      <c r="CSP203" s="38"/>
      <c r="CSQ203" s="38"/>
      <c r="CSR203" s="38"/>
      <c r="CSS203" s="38"/>
      <c r="CST203" s="38"/>
      <c r="CSU203" s="38"/>
      <c r="CSV203" s="38"/>
      <c r="CSW203" s="38"/>
      <c r="CSX203" s="38"/>
      <c r="CSY203" s="38"/>
      <c r="CSZ203" s="38"/>
      <c r="CTA203" s="38"/>
      <c r="CTB203" s="38"/>
      <c r="CTC203" s="38"/>
      <c r="CTD203" s="38"/>
      <c r="CTE203" s="38"/>
      <c r="CTF203" s="38"/>
      <c r="CTG203" s="38"/>
      <c r="CTH203" s="38"/>
      <c r="CTI203" s="38"/>
      <c r="CTJ203" s="38"/>
      <c r="CTK203" s="38"/>
      <c r="CTL203" s="38"/>
      <c r="CTM203" s="38"/>
      <c r="CTN203" s="38"/>
      <c r="CTO203" s="38"/>
      <c r="CTP203" s="38"/>
      <c r="CTQ203" s="38"/>
      <c r="CTR203" s="38"/>
      <c r="CTS203" s="38"/>
      <c r="CTT203" s="38"/>
      <c r="CTU203" s="38"/>
      <c r="CTV203" s="38"/>
      <c r="CTW203" s="38"/>
      <c r="CTX203" s="38"/>
      <c r="CTY203" s="38"/>
      <c r="CTZ203" s="38"/>
      <c r="CUA203" s="38"/>
      <c r="CUB203" s="38"/>
      <c r="CUC203" s="38"/>
      <c r="CUD203" s="38"/>
      <c r="CUE203" s="38"/>
      <c r="CUF203" s="38"/>
      <c r="CUG203" s="38"/>
      <c r="CUH203" s="38"/>
      <c r="CUI203" s="38"/>
      <c r="CUJ203" s="38"/>
      <c r="CUK203" s="38"/>
      <c r="CUL203" s="38"/>
      <c r="CUM203" s="38"/>
      <c r="CUN203" s="38"/>
      <c r="CUO203" s="38"/>
      <c r="CUP203" s="38"/>
      <c r="CUQ203" s="38"/>
      <c r="CUR203" s="38"/>
      <c r="CUS203" s="38"/>
      <c r="CUT203" s="38"/>
      <c r="CUU203" s="38"/>
      <c r="CUV203" s="38"/>
      <c r="CUW203" s="38"/>
      <c r="CUX203" s="38"/>
      <c r="CUY203" s="38"/>
      <c r="CUZ203" s="38"/>
      <c r="CVA203" s="38"/>
      <c r="CVB203" s="38"/>
      <c r="CVC203" s="38"/>
      <c r="CVD203" s="38"/>
      <c r="CVE203" s="38"/>
      <c r="CVF203" s="38"/>
      <c r="CVG203" s="38"/>
      <c r="CVH203" s="38"/>
      <c r="CVI203" s="38"/>
      <c r="CVJ203" s="38"/>
      <c r="CVK203" s="38"/>
      <c r="CVL203" s="38"/>
      <c r="CVM203" s="38"/>
      <c r="CVN203" s="38"/>
      <c r="CVO203" s="38"/>
      <c r="CVP203" s="38"/>
      <c r="CVQ203" s="38"/>
      <c r="CVR203" s="38"/>
      <c r="CVS203" s="38"/>
      <c r="CVT203" s="38"/>
      <c r="CVU203" s="38"/>
      <c r="CVV203" s="38"/>
      <c r="CVW203" s="38"/>
      <c r="CVX203" s="38"/>
      <c r="CVY203" s="38"/>
      <c r="CVZ203" s="38"/>
      <c r="CWA203" s="38"/>
      <c r="CWB203" s="38"/>
      <c r="CWC203" s="38"/>
      <c r="CWD203" s="38"/>
      <c r="CWE203" s="38"/>
      <c r="CWF203" s="38"/>
      <c r="CWG203" s="38"/>
      <c r="CWH203" s="38"/>
      <c r="CWI203" s="38"/>
      <c r="CWJ203" s="38"/>
      <c r="CWK203" s="38"/>
      <c r="CWL203" s="38"/>
      <c r="CWM203" s="38"/>
      <c r="CWN203" s="38"/>
      <c r="CWO203" s="38"/>
      <c r="CWP203" s="38"/>
      <c r="CWQ203" s="38"/>
      <c r="CWR203" s="38"/>
      <c r="CWS203" s="38"/>
      <c r="CWT203" s="38"/>
      <c r="CWU203" s="38"/>
      <c r="CWV203" s="38"/>
      <c r="CWW203" s="38"/>
      <c r="CWX203" s="38"/>
      <c r="CWY203" s="38"/>
      <c r="CWZ203" s="38"/>
      <c r="CXA203" s="38"/>
      <c r="CXB203" s="38"/>
      <c r="CXC203" s="38"/>
      <c r="CXD203" s="38"/>
      <c r="CXE203" s="38"/>
      <c r="CXF203" s="38"/>
      <c r="CXG203" s="38"/>
      <c r="CXH203" s="38"/>
      <c r="CXI203" s="38"/>
      <c r="CXJ203" s="38"/>
      <c r="CXK203" s="38"/>
      <c r="CXL203" s="38"/>
      <c r="CXM203" s="38"/>
      <c r="CXN203" s="38"/>
      <c r="CXO203" s="38"/>
      <c r="CXP203" s="38"/>
      <c r="CXQ203" s="38"/>
      <c r="CXR203" s="38"/>
      <c r="CXS203" s="38"/>
      <c r="CXT203" s="38"/>
      <c r="CXU203" s="38"/>
      <c r="CXV203" s="38"/>
      <c r="CXW203" s="38"/>
      <c r="CXX203" s="38"/>
      <c r="CXY203" s="38"/>
      <c r="CXZ203" s="38"/>
      <c r="CYA203" s="38"/>
      <c r="CYB203" s="38"/>
      <c r="CYC203" s="38"/>
      <c r="CYD203" s="38"/>
      <c r="CYE203" s="38"/>
      <c r="CYF203" s="38"/>
      <c r="CYG203" s="38"/>
      <c r="CYH203" s="38"/>
      <c r="CYI203" s="38"/>
      <c r="CYJ203" s="38"/>
      <c r="CYK203" s="38"/>
      <c r="CYL203" s="38"/>
      <c r="CYM203" s="38"/>
      <c r="CYN203" s="38"/>
      <c r="CYO203" s="38"/>
      <c r="CYP203" s="38"/>
      <c r="CYQ203" s="38"/>
      <c r="CYR203" s="38"/>
      <c r="CYS203" s="38"/>
      <c r="CYT203" s="38"/>
      <c r="CYU203" s="38"/>
      <c r="CYV203" s="38"/>
      <c r="CYW203" s="38"/>
      <c r="CYX203" s="38"/>
      <c r="CYY203" s="38"/>
      <c r="CYZ203" s="38"/>
      <c r="CZA203" s="38"/>
      <c r="CZB203" s="38"/>
      <c r="CZC203" s="38"/>
      <c r="CZD203" s="38"/>
      <c r="CZE203" s="38"/>
      <c r="CZF203" s="38"/>
      <c r="CZG203" s="38"/>
      <c r="CZH203" s="38"/>
      <c r="CZI203" s="38"/>
      <c r="CZJ203" s="38"/>
      <c r="CZK203" s="38"/>
      <c r="CZL203" s="38"/>
      <c r="CZM203" s="38"/>
      <c r="CZN203" s="38"/>
      <c r="CZO203" s="38"/>
      <c r="CZP203" s="38"/>
      <c r="CZQ203" s="38"/>
      <c r="CZR203" s="38"/>
      <c r="CZS203" s="38"/>
      <c r="CZT203" s="38"/>
      <c r="CZU203" s="38"/>
      <c r="CZV203" s="38"/>
      <c r="CZW203" s="38"/>
      <c r="CZX203" s="38"/>
      <c r="CZY203" s="38"/>
      <c r="CZZ203" s="38"/>
      <c r="DAA203" s="38"/>
      <c r="DAB203" s="38"/>
      <c r="DAC203" s="38"/>
      <c r="DAD203" s="38"/>
      <c r="DAE203" s="38"/>
      <c r="DAF203" s="38"/>
      <c r="DAG203" s="38"/>
      <c r="DAH203" s="38"/>
      <c r="DAI203" s="38"/>
      <c r="DAJ203" s="38"/>
      <c r="DAK203" s="38"/>
      <c r="DAL203" s="38"/>
      <c r="DAM203" s="38"/>
      <c r="DAN203" s="38"/>
      <c r="DAO203" s="38"/>
      <c r="DAP203" s="38"/>
      <c r="DAQ203" s="38"/>
      <c r="DAR203" s="38"/>
      <c r="DAS203" s="38"/>
      <c r="DAT203" s="38"/>
      <c r="DAU203" s="38"/>
      <c r="DAV203" s="38"/>
      <c r="DAW203" s="38"/>
      <c r="DAX203" s="38"/>
      <c r="DAY203" s="38"/>
      <c r="DAZ203" s="38"/>
      <c r="DBA203" s="38"/>
      <c r="DBB203" s="38"/>
      <c r="DBC203" s="38"/>
      <c r="DBD203" s="38"/>
      <c r="DBE203" s="38"/>
      <c r="DBF203" s="38"/>
      <c r="DBG203" s="38"/>
      <c r="DBH203" s="38"/>
      <c r="DBI203" s="38"/>
      <c r="DBJ203" s="38"/>
      <c r="DBK203" s="38"/>
      <c r="DBL203" s="38"/>
      <c r="DBM203" s="38"/>
      <c r="DBN203" s="38"/>
      <c r="DBO203" s="38"/>
      <c r="DBP203" s="38"/>
      <c r="DBQ203" s="38"/>
      <c r="DBR203" s="38"/>
      <c r="DBS203" s="38"/>
      <c r="DBT203" s="38"/>
      <c r="DBU203" s="38"/>
      <c r="DBV203" s="38"/>
      <c r="DBW203" s="38"/>
      <c r="DBX203" s="38"/>
      <c r="DBY203" s="38"/>
      <c r="DBZ203" s="38"/>
      <c r="DCA203" s="38"/>
      <c r="DCB203" s="38"/>
      <c r="DCC203" s="38"/>
      <c r="DCD203" s="38"/>
      <c r="DCE203" s="38"/>
      <c r="DCF203" s="38"/>
      <c r="DCG203" s="38"/>
      <c r="DCH203" s="38"/>
      <c r="DCI203" s="38"/>
      <c r="DCJ203" s="38"/>
      <c r="DCK203" s="38"/>
      <c r="DCL203" s="38"/>
      <c r="DCM203" s="38"/>
      <c r="DCN203" s="38"/>
      <c r="DCO203" s="38"/>
      <c r="DCP203" s="38"/>
      <c r="DCQ203" s="38"/>
      <c r="DCR203" s="38"/>
      <c r="DCS203" s="38"/>
      <c r="DCT203" s="38"/>
      <c r="DCU203" s="38"/>
      <c r="DCV203" s="38"/>
      <c r="DCW203" s="38"/>
      <c r="DCX203" s="38"/>
      <c r="DCY203" s="38"/>
      <c r="DCZ203" s="38"/>
      <c r="DDA203" s="38"/>
      <c r="DDB203" s="38"/>
      <c r="DDC203" s="38"/>
      <c r="DDD203" s="38"/>
      <c r="DDE203" s="38"/>
      <c r="DDF203" s="38"/>
      <c r="DDG203" s="38"/>
      <c r="DDH203" s="38"/>
      <c r="DDI203" s="38"/>
      <c r="DDJ203" s="38"/>
      <c r="DDK203" s="38"/>
      <c r="DDL203" s="38"/>
      <c r="DDM203" s="38"/>
      <c r="DDN203" s="38"/>
      <c r="DDO203" s="38"/>
      <c r="DDP203" s="38"/>
      <c r="DDQ203" s="38"/>
      <c r="DDR203" s="38"/>
      <c r="DDS203" s="38"/>
      <c r="DDT203" s="38"/>
      <c r="DDU203" s="38"/>
      <c r="DDV203" s="38"/>
      <c r="DDW203" s="38"/>
      <c r="DDX203" s="38"/>
      <c r="DDY203" s="38"/>
      <c r="DDZ203" s="38"/>
      <c r="DEA203" s="38"/>
      <c r="DEB203" s="38"/>
      <c r="DEC203" s="38"/>
      <c r="DED203" s="38"/>
      <c r="DEE203" s="38"/>
      <c r="DEF203" s="38"/>
      <c r="DEG203" s="38"/>
      <c r="DEH203" s="38"/>
      <c r="DEI203" s="38"/>
      <c r="DEJ203" s="38"/>
      <c r="DEK203" s="38"/>
      <c r="DEL203" s="38"/>
      <c r="DEM203" s="38"/>
      <c r="DEN203" s="38"/>
      <c r="DEO203" s="38"/>
      <c r="DEP203" s="38"/>
      <c r="DEQ203" s="38"/>
      <c r="DER203" s="38"/>
      <c r="DES203" s="38"/>
      <c r="DET203" s="38"/>
      <c r="DEU203" s="38"/>
      <c r="DEV203" s="38"/>
      <c r="DEW203" s="38"/>
      <c r="DEX203" s="38"/>
      <c r="DEY203" s="38"/>
      <c r="DEZ203" s="38"/>
      <c r="DFA203" s="38"/>
      <c r="DFB203" s="38"/>
      <c r="DFC203" s="38"/>
      <c r="DFD203" s="38"/>
      <c r="DFE203" s="38"/>
      <c r="DFF203" s="38"/>
      <c r="DFG203" s="38"/>
      <c r="DFH203" s="38"/>
      <c r="DFI203" s="38"/>
      <c r="DFJ203" s="38"/>
      <c r="DFK203" s="38"/>
      <c r="DFL203" s="38"/>
      <c r="DFM203" s="38"/>
      <c r="DFN203" s="38"/>
      <c r="DFO203" s="38"/>
      <c r="DFP203" s="38"/>
      <c r="DFQ203" s="38"/>
      <c r="DFR203" s="38"/>
      <c r="DFS203" s="38"/>
      <c r="DFT203" s="38"/>
      <c r="DFU203" s="38"/>
      <c r="DFV203" s="38"/>
      <c r="DFW203" s="38"/>
      <c r="DFX203" s="38"/>
      <c r="DFY203" s="38"/>
      <c r="DFZ203" s="38"/>
      <c r="DGA203" s="38"/>
      <c r="DGB203" s="38"/>
      <c r="DGC203" s="38"/>
      <c r="DGD203" s="38"/>
      <c r="DGE203" s="38"/>
      <c r="DGF203" s="38"/>
      <c r="DGG203" s="38"/>
      <c r="DGH203" s="38"/>
      <c r="DGI203" s="38"/>
      <c r="DGJ203" s="38"/>
      <c r="DGK203" s="38"/>
      <c r="DGL203" s="38"/>
      <c r="DGM203" s="38"/>
      <c r="DGN203" s="38"/>
      <c r="DGO203" s="38"/>
      <c r="DGP203" s="38"/>
      <c r="DGQ203" s="38"/>
      <c r="DGR203" s="38"/>
      <c r="DGS203" s="38"/>
      <c r="DGT203" s="38"/>
      <c r="DGU203" s="38"/>
      <c r="DGV203" s="38"/>
      <c r="DGW203" s="38"/>
      <c r="DGX203" s="38"/>
      <c r="DGY203" s="38"/>
      <c r="DGZ203" s="38"/>
      <c r="DHA203" s="38"/>
      <c r="DHB203" s="38"/>
      <c r="DHC203" s="38"/>
      <c r="DHD203" s="38"/>
      <c r="DHE203" s="38"/>
      <c r="DHF203" s="38"/>
      <c r="DHG203" s="38"/>
      <c r="DHH203" s="38"/>
      <c r="DHI203" s="38"/>
      <c r="DHJ203" s="38"/>
      <c r="DHK203" s="38"/>
      <c r="DHL203" s="38"/>
      <c r="DHM203" s="38"/>
      <c r="DHN203" s="38"/>
      <c r="DHO203" s="38"/>
      <c r="DHP203" s="38"/>
      <c r="DHQ203" s="38"/>
      <c r="DHR203" s="38"/>
      <c r="DHS203" s="38"/>
      <c r="DHT203" s="38"/>
      <c r="DHU203" s="38"/>
      <c r="DHV203" s="38"/>
      <c r="DHW203" s="38"/>
      <c r="DHX203" s="38"/>
      <c r="DHY203" s="38"/>
      <c r="DHZ203" s="38"/>
      <c r="DIA203" s="38"/>
      <c r="DIB203" s="38"/>
      <c r="DIC203" s="38"/>
      <c r="DID203" s="38"/>
      <c r="DIE203" s="38"/>
      <c r="DIF203" s="38"/>
      <c r="DIG203" s="38"/>
      <c r="DIH203" s="38"/>
      <c r="DII203" s="38"/>
      <c r="DIJ203" s="38"/>
      <c r="DIK203" s="38"/>
      <c r="DIL203" s="38"/>
      <c r="DIM203" s="38"/>
      <c r="DIN203" s="38"/>
      <c r="DIO203" s="38"/>
      <c r="DIP203" s="38"/>
      <c r="DIQ203" s="38"/>
      <c r="DIR203" s="38"/>
      <c r="DIS203" s="38"/>
      <c r="DIT203" s="38"/>
      <c r="DIU203" s="38"/>
      <c r="DIV203" s="38"/>
      <c r="DIW203" s="38"/>
      <c r="DIX203" s="38"/>
      <c r="DIY203" s="38"/>
      <c r="DIZ203" s="38"/>
      <c r="DJA203" s="38"/>
      <c r="DJB203" s="38"/>
      <c r="DJC203" s="38"/>
      <c r="DJD203" s="38"/>
      <c r="DJE203" s="38"/>
      <c r="DJF203" s="38"/>
      <c r="DJG203" s="38"/>
      <c r="DJH203" s="38"/>
      <c r="DJI203" s="38"/>
      <c r="DJJ203" s="38"/>
      <c r="DJK203" s="38"/>
      <c r="DJL203" s="38"/>
      <c r="DJM203" s="38"/>
      <c r="DJN203" s="38"/>
      <c r="DJO203" s="38"/>
      <c r="DJP203" s="38"/>
      <c r="DJQ203" s="38"/>
      <c r="DJR203" s="38"/>
      <c r="DJS203" s="38"/>
      <c r="DJT203" s="38"/>
      <c r="DJU203" s="38"/>
      <c r="DJV203" s="38"/>
      <c r="DJW203" s="38"/>
      <c r="DJX203" s="38"/>
      <c r="DJY203" s="38"/>
      <c r="DJZ203" s="38"/>
      <c r="DKA203" s="38"/>
      <c r="DKB203" s="38"/>
      <c r="DKC203" s="38"/>
      <c r="DKD203" s="38"/>
      <c r="DKE203" s="38"/>
      <c r="DKF203" s="38"/>
      <c r="DKG203" s="38"/>
      <c r="DKH203" s="38"/>
      <c r="DKI203" s="38"/>
      <c r="DKJ203" s="38"/>
      <c r="DKK203" s="38"/>
      <c r="DKL203" s="38"/>
      <c r="DKM203" s="38"/>
      <c r="DKN203" s="38"/>
      <c r="DKO203" s="38"/>
      <c r="DKP203" s="38"/>
      <c r="DKQ203" s="38"/>
      <c r="DKR203" s="38"/>
      <c r="DKS203" s="38"/>
      <c r="DKT203" s="38"/>
      <c r="DKU203" s="38"/>
      <c r="DKV203" s="38"/>
      <c r="DKW203" s="38"/>
      <c r="DKX203" s="38"/>
      <c r="DKY203" s="38"/>
      <c r="DKZ203" s="38"/>
      <c r="DLA203" s="38"/>
      <c r="DLB203" s="38"/>
      <c r="DLC203" s="38"/>
      <c r="DLD203" s="38"/>
      <c r="DLE203" s="38"/>
      <c r="DLF203" s="38"/>
      <c r="DLG203" s="38"/>
      <c r="DLH203" s="38"/>
      <c r="DLI203" s="38"/>
      <c r="DLJ203" s="38"/>
      <c r="DLK203" s="38"/>
      <c r="DLL203" s="38"/>
      <c r="DLM203" s="38"/>
      <c r="DLN203" s="38"/>
      <c r="DLO203" s="38"/>
      <c r="DLP203" s="38"/>
      <c r="DLQ203" s="38"/>
      <c r="DLR203" s="38"/>
      <c r="DLS203" s="38"/>
      <c r="DLT203" s="38"/>
      <c r="DLU203" s="38"/>
      <c r="DLV203" s="38"/>
      <c r="DLW203" s="38"/>
      <c r="DLX203" s="38"/>
      <c r="DLY203" s="38"/>
      <c r="DLZ203" s="38"/>
      <c r="DMA203" s="38"/>
      <c r="DMB203" s="38"/>
      <c r="DMC203" s="38"/>
      <c r="DMD203" s="38"/>
      <c r="DME203" s="38"/>
      <c r="DMF203" s="38"/>
      <c r="DMG203" s="38"/>
      <c r="DMH203" s="38"/>
      <c r="DMI203" s="38"/>
      <c r="DMJ203" s="38"/>
      <c r="DMK203" s="38"/>
      <c r="DML203" s="38"/>
      <c r="DMM203" s="38"/>
      <c r="DMN203" s="38"/>
      <c r="DMO203" s="38"/>
      <c r="DMP203" s="38"/>
      <c r="DMQ203" s="38"/>
      <c r="DMR203" s="38"/>
      <c r="DMS203" s="38"/>
      <c r="DMT203" s="38"/>
      <c r="DMU203" s="38"/>
      <c r="DMV203" s="38"/>
      <c r="DMW203" s="38"/>
      <c r="DMX203" s="38"/>
      <c r="DMY203" s="38"/>
      <c r="DMZ203" s="38"/>
      <c r="DNA203" s="38"/>
      <c r="DNB203" s="38"/>
      <c r="DNC203" s="38"/>
      <c r="DND203" s="38"/>
      <c r="DNE203" s="38"/>
      <c r="DNF203" s="38"/>
      <c r="DNG203" s="38"/>
      <c r="DNH203" s="38"/>
      <c r="DNI203" s="38"/>
      <c r="DNJ203" s="38"/>
      <c r="DNK203" s="38"/>
      <c r="DNL203" s="38"/>
      <c r="DNM203" s="38"/>
      <c r="DNN203" s="38"/>
      <c r="DNO203" s="38"/>
      <c r="DNP203" s="38"/>
      <c r="DNQ203" s="38"/>
      <c r="DNR203" s="38"/>
      <c r="DNS203" s="38"/>
      <c r="DNT203" s="38"/>
      <c r="DNU203" s="38"/>
      <c r="DNV203" s="38"/>
      <c r="DNW203" s="38"/>
      <c r="DNX203" s="38"/>
      <c r="DNY203" s="38"/>
      <c r="DNZ203" s="38"/>
      <c r="DOA203" s="38"/>
      <c r="DOB203" s="38"/>
      <c r="DOC203" s="38"/>
      <c r="DOD203" s="38"/>
      <c r="DOE203" s="38"/>
      <c r="DOF203" s="38"/>
      <c r="DOG203" s="38"/>
      <c r="DOH203" s="38"/>
      <c r="DOI203" s="38"/>
      <c r="DOJ203" s="38"/>
      <c r="DOK203" s="38"/>
      <c r="DOL203" s="38"/>
      <c r="DOM203" s="38"/>
      <c r="DON203" s="38"/>
      <c r="DOO203" s="38"/>
      <c r="DOP203" s="38"/>
      <c r="DOQ203" s="38"/>
      <c r="DOR203" s="38"/>
      <c r="DOS203" s="38"/>
      <c r="DOT203" s="38"/>
      <c r="DOU203" s="38"/>
      <c r="DOV203" s="38"/>
      <c r="DOW203" s="38"/>
      <c r="DOX203" s="38"/>
      <c r="DOY203" s="38"/>
      <c r="DOZ203" s="38"/>
      <c r="DPA203" s="38"/>
      <c r="DPB203" s="38"/>
      <c r="DPC203" s="38"/>
      <c r="DPD203" s="38"/>
      <c r="DPE203" s="38"/>
      <c r="DPF203" s="38"/>
      <c r="DPG203" s="38"/>
      <c r="DPH203" s="38"/>
      <c r="DPI203" s="38"/>
      <c r="DPJ203" s="38"/>
      <c r="DPK203" s="38"/>
      <c r="DPL203" s="38"/>
      <c r="DPM203" s="38"/>
      <c r="DPN203" s="38"/>
      <c r="DPO203" s="38"/>
      <c r="DPP203" s="38"/>
      <c r="DPQ203" s="38"/>
      <c r="DPR203" s="38"/>
      <c r="DPS203" s="38"/>
      <c r="DPT203" s="38"/>
      <c r="DPU203" s="38"/>
      <c r="DPV203" s="38"/>
      <c r="DPW203" s="38"/>
      <c r="DPX203" s="38"/>
      <c r="DPY203" s="38"/>
      <c r="DPZ203" s="38"/>
      <c r="DQA203" s="38"/>
      <c r="DQB203" s="38"/>
      <c r="DQC203" s="38"/>
      <c r="DQD203" s="38"/>
      <c r="DQE203" s="38"/>
      <c r="DQF203" s="38"/>
      <c r="DQG203" s="38"/>
      <c r="DQH203" s="38"/>
      <c r="DQI203" s="38"/>
      <c r="DQJ203" s="38"/>
      <c r="DQK203" s="38"/>
      <c r="DQL203" s="38"/>
      <c r="DQM203" s="38"/>
      <c r="DQN203" s="38"/>
      <c r="DQO203" s="38"/>
      <c r="DQP203" s="38"/>
      <c r="DQQ203" s="38"/>
      <c r="DQR203" s="38"/>
      <c r="DQS203" s="38"/>
      <c r="DQT203" s="38"/>
      <c r="DQU203" s="38"/>
      <c r="DQV203" s="38"/>
      <c r="DQW203" s="38"/>
      <c r="DQX203" s="38"/>
      <c r="DQY203" s="38"/>
      <c r="DQZ203" s="38"/>
      <c r="DRA203" s="38"/>
      <c r="DRB203" s="38"/>
      <c r="DRC203" s="38"/>
      <c r="DRD203" s="38"/>
      <c r="DRE203" s="38"/>
      <c r="DRF203" s="38"/>
      <c r="DRG203" s="38"/>
      <c r="DRH203" s="38"/>
      <c r="DRI203" s="38"/>
      <c r="DRJ203" s="38"/>
      <c r="DRK203" s="38"/>
      <c r="DRL203" s="38"/>
      <c r="DRM203" s="38"/>
      <c r="DRN203" s="38"/>
      <c r="DRO203" s="38"/>
      <c r="DRP203" s="38"/>
      <c r="DRQ203" s="38"/>
      <c r="DRR203" s="38"/>
      <c r="DRS203" s="38"/>
      <c r="DRT203" s="38"/>
      <c r="DRU203" s="38"/>
      <c r="DRV203" s="38"/>
      <c r="DRW203" s="38"/>
      <c r="DRX203" s="38"/>
      <c r="DRY203" s="38"/>
      <c r="DRZ203" s="38"/>
      <c r="DSA203" s="38"/>
      <c r="DSB203" s="38"/>
      <c r="DSC203" s="38"/>
      <c r="DSD203" s="38"/>
      <c r="DSE203" s="38"/>
      <c r="DSF203" s="38"/>
      <c r="DSG203" s="38"/>
      <c r="DSH203" s="38"/>
      <c r="DSI203" s="38"/>
      <c r="DSJ203" s="38"/>
      <c r="DSK203" s="38"/>
      <c r="DSL203" s="38"/>
      <c r="DSM203" s="38"/>
      <c r="DSN203" s="38"/>
      <c r="DSO203" s="38"/>
      <c r="DSP203" s="38"/>
      <c r="DSQ203" s="38"/>
      <c r="DSR203" s="38"/>
      <c r="DSS203" s="38"/>
      <c r="DST203" s="38"/>
      <c r="DSU203" s="38"/>
      <c r="DSV203" s="38"/>
      <c r="DSW203" s="38"/>
      <c r="DSX203" s="38"/>
      <c r="DSY203" s="38"/>
      <c r="DSZ203" s="38"/>
      <c r="DTA203" s="38"/>
      <c r="DTB203" s="38"/>
      <c r="DTC203" s="38"/>
      <c r="DTD203" s="38"/>
      <c r="DTE203" s="38"/>
      <c r="DTF203" s="38"/>
      <c r="DTG203" s="38"/>
      <c r="DTH203" s="38"/>
      <c r="DTI203" s="38"/>
      <c r="DTJ203" s="38"/>
      <c r="DTK203" s="38"/>
      <c r="DTL203" s="38"/>
      <c r="DTM203" s="38"/>
      <c r="DTN203" s="38"/>
      <c r="DTO203" s="38"/>
      <c r="DTP203" s="38"/>
      <c r="DTQ203" s="38"/>
      <c r="DTR203" s="38"/>
      <c r="DTS203" s="38"/>
      <c r="DTT203" s="38"/>
      <c r="DTU203" s="38"/>
      <c r="DTV203" s="38"/>
      <c r="DTW203" s="38"/>
      <c r="DTX203" s="38"/>
      <c r="DTY203" s="38"/>
      <c r="DTZ203" s="38"/>
      <c r="DUA203" s="38"/>
      <c r="DUB203" s="38"/>
      <c r="DUC203" s="38"/>
      <c r="DUD203" s="38"/>
      <c r="DUE203" s="38"/>
      <c r="DUF203" s="38"/>
      <c r="DUG203" s="38"/>
      <c r="DUH203" s="38"/>
      <c r="DUI203" s="38"/>
      <c r="DUJ203" s="38"/>
      <c r="DUK203" s="38"/>
      <c r="DUL203" s="38"/>
      <c r="DUM203" s="38"/>
      <c r="DUN203" s="38"/>
      <c r="DUO203" s="38"/>
      <c r="DUP203" s="38"/>
      <c r="DUQ203" s="38"/>
      <c r="DUR203" s="38"/>
      <c r="DUS203" s="38"/>
      <c r="DUT203" s="38"/>
      <c r="DUU203" s="38"/>
      <c r="DUV203" s="38"/>
      <c r="DUW203" s="38"/>
      <c r="DUX203" s="38"/>
      <c r="DUY203" s="38"/>
      <c r="DUZ203" s="38"/>
      <c r="DVA203" s="38"/>
      <c r="DVB203" s="38"/>
      <c r="DVC203" s="38"/>
      <c r="DVD203" s="38"/>
      <c r="DVE203" s="38"/>
      <c r="DVF203" s="38"/>
      <c r="DVG203" s="38"/>
      <c r="DVH203" s="38"/>
      <c r="DVI203" s="38"/>
      <c r="DVJ203" s="38"/>
      <c r="DVK203" s="38"/>
      <c r="DVL203" s="38"/>
      <c r="DVM203" s="38"/>
      <c r="DVN203" s="38"/>
      <c r="DVO203" s="38"/>
      <c r="DVP203" s="38"/>
      <c r="DVQ203" s="38"/>
      <c r="DVR203" s="38"/>
      <c r="DVS203" s="38"/>
      <c r="DVT203" s="38"/>
      <c r="DVU203" s="38"/>
      <c r="DVV203" s="38"/>
      <c r="DVW203" s="38"/>
      <c r="DVX203" s="38"/>
      <c r="DVY203" s="38"/>
      <c r="DVZ203" s="38"/>
      <c r="DWA203" s="38"/>
      <c r="DWB203" s="38"/>
      <c r="DWC203" s="38"/>
      <c r="DWD203" s="38"/>
      <c r="DWE203" s="38"/>
      <c r="DWF203" s="38"/>
      <c r="DWG203" s="38"/>
      <c r="DWH203" s="38"/>
      <c r="DWI203" s="38"/>
      <c r="DWJ203" s="38"/>
      <c r="DWK203" s="38"/>
      <c r="DWL203" s="38"/>
      <c r="DWM203" s="38"/>
      <c r="DWN203" s="38"/>
      <c r="DWO203" s="38"/>
      <c r="DWP203" s="38"/>
      <c r="DWQ203" s="38"/>
      <c r="DWR203" s="38"/>
      <c r="DWS203" s="38"/>
      <c r="DWT203" s="38"/>
      <c r="DWU203" s="38"/>
      <c r="DWV203" s="38"/>
      <c r="DWW203" s="38"/>
      <c r="DWX203" s="38"/>
      <c r="DWY203" s="38"/>
      <c r="DWZ203" s="38"/>
      <c r="DXA203" s="38"/>
      <c r="DXB203" s="38"/>
      <c r="DXC203" s="38"/>
      <c r="DXD203" s="38"/>
      <c r="DXE203" s="38"/>
      <c r="DXF203" s="38"/>
      <c r="DXG203" s="38"/>
      <c r="DXH203" s="38"/>
      <c r="DXI203" s="38"/>
      <c r="DXJ203" s="38"/>
      <c r="DXK203" s="38"/>
      <c r="DXL203" s="38"/>
      <c r="DXM203" s="38"/>
      <c r="DXN203" s="38"/>
      <c r="DXO203" s="38"/>
      <c r="DXP203" s="38"/>
      <c r="DXQ203" s="38"/>
      <c r="DXR203" s="38"/>
      <c r="DXS203" s="38"/>
      <c r="DXT203" s="38"/>
      <c r="DXU203" s="38"/>
      <c r="DXV203" s="38"/>
      <c r="DXW203" s="38"/>
      <c r="DXX203" s="38"/>
      <c r="DXY203" s="38"/>
      <c r="DXZ203" s="38"/>
      <c r="DYA203" s="38"/>
      <c r="DYB203" s="38"/>
      <c r="DYC203" s="38"/>
      <c r="DYD203" s="38"/>
      <c r="DYE203" s="38"/>
      <c r="DYF203" s="38"/>
      <c r="DYG203" s="38"/>
      <c r="DYH203" s="38"/>
      <c r="DYI203" s="38"/>
      <c r="DYJ203" s="38"/>
      <c r="DYK203" s="38"/>
      <c r="DYL203" s="38"/>
      <c r="DYM203" s="38"/>
      <c r="DYN203" s="38"/>
      <c r="DYO203" s="38"/>
      <c r="DYP203" s="38"/>
      <c r="DYQ203" s="38"/>
      <c r="DYR203" s="38"/>
      <c r="DYS203" s="38"/>
      <c r="DYT203" s="38"/>
      <c r="DYU203" s="38"/>
      <c r="DYV203" s="38"/>
      <c r="DYW203" s="38"/>
      <c r="DYX203" s="38"/>
      <c r="DYY203" s="38"/>
      <c r="DYZ203" s="38"/>
      <c r="DZA203" s="38"/>
      <c r="DZB203" s="38"/>
      <c r="DZC203" s="38"/>
      <c r="DZD203" s="38"/>
      <c r="DZE203" s="38"/>
      <c r="DZF203" s="38"/>
      <c r="DZG203" s="38"/>
      <c r="DZH203" s="38"/>
      <c r="DZI203" s="38"/>
      <c r="DZJ203" s="38"/>
      <c r="DZK203" s="38"/>
      <c r="DZL203" s="38"/>
      <c r="DZM203" s="38"/>
      <c r="DZN203" s="38"/>
      <c r="DZO203" s="38"/>
      <c r="DZP203" s="38"/>
      <c r="DZQ203" s="38"/>
      <c r="DZR203" s="38"/>
      <c r="DZS203" s="38"/>
      <c r="DZT203" s="38"/>
      <c r="DZU203" s="38"/>
      <c r="DZV203" s="38"/>
      <c r="DZW203" s="38"/>
      <c r="DZX203" s="38"/>
      <c r="DZY203" s="38"/>
      <c r="DZZ203" s="38"/>
      <c r="EAA203" s="38"/>
      <c r="EAB203" s="38"/>
      <c r="EAC203" s="38"/>
      <c r="EAD203" s="38"/>
      <c r="EAE203" s="38"/>
      <c r="EAF203" s="38"/>
      <c r="EAG203" s="38"/>
      <c r="EAH203" s="38"/>
      <c r="EAI203" s="38"/>
      <c r="EAJ203" s="38"/>
      <c r="EAK203" s="38"/>
      <c r="EAL203" s="38"/>
      <c r="EAM203" s="38"/>
      <c r="EAN203" s="38"/>
      <c r="EAO203" s="38"/>
      <c r="EAP203" s="38"/>
      <c r="EAQ203" s="38"/>
      <c r="EAR203" s="38"/>
      <c r="EAS203" s="38"/>
      <c r="EAT203" s="38"/>
      <c r="EAU203" s="38"/>
      <c r="EAV203" s="38"/>
      <c r="EAW203" s="38"/>
      <c r="EAX203" s="38"/>
      <c r="EAY203" s="38"/>
      <c r="EAZ203" s="38"/>
      <c r="EBA203" s="38"/>
      <c r="EBB203" s="38"/>
      <c r="EBC203" s="38"/>
      <c r="EBD203" s="38"/>
      <c r="EBE203" s="38"/>
      <c r="EBF203" s="38"/>
      <c r="EBG203" s="38"/>
      <c r="EBH203" s="38"/>
      <c r="EBI203" s="38"/>
      <c r="EBJ203" s="38"/>
      <c r="EBK203" s="38"/>
      <c r="EBL203" s="38"/>
      <c r="EBM203" s="38"/>
      <c r="EBN203" s="38"/>
      <c r="EBO203" s="38"/>
      <c r="EBP203" s="38"/>
      <c r="EBQ203" s="38"/>
      <c r="EBR203" s="38"/>
      <c r="EBS203" s="38"/>
      <c r="EBT203" s="38"/>
      <c r="EBU203" s="38"/>
      <c r="EBV203" s="38"/>
      <c r="EBW203" s="38"/>
      <c r="EBX203" s="38"/>
      <c r="EBY203" s="38"/>
      <c r="EBZ203" s="38"/>
      <c r="ECA203" s="38"/>
      <c r="ECB203" s="38"/>
      <c r="ECC203" s="38"/>
      <c r="ECD203" s="38"/>
      <c r="ECE203" s="38"/>
      <c r="ECF203" s="38"/>
      <c r="ECG203" s="38"/>
      <c r="ECH203" s="38"/>
      <c r="ECI203" s="38"/>
      <c r="ECJ203" s="38"/>
      <c r="ECK203" s="38"/>
      <c r="ECL203" s="38"/>
      <c r="ECM203" s="38"/>
      <c r="ECN203" s="38"/>
      <c r="ECO203" s="38"/>
      <c r="ECP203" s="38"/>
      <c r="ECQ203" s="38"/>
      <c r="ECR203" s="38"/>
      <c r="ECS203" s="38"/>
      <c r="ECT203" s="38"/>
      <c r="ECU203" s="38"/>
      <c r="ECV203" s="38"/>
      <c r="ECW203" s="38"/>
      <c r="ECX203" s="38"/>
      <c r="ECY203" s="38"/>
      <c r="ECZ203" s="38"/>
      <c r="EDA203" s="38"/>
      <c r="EDB203" s="38"/>
      <c r="EDC203" s="38"/>
      <c r="EDD203" s="38"/>
      <c r="EDE203" s="38"/>
      <c r="EDF203" s="38"/>
      <c r="EDG203" s="38"/>
      <c r="EDH203" s="38"/>
      <c r="EDI203" s="38"/>
      <c r="EDJ203" s="38"/>
      <c r="EDK203" s="38"/>
      <c r="EDL203" s="38"/>
      <c r="EDM203" s="38"/>
      <c r="EDN203" s="38"/>
      <c r="EDO203" s="38"/>
      <c r="EDP203" s="38"/>
      <c r="EDQ203" s="38"/>
      <c r="EDR203" s="38"/>
      <c r="EDS203" s="38"/>
      <c r="EDT203" s="38"/>
      <c r="EDU203" s="38"/>
      <c r="EDV203" s="38"/>
      <c r="EDW203" s="38"/>
      <c r="EDX203" s="38"/>
      <c r="EDY203" s="38"/>
      <c r="EDZ203" s="38"/>
      <c r="EEA203" s="38"/>
      <c r="EEB203" s="38"/>
      <c r="EEC203" s="38"/>
      <c r="EED203" s="38"/>
      <c r="EEE203" s="38"/>
      <c r="EEF203" s="38"/>
      <c r="EEG203" s="38"/>
      <c r="EEH203" s="38"/>
      <c r="EEI203" s="38"/>
      <c r="EEJ203" s="38"/>
      <c r="EEK203" s="38"/>
      <c r="EEL203" s="38"/>
      <c r="EEM203" s="38"/>
      <c r="EEN203" s="38"/>
      <c r="EEO203" s="38"/>
      <c r="EEP203" s="38"/>
      <c r="EEQ203" s="38"/>
      <c r="EER203" s="38"/>
      <c r="EES203" s="38"/>
      <c r="EET203" s="38"/>
      <c r="EEU203" s="38"/>
      <c r="EEV203" s="38"/>
      <c r="EEW203" s="38"/>
      <c r="EEX203" s="38"/>
      <c r="EEY203" s="38"/>
      <c r="EEZ203" s="38"/>
      <c r="EFA203" s="38"/>
      <c r="EFB203" s="38"/>
      <c r="EFC203" s="38"/>
      <c r="EFD203" s="38"/>
      <c r="EFE203" s="38"/>
      <c r="EFF203" s="38"/>
      <c r="EFG203" s="38"/>
      <c r="EFH203" s="38"/>
      <c r="EFI203" s="38"/>
      <c r="EFJ203" s="38"/>
      <c r="EFK203" s="38"/>
      <c r="EFL203" s="38"/>
      <c r="EFM203" s="38"/>
      <c r="EFN203" s="38"/>
      <c r="EFO203" s="38"/>
      <c r="EFP203" s="38"/>
      <c r="EFQ203" s="38"/>
      <c r="EFR203" s="38"/>
      <c r="EFS203" s="38"/>
      <c r="EFT203" s="38"/>
      <c r="EFU203" s="38"/>
      <c r="EFV203" s="38"/>
      <c r="EFW203" s="38"/>
      <c r="EFX203" s="38"/>
      <c r="EFY203" s="38"/>
      <c r="EFZ203" s="38"/>
      <c r="EGA203" s="38"/>
      <c r="EGB203" s="38"/>
      <c r="EGC203" s="38"/>
      <c r="EGD203" s="38"/>
      <c r="EGE203" s="38"/>
      <c r="EGF203" s="38"/>
      <c r="EGG203" s="38"/>
      <c r="EGH203" s="38"/>
      <c r="EGI203" s="38"/>
      <c r="EGJ203" s="38"/>
      <c r="EGK203" s="38"/>
      <c r="EGL203" s="38"/>
      <c r="EGM203" s="38"/>
      <c r="EGN203" s="38"/>
      <c r="EGO203" s="38"/>
      <c r="EGP203" s="38"/>
      <c r="EGQ203" s="38"/>
      <c r="EGR203" s="38"/>
      <c r="EGS203" s="38"/>
      <c r="EGT203" s="38"/>
      <c r="EGU203" s="38"/>
      <c r="EGV203" s="38"/>
      <c r="EGW203" s="38"/>
      <c r="EGX203" s="38"/>
      <c r="EGY203" s="38"/>
      <c r="EGZ203" s="38"/>
      <c r="EHA203" s="38"/>
      <c r="EHB203" s="38"/>
      <c r="EHC203" s="38"/>
      <c r="EHD203" s="38"/>
      <c r="EHE203" s="38"/>
      <c r="EHF203" s="38"/>
      <c r="EHG203" s="38"/>
      <c r="EHH203" s="38"/>
      <c r="EHI203" s="38"/>
      <c r="EHJ203" s="38"/>
      <c r="EHK203" s="38"/>
      <c r="EHL203" s="38"/>
      <c r="EHM203" s="38"/>
      <c r="EHN203" s="38"/>
      <c r="EHO203" s="38"/>
      <c r="EHP203" s="38"/>
      <c r="EHQ203" s="38"/>
      <c r="EHR203" s="38"/>
      <c r="EHS203" s="38"/>
      <c r="EHT203" s="38"/>
      <c r="EHU203" s="38"/>
      <c r="EHV203" s="38"/>
      <c r="EHW203" s="38"/>
      <c r="EHX203" s="38"/>
      <c r="EHY203" s="38"/>
      <c r="EHZ203" s="38"/>
      <c r="EIA203" s="38"/>
      <c r="EIB203" s="38"/>
      <c r="EIC203" s="38"/>
      <c r="EID203" s="38"/>
      <c r="EIE203" s="38"/>
      <c r="EIF203" s="38"/>
      <c r="EIG203" s="38"/>
      <c r="EIH203" s="38"/>
      <c r="EII203" s="38"/>
      <c r="EIJ203" s="38"/>
      <c r="EIK203" s="38"/>
      <c r="EIL203" s="38"/>
      <c r="EIM203" s="38"/>
      <c r="EIN203" s="38"/>
      <c r="EIO203" s="38"/>
      <c r="EIP203" s="38"/>
      <c r="EIQ203" s="38"/>
      <c r="EIR203" s="38"/>
      <c r="EIS203" s="38"/>
      <c r="EIT203" s="38"/>
      <c r="EIU203" s="38"/>
      <c r="EIV203" s="38"/>
      <c r="EIW203" s="38"/>
      <c r="EIX203" s="38"/>
      <c r="EIY203" s="38"/>
      <c r="EIZ203" s="38"/>
      <c r="EJA203" s="38"/>
      <c r="EJB203" s="38"/>
      <c r="EJC203" s="38"/>
      <c r="EJD203" s="38"/>
      <c r="EJE203" s="38"/>
      <c r="EJF203" s="38"/>
      <c r="EJG203" s="38"/>
      <c r="EJH203" s="38"/>
      <c r="EJI203" s="38"/>
      <c r="EJJ203" s="38"/>
      <c r="EJK203" s="38"/>
      <c r="EJL203" s="38"/>
      <c r="EJM203" s="38"/>
      <c r="EJN203" s="38"/>
      <c r="EJO203" s="38"/>
      <c r="EJP203" s="38"/>
      <c r="EJQ203" s="38"/>
      <c r="EJR203" s="38"/>
      <c r="EJS203" s="38"/>
      <c r="EJT203" s="38"/>
      <c r="EJU203" s="38"/>
      <c r="EJV203" s="38"/>
      <c r="EJW203" s="38"/>
      <c r="EJX203" s="38"/>
      <c r="EJY203" s="38"/>
      <c r="EJZ203" s="38"/>
      <c r="EKA203" s="38"/>
      <c r="EKB203" s="38"/>
      <c r="EKC203" s="38"/>
      <c r="EKD203" s="38"/>
      <c r="EKE203" s="38"/>
      <c r="EKF203" s="38"/>
      <c r="EKG203" s="38"/>
      <c r="EKH203" s="38"/>
      <c r="EKI203" s="38"/>
      <c r="EKJ203" s="38"/>
      <c r="EKK203" s="38"/>
      <c r="EKL203" s="38"/>
      <c r="EKM203" s="38"/>
      <c r="EKN203" s="38"/>
      <c r="EKO203" s="38"/>
      <c r="EKP203" s="38"/>
      <c r="EKQ203" s="38"/>
      <c r="EKR203" s="38"/>
      <c r="EKS203" s="38"/>
      <c r="EKT203" s="38"/>
      <c r="EKU203" s="38"/>
      <c r="EKV203" s="38"/>
      <c r="EKW203" s="38"/>
      <c r="EKX203" s="38"/>
      <c r="EKY203" s="38"/>
      <c r="EKZ203" s="38"/>
      <c r="ELA203" s="38"/>
      <c r="ELB203" s="38"/>
      <c r="ELC203" s="38"/>
      <c r="ELD203" s="38"/>
      <c r="ELE203" s="38"/>
      <c r="ELF203" s="38"/>
      <c r="ELG203" s="38"/>
      <c r="ELH203" s="38"/>
      <c r="ELI203" s="38"/>
      <c r="ELJ203" s="38"/>
      <c r="ELK203" s="38"/>
      <c r="ELL203" s="38"/>
      <c r="ELM203" s="38"/>
      <c r="ELN203" s="38"/>
      <c r="ELO203" s="38"/>
      <c r="ELP203" s="38"/>
      <c r="ELQ203" s="38"/>
      <c r="ELR203" s="38"/>
      <c r="ELS203" s="38"/>
      <c r="ELT203" s="38"/>
      <c r="ELU203" s="38"/>
      <c r="ELV203" s="38"/>
      <c r="ELW203" s="38"/>
      <c r="ELX203" s="38"/>
      <c r="ELY203" s="38"/>
      <c r="ELZ203" s="38"/>
      <c r="EMA203" s="38"/>
      <c r="EMB203" s="38"/>
      <c r="EMC203" s="38"/>
      <c r="EMD203" s="38"/>
      <c r="EME203" s="38"/>
      <c r="EMF203" s="38"/>
      <c r="EMG203" s="38"/>
      <c r="EMH203" s="38"/>
      <c r="EMI203" s="38"/>
      <c r="EMJ203" s="38"/>
      <c r="EMK203" s="38"/>
      <c r="EML203" s="38"/>
      <c r="EMM203" s="38"/>
      <c r="EMN203" s="38"/>
      <c r="EMO203" s="38"/>
      <c r="EMP203" s="38"/>
      <c r="EMQ203" s="38"/>
      <c r="EMR203" s="38"/>
      <c r="EMS203" s="38"/>
      <c r="EMT203" s="38"/>
      <c r="EMU203" s="38"/>
      <c r="EMV203" s="38"/>
      <c r="EMW203" s="38"/>
      <c r="EMX203" s="38"/>
      <c r="EMY203" s="38"/>
      <c r="EMZ203" s="38"/>
      <c r="ENA203" s="38"/>
      <c r="ENB203" s="38"/>
      <c r="ENC203" s="38"/>
      <c r="END203" s="38"/>
      <c r="ENE203" s="38"/>
      <c r="ENF203" s="38"/>
      <c r="ENG203" s="38"/>
      <c r="ENH203" s="38"/>
      <c r="ENI203" s="38"/>
      <c r="ENJ203" s="38"/>
      <c r="ENK203" s="38"/>
      <c r="ENL203" s="38"/>
      <c r="ENM203" s="38"/>
      <c r="ENN203" s="38"/>
      <c r="ENO203" s="38"/>
      <c r="ENP203" s="38"/>
      <c r="ENQ203" s="38"/>
      <c r="ENR203" s="38"/>
      <c r="ENS203" s="38"/>
      <c r="ENT203" s="38"/>
      <c r="ENU203" s="38"/>
      <c r="ENV203" s="38"/>
      <c r="ENW203" s="38"/>
      <c r="ENX203" s="38"/>
      <c r="ENY203" s="38"/>
      <c r="ENZ203" s="38"/>
      <c r="EOA203" s="38"/>
      <c r="EOB203" s="38"/>
      <c r="EOC203" s="38"/>
      <c r="EOD203" s="38"/>
      <c r="EOE203" s="38"/>
      <c r="EOF203" s="38"/>
      <c r="EOG203" s="38"/>
      <c r="EOH203" s="38"/>
      <c r="EOI203" s="38"/>
      <c r="EOJ203" s="38"/>
      <c r="EOK203" s="38"/>
      <c r="EOL203" s="38"/>
      <c r="EOM203" s="38"/>
      <c r="EON203" s="38"/>
      <c r="EOO203" s="38"/>
      <c r="EOP203" s="38"/>
      <c r="EOQ203" s="38"/>
      <c r="EOR203" s="38"/>
      <c r="EOS203" s="38"/>
      <c r="EOT203" s="38"/>
      <c r="EOU203" s="38"/>
      <c r="EOV203" s="38"/>
      <c r="EOW203" s="38"/>
      <c r="EOX203" s="38"/>
      <c r="EOY203" s="38"/>
      <c r="EOZ203" s="38"/>
      <c r="EPA203" s="38"/>
      <c r="EPB203" s="38"/>
      <c r="EPC203" s="38"/>
      <c r="EPD203" s="38"/>
      <c r="EPE203" s="38"/>
      <c r="EPF203" s="38"/>
      <c r="EPG203" s="38"/>
      <c r="EPH203" s="38"/>
      <c r="EPI203" s="38"/>
      <c r="EPJ203" s="38"/>
      <c r="EPK203" s="38"/>
      <c r="EPL203" s="38"/>
      <c r="EPM203" s="38"/>
      <c r="EPN203" s="38"/>
      <c r="EPO203" s="38"/>
      <c r="EPP203" s="38"/>
      <c r="EPQ203" s="38"/>
      <c r="EPR203" s="38"/>
      <c r="EPS203" s="38"/>
      <c r="EPT203" s="38"/>
      <c r="EPU203" s="38"/>
      <c r="EPV203" s="38"/>
      <c r="EPW203" s="38"/>
      <c r="EPX203" s="38"/>
      <c r="EPY203" s="38"/>
      <c r="EPZ203" s="38"/>
      <c r="EQA203" s="38"/>
      <c r="EQB203" s="38"/>
      <c r="EQC203" s="38"/>
      <c r="EQD203" s="38"/>
      <c r="EQE203" s="38"/>
      <c r="EQF203" s="38"/>
      <c r="EQG203" s="38"/>
      <c r="EQH203" s="38"/>
      <c r="EQI203" s="38"/>
      <c r="EQJ203" s="38"/>
      <c r="EQK203" s="38"/>
      <c r="EQL203" s="38"/>
      <c r="EQM203" s="38"/>
      <c r="EQN203" s="38"/>
      <c r="EQO203" s="38"/>
      <c r="EQP203" s="38"/>
      <c r="EQQ203" s="38"/>
      <c r="EQR203" s="38"/>
      <c r="EQS203" s="38"/>
      <c r="EQT203" s="38"/>
      <c r="EQU203" s="38"/>
      <c r="EQV203" s="38"/>
      <c r="EQW203" s="38"/>
      <c r="EQX203" s="38"/>
      <c r="EQY203" s="38"/>
      <c r="EQZ203" s="38"/>
      <c r="ERA203" s="38"/>
      <c r="ERB203" s="38"/>
      <c r="ERC203" s="38"/>
      <c r="ERD203" s="38"/>
      <c r="ERE203" s="38"/>
      <c r="ERF203" s="38"/>
      <c r="ERG203" s="38"/>
      <c r="ERH203" s="38"/>
      <c r="ERI203" s="38"/>
      <c r="ERJ203" s="38"/>
      <c r="ERK203" s="38"/>
      <c r="ERL203" s="38"/>
      <c r="ERM203" s="38"/>
      <c r="ERN203" s="38"/>
      <c r="ERO203" s="38"/>
      <c r="ERP203" s="38"/>
      <c r="ERQ203" s="38"/>
      <c r="ERR203" s="38"/>
      <c r="ERS203" s="38"/>
      <c r="ERT203" s="38"/>
      <c r="ERU203" s="38"/>
      <c r="ERV203" s="38"/>
      <c r="ERW203" s="38"/>
      <c r="ERX203" s="38"/>
      <c r="ERY203" s="38"/>
      <c r="ERZ203" s="38"/>
      <c r="ESA203" s="38"/>
      <c r="ESB203" s="38"/>
      <c r="ESC203" s="38"/>
      <c r="ESD203" s="38"/>
      <c r="ESE203" s="38"/>
      <c r="ESF203" s="38"/>
      <c r="ESG203" s="38"/>
      <c r="ESH203" s="38"/>
      <c r="ESI203" s="38"/>
      <c r="ESJ203" s="38"/>
      <c r="ESK203" s="38"/>
      <c r="ESL203" s="38"/>
      <c r="ESM203" s="38"/>
      <c r="ESN203" s="38"/>
      <c r="ESO203" s="38"/>
      <c r="ESP203" s="38"/>
      <c r="ESQ203" s="38"/>
      <c r="ESR203" s="38"/>
      <c r="ESS203" s="38"/>
      <c r="EST203" s="38"/>
      <c r="ESU203" s="38"/>
      <c r="ESV203" s="38"/>
      <c r="ESW203" s="38"/>
      <c r="ESX203" s="38"/>
      <c r="ESY203" s="38"/>
      <c r="ESZ203" s="38"/>
      <c r="ETA203" s="38"/>
      <c r="ETB203" s="38"/>
      <c r="ETC203" s="38"/>
      <c r="ETD203" s="38"/>
      <c r="ETE203" s="38"/>
      <c r="ETF203" s="38"/>
      <c r="ETG203" s="38"/>
      <c r="ETH203" s="38"/>
      <c r="ETI203" s="38"/>
      <c r="ETJ203" s="38"/>
      <c r="ETK203" s="38"/>
      <c r="ETL203" s="38"/>
      <c r="ETM203" s="38"/>
      <c r="ETN203" s="38"/>
      <c r="ETO203" s="38"/>
      <c r="ETP203" s="38"/>
      <c r="ETQ203" s="38"/>
      <c r="ETR203" s="38"/>
      <c r="ETS203" s="38"/>
      <c r="ETT203" s="38"/>
      <c r="ETU203" s="38"/>
      <c r="ETV203" s="38"/>
      <c r="ETW203" s="38"/>
      <c r="ETX203" s="38"/>
      <c r="ETY203" s="38"/>
      <c r="ETZ203" s="38"/>
      <c r="EUA203" s="38"/>
      <c r="EUB203" s="38"/>
      <c r="EUC203" s="38"/>
      <c r="EUD203" s="38"/>
      <c r="EUE203" s="38"/>
      <c r="EUF203" s="38"/>
      <c r="EUG203" s="38"/>
      <c r="EUH203" s="38"/>
      <c r="EUI203" s="38"/>
      <c r="EUJ203" s="38"/>
      <c r="EUK203" s="38"/>
      <c r="EUL203" s="38"/>
      <c r="EUM203" s="38"/>
      <c r="EUN203" s="38"/>
      <c r="EUO203" s="38"/>
      <c r="EUP203" s="38"/>
      <c r="EUQ203" s="38"/>
      <c r="EUR203" s="38"/>
      <c r="EUS203" s="38"/>
      <c r="EUT203" s="38"/>
      <c r="EUU203" s="38"/>
      <c r="EUV203" s="38"/>
      <c r="EUW203" s="38"/>
      <c r="EUX203" s="38"/>
      <c r="EUY203" s="38"/>
      <c r="EUZ203" s="38"/>
      <c r="EVA203" s="38"/>
      <c r="EVB203" s="38"/>
      <c r="EVC203" s="38"/>
      <c r="EVD203" s="38"/>
      <c r="EVE203" s="38"/>
      <c r="EVF203" s="38"/>
      <c r="EVG203" s="38"/>
      <c r="EVH203" s="38"/>
      <c r="EVI203" s="38"/>
      <c r="EVJ203" s="38"/>
      <c r="EVK203" s="38"/>
      <c r="EVL203" s="38"/>
      <c r="EVM203" s="38"/>
      <c r="EVN203" s="38"/>
      <c r="EVO203" s="38"/>
      <c r="EVP203" s="38"/>
      <c r="EVQ203" s="38"/>
      <c r="EVR203" s="38"/>
      <c r="EVS203" s="38"/>
      <c r="EVT203" s="38"/>
      <c r="EVU203" s="38"/>
      <c r="EVV203" s="38"/>
      <c r="EVW203" s="38"/>
      <c r="EVX203" s="38"/>
      <c r="EVY203" s="38"/>
      <c r="EVZ203" s="38"/>
      <c r="EWA203" s="38"/>
      <c r="EWB203" s="38"/>
      <c r="EWC203" s="38"/>
      <c r="EWD203" s="38"/>
      <c r="EWE203" s="38"/>
      <c r="EWF203" s="38"/>
      <c r="EWG203" s="38"/>
      <c r="EWH203" s="38"/>
      <c r="EWI203" s="38"/>
      <c r="EWJ203" s="38"/>
      <c r="EWK203" s="38"/>
      <c r="EWL203" s="38"/>
      <c r="EWM203" s="38"/>
      <c r="EWN203" s="38"/>
      <c r="EWO203" s="38"/>
      <c r="EWP203" s="38"/>
      <c r="EWQ203" s="38"/>
      <c r="EWR203" s="38"/>
      <c r="EWS203" s="38"/>
      <c r="EWT203" s="38"/>
      <c r="EWU203" s="38"/>
      <c r="EWV203" s="38"/>
      <c r="EWW203" s="38"/>
      <c r="EWX203" s="38"/>
      <c r="EWY203" s="38"/>
      <c r="EWZ203" s="38"/>
      <c r="EXA203" s="38"/>
      <c r="EXB203" s="38"/>
      <c r="EXC203" s="38"/>
      <c r="EXD203" s="38"/>
      <c r="EXE203" s="38"/>
      <c r="EXF203" s="38"/>
      <c r="EXG203" s="38"/>
      <c r="EXH203" s="38"/>
      <c r="EXI203" s="38"/>
      <c r="EXJ203" s="38"/>
      <c r="EXK203" s="38"/>
      <c r="EXL203" s="38"/>
      <c r="EXM203" s="38"/>
      <c r="EXN203" s="38"/>
      <c r="EXO203" s="38"/>
      <c r="EXP203" s="38"/>
      <c r="EXQ203" s="38"/>
      <c r="EXR203" s="38"/>
      <c r="EXS203" s="38"/>
      <c r="EXT203" s="38"/>
      <c r="EXU203" s="38"/>
      <c r="EXV203" s="38"/>
      <c r="EXW203" s="38"/>
      <c r="EXX203" s="38"/>
      <c r="EXY203" s="38"/>
      <c r="EXZ203" s="38"/>
      <c r="EYA203" s="38"/>
      <c r="EYB203" s="38"/>
      <c r="EYC203" s="38"/>
      <c r="EYD203" s="38"/>
      <c r="EYE203" s="38"/>
      <c r="EYF203" s="38"/>
      <c r="EYG203" s="38"/>
      <c r="EYH203" s="38"/>
      <c r="EYI203" s="38"/>
      <c r="EYJ203" s="38"/>
      <c r="EYK203" s="38"/>
      <c r="EYL203" s="38"/>
      <c r="EYM203" s="38"/>
      <c r="EYN203" s="38"/>
      <c r="EYO203" s="38"/>
      <c r="EYP203" s="38"/>
      <c r="EYQ203" s="38"/>
      <c r="EYR203" s="38"/>
      <c r="EYS203" s="38"/>
      <c r="EYT203" s="38"/>
      <c r="EYU203" s="38"/>
      <c r="EYV203" s="38"/>
      <c r="EYW203" s="38"/>
      <c r="EYX203" s="38"/>
      <c r="EYY203" s="38"/>
      <c r="EYZ203" s="38"/>
      <c r="EZA203" s="38"/>
      <c r="EZB203" s="38"/>
      <c r="EZC203" s="38"/>
      <c r="EZD203" s="38"/>
      <c r="EZE203" s="38"/>
      <c r="EZF203" s="38"/>
      <c r="EZG203" s="38"/>
      <c r="EZH203" s="38"/>
      <c r="EZI203" s="38"/>
      <c r="EZJ203" s="38"/>
      <c r="EZK203" s="38"/>
      <c r="EZL203" s="38"/>
      <c r="EZM203" s="38"/>
      <c r="EZN203" s="38"/>
      <c r="EZO203" s="38"/>
      <c r="EZP203" s="38"/>
      <c r="EZQ203" s="38"/>
      <c r="EZR203" s="38"/>
      <c r="EZS203" s="38"/>
      <c r="EZT203" s="38"/>
      <c r="EZU203" s="38"/>
      <c r="EZV203" s="38"/>
      <c r="EZW203" s="38"/>
      <c r="EZX203" s="38"/>
      <c r="EZY203" s="38"/>
      <c r="EZZ203" s="38"/>
      <c r="FAA203" s="38"/>
      <c r="FAB203" s="38"/>
      <c r="FAC203" s="38"/>
      <c r="FAD203" s="38"/>
      <c r="FAE203" s="38"/>
      <c r="FAF203" s="38"/>
      <c r="FAG203" s="38"/>
      <c r="FAH203" s="38"/>
      <c r="FAI203" s="38"/>
      <c r="FAJ203" s="38"/>
      <c r="FAK203" s="38"/>
      <c r="FAL203" s="38"/>
      <c r="FAM203" s="38"/>
      <c r="FAN203" s="38"/>
      <c r="FAO203" s="38"/>
      <c r="FAP203" s="38"/>
      <c r="FAQ203" s="38"/>
      <c r="FAR203" s="38"/>
      <c r="FAS203" s="38"/>
      <c r="FAT203" s="38"/>
      <c r="FAU203" s="38"/>
      <c r="FAV203" s="38"/>
      <c r="FAW203" s="38"/>
      <c r="FAX203" s="38"/>
      <c r="FAY203" s="38"/>
      <c r="FAZ203" s="38"/>
      <c r="FBA203" s="38"/>
      <c r="FBB203" s="38"/>
      <c r="FBC203" s="38"/>
      <c r="FBD203" s="38"/>
      <c r="FBE203" s="38"/>
      <c r="FBF203" s="38"/>
      <c r="FBG203" s="38"/>
      <c r="FBH203" s="38"/>
      <c r="FBI203" s="38"/>
      <c r="FBJ203" s="38"/>
      <c r="FBK203" s="38"/>
      <c r="FBL203" s="38"/>
      <c r="FBM203" s="38"/>
      <c r="FBN203" s="38"/>
      <c r="FBO203" s="38"/>
      <c r="FBP203" s="38"/>
      <c r="FBQ203" s="38"/>
      <c r="FBR203" s="38"/>
      <c r="FBS203" s="38"/>
      <c r="FBT203" s="38"/>
      <c r="FBU203" s="38"/>
      <c r="FBV203" s="38"/>
      <c r="FBW203" s="38"/>
      <c r="FBX203" s="38"/>
      <c r="FBY203" s="38"/>
      <c r="FBZ203" s="38"/>
      <c r="FCA203" s="38"/>
      <c r="FCB203" s="38"/>
      <c r="FCC203" s="38"/>
      <c r="FCD203" s="38"/>
      <c r="FCE203" s="38"/>
      <c r="FCF203" s="38"/>
      <c r="FCG203" s="38"/>
      <c r="FCH203" s="38"/>
      <c r="FCI203" s="38"/>
      <c r="FCJ203" s="38"/>
      <c r="FCK203" s="38"/>
      <c r="FCL203" s="38"/>
      <c r="FCM203" s="38"/>
      <c r="FCN203" s="38"/>
      <c r="FCO203" s="38"/>
      <c r="FCP203" s="38"/>
      <c r="FCQ203" s="38"/>
      <c r="FCR203" s="38"/>
      <c r="FCS203" s="38"/>
      <c r="FCT203" s="38"/>
      <c r="FCU203" s="38"/>
      <c r="FCV203" s="38"/>
      <c r="FCW203" s="38"/>
      <c r="FCX203" s="38"/>
      <c r="FCY203" s="38"/>
      <c r="FCZ203" s="38"/>
      <c r="FDA203" s="38"/>
      <c r="FDB203" s="38"/>
      <c r="FDC203" s="38"/>
      <c r="FDD203" s="38"/>
      <c r="FDE203" s="38"/>
      <c r="FDF203" s="38"/>
      <c r="FDG203" s="38"/>
      <c r="FDH203" s="38"/>
      <c r="FDI203" s="38"/>
      <c r="FDJ203" s="38"/>
      <c r="FDK203" s="38"/>
      <c r="FDL203" s="38"/>
      <c r="FDM203" s="38"/>
      <c r="FDN203" s="38"/>
      <c r="FDO203" s="38"/>
      <c r="FDP203" s="38"/>
      <c r="FDQ203" s="38"/>
      <c r="FDR203" s="38"/>
      <c r="FDS203" s="38"/>
      <c r="FDT203" s="38"/>
      <c r="FDU203" s="38"/>
      <c r="FDV203" s="38"/>
      <c r="FDW203" s="38"/>
      <c r="FDX203" s="38"/>
      <c r="FDY203" s="38"/>
      <c r="FDZ203" s="38"/>
      <c r="FEA203" s="38"/>
      <c r="FEB203" s="38"/>
      <c r="FEC203" s="38"/>
      <c r="FED203" s="38"/>
      <c r="FEE203" s="38"/>
      <c r="FEF203" s="38"/>
      <c r="FEG203" s="38"/>
      <c r="FEH203" s="38"/>
      <c r="FEI203" s="38"/>
      <c r="FEJ203" s="38"/>
      <c r="FEK203" s="38"/>
      <c r="FEL203" s="38"/>
      <c r="FEM203" s="38"/>
      <c r="FEN203" s="38"/>
      <c r="FEO203" s="38"/>
      <c r="FEP203" s="38"/>
      <c r="FEQ203" s="38"/>
      <c r="FER203" s="38"/>
      <c r="FES203" s="38"/>
      <c r="FET203" s="38"/>
      <c r="FEU203" s="38"/>
      <c r="FEV203" s="38"/>
      <c r="FEW203" s="38"/>
      <c r="FEX203" s="38"/>
      <c r="FEY203" s="38"/>
      <c r="FEZ203" s="38"/>
      <c r="FFA203" s="38"/>
      <c r="FFB203" s="38"/>
      <c r="FFC203" s="38"/>
      <c r="FFD203" s="38"/>
      <c r="FFE203" s="38"/>
      <c r="FFF203" s="38"/>
      <c r="FFG203" s="38"/>
      <c r="FFH203" s="38"/>
      <c r="FFI203" s="38"/>
      <c r="FFJ203" s="38"/>
      <c r="FFK203" s="38"/>
      <c r="FFL203" s="38"/>
      <c r="FFM203" s="38"/>
      <c r="FFN203" s="38"/>
      <c r="FFO203" s="38"/>
      <c r="FFP203" s="38"/>
      <c r="FFQ203" s="38"/>
      <c r="FFR203" s="38"/>
      <c r="FFS203" s="38"/>
      <c r="FFT203" s="38"/>
      <c r="FFU203" s="38"/>
      <c r="FFV203" s="38"/>
      <c r="FFW203" s="38"/>
      <c r="FFX203" s="38"/>
      <c r="FFY203" s="38"/>
      <c r="FFZ203" s="38"/>
      <c r="FGA203" s="38"/>
      <c r="FGB203" s="38"/>
      <c r="FGC203" s="38"/>
      <c r="FGD203" s="38"/>
      <c r="FGE203" s="38"/>
      <c r="FGF203" s="38"/>
      <c r="FGG203" s="38"/>
      <c r="FGH203" s="38"/>
      <c r="FGI203" s="38"/>
      <c r="FGJ203" s="38"/>
      <c r="FGK203" s="38"/>
      <c r="FGL203" s="38"/>
      <c r="FGM203" s="38"/>
      <c r="FGN203" s="38"/>
      <c r="FGO203" s="38"/>
      <c r="FGP203" s="38"/>
      <c r="FGQ203" s="38"/>
      <c r="FGR203" s="38"/>
      <c r="FGS203" s="38"/>
      <c r="FGT203" s="38"/>
      <c r="FGU203" s="38"/>
      <c r="FGV203" s="38"/>
      <c r="FGW203" s="38"/>
      <c r="FGX203" s="38"/>
      <c r="FGY203" s="38"/>
      <c r="FGZ203" s="38"/>
      <c r="FHA203" s="38"/>
      <c r="FHB203" s="38"/>
      <c r="FHC203" s="38"/>
      <c r="FHD203" s="38"/>
      <c r="FHE203" s="38"/>
      <c r="FHF203" s="38"/>
      <c r="FHG203" s="38"/>
      <c r="FHH203" s="38"/>
      <c r="FHI203" s="38"/>
      <c r="FHJ203" s="38"/>
      <c r="FHK203" s="38"/>
      <c r="FHL203" s="38"/>
      <c r="FHM203" s="38"/>
      <c r="FHN203" s="38"/>
      <c r="FHO203" s="38"/>
      <c r="FHP203" s="38"/>
      <c r="FHQ203" s="38"/>
      <c r="FHR203" s="38"/>
      <c r="FHS203" s="38"/>
      <c r="FHT203" s="38"/>
      <c r="FHU203" s="38"/>
      <c r="FHV203" s="38"/>
      <c r="FHW203" s="38"/>
      <c r="FHX203" s="38"/>
      <c r="FHY203" s="38"/>
      <c r="FHZ203" s="38"/>
      <c r="FIA203" s="38"/>
      <c r="FIB203" s="38"/>
      <c r="FIC203" s="38"/>
      <c r="FID203" s="38"/>
      <c r="FIE203" s="38"/>
      <c r="FIF203" s="38"/>
      <c r="FIG203" s="38"/>
      <c r="FIH203" s="38"/>
      <c r="FII203" s="38"/>
      <c r="FIJ203" s="38"/>
      <c r="FIK203" s="38"/>
      <c r="FIL203" s="38"/>
      <c r="FIM203" s="38"/>
      <c r="FIN203" s="38"/>
      <c r="FIO203" s="38"/>
      <c r="FIP203" s="38"/>
      <c r="FIQ203" s="38"/>
      <c r="FIR203" s="38"/>
      <c r="FIS203" s="38"/>
      <c r="FIT203" s="38"/>
      <c r="FIU203" s="38"/>
      <c r="FIV203" s="38"/>
      <c r="FIW203" s="38"/>
      <c r="FIX203" s="38"/>
      <c r="FIY203" s="38"/>
      <c r="FIZ203" s="38"/>
      <c r="FJA203" s="38"/>
      <c r="FJB203" s="38"/>
      <c r="FJC203" s="38"/>
      <c r="FJD203" s="38"/>
      <c r="FJE203" s="38"/>
      <c r="FJF203" s="38"/>
      <c r="FJG203" s="38"/>
      <c r="FJH203" s="38"/>
      <c r="FJI203" s="38"/>
      <c r="FJJ203" s="38"/>
      <c r="FJK203" s="38"/>
      <c r="FJL203" s="38"/>
      <c r="FJM203" s="38"/>
      <c r="FJN203" s="38"/>
      <c r="FJO203" s="38"/>
      <c r="FJP203" s="38"/>
      <c r="FJQ203" s="38"/>
      <c r="FJR203" s="38"/>
      <c r="FJS203" s="38"/>
      <c r="FJT203" s="38"/>
      <c r="FJU203" s="38"/>
      <c r="FJV203" s="38"/>
      <c r="FJW203" s="38"/>
      <c r="FJX203" s="38"/>
      <c r="FJY203" s="38"/>
      <c r="FJZ203" s="38"/>
      <c r="FKA203" s="38"/>
      <c r="FKB203" s="38"/>
      <c r="FKC203" s="38"/>
      <c r="FKD203" s="38"/>
      <c r="FKE203" s="38"/>
      <c r="FKF203" s="38"/>
      <c r="FKG203" s="38"/>
      <c r="FKH203" s="38"/>
      <c r="FKI203" s="38"/>
      <c r="FKJ203" s="38"/>
      <c r="FKK203" s="38"/>
      <c r="FKL203" s="38"/>
      <c r="FKM203" s="38"/>
      <c r="FKN203" s="38"/>
      <c r="FKO203" s="38"/>
      <c r="FKP203" s="38"/>
      <c r="FKQ203" s="38"/>
      <c r="FKR203" s="38"/>
      <c r="FKS203" s="38"/>
      <c r="FKT203" s="38"/>
      <c r="FKU203" s="38"/>
      <c r="FKV203" s="38"/>
      <c r="FKW203" s="38"/>
      <c r="FKX203" s="38"/>
      <c r="FKY203" s="38"/>
      <c r="FKZ203" s="38"/>
      <c r="FLA203" s="38"/>
      <c r="FLB203" s="38"/>
      <c r="FLC203" s="38"/>
      <c r="FLD203" s="38"/>
      <c r="FLE203" s="38"/>
      <c r="FLF203" s="38"/>
      <c r="FLG203" s="38"/>
      <c r="FLH203" s="38"/>
      <c r="FLI203" s="38"/>
      <c r="FLJ203" s="38"/>
      <c r="FLK203" s="38"/>
      <c r="FLL203" s="38"/>
      <c r="FLM203" s="38"/>
      <c r="FLN203" s="38"/>
      <c r="FLO203" s="38"/>
      <c r="FLP203" s="38"/>
      <c r="FLQ203" s="38"/>
      <c r="FLR203" s="38"/>
      <c r="FLS203" s="38"/>
      <c r="FLT203" s="38"/>
      <c r="FLU203" s="38"/>
      <c r="FLV203" s="38"/>
      <c r="FLW203" s="38"/>
      <c r="FLX203" s="38"/>
      <c r="FLY203" s="38"/>
      <c r="FLZ203" s="38"/>
      <c r="FMA203" s="38"/>
      <c r="FMB203" s="38"/>
      <c r="FMC203" s="38"/>
      <c r="FMD203" s="38"/>
      <c r="FME203" s="38"/>
      <c r="FMF203" s="38"/>
      <c r="FMG203" s="38"/>
      <c r="FMH203" s="38"/>
      <c r="FMI203" s="38"/>
      <c r="FMJ203" s="38"/>
      <c r="FMK203" s="38"/>
      <c r="FML203" s="38"/>
      <c r="FMM203" s="38"/>
      <c r="FMN203" s="38"/>
      <c r="FMO203" s="38"/>
      <c r="FMP203" s="38"/>
      <c r="FMQ203" s="38"/>
      <c r="FMR203" s="38"/>
      <c r="FMS203" s="38"/>
      <c r="FMT203" s="38"/>
      <c r="FMU203" s="38"/>
      <c r="FMV203" s="38"/>
      <c r="FMW203" s="38"/>
      <c r="FMX203" s="38"/>
      <c r="FMY203" s="38"/>
      <c r="FMZ203" s="38"/>
      <c r="FNA203" s="38"/>
      <c r="FNB203" s="38"/>
      <c r="FNC203" s="38"/>
      <c r="FND203" s="38"/>
      <c r="FNE203" s="38"/>
      <c r="FNF203" s="38"/>
      <c r="FNG203" s="38"/>
      <c r="FNH203" s="38"/>
      <c r="FNI203" s="38"/>
      <c r="FNJ203" s="38"/>
      <c r="FNK203" s="38"/>
      <c r="FNL203" s="38"/>
      <c r="FNM203" s="38"/>
      <c r="FNN203" s="38"/>
      <c r="FNO203" s="38"/>
      <c r="FNP203" s="38"/>
      <c r="FNQ203" s="38"/>
      <c r="FNR203" s="38"/>
      <c r="FNS203" s="38"/>
      <c r="FNT203" s="38"/>
      <c r="FNU203" s="38"/>
      <c r="FNV203" s="38"/>
      <c r="FNW203" s="38"/>
      <c r="FNX203" s="38"/>
      <c r="FNY203" s="38"/>
      <c r="FNZ203" s="38"/>
      <c r="FOA203" s="38"/>
      <c r="FOB203" s="38"/>
      <c r="FOC203" s="38"/>
      <c r="FOD203" s="38"/>
      <c r="FOE203" s="38"/>
      <c r="FOF203" s="38"/>
      <c r="FOG203" s="38"/>
      <c r="FOH203" s="38"/>
      <c r="FOI203" s="38"/>
      <c r="FOJ203" s="38"/>
      <c r="FOK203" s="38"/>
      <c r="FOL203" s="38"/>
      <c r="FOM203" s="38"/>
      <c r="FON203" s="38"/>
      <c r="FOO203" s="38"/>
      <c r="FOP203" s="38"/>
      <c r="FOQ203" s="38"/>
      <c r="FOR203" s="38"/>
      <c r="FOS203" s="38"/>
      <c r="FOT203" s="38"/>
      <c r="FOU203" s="38"/>
      <c r="FOV203" s="38"/>
      <c r="FOW203" s="38"/>
      <c r="FOX203" s="38"/>
      <c r="FOY203" s="38"/>
      <c r="FOZ203" s="38"/>
      <c r="FPA203" s="38"/>
      <c r="FPB203" s="38"/>
      <c r="FPC203" s="38"/>
      <c r="FPD203" s="38"/>
      <c r="FPE203" s="38"/>
      <c r="FPF203" s="38"/>
      <c r="FPG203" s="38"/>
      <c r="FPH203" s="38"/>
      <c r="FPI203" s="38"/>
      <c r="FPJ203" s="38"/>
      <c r="FPK203" s="38"/>
      <c r="FPL203" s="38"/>
      <c r="FPM203" s="38"/>
      <c r="FPN203" s="38"/>
      <c r="FPO203" s="38"/>
      <c r="FPP203" s="38"/>
      <c r="FPQ203" s="38"/>
      <c r="FPR203" s="38"/>
      <c r="FPS203" s="38"/>
      <c r="FPT203" s="38"/>
      <c r="FPU203" s="38"/>
      <c r="FPV203" s="38"/>
      <c r="FPW203" s="38"/>
      <c r="FPX203" s="38"/>
      <c r="FPY203" s="38"/>
      <c r="FPZ203" s="38"/>
      <c r="FQA203" s="38"/>
      <c r="FQB203" s="38"/>
      <c r="FQC203" s="38"/>
      <c r="FQD203" s="38"/>
      <c r="FQE203" s="38"/>
      <c r="FQF203" s="38"/>
      <c r="FQG203" s="38"/>
      <c r="FQH203" s="38"/>
      <c r="FQI203" s="38"/>
      <c r="FQJ203" s="38"/>
      <c r="FQK203" s="38"/>
      <c r="FQL203" s="38"/>
      <c r="FQM203" s="38"/>
      <c r="FQN203" s="38"/>
      <c r="FQO203" s="38"/>
      <c r="FQP203" s="38"/>
      <c r="FQQ203" s="38"/>
      <c r="FQR203" s="38"/>
      <c r="FQS203" s="38"/>
      <c r="FQT203" s="38"/>
      <c r="FQU203" s="38"/>
      <c r="FQV203" s="38"/>
      <c r="FQW203" s="38"/>
      <c r="FQX203" s="38"/>
      <c r="FQY203" s="38"/>
      <c r="FQZ203" s="38"/>
      <c r="FRA203" s="38"/>
      <c r="FRB203" s="38"/>
      <c r="FRC203" s="38"/>
      <c r="FRD203" s="38"/>
      <c r="FRE203" s="38"/>
      <c r="FRF203" s="38"/>
      <c r="FRG203" s="38"/>
      <c r="FRH203" s="38"/>
      <c r="FRI203" s="38"/>
      <c r="FRJ203" s="38"/>
      <c r="FRK203" s="38"/>
      <c r="FRL203" s="38"/>
      <c r="FRM203" s="38"/>
      <c r="FRN203" s="38"/>
      <c r="FRO203" s="38"/>
      <c r="FRP203" s="38"/>
      <c r="FRQ203" s="38"/>
      <c r="FRR203" s="38"/>
      <c r="FRS203" s="38"/>
      <c r="FRT203" s="38"/>
      <c r="FRU203" s="38"/>
      <c r="FRV203" s="38"/>
      <c r="FRW203" s="38"/>
      <c r="FRX203" s="38"/>
      <c r="FRY203" s="38"/>
      <c r="FRZ203" s="38"/>
      <c r="FSA203" s="38"/>
      <c r="FSB203" s="38"/>
      <c r="FSC203" s="38"/>
      <c r="FSD203" s="38"/>
      <c r="FSE203" s="38"/>
      <c r="FSF203" s="38"/>
      <c r="FSG203" s="38"/>
      <c r="FSH203" s="38"/>
      <c r="FSI203" s="38"/>
      <c r="FSJ203" s="38"/>
      <c r="FSK203" s="38"/>
      <c r="FSL203" s="38"/>
      <c r="FSM203" s="38"/>
      <c r="FSN203" s="38"/>
      <c r="FSO203" s="38"/>
      <c r="FSP203" s="38"/>
      <c r="FSQ203" s="38"/>
      <c r="FSR203" s="38"/>
      <c r="FSS203" s="38"/>
      <c r="FST203" s="38"/>
      <c r="FSU203" s="38"/>
      <c r="FSV203" s="38"/>
      <c r="FSW203" s="38"/>
      <c r="FSX203" s="38"/>
      <c r="FSY203" s="38"/>
      <c r="FSZ203" s="38"/>
      <c r="FTA203" s="38"/>
      <c r="FTB203" s="38"/>
      <c r="FTC203" s="38"/>
      <c r="FTD203" s="38"/>
      <c r="FTE203" s="38"/>
      <c r="FTF203" s="38"/>
      <c r="FTG203" s="38"/>
      <c r="FTH203" s="38"/>
      <c r="FTI203" s="38"/>
      <c r="FTJ203" s="38"/>
      <c r="FTK203" s="38"/>
      <c r="FTL203" s="38"/>
      <c r="FTM203" s="38"/>
      <c r="FTN203" s="38"/>
      <c r="FTO203" s="38"/>
      <c r="FTP203" s="38"/>
      <c r="FTQ203" s="38"/>
      <c r="FTR203" s="38"/>
      <c r="FTS203" s="38"/>
      <c r="FTT203" s="38"/>
      <c r="FTU203" s="38"/>
      <c r="FTV203" s="38"/>
      <c r="FTW203" s="38"/>
      <c r="FTX203" s="38"/>
      <c r="FTY203" s="38"/>
      <c r="FTZ203" s="38"/>
      <c r="FUA203" s="38"/>
      <c r="FUB203" s="38"/>
      <c r="FUC203" s="38"/>
      <c r="FUD203" s="38"/>
      <c r="FUE203" s="38"/>
      <c r="FUF203" s="38"/>
      <c r="FUG203" s="38"/>
      <c r="FUH203" s="38"/>
      <c r="FUI203" s="38"/>
      <c r="FUJ203" s="38"/>
      <c r="FUK203" s="38"/>
      <c r="FUL203" s="38"/>
      <c r="FUM203" s="38"/>
      <c r="FUN203" s="38"/>
      <c r="FUO203" s="38"/>
      <c r="FUP203" s="38"/>
      <c r="FUQ203" s="38"/>
      <c r="FUR203" s="38"/>
      <c r="FUS203" s="38"/>
      <c r="FUT203" s="38"/>
      <c r="FUU203" s="38"/>
      <c r="FUV203" s="38"/>
      <c r="FUW203" s="38"/>
      <c r="FUX203" s="38"/>
      <c r="FUY203" s="38"/>
      <c r="FUZ203" s="38"/>
      <c r="FVA203" s="38"/>
      <c r="FVB203" s="38"/>
      <c r="FVC203" s="38"/>
      <c r="FVD203" s="38"/>
      <c r="FVE203" s="38"/>
      <c r="FVF203" s="38"/>
      <c r="FVG203" s="38"/>
      <c r="FVH203" s="38"/>
      <c r="FVI203" s="38"/>
      <c r="FVJ203" s="38"/>
      <c r="FVK203" s="38"/>
      <c r="FVL203" s="38"/>
      <c r="FVM203" s="38"/>
      <c r="FVN203" s="38"/>
      <c r="FVO203" s="38"/>
      <c r="FVP203" s="38"/>
      <c r="FVQ203" s="38"/>
      <c r="FVR203" s="38"/>
      <c r="FVS203" s="38"/>
      <c r="FVT203" s="38"/>
      <c r="FVU203" s="38"/>
      <c r="FVV203" s="38"/>
      <c r="FVW203" s="38"/>
      <c r="FVX203" s="38"/>
      <c r="FVY203" s="38"/>
      <c r="FVZ203" s="38"/>
      <c r="FWA203" s="38"/>
      <c r="FWB203" s="38"/>
      <c r="FWC203" s="38"/>
      <c r="FWD203" s="38"/>
      <c r="FWE203" s="38"/>
      <c r="FWF203" s="38"/>
      <c r="FWG203" s="38"/>
      <c r="FWH203" s="38"/>
      <c r="FWI203" s="38"/>
      <c r="FWJ203" s="38"/>
      <c r="FWK203" s="38"/>
      <c r="FWL203" s="38"/>
      <c r="FWM203" s="38"/>
      <c r="FWN203" s="38"/>
      <c r="FWO203" s="38"/>
      <c r="FWP203" s="38"/>
      <c r="FWQ203" s="38"/>
      <c r="FWR203" s="38"/>
      <c r="FWS203" s="38"/>
      <c r="FWT203" s="38"/>
      <c r="FWU203" s="38"/>
      <c r="FWV203" s="38"/>
      <c r="FWW203" s="38"/>
      <c r="FWX203" s="38"/>
      <c r="FWY203" s="38"/>
      <c r="FWZ203" s="38"/>
      <c r="FXA203" s="38"/>
      <c r="FXB203" s="38"/>
      <c r="FXC203" s="38"/>
      <c r="FXD203" s="38"/>
      <c r="FXE203" s="38"/>
      <c r="FXF203" s="38"/>
      <c r="FXG203" s="38"/>
      <c r="FXH203" s="38"/>
      <c r="FXI203" s="38"/>
      <c r="FXJ203" s="38"/>
      <c r="FXK203" s="38"/>
      <c r="FXL203" s="38"/>
      <c r="FXM203" s="38"/>
      <c r="FXN203" s="38"/>
      <c r="FXO203" s="38"/>
      <c r="FXP203" s="38"/>
      <c r="FXQ203" s="38"/>
      <c r="FXR203" s="38"/>
      <c r="FXS203" s="38"/>
      <c r="FXT203" s="38"/>
      <c r="FXU203" s="38"/>
      <c r="FXV203" s="38"/>
      <c r="FXW203" s="38"/>
      <c r="FXX203" s="38"/>
      <c r="FXY203" s="38"/>
      <c r="FXZ203" s="38"/>
      <c r="FYA203" s="38"/>
      <c r="FYB203" s="38"/>
      <c r="FYC203" s="38"/>
      <c r="FYD203" s="38"/>
      <c r="FYE203" s="38"/>
      <c r="FYF203" s="38"/>
      <c r="FYG203" s="38"/>
      <c r="FYH203" s="38"/>
      <c r="FYI203" s="38"/>
      <c r="FYJ203" s="38"/>
      <c r="FYK203" s="38"/>
      <c r="FYL203" s="38"/>
      <c r="FYM203" s="38"/>
      <c r="FYN203" s="38"/>
      <c r="FYO203" s="38"/>
      <c r="FYP203" s="38"/>
      <c r="FYQ203" s="38"/>
      <c r="FYR203" s="38"/>
      <c r="FYS203" s="38"/>
      <c r="FYT203" s="38"/>
      <c r="FYU203" s="38"/>
      <c r="FYV203" s="38"/>
      <c r="FYW203" s="38"/>
      <c r="FYX203" s="38"/>
      <c r="FYY203" s="38"/>
      <c r="FYZ203" s="38"/>
      <c r="FZA203" s="38"/>
      <c r="FZB203" s="38"/>
      <c r="FZC203" s="38"/>
      <c r="FZD203" s="38"/>
      <c r="FZE203" s="38"/>
      <c r="FZF203" s="38"/>
      <c r="FZG203" s="38"/>
      <c r="FZH203" s="38"/>
      <c r="FZI203" s="38"/>
      <c r="FZJ203" s="38"/>
      <c r="FZK203" s="38"/>
      <c r="FZL203" s="38"/>
      <c r="FZM203" s="38"/>
      <c r="FZN203" s="38"/>
      <c r="FZO203" s="38"/>
      <c r="FZP203" s="38"/>
      <c r="FZQ203" s="38"/>
      <c r="FZR203" s="38"/>
      <c r="FZS203" s="38"/>
      <c r="FZT203" s="38"/>
      <c r="FZU203" s="38"/>
      <c r="FZV203" s="38"/>
      <c r="FZW203" s="38"/>
      <c r="FZX203" s="38"/>
      <c r="FZY203" s="38"/>
      <c r="FZZ203" s="38"/>
      <c r="GAA203" s="38"/>
      <c r="GAB203" s="38"/>
      <c r="GAC203" s="38"/>
      <c r="GAD203" s="38"/>
      <c r="GAE203" s="38"/>
      <c r="GAF203" s="38"/>
      <c r="GAG203" s="38"/>
      <c r="GAH203" s="38"/>
      <c r="GAI203" s="38"/>
      <c r="GAJ203" s="38"/>
      <c r="GAK203" s="38"/>
      <c r="GAL203" s="38"/>
      <c r="GAM203" s="38"/>
      <c r="GAN203" s="38"/>
      <c r="GAO203" s="38"/>
      <c r="GAP203" s="38"/>
      <c r="GAQ203" s="38"/>
      <c r="GAR203" s="38"/>
      <c r="GAS203" s="38"/>
      <c r="GAT203" s="38"/>
      <c r="GAU203" s="38"/>
      <c r="GAV203" s="38"/>
      <c r="GAW203" s="38"/>
      <c r="GAX203" s="38"/>
      <c r="GAY203" s="38"/>
      <c r="GAZ203" s="38"/>
      <c r="GBA203" s="38"/>
      <c r="GBB203" s="38"/>
      <c r="GBC203" s="38"/>
      <c r="GBD203" s="38"/>
      <c r="GBE203" s="38"/>
      <c r="GBF203" s="38"/>
      <c r="GBG203" s="38"/>
      <c r="GBH203" s="38"/>
      <c r="GBI203" s="38"/>
      <c r="GBJ203" s="38"/>
      <c r="GBK203" s="38"/>
      <c r="GBL203" s="38"/>
      <c r="GBM203" s="38"/>
      <c r="GBN203" s="38"/>
      <c r="GBO203" s="38"/>
      <c r="GBP203" s="38"/>
      <c r="GBQ203" s="38"/>
      <c r="GBR203" s="38"/>
      <c r="GBS203" s="38"/>
      <c r="GBT203" s="38"/>
      <c r="GBU203" s="38"/>
      <c r="GBV203" s="38"/>
      <c r="GBW203" s="38"/>
      <c r="GBX203" s="38"/>
      <c r="GBY203" s="38"/>
      <c r="GBZ203" s="38"/>
      <c r="GCA203" s="38"/>
      <c r="GCB203" s="38"/>
      <c r="GCC203" s="38"/>
      <c r="GCD203" s="38"/>
      <c r="GCE203" s="38"/>
      <c r="GCF203" s="38"/>
      <c r="GCG203" s="38"/>
      <c r="GCH203" s="38"/>
      <c r="GCI203" s="38"/>
      <c r="GCJ203" s="38"/>
      <c r="GCK203" s="38"/>
      <c r="GCL203" s="38"/>
      <c r="GCM203" s="38"/>
      <c r="GCN203" s="38"/>
      <c r="GCO203" s="38"/>
      <c r="GCP203" s="38"/>
      <c r="GCQ203" s="38"/>
      <c r="GCR203" s="38"/>
      <c r="GCS203" s="38"/>
      <c r="GCT203" s="38"/>
      <c r="GCU203" s="38"/>
      <c r="GCV203" s="38"/>
      <c r="GCW203" s="38"/>
      <c r="GCX203" s="38"/>
      <c r="GCY203" s="38"/>
      <c r="GCZ203" s="38"/>
      <c r="GDA203" s="38"/>
      <c r="GDB203" s="38"/>
      <c r="GDC203" s="38"/>
      <c r="GDD203" s="38"/>
      <c r="GDE203" s="38"/>
      <c r="GDF203" s="38"/>
      <c r="GDG203" s="38"/>
      <c r="GDH203" s="38"/>
      <c r="GDI203" s="38"/>
      <c r="GDJ203" s="38"/>
      <c r="GDK203" s="38"/>
      <c r="GDL203" s="38"/>
      <c r="GDM203" s="38"/>
      <c r="GDN203" s="38"/>
      <c r="GDO203" s="38"/>
      <c r="GDP203" s="38"/>
      <c r="GDQ203" s="38"/>
      <c r="GDR203" s="38"/>
      <c r="GDS203" s="38"/>
      <c r="GDT203" s="38"/>
      <c r="GDU203" s="38"/>
      <c r="GDV203" s="38"/>
      <c r="GDW203" s="38"/>
      <c r="GDX203" s="38"/>
      <c r="GDY203" s="38"/>
      <c r="GDZ203" s="38"/>
      <c r="GEA203" s="38"/>
      <c r="GEB203" s="38"/>
      <c r="GEC203" s="38"/>
      <c r="GED203" s="38"/>
      <c r="GEE203" s="38"/>
      <c r="GEF203" s="38"/>
      <c r="GEG203" s="38"/>
      <c r="GEH203" s="38"/>
      <c r="GEI203" s="38"/>
      <c r="GEJ203" s="38"/>
      <c r="GEK203" s="38"/>
      <c r="GEL203" s="38"/>
      <c r="GEM203" s="38"/>
      <c r="GEN203" s="38"/>
      <c r="GEO203" s="38"/>
      <c r="GEP203" s="38"/>
      <c r="GEQ203" s="38"/>
      <c r="GER203" s="38"/>
      <c r="GES203" s="38"/>
      <c r="GET203" s="38"/>
      <c r="GEU203" s="38"/>
      <c r="GEV203" s="38"/>
      <c r="GEW203" s="38"/>
      <c r="GEX203" s="38"/>
      <c r="GEY203" s="38"/>
      <c r="GEZ203" s="38"/>
      <c r="GFA203" s="38"/>
      <c r="GFB203" s="38"/>
      <c r="GFC203" s="38"/>
      <c r="GFD203" s="38"/>
      <c r="GFE203" s="38"/>
      <c r="GFF203" s="38"/>
      <c r="GFG203" s="38"/>
      <c r="GFH203" s="38"/>
      <c r="GFI203" s="38"/>
      <c r="GFJ203" s="38"/>
      <c r="GFK203" s="38"/>
      <c r="GFL203" s="38"/>
      <c r="GFM203" s="38"/>
      <c r="GFN203" s="38"/>
      <c r="GFO203" s="38"/>
      <c r="GFP203" s="38"/>
      <c r="GFQ203" s="38"/>
      <c r="GFR203" s="38"/>
      <c r="GFS203" s="38"/>
      <c r="GFT203" s="38"/>
      <c r="GFU203" s="38"/>
      <c r="GFV203" s="38"/>
      <c r="GFW203" s="38"/>
      <c r="GFX203" s="38"/>
      <c r="GFY203" s="38"/>
      <c r="GFZ203" s="38"/>
      <c r="GGA203" s="38"/>
      <c r="GGB203" s="38"/>
      <c r="GGC203" s="38"/>
      <c r="GGD203" s="38"/>
      <c r="GGE203" s="38"/>
      <c r="GGF203" s="38"/>
      <c r="GGG203" s="38"/>
      <c r="GGH203" s="38"/>
      <c r="GGI203" s="38"/>
      <c r="GGJ203" s="38"/>
      <c r="GGK203" s="38"/>
      <c r="GGL203" s="38"/>
      <c r="GGM203" s="38"/>
      <c r="GGN203" s="38"/>
      <c r="GGO203" s="38"/>
      <c r="GGP203" s="38"/>
      <c r="GGQ203" s="38"/>
      <c r="GGR203" s="38"/>
      <c r="GGS203" s="38"/>
      <c r="GGT203" s="38"/>
      <c r="GGU203" s="38"/>
      <c r="GGV203" s="38"/>
      <c r="GGW203" s="38"/>
      <c r="GGX203" s="38"/>
      <c r="GGY203" s="38"/>
      <c r="GGZ203" s="38"/>
      <c r="GHA203" s="38"/>
      <c r="GHB203" s="38"/>
      <c r="GHC203" s="38"/>
      <c r="GHD203" s="38"/>
      <c r="GHE203" s="38"/>
      <c r="GHF203" s="38"/>
      <c r="GHG203" s="38"/>
      <c r="GHH203" s="38"/>
      <c r="GHI203" s="38"/>
      <c r="GHJ203" s="38"/>
      <c r="GHK203" s="38"/>
      <c r="GHL203" s="38"/>
      <c r="GHM203" s="38"/>
      <c r="GHN203" s="38"/>
      <c r="GHO203" s="38"/>
      <c r="GHP203" s="38"/>
      <c r="GHQ203" s="38"/>
      <c r="GHR203" s="38"/>
      <c r="GHS203" s="38"/>
      <c r="GHT203" s="38"/>
      <c r="GHU203" s="38"/>
      <c r="GHV203" s="38"/>
      <c r="GHW203" s="38"/>
      <c r="GHX203" s="38"/>
      <c r="GHY203" s="38"/>
      <c r="GHZ203" s="38"/>
      <c r="GIA203" s="38"/>
      <c r="GIB203" s="38"/>
      <c r="GIC203" s="38"/>
      <c r="GID203" s="38"/>
      <c r="GIE203" s="38"/>
      <c r="GIF203" s="38"/>
      <c r="GIG203" s="38"/>
      <c r="GIH203" s="38"/>
      <c r="GII203" s="38"/>
      <c r="GIJ203" s="38"/>
      <c r="GIK203" s="38"/>
      <c r="GIL203" s="38"/>
      <c r="GIM203" s="38"/>
      <c r="GIN203" s="38"/>
      <c r="GIO203" s="38"/>
      <c r="GIP203" s="38"/>
      <c r="GIQ203" s="38"/>
      <c r="GIR203" s="38"/>
      <c r="GIS203" s="38"/>
      <c r="GIT203" s="38"/>
      <c r="GIU203" s="38"/>
      <c r="GIV203" s="38"/>
      <c r="GIW203" s="38"/>
      <c r="GIX203" s="38"/>
      <c r="GIY203" s="38"/>
      <c r="GIZ203" s="38"/>
      <c r="GJA203" s="38"/>
      <c r="GJB203" s="38"/>
      <c r="GJC203" s="38"/>
      <c r="GJD203" s="38"/>
      <c r="GJE203" s="38"/>
      <c r="GJF203" s="38"/>
      <c r="GJG203" s="38"/>
      <c r="GJH203" s="38"/>
      <c r="GJI203" s="38"/>
      <c r="GJJ203" s="38"/>
      <c r="GJK203" s="38"/>
      <c r="GJL203" s="38"/>
      <c r="GJM203" s="38"/>
      <c r="GJN203" s="38"/>
      <c r="GJO203" s="38"/>
      <c r="GJP203" s="38"/>
      <c r="GJQ203" s="38"/>
      <c r="GJR203" s="38"/>
      <c r="GJS203" s="38"/>
      <c r="GJT203" s="38"/>
      <c r="GJU203" s="38"/>
      <c r="GJV203" s="38"/>
      <c r="GJW203" s="38"/>
      <c r="GJX203" s="38"/>
      <c r="GJY203" s="38"/>
      <c r="GJZ203" s="38"/>
      <c r="GKA203" s="38"/>
      <c r="GKB203" s="38"/>
      <c r="GKC203" s="38"/>
      <c r="GKD203" s="38"/>
      <c r="GKE203" s="38"/>
      <c r="GKF203" s="38"/>
      <c r="GKG203" s="38"/>
      <c r="GKH203" s="38"/>
      <c r="GKI203" s="38"/>
      <c r="GKJ203" s="38"/>
      <c r="GKK203" s="38"/>
      <c r="GKL203" s="38"/>
      <c r="GKM203" s="38"/>
      <c r="GKN203" s="38"/>
      <c r="GKO203" s="38"/>
      <c r="GKP203" s="38"/>
      <c r="GKQ203" s="38"/>
      <c r="GKR203" s="38"/>
      <c r="GKS203" s="38"/>
      <c r="GKT203" s="38"/>
      <c r="GKU203" s="38"/>
      <c r="GKV203" s="38"/>
      <c r="GKW203" s="38"/>
      <c r="GKX203" s="38"/>
      <c r="GKY203" s="38"/>
      <c r="GKZ203" s="38"/>
      <c r="GLA203" s="38"/>
      <c r="GLB203" s="38"/>
      <c r="GLC203" s="38"/>
      <c r="GLD203" s="38"/>
      <c r="GLE203" s="38"/>
      <c r="GLF203" s="38"/>
      <c r="GLG203" s="38"/>
      <c r="GLH203" s="38"/>
      <c r="GLI203" s="38"/>
      <c r="GLJ203" s="38"/>
      <c r="GLK203" s="38"/>
      <c r="GLL203" s="38"/>
      <c r="GLM203" s="38"/>
      <c r="GLN203" s="38"/>
      <c r="GLO203" s="38"/>
      <c r="GLP203" s="38"/>
      <c r="GLQ203" s="38"/>
      <c r="GLR203" s="38"/>
      <c r="GLS203" s="38"/>
      <c r="GLT203" s="38"/>
      <c r="GLU203" s="38"/>
      <c r="GLV203" s="38"/>
      <c r="GLW203" s="38"/>
      <c r="GLX203" s="38"/>
      <c r="GLY203" s="38"/>
      <c r="GLZ203" s="38"/>
      <c r="GMA203" s="38"/>
      <c r="GMB203" s="38"/>
      <c r="GMC203" s="38"/>
      <c r="GMD203" s="38"/>
      <c r="GME203" s="38"/>
      <c r="GMF203" s="38"/>
      <c r="GMG203" s="38"/>
      <c r="GMH203" s="38"/>
      <c r="GMI203" s="38"/>
      <c r="GMJ203" s="38"/>
      <c r="GMK203" s="38"/>
      <c r="GML203" s="38"/>
      <c r="GMM203" s="38"/>
      <c r="GMN203" s="38"/>
      <c r="GMO203" s="38"/>
      <c r="GMP203" s="38"/>
      <c r="GMQ203" s="38"/>
      <c r="GMR203" s="38"/>
      <c r="GMS203" s="38"/>
      <c r="GMT203" s="38"/>
      <c r="GMU203" s="38"/>
      <c r="GMV203" s="38"/>
      <c r="GMW203" s="38"/>
      <c r="GMX203" s="38"/>
      <c r="GMY203" s="38"/>
      <c r="GMZ203" s="38"/>
      <c r="GNA203" s="38"/>
      <c r="GNB203" s="38"/>
      <c r="GNC203" s="38"/>
      <c r="GND203" s="38"/>
      <c r="GNE203" s="38"/>
      <c r="GNF203" s="38"/>
      <c r="GNG203" s="38"/>
      <c r="GNH203" s="38"/>
      <c r="GNI203" s="38"/>
      <c r="GNJ203" s="38"/>
      <c r="GNK203" s="38"/>
      <c r="GNL203" s="38"/>
      <c r="GNM203" s="38"/>
      <c r="GNN203" s="38"/>
      <c r="GNO203" s="38"/>
      <c r="GNP203" s="38"/>
      <c r="GNQ203" s="38"/>
      <c r="GNR203" s="38"/>
      <c r="GNS203" s="38"/>
      <c r="GNT203" s="38"/>
      <c r="GNU203" s="38"/>
      <c r="GNV203" s="38"/>
      <c r="GNW203" s="38"/>
      <c r="GNX203" s="38"/>
      <c r="GNY203" s="38"/>
      <c r="GNZ203" s="38"/>
      <c r="GOA203" s="38"/>
      <c r="GOB203" s="38"/>
      <c r="GOC203" s="38"/>
      <c r="GOD203" s="38"/>
      <c r="GOE203" s="38"/>
      <c r="GOF203" s="38"/>
      <c r="GOG203" s="38"/>
      <c r="GOH203" s="38"/>
      <c r="GOI203" s="38"/>
      <c r="GOJ203" s="38"/>
      <c r="GOK203" s="38"/>
      <c r="GOL203" s="38"/>
      <c r="GOM203" s="38"/>
      <c r="GON203" s="38"/>
      <c r="GOO203" s="38"/>
      <c r="GOP203" s="38"/>
      <c r="GOQ203" s="38"/>
      <c r="GOR203" s="38"/>
      <c r="GOS203" s="38"/>
      <c r="GOT203" s="38"/>
      <c r="GOU203" s="38"/>
      <c r="GOV203" s="38"/>
      <c r="GOW203" s="38"/>
      <c r="GOX203" s="38"/>
      <c r="GOY203" s="38"/>
      <c r="GOZ203" s="38"/>
      <c r="GPA203" s="38"/>
      <c r="GPB203" s="38"/>
      <c r="GPC203" s="38"/>
      <c r="GPD203" s="38"/>
      <c r="GPE203" s="38"/>
      <c r="GPF203" s="38"/>
      <c r="GPG203" s="38"/>
      <c r="GPH203" s="38"/>
      <c r="GPI203" s="38"/>
      <c r="GPJ203" s="38"/>
      <c r="GPK203" s="38"/>
      <c r="GPL203" s="38"/>
      <c r="GPM203" s="38"/>
      <c r="GPN203" s="38"/>
      <c r="GPO203" s="38"/>
      <c r="GPP203" s="38"/>
      <c r="GPQ203" s="38"/>
      <c r="GPR203" s="38"/>
      <c r="GPS203" s="38"/>
      <c r="GPT203" s="38"/>
      <c r="GPU203" s="38"/>
      <c r="GPV203" s="38"/>
      <c r="GPW203" s="38"/>
      <c r="GPX203" s="38"/>
      <c r="GPY203" s="38"/>
      <c r="GPZ203" s="38"/>
      <c r="GQA203" s="38"/>
      <c r="GQB203" s="38"/>
      <c r="GQC203" s="38"/>
      <c r="GQD203" s="38"/>
      <c r="GQE203" s="38"/>
      <c r="GQF203" s="38"/>
      <c r="GQG203" s="38"/>
      <c r="GQH203" s="38"/>
      <c r="GQI203" s="38"/>
      <c r="GQJ203" s="38"/>
      <c r="GQK203" s="38"/>
      <c r="GQL203" s="38"/>
      <c r="GQM203" s="38"/>
      <c r="GQN203" s="38"/>
      <c r="GQO203" s="38"/>
      <c r="GQP203" s="38"/>
      <c r="GQQ203" s="38"/>
      <c r="GQR203" s="38"/>
      <c r="GQS203" s="38"/>
      <c r="GQT203" s="38"/>
      <c r="GQU203" s="38"/>
      <c r="GQV203" s="38"/>
      <c r="GQW203" s="38"/>
      <c r="GQX203" s="38"/>
      <c r="GQY203" s="38"/>
      <c r="GQZ203" s="38"/>
      <c r="GRA203" s="38"/>
      <c r="GRB203" s="38"/>
      <c r="GRC203" s="38"/>
      <c r="GRD203" s="38"/>
      <c r="GRE203" s="38"/>
      <c r="GRF203" s="38"/>
      <c r="GRG203" s="38"/>
      <c r="GRH203" s="38"/>
      <c r="GRI203" s="38"/>
      <c r="GRJ203" s="38"/>
      <c r="GRK203" s="38"/>
      <c r="GRL203" s="38"/>
      <c r="GRM203" s="38"/>
      <c r="GRN203" s="38"/>
      <c r="GRO203" s="38"/>
      <c r="GRP203" s="38"/>
      <c r="GRQ203" s="38"/>
      <c r="GRR203" s="38"/>
      <c r="GRS203" s="38"/>
      <c r="GRT203" s="38"/>
      <c r="GRU203" s="38"/>
      <c r="GRV203" s="38"/>
      <c r="GRW203" s="38"/>
      <c r="GRX203" s="38"/>
      <c r="GRY203" s="38"/>
      <c r="GRZ203" s="38"/>
      <c r="GSA203" s="38"/>
      <c r="GSB203" s="38"/>
      <c r="GSC203" s="38"/>
      <c r="GSD203" s="38"/>
      <c r="GSE203" s="38"/>
      <c r="GSF203" s="38"/>
      <c r="GSG203" s="38"/>
      <c r="GSH203" s="38"/>
      <c r="GSI203" s="38"/>
      <c r="GSJ203" s="38"/>
      <c r="GSK203" s="38"/>
      <c r="GSL203" s="38"/>
      <c r="GSM203" s="38"/>
      <c r="GSN203" s="38"/>
      <c r="GSO203" s="38"/>
      <c r="GSP203" s="38"/>
      <c r="GSQ203" s="38"/>
      <c r="GSR203" s="38"/>
      <c r="GSS203" s="38"/>
      <c r="GST203" s="38"/>
      <c r="GSU203" s="38"/>
      <c r="GSV203" s="38"/>
      <c r="GSW203" s="38"/>
      <c r="GSX203" s="38"/>
      <c r="GSY203" s="38"/>
      <c r="GSZ203" s="38"/>
      <c r="GTA203" s="38"/>
      <c r="GTB203" s="38"/>
      <c r="GTC203" s="38"/>
      <c r="GTD203" s="38"/>
      <c r="GTE203" s="38"/>
      <c r="GTF203" s="38"/>
      <c r="GTG203" s="38"/>
      <c r="GTH203" s="38"/>
      <c r="GTI203" s="38"/>
      <c r="GTJ203" s="38"/>
      <c r="GTK203" s="38"/>
      <c r="GTL203" s="38"/>
      <c r="GTM203" s="38"/>
      <c r="GTN203" s="38"/>
      <c r="GTO203" s="38"/>
      <c r="GTP203" s="38"/>
      <c r="GTQ203" s="38"/>
      <c r="GTR203" s="38"/>
      <c r="GTS203" s="38"/>
      <c r="GTT203" s="38"/>
      <c r="GTU203" s="38"/>
      <c r="GTV203" s="38"/>
      <c r="GTW203" s="38"/>
      <c r="GTX203" s="38"/>
      <c r="GTY203" s="38"/>
      <c r="GTZ203" s="38"/>
      <c r="GUA203" s="38"/>
      <c r="GUB203" s="38"/>
      <c r="GUC203" s="38"/>
      <c r="GUD203" s="38"/>
      <c r="GUE203" s="38"/>
      <c r="GUF203" s="38"/>
      <c r="GUG203" s="38"/>
      <c r="GUH203" s="38"/>
      <c r="GUI203" s="38"/>
      <c r="GUJ203" s="38"/>
      <c r="GUK203" s="38"/>
      <c r="GUL203" s="38"/>
      <c r="GUM203" s="38"/>
      <c r="GUN203" s="38"/>
      <c r="GUO203" s="38"/>
      <c r="GUP203" s="38"/>
      <c r="GUQ203" s="38"/>
      <c r="GUR203" s="38"/>
      <c r="GUS203" s="38"/>
      <c r="GUT203" s="38"/>
      <c r="GUU203" s="38"/>
      <c r="GUV203" s="38"/>
      <c r="GUW203" s="38"/>
      <c r="GUX203" s="38"/>
      <c r="GUY203" s="38"/>
      <c r="GUZ203" s="38"/>
      <c r="GVA203" s="38"/>
      <c r="GVB203" s="38"/>
      <c r="GVC203" s="38"/>
      <c r="GVD203" s="38"/>
      <c r="GVE203" s="38"/>
      <c r="GVF203" s="38"/>
      <c r="GVG203" s="38"/>
      <c r="GVH203" s="38"/>
      <c r="GVI203" s="38"/>
      <c r="GVJ203" s="38"/>
      <c r="GVK203" s="38"/>
      <c r="GVL203" s="38"/>
      <c r="GVM203" s="38"/>
      <c r="GVN203" s="38"/>
      <c r="GVO203" s="38"/>
      <c r="GVP203" s="38"/>
      <c r="GVQ203" s="38"/>
      <c r="GVR203" s="38"/>
      <c r="GVS203" s="38"/>
      <c r="GVT203" s="38"/>
      <c r="GVU203" s="38"/>
      <c r="GVV203" s="38"/>
      <c r="GVW203" s="38"/>
      <c r="GVX203" s="38"/>
      <c r="GVY203" s="38"/>
      <c r="GVZ203" s="38"/>
      <c r="GWA203" s="38"/>
      <c r="GWB203" s="38"/>
      <c r="GWC203" s="38"/>
      <c r="GWD203" s="38"/>
      <c r="GWE203" s="38"/>
      <c r="GWF203" s="38"/>
      <c r="GWG203" s="38"/>
      <c r="GWH203" s="38"/>
      <c r="GWI203" s="38"/>
      <c r="GWJ203" s="38"/>
      <c r="GWK203" s="38"/>
      <c r="GWL203" s="38"/>
      <c r="GWM203" s="38"/>
      <c r="GWN203" s="38"/>
      <c r="GWO203" s="38"/>
      <c r="GWP203" s="38"/>
      <c r="GWQ203" s="38"/>
      <c r="GWR203" s="38"/>
      <c r="GWS203" s="38"/>
      <c r="GWT203" s="38"/>
      <c r="GWU203" s="38"/>
      <c r="GWV203" s="38"/>
      <c r="GWW203" s="38"/>
      <c r="GWX203" s="38"/>
      <c r="GWY203" s="38"/>
      <c r="GWZ203" s="38"/>
      <c r="GXA203" s="38"/>
      <c r="GXB203" s="38"/>
      <c r="GXC203" s="38"/>
      <c r="GXD203" s="38"/>
      <c r="GXE203" s="38"/>
      <c r="GXF203" s="38"/>
      <c r="GXG203" s="38"/>
      <c r="GXH203" s="38"/>
      <c r="GXI203" s="38"/>
      <c r="GXJ203" s="38"/>
      <c r="GXK203" s="38"/>
      <c r="GXL203" s="38"/>
      <c r="GXM203" s="38"/>
      <c r="GXN203" s="38"/>
      <c r="GXO203" s="38"/>
      <c r="GXP203" s="38"/>
      <c r="GXQ203" s="38"/>
      <c r="GXR203" s="38"/>
      <c r="GXS203" s="38"/>
      <c r="GXT203" s="38"/>
      <c r="GXU203" s="38"/>
      <c r="GXV203" s="38"/>
      <c r="GXW203" s="38"/>
      <c r="GXX203" s="38"/>
      <c r="GXY203" s="38"/>
      <c r="GXZ203" s="38"/>
      <c r="GYA203" s="38"/>
      <c r="GYB203" s="38"/>
      <c r="GYC203" s="38"/>
      <c r="GYD203" s="38"/>
      <c r="GYE203" s="38"/>
      <c r="GYF203" s="38"/>
      <c r="GYG203" s="38"/>
      <c r="GYH203" s="38"/>
      <c r="GYI203" s="38"/>
      <c r="GYJ203" s="38"/>
      <c r="GYK203" s="38"/>
      <c r="GYL203" s="38"/>
      <c r="GYM203" s="38"/>
      <c r="GYN203" s="38"/>
      <c r="GYO203" s="38"/>
      <c r="GYP203" s="38"/>
      <c r="GYQ203" s="38"/>
      <c r="GYR203" s="38"/>
      <c r="GYS203" s="38"/>
      <c r="GYT203" s="38"/>
      <c r="GYU203" s="38"/>
      <c r="GYV203" s="38"/>
      <c r="GYW203" s="38"/>
      <c r="GYX203" s="38"/>
      <c r="GYY203" s="38"/>
      <c r="GYZ203" s="38"/>
      <c r="GZA203" s="38"/>
      <c r="GZB203" s="38"/>
      <c r="GZC203" s="38"/>
      <c r="GZD203" s="38"/>
      <c r="GZE203" s="38"/>
      <c r="GZF203" s="38"/>
      <c r="GZG203" s="38"/>
      <c r="GZH203" s="38"/>
      <c r="GZI203" s="38"/>
      <c r="GZJ203" s="38"/>
      <c r="GZK203" s="38"/>
      <c r="GZL203" s="38"/>
      <c r="GZM203" s="38"/>
      <c r="GZN203" s="38"/>
      <c r="GZO203" s="38"/>
      <c r="GZP203" s="38"/>
      <c r="GZQ203" s="38"/>
      <c r="GZR203" s="38"/>
      <c r="GZS203" s="38"/>
      <c r="GZT203" s="38"/>
      <c r="GZU203" s="38"/>
      <c r="GZV203" s="38"/>
      <c r="GZW203" s="38"/>
      <c r="GZX203" s="38"/>
      <c r="GZY203" s="38"/>
      <c r="GZZ203" s="38"/>
      <c r="HAA203" s="38"/>
      <c r="HAB203" s="38"/>
      <c r="HAC203" s="38"/>
      <c r="HAD203" s="38"/>
      <c r="HAE203" s="38"/>
      <c r="HAF203" s="38"/>
      <c r="HAG203" s="38"/>
      <c r="HAH203" s="38"/>
      <c r="HAI203" s="38"/>
      <c r="HAJ203" s="38"/>
      <c r="HAK203" s="38"/>
      <c r="HAL203" s="38"/>
      <c r="HAM203" s="38"/>
      <c r="HAN203" s="38"/>
      <c r="HAO203" s="38"/>
      <c r="HAP203" s="38"/>
      <c r="HAQ203" s="38"/>
      <c r="HAR203" s="38"/>
      <c r="HAS203" s="38"/>
      <c r="HAT203" s="38"/>
      <c r="HAU203" s="38"/>
      <c r="HAV203" s="38"/>
      <c r="HAW203" s="38"/>
      <c r="HAX203" s="38"/>
      <c r="HAY203" s="38"/>
      <c r="HAZ203" s="38"/>
      <c r="HBA203" s="38"/>
      <c r="HBB203" s="38"/>
      <c r="HBC203" s="38"/>
      <c r="HBD203" s="38"/>
      <c r="HBE203" s="38"/>
      <c r="HBF203" s="38"/>
      <c r="HBG203" s="38"/>
      <c r="HBH203" s="38"/>
      <c r="HBI203" s="38"/>
      <c r="HBJ203" s="38"/>
      <c r="HBK203" s="38"/>
      <c r="HBL203" s="38"/>
      <c r="HBM203" s="38"/>
      <c r="HBN203" s="38"/>
      <c r="HBO203" s="38"/>
      <c r="HBP203" s="38"/>
      <c r="HBQ203" s="38"/>
      <c r="HBR203" s="38"/>
      <c r="HBS203" s="38"/>
      <c r="HBT203" s="38"/>
      <c r="HBU203" s="38"/>
      <c r="HBV203" s="38"/>
      <c r="HBW203" s="38"/>
      <c r="HBX203" s="38"/>
      <c r="HBY203" s="38"/>
      <c r="HBZ203" s="38"/>
      <c r="HCA203" s="38"/>
      <c r="HCB203" s="38"/>
      <c r="HCC203" s="38"/>
      <c r="HCD203" s="38"/>
      <c r="HCE203" s="38"/>
      <c r="HCF203" s="38"/>
      <c r="HCG203" s="38"/>
      <c r="HCH203" s="38"/>
      <c r="HCI203" s="38"/>
      <c r="HCJ203" s="38"/>
      <c r="HCK203" s="38"/>
      <c r="HCL203" s="38"/>
      <c r="HCM203" s="38"/>
      <c r="HCN203" s="38"/>
      <c r="HCO203" s="38"/>
      <c r="HCP203" s="38"/>
      <c r="HCQ203" s="38"/>
      <c r="HCR203" s="38"/>
      <c r="HCS203" s="38"/>
      <c r="HCT203" s="38"/>
      <c r="HCU203" s="38"/>
      <c r="HCV203" s="38"/>
      <c r="HCW203" s="38"/>
      <c r="HCX203" s="38"/>
      <c r="HCY203" s="38"/>
      <c r="HCZ203" s="38"/>
      <c r="HDA203" s="38"/>
      <c r="HDB203" s="38"/>
      <c r="HDC203" s="38"/>
      <c r="HDD203" s="38"/>
      <c r="HDE203" s="38"/>
      <c r="HDF203" s="38"/>
      <c r="HDG203" s="38"/>
      <c r="HDH203" s="38"/>
      <c r="HDI203" s="38"/>
      <c r="HDJ203" s="38"/>
      <c r="HDK203" s="38"/>
      <c r="HDL203" s="38"/>
      <c r="HDM203" s="38"/>
      <c r="HDN203" s="38"/>
      <c r="HDO203" s="38"/>
      <c r="HDP203" s="38"/>
      <c r="HDQ203" s="38"/>
      <c r="HDR203" s="38"/>
      <c r="HDS203" s="38"/>
      <c r="HDT203" s="38"/>
      <c r="HDU203" s="38"/>
      <c r="HDV203" s="38"/>
      <c r="HDW203" s="38"/>
      <c r="HDX203" s="38"/>
      <c r="HDY203" s="38"/>
      <c r="HDZ203" s="38"/>
      <c r="HEA203" s="38"/>
      <c r="HEB203" s="38"/>
      <c r="HEC203" s="38"/>
      <c r="HED203" s="38"/>
      <c r="HEE203" s="38"/>
      <c r="HEF203" s="38"/>
      <c r="HEG203" s="38"/>
      <c r="HEH203" s="38"/>
      <c r="HEI203" s="38"/>
      <c r="HEJ203" s="38"/>
      <c r="HEK203" s="38"/>
      <c r="HEL203" s="38"/>
      <c r="HEM203" s="38"/>
      <c r="HEN203" s="38"/>
      <c r="HEO203" s="38"/>
      <c r="HEP203" s="38"/>
      <c r="HEQ203" s="38"/>
      <c r="HER203" s="38"/>
      <c r="HES203" s="38"/>
      <c r="HET203" s="38"/>
      <c r="HEU203" s="38"/>
      <c r="HEV203" s="38"/>
      <c r="HEW203" s="38"/>
      <c r="HEX203" s="38"/>
      <c r="HEY203" s="38"/>
      <c r="HEZ203" s="38"/>
      <c r="HFA203" s="38"/>
      <c r="HFB203" s="38"/>
      <c r="HFC203" s="38"/>
      <c r="HFD203" s="38"/>
      <c r="HFE203" s="38"/>
      <c r="HFF203" s="38"/>
      <c r="HFG203" s="38"/>
      <c r="HFH203" s="38"/>
      <c r="HFI203" s="38"/>
      <c r="HFJ203" s="38"/>
      <c r="HFK203" s="38"/>
      <c r="HFL203" s="38"/>
      <c r="HFM203" s="38"/>
      <c r="HFN203" s="38"/>
      <c r="HFO203" s="38"/>
      <c r="HFP203" s="38"/>
      <c r="HFQ203" s="38"/>
      <c r="HFR203" s="38"/>
      <c r="HFS203" s="38"/>
      <c r="HFT203" s="38"/>
      <c r="HFU203" s="38"/>
      <c r="HFV203" s="38"/>
      <c r="HFW203" s="38"/>
      <c r="HFX203" s="38"/>
      <c r="HFY203" s="38"/>
      <c r="HFZ203" s="38"/>
      <c r="HGA203" s="38"/>
      <c r="HGB203" s="38"/>
      <c r="HGC203" s="38"/>
      <c r="HGD203" s="38"/>
      <c r="HGE203" s="38"/>
      <c r="HGF203" s="38"/>
      <c r="HGG203" s="38"/>
      <c r="HGH203" s="38"/>
      <c r="HGI203" s="38"/>
      <c r="HGJ203" s="38"/>
      <c r="HGK203" s="38"/>
      <c r="HGL203" s="38"/>
      <c r="HGM203" s="38"/>
      <c r="HGN203" s="38"/>
      <c r="HGO203" s="38"/>
      <c r="HGP203" s="38"/>
      <c r="HGQ203" s="38"/>
      <c r="HGR203" s="38"/>
      <c r="HGS203" s="38"/>
      <c r="HGT203" s="38"/>
      <c r="HGU203" s="38"/>
      <c r="HGV203" s="38"/>
      <c r="HGW203" s="38"/>
      <c r="HGX203" s="38"/>
      <c r="HGY203" s="38"/>
      <c r="HGZ203" s="38"/>
      <c r="HHA203" s="38"/>
      <c r="HHB203" s="38"/>
      <c r="HHC203" s="38"/>
      <c r="HHD203" s="38"/>
      <c r="HHE203" s="38"/>
      <c r="HHF203" s="38"/>
      <c r="HHG203" s="38"/>
      <c r="HHH203" s="38"/>
      <c r="HHI203" s="38"/>
      <c r="HHJ203" s="38"/>
      <c r="HHK203" s="38"/>
      <c r="HHL203" s="38"/>
      <c r="HHM203" s="38"/>
      <c r="HHN203" s="38"/>
      <c r="HHO203" s="38"/>
      <c r="HHP203" s="38"/>
      <c r="HHQ203" s="38"/>
      <c r="HHR203" s="38"/>
      <c r="HHS203" s="38"/>
      <c r="HHT203" s="38"/>
      <c r="HHU203" s="38"/>
      <c r="HHV203" s="38"/>
      <c r="HHW203" s="38"/>
      <c r="HHX203" s="38"/>
      <c r="HHY203" s="38"/>
      <c r="HHZ203" s="38"/>
      <c r="HIA203" s="38"/>
      <c r="HIB203" s="38"/>
      <c r="HIC203" s="38"/>
      <c r="HID203" s="38"/>
      <c r="HIE203" s="38"/>
      <c r="HIF203" s="38"/>
      <c r="HIG203" s="38"/>
      <c r="HIH203" s="38"/>
      <c r="HII203" s="38"/>
      <c r="HIJ203" s="38"/>
      <c r="HIK203" s="38"/>
      <c r="HIL203" s="38"/>
      <c r="HIM203" s="38"/>
      <c r="HIN203" s="38"/>
      <c r="HIO203" s="38"/>
      <c r="HIP203" s="38"/>
      <c r="HIQ203" s="38"/>
      <c r="HIR203" s="38"/>
      <c r="HIS203" s="38"/>
      <c r="HIT203" s="38"/>
      <c r="HIU203" s="38"/>
      <c r="HIV203" s="38"/>
      <c r="HIW203" s="38"/>
      <c r="HIX203" s="38"/>
      <c r="HIY203" s="38"/>
      <c r="HIZ203" s="38"/>
      <c r="HJA203" s="38"/>
      <c r="HJB203" s="38"/>
      <c r="HJC203" s="38"/>
      <c r="HJD203" s="38"/>
      <c r="HJE203" s="38"/>
      <c r="HJF203" s="38"/>
      <c r="HJG203" s="38"/>
      <c r="HJH203" s="38"/>
      <c r="HJI203" s="38"/>
      <c r="HJJ203" s="38"/>
      <c r="HJK203" s="38"/>
      <c r="HJL203" s="38"/>
      <c r="HJM203" s="38"/>
      <c r="HJN203" s="38"/>
      <c r="HJO203" s="38"/>
      <c r="HJP203" s="38"/>
      <c r="HJQ203" s="38"/>
      <c r="HJR203" s="38"/>
      <c r="HJS203" s="38"/>
      <c r="HJT203" s="38"/>
      <c r="HJU203" s="38"/>
      <c r="HJV203" s="38"/>
      <c r="HJW203" s="38"/>
      <c r="HJX203" s="38"/>
      <c r="HJY203" s="38"/>
      <c r="HJZ203" s="38"/>
      <c r="HKA203" s="38"/>
      <c r="HKB203" s="38"/>
      <c r="HKC203" s="38"/>
      <c r="HKD203" s="38"/>
      <c r="HKE203" s="38"/>
      <c r="HKF203" s="38"/>
      <c r="HKG203" s="38"/>
      <c r="HKH203" s="38"/>
      <c r="HKI203" s="38"/>
      <c r="HKJ203" s="38"/>
      <c r="HKK203" s="38"/>
      <c r="HKL203" s="38"/>
      <c r="HKM203" s="38"/>
      <c r="HKN203" s="38"/>
      <c r="HKO203" s="38"/>
      <c r="HKP203" s="38"/>
      <c r="HKQ203" s="38"/>
      <c r="HKR203" s="38"/>
      <c r="HKS203" s="38"/>
      <c r="HKT203" s="38"/>
      <c r="HKU203" s="38"/>
      <c r="HKV203" s="38"/>
      <c r="HKW203" s="38"/>
      <c r="HKX203" s="38"/>
      <c r="HKY203" s="38"/>
      <c r="HKZ203" s="38"/>
      <c r="HLA203" s="38"/>
      <c r="HLB203" s="38"/>
      <c r="HLC203" s="38"/>
      <c r="HLD203" s="38"/>
      <c r="HLE203" s="38"/>
      <c r="HLF203" s="38"/>
      <c r="HLG203" s="38"/>
      <c r="HLH203" s="38"/>
      <c r="HLI203" s="38"/>
      <c r="HLJ203" s="38"/>
      <c r="HLK203" s="38"/>
      <c r="HLL203" s="38"/>
      <c r="HLM203" s="38"/>
      <c r="HLN203" s="38"/>
      <c r="HLO203" s="38"/>
      <c r="HLP203" s="38"/>
      <c r="HLQ203" s="38"/>
      <c r="HLR203" s="38"/>
      <c r="HLS203" s="38"/>
      <c r="HLT203" s="38"/>
      <c r="HLU203" s="38"/>
      <c r="HLV203" s="38"/>
      <c r="HLW203" s="38"/>
      <c r="HLX203" s="38"/>
      <c r="HLY203" s="38"/>
      <c r="HLZ203" s="38"/>
      <c r="HMA203" s="38"/>
      <c r="HMB203" s="38"/>
      <c r="HMC203" s="38"/>
      <c r="HMD203" s="38"/>
      <c r="HME203" s="38"/>
      <c r="HMF203" s="38"/>
      <c r="HMG203" s="38"/>
      <c r="HMH203" s="38"/>
      <c r="HMI203" s="38"/>
      <c r="HMJ203" s="38"/>
      <c r="HMK203" s="38"/>
      <c r="HML203" s="38"/>
      <c r="HMM203" s="38"/>
      <c r="HMN203" s="38"/>
      <c r="HMO203" s="38"/>
      <c r="HMP203" s="38"/>
      <c r="HMQ203" s="38"/>
      <c r="HMR203" s="38"/>
      <c r="HMS203" s="38"/>
      <c r="HMT203" s="38"/>
      <c r="HMU203" s="38"/>
      <c r="HMV203" s="38"/>
      <c r="HMW203" s="38"/>
      <c r="HMX203" s="38"/>
      <c r="HMY203" s="38"/>
      <c r="HMZ203" s="38"/>
      <c r="HNA203" s="38"/>
      <c r="HNB203" s="38"/>
      <c r="HNC203" s="38"/>
      <c r="HND203" s="38"/>
      <c r="HNE203" s="38"/>
      <c r="HNF203" s="38"/>
      <c r="HNG203" s="38"/>
      <c r="HNH203" s="38"/>
      <c r="HNI203" s="38"/>
      <c r="HNJ203" s="38"/>
      <c r="HNK203" s="38"/>
      <c r="HNL203" s="38"/>
      <c r="HNM203" s="38"/>
      <c r="HNN203" s="38"/>
      <c r="HNO203" s="38"/>
      <c r="HNP203" s="38"/>
      <c r="HNQ203" s="38"/>
      <c r="HNR203" s="38"/>
      <c r="HNS203" s="38"/>
      <c r="HNT203" s="38"/>
      <c r="HNU203" s="38"/>
      <c r="HNV203" s="38"/>
      <c r="HNW203" s="38"/>
      <c r="HNX203" s="38"/>
      <c r="HNY203" s="38"/>
      <c r="HNZ203" s="38"/>
      <c r="HOA203" s="38"/>
      <c r="HOB203" s="38"/>
      <c r="HOC203" s="38"/>
      <c r="HOD203" s="38"/>
      <c r="HOE203" s="38"/>
      <c r="HOF203" s="38"/>
      <c r="HOG203" s="38"/>
      <c r="HOH203" s="38"/>
      <c r="HOI203" s="38"/>
      <c r="HOJ203" s="38"/>
      <c r="HOK203" s="38"/>
      <c r="HOL203" s="38"/>
      <c r="HOM203" s="38"/>
      <c r="HON203" s="38"/>
      <c r="HOO203" s="38"/>
      <c r="HOP203" s="38"/>
      <c r="HOQ203" s="38"/>
      <c r="HOR203" s="38"/>
      <c r="HOS203" s="38"/>
      <c r="HOT203" s="38"/>
      <c r="HOU203" s="38"/>
      <c r="HOV203" s="38"/>
      <c r="HOW203" s="38"/>
      <c r="HOX203" s="38"/>
      <c r="HOY203" s="38"/>
      <c r="HOZ203" s="38"/>
      <c r="HPA203" s="38"/>
      <c r="HPB203" s="38"/>
      <c r="HPC203" s="38"/>
      <c r="HPD203" s="38"/>
      <c r="HPE203" s="38"/>
      <c r="HPF203" s="38"/>
      <c r="HPG203" s="38"/>
      <c r="HPH203" s="38"/>
      <c r="HPI203" s="38"/>
      <c r="HPJ203" s="38"/>
      <c r="HPK203" s="38"/>
      <c r="HPL203" s="38"/>
      <c r="HPM203" s="38"/>
      <c r="HPN203" s="38"/>
      <c r="HPO203" s="38"/>
      <c r="HPP203" s="38"/>
      <c r="HPQ203" s="38"/>
      <c r="HPR203" s="38"/>
      <c r="HPS203" s="38"/>
      <c r="HPT203" s="38"/>
      <c r="HPU203" s="38"/>
      <c r="HPV203" s="38"/>
      <c r="HPW203" s="38"/>
      <c r="HPX203" s="38"/>
      <c r="HPY203" s="38"/>
      <c r="HPZ203" s="38"/>
      <c r="HQA203" s="38"/>
      <c r="HQB203" s="38"/>
      <c r="HQC203" s="38"/>
      <c r="HQD203" s="38"/>
      <c r="HQE203" s="38"/>
      <c r="HQF203" s="38"/>
      <c r="HQG203" s="38"/>
      <c r="HQH203" s="38"/>
      <c r="HQI203" s="38"/>
      <c r="HQJ203" s="38"/>
      <c r="HQK203" s="38"/>
      <c r="HQL203" s="38"/>
      <c r="HQM203" s="38"/>
      <c r="HQN203" s="38"/>
      <c r="HQO203" s="38"/>
      <c r="HQP203" s="38"/>
      <c r="HQQ203" s="38"/>
      <c r="HQR203" s="38"/>
      <c r="HQS203" s="38"/>
      <c r="HQT203" s="38"/>
      <c r="HQU203" s="38"/>
      <c r="HQV203" s="38"/>
      <c r="HQW203" s="38"/>
      <c r="HQX203" s="38"/>
      <c r="HQY203" s="38"/>
      <c r="HQZ203" s="38"/>
      <c r="HRA203" s="38"/>
      <c r="HRB203" s="38"/>
      <c r="HRC203" s="38"/>
      <c r="HRD203" s="38"/>
      <c r="HRE203" s="38"/>
      <c r="HRF203" s="38"/>
      <c r="HRG203" s="38"/>
      <c r="HRH203" s="38"/>
      <c r="HRI203" s="38"/>
      <c r="HRJ203" s="38"/>
      <c r="HRK203" s="38"/>
      <c r="HRL203" s="38"/>
      <c r="HRM203" s="38"/>
      <c r="HRN203" s="38"/>
      <c r="HRO203" s="38"/>
      <c r="HRP203" s="38"/>
      <c r="HRQ203" s="38"/>
      <c r="HRR203" s="38"/>
      <c r="HRS203" s="38"/>
      <c r="HRT203" s="38"/>
      <c r="HRU203" s="38"/>
      <c r="HRV203" s="38"/>
      <c r="HRW203" s="38"/>
      <c r="HRX203" s="38"/>
      <c r="HRY203" s="38"/>
      <c r="HRZ203" s="38"/>
      <c r="HSA203" s="38"/>
      <c r="HSB203" s="38"/>
      <c r="HSC203" s="38"/>
      <c r="HSD203" s="38"/>
      <c r="HSE203" s="38"/>
      <c r="HSF203" s="38"/>
      <c r="HSG203" s="38"/>
      <c r="HSH203" s="38"/>
      <c r="HSI203" s="38"/>
      <c r="HSJ203" s="38"/>
      <c r="HSK203" s="38"/>
      <c r="HSL203" s="38"/>
      <c r="HSM203" s="38"/>
      <c r="HSN203" s="38"/>
      <c r="HSO203" s="38"/>
      <c r="HSP203" s="38"/>
      <c r="HSQ203" s="38"/>
      <c r="HSR203" s="38"/>
      <c r="HSS203" s="38"/>
      <c r="HST203" s="38"/>
      <c r="HSU203" s="38"/>
      <c r="HSV203" s="38"/>
      <c r="HSW203" s="38"/>
      <c r="HSX203" s="38"/>
      <c r="HSY203" s="38"/>
      <c r="HSZ203" s="38"/>
      <c r="HTA203" s="38"/>
      <c r="HTB203" s="38"/>
      <c r="HTC203" s="38"/>
      <c r="HTD203" s="38"/>
      <c r="HTE203" s="38"/>
      <c r="HTF203" s="38"/>
      <c r="HTG203" s="38"/>
      <c r="HTH203" s="38"/>
      <c r="HTI203" s="38"/>
      <c r="HTJ203" s="38"/>
      <c r="HTK203" s="38"/>
      <c r="HTL203" s="38"/>
      <c r="HTM203" s="38"/>
      <c r="HTN203" s="38"/>
      <c r="HTO203" s="38"/>
      <c r="HTP203" s="38"/>
      <c r="HTQ203" s="38"/>
      <c r="HTR203" s="38"/>
      <c r="HTS203" s="38"/>
      <c r="HTT203" s="38"/>
      <c r="HTU203" s="38"/>
      <c r="HTV203" s="38"/>
      <c r="HTW203" s="38"/>
      <c r="HTX203" s="38"/>
      <c r="HTY203" s="38"/>
      <c r="HTZ203" s="38"/>
      <c r="HUA203" s="38"/>
      <c r="HUB203" s="38"/>
      <c r="HUC203" s="38"/>
      <c r="HUD203" s="38"/>
      <c r="HUE203" s="38"/>
      <c r="HUF203" s="38"/>
      <c r="HUG203" s="38"/>
      <c r="HUH203" s="38"/>
      <c r="HUI203" s="38"/>
      <c r="HUJ203" s="38"/>
      <c r="HUK203" s="38"/>
      <c r="HUL203" s="38"/>
      <c r="HUM203" s="38"/>
      <c r="HUN203" s="38"/>
      <c r="HUO203" s="38"/>
      <c r="HUP203" s="38"/>
      <c r="HUQ203" s="38"/>
      <c r="HUR203" s="38"/>
      <c r="HUS203" s="38"/>
      <c r="HUT203" s="38"/>
      <c r="HUU203" s="38"/>
      <c r="HUV203" s="38"/>
      <c r="HUW203" s="38"/>
      <c r="HUX203" s="38"/>
      <c r="HUY203" s="38"/>
      <c r="HUZ203" s="38"/>
      <c r="HVA203" s="38"/>
      <c r="HVB203" s="38"/>
      <c r="HVC203" s="38"/>
      <c r="HVD203" s="38"/>
      <c r="HVE203" s="38"/>
      <c r="HVF203" s="38"/>
      <c r="HVG203" s="38"/>
      <c r="HVH203" s="38"/>
      <c r="HVI203" s="38"/>
      <c r="HVJ203" s="38"/>
      <c r="HVK203" s="38"/>
      <c r="HVL203" s="38"/>
      <c r="HVM203" s="38"/>
      <c r="HVN203" s="38"/>
      <c r="HVO203" s="38"/>
      <c r="HVP203" s="38"/>
      <c r="HVQ203" s="38"/>
      <c r="HVR203" s="38"/>
      <c r="HVS203" s="38"/>
      <c r="HVT203" s="38"/>
      <c r="HVU203" s="38"/>
      <c r="HVV203" s="38"/>
      <c r="HVW203" s="38"/>
      <c r="HVX203" s="38"/>
      <c r="HVY203" s="38"/>
      <c r="HVZ203" s="38"/>
      <c r="HWA203" s="38"/>
      <c r="HWB203" s="38"/>
      <c r="HWC203" s="38"/>
      <c r="HWD203" s="38"/>
      <c r="HWE203" s="38"/>
      <c r="HWF203" s="38"/>
      <c r="HWG203" s="38"/>
      <c r="HWH203" s="38"/>
      <c r="HWI203" s="38"/>
      <c r="HWJ203" s="38"/>
      <c r="HWK203" s="38"/>
      <c r="HWL203" s="38"/>
      <c r="HWM203" s="38"/>
      <c r="HWN203" s="38"/>
      <c r="HWO203" s="38"/>
      <c r="HWP203" s="38"/>
      <c r="HWQ203" s="38"/>
      <c r="HWR203" s="38"/>
      <c r="HWS203" s="38"/>
      <c r="HWT203" s="38"/>
      <c r="HWU203" s="38"/>
      <c r="HWV203" s="38"/>
      <c r="HWW203" s="38"/>
      <c r="HWX203" s="38"/>
      <c r="HWY203" s="38"/>
      <c r="HWZ203" s="38"/>
      <c r="HXA203" s="38"/>
      <c r="HXB203" s="38"/>
      <c r="HXC203" s="38"/>
      <c r="HXD203" s="38"/>
      <c r="HXE203" s="38"/>
      <c r="HXF203" s="38"/>
      <c r="HXG203" s="38"/>
      <c r="HXH203" s="38"/>
      <c r="HXI203" s="38"/>
      <c r="HXJ203" s="38"/>
      <c r="HXK203" s="38"/>
      <c r="HXL203" s="38"/>
      <c r="HXM203" s="38"/>
      <c r="HXN203" s="38"/>
      <c r="HXO203" s="38"/>
      <c r="HXP203" s="38"/>
      <c r="HXQ203" s="38"/>
      <c r="HXR203" s="38"/>
      <c r="HXS203" s="38"/>
      <c r="HXT203" s="38"/>
      <c r="HXU203" s="38"/>
      <c r="HXV203" s="38"/>
      <c r="HXW203" s="38"/>
      <c r="HXX203" s="38"/>
      <c r="HXY203" s="38"/>
      <c r="HXZ203" s="38"/>
      <c r="HYA203" s="38"/>
      <c r="HYB203" s="38"/>
      <c r="HYC203" s="38"/>
      <c r="HYD203" s="38"/>
      <c r="HYE203" s="38"/>
      <c r="HYF203" s="38"/>
      <c r="HYG203" s="38"/>
      <c r="HYH203" s="38"/>
      <c r="HYI203" s="38"/>
      <c r="HYJ203" s="38"/>
      <c r="HYK203" s="38"/>
      <c r="HYL203" s="38"/>
      <c r="HYM203" s="38"/>
      <c r="HYN203" s="38"/>
      <c r="HYO203" s="38"/>
      <c r="HYP203" s="38"/>
      <c r="HYQ203" s="38"/>
      <c r="HYR203" s="38"/>
      <c r="HYS203" s="38"/>
      <c r="HYT203" s="38"/>
      <c r="HYU203" s="38"/>
      <c r="HYV203" s="38"/>
      <c r="HYW203" s="38"/>
      <c r="HYX203" s="38"/>
      <c r="HYY203" s="38"/>
      <c r="HYZ203" s="38"/>
      <c r="HZA203" s="38"/>
      <c r="HZB203" s="38"/>
      <c r="HZC203" s="38"/>
      <c r="HZD203" s="38"/>
      <c r="HZE203" s="38"/>
      <c r="HZF203" s="38"/>
      <c r="HZG203" s="38"/>
      <c r="HZH203" s="38"/>
      <c r="HZI203" s="38"/>
      <c r="HZJ203" s="38"/>
      <c r="HZK203" s="38"/>
      <c r="HZL203" s="38"/>
      <c r="HZM203" s="38"/>
      <c r="HZN203" s="38"/>
      <c r="HZO203" s="38"/>
      <c r="HZP203" s="38"/>
      <c r="HZQ203" s="38"/>
      <c r="HZR203" s="38"/>
      <c r="HZS203" s="38"/>
      <c r="HZT203" s="38"/>
      <c r="HZU203" s="38"/>
      <c r="HZV203" s="38"/>
      <c r="HZW203" s="38"/>
      <c r="HZX203" s="38"/>
      <c r="HZY203" s="38"/>
      <c r="HZZ203" s="38"/>
      <c r="IAA203" s="38"/>
      <c r="IAB203" s="38"/>
      <c r="IAC203" s="38"/>
      <c r="IAD203" s="38"/>
      <c r="IAE203" s="38"/>
      <c r="IAF203" s="38"/>
      <c r="IAG203" s="38"/>
      <c r="IAH203" s="38"/>
      <c r="IAI203" s="38"/>
      <c r="IAJ203" s="38"/>
      <c r="IAK203" s="38"/>
      <c r="IAL203" s="38"/>
      <c r="IAM203" s="38"/>
      <c r="IAN203" s="38"/>
      <c r="IAO203" s="38"/>
      <c r="IAP203" s="38"/>
      <c r="IAQ203" s="38"/>
      <c r="IAR203" s="38"/>
      <c r="IAS203" s="38"/>
      <c r="IAT203" s="38"/>
      <c r="IAU203" s="38"/>
      <c r="IAV203" s="38"/>
      <c r="IAW203" s="38"/>
      <c r="IAX203" s="38"/>
      <c r="IAY203" s="38"/>
      <c r="IAZ203" s="38"/>
      <c r="IBA203" s="38"/>
      <c r="IBB203" s="38"/>
      <c r="IBC203" s="38"/>
      <c r="IBD203" s="38"/>
      <c r="IBE203" s="38"/>
      <c r="IBF203" s="38"/>
      <c r="IBG203" s="38"/>
      <c r="IBH203" s="38"/>
      <c r="IBI203" s="38"/>
      <c r="IBJ203" s="38"/>
      <c r="IBK203" s="38"/>
      <c r="IBL203" s="38"/>
      <c r="IBM203" s="38"/>
      <c r="IBN203" s="38"/>
      <c r="IBO203" s="38"/>
      <c r="IBP203" s="38"/>
      <c r="IBQ203" s="38"/>
      <c r="IBR203" s="38"/>
      <c r="IBS203" s="38"/>
      <c r="IBT203" s="38"/>
      <c r="IBU203" s="38"/>
      <c r="IBV203" s="38"/>
      <c r="IBW203" s="38"/>
      <c r="IBX203" s="38"/>
      <c r="IBY203" s="38"/>
      <c r="IBZ203" s="38"/>
      <c r="ICA203" s="38"/>
      <c r="ICB203" s="38"/>
      <c r="ICC203" s="38"/>
      <c r="ICD203" s="38"/>
      <c r="ICE203" s="38"/>
      <c r="ICF203" s="38"/>
      <c r="ICG203" s="38"/>
      <c r="ICH203" s="38"/>
      <c r="ICI203" s="38"/>
      <c r="ICJ203" s="38"/>
      <c r="ICK203" s="38"/>
      <c r="ICL203" s="38"/>
      <c r="ICM203" s="38"/>
      <c r="ICN203" s="38"/>
      <c r="ICO203" s="38"/>
      <c r="ICP203" s="38"/>
      <c r="ICQ203" s="38"/>
      <c r="ICR203" s="38"/>
      <c r="ICS203" s="38"/>
      <c r="ICT203" s="38"/>
      <c r="ICU203" s="38"/>
      <c r="ICV203" s="38"/>
      <c r="ICW203" s="38"/>
      <c r="ICX203" s="38"/>
      <c r="ICY203" s="38"/>
      <c r="ICZ203" s="38"/>
      <c r="IDA203" s="38"/>
      <c r="IDB203" s="38"/>
      <c r="IDC203" s="38"/>
      <c r="IDD203" s="38"/>
      <c r="IDE203" s="38"/>
      <c r="IDF203" s="38"/>
      <c r="IDG203" s="38"/>
      <c r="IDH203" s="38"/>
      <c r="IDI203" s="38"/>
      <c r="IDJ203" s="38"/>
      <c r="IDK203" s="38"/>
      <c r="IDL203" s="38"/>
      <c r="IDM203" s="38"/>
      <c r="IDN203" s="38"/>
      <c r="IDO203" s="38"/>
      <c r="IDP203" s="38"/>
      <c r="IDQ203" s="38"/>
      <c r="IDR203" s="38"/>
      <c r="IDS203" s="38"/>
      <c r="IDT203" s="38"/>
      <c r="IDU203" s="38"/>
      <c r="IDV203" s="38"/>
      <c r="IDW203" s="38"/>
      <c r="IDX203" s="38"/>
      <c r="IDY203" s="38"/>
      <c r="IDZ203" s="38"/>
      <c r="IEA203" s="38"/>
      <c r="IEB203" s="38"/>
      <c r="IEC203" s="38"/>
      <c r="IED203" s="38"/>
      <c r="IEE203" s="38"/>
      <c r="IEF203" s="38"/>
      <c r="IEG203" s="38"/>
      <c r="IEH203" s="38"/>
      <c r="IEI203" s="38"/>
      <c r="IEJ203" s="38"/>
      <c r="IEK203" s="38"/>
      <c r="IEL203" s="38"/>
      <c r="IEM203" s="38"/>
      <c r="IEN203" s="38"/>
      <c r="IEO203" s="38"/>
      <c r="IEP203" s="38"/>
      <c r="IEQ203" s="38"/>
      <c r="IER203" s="38"/>
      <c r="IES203" s="38"/>
      <c r="IET203" s="38"/>
      <c r="IEU203" s="38"/>
      <c r="IEV203" s="38"/>
      <c r="IEW203" s="38"/>
      <c r="IEX203" s="38"/>
      <c r="IEY203" s="38"/>
      <c r="IEZ203" s="38"/>
      <c r="IFA203" s="38"/>
      <c r="IFB203" s="38"/>
      <c r="IFC203" s="38"/>
      <c r="IFD203" s="38"/>
      <c r="IFE203" s="38"/>
      <c r="IFF203" s="38"/>
      <c r="IFG203" s="38"/>
      <c r="IFH203" s="38"/>
      <c r="IFI203" s="38"/>
      <c r="IFJ203" s="38"/>
      <c r="IFK203" s="38"/>
      <c r="IFL203" s="38"/>
      <c r="IFM203" s="38"/>
      <c r="IFN203" s="38"/>
      <c r="IFO203" s="38"/>
      <c r="IFP203" s="38"/>
      <c r="IFQ203" s="38"/>
      <c r="IFR203" s="38"/>
      <c r="IFS203" s="38"/>
      <c r="IFT203" s="38"/>
      <c r="IFU203" s="38"/>
      <c r="IFV203" s="38"/>
      <c r="IFW203" s="38"/>
      <c r="IFX203" s="38"/>
      <c r="IFY203" s="38"/>
      <c r="IFZ203" s="38"/>
      <c r="IGA203" s="38"/>
      <c r="IGB203" s="38"/>
      <c r="IGC203" s="38"/>
      <c r="IGD203" s="38"/>
      <c r="IGE203" s="38"/>
      <c r="IGF203" s="38"/>
      <c r="IGG203" s="38"/>
      <c r="IGH203" s="38"/>
      <c r="IGI203" s="38"/>
      <c r="IGJ203" s="38"/>
      <c r="IGK203" s="38"/>
      <c r="IGL203" s="38"/>
      <c r="IGM203" s="38"/>
      <c r="IGN203" s="38"/>
      <c r="IGO203" s="38"/>
      <c r="IGP203" s="38"/>
      <c r="IGQ203" s="38"/>
      <c r="IGR203" s="38"/>
      <c r="IGS203" s="38"/>
      <c r="IGT203" s="38"/>
      <c r="IGU203" s="38"/>
      <c r="IGV203" s="38"/>
      <c r="IGW203" s="38"/>
      <c r="IGX203" s="38"/>
      <c r="IGY203" s="38"/>
      <c r="IGZ203" s="38"/>
      <c r="IHA203" s="38"/>
      <c r="IHB203" s="38"/>
      <c r="IHC203" s="38"/>
      <c r="IHD203" s="38"/>
      <c r="IHE203" s="38"/>
      <c r="IHF203" s="38"/>
      <c r="IHG203" s="38"/>
      <c r="IHH203" s="38"/>
      <c r="IHI203" s="38"/>
      <c r="IHJ203" s="38"/>
      <c r="IHK203" s="38"/>
      <c r="IHL203" s="38"/>
      <c r="IHM203" s="38"/>
      <c r="IHN203" s="38"/>
      <c r="IHO203" s="38"/>
      <c r="IHP203" s="38"/>
      <c r="IHQ203" s="38"/>
      <c r="IHR203" s="38"/>
      <c r="IHS203" s="38"/>
      <c r="IHT203" s="38"/>
      <c r="IHU203" s="38"/>
      <c r="IHV203" s="38"/>
      <c r="IHW203" s="38"/>
      <c r="IHX203" s="38"/>
      <c r="IHY203" s="38"/>
      <c r="IHZ203" s="38"/>
      <c r="IIA203" s="38"/>
      <c r="IIB203" s="38"/>
      <c r="IIC203" s="38"/>
      <c r="IID203" s="38"/>
      <c r="IIE203" s="38"/>
      <c r="IIF203" s="38"/>
      <c r="IIG203" s="38"/>
      <c r="IIH203" s="38"/>
      <c r="III203" s="38"/>
      <c r="IIJ203" s="38"/>
      <c r="IIK203" s="38"/>
      <c r="IIL203" s="38"/>
      <c r="IIM203" s="38"/>
      <c r="IIN203" s="38"/>
      <c r="IIO203" s="38"/>
      <c r="IIP203" s="38"/>
      <c r="IIQ203" s="38"/>
      <c r="IIR203" s="38"/>
      <c r="IIS203" s="38"/>
      <c r="IIT203" s="38"/>
      <c r="IIU203" s="38"/>
      <c r="IIV203" s="38"/>
      <c r="IIW203" s="38"/>
      <c r="IIX203" s="38"/>
      <c r="IIY203" s="38"/>
      <c r="IIZ203" s="38"/>
      <c r="IJA203" s="38"/>
      <c r="IJB203" s="38"/>
      <c r="IJC203" s="38"/>
      <c r="IJD203" s="38"/>
      <c r="IJE203" s="38"/>
      <c r="IJF203" s="38"/>
      <c r="IJG203" s="38"/>
      <c r="IJH203" s="38"/>
      <c r="IJI203" s="38"/>
      <c r="IJJ203" s="38"/>
      <c r="IJK203" s="38"/>
      <c r="IJL203" s="38"/>
      <c r="IJM203" s="38"/>
      <c r="IJN203" s="38"/>
      <c r="IJO203" s="38"/>
      <c r="IJP203" s="38"/>
      <c r="IJQ203" s="38"/>
      <c r="IJR203" s="38"/>
      <c r="IJS203" s="38"/>
      <c r="IJT203" s="38"/>
      <c r="IJU203" s="38"/>
      <c r="IJV203" s="38"/>
      <c r="IJW203" s="38"/>
      <c r="IJX203" s="38"/>
      <c r="IJY203" s="38"/>
      <c r="IJZ203" s="38"/>
      <c r="IKA203" s="38"/>
      <c r="IKB203" s="38"/>
      <c r="IKC203" s="38"/>
      <c r="IKD203" s="38"/>
      <c r="IKE203" s="38"/>
      <c r="IKF203" s="38"/>
      <c r="IKG203" s="38"/>
      <c r="IKH203" s="38"/>
      <c r="IKI203" s="38"/>
      <c r="IKJ203" s="38"/>
      <c r="IKK203" s="38"/>
      <c r="IKL203" s="38"/>
      <c r="IKM203" s="38"/>
      <c r="IKN203" s="38"/>
      <c r="IKO203" s="38"/>
      <c r="IKP203" s="38"/>
      <c r="IKQ203" s="38"/>
      <c r="IKR203" s="38"/>
      <c r="IKS203" s="38"/>
      <c r="IKT203" s="38"/>
      <c r="IKU203" s="38"/>
      <c r="IKV203" s="38"/>
      <c r="IKW203" s="38"/>
      <c r="IKX203" s="38"/>
      <c r="IKY203" s="38"/>
      <c r="IKZ203" s="38"/>
      <c r="ILA203" s="38"/>
      <c r="ILB203" s="38"/>
      <c r="ILC203" s="38"/>
      <c r="ILD203" s="38"/>
      <c r="ILE203" s="38"/>
      <c r="ILF203" s="38"/>
      <c r="ILG203" s="38"/>
      <c r="ILH203" s="38"/>
      <c r="ILI203" s="38"/>
      <c r="ILJ203" s="38"/>
      <c r="ILK203" s="38"/>
      <c r="ILL203" s="38"/>
      <c r="ILM203" s="38"/>
      <c r="ILN203" s="38"/>
      <c r="ILO203" s="38"/>
      <c r="ILP203" s="38"/>
      <c r="ILQ203" s="38"/>
      <c r="ILR203" s="38"/>
      <c r="ILS203" s="38"/>
      <c r="ILT203" s="38"/>
      <c r="ILU203" s="38"/>
      <c r="ILV203" s="38"/>
      <c r="ILW203" s="38"/>
      <c r="ILX203" s="38"/>
      <c r="ILY203" s="38"/>
      <c r="ILZ203" s="38"/>
      <c r="IMA203" s="38"/>
      <c r="IMB203" s="38"/>
      <c r="IMC203" s="38"/>
      <c r="IMD203" s="38"/>
      <c r="IME203" s="38"/>
      <c r="IMF203" s="38"/>
      <c r="IMG203" s="38"/>
      <c r="IMH203" s="38"/>
      <c r="IMI203" s="38"/>
      <c r="IMJ203" s="38"/>
      <c r="IMK203" s="38"/>
      <c r="IML203" s="38"/>
      <c r="IMM203" s="38"/>
      <c r="IMN203" s="38"/>
      <c r="IMO203" s="38"/>
      <c r="IMP203" s="38"/>
      <c r="IMQ203" s="38"/>
      <c r="IMR203" s="38"/>
      <c r="IMS203" s="38"/>
      <c r="IMT203" s="38"/>
      <c r="IMU203" s="38"/>
      <c r="IMV203" s="38"/>
      <c r="IMW203" s="38"/>
      <c r="IMX203" s="38"/>
      <c r="IMY203" s="38"/>
      <c r="IMZ203" s="38"/>
      <c r="INA203" s="38"/>
      <c r="INB203" s="38"/>
      <c r="INC203" s="38"/>
      <c r="IND203" s="38"/>
      <c r="INE203" s="38"/>
      <c r="INF203" s="38"/>
      <c r="ING203" s="38"/>
      <c r="INH203" s="38"/>
      <c r="INI203" s="38"/>
      <c r="INJ203" s="38"/>
      <c r="INK203" s="38"/>
      <c r="INL203" s="38"/>
      <c r="INM203" s="38"/>
      <c r="INN203" s="38"/>
      <c r="INO203" s="38"/>
      <c r="INP203" s="38"/>
      <c r="INQ203" s="38"/>
      <c r="INR203" s="38"/>
      <c r="INS203" s="38"/>
      <c r="INT203" s="38"/>
      <c r="INU203" s="38"/>
      <c r="INV203" s="38"/>
      <c r="INW203" s="38"/>
      <c r="INX203" s="38"/>
      <c r="INY203" s="38"/>
      <c r="INZ203" s="38"/>
      <c r="IOA203" s="38"/>
      <c r="IOB203" s="38"/>
      <c r="IOC203" s="38"/>
      <c r="IOD203" s="38"/>
      <c r="IOE203" s="38"/>
      <c r="IOF203" s="38"/>
      <c r="IOG203" s="38"/>
      <c r="IOH203" s="38"/>
      <c r="IOI203" s="38"/>
      <c r="IOJ203" s="38"/>
      <c r="IOK203" s="38"/>
      <c r="IOL203" s="38"/>
      <c r="IOM203" s="38"/>
      <c r="ION203" s="38"/>
      <c r="IOO203" s="38"/>
      <c r="IOP203" s="38"/>
      <c r="IOQ203" s="38"/>
      <c r="IOR203" s="38"/>
      <c r="IOS203" s="38"/>
      <c r="IOT203" s="38"/>
      <c r="IOU203" s="38"/>
      <c r="IOV203" s="38"/>
      <c r="IOW203" s="38"/>
      <c r="IOX203" s="38"/>
      <c r="IOY203" s="38"/>
      <c r="IOZ203" s="38"/>
      <c r="IPA203" s="38"/>
      <c r="IPB203" s="38"/>
      <c r="IPC203" s="38"/>
      <c r="IPD203" s="38"/>
      <c r="IPE203" s="38"/>
      <c r="IPF203" s="38"/>
      <c r="IPG203" s="38"/>
      <c r="IPH203" s="38"/>
      <c r="IPI203" s="38"/>
      <c r="IPJ203" s="38"/>
      <c r="IPK203" s="38"/>
      <c r="IPL203" s="38"/>
      <c r="IPM203" s="38"/>
      <c r="IPN203" s="38"/>
      <c r="IPO203" s="38"/>
      <c r="IPP203" s="38"/>
      <c r="IPQ203" s="38"/>
      <c r="IPR203" s="38"/>
      <c r="IPS203" s="38"/>
      <c r="IPT203" s="38"/>
      <c r="IPU203" s="38"/>
      <c r="IPV203" s="38"/>
      <c r="IPW203" s="38"/>
      <c r="IPX203" s="38"/>
      <c r="IPY203" s="38"/>
      <c r="IPZ203" s="38"/>
      <c r="IQA203" s="38"/>
      <c r="IQB203" s="38"/>
      <c r="IQC203" s="38"/>
      <c r="IQD203" s="38"/>
      <c r="IQE203" s="38"/>
      <c r="IQF203" s="38"/>
      <c r="IQG203" s="38"/>
      <c r="IQH203" s="38"/>
      <c r="IQI203" s="38"/>
      <c r="IQJ203" s="38"/>
      <c r="IQK203" s="38"/>
      <c r="IQL203" s="38"/>
      <c r="IQM203" s="38"/>
      <c r="IQN203" s="38"/>
      <c r="IQO203" s="38"/>
      <c r="IQP203" s="38"/>
      <c r="IQQ203" s="38"/>
      <c r="IQR203" s="38"/>
      <c r="IQS203" s="38"/>
      <c r="IQT203" s="38"/>
      <c r="IQU203" s="38"/>
      <c r="IQV203" s="38"/>
      <c r="IQW203" s="38"/>
      <c r="IQX203" s="38"/>
      <c r="IQY203" s="38"/>
      <c r="IQZ203" s="38"/>
      <c r="IRA203" s="38"/>
      <c r="IRB203" s="38"/>
      <c r="IRC203" s="38"/>
      <c r="IRD203" s="38"/>
      <c r="IRE203" s="38"/>
      <c r="IRF203" s="38"/>
      <c r="IRG203" s="38"/>
      <c r="IRH203" s="38"/>
      <c r="IRI203" s="38"/>
      <c r="IRJ203" s="38"/>
      <c r="IRK203" s="38"/>
      <c r="IRL203" s="38"/>
      <c r="IRM203" s="38"/>
      <c r="IRN203" s="38"/>
      <c r="IRO203" s="38"/>
      <c r="IRP203" s="38"/>
      <c r="IRQ203" s="38"/>
      <c r="IRR203" s="38"/>
      <c r="IRS203" s="38"/>
      <c r="IRT203" s="38"/>
      <c r="IRU203" s="38"/>
      <c r="IRV203" s="38"/>
      <c r="IRW203" s="38"/>
      <c r="IRX203" s="38"/>
      <c r="IRY203" s="38"/>
      <c r="IRZ203" s="38"/>
      <c r="ISA203" s="38"/>
      <c r="ISB203" s="38"/>
      <c r="ISC203" s="38"/>
      <c r="ISD203" s="38"/>
      <c r="ISE203" s="38"/>
      <c r="ISF203" s="38"/>
      <c r="ISG203" s="38"/>
      <c r="ISH203" s="38"/>
      <c r="ISI203" s="38"/>
      <c r="ISJ203" s="38"/>
      <c r="ISK203" s="38"/>
      <c r="ISL203" s="38"/>
      <c r="ISM203" s="38"/>
      <c r="ISN203" s="38"/>
      <c r="ISO203" s="38"/>
      <c r="ISP203" s="38"/>
      <c r="ISQ203" s="38"/>
      <c r="ISR203" s="38"/>
      <c r="ISS203" s="38"/>
      <c r="IST203" s="38"/>
      <c r="ISU203" s="38"/>
      <c r="ISV203" s="38"/>
      <c r="ISW203" s="38"/>
      <c r="ISX203" s="38"/>
      <c r="ISY203" s="38"/>
      <c r="ISZ203" s="38"/>
      <c r="ITA203" s="38"/>
      <c r="ITB203" s="38"/>
      <c r="ITC203" s="38"/>
      <c r="ITD203" s="38"/>
      <c r="ITE203" s="38"/>
      <c r="ITF203" s="38"/>
      <c r="ITG203" s="38"/>
      <c r="ITH203" s="38"/>
      <c r="ITI203" s="38"/>
      <c r="ITJ203" s="38"/>
      <c r="ITK203" s="38"/>
      <c r="ITL203" s="38"/>
      <c r="ITM203" s="38"/>
      <c r="ITN203" s="38"/>
      <c r="ITO203" s="38"/>
      <c r="ITP203" s="38"/>
      <c r="ITQ203" s="38"/>
      <c r="ITR203" s="38"/>
      <c r="ITS203" s="38"/>
      <c r="ITT203" s="38"/>
      <c r="ITU203" s="38"/>
      <c r="ITV203" s="38"/>
      <c r="ITW203" s="38"/>
      <c r="ITX203" s="38"/>
      <c r="ITY203" s="38"/>
      <c r="ITZ203" s="38"/>
      <c r="IUA203" s="38"/>
      <c r="IUB203" s="38"/>
      <c r="IUC203" s="38"/>
      <c r="IUD203" s="38"/>
      <c r="IUE203" s="38"/>
      <c r="IUF203" s="38"/>
      <c r="IUG203" s="38"/>
      <c r="IUH203" s="38"/>
      <c r="IUI203" s="38"/>
      <c r="IUJ203" s="38"/>
      <c r="IUK203" s="38"/>
      <c r="IUL203" s="38"/>
      <c r="IUM203" s="38"/>
      <c r="IUN203" s="38"/>
      <c r="IUO203" s="38"/>
      <c r="IUP203" s="38"/>
      <c r="IUQ203" s="38"/>
      <c r="IUR203" s="38"/>
      <c r="IUS203" s="38"/>
      <c r="IUT203" s="38"/>
      <c r="IUU203" s="38"/>
      <c r="IUV203" s="38"/>
      <c r="IUW203" s="38"/>
      <c r="IUX203" s="38"/>
      <c r="IUY203" s="38"/>
      <c r="IUZ203" s="38"/>
      <c r="IVA203" s="38"/>
      <c r="IVB203" s="38"/>
      <c r="IVC203" s="38"/>
      <c r="IVD203" s="38"/>
      <c r="IVE203" s="38"/>
      <c r="IVF203" s="38"/>
      <c r="IVG203" s="38"/>
      <c r="IVH203" s="38"/>
      <c r="IVI203" s="38"/>
      <c r="IVJ203" s="38"/>
      <c r="IVK203" s="38"/>
      <c r="IVL203" s="38"/>
      <c r="IVM203" s="38"/>
      <c r="IVN203" s="38"/>
      <c r="IVO203" s="38"/>
      <c r="IVP203" s="38"/>
      <c r="IVQ203" s="38"/>
      <c r="IVR203" s="38"/>
      <c r="IVS203" s="38"/>
      <c r="IVT203" s="38"/>
      <c r="IVU203" s="38"/>
      <c r="IVV203" s="38"/>
      <c r="IVW203" s="38"/>
      <c r="IVX203" s="38"/>
      <c r="IVY203" s="38"/>
      <c r="IVZ203" s="38"/>
      <c r="IWA203" s="38"/>
      <c r="IWB203" s="38"/>
      <c r="IWC203" s="38"/>
      <c r="IWD203" s="38"/>
      <c r="IWE203" s="38"/>
      <c r="IWF203" s="38"/>
      <c r="IWG203" s="38"/>
      <c r="IWH203" s="38"/>
      <c r="IWI203" s="38"/>
      <c r="IWJ203" s="38"/>
      <c r="IWK203" s="38"/>
      <c r="IWL203" s="38"/>
      <c r="IWM203" s="38"/>
      <c r="IWN203" s="38"/>
      <c r="IWO203" s="38"/>
      <c r="IWP203" s="38"/>
      <c r="IWQ203" s="38"/>
      <c r="IWR203" s="38"/>
      <c r="IWS203" s="38"/>
      <c r="IWT203" s="38"/>
      <c r="IWU203" s="38"/>
      <c r="IWV203" s="38"/>
      <c r="IWW203" s="38"/>
      <c r="IWX203" s="38"/>
      <c r="IWY203" s="38"/>
      <c r="IWZ203" s="38"/>
      <c r="IXA203" s="38"/>
      <c r="IXB203" s="38"/>
      <c r="IXC203" s="38"/>
      <c r="IXD203" s="38"/>
      <c r="IXE203" s="38"/>
      <c r="IXF203" s="38"/>
      <c r="IXG203" s="38"/>
      <c r="IXH203" s="38"/>
      <c r="IXI203" s="38"/>
      <c r="IXJ203" s="38"/>
      <c r="IXK203" s="38"/>
      <c r="IXL203" s="38"/>
      <c r="IXM203" s="38"/>
      <c r="IXN203" s="38"/>
      <c r="IXO203" s="38"/>
      <c r="IXP203" s="38"/>
      <c r="IXQ203" s="38"/>
      <c r="IXR203" s="38"/>
      <c r="IXS203" s="38"/>
      <c r="IXT203" s="38"/>
      <c r="IXU203" s="38"/>
      <c r="IXV203" s="38"/>
      <c r="IXW203" s="38"/>
      <c r="IXX203" s="38"/>
      <c r="IXY203" s="38"/>
      <c r="IXZ203" s="38"/>
      <c r="IYA203" s="38"/>
      <c r="IYB203" s="38"/>
      <c r="IYC203" s="38"/>
      <c r="IYD203" s="38"/>
      <c r="IYE203" s="38"/>
      <c r="IYF203" s="38"/>
      <c r="IYG203" s="38"/>
      <c r="IYH203" s="38"/>
      <c r="IYI203" s="38"/>
      <c r="IYJ203" s="38"/>
      <c r="IYK203" s="38"/>
      <c r="IYL203" s="38"/>
      <c r="IYM203" s="38"/>
      <c r="IYN203" s="38"/>
      <c r="IYO203" s="38"/>
      <c r="IYP203" s="38"/>
      <c r="IYQ203" s="38"/>
      <c r="IYR203" s="38"/>
      <c r="IYS203" s="38"/>
      <c r="IYT203" s="38"/>
      <c r="IYU203" s="38"/>
      <c r="IYV203" s="38"/>
      <c r="IYW203" s="38"/>
      <c r="IYX203" s="38"/>
      <c r="IYY203" s="38"/>
      <c r="IYZ203" s="38"/>
      <c r="IZA203" s="38"/>
      <c r="IZB203" s="38"/>
      <c r="IZC203" s="38"/>
      <c r="IZD203" s="38"/>
      <c r="IZE203" s="38"/>
      <c r="IZF203" s="38"/>
      <c r="IZG203" s="38"/>
      <c r="IZH203" s="38"/>
      <c r="IZI203" s="38"/>
      <c r="IZJ203" s="38"/>
      <c r="IZK203" s="38"/>
      <c r="IZL203" s="38"/>
      <c r="IZM203" s="38"/>
      <c r="IZN203" s="38"/>
      <c r="IZO203" s="38"/>
      <c r="IZP203" s="38"/>
      <c r="IZQ203" s="38"/>
      <c r="IZR203" s="38"/>
      <c r="IZS203" s="38"/>
      <c r="IZT203" s="38"/>
      <c r="IZU203" s="38"/>
      <c r="IZV203" s="38"/>
      <c r="IZW203" s="38"/>
      <c r="IZX203" s="38"/>
      <c r="IZY203" s="38"/>
      <c r="IZZ203" s="38"/>
      <c r="JAA203" s="38"/>
      <c r="JAB203" s="38"/>
      <c r="JAC203" s="38"/>
      <c r="JAD203" s="38"/>
      <c r="JAE203" s="38"/>
      <c r="JAF203" s="38"/>
      <c r="JAG203" s="38"/>
      <c r="JAH203" s="38"/>
      <c r="JAI203" s="38"/>
      <c r="JAJ203" s="38"/>
      <c r="JAK203" s="38"/>
      <c r="JAL203" s="38"/>
      <c r="JAM203" s="38"/>
      <c r="JAN203" s="38"/>
      <c r="JAO203" s="38"/>
      <c r="JAP203" s="38"/>
      <c r="JAQ203" s="38"/>
      <c r="JAR203" s="38"/>
      <c r="JAS203" s="38"/>
      <c r="JAT203" s="38"/>
      <c r="JAU203" s="38"/>
      <c r="JAV203" s="38"/>
      <c r="JAW203" s="38"/>
      <c r="JAX203" s="38"/>
      <c r="JAY203" s="38"/>
      <c r="JAZ203" s="38"/>
      <c r="JBA203" s="38"/>
      <c r="JBB203" s="38"/>
      <c r="JBC203" s="38"/>
      <c r="JBD203" s="38"/>
      <c r="JBE203" s="38"/>
      <c r="JBF203" s="38"/>
      <c r="JBG203" s="38"/>
      <c r="JBH203" s="38"/>
      <c r="JBI203" s="38"/>
      <c r="JBJ203" s="38"/>
      <c r="JBK203" s="38"/>
      <c r="JBL203" s="38"/>
      <c r="JBM203" s="38"/>
      <c r="JBN203" s="38"/>
      <c r="JBO203" s="38"/>
      <c r="JBP203" s="38"/>
      <c r="JBQ203" s="38"/>
      <c r="JBR203" s="38"/>
      <c r="JBS203" s="38"/>
      <c r="JBT203" s="38"/>
      <c r="JBU203" s="38"/>
      <c r="JBV203" s="38"/>
      <c r="JBW203" s="38"/>
      <c r="JBX203" s="38"/>
      <c r="JBY203" s="38"/>
      <c r="JBZ203" s="38"/>
      <c r="JCA203" s="38"/>
      <c r="JCB203" s="38"/>
      <c r="JCC203" s="38"/>
      <c r="JCD203" s="38"/>
      <c r="JCE203" s="38"/>
      <c r="JCF203" s="38"/>
      <c r="JCG203" s="38"/>
      <c r="JCH203" s="38"/>
      <c r="JCI203" s="38"/>
      <c r="JCJ203" s="38"/>
      <c r="JCK203" s="38"/>
      <c r="JCL203" s="38"/>
      <c r="JCM203" s="38"/>
      <c r="JCN203" s="38"/>
      <c r="JCO203" s="38"/>
      <c r="JCP203" s="38"/>
      <c r="JCQ203" s="38"/>
      <c r="JCR203" s="38"/>
      <c r="JCS203" s="38"/>
      <c r="JCT203" s="38"/>
      <c r="JCU203" s="38"/>
      <c r="JCV203" s="38"/>
      <c r="JCW203" s="38"/>
      <c r="JCX203" s="38"/>
      <c r="JCY203" s="38"/>
      <c r="JCZ203" s="38"/>
      <c r="JDA203" s="38"/>
      <c r="JDB203" s="38"/>
      <c r="JDC203" s="38"/>
      <c r="JDD203" s="38"/>
      <c r="JDE203" s="38"/>
      <c r="JDF203" s="38"/>
      <c r="JDG203" s="38"/>
      <c r="JDH203" s="38"/>
      <c r="JDI203" s="38"/>
      <c r="JDJ203" s="38"/>
      <c r="JDK203" s="38"/>
      <c r="JDL203" s="38"/>
      <c r="JDM203" s="38"/>
      <c r="JDN203" s="38"/>
      <c r="JDO203" s="38"/>
      <c r="JDP203" s="38"/>
      <c r="JDQ203" s="38"/>
      <c r="JDR203" s="38"/>
      <c r="JDS203" s="38"/>
      <c r="JDT203" s="38"/>
      <c r="JDU203" s="38"/>
      <c r="JDV203" s="38"/>
      <c r="JDW203" s="38"/>
      <c r="JDX203" s="38"/>
      <c r="JDY203" s="38"/>
      <c r="JDZ203" s="38"/>
      <c r="JEA203" s="38"/>
      <c r="JEB203" s="38"/>
      <c r="JEC203" s="38"/>
      <c r="JED203" s="38"/>
      <c r="JEE203" s="38"/>
      <c r="JEF203" s="38"/>
      <c r="JEG203" s="38"/>
      <c r="JEH203" s="38"/>
      <c r="JEI203" s="38"/>
      <c r="JEJ203" s="38"/>
      <c r="JEK203" s="38"/>
      <c r="JEL203" s="38"/>
      <c r="JEM203" s="38"/>
      <c r="JEN203" s="38"/>
      <c r="JEO203" s="38"/>
      <c r="JEP203" s="38"/>
      <c r="JEQ203" s="38"/>
      <c r="JER203" s="38"/>
      <c r="JES203" s="38"/>
      <c r="JET203" s="38"/>
      <c r="JEU203" s="38"/>
      <c r="JEV203" s="38"/>
      <c r="JEW203" s="38"/>
      <c r="JEX203" s="38"/>
      <c r="JEY203" s="38"/>
      <c r="JEZ203" s="38"/>
      <c r="JFA203" s="38"/>
      <c r="JFB203" s="38"/>
      <c r="JFC203" s="38"/>
      <c r="JFD203" s="38"/>
      <c r="JFE203" s="38"/>
      <c r="JFF203" s="38"/>
      <c r="JFG203" s="38"/>
      <c r="JFH203" s="38"/>
      <c r="JFI203" s="38"/>
      <c r="JFJ203" s="38"/>
      <c r="JFK203" s="38"/>
      <c r="JFL203" s="38"/>
      <c r="JFM203" s="38"/>
      <c r="JFN203" s="38"/>
      <c r="JFO203" s="38"/>
      <c r="JFP203" s="38"/>
      <c r="JFQ203" s="38"/>
      <c r="JFR203" s="38"/>
      <c r="JFS203" s="38"/>
      <c r="JFT203" s="38"/>
      <c r="JFU203" s="38"/>
      <c r="JFV203" s="38"/>
      <c r="JFW203" s="38"/>
      <c r="JFX203" s="38"/>
      <c r="JFY203" s="38"/>
      <c r="JFZ203" s="38"/>
      <c r="JGA203" s="38"/>
      <c r="JGB203" s="38"/>
      <c r="JGC203" s="38"/>
      <c r="JGD203" s="38"/>
      <c r="JGE203" s="38"/>
      <c r="JGF203" s="38"/>
      <c r="JGG203" s="38"/>
      <c r="JGH203" s="38"/>
      <c r="JGI203" s="38"/>
      <c r="JGJ203" s="38"/>
      <c r="JGK203" s="38"/>
      <c r="JGL203" s="38"/>
      <c r="JGM203" s="38"/>
      <c r="JGN203" s="38"/>
      <c r="JGO203" s="38"/>
      <c r="JGP203" s="38"/>
      <c r="JGQ203" s="38"/>
      <c r="JGR203" s="38"/>
      <c r="JGS203" s="38"/>
      <c r="JGT203" s="38"/>
      <c r="JGU203" s="38"/>
      <c r="JGV203" s="38"/>
      <c r="JGW203" s="38"/>
      <c r="JGX203" s="38"/>
      <c r="JGY203" s="38"/>
      <c r="JGZ203" s="38"/>
      <c r="JHA203" s="38"/>
      <c r="JHB203" s="38"/>
      <c r="JHC203" s="38"/>
      <c r="JHD203" s="38"/>
      <c r="JHE203" s="38"/>
      <c r="JHF203" s="38"/>
      <c r="JHG203" s="38"/>
      <c r="JHH203" s="38"/>
      <c r="JHI203" s="38"/>
      <c r="JHJ203" s="38"/>
      <c r="JHK203" s="38"/>
      <c r="JHL203" s="38"/>
      <c r="JHM203" s="38"/>
      <c r="JHN203" s="38"/>
      <c r="JHO203" s="38"/>
      <c r="JHP203" s="38"/>
      <c r="JHQ203" s="38"/>
      <c r="JHR203" s="38"/>
      <c r="JHS203" s="38"/>
      <c r="JHT203" s="38"/>
      <c r="JHU203" s="38"/>
      <c r="JHV203" s="38"/>
      <c r="JHW203" s="38"/>
      <c r="JHX203" s="38"/>
      <c r="JHY203" s="38"/>
      <c r="JHZ203" s="38"/>
      <c r="JIA203" s="38"/>
      <c r="JIB203" s="38"/>
      <c r="JIC203" s="38"/>
      <c r="JID203" s="38"/>
      <c r="JIE203" s="38"/>
      <c r="JIF203" s="38"/>
      <c r="JIG203" s="38"/>
      <c r="JIH203" s="38"/>
      <c r="JII203" s="38"/>
      <c r="JIJ203" s="38"/>
      <c r="JIK203" s="38"/>
      <c r="JIL203" s="38"/>
      <c r="JIM203" s="38"/>
      <c r="JIN203" s="38"/>
      <c r="JIO203" s="38"/>
      <c r="JIP203" s="38"/>
      <c r="JIQ203" s="38"/>
      <c r="JIR203" s="38"/>
      <c r="JIS203" s="38"/>
      <c r="JIT203" s="38"/>
      <c r="JIU203" s="38"/>
      <c r="JIV203" s="38"/>
      <c r="JIW203" s="38"/>
      <c r="JIX203" s="38"/>
      <c r="JIY203" s="38"/>
      <c r="JIZ203" s="38"/>
      <c r="JJA203" s="38"/>
      <c r="JJB203" s="38"/>
      <c r="JJC203" s="38"/>
      <c r="JJD203" s="38"/>
      <c r="JJE203" s="38"/>
      <c r="JJF203" s="38"/>
      <c r="JJG203" s="38"/>
      <c r="JJH203" s="38"/>
      <c r="JJI203" s="38"/>
      <c r="JJJ203" s="38"/>
      <c r="JJK203" s="38"/>
      <c r="JJL203" s="38"/>
      <c r="JJM203" s="38"/>
      <c r="JJN203" s="38"/>
      <c r="JJO203" s="38"/>
      <c r="JJP203" s="38"/>
      <c r="JJQ203" s="38"/>
      <c r="JJR203" s="38"/>
      <c r="JJS203" s="38"/>
      <c r="JJT203" s="38"/>
      <c r="JJU203" s="38"/>
      <c r="JJV203" s="38"/>
      <c r="JJW203" s="38"/>
      <c r="JJX203" s="38"/>
      <c r="JJY203" s="38"/>
      <c r="JJZ203" s="38"/>
      <c r="JKA203" s="38"/>
      <c r="JKB203" s="38"/>
      <c r="JKC203" s="38"/>
      <c r="JKD203" s="38"/>
      <c r="JKE203" s="38"/>
      <c r="JKF203" s="38"/>
      <c r="JKG203" s="38"/>
      <c r="JKH203" s="38"/>
      <c r="JKI203" s="38"/>
      <c r="JKJ203" s="38"/>
      <c r="JKK203" s="38"/>
      <c r="JKL203" s="38"/>
      <c r="JKM203" s="38"/>
      <c r="JKN203" s="38"/>
      <c r="JKO203" s="38"/>
      <c r="JKP203" s="38"/>
      <c r="JKQ203" s="38"/>
      <c r="JKR203" s="38"/>
      <c r="JKS203" s="38"/>
      <c r="JKT203" s="38"/>
      <c r="JKU203" s="38"/>
      <c r="JKV203" s="38"/>
      <c r="JKW203" s="38"/>
      <c r="JKX203" s="38"/>
      <c r="JKY203" s="38"/>
      <c r="JKZ203" s="38"/>
      <c r="JLA203" s="38"/>
      <c r="JLB203" s="38"/>
      <c r="JLC203" s="38"/>
      <c r="JLD203" s="38"/>
      <c r="JLE203" s="38"/>
      <c r="JLF203" s="38"/>
      <c r="JLG203" s="38"/>
      <c r="JLH203" s="38"/>
      <c r="JLI203" s="38"/>
      <c r="JLJ203" s="38"/>
      <c r="JLK203" s="38"/>
      <c r="JLL203" s="38"/>
      <c r="JLM203" s="38"/>
      <c r="JLN203" s="38"/>
      <c r="JLO203" s="38"/>
      <c r="JLP203" s="38"/>
      <c r="JLQ203" s="38"/>
      <c r="JLR203" s="38"/>
      <c r="JLS203" s="38"/>
      <c r="JLT203" s="38"/>
      <c r="JLU203" s="38"/>
      <c r="JLV203" s="38"/>
      <c r="JLW203" s="38"/>
      <c r="JLX203" s="38"/>
      <c r="JLY203" s="38"/>
      <c r="JLZ203" s="38"/>
      <c r="JMA203" s="38"/>
      <c r="JMB203" s="38"/>
      <c r="JMC203" s="38"/>
      <c r="JMD203" s="38"/>
      <c r="JME203" s="38"/>
      <c r="JMF203" s="38"/>
      <c r="JMG203" s="38"/>
      <c r="JMH203" s="38"/>
      <c r="JMI203" s="38"/>
      <c r="JMJ203" s="38"/>
      <c r="JMK203" s="38"/>
      <c r="JML203" s="38"/>
      <c r="JMM203" s="38"/>
      <c r="JMN203" s="38"/>
      <c r="JMO203" s="38"/>
      <c r="JMP203" s="38"/>
      <c r="JMQ203" s="38"/>
      <c r="JMR203" s="38"/>
      <c r="JMS203" s="38"/>
      <c r="JMT203" s="38"/>
      <c r="JMU203" s="38"/>
      <c r="JMV203" s="38"/>
      <c r="JMW203" s="38"/>
      <c r="JMX203" s="38"/>
      <c r="JMY203" s="38"/>
      <c r="JMZ203" s="38"/>
      <c r="JNA203" s="38"/>
      <c r="JNB203" s="38"/>
      <c r="JNC203" s="38"/>
      <c r="JND203" s="38"/>
      <c r="JNE203" s="38"/>
      <c r="JNF203" s="38"/>
      <c r="JNG203" s="38"/>
      <c r="JNH203" s="38"/>
      <c r="JNI203" s="38"/>
      <c r="JNJ203" s="38"/>
      <c r="JNK203" s="38"/>
      <c r="JNL203" s="38"/>
      <c r="JNM203" s="38"/>
      <c r="JNN203" s="38"/>
      <c r="JNO203" s="38"/>
      <c r="JNP203" s="38"/>
      <c r="JNQ203" s="38"/>
      <c r="JNR203" s="38"/>
      <c r="JNS203" s="38"/>
      <c r="JNT203" s="38"/>
      <c r="JNU203" s="38"/>
      <c r="JNV203" s="38"/>
      <c r="JNW203" s="38"/>
      <c r="JNX203" s="38"/>
      <c r="JNY203" s="38"/>
      <c r="JNZ203" s="38"/>
      <c r="JOA203" s="38"/>
      <c r="JOB203" s="38"/>
      <c r="JOC203" s="38"/>
      <c r="JOD203" s="38"/>
      <c r="JOE203" s="38"/>
      <c r="JOF203" s="38"/>
      <c r="JOG203" s="38"/>
      <c r="JOH203" s="38"/>
      <c r="JOI203" s="38"/>
      <c r="JOJ203" s="38"/>
      <c r="JOK203" s="38"/>
      <c r="JOL203" s="38"/>
      <c r="JOM203" s="38"/>
      <c r="JON203" s="38"/>
      <c r="JOO203" s="38"/>
      <c r="JOP203" s="38"/>
      <c r="JOQ203" s="38"/>
      <c r="JOR203" s="38"/>
      <c r="JOS203" s="38"/>
      <c r="JOT203" s="38"/>
      <c r="JOU203" s="38"/>
      <c r="JOV203" s="38"/>
      <c r="JOW203" s="38"/>
      <c r="JOX203" s="38"/>
      <c r="JOY203" s="38"/>
      <c r="JOZ203" s="38"/>
      <c r="JPA203" s="38"/>
      <c r="JPB203" s="38"/>
      <c r="JPC203" s="38"/>
      <c r="JPD203" s="38"/>
      <c r="JPE203" s="38"/>
      <c r="JPF203" s="38"/>
      <c r="JPG203" s="38"/>
      <c r="JPH203" s="38"/>
      <c r="JPI203" s="38"/>
      <c r="JPJ203" s="38"/>
      <c r="JPK203" s="38"/>
      <c r="JPL203" s="38"/>
      <c r="JPM203" s="38"/>
      <c r="JPN203" s="38"/>
      <c r="JPO203" s="38"/>
      <c r="JPP203" s="38"/>
      <c r="JPQ203" s="38"/>
      <c r="JPR203" s="38"/>
      <c r="JPS203" s="38"/>
      <c r="JPT203" s="38"/>
      <c r="JPU203" s="38"/>
      <c r="JPV203" s="38"/>
      <c r="JPW203" s="38"/>
      <c r="JPX203" s="38"/>
      <c r="JPY203" s="38"/>
      <c r="JPZ203" s="38"/>
      <c r="JQA203" s="38"/>
      <c r="JQB203" s="38"/>
      <c r="JQC203" s="38"/>
      <c r="JQD203" s="38"/>
      <c r="JQE203" s="38"/>
      <c r="JQF203" s="38"/>
      <c r="JQG203" s="38"/>
      <c r="JQH203" s="38"/>
      <c r="JQI203" s="38"/>
      <c r="JQJ203" s="38"/>
      <c r="JQK203" s="38"/>
      <c r="JQL203" s="38"/>
      <c r="JQM203" s="38"/>
      <c r="JQN203" s="38"/>
      <c r="JQO203" s="38"/>
      <c r="JQP203" s="38"/>
      <c r="JQQ203" s="38"/>
      <c r="JQR203" s="38"/>
      <c r="JQS203" s="38"/>
      <c r="JQT203" s="38"/>
      <c r="JQU203" s="38"/>
      <c r="JQV203" s="38"/>
      <c r="JQW203" s="38"/>
      <c r="JQX203" s="38"/>
      <c r="JQY203" s="38"/>
      <c r="JQZ203" s="38"/>
      <c r="JRA203" s="38"/>
      <c r="JRB203" s="38"/>
      <c r="JRC203" s="38"/>
      <c r="JRD203" s="38"/>
      <c r="JRE203" s="38"/>
      <c r="JRF203" s="38"/>
      <c r="JRG203" s="38"/>
      <c r="JRH203" s="38"/>
      <c r="JRI203" s="38"/>
      <c r="JRJ203" s="38"/>
      <c r="JRK203" s="38"/>
      <c r="JRL203" s="38"/>
      <c r="JRM203" s="38"/>
      <c r="JRN203" s="38"/>
      <c r="JRO203" s="38"/>
      <c r="JRP203" s="38"/>
      <c r="JRQ203" s="38"/>
      <c r="JRR203" s="38"/>
      <c r="JRS203" s="38"/>
      <c r="JRT203" s="38"/>
      <c r="JRU203" s="38"/>
      <c r="JRV203" s="38"/>
      <c r="JRW203" s="38"/>
      <c r="JRX203" s="38"/>
      <c r="JRY203" s="38"/>
      <c r="JRZ203" s="38"/>
      <c r="JSA203" s="38"/>
      <c r="JSB203" s="38"/>
      <c r="JSC203" s="38"/>
      <c r="JSD203" s="38"/>
      <c r="JSE203" s="38"/>
      <c r="JSF203" s="38"/>
      <c r="JSG203" s="38"/>
      <c r="JSH203" s="38"/>
      <c r="JSI203" s="38"/>
      <c r="JSJ203" s="38"/>
      <c r="JSK203" s="38"/>
      <c r="JSL203" s="38"/>
      <c r="JSM203" s="38"/>
      <c r="JSN203" s="38"/>
      <c r="JSO203" s="38"/>
      <c r="JSP203" s="38"/>
      <c r="JSQ203" s="38"/>
      <c r="JSR203" s="38"/>
      <c r="JSS203" s="38"/>
      <c r="JST203" s="38"/>
      <c r="JSU203" s="38"/>
      <c r="JSV203" s="38"/>
      <c r="JSW203" s="38"/>
      <c r="JSX203" s="38"/>
      <c r="JSY203" s="38"/>
      <c r="JSZ203" s="38"/>
      <c r="JTA203" s="38"/>
      <c r="JTB203" s="38"/>
      <c r="JTC203" s="38"/>
      <c r="JTD203" s="38"/>
      <c r="JTE203" s="38"/>
      <c r="JTF203" s="38"/>
      <c r="JTG203" s="38"/>
      <c r="JTH203" s="38"/>
      <c r="JTI203" s="38"/>
      <c r="JTJ203" s="38"/>
      <c r="JTK203" s="38"/>
      <c r="JTL203" s="38"/>
      <c r="JTM203" s="38"/>
      <c r="JTN203" s="38"/>
      <c r="JTO203" s="38"/>
      <c r="JTP203" s="38"/>
      <c r="JTQ203" s="38"/>
      <c r="JTR203" s="38"/>
      <c r="JTS203" s="38"/>
      <c r="JTT203" s="38"/>
      <c r="JTU203" s="38"/>
      <c r="JTV203" s="38"/>
      <c r="JTW203" s="38"/>
      <c r="JTX203" s="38"/>
      <c r="JTY203" s="38"/>
      <c r="JTZ203" s="38"/>
      <c r="JUA203" s="38"/>
      <c r="JUB203" s="38"/>
      <c r="JUC203" s="38"/>
      <c r="JUD203" s="38"/>
      <c r="JUE203" s="38"/>
      <c r="JUF203" s="38"/>
      <c r="JUG203" s="38"/>
      <c r="JUH203" s="38"/>
      <c r="JUI203" s="38"/>
      <c r="JUJ203" s="38"/>
      <c r="JUK203" s="38"/>
      <c r="JUL203" s="38"/>
      <c r="JUM203" s="38"/>
      <c r="JUN203" s="38"/>
      <c r="JUO203" s="38"/>
      <c r="JUP203" s="38"/>
      <c r="JUQ203" s="38"/>
      <c r="JUR203" s="38"/>
      <c r="JUS203" s="38"/>
      <c r="JUT203" s="38"/>
      <c r="JUU203" s="38"/>
      <c r="JUV203" s="38"/>
      <c r="JUW203" s="38"/>
      <c r="JUX203" s="38"/>
      <c r="JUY203" s="38"/>
      <c r="JUZ203" s="38"/>
      <c r="JVA203" s="38"/>
      <c r="JVB203" s="38"/>
      <c r="JVC203" s="38"/>
      <c r="JVD203" s="38"/>
      <c r="JVE203" s="38"/>
      <c r="JVF203" s="38"/>
      <c r="JVG203" s="38"/>
      <c r="JVH203" s="38"/>
      <c r="JVI203" s="38"/>
      <c r="JVJ203" s="38"/>
      <c r="JVK203" s="38"/>
      <c r="JVL203" s="38"/>
      <c r="JVM203" s="38"/>
      <c r="JVN203" s="38"/>
      <c r="JVO203" s="38"/>
      <c r="JVP203" s="38"/>
      <c r="JVQ203" s="38"/>
      <c r="JVR203" s="38"/>
      <c r="JVS203" s="38"/>
      <c r="JVT203" s="38"/>
      <c r="JVU203" s="38"/>
      <c r="JVV203" s="38"/>
      <c r="JVW203" s="38"/>
      <c r="JVX203" s="38"/>
      <c r="JVY203" s="38"/>
      <c r="JVZ203" s="38"/>
      <c r="JWA203" s="38"/>
      <c r="JWB203" s="38"/>
      <c r="JWC203" s="38"/>
      <c r="JWD203" s="38"/>
      <c r="JWE203" s="38"/>
      <c r="JWF203" s="38"/>
      <c r="JWG203" s="38"/>
      <c r="JWH203" s="38"/>
      <c r="JWI203" s="38"/>
      <c r="JWJ203" s="38"/>
      <c r="JWK203" s="38"/>
      <c r="JWL203" s="38"/>
      <c r="JWM203" s="38"/>
      <c r="JWN203" s="38"/>
      <c r="JWO203" s="38"/>
      <c r="JWP203" s="38"/>
      <c r="JWQ203" s="38"/>
      <c r="JWR203" s="38"/>
      <c r="JWS203" s="38"/>
      <c r="JWT203" s="38"/>
      <c r="JWU203" s="38"/>
      <c r="JWV203" s="38"/>
      <c r="JWW203" s="38"/>
      <c r="JWX203" s="38"/>
      <c r="JWY203" s="38"/>
      <c r="JWZ203" s="38"/>
      <c r="JXA203" s="38"/>
      <c r="JXB203" s="38"/>
      <c r="JXC203" s="38"/>
      <c r="JXD203" s="38"/>
      <c r="JXE203" s="38"/>
      <c r="JXF203" s="38"/>
      <c r="JXG203" s="38"/>
      <c r="JXH203" s="38"/>
      <c r="JXI203" s="38"/>
      <c r="JXJ203" s="38"/>
      <c r="JXK203" s="38"/>
      <c r="JXL203" s="38"/>
      <c r="JXM203" s="38"/>
      <c r="JXN203" s="38"/>
      <c r="JXO203" s="38"/>
      <c r="JXP203" s="38"/>
      <c r="JXQ203" s="38"/>
      <c r="JXR203" s="38"/>
      <c r="JXS203" s="38"/>
      <c r="JXT203" s="38"/>
      <c r="JXU203" s="38"/>
      <c r="JXV203" s="38"/>
      <c r="JXW203" s="38"/>
      <c r="JXX203" s="38"/>
      <c r="JXY203" s="38"/>
      <c r="JXZ203" s="38"/>
      <c r="JYA203" s="38"/>
      <c r="JYB203" s="38"/>
      <c r="JYC203" s="38"/>
      <c r="JYD203" s="38"/>
      <c r="JYE203" s="38"/>
      <c r="JYF203" s="38"/>
      <c r="JYG203" s="38"/>
      <c r="JYH203" s="38"/>
      <c r="JYI203" s="38"/>
      <c r="JYJ203" s="38"/>
      <c r="JYK203" s="38"/>
      <c r="JYL203" s="38"/>
      <c r="JYM203" s="38"/>
      <c r="JYN203" s="38"/>
      <c r="JYO203" s="38"/>
      <c r="JYP203" s="38"/>
      <c r="JYQ203" s="38"/>
      <c r="JYR203" s="38"/>
      <c r="JYS203" s="38"/>
      <c r="JYT203" s="38"/>
      <c r="JYU203" s="38"/>
      <c r="JYV203" s="38"/>
      <c r="JYW203" s="38"/>
      <c r="JYX203" s="38"/>
      <c r="JYY203" s="38"/>
      <c r="JYZ203" s="38"/>
      <c r="JZA203" s="38"/>
      <c r="JZB203" s="38"/>
      <c r="JZC203" s="38"/>
      <c r="JZD203" s="38"/>
      <c r="JZE203" s="38"/>
      <c r="JZF203" s="38"/>
      <c r="JZG203" s="38"/>
      <c r="JZH203" s="38"/>
      <c r="JZI203" s="38"/>
      <c r="JZJ203" s="38"/>
      <c r="JZK203" s="38"/>
      <c r="JZL203" s="38"/>
      <c r="JZM203" s="38"/>
      <c r="JZN203" s="38"/>
      <c r="JZO203" s="38"/>
      <c r="JZP203" s="38"/>
      <c r="JZQ203" s="38"/>
      <c r="JZR203" s="38"/>
      <c r="JZS203" s="38"/>
      <c r="JZT203" s="38"/>
      <c r="JZU203" s="38"/>
      <c r="JZV203" s="38"/>
      <c r="JZW203" s="38"/>
      <c r="JZX203" s="38"/>
      <c r="JZY203" s="38"/>
      <c r="JZZ203" s="38"/>
      <c r="KAA203" s="38"/>
      <c r="KAB203" s="38"/>
      <c r="KAC203" s="38"/>
      <c r="KAD203" s="38"/>
      <c r="KAE203" s="38"/>
      <c r="KAF203" s="38"/>
      <c r="KAG203" s="38"/>
      <c r="KAH203" s="38"/>
      <c r="KAI203" s="38"/>
      <c r="KAJ203" s="38"/>
      <c r="KAK203" s="38"/>
      <c r="KAL203" s="38"/>
      <c r="KAM203" s="38"/>
      <c r="KAN203" s="38"/>
      <c r="KAO203" s="38"/>
      <c r="KAP203" s="38"/>
      <c r="KAQ203" s="38"/>
      <c r="KAR203" s="38"/>
      <c r="KAS203" s="38"/>
      <c r="KAT203" s="38"/>
      <c r="KAU203" s="38"/>
      <c r="KAV203" s="38"/>
      <c r="KAW203" s="38"/>
      <c r="KAX203" s="38"/>
      <c r="KAY203" s="38"/>
      <c r="KAZ203" s="38"/>
      <c r="KBA203" s="38"/>
      <c r="KBB203" s="38"/>
      <c r="KBC203" s="38"/>
      <c r="KBD203" s="38"/>
      <c r="KBE203" s="38"/>
      <c r="KBF203" s="38"/>
      <c r="KBG203" s="38"/>
      <c r="KBH203" s="38"/>
      <c r="KBI203" s="38"/>
      <c r="KBJ203" s="38"/>
      <c r="KBK203" s="38"/>
      <c r="KBL203" s="38"/>
      <c r="KBM203" s="38"/>
      <c r="KBN203" s="38"/>
      <c r="KBO203" s="38"/>
      <c r="KBP203" s="38"/>
      <c r="KBQ203" s="38"/>
      <c r="KBR203" s="38"/>
      <c r="KBS203" s="38"/>
      <c r="KBT203" s="38"/>
      <c r="KBU203" s="38"/>
      <c r="KBV203" s="38"/>
      <c r="KBW203" s="38"/>
      <c r="KBX203" s="38"/>
      <c r="KBY203" s="38"/>
      <c r="KBZ203" s="38"/>
      <c r="KCA203" s="38"/>
      <c r="KCB203" s="38"/>
      <c r="KCC203" s="38"/>
      <c r="KCD203" s="38"/>
      <c r="KCE203" s="38"/>
      <c r="KCF203" s="38"/>
      <c r="KCG203" s="38"/>
      <c r="KCH203" s="38"/>
      <c r="KCI203" s="38"/>
      <c r="KCJ203" s="38"/>
      <c r="KCK203" s="38"/>
      <c r="KCL203" s="38"/>
      <c r="KCM203" s="38"/>
      <c r="KCN203" s="38"/>
      <c r="KCO203" s="38"/>
      <c r="KCP203" s="38"/>
      <c r="KCQ203" s="38"/>
      <c r="KCR203" s="38"/>
      <c r="KCS203" s="38"/>
      <c r="KCT203" s="38"/>
      <c r="KCU203" s="38"/>
      <c r="KCV203" s="38"/>
      <c r="KCW203" s="38"/>
      <c r="KCX203" s="38"/>
      <c r="KCY203" s="38"/>
      <c r="KCZ203" s="38"/>
      <c r="KDA203" s="38"/>
      <c r="KDB203" s="38"/>
      <c r="KDC203" s="38"/>
      <c r="KDD203" s="38"/>
      <c r="KDE203" s="38"/>
      <c r="KDF203" s="38"/>
      <c r="KDG203" s="38"/>
      <c r="KDH203" s="38"/>
      <c r="KDI203" s="38"/>
      <c r="KDJ203" s="38"/>
      <c r="KDK203" s="38"/>
      <c r="KDL203" s="38"/>
      <c r="KDM203" s="38"/>
      <c r="KDN203" s="38"/>
      <c r="KDO203" s="38"/>
      <c r="KDP203" s="38"/>
      <c r="KDQ203" s="38"/>
      <c r="KDR203" s="38"/>
      <c r="KDS203" s="38"/>
      <c r="KDT203" s="38"/>
      <c r="KDU203" s="38"/>
      <c r="KDV203" s="38"/>
      <c r="KDW203" s="38"/>
      <c r="KDX203" s="38"/>
      <c r="KDY203" s="38"/>
      <c r="KDZ203" s="38"/>
      <c r="KEA203" s="38"/>
      <c r="KEB203" s="38"/>
      <c r="KEC203" s="38"/>
      <c r="KED203" s="38"/>
      <c r="KEE203" s="38"/>
      <c r="KEF203" s="38"/>
      <c r="KEG203" s="38"/>
      <c r="KEH203" s="38"/>
      <c r="KEI203" s="38"/>
      <c r="KEJ203" s="38"/>
      <c r="KEK203" s="38"/>
      <c r="KEL203" s="38"/>
      <c r="KEM203" s="38"/>
      <c r="KEN203" s="38"/>
      <c r="KEO203" s="38"/>
      <c r="KEP203" s="38"/>
      <c r="KEQ203" s="38"/>
      <c r="KER203" s="38"/>
      <c r="KES203" s="38"/>
      <c r="KET203" s="38"/>
      <c r="KEU203" s="38"/>
      <c r="KEV203" s="38"/>
      <c r="KEW203" s="38"/>
      <c r="KEX203" s="38"/>
      <c r="KEY203" s="38"/>
      <c r="KEZ203" s="38"/>
      <c r="KFA203" s="38"/>
      <c r="KFB203" s="38"/>
      <c r="KFC203" s="38"/>
      <c r="KFD203" s="38"/>
      <c r="KFE203" s="38"/>
      <c r="KFF203" s="38"/>
      <c r="KFG203" s="38"/>
      <c r="KFH203" s="38"/>
      <c r="KFI203" s="38"/>
      <c r="KFJ203" s="38"/>
      <c r="KFK203" s="38"/>
      <c r="KFL203" s="38"/>
      <c r="KFM203" s="38"/>
      <c r="KFN203" s="38"/>
      <c r="KFO203" s="38"/>
      <c r="KFP203" s="38"/>
      <c r="KFQ203" s="38"/>
      <c r="KFR203" s="38"/>
      <c r="KFS203" s="38"/>
      <c r="KFT203" s="38"/>
      <c r="KFU203" s="38"/>
      <c r="KFV203" s="38"/>
      <c r="KFW203" s="38"/>
      <c r="KFX203" s="38"/>
      <c r="KFY203" s="38"/>
      <c r="KFZ203" s="38"/>
      <c r="KGA203" s="38"/>
      <c r="KGB203" s="38"/>
      <c r="KGC203" s="38"/>
      <c r="KGD203" s="38"/>
      <c r="KGE203" s="38"/>
      <c r="KGF203" s="38"/>
      <c r="KGG203" s="38"/>
      <c r="KGH203" s="38"/>
      <c r="KGI203" s="38"/>
      <c r="KGJ203" s="38"/>
      <c r="KGK203" s="38"/>
      <c r="KGL203" s="38"/>
      <c r="KGM203" s="38"/>
      <c r="KGN203" s="38"/>
      <c r="KGO203" s="38"/>
      <c r="KGP203" s="38"/>
      <c r="KGQ203" s="38"/>
      <c r="KGR203" s="38"/>
      <c r="KGS203" s="38"/>
      <c r="KGT203" s="38"/>
      <c r="KGU203" s="38"/>
      <c r="KGV203" s="38"/>
      <c r="KGW203" s="38"/>
      <c r="KGX203" s="38"/>
      <c r="KGY203" s="38"/>
      <c r="KGZ203" s="38"/>
      <c r="KHA203" s="38"/>
      <c r="KHB203" s="38"/>
      <c r="KHC203" s="38"/>
      <c r="KHD203" s="38"/>
      <c r="KHE203" s="38"/>
      <c r="KHF203" s="38"/>
      <c r="KHG203" s="38"/>
      <c r="KHH203" s="38"/>
      <c r="KHI203" s="38"/>
      <c r="KHJ203" s="38"/>
      <c r="KHK203" s="38"/>
      <c r="KHL203" s="38"/>
      <c r="KHM203" s="38"/>
      <c r="KHN203" s="38"/>
      <c r="KHO203" s="38"/>
      <c r="KHP203" s="38"/>
      <c r="KHQ203" s="38"/>
      <c r="KHR203" s="38"/>
      <c r="KHS203" s="38"/>
      <c r="KHT203" s="38"/>
      <c r="KHU203" s="38"/>
      <c r="KHV203" s="38"/>
      <c r="KHW203" s="38"/>
      <c r="KHX203" s="38"/>
      <c r="KHY203" s="38"/>
      <c r="KHZ203" s="38"/>
      <c r="KIA203" s="38"/>
      <c r="KIB203" s="38"/>
      <c r="KIC203" s="38"/>
      <c r="KID203" s="38"/>
      <c r="KIE203" s="38"/>
      <c r="KIF203" s="38"/>
      <c r="KIG203" s="38"/>
      <c r="KIH203" s="38"/>
      <c r="KII203" s="38"/>
      <c r="KIJ203" s="38"/>
      <c r="KIK203" s="38"/>
      <c r="KIL203" s="38"/>
      <c r="KIM203" s="38"/>
      <c r="KIN203" s="38"/>
      <c r="KIO203" s="38"/>
      <c r="KIP203" s="38"/>
      <c r="KIQ203" s="38"/>
      <c r="KIR203" s="38"/>
      <c r="KIS203" s="38"/>
      <c r="KIT203" s="38"/>
      <c r="KIU203" s="38"/>
      <c r="KIV203" s="38"/>
      <c r="KIW203" s="38"/>
      <c r="KIX203" s="38"/>
      <c r="KIY203" s="38"/>
      <c r="KIZ203" s="38"/>
      <c r="KJA203" s="38"/>
      <c r="KJB203" s="38"/>
      <c r="KJC203" s="38"/>
      <c r="KJD203" s="38"/>
      <c r="KJE203" s="38"/>
      <c r="KJF203" s="38"/>
      <c r="KJG203" s="38"/>
      <c r="KJH203" s="38"/>
      <c r="KJI203" s="38"/>
      <c r="KJJ203" s="38"/>
      <c r="KJK203" s="38"/>
      <c r="KJL203" s="38"/>
      <c r="KJM203" s="38"/>
      <c r="KJN203" s="38"/>
      <c r="KJO203" s="38"/>
      <c r="KJP203" s="38"/>
      <c r="KJQ203" s="38"/>
      <c r="KJR203" s="38"/>
      <c r="KJS203" s="38"/>
      <c r="KJT203" s="38"/>
      <c r="KJU203" s="38"/>
      <c r="KJV203" s="38"/>
      <c r="KJW203" s="38"/>
      <c r="KJX203" s="38"/>
      <c r="KJY203" s="38"/>
      <c r="KJZ203" s="38"/>
      <c r="KKA203" s="38"/>
      <c r="KKB203" s="38"/>
      <c r="KKC203" s="38"/>
      <c r="KKD203" s="38"/>
      <c r="KKE203" s="38"/>
      <c r="KKF203" s="38"/>
      <c r="KKG203" s="38"/>
      <c r="KKH203" s="38"/>
      <c r="KKI203" s="38"/>
      <c r="KKJ203" s="38"/>
      <c r="KKK203" s="38"/>
      <c r="KKL203" s="38"/>
      <c r="KKM203" s="38"/>
      <c r="KKN203" s="38"/>
      <c r="KKO203" s="38"/>
      <c r="KKP203" s="38"/>
      <c r="KKQ203" s="38"/>
      <c r="KKR203" s="38"/>
      <c r="KKS203" s="38"/>
      <c r="KKT203" s="38"/>
      <c r="KKU203" s="38"/>
      <c r="KKV203" s="38"/>
      <c r="KKW203" s="38"/>
      <c r="KKX203" s="38"/>
      <c r="KKY203" s="38"/>
      <c r="KKZ203" s="38"/>
      <c r="KLA203" s="38"/>
      <c r="KLB203" s="38"/>
      <c r="KLC203" s="38"/>
      <c r="KLD203" s="38"/>
      <c r="KLE203" s="38"/>
      <c r="KLF203" s="38"/>
      <c r="KLG203" s="38"/>
      <c r="KLH203" s="38"/>
      <c r="KLI203" s="38"/>
      <c r="KLJ203" s="38"/>
      <c r="KLK203" s="38"/>
      <c r="KLL203" s="38"/>
      <c r="KLM203" s="38"/>
      <c r="KLN203" s="38"/>
      <c r="KLO203" s="38"/>
      <c r="KLP203" s="38"/>
      <c r="KLQ203" s="38"/>
      <c r="KLR203" s="38"/>
      <c r="KLS203" s="38"/>
      <c r="KLT203" s="38"/>
      <c r="KLU203" s="38"/>
      <c r="KLV203" s="38"/>
      <c r="KLW203" s="38"/>
      <c r="KLX203" s="38"/>
      <c r="KLY203" s="38"/>
      <c r="KLZ203" s="38"/>
      <c r="KMA203" s="38"/>
      <c r="KMB203" s="38"/>
      <c r="KMC203" s="38"/>
      <c r="KMD203" s="38"/>
      <c r="KME203" s="38"/>
      <c r="KMF203" s="38"/>
      <c r="KMG203" s="38"/>
      <c r="KMH203" s="38"/>
      <c r="KMI203" s="38"/>
      <c r="KMJ203" s="38"/>
      <c r="KMK203" s="38"/>
      <c r="KML203" s="38"/>
      <c r="KMM203" s="38"/>
      <c r="KMN203" s="38"/>
      <c r="KMO203" s="38"/>
      <c r="KMP203" s="38"/>
      <c r="KMQ203" s="38"/>
      <c r="KMR203" s="38"/>
      <c r="KMS203" s="38"/>
      <c r="KMT203" s="38"/>
      <c r="KMU203" s="38"/>
      <c r="KMV203" s="38"/>
      <c r="KMW203" s="38"/>
      <c r="KMX203" s="38"/>
      <c r="KMY203" s="38"/>
      <c r="KMZ203" s="38"/>
      <c r="KNA203" s="38"/>
      <c r="KNB203" s="38"/>
      <c r="KNC203" s="38"/>
      <c r="KND203" s="38"/>
      <c r="KNE203" s="38"/>
      <c r="KNF203" s="38"/>
      <c r="KNG203" s="38"/>
      <c r="KNH203" s="38"/>
      <c r="KNI203" s="38"/>
      <c r="KNJ203" s="38"/>
      <c r="KNK203" s="38"/>
      <c r="KNL203" s="38"/>
      <c r="KNM203" s="38"/>
      <c r="KNN203" s="38"/>
      <c r="KNO203" s="38"/>
      <c r="KNP203" s="38"/>
      <c r="KNQ203" s="38"/>
      <c r="KNR203" s="38"/>
      <c r="KNS203" s="38"/>
      <c r="KNT203" s="38"/>
      <c r="KNU203" s="38"/>
      <c r="KNV203" s="38"/>
      <c r="KNW203" s="38"/>
      <c r="KNX203" s="38"/>
      <c r="KNY203" s="38"/>
      <c r="KNZ203" s="38"/>
      <c r="KOA203" s="38"/>
      <c r="KOB203" s="38"/>
      <c r="KOC203" s="38"/>
      <c r="KOD203" s="38"/>
      <c r="KOE203" s="38"/>
      <c r="KOF203" s="38"/>
      <c r="KOG203" s="38"/>
      <c r="KOH203" s="38"/>
      <c r="KOI203" s="38"/>
      <c r="KOJ203" s="38"/>
      <c r="KOK203" s="38"/>
      <c r="KOL203" s="38"/>
      <c r="KOM203" s="38"/>
      <c r="KON203" s="38"/>
      <c r="KOO203" s="38"/>
      <c r="KOP203" s="38"/>
      <c r="KOQ203" s="38"/>
      <c r="KOR203" s="38"/>
      <c r="KOS203" s="38"/>
      <c r="KOT203" s="38"/>
      <c r="KOU203" s="38"/>
      <c r="KOV203" s="38"/>
      <c r="KOW203" s="38"/>
      <c r="KOX203" s="38"/>
      <c r="KOY203" s="38"/>
      <c r="KOZ203" s="38"/>
      <c r="KPA203" s="38"/>
      <c r="KPB203" s="38"/>
      <c r="KPC203" s="38"/>
      <c r="KPD203" s="38"/>
      <c r="KPE203" s="38"/>
      <c r="KPF203" s="38"/>
      <c r="KPG203" s="38"/>
      <c r="KPH203" s="38"/>
      <c r="KPI203" s="38"/>
      <c r="KPJ203" s="38"/>
      <c r="KPK203" s="38"/>
      <c r="KPL203" s="38"/>
      <c r="KPM203" s="38"/>
      <c r="KPN203" s="38"/>
      <c r="KPO203" s="38"/>
      <c r="KPP203" s="38"/>
      <c r="KPQ203" s="38"/>
      <c r="KPR203" s="38"/>
      <c r="KPS203" s="38"/>
      <c r="KPT203" s="38"/>
      <c r="KPU203" s="38"/>
      <c r="KPV203" s="38"/>
      <c r="KPW203" s="38"/>
      <c r="KPX203" s="38"/>
      <c r="KPY203" s="38"/>
      <c r="KPZ203" s="38"/>
      <c r="KQA203" s="38"/>
      <c r="KQB203" s="38"/>
      <c r="KQC203" s="38"/>
      <c r="KQD203" s="38"/>
      <c r="KQE203" s="38"/>
      <c r="KQF203" s="38"/>
      <c r="KQG203" s="38"/>
      <c r="KQH203" s="38"/>
      <c r="KQI203" s="38"/>
      <c r="KQJ203" s="38"/>
      <c r="KQK203" s="38"/>
      <c r="KQL203" s="38"/>
      <c r="KQM203" s="38"/>
      <c r="KQN203" s="38"/>
      <c r="KQO203" s="38"/>
      <c r="KQP203" s="38"/>
      <c r="KQQ203" s="38"/>
      <c r="KQR203" s="38"/>
      <c r="KQS203" s="38"/>
      <c r="KQT203" s="38"/>
      <c r="KQU203" s="38"/>
      <c r="KQV203" s="38"/>
      <c r="KQW203" s="38"/>
      <c r="KQX203" s="38"/>
      <c r="KQY203" s="38"/>
      <c r="KQZ203" s="38"/>
      <c r="KRA203" s="38"/>
      <c r="KRB203" s="38"/>
      <c r="KRC203" s="38"/>
      <c r="KRD203" s="38"/>
      <c r="KRE203" s="38"/>
      <c r="KRF203" s="38"/>
      <c r="KRG203" s="38"/>
      <c r="KRH203" s="38"/>
      <c r="KRI203" s="38"/>
      <c r="KRJ203" s="38"/>
      <c r="KRK203" s="38"/>
      <c r="KRL203" s="38"/>
      <c r="KRM203" s="38"/>
      <c r="KRN203" s="38"/>
      <c r="KRO203" s="38"/>
      <c r="KRP203" s="38"/>
      <c r="KRQ203" s="38"/>
      <c r="KRR203" s="38"/>
      <c r="KRS203" s="38"/>
      <c r="KRT203" s="38"/>
      <c r="KRU203" s="38"/>
      <c r="KRV203" s="38"/>
      <c r="KRW203" s="38"/>
      <c r="KRX203" s="38"/>
      <c r="KRY203" s="38"/>
      <c r="KRZ203" s="38"/>
      <c r="KSA203" s="38"/>
      <c r="KSB203" s="38"/>
      <c r="KSC203" s="38"/>
      <c r="KSD203" s="38"/>
      <c r="KSE203" s="38"/>
      <c r="KSF203" s="38"/>
      <c r="KSG203" s="38"/>
      <c r="KSH203" s="38"/>
      <c r="KSI203" s="38"/>
      <c r="KSJ203" s="38"/>
      <c r="KSK203" s="38"/>
      <c r="KSL203" s="38"/>
      <c r="KSM203" s="38"/>
      <c r="KSN203" s="38"/>
      <c r="KSO203" s="38"/>
      <c r="KSP203" s="38"/>
      <c r="KSQ203" s="38"/>
      <c r="KSR203" s="38"/>
      <c r="KSS203" s="38"/>
      <c r="KST203" s="38"/>
      <c r="KSU203" s="38"/>
      <c r="KSV203" s="38"/>
      <c r="KSW203" s="38"/>
      <c r="KSX203" s="38"/>
      <c r="KSY203" s="38"/>
      <c r="KSZ203" s="38"/>
      <c r="KTA203" s="38"/>
      <c r="KTB203" s="38"/>
      <c r="KTC203" s="38"/>
      <c r="KTD203" s="38"/>
      <c r="KTE203" s="38"/>
      <c r="KTF203" s="38"/>
      <c r="KTG203" s="38"/>
      <c r="KTH203" s="38"/>
      <c r="KTI203" s="38"/>
      <c r="KTJ203" s="38"/>
      <c r="KTK203" s="38"/>
      <c r="KTL203" s="38"/>
      <c r="KTM203" s="38"/>
      <c r="KTN203" s="38"/>
      <c r="KTO203" s="38"/>
      <c r="KTP203" s="38"/>
      <c r="KTQ203" s="38"/>
      <c r="KTR203" s="38"/>
      <c r="KTS203" s="38"/>
      <c r="KTT203" s="38"/>
      <c r="KTU203" s="38"/>
      <c r="KTV203" s="38"/>
      <c r="KTW203" s="38"/>
      <c r="KTX203" s="38"/>
      <c r="KTY203" s="38"/>
      <c r="KTZ203" s="38"/>
      <c r="KUA203" s="38"/>
      <c r="KUB203" s="38"/>
      <c r="KUC203" s="38"/>
      <c r="KUD203" s="38"/>
      <c r="KUE203" s="38"/>
      <c r="KUF203" s="38"/>
      <c r="KUG203" s="38"/>
      <c r="KUH203" s="38"/>
      <c r="KUI203" s="38"/>
      <c r="KUJ203" s="38"/>
      <c r="KUK203" s="38"/>
      <c r="KUL203" s="38"/>
      <c r="KUM203" s="38"/>
      <c r="KUN203" s="38"/>
      <c r="KUO203" s="38"/>
      <c r="KUP203" s="38"/>
      <c r="KUQ203" s="38"/>
      <c r="KUR203" s="38"/>
      <c r="KUS203" s="38"/>
      <c r="KUT203" s="38"/>
      <c r="KUU203" s="38"/>
      <c r="KUV203" s="38"/>
      <c r="KUW203" s="38"/>
      <c r="KUX203" s="38"/>
      <c r="KUY203" s="38"/>
      <c r="KUZ203" s="38"/>
      <c r="KVA203" s="38"/>
      <c r="KVB203" s="38"/>
      <c r="KVC203" s="38"/>
      <c r="KVD203" s="38"/>
      <c r="KVE203" s="38"/>
      <c r="KVF203" s="38"/>
      <c r="KVG203" s="38"/>
      <c r="KVH203" s="38"/>
      <c r="KVI203" s="38"/>
      <c r="KVJ203" s="38"/>
      <c r="KVK203" s="38"/>
      <c r="KVL203" s="38"/>
      <c r="KVM203" s="38"/>
      <c r="KVN203" s="38"/>
      <c r="KVO203" s="38"/>
      <c r="KVP203" s="38"/>
      <c r="KVQ203" s="38"/>
      <c r="KVR203" s="38"/>
      <c r="KVS203" s="38"/>
      <c r="KVT203" s="38"/>
      <c r="KVU203" s="38"/>
      <c r="KVV203" s="38"/>
      <c r="KVW203" s="38"/>
      <c r="KVX203" s="38"/>
      <c r="KVY203" s="38"/>
      <c r="KVZ203" s="38"/>
      <c r="KWA203" s="38"/>
      <c r="KWB203" s="38"/>
      <c r="KWC203" s="38"/>
      <c r="KWD203" s="38"/>
      <c r="KWE203" s="38"/>
      <c r="KWF203" s="38"/>
      <c r="KWG203" s="38"/>
      <c r="KWH203" s="38"/>
      <c r="KWI203" s="38"/>
      <c r="KWJ203" s="38"/>
      <c r="KWK203" s="38"/>
      <c r="KWL203" s="38"/>
      <c r="KWM203" s="38"/>
      <c r="KWN203" s="38"/>
      <c r="KWO203" s="38"/>
      <c r="KWP203" s="38"/>
      <c r="KWQ203" s="38"/>
      <c r="KWR203" s="38"/>
      <c r="KWS203" s="38"/>
      <c r="KWT203" s="38"/>
      <c r="KWU203" s="38"/>
      <c r="KWV203" s="38"/>
      <c r="KWW203" s="38"/>
      <c r="KWX203" s="38"/>
      <c r="KWY203" s="38"/>
      <c r="KWZ203" s="38"/>
      <c r="KXA203" s="38"/>
      <c r="KXB203" s="38"/>
      <c r="KXC203" s="38"/>
      <c r="KXD203" s="38"/>
      <c r="KXE203" s="38"/>
      <c r="KXF203" s="38"/>
      <c r="KXG203" s="38"/>
      <c r="KXH203" s="38"/>
      <c r="KXI203" s="38"/>
      <c r="KXJ203" s="38"/>
      <c r="KXK203" s="38"/>
      <c r="KXL203" s="38"/>
      <c r="KXM203" s="38"/>
      <c r="KXN203" s="38"/>
      <c r="KXO203" s="38"/>
      <c r="KXP203" s="38"/>
      <c r="KXQ203" s="38"/>
      <c r="KXR203" s="38"/>
      <c r="KXS203" s="38"/>
      <c r="KXT203" s="38"/>
      <c r="KXU203" s="38"/>
      <c r="KXV203" s="38"/>
      <c r="KXW203" s="38"/>
      <c r="KXX203" s="38"/>
      <c r="KXY203" s="38"/>
      <c r="KXZ203" s="38"/>
      <c r="KYA203" s="38"/>
      <c r="KYB203" s="38"/>
      <c r="KYC203" s="38"/>
      <c r="KYD203" s="38"/>
      <c r="KYE203" s="38"/>
      <c r="KYF203" s="38"/>
      <c r="KYG203" s="38"/>
      <c r="KYH203" s="38"/>
      <c r="KYI203" s="38"/>
      <c r="KYJ203" s="38"/>
      <c r="KYK203" s="38"/>
      <c r="KYL203" s="38"/>
      <c r="KYM203" s="38"/>
      <c r="KYN203" s="38"/>
      <c r="KYO203" s="38"/>
      <c r="KYP203" s="38"/>
      <c r="KYQ203" s="38"/>
      <c r="KYR203" s="38"/>
      <c r="KYS203" s="38"/>
      <c r="KYT203" s="38"/>
      <c r="KYU203" s="38"/>
      <c r="KYV203" s="38"/>
      <c r="KYW203" s="38"/>
      <c r="KYX203" s="38"/>
      <c r="KYY203" s="38"/>
      <c r="KYZ203" s="38"/>
      <c r="KZA203" s="38"/>
      <c r="KZB203" s="38"/>
      <c r="KZC203" s="38"/>
      <c r="KZD203" s="38"/>
      <c r="KZE203" s="38"/>
      <c r="KZF203" s="38"/>
      <c r="KZG203" s="38"/>
      <c r="KZH203" s="38"/>
      <c r="KZI203" s="38"/>
      <c r="KZJ203" s="38"/>
      <c r="KZK203" s="38"/>
      <c r="KZL203" s="38"/>
      <c r="KZM203" s="38"/>
      <c r="KZN203" s="38"/>
      <c r="KZO203" s="38"/>
      <c r="KZP203" s="38"/>
      <c r="KZQ203" s="38"/>
      <c r="KZR203" s="38"/>
      <c r="KZS203" s="38"/>
      <c r="KZT203" s="38"/>
      <c r="KZU203" s="38"/>
      <c r="KZV203" s="38"/>
      <c r="KZW203" s="38"/>
      <c r="KZX203" s="38"/>
      <c r="KZY203" s="38"/>
      <c r="KZZ203" s="38"/>
      <c r="LAA203" s="38"/>
      <c r="LAB203" s="38"/>
      <c r="LAC203" s="38"/>
      <c r="LAD203" s="38"/>
      <c r="LAE203" s="38"/>
      <c r="LAF203" s="38"/>
      <c r="LAG203" s="38"/>
      <c r="LAH203" s="38"/>
      <c r="LAI203" s="38"/>
      <c r="LAJ203" s="38"/>
      <c r="LAK203" s="38"/>
      <c r="LAL203" s="38"/>
      <c r="LAM203" s="38"/>
      <c r="LAN203" s="38"/>
      <c r="LAO203" s="38"/>
      <c r="LAP203" s="38"/>
      <c r="LAQ203" s="38"/>
      <c r="LAR203" s="38"/>
      <c r="LAS203" s="38"/>
      <c r="LAT203" s="38"/>
      <c r="LAU203" s="38"/>
      <c r="LAV203" s="38"/>
      <c r="LAW203" s="38"/>
      <c r="LAX203" s="38"/>
      <c r="LAY203" s="38"/>
      <c r="LAZ203" s="38"/>
      <c r="LBA203" s="38"/>
      <c r="LBB203" s="38"/>
      <c r="LBC203" s="38"/>
      <c r="LBD203" s="38"/>
      <c r="LBE203" s="38"/>
      <c r="LBF203" s="38"/>
      <c r="LBG203" s="38"/>
      <c r="LBH203" s="38"/>
      <c r="LBI203" s="38"/>
      <c r="LBJ203" s="38"/>
      <c r="LBK203" s="38"/>
      <c r="LBL203" s="38"/>
      <c r="LBM203" s="38"/>
      <c r="LBN203" s="38"/>
      <c r="LBO203" s="38"/>
      <c r="LBP203" s="38"/>
      <c r="LBQ203" s="38"/>
      <c r="LBR203" s="38"/>
      <c r="LBS203" s="38"/>
      <c r="LBT203" s="38"/>
      <c r="LBU203" s="38"/>
      <c r="LBV203" s="38"/>
      <c r="LBW203" s="38"/>
      <c r="LBX203" s="38"/>
      <c r="LBY203" s="38"/>
      <c r="LBZ203" s="38"/>
      <c r="LCA203" s="38"/>
      <c r="LCB203" s="38"/>
      <c r="LCC203" s="38"/>
      <c r="LCD203" s="38"/>
      <c r="LCE203" s="38"/>
      <c r="LCF203" s="38"/>
      <c r="LCG203" s="38"/>
      <c r="LCH203" s="38"/>
      <c r="LCI203" s="38"/>
      <c r="LCJ203" s="38"/>
      <c r="LCK203" s="38"/>
      <c r="LCL203" s="38"/>
      <c r="LCM203" s="38"/>
      <c r="LCN203" s="38"/>
      <c r="LCO203" s="38"/>
      <c r="LCP203" s="38"/>
      <c r="LCQ203" s="38"/>
      <c r="LCR203" s="38"/>
      <c r="LCS203" s="38"/>
      <c r="LCT203" s="38"/>
      <c r="LCU203" s="38"/>
      <c r="LCV203" s="38"/>
      <c r="LCW203" s="38"/>
      <c r="LCX203" s="38"/>
      <c r="LCY203" s="38"/>
      <c r="LCZ203" s="38"/>
      <c r="LDA203" s="38"/>
      <c r="LDB203" s="38"/>
      <c r="LDC203" s="38"/>
      <c r="LDD203" s="38"/>
      <c r="LDE203" s="38"/>
      <c r="LDF203" s="38"/>
      <c r="LDG203" s="38"/>
      <c r="LDH203" s="38"/>
      <c r="LDI203" s="38"/>
      <c r="LDJ203" s="38"/>
      <c r="LDK203" s="38"/>
      <c r="LDL203" s="38"/>
      <c r="LDM203" s="38"/>
      <c r="LDN203" s="38"/>
      <c r="LDO203" s="38"/>
      <c r="LDP203" s="38"/>
      <c r="LDQ203" s="38"/>
      <c r="LDR203" s="38"/>
      <c r="LDS203" s="38"/>
      <c r="LDT203" s="38"/>
      <c r="LDU203" s="38"/>
      <c r="LDV203" s="38"/>
      <c r="LDW203" s="38"/>
      <c r="LDX203" s="38"/>
      <c r="LDY203" s="38"/>
      <c r="LDZ203" s="38"/>
      <c r="LEA203" s="38"/>
      <c r="LEB203" s="38"/>
      <c r="LEC203" s="38"/>
      <c r="LED203" s="38"/>
      <c r="LEE203" s="38"/>
      <c r="LEF203" s="38"/>
      <c r="LEG203" s="38"/>
      <c r="LEH203" s="38"/>
      <c r="LEI203" s="38"/>
      <c r="LEJ203" s="38"/>
      <c r="LEK203" s="38"/>
      <c r="LEL203" s="38"/>
      <c r="LEM203" s="38"/>
      <c r="LEN203" s="38"/>
      <c r="LEO203" s="38"/>
      <c r="LEP203" s="38"/>
      <c r="LEQ203" s="38"/>
      <c r="LER203" s="38"/>
      <c r="LES203" s="38"/>
      <c r="LET203" s="38"/>
      <c r="LEU203" s="38"/>
      <c r="LEV203" s="38"/>
      <c r="LEW203" s="38"/>
      <c r="LEX203" s="38"/>
      <c r="LEY203" s="38"/>
      <c r="LEZ203" s="38"/>
      <c r="LFA203" s="38"/>
      <c r="LFB203" s="38"/>
      <c r="LFC203" s="38"/>
      <c r="LFD203" s="38"/>
      <c r="LFE203" s="38"/>
      <c r="LFF203" s="38"/>
      <c r="LFG203" s="38"/>
      <c r="LFH203" s="38"/>
      <c r="LFI203" s="38"/>
      <c r="LFJ203" s="38"/>
      <c r="LFK203" s="38"/>
      <c r="LFL203" s="38"/>
      <c r="LFM203" s="38"/>
      <c r="LFN203" s="38"/>
      <c r="LFO203" s="38"/>
      <c r="LFP203" s="38"/>
      <c r="LFQ203" s="38"/>
      <c r="LFR203" s="38"/>
      <c r="LFS203" s="38"/>
      <c r="LFT203" s="38"/>
      <c r="LFU203" s="38"/>
      <c r="LFV203" s="38"/>
      <c r="LFW203" s="38"/>
      <c r="LFX203" s="38"/>
      <c r="LFY203" s="38"/>
      <c r="LFZ203" s="38"/>
      <c r="LGA203" s="38"/>
      <c r="LGB203" s="38"/>
      <c r="LGC203" s="38"/>
      <c r="LGD203" s="38"/>
      <c r="LGE203" s="38"/>
      <c r="LGF203" s="38"/>
      <c r="LGG203" s="38"/>
      <c r="LGH203" s="38"/>
      <c r="LGI203" s="38"/>
      <c r="LGJ203" s="38"/>
      <c r="LGK203" s="38"/>
      <c r="LGL203" s="38"/>
      <c r="LGM203" s="38"/>
      <c r="LGN203" s="38"/>
      <c r="LGO203" s="38"/>
      <c r="LGP203" s="38"/>
      <c r="LGQ203" s="38"/>
      <c r="LGR203" s="38"/>
      <c r="LGS203" s="38"/>
      <c r="LGT203" s="38"/>
      <c r="LGU203" s="38"/>
      <c r="LGV203" s="38"/>
      <c r="LGW203" s="38"/>
      <c r="LGX203" s="38"/>
      <c r="LGY203" s="38"/>
      <c r="LGZ203" s="38"/>
      <c r="LHA203" s="38"/>
      <c r="LHB203" s="38"/>
      <c r="LHC203" s="38"/>
      <c r="LHD203" s="38"/>
      <c r="LHE203" s="38"/>
      <c r="LHF203" s="38"/>
      <c r="LHG203" s="38"/>
      <c r="LHH203" s="38"/>
      <c r="LHI203" s="38"/>
      <c r="LHJ203" s="38"/>
      <c r="LHK203" s="38"/>
      <c r="LHL203" s="38"/>
      <c r="LHM203" s="38"/>
      <c r="LHN203" s="38"/>
      <c r="LHO203" s="38"/>
      <c r="LHP203" s="38"/>
      <c r="LHQ203" s="38"/>
      <c r="LHR203" s="38"/>
      <c r="LHS203" s="38"/>
      <c r="LHT203" s="38"/>
      <c r="LHU203" s="38"/>
      <c r="LHV203" s="38"/>
      <c r="LHW203" s="38"/>
      <c r="LHX203" s="38"/>
      <c r="LHY203" s="38"/>
      <c r="LHZ203" s="38"/>
      <c r="LIA203" s="38"/>
      <c r="LIB203" s="38"/>
      <c r="LIC203" s="38"/>
      <c r="LID203" s="38"/>
      <c r="LIE203" s="38"/>
      <c r="LIF203" s="38"/>
      <c r="LIG203" s="38"/>
      <c r="LIH203" s="38"/>
      <c r="LII203" s="38"/>
      <c r="LIJ203" s="38"/>
      <c r="LIK203" s="38"/>
      <c r="LIL203" s="38"/>
      <c r="LIM203" s="38"/>
      <c r="LIN203" s="38"/>
      <c r="LIO203" s="38"/>
      <c r="LIP203" s="38"/>
      <c r="LIQ203" s="38"/>
      <c r="LIR203" s="38"/>
      <c r="LIS203" s="38"/>
      <c r="LIT203" s="38"/>
      <c r="LIU203" s="38"/>
      <c r="LIV203" s="38"/>
      <c r="LIW203" s="38"/>
      <c r="LIX203" s="38"/>
      <c r="LIY203" s="38"/>
      <c r="LIZ203" s="38"/>
      <c r="LJA203" s="38"/>
      <c r="LJB203" s="38"/>
      <c r="LJC203" s="38"/>
      <c r="LJD203" s="38"/>
      <c r="LJE203" s="38"/>
      <c r="LJF203" s="38"/>
      <c r="LJG203" s="38"/>
      <c r="LJH203" s="38"/>
      <c r="LJI203" s="38"/>
      <c r="LJJ203" s="38"/>
      <c r="LJK203" s="38"/>
      <c r="LJL203" s="38"/>
      <c r="LJM203" s="38"/>
      <c r="LJN203" s="38"/>
      <c r="LJO203" s="38"/>
      <c r="LJP203" s="38"/>
      <c r="LJQ203" s="38"/>
      <c r="LJR203" s="38"/>
      <c r="LJS203" s="38"/>
      <c r="LJT203" s="38"/>
      <c r="LJU203" s="38"/>
      <c r="LJV203" s="38"/>
      <c r="LJW203" s="38"/>
      <c r="LJX203" s="38"/>
      <c r="LJY203" s="38"/>
      <c r="LJZ203" s="38"/>
      <c r="LKA203" s="38"/>
      <c r="LKB203" s="38"/>
      <c r="LKC203" s="38"/>
      <c r="LKD203" s="38"/>
      <c r="LKE203" s="38"/>
      <c r="LKF203" s="38"/>
      <c r="LKG203" s="38"/>
      <c r="LKH203" s="38"/>
      <c r="LKI203" s="38"/>
      <c r="LKJ203" s="38"/>
      <c r="LKK203" s="38"/>
      <c r="LKL203" s="38"/>
      <c r="LKM203" s="38"/>
      <c r="LKN203" s="38"/>
      <c r="LKO203" s="38"/>
      <c r="LKP203" s="38"/>
      <c r="LKQ203" s="38"/>
      <c r="LKR203" s="38"/>
      <c r="LKS203" s="38"/>
      <c r="LKT203" s="38"/>
      <c r="LKU203" s="38"/>
      <c r="LKV203" s="38"/>
      <c r="LKW203" s="38"/>
      <c r="LKX203" s="38"/>
      <c r="LKY203" s="38"/>
      <c r="LKZ203" s="38"/>
      <c r="LLA203" s="38"/>
      <c r="LLB203" s="38"/>
      <c r="LLC203" s="38"/>
      <c r="LLD203" s="38"/>
      <c r="LLE203" s="38"/>
      <c r="LLF203" s="38"/>
      <c r="LLG203" s="38"/>
      <c r="LLH203" s="38"/>
      <c r="LLI203" s="38"/>
      <c r="LLJ203" s="38"/>
      <c r="LLK203" s="38"/>
      <c r="LLL203" s="38"/>
      <c r="LLM203" s="38"/>
      <c r="LLN203" s="38"/>
      <c r="LLO203" s="38"/>
      <c r="LLP203" s="38"/>
      <c r="LLQ203" s="38"/>
      <c r="LLR203" s="38"/>
      <c r="LLS203" s="38"/>
      <c r="LLT203" s="38"/>
      <c r="LLU203" s="38"/>
      <c r="LLV203" s="38"/>
      <c r="LLW203" s="38"/>
      <c r="LLX203" s="38"/>
      <c r="LLY203" s="38"/>
      <c r="LLZ203" s="38"/>
      <c r="LMA203" s="38"/>
      <c r="LMB203" s="38"/>
      <c r="LMC203" s="38"/>
      <c r="LMD203" s="38"/>
      <c r="LME203" s="38"/>
      <c r="LMF203" s="38"/>
      <c r="LMG203" s="38"/>
      <c r="LMH203" s="38"/>
      <c r="LMI203" s="38"/>
      <c r="LMJ203" s="38"/>
      <c r="LMK203" s="38"/>
      <c r="LML203" s="38"/>
      <c r="LMM203" s="38"/>
      <c r="LMN203" s="38"/>
      <c r="LMO203" s="38"/>
      <c r="LMP203" s="38"/>
      <c r="LMQ203" s="38"/>
      <c r="LMR203" s="38"/>
      <c r="LMS203" s="38"/>
      <c r="LMT203" s="38"/>
      <c r="LMU203" s="38"/>
      <c r="LMV203" s="38"/>
      <c r="LMW203" s="38"/>
      <c r="LMX203" s="38"/>
      <c r="LMY203" s="38"/>
      <c r="LMZ203" s="38"/>
      <c r="LNA203" s="38"/>
      <c r="LNB203" s="38"/>
      <c r="LNC203" s="38"/>
      <c r="LND203" s="38"/>
      <c r="LNE203" s="38"/>
      <c r="LNF203" s="38"/>
      <c r="LNG203" s="38"/>
      <c r="LNH203" s="38"/>
      <c r="LNI203" s="38"/>
      <c r="LNJ203" s="38"/>
      <c r="LNK203" s="38"/>
      <c r="LNL203" s="38"/>
      <c r="LNM203" s="38"/>
      <c r="LNN203" s="38"/>
      <c r="LNO203" s="38"/>
      <c r="LNP203" s="38"/>
      <c r="LNQ203" s="38"/>
      <c r="LNR203" s="38"/>
      <c r="LNS203" s="38"/>
      <c r="LNT203" s="38"/>
      <c r="LNU203" s="38"/>
      <c r="LNV203" s="38"/>
      <c r="LNW203" s="38"/>
      <c r="LNX203" s="38"/>
      <c r="LNY203" s="38"/>
      <c r="LNZ203" s="38"/>
      <c r="LOA203" s="38"/>
      <c r="LOB203" s="38"/>
      <c r="LOC203" s="38"/>
      <c r="LOD203" s="38"/>
      <c r="LOE203" s="38"/>
      <c r="LOF203" s="38"/>
      <c r="LOG203" s="38"/>
      <c r="LOH203" s="38"/>
      <c r="LOI203" s="38"/>
      <c r="LOJ203" s="38"/>
      <c r="LOK203" s="38"/>
      <c r="LOL203" s="38"/>
      <c r="LOM203" s="38"/>
      <c r="LON203" s="38"/>
      <c r="LOO203" s="38"/>
      <c r="LOP203" s="38"/>
      <c r="LOQ203" s="38"/>
      <c r="LOR203" s="38"/>
      <c r="LOS203" s="38"/>
      <c r="LOT203" s="38"/>
      <c r="LOU203" s="38"/>
      <c r="LOV203" s="38"/>
      <c r="LOW203" s="38"/>
      <c r="LOX203" s="38"/>
      <c r="LOY203" s="38"/>
      <c r="LOZ203" s="38"/>
      <c r="LPA203" s="38"/>
      <c r="LPB203" s="38"/>
      <c r="LPC203" s="38"/>
      <c r="LPD203" s="38"/>
      <c r="LPE203" s="38"/>
      <c r="LPF203" s="38"/>
      <c r="LPG203" s="38"/>
      <c r="LPH203" s="38"/>
      <c r="LPI203" s="38"/>
      <c r="LPJ203" s="38"/>
      <c r="LPK203" s="38"/>
      <c r="LPL203" s="38"/>
      <c r="LPM203" s="38"/>
      <c r="LPN203" s="38"/>
      <c r="LPO203" s="38"/>
      <c r="LPP203" s="38"/>
      <c r="LPQ203" s="38"/>
      <c r="LPR203" s="38"/>
      <c r="LPS203" s="38"/>
      <c r="LPT203" s="38"/>
      <c r="LPU203" s="38"/>
      <c r="LPV203" s="38"/>
      <c r="LPW203" s="38"/>
      <c r="LPX203" s="38"/>
      <c r="LPY203" s="38"/>
      <c r="LPZ203" s="38"/>
      <c r="LQA203" s="38"/>
      <c r="LQB203" s="38"/>
      <c r="LQC203" s="38"/>
      <c r="LQD203" s="38"/>
      <c r="LQE203" s="38"/>
      <c r="LQF203" s="38"/>
      <c r="LQG203" s="38"/>
      <c r="LQH203" s="38"/>
      <c r="LQI203" s="38"/>
      <c r="LQJ203" s="38"/>
      <c r="LQK203" s="38"/>
      <c r="LQL203" s="38"/>
      <c r="LQM203" s="38"/>
      <c r="LQN203" s="38"/>
      <c r="LQO203" s="38"/>
      <c r="LQP203" s="38"/>
      <c r="LQQ203" s="38"/>
      <c r="LQR203" s="38"/>
      <c r="LQS203" s="38"/>
      <c r="LQT203" s="38"/>
      <c r="LQU203" s="38"/>
      <c r="LQV203" s="38"/>
      <c r="LQW203" s="38"/>
      <c r="LQX203" s="38"/>
      <c r="LQY203" s="38"/>
      <c r="LQZ203" s="38"/>
      <c r="LRA203" s="38"/>
      <c r="LRB203" s="38"/>
      <c r="LRC203" s="38"/>
      <c r="LRD203" s="38"/>
      <c r="LRE203" s="38"/>
      <c r="LRF203" s="38"/>
      <c r="LRG203" s="38"/>
      <c r="LRH203" s="38"/>
      <c r="LRI203" s="38"/>
      <c r="LRJ203" s="38"/>
      <c r="LRK203" s="38"/>
      <c r="LRL203" s="38"/>
      <c r="LRM203" s="38"/>
      <c r="LRN203" s="38"/>
      <c r="LRO203" s="38"/>
      <c r="LRP203" s="38"/>
      <c r="LRQ203" s="38"/>
      <c r="LRR203" s="38"/>
      <c r="LRS203" s="38"/>
      <c r="LRT203" s="38"/>
      <c r="LRU203" s="38"/>
      <c r="LRV203" s="38"/>
      <c r="LRW203" s="38"/>
      <c r="LRX203" s="38"/>
      <c r="LRY203" s="38"/>
      <c r="LRZ203" s="38"/>
      <c r="LSA203" s="38"/>
      <c r="LSB203" s="38"/>
      <c r="LSC203" s="38"/>
      <c r="LSD203" s="38"/>
      <c r="LSE203" s="38"/>
      <c r="LSF203" s="38"/>
      <c r="LSG203" s="38"/>
      <c r="LSH203" s="38"/>
      <c r="LSI203" s="38"/>
      <c r="LSJ203" s="38"/>
      <c r="LSK203" s="38"/>
      <c r="LSL203" s="38"/>
      <c r="LSM203" s="38"/>
      <c r="LSN203" s="38"/>
      <c r="LSO203" s="38"/>
      <c r="LSP203" s="38"/>
      <c r="LSQ203" s="38"/>
      <c r="LSR203" s="38"/>
      <c r="LSS203" s="38"/>
      <c r="LST203" s="38"/>
      <c r="LSU203" s="38"/>
      <c r="LSV203" s="38"/>
      <c r="LSW203" s="38"/>
      <c r="LSX203" s="38"/>
      <c r="LSY203" s="38"/>
      <c r="LSZ203" s="38"/>
      <c r="LTA203" s="38"/>
      <c r="LTB203" s="38"/>
      <c r="LTC203" s="38"/>
      <c r="LTD203" s="38"/>
      <c r="LTE203" s="38"/>
      <c r="LTF203" s="38"/>
      <c r="LTG203" s="38"/>
      <c r="LTH203" s="38"/>
      <c r="LTI203" s="38"/>
      <c r="LTJ203" s="38"/>
      <c r="LTK203" s="38"/>
      <c r="LTL203" s="38"/>
      <c r="LTM203" s="38"/>
      <c r="LTN203" s="38"/>
      <c r="LTO203" s="38"/>
      <c r="LTP203" s="38"/>
      <c r="LTQ203" s="38"/>
      <c r="LTR203" s="38"/>
      <c r="LTS203" s="38"/>
      <c r="LTT203" s="38"/>
      <c r="LTU203" s="38"/>
      <c r="LTV203" s="38"/>
      <c r="LTW203" s="38"/>
      <c r="LTX203" s="38"/>
      <c r="LTY203" s="38"/>
      <c r="LTZ203" s="38"/>
      <c r="LUA203" s="38"/>
      <c r="LUB203" s="38"/>
      <c r="LUC203" s="38"/>
      <c r="LUD203" s="38"/>
      <c r="LUE203" s="38"/>
      <c r="LUF203" s="38"/>
      <c r="LUG203" s="38"/>
      <c r="LUH203" s="38"/>
      <c r="LUI203" s="38"/>
      <c r="LUJ203" s="38"/>
      <c r="LUK203" s="38"/>
      <c r="LUL203" s="38"/>
      <c r="LUM203" s="38"/>
      <c r="LUN203" s="38"/>
      <c r="LUO203" s="38"/>
      <c r="LUP203" s="38"/>
      <c r="LUQ203" s="38"/>
      <c r="LUR203" s="38"/>
      <c r="LUS203" s="38"/>
      <c r="LUT203" s="38"/>
      <c r="LUU203" s="38"/>
      <c r="LUV203" s="38"/>
      <c r="LUW203" s="38"/>
      <c r="LUX203" s="38"/>
      <c r="LUY203" s="38"/>
      <c r="LUZ203" s="38"/>
      <c r="LVA203" s="38"/>
      <c r="LVB203" s="38"/>
      <c r="LVC203" s="38"/>
      <c r="LVD203" s="38"/>
      <c r="LVE203" s="38"/>
      <c r="LVF203" s="38"/>
      <c r="LVG203" s="38"/>
      <c r="LVH203" s="38"/>
      <c r="LVI203" s="38"/>
      <c r="LVJ203" s="38"/>
      <c r="LVK203" s="38"/>
      <c r="LVL203" s="38"/>
      <c r="LVM203" s="38"/>
      <c r="LVN203" s="38"/>
      <c r="LVO203" s="38"/>
      <c r="LVP203" s="38"/>
      <c r="LVQ203" s="38"/>
      <c r="LVR203" s="38"/>
      <c r="LVS203" s="38"/>
      <c r="LVT203" s="38"/>
      <c r="LVU203" s="38"/>
      <c r="LVV203" s="38"/>
      <c r="LVW203" s="38"/>
      <c r="LVX203" s="38"/>
      <c r="LVY203" s="38"/>
      <c r="LVZ203" s="38"/>
      <c r="LWA203" s="38"/>
      <c r="LWB203" s="38"/>
      <c r="LWC203" s="38"/>
      <c r="LWD203" s="38"/>
      <c r="LWE203" s="38"/>
      <c r="LWF203" s="38"/>
      <c r="LWG203" s="38"/>
      <c r="LWH203" s="38"/>
      <c r="LWI203" s="38"/>
      <c r="LWJ203" s="38"/>
      <c r="LWK203" s="38"/>
      <c r="LWL203" s="38"/>
      <c r="LWM203" s="38"/>
      <c r="LWN203" s="38"/>
      <c r="LWO203" s="38"/>
      <c r="LWP203" s="38"/>
      <c r="LWQ203" s="38"/>
      <c r="LWR203" s="38"/>
      <c r="LWS203" s="38"/>
      <c r="LWT203" s="38"/>
      <c r="LWU203" s="38"/>
      <c r="LWV203" s="38"/>
      <c r="LWW203" s="38"/>
      <c r="LWX203" s="38"/>
      <c r="LWY203" s="38"/>
      <c r="LWZ203" s="38"/>
      <c r="LXA203" s="38"/>
      <c r="LXB203" s="38"/>
      <c r="LXC203" s="38"/>
      <c r="LXD203" s="38"/>
      <c r="LXE203" s="38"/>
      <c r="LXF203" s="38"/>
      <c r="LXG203" s="38"/>
      <c r="LXH203" s="38"/>
      <c r="LXI203" s="38"/>
      <c r="LXJ203" s="38"/>
      <c r="LXK203" s="38"/>
      <c r="LXL203" s="38"/>
      <c r="LXM203" s="38"/>
      <c r="LXN203" s="38"/>
      <c r="LXO203" s="38"/>
      <c r="LXP203" s="38"/>
      <c r="LXQ203" s="38"/>
      <c r="LXR203" s="38"/>
      <c r="LXS203" s="38"/>
      <c r="LXT203" s="38"/>
      <c r="LXU203" s="38"/>
      <c r="LXV203" s="38"/>
      <c r="LXW203" s="38"/>
      <c r="LXX203" s="38"/>
      <c r="LXY203" s="38"/>
      <c r="LXZ203" s="38"/>
      <c r="LYA203" s="38"/>
      <c r="LYB203" s="38"/>
      <c r="LYC203" s="38"/>
      <c r="LYD203" s="38"/>
      <c r="LYE203" s="38"/>
      <c r="LYF203" s="38"/>
      <c r="LYG203" s="38"/>
      <c r="LYH203" s="38"/>
      <c r="LYI203" s="38"/>
      <c r="LYJ203" s="38"/>
      <c r="LYK203" s="38"/>
      <c r="LYL203" s="38"/>
      <c r="LYM203" s="38"/>
      <c r="LYN203" s="38"/>
      <c r="LYO203" s="38"/>
      <c r="LYP203" s="38"/>
      <c r="LYQ203" s="38"/>
      <c r="LYR203" s="38"/>
      <c r="LYS203" s="38"/>
      <c r="LYT203" s="38"/>
      <c r="LYU203" s="38"/>
      <c r="LYV203" s="38"/>
      <c r="LYW203" s="38"/>
      <c r="LYX203" s="38"/>
      <c r="LYY203" s="38"/>
      <c r="LYZ203" s="38"/>
      <c r="LZA203" s="38"/>
      <c r="LZB203" s="38"/>
      <c r="LZC203" s="38"/>
      <c r="LZD203" s="38"/>
      <c r="LZE203" s="38"/>
      <c r="LZF203" s="38"/>
      <c r="LZG203" s="38"/>
      <c r="LZH203" s="38"/>
      <c r="LZI203" s="38"/>
      <c r="LZJ203" s="38"/>
      <c r="LZK203" s="38"/>
      <c r="LZL203" s="38"/>
      <c r="LZM203" s="38"/>
      <c r="LZN203" s="38"/>
      <c r="LZO203" s="38"/>
      <c r="LZP203" s="38"/>
      <c r="LZQ203" s="38"/>
      <c r="LZR203" s="38"/>
      <c r="LZS203" s="38"/>
      <c r="LZT203" s="38"/>
      <c r="LZU203" s="38"/>
      <c r="LZV203" s="38"/>
      <c r="LZW203" s="38"/>
      <c r="LZX203" s="38"/>
      <c r="LZY203" s="38"/>
      <c r="LZZ203" s="38"/>
      <c r="MAA203" s="38"/>
      <c r="MAB203" s="38"/>
      <c r="MAC203" s="38"/>
      <c r="MAD203" s="38"/>
      <c r="MAE203" s="38"/>
      <c r="MAF203" s="38"/>
      <c r="MAG203" s="38"/>
      <c r="MAH203" s="38"/>
      <c r="MAI203" s="38"/>
      <c r="MAJ203" s="38"/>
      <c r="MAK203" s="38"/>
      <c r="MAL203" s="38"/>
      <c r="MAM203" s="38"/>
      <c r="MAN203" s="38"/>
      <c r="MAO203" s="38"/>
      <c r="MAP203" s="38"/>
      <c r="MAQ203" s="38"/>
      <c r="MAR203" s="38"/>
      <c r="MAS203" s="38"/>
      <c r="MAT203" s="38"/>
      <c r="MAU203" s="38"/>
      <c r="MAV203" s="38"/>
      <c r="MAW203" s="38"/>
      <c r="MAX203" s="38"/>
      <c r="MAY203" s="38"/>
      <c r="MAZ203" s="38"/>
      <c r="MBA203" s="38"/>
      <c r="MBB203" s="38"/>
      <c r="MBC203" s="38"/>
      <c r="MBD203" s="38"/>
      <c r="MBE203" s="38"/>
      <c r="MBF203" s="38"/>
      <c r="MBG203" s="38"/>
      <c r="MBH203" s="38"/>
      <c r="MBI203" s="38"/>
      <c r="MBJ203" s="38"/>
      <c r="MBK203" s="38"/>
      <c r="MBL203" s="38"/>
      <c r="MBM203" s="38"/>
      <c r="MBN203" s="38"/>
      <c r="MBO203" s="38"/>
      <c r="MBP203" s="38"/>
      <c r="MBQ203" s="38"/>
      <c r="MBR203" s="38"/>
      <c r="MBS203" s="38"/>
      <c r="MBT203" s="38"/>
      <c r="MBU203" s="38"/>
      <c r="MBV203" s="38"/>
      <c r="MBW203" s="38"/>
      <c r="MBX203" s="38"/>
      <c r="MBY203" s="38"/>
      <c r="MBZ203" s="38"/>
      <c r="MCA203" s="38"/>
      <c r="MCB203" s="38"/>
      <c r="MCC203" s="38"/>
      <c r="MCD203" s="38"/>
      <c r="MCE203" s="38"/>
      <c r="MCF203" s="38"/>
      <c r="MCG203" s="38"/>
      <c r="MCH203" s="38"/>
      <c r="MCI203" s="38"/>
      <c r="MCJ203" s="38"/>
      <c r="MCK203" s="38"/>
      <c r="MCL203" s="38"/>
      <c r="MCM203" s="38"/>
      <c r="MCN203" s="38"/>
      <c r="MCO203" s="38"/>
      <c r="MCP203" s="38"/>
      <c r="MCQ203" s="38"/>
      <c r="MCR203" s="38"/>
      <c r="MCS203" s="38"/>
      <c r="MCT203" s="38"/>
      <c r="MCU203" s="38"/>
      <c r="MCV203" s="38"/>
      <c r="MCW203" s="38"/>
      <c r="MCX203" s="38"/>
      <c r="MCY203" s="38"/>
      <c r="MCZ203" s="38"/>
      <c r="MDA203" s="38"/>
      <c r="MDB203" s="38"/>
      <c r="MDC203" s="38"/>
      <c r="MDD203" s="38"/>
      <c r="MDE203" s="38"/>
      <c r="MDF203" s="38"/>
      <c r="MDG203" s="38"/>
      <c r="MDH203" s="38"/>
      <c r="MDI203" s="38"/>
      <c r="MDJ203" s="38"/>
      <c r="MDK203" s="38"/>
      <c r="MDL203" s="38"/>
      <c r="MDM203" s="38"/>
      <c r="MDN203" s="38"/>
      <c r="MDO203" s="38"/>
      <c r="MDP203" s="38"/>
      <c r="MDQ203" s="38"/>
      <c r="MDR203" s="38"/>
      <c r="MDS203" s="38"/>
      <c r="MDT203" s="38"/>
      <c r="MDU203" s="38"/>
      <c r="MDV203" s="38"/>
      <c r="MDW203" s="38"/>
      <c r="MDX203" s="38"/>
      <c r="MDY203" s="38"/>
      <c r="MDZ203" s="38"/>
      <c r="MEA203" s="38"/>
      <c r="MEB203" s="38"/>
      <c r="MEC203" s="38"/>
      <c r="MED203" s="38"/>
      <c r="MEE203" s="38"/>
      <c r="MEF203" s="38"/>
      <c r="MEG203" s="38"/>
      <c r="MEH203" s="38"/>
      <c r="MEI203" s="38"/>
      <c r="MEJ203" s="38"/>
      <c r="MEK203" s="38"/>
      <c r="MEL203" s="38"/>
      <c r="MEM203" s="38"/>
      <c r="MEN203" s="38"/>
      <c r="MEO203" s="38"/>
      <c r="MEP203" s="38"/>
      <c r="MEQ203" s="38"/>
      <c r="MER203" s="38"/>
      <c r="MES203" s="38"/>
      <c r="MET203" s="38"/>
      <c r="MEU203" s="38"/>
      <c r="MEV203" s="38"/>
      <c r="MEW203" s="38"/>
      <c r="MEX203" s="38"/>
      <c r="MEY203" s="38"/>
      <c r="MEZ203" s="38"/>
      <c r="MFA203" s="38"/>
      <c r="MFB203" s="38"/>
      <c r="MFC203" s="38"/>
      <c r="MFD203" s="38"/>
      <c r="MFE203" s="38"/>
      <c r="MFF203" s="38"/>
      <c r="MFG203" s="38"/>
      <c r="MFH203" s="38"/>
      <c r="MFI203" s="38"/>
      <c r="MFJ203" s="38"/>
      <c r="MFK203" s="38"/>
      <c r="MFL203" s="38"/>
      <c r="MFM203" s="38"/>
      <c r="MFN203" s="38"/>
      <c r="MFO203" s="38"/>
      <c r="MFP203" s="38"/>
      <c r="MFQ203" s="38"/>
      <c r="MFR203" s="38"/>
      <c r="MFS203" s="38"/>
      <c r="MFT203" s="38"/>
      <c r="MFU203" s="38"/>
      <c r="MFV203" s="38"/>
      <c r="MFW203" s="38"/>
      <c r="MFX203" s="38"/>
      <c r="MFY203" s="38"/>
      <c r="MFZ203" s="38"/>
      <c r="MGA203" s="38"/>
      <c r="MGB203" s="38"/>
      <c r="MGC203" s="38"/>
      <c r="MGD203" s="38"/>
      <c r="MGE203" s="38"/>
      <c r="MGF203" s="38"/>
      <c r="MGG203" s="38"/>
      <c r="MGH203" s="38"/>
      <c r="MGI203" s="38"/>
      <c r="MGJ203" s="38"/>
      <c r="MGK203" s="38"/>
      <c r="MGL203" s="38"/>
      <c r="MGM203" s="38"/>
      <c r="MGN203" s="38"/>
      <c r="MGO203" s="38"/>
      <c r="MGP203" s="38"/>
      <c r="MGQ203" s="38"/>
      <c r="MGR203" s="38"/>
      <c r="MGS203" s="38"/>
      <c r="MGT203" s="38"/>
      <c r="MGU203" s="38"/>
      <c r="MGV203" s="38"/>
      <c r="MGW203" s="38"/>
      <c r="MGX203" s="38"/>
      <c r="MGY203" s="38"/>
      <c r="MGZ203" s="38"/>
      <c r="MHA203" s="38"/>
      <c r="MHB203" s="38"/>
      <c r="MHC203" s="38"/>
      <c r="MHD203" s="38"/>
      <c r="MHE203" s="38"/>
      <c r="MHF203" s="38"/>
      <c r="MHG203" s="38"/>
      <c r="MHH203" s="38"/>
      <c r="MHI203" s="38"/>
      <c r="MHJ203" s="38"/>
      <c r="MHK203" s="38"/>
      <c r="MHL203" s="38"/>
      <c r="MHM203" s="38"/>
      <c r="MHN203" s="38"/>
      <c r="MHO203" s="38"/>
      <c r="MHP203" s="38"/>
      <c r="MHQ203" s="38"/>
      <c r="MHR203" s="38"/>
      <c r="MHS203" s="38"/>
      <c r="MHT203" s="38"/>
      <c r="MHU203" s="38"/>
      <c r="MHV203" s="38"/>
      <c r="MHW203" s="38"/>
      <c r="MHX203" s="38"/>
      <c r="MHY203" s="38"/>
      <c r="MHZ203" s="38"/>
      <c r="MIA203" s="38"/>
      <c r="MIB203" s="38"/>
      <c r="MIC203" s="38"/>
      <c r="MID203" s="38"/>
      <c r="MIE203" s="38"/>
      <c r="MIF203" s="38"/>
      <c r="MIG203" s="38"/>
      <c r="MIH203" s="38"/>
      <c r="MII203" s="38"/>
      <c r="MIJ203" s="38"/>
      <c r="MIK203" s="38"/>
      <c r="MIL203" s="38"/>
      <c r="MIM203" s="38"/>
      <c r="MIN203" s="38"/>
      <c r="MIO203" s="38"/>
      <c r="MIP203" s="38"/>
      <c r="MIQ203" s="38"/>
      <c r="MIR203" s="38"/>
      <c r="MIS203" s="38"/>
      <c r="MIT203" s="38"/>
      <c r="MIU203" s="38"/>
      <c r="MIV203" s="38"/>
      <c r="MIW203" s="38"/>
      <c r="MIX203" s="38"/>
      <c r="MIY203" s="38"/>
      <c r="MIZ203" s="38"/>
      <c r="MJA203" s="38"/>
      <c r="MJB203" s="38"/>
      <c r="MJC203" s="38"/>
      <c r="MJD203" s="38"/>
      <c r="MJE203" s="38"/>
      <c r="MJF203" s="38"/>
      <c r="MJG203" s="38"/>
      <c r="MJH203" s="38"/>
      <c r="MJI203" s="38"/>
      <c r="MJJ203" s="38"/>
      <c r="MJK203" s="38"/>
      <c r="MJL203" s="38"/>
      <c r="MJM203" s="38"/>
      <c r="MJN203" s="38"/>
      <c r="MJO203" s="38"/>
      <c r="MJP203" s="38"/>
      <c r="MJQ203" s="38"/>
      <c r="MJR203" s="38"/>
      <c r="MJS203" s="38"/>
      <c r="MJT203" s="38"/>
      <c r="MJU203" s="38"/>
      <c r="MJV203" s="38"/>
      <c r="MJW203" s="38"/>
      <c r="MJX203" s="38"/>
      <c r="MJY203" s="38"/>
      <c r="MJZ203" s="38"/>
      <c r="MKA203" s="38"/>
      <c r="MKB203" s="38"/>
      <c r="MKC203" s="38"/>
      <c r="MKD203" s="38"/>
      <c r="MKE203" s="38"/>
      <c r="MKF203" s="38"/>
      <c r="MKG203" s="38"/>
      <c r="MKH203" s="38"/>
      <c r="MKI203" s="38"/>
      <c r="MKJ203" s="38"/>
      <c r="MKK203" s="38"/>
      <c r="MKL203" s="38"/>
      <c r="MKM203" s="38"/>
      <c r="MKN203" s="38"/>
      <c r="MKO203" s="38"/>
      <c r="MKP203" s="38"/>
      <c r="MKQ203" s="38"/>
      <c r="MKR203" s="38"/>
      <c r="MKS203" s="38"/>
      <c r="MKT203" s="38"/>
      <c r="MKU203" s="38"/>
      <c r="MKV203" s="38"/>
      <c r="MKW203" s="38"/>
      <c r="MKX203" s="38"/>
      <c r="MKY203" s="38"/>
      <c r="MKZ203" s="38"/>
      <c r="MLA203" s="38"/>
      <c r="MLB203" s="38"/>
      <c r="MLC203" s="38"/>
      <c r="MLD203" s="38"/>
      <c r="MLE203" s="38"/>
      <c r="MLF203" s="38"/>
      <c r="MLG203" s="38"/>
      <c r="MLH203" s="38"/>
      <c r="MLI203" s="38"/>
      <c r="MLJ203" s="38"/>
      <c r="MLK203" s="38"/>
      <c r="MLL203" s="38"/>
      <c r="MLM203" s="38"/>
      <c r="MLN203" s="38"/>
      <c r="MLO203" s="38"/>
      <c r="MLP203" s="38"/>
      <c r="MLQ203" s="38"/>
      <c r="MLR203" s="38"/>
      <c r="MLS203" s="38"/>
      <c r="MLT203" s="38"/>
      <c r="MLU203" s="38"/>
      <c r="MLV203" s="38"/>
      <c r="MLW203" s="38"/>
      <c r="MLX203" s="38"/>
      <c r="MLY203" s="38"/>
      <c r="MLZ203" s="38"/>
      <c r="MMA203" s="38"/>
      <c r="MMB203" s="38"/>
      <c r="MMC203" s="38"/>
      <c r="MMD203" s="38"/>
      <c r="MME203" s="38"/>
      <c r="MMF203" s="38"/>
      <c r="MMG203" s="38"/>
      <c r="MMH203" s="38"/>
      <c r="MMI203" s="38"/>
      <c r="MMJ203" s="38"/>
      <c r="MMK203" s="38"/>
      <c r="MML203" s="38"/>
      <c r="MMM203" s="38"/>
      <c r="MMN203" s="38"/>
      <c r="MMO203" s="38"/>
      <c r="MMP203" s="38"/>
      <c r="MMQ203" s="38"/>
      <c r="MMR203" s="38"/>
      <c r="MMS203" s="38"/>
      <c r="MMT203" s="38"/>
      <c r="MMU203" s="38"/>
      <c r="MMV203" s="38"/>
      <c r="MMW203" s="38"/>
      <c r="MMX203" s="38"/>
      <c r="MMY203" s="38"/>
      <c r="MMZ203" s="38"/>
      <c r="MNA203" s="38"/>
      <c r="MNB203" s="38"/>
      <c r="MNC203" s="38"/>
      <c r="MND203" s="38"/>
      <c r="MNE203" s="38"/>
      <c r="MNF203" s="38"/>
      <c r="MNG203" s="38"/>
      <c r="MNH203" s="38"/>
      <c r="MNI203" s="38"/>
      <c r="MNJ203" s="38"/>
      <c r="MNK203" s="38"/>
      <c r="MNL203" s="38"/>
      <c r="MNM203" s="38"/>
      <c r="MNN203" s="38"/>
      <c r="MNO203" s="38"/>
      <c r="MNP203" s="38"/>
      <c r="MNQ203" s="38"/>
      <c r="MNR203" s="38"/>
      <c r="MNS203" s="38"/>
      <c r="MNT203" s="38"/>
      <c r="MNU203" s="38"/>
      <c r="MNV203" s="38"/>
      <c r="MNW203" s="38"/>
      <c r="MNX203" s="38"/>
      <c r="MNY203" s="38"/>
      <c r="MNZ203" s="38"/>
      <c r="MOA203" s="38"/>
      <c r="MOB203" s="38"/>
      <c r="MOC203" s="38"/>
      <c r="MOD203" s="38"/>
      <c r="MOE203" s="38"/>
      <c r="MOF203" s="38"/>
      <c r="MOG203" s="38"/>
      <c r="MOH203" s="38"/>
      <c r="MOI203" s="38"/>
      <c r="MOJ203" s="38"/>
      <c r="MOK203" s="38"/>
      <c r="MOL203" s="38"/>
      <c r="MOM203" s="38"/>
      <c r="MON203" s="38"/>
      <c r="MOO203" s="38"/>
      <c r="MOP203" s="38"/>
      <c r="MOQ203" s="38"/>
      <c r="MOR203" s="38"/>
      <c r="MOS203" s="38"/>
      <c r="MOT203" s="38"/>
      <c r="MOU203" s="38"/>
      <c r="MOV203" s="38"/>
      <c r="MOW203" s="38"/>
      <c r="MOX203" s="38"/>
      <c r="MOY203" s="38"/>
      <c r="MOZ203" s="38"/>
      <c r="MPA203" s="38"/>
      <c r="MPB203" s="38"/>
      <c r="MPC203" s="38"/>
      <c r="MPD203" s="38"/>
      <c r="MPE203" s="38"/>
      <c r="MPF203" s="38"/>
      <c r="MPG203" s="38"/>
      <c r="MPH203" s="38"/>
      <c r="MPI203" s="38"/>
      <c r="MPJ203" s="38"/>
      <c r="MPK203" s="38"/>
      <c r="MPL203" s="38"/>
      <c r="MPM203" s="38"/>
      <c r="MPN203" s="38"/>
      <c r="MPO203" s="38"/>
      <c r="MPP203" s="38"/>
      <c r="MPQ203" s="38"/>
      <c r="MPR203" s="38"/>
      <c r="MPS203" s="38"/>
      <c r="MPT203" s="38"/>
      <c r="MPU203" s="38"/>
      <c r="MPV203" s="38"/>
      <c r="MPW203" s="38"/>
      <c r="MPX203" s="38"/>
      <c r="MPY203" s="38"/>
      <c r="MPZ203" s="38"/>
      <c r="MQA203" s="38"/>
      <c r="MQB203" s="38"/>
      <c r="MQC203" s="38"/>
      <c r="MQD203" s="38"/>
      <c r="MQE203" s="38"/>
      <c r="MQF203" s="38"/>
      <c r="MQG203" s="38"/>
      <c r="MQH203" s="38"/>
      <c r="MQI203" s="38"/>
      <c r="MQJ203" s="38"/>
      <c r="MQK203" s="38"/>
      <c r="MQL203" s="38"/>
      <c r="MQM203" s="38"/>
      <c r="MQN203" s="38"/>
      <c r="MQO203" s="38"/>
      <c r="MQP203" s="38"/>
      <c r="MQQ203" s="38"/>
      <c r="MQR203" s="38"/>
      <c r="MQS203" s="38"/>
      <c r="MQT203" s="38"/>
      <c r="MQU203" s="38"/>
      <c r="MQV203" s="38"/>
      <c r="MQW203" s="38"/>
      <c r="MQX203" s="38"/>
      <c r="MQY203" s="38"/>
      <c r="MQZ203" s="38"/>
      <c r="MRA203" s="38"/>
      <c r="MRB203" s="38"/>
      <c r="MRC203" s="38"/>
      <c r="MRD203" s="38"/>
      <c r="MRE203" s="38"/>
      <c r="MRF203" s="38"/>
      <c r="MRG203" s="38"/>
      <c r="MRH203" s="38"/>
      <c r="MRI203" s="38"/>
      <c r="MRJ203" s="38"/>
      <c r="MRK203" s="38"/>
      <c r="MRL203" s="38"/>
      <c r="MRM203" s="38"/>
      <c r="MRN203" s="38"/>
      <c r="MRO203" s="38"/>
      <c r="MRP203" s="38"/>
      <c r="MRQ203" s="38"/>
      <c r="MRR203" s="38"/>
      <c r="MRS203" s="38"/>
      <c r="MRT203" s="38"/>
      <c r="MRU203" s="38"/>
      <c r="MRV203" s="38"/>
      <c r="MRW203" s="38"/>
      <c r="MRX203" s="38"/>
      <c r="MRY203" s="38"/>
      <c r="MRZ203" s="38"/>
      <c r="MSA203" s="38"/>
      <c r="MSB203" s="38"/>
      <c r="MSC203" s="38"/>
      <c r="MSD203" s="38"/>
      <c r="MSE203" s="38"/>
      <c r="MSF203" s="38"/>
      <c r="MSG203" s="38"/>
      <c r="MSH203" s="38"/>
      <c r="MSI203" s="38"/>
      <c r="MSJ203" s="38"/>
      <c r="MSK203" s="38"/>
      <c r="MSL203" s="38"/>
      <c r="MSM203" s="38"/>
      <c r="MSN203" s="38"/>
      <c r="MSO203" s="38"/>
      <c r="MSP203" s="38"/>
      <c r="MSQ203" s="38"/>
      <c r="MSR203" s="38"/>
      <c r="MSS203" s="38"/>
      <c r="MST203" s="38"/>
      <c r="MSU203" s="38"/>
      <c r="MSV203" s="38"/>
      <c r="MSW203" s="38"/>
      <c r="MSX203" s="38"/>
      <c r="MSY203" s="38"/>
      <c r="MSZ203" s="38"/>
      <c r="MTA203" s="38"/>
      <c r="MTB203" s="38"/>
      <c r="MTC203" s="38"/>
      <c r="MTD203" s="38"/>
      <c r="MTE203" s="38"/>
      <c r="MTF203" s="38"/>
      <c r="MTG203" s="38"/>
      <c r="MTH203" s="38"/>
      <c r="MTI203" s="38"/>
      <c r="MTJ203" s="38"/>
      <c r="MTK203" s="38"/>
      <c r="MTL203" s="38"/>
      <c r="MTM203" s="38"/>
      <c r="MTN203" s="38"/>
      <c r="MTO203" s="38"/>
      <c r="MTP203" s="38"/>
      <c r="MTQ203" s="38"/>
      <c r="MTR203" s="38"/>
      <c r="MTS203" s="38"/>
      <c r="MTT203" s="38"/>
      <c r="MTU203" s="38"/>
      <c r="MTV203" s="38"/>
      <c r="MTW203" s="38"/>
      <c r="MTX203" s="38"/>
      <c r="MTY203" s="38"/>
      <c r="MTZ203" s="38"/>
      <c r="MUA203" s="38"/>
      <c r="MUB203" s="38"/>
      <c r="MUC203" s="38"/>
      <c r="MUD203" s="38"/>
      <c r="MUE203" s="38"/>
      <c r="MUF203" s="38"/>
      <c r="MUG203" s="38"/>
      <c r="MUH203" s="38"/>
      <c r="MUI203" s="38"/>
      <c r="MUJ203" s="38"/>
      <c r="MUK203" s="38"/>
      <c r="MUL203" s="38"/>
      <c r="MUM203" s="38"/>
      <c r="MUN203" s="38"/>
      <c r="MUO203" s="38"/>
      <c r="MUP203" s="38"/>
      <c r="MUQ203" s="38"/>
      <c r="MUR203" s="38"/>
      <c r="MUS203" s="38"/>
      <c r="MUT203" s="38"/>
      <c r="MUU203" s="38"/>
      <c r="MUV203" s="38"/>
      <c r="MUW203" s="38"/>
      <c r="MUX203" s="38"/>
      <c r="MUY203" s="38"/>
      <c r="MUZ203" s="38"/>
      <c r="MVA203" s="38"/>
      <c r="MVB203" s="38"/>
      <c r="MVC203" s="38"/>
      <c r="MVD203" s="38"/>
      <c r="MVE203" s="38"/>
      <c r="MVF203" s="38"/>
      <c r="MVG203" s="38"/>
      <c r="MVH203" s="38"/>
      <c r="MVI203" s="38"/>
      <c r="MVJ203" s="38"/>
      <c r="MVK203" s="38"/>
      <c r="MVL203" s="38"/>
      <c r="MVM203" s="38"/>
      <c r="MVN203" s="38"/>
      <c r="MVO203" s="38"/>
      <c r="MVP203" s="38"/>
      <c r="MVQ203" s="38"/>
      <c r="MVR203" s="38"/>
      <c r="MVS203" s="38"/>
      <c r="MVT203" s="38"/>
      <c r="MVU203" s="38"/>
      <c r="MVV203" s="38"/>
      <c r="MVW203" s="38"/>
      <c r="MVX203" s="38"/>
      <c r="MVY203" s="38"/>
      <c r="MVZ203" s="38"/>
      <c r="MWA203" s="38"/>
      <c r="MWB203" s="38"/>
      <c r="MWC203" s="38"/>
      <c r="MWD203" s="38"/>
      <c r="MWE203" s="38"/>
      <c r="MWF203" s="38"/>
      <c r="MWG203" s="38"/>
      <c r="MWH203" s="38"/>
      <c r="MWI203" s="38"/>
      <c r="MWJ203" s="38"/>
      <c r="MWK203" s="38"/>
      <c r="MWL203" s="38"/>
      <c r="MWM203" s="38"/>
      <c r="MWN203" s="38"/>
      <c r="MWO203" s="38"/>
      <c r="MWP203" s="38"/>
      <c r="MWQ203" s="38"/>
      <c r="MWR203" s="38"/>
      <c r="MWS203" s="38"/>
      <c r="MWT203" s="38"/>
      <c r="MWU203" s="38"/>
      <c r="MWV203" s="38"/>
      <c r="MWW203" s="38"/>
      <c r="MWX203" s="38"/>
      <c r="MWY203" s="38"/>
      <c r="MWZ203" s="38"/>
      <c r="MXA203" s="38"/>
      <c r="MXB203" s="38"/>
      <c r="MXC203" s="38"/>
      <c r="MXD203" s="38"/>
      <c r="MXE203" s="38"/>
      <c r="MXF203" s="38"/>
      <c r="MXG203" s="38"/>
      <c r="MXH203" s="38"/>
      <c r="MXI203" s="38"/>
      <c r="MXJ203" s="38"/>
      <c r="MXK203" s="38"/>
      <c r="MXL203" s="38"/>
      <c r="MXM203" s="38"/>
      <c r="MXN203" s="38"/>
      <c r="MXO203" s="38"/>
      <c r="MXP203" s="38"/>
      <c r="MXQ203" s="38"/>
      <c r="MXR203" s="38"/>
      <c r="MXS203" s="38"/>
      <c r="MXT203" s="38"/>
      <c r="MXU203" s="38"/>
      <c r="MXV203" s="38"/>
      <c r="MXW203" s="38"/>
      <c r="MXX203" s="38"/>
      <c r="MXY203" s="38"/>
      <c r="MXZ203" s="38"/>
      <c r="MYA203" s="38"/>
      <c r="MYB203" s="38"/>
      <c r="MYC203" s="38"/>
      <c r="MYD203" s="38"/>
      <c r="MYE203" s="38"/>
      <c r="MYF203" s="38"/>
      <c r="MYG203" s="38"/>
      <c r="MYH203" s="38"/>
      <c r="MYI203" s="38"/>
      <c r="MYJ203" s="38"/>
      <c r="MYK203" s="38"/>
      <c r="MYL203" s="38"/>
      <c r="MYM203" s="38"/>
      <c r="MYN203" s="38"/>
      <c r="MYO203" s="38"/>
      <c r="MYP203" s="38"/>
      <c r="MYQ203" s="38"/>
      <c r="MYR203" s="38"/>
      <c r="MYS203" s="38"/>
      <c r="MYT203" s="38"/>
      <c r="MYU203" s="38"/>
      <c r="MYV203" s="38"/>
      <c r="MYW203" s="38"/>
      <c r="MYX203" s="38"/>
      <c r="MYY203" s="38"/>
      <c r="MYZ203" s="38"/>
      <c r="MZA203" s="38"/>
      <c r="MZB203" s="38"/>
      <c r="MZC203" s="38"/>
      <c r="MZD203" s="38"/>
      <c r="MZE203" s="38"/>
      <c r="MZF203" s="38"/>
      <c r="MZG203" s="38"/>
      <c r="MZH203" s="38"/>
      <c r="MZI203" s="38"/>
      <c r="MZJ203" s="38"/>
      <c r="MZK203" s="38"/>
      <c r="MZL203" s="38"/>
      <c r="MZM203" s="38"/>
      <c r="MZN203" s="38"/>
      <c r="MZO203" s="38"/>
      <c r="MZP203" s="38"/>
      <c r="MZQ203" s="38"/>
      <c r="MZR203" s="38"/>
      <c r="MZS203" s="38"/>
      <c r="MZT203" s="38"/>
      <c r="MZU203" s="38"/>
      <c r="MZV203" s="38"/>
      <c r="MZW203" s="38"/>
      <c r="MZX203" s="38"/>
      <c r="MZY203" s="38"/>
      <c r="MZZ203" s="38"/>
      <c r="NAA203" s="38"/>
      <c r="NAB203" s="38"/>
      <c r="NAC203" s="38"/>
      <c r="NAD203" s="38"/>
      <c r="NAE203" s="38"/>
      <c r="NAF203" s="38"/>
      <c r="NAG203" s="38"/>
      <c r="NAH203" s="38"/>
      <c r="NAI203" s="38"/>
      <c r="NAJ203" s="38"/>
      <c r="NAK203" s="38"/>
      <c r="NAL203" s="38"/>
      <c r="NAM203" s="38"/>
      <c r="NAN203" s="38"/>
      <c r="NAO203" s="38"/>
      <c r="NAP203" s="38"/>
      <c r="NAQ203" s="38"/>
      <c r="NAR203" s="38"/>
      <c r="NAS203" s="38"/>
      <c r="NAT203" s="38"/>
      <c r="NAU203" s="38"/>
      <c r="NAV203" s="38"/>
      <c r="NAW203" s="38"/>
      <c r="NAX203" s="38"/>
      <c r="NAY203" s="38"/>
      <c r="NAZ203" s="38"/>
      <c r="NBA203" s="38"/>
      <c r="NBB203" s="38"/>
      <c r="NBC203" s="38"/>
      <c r="NBD203" s="38"/>
      <c r="NBE203" s="38"/>
      <c r="NBF203" s="38"/>
      <c r="NBG203" s="38"/>
      <c r="NBH203" s="38"/>
      <c r="NBI203" s="38"/>
      <c r="NBJ203" s="38"/>
      <c r="NBK203" s="38"/>
      <c r="NBL203" s="38"/>
      <c r="NBM203" s="38"/>
      <c r="NBN203" s="38"/>
      <c r="NBO203" s="38"/>
      <c r="NBP203" s="38"/>
      <c r="NBQ203" s="38"/>
      <c r="NBR203" s="38"/>
      <c r="NBS203" s="38"/>
      <c r="NBT203" s="38"/>
      <c r="NBU203" s="38"/>
      <c r="NBV203" s="38"/>
      <c r="NBW203" s="38"/>
      <c r="NBX203" s="38"/>
      <c r="NBY203" s="38"/>
      <c r="NBZ203" s="38"/>
      <c r="NCA203" s="38"/>
      <c r="NCB203" s="38"/>
      <c r="NCC203" s="38"/>
      <c r="NCD203" s="38"/>
      <c r="NCE203" s="38"/>
      <c r="NCF203" s="38"/>
      <c r="NCG203" s="38"/>
      <c r="NCH203" s="38"/>
      <c r="NCI203" s="38"/>
      <c r="NCJ203" s="38"/>
      <c r="NCK203" s="38"/>
      <c r="NCL203" s="38"/>
      <c r="NCM203" s="38"/>
      <c r="NCN203" s="38"/>
      <c r="NCO203" s="38"/>
      <c r="NCP203" s="38"/>
      <c r="NCQ203" s="38"/>
      <c r="NCR203" s="38"/>
      <c r="NCS203" s="38"/>
      <c r="NCT203" s="38"/>
      <c r="NCU203" s="38"/>
      <c r="NCV203" s="38"/>
      <c r="NCW203" s="38"/>
      <c r="NCX203" s="38"/>
      <c r="NCY203" s="38"/>
      <c r="NCZ203" s="38"/>
      <c r="NDA203" s="38"/>
      <c r="NDB203" s="38"/>
      <c r="NDC203" s="38"/>
      <c r="NDD203" s="38"/>
      <c r="NDE203" s="38"/>
      <c r="NDF203" s="38"/>
      <c r="NDG203" s="38"/>
      <c r="NDH203" s="38"/>
      <c r="NDI203" s="38"/>
      <c r="NDJ203" s="38"/>
      <c r="NDK203" s="38"/>
      <c r="NDL203" s="38"/>
      <c r="NDM203" s="38"/>
      <c r="NDN203" s="38"/>
      <c r="NDO203" s="38"/>
      <c r="NDP203" s="38"/>
      <c r="NDQ203" s="38"/>
      <c r="NDR203" s="38"/>
      <c r="NDS203" s="38"/>
      <c r="NDT203" s="38"/>
      <c r="NDU203" s="38"/>
      <c r="NDV203" s="38"/>
      <c r="NDW203" s="38"/>
      <c r="NDX203" s="38"/>
      <c r="NDY203" s="38"/>
      <c r="NDZ203" s="38"/>
      <c r="NEA203" s="38"/>
      <c r="NEB203" s="38"/>
      <c r="NEC203" s="38"/>
      <c r="NED203" s="38"/>
      <c r="NEE203" s="38"/>
      <c r="NEF203" s="38"/>
      <c r="NEG203" s="38"/>
      <c r="NEH203" s="38"/>
      <c r="NEI203" s="38"/>
      <c r="NEJ203" s="38"/>
      <c r="NEK203" s="38"/>
      <c r="NEL203" s="38"/>
      <c r="NEM203" s="38"/>
      <c r="NEN203" s="38"/>
      <c r="NEO203" s="38"/>
      <c r="NEP203" s="38"/>
      <c r="NEQ203" s="38"/>
      <c r="NER203" s="38"/>
      <c r="NES203" s="38"/>
      <c r="NET203" s="38"/>
      <c r="NEU203" s="38"/>
      <c r="NEV203" s="38"/>
      <c r="NEW203" s="38"/>
      <c r="NEX203" s="38"/>
      <c r="NEY203" s="38"/>
      <c r="NEZ203" s="38"/>
      <c r="NFA203" s="38"/>
      <c r="NFB203" s="38"/>
      <c r="NFC203" s="38"/>
      <c r="NFD203" s="38"/>
      <c r="NFE203" s="38"/>
      <c r="NFF203" s="38"/>
      <c r="NFG203" s="38"/>
      <c r="NFH203" s="38"/>
      <c r="NFI203" s="38"/>
      <c r="NFJ203" s="38"/>
      <c r="NFK203" s="38"/>
      <c r="NFL203" s="38"/>
      <c r="NFM203" s="38"/>
      <c r="NFN203" s="38"/>
      <c r="NFO203" s="38"/>
      <c r="NFP203" s="38"/>
      <c r="NFQ203" s="38"/>
      <c r="NFR203" s="38"/>
      <c r="NFS203" s="38"/>
      <c r="NFT203" s="38"/>
      <c r="NFU203" s="38"/>
      <c r="NFV203" s="38"/>
      <c r="NFW203" s="38"/>
      <c r="NFX203" s="38"/>
      <c r="NFY203" s="38"/>
      <c r="NFZ203" s="38"/>
      <c r="NGA203" s="38"/>
      <c r="NGB203" s="38"/>
      <c r="NGC203" s="38"/>
      <c r="NGD203" s="38"/>
      <c r="NGE203" s="38"/>
      <c r="NGF203" s="38"/>
      <c r="NGG203" s="38"/>
      <c r="NGH203" s="38"/>
      <c r="NGI203" s="38"/>
      <c r="NGJ203" s="38"/>
      <c r="NGK203" s="38"/>
      <c r="NGL203" s="38"/>
      <c r="NGM203" s="38"/>
      <c r="NGN203" s="38"/>
      <c r="NGO203" s="38"/>
      <c r="NGP203" s="38"/>
      <c r="NGQ203" s="38"/>
      <c r="NGR203" s="38"/>
      <c r="NGS203" s="38"/>
      <c r="NGT203" s="38"/>
      <c r="NGU203" s="38"/>
      <c r="NGV203" s="38"/>
      <c r="NGW203" s="38"/>
      <c r="NGX203" s="38"/>
      <c r="NGY203" s="38"/>
      <c r="NGZ203" s="38"/>
      <c r="NHA203" s="38"/>
      <c r="NHB203" s="38"/>
      <c r="NHC203" s="38"/>
      <c r="NHD203" s="38"/>
      <c r="NHE203" s="38"/>
      <c r="NHF203" s="38"/>
      <c r="NHG203" s="38"/>
      <c r="NHH203" s="38"/>
      <c r="NHI203" s="38"/>
      <c r="NHJ203" s="38"/>
      <c r="NHK203" s="38"/>
      <c r="NHL203" s="38"/>
      <c r="NHM203" s="38"/>
      <c r="NHN203" s="38"/>
      <c r="NHO203" s="38"/>
      <c r="NHP203" s="38"/>
      <c r="NHQ203" s="38"/>
      <c r="NHR203" s="38"/>
      <c r="NHS203" s="38"/>
      <c r="NHT203" s="38"/>
      <c r="NHU203" s="38"/>
      <c r="NHV203" s="38"/>
      <c r="NHW203" s="38"/>
      <c r="NHX203" s="38"/>
      <c r="NHY203" s="38"/>
      <c r="NHZ203" s="38"/>
      <c r="NIA203" s="38"/>
      <c r="NIB203" s="38"/>
      <c r="NIC203" s="38"/>
      <c r="NID203" s="38"/>
      <c r="NIE203" s="38"/>
      <c r="NIF203" s="38"/>
      <c r="NIG203" s="38"/>
      <c r="NIH203" s="38"/>
      <c r="NII203" s="38"/>
      <c r="NIJ203" s="38"/>
      <c r="NIK203" s="38"/>
      <c r="NIL203" s="38"/>
      <c r="NIM203" s="38"/>
      <c r="NIN203" s="38"/>
      <c r="NIO203" s="38"/>
      <c r="NIP203" s="38"/>
      <c r="NIQ203" s="38"/>
      <c r="NIR203" s="38"/>
      <c r="NIS203" s="38"/>
      <c r="NIT203" s="38"/>
      <c r="NIU203" s="38"/>
      <c r="NIV203" s="38"/>
      <c r="NIW203" s="38"/>
      <c r="NIX203" s="38"/>
      <c r="NIY203" s="38"/>
      <c r="NIZ203" s="38"/>
      <c r="NJA203" s="38"/>
      <c r="NJB203" s="38"/>
      <c r="NJC203" s="38"/>
      <c r="NJD203" s="38"/>
      <c r="NJE203" s="38"/>
      <c r="NJF203" s="38"/>
      <c r="NJG203" s="38"/>
      <c r="NJH203" s="38"/>
      <c r="NJI203" s="38"/>
      <c r="NJJ203" s="38"/>
      <c r="NJK203" s="38"/>
      <c r="NJL203" s="38"/>
      <c r="NJM203" s="38"/>
      <c r="NJN203" s="38"/>
      <c r="NJO203" s="38"/>
      <c r="NJP203" s="38"/>
      <c r="NJQ203" s="38"/>
      <c r="NJR203" s="38"/>
      <c r="NJS203" s="38"/>
      <c r="NJT203" s="38"/>
      <c r="NJU203" s="38"/>
      <c r="NJV203" s="38"/>
      <c r="NJW203" s="38"/>
      <c r="NJX203" s="38"/>
      <c r="NJY203" s="38"/>
      <c r="NJZ203" s="38"/>
      <c r="NKA203" s="38"/>
      <c r="NKB203" s="38"/>
      <c r="NKC203" s="38"/>
      <c r="NKD203" s="38"/>
      <c r="NKE203" s="38"/>
      <c r="NKF203" s="38"/>
      <c r="NKG203" s="38"/>
      <c r="NKH203" s="38"/>
      <c r="NKI203" s="38"/>
      <c r="NKJ203" s="38"/>
      <c r="NKK203" s="38"/>
      <c r="NKL203" s="38"/>
      <c r="NKM203" s="38"/>
      <c r="NKN203" s="38"/>
      <c r="NKO203" s="38"/>
      <c r="NKP203" s="38"/>
      <c r="NKQ203" s="38"/>
      <c r="NKR203" s="38"/>
      <c r="NKS203" s="38"/>
      <c r="NKT203" s="38"/>
      <c r="NKU203" s="38"/>
      <c r="NKV203" s="38"/>
      <c r="NKW203" s="38"/>
      <c r="NKX203" s="38"/>
      <c r="NKY203" s="38"/>
      <c r="NKZ203" s="38"/>
      <c r="NLA203" s="38"/>
      <c r="NLB203" s="38"/>
      <c r="NLC203" s="38"/>
      <c r="NLD203" s="38"/>
      <c r="NLE203" s="38"/>
      <c r="NLF203" s="38"/>
      <c r="NLG203" s="38"/>
      <c r="NLH203" s="38"/>
      <c r="NLI203" s="38"/>
      <c r="NLJ203" s="38"/>
      <c r="NLK203" s="38"/>
      <c r="NLL203" s="38"/>
      <c r="NLM203" s="38"/>
      <c r="NLN203" s="38"/>
      <c r="NLO203" s="38"/>
      <c r="NLP203" s="38"/>
      <c r="NLQ203" s="38"/>
      <c r="NLR203" s="38"/>
      <c r="NLS203" s="38"/>
      <c r="NLT203" s="38"/>
      <c r="NLU203" s="38"/>
      <c r="NLV203" s="38"/>
      <c r="NLW203" s="38"/>
      <c r="NLX203" s="38"/>
      <c r="NLY203" s="38"/>
      <c r="NLZ203" s="38"/>
      <c r="NMA203" s="38"/>
      <c r="NMB203" s="38"/>
      <c r="NMC203" s="38"/>
      <c r="NMD203" s="38"/>
      <c r="NME203" s="38"/>
      <c r="NMF203" s="38"/>
      <c r="NMG203" s="38"/>
      <c r="NMH203" s="38"/>
      <c r="NMI203" s="38"/>
      <c r="NMJ203" s="38"/>
      <c r="NMK203" s="38"/>
      <c r="NML203" s="38"/>
      <c r="NMM203" s="38"/>
      <c r="NMN203" s="38"/>
      <c r="NMO203" s="38"/>
      <c r="NMP203" s="38"/>
      <c r="NMQ203" s="38"/>
      <c r="NMR203" s="38"/>
      <c r="NMS203" s="38"/>
      <c r="NMT203" s="38"/>
      <c r="NMU203" s="38"/>
      <c r="NMV203" s="38"/>
      <c r="NMW203" s="38"/>
      <c r="NMX203" s="38"/>
      <c r="NMY203" s="38"/>
      <c r="NMZ203" s="38"/>
      <c r="NNA203" s="38"/>
      <c r="NNB203" s="38"/>
      <c r="NNC203" s="38"/>
      <c r="NND203" s="38"/>
      <c r="NNE203" s="38"/>
      <c r="NNF203" s="38"/>
      <c r="NNG203" s="38"/>
      <c r="NNH203" s="38"/>
      <c r="NNI203" s="38"/>
      <c r="NNJ203" s="38"/>
      <c r="NNK203" s="38"/>
      <c r="NNL203" s="38"/>
      <c r="NNM203" s="38"/>
      <c r="NNN203" s="38"/>
      <c r="NNO203" s="38"/>
      <c r="NNP203" s="38"/>
      <c r="NNQ203" s="38"/>
      <c r="NNR203" s="38"/>
      <c r="NNS203" s="38"/>
      <c r="NNT203" s="38"/>
      <c r="NNU203" s="38"/>
      <c r="NNV203" s="38"/>
      <c r="NNW203" s="38"/>
      <c r="NNX203" s="38"/>
      <c r="NNY203" s="38"/>
      <c r="NNZ203" s="38"/>
      <c r="NOA203" s="38"/>
      <c r="NOB203" s="38"/>
      <c r="NOC203" s="38"/>
      <c r="NOD203" s="38"/>
      <c r="NOE203" s="38"/>
      <c r="NOF203" s="38"/>
      <c r="NOG203" s="38"/>
      <c r="NOH203" s="38"/>
      <c r="NOI203" s="38"/>
      <c r="NOJ203" s="38"/>
      <c r="NOK203" s="38"/>
      <c r="NOL203" s="38"/>
      <c r="NOM203" s="38"/>
      <c r="NON203" s="38"/>
      <c r="NOO203" s="38"/>
      <c r="NOP203" s="38"/>
      <c r="NOQ203" s="38"/>
      <c r="NOR203" s="38"/>
      <c r="NOS203" s="38"/>
      <c r="NOT203" s="38"/>
      <c r="NOU203" s="38"/>
      <c r="NOV203" s="38"/>
      <c r="NOW203" s="38"/>
      <c r="NOX203" s="38"/>
      <c r="NOY203" s="38"/>
      <c r="NOZ203" s="38"/>
      <c r="NPA203" s="38"/>
      <c r="NPB203" s="38"/>
      <c r="NPC203" s="38"/>
      <c r="NPD203" s="38"/>
      <c r="NPE203" s="38"/>
      <c r="NPF203" s="38"/>
      <c r="NPG203" s="38"/>
      <c r="NPH203" s="38"/>
      <c r="NPI203" s="38"/>
      <c r="NPJ203" s="38"/>
      <c r="NPK203" s="38"/>
      <c r="NPL203" s="38"/>
      <c r="NPM203" s="38"/>
      <c r="NPN203" s="38"/>
      <c r="NPO203" s="38"/>
      <c r="NPP203" s="38"/>
      <c r="NPQ203" s="38"/>
      <c r="NPR203" s="38"/>
      <c r="NPS203" s="38"/>
      <c r="NPT203" s="38"/>
      <c r="NPU203" s="38"/>
      <c r="NPV203" s="38"/>
      <c r="NPW203" s="38"/>
      <c r="NPX203" s="38"/>
      <c r="NPY203" s="38"/>
      <c r="NPZ203" s="38"/>
      <c r="NQA203" s="38"/>
      <c r="NQB203" s="38"/>
      <c r="NQC203" s="38"/>
      <c r="NQD203" s="38"/>
      <c r="NQE203" s="38"/>
      <c r="NQF203" s="38"/>
      <c r="NQG203" s="38"/>
      <c r="NQH203" s="38"/>
      <c r="NQI203" s="38"/>
      <c r="NQJ203" s="38"/>
      <c r="NQK203" s="38"/>
      <c r="NQL203" s="38"/>
      <c r="NQM203" s="38"/>
      <c r="NQN203" s="38"/>
      <c r="NQO203" s="38"/>
      <c r="NQP203" s="38"/>
      <c r="NQQ203" s="38"/>
      <c r="NQR203" s="38"/>
      <c r="NQS203" s="38"/>
      <c r="NQT203" s="38"/>
      <c r="NQU203" s="38"/>
      <c r="NQV203" s="38"/>
      <c r="NQW203" s="38"/>
      <c r="NQX203" s="38"/>
      <c r="NQY203" s="38"/>
      <c r="NQZ203" s="38"/>
      <c r="NRA203" s="38"/>
      <c r="NRB203" s="38"/>
      <c r="NRC203" s="38"/>
      <c r="NRD203" s="38"/>
      <c r="NRE203" s="38"/>
      <c r="NRF203" s="38"/>
      <c r="NRG203" s="38"/>
      <c r="NRH203" s="38"/>
      <c r="NRI203" s="38"/>
      <c r="NRJ203" s="38"/>
      <c r="NRK203" s="38"/>
      <c r="NRL203" s="38"/>
      <c r="NRM203" s="38"/>
      <c r="NRN203" s="38"/>
      <c r="NRO203" s="38"/>
      <c r="NRP203" s="38"/>
      <c r="NRQ203" s="38"/>
      <c r="NRR203" s="38"/>
      <c r="NRS203" s="38"/>
      <c r="NRT203" s="38"/>
      <c r="NRU203" s="38"/>
      <c r="NRV203" s="38"/>
      <c r="NRW203" s="38"/>
      <c r="NRX203" s="38"/>
      <c r="NRY203" s="38"/>
      <c r="NRZ203" s="38"/>
      <c r="NSA203" s="38"/>
      <c r="NSB203" s="38"/>
      <c r="NSC203" s="38"/>
      <c r="NSD203" s="38"/>
      <c r="NSE203" s="38"/>
      <c r="NSF203" s="38"/>
      <c r="NSG203" s="38"/>
      <c r="NSH203" s="38"/>
      <c r="NSI203" s="38"/>
      <c r="NSJ203" s="38"/>
      <c r="NSK203" s="38"/>
      <c r="NSL203" s="38"/>
      <c r="NSM203" s="38"/>
      <c r="NSN203" s="38"/>
      <c r="NSO203" s="38"/>
      <c r="NSP203" s="38"/>
      <c r="NSQ203" s="38"/>
      <c r="NSR203" s="38"/>
      <c r="NSS203" s="38"/>
      <c r="NST203" s="38"/>
      <c r="NSU203" s="38"/>
      <c r="NSV203" s="38"/>
      <c r="NSW203" s="38"/>
      <c r="NSX203" s="38"/>
      <c r="NSY203" s="38"/>
      <c r="NSZ203" s="38"/>
      <c r="NTA203" s="38"/>
      <c r="NTB203" s="38"/>
      <c r="NTC203" s="38"/>
      <c r="NTD203" s="38"/>
      <c r="NTE203" s="38"/>
      <c r="NTF203" s="38"/>
      <c r="NTG203" s="38"/>
      <c r="NTH203" s="38"/>
      <c r="NTI203" s="38"/>
      <c r="NTJ203" s="38"/>
      <c r="NTK203" s="38"/>
      <c r="NTL203" s="38"/>
      <c r="NTM203" s="38"/>
      <c r="NTN203" s="38"/>
      <c r="NTO203" s="38"/>
      <c r="NTP203" s="38"/>
      <c r="NTQ203" s="38"/>
      <c r="NTR203" s="38"/>
      <c r="NTS203" s="38"/>
      <c r="NTT203" s="38"/>
      <c r="NTU203" s="38"/>
      <c r="NTV203" s="38"/>
      <c r="NTW203" s="38"/>
      <c r="NTX203" s="38"/>
      <c r="NTY203" s="38"/>
      <c r="NTZ203" s="38"/>
      <c r="NUA203" s="38"/>
      <c r="NUB203" s="38"/>
      <c r="NUC203" s="38"/>
      <c r="NUD203" s="38"/>
      <c r="NUE203" s="38"/>
      <c r="NUF203" s="38"/>
      <c r="NUG203" s="38"/>
      <c r="NUH203" s="38"/>
      <c r="NUI203" s="38"/>
      <c r="NUJ203" s="38"/>
      <c r="NUK203" s="38"/>
      <c r="NUL203" s="38"/>
      <c r="NUM203" s="38"/>
      <c r="NUN203" s="38"/>
      <c r="NUO203" s="38"/>
      <c r="NUP203" s="38"/>
      <c r="NUQ203" s="38"/>
      <c r="NUR203" s="38"/>
      <c r="NUS203" s="38"/>
      <c r="NUT203" s="38"/>
      <c r="NUU203" s="38"/>
      <c r="NUV203" s="38"/>
      <c r="NUW203" s="38"/>
      <c r="NUX203" s="38"/>
      <c r="NUY203" s="38"/>
      <c r="NUZ203" s="38"/>
      <c r="NVA203" s="38"/>
      <c r="NVB203" s="38"/>
      <c r="NVC203" s="38"/>
      <c r="NVD203" s="38"/>
      <c r="NVE203" s="38"/>
      <c r="NVF203" s="38"/>
      <c r="NVG203" s="38"/>
      <c r="NVH203" s="38"/>
      <c r="NVI203" s="38"/>
      <c r="NVJ203" s="38"/>
      <c r="NVK203" s="38"/>
      <c r="NVL203" s="38"/>
      <c r="NVM203" s="38"/>
      <c r="NVN203" s="38"/>
      <c r="NVO203" s="38"/>
      <c r="NVP203" s="38"/>
      <c r="NVQ203" s="38"/>
      <c r="NVR203" s="38"/>
      <c r="NVS203" s="38"/>
      <c r="NVT203" s="38"/>
      <c r="NVU203" s="38"/>
      <c r="NVV203" s="38"/>
      <c r="NVW203" s="38"/>
      <c r="NVX203" s="38"/>
      <c r="NVY203" s="38"/>
      <c r="NVZ203" s="38"/>
      <c r="NWA203" s="38"/>
      <c r="NWB203" s="38"/>
      <c r="NWC203" s="38"/>
      <c r="NWD203" s="38"/>
      <c r="NWE203" s="38"/>
      <c r="NWF203" s="38"/>
      <c r="NWG203" s="38"/>
      <c r="NWH203" s="38"/>
      <c r="NWI203" s="38"/>
      <c r="NWJ203" s="38"/>
      <c r="NWK203" s="38"/>
      <c r="NWL203" s="38"/>
      <c r="NWM203" s="38"/>
      <c r="NWN203" s="38"/>
      <c r="NWO203" s="38"/>
      <c r="NWP203" s="38"/>
      <c r="NWQ203" s="38"/>
      <c r="NWR203" s="38"/>
      <c r="NWS203" s="38"/>
      <c r="NWT203" s="38"/>
      <c r="NWU203" s="38"/>
      <c r="NWV203" s="38"/>
      <c r="NWW203" s="38"/>
      <c r="NWX203" s="38"/>
      <c r="NWY203" s="38"/>
      <c r="NWZ203" s="38"/>
      <c r="NXA203" s="38"/>
      <c r="NXB203" s="38"/>
      <c r="NXC203" s="38"/>
      <c r="NXD203" s="38"/>
      <c r="NXE203" s="38"/>
      <c r="NXF203" s="38"/>
      <c r="NXG203" s="38"/>
      <c r="NXH203" s="38"/>
      <c r="NXI203" s="38"/>
      <c r="NXJ203" s="38"/>
      <c r="NXK203" s="38"/>
      <c r="NXL203" s="38"/>
      <c r="NXM203" s="38"/>
      <c r="NXN203" s="38"/>
      <c r="NXO203" s="38"/>
      <c r="NXP203" s="38"/>
      <c r="NXQ203" s="38"/>
      <c r="NXR203" s="38"/>
      <c r="NXS203" s="38"/>
      <c r="NXT203" s="38"/>
      <c r="NXU203" s="38"/>
      <c r="NXV203" s="38"/>
      <c r="NXW203" s="38"/>
      <c r="NXX203" s="38"/>
      <c r="NXY203" s="38"/>
      <c r="NXZ203" s="38"/>
      <c r="NYA203" s="38"/>
      <c r="NYB203" s="38"/>
      <c r="NYC203" s="38"/>
      <c r="NYD203" s="38"/>
      <c r="NYE203" s="38"/>
      <c r="NYF203" s="38"/>
      <c r="NYG203" s="38"/>
      <c r="NYH203" s="38"/>
      <c r="NYI203" s="38"/>
      <c r="NYJ203" s="38"/>
      <c r="NYK203" s="38"/>
      <c r="NYL203" s="38"/>
      <c r="NYM203" s="38"/>
      <c r="NYN203" s="38"/>
      <c r="NYO203" s="38"/>
      <c r="NYP203" s="38"/>
      <c r="NYQ203" s="38"/>
      <c r="NYR203" s="38"/>
      <c r="NYS203" s="38"/>
      <c r="NYT203" s="38"/>
      <c r="NYU203" s="38"/>
      <c r="NYV203" s="38"/>
      <c r="NYW203" s="38"/>
      <c r="NYX203" s="38"/>
      <c r="NYY203" s="38"/>
      <c r="NYZ203" s="38"/>
      <c r="NZA203" s="38"/>
      <c r="NZB203" s="38"/>
      <c r="NZC203" s="38"/>
      <c r="NZD203" s="38"/>
      <c r="NZE203" s="38"/>
      <c r="NZF203" s="38"/>
      <c r="NZG203" s="38"/>
      <c r="NZH203" s="38"/>
      <c r="NZI203" s="38"/>
      <c r="NZJ203" s="38"/>
      <c r="NZK203" s="38"/>
      <c r="NZL203" s="38"/>
      <c r="NZM203" s="38"/>
      <c r="NZN203" s="38"/>
      <c r="NZO203" s="38"/>
      <c r="NZP203" s="38"/>
      <c r="NZQ203" s="38"/>
      <c r="NZR203" s="38"/>
      <c r="NZS203" s="38"/>
      <c r="NZT203" s="38"/>
      <c r="NZU203" s="38"/>
      <c r="NZV203" s="38"/>
      <c r="NZW203" s="38"/>
      <c r="NZX203" s="38"/>
      <c r="NZY203" s="38"/>
      <c r="NZZ203" s="38"/>
      <c r="OAA203" s="38"/>
      <c r="OAB203" s="38"/>
      <c r="OAC203" s="38"/>
      <c r="OAD203" s="38"/>
      <c r="OAE203" s="38"/>
      <c r="OAF203" s="38"/>
      <c r="OAG203" s="38"/>
      <c r="OAH203" s="38"/>
      <c r="OAI203" s="38"/>
      <c r="OAJ203" s="38"/>
      <c r="OAK203" s="38"/>
      <c r="OAL203" s="38"/>
      <c r="OAM203" s="38"/>
      <c r="OAN203" s="38"/>
      <c r="OAO203" s="38"/>
      <c r="OAP203" s="38"/>
      <c r="OAQ203" s="38"/>
      <c r="OAR203" s="38"/>
      <c r="OAS203" s="38"/>
      <c r="OAT203" s="38"/>
      <c r="OAU203" s="38"/>
      <c r="OAV203" s="38"/>
      <c r="OAW203" s="38"/>
      <c r="OAX203" s="38"/>
      <c r="OAY203" s="38"/>
      <c r="OAZ203" s="38"/>
      <c r="OBA203" s="38"/>
      <c r="OBB203" s="38"/>
      <c r="OBC203" s="38"/>
      <c r="OBD203" s="38"/>
      <c r="OBE203" s="38"/>
      <c r="OBF203" s="38"/>
      <c r="OBG203" s="38"/>
      <c r="OBH203" s="38"/>
      <c r="OBI203" s="38"/>
      <c r="OBJ203" s="38"/>
      <c r="OBK203" s="38"/>
      <c r="OBL203" s="38"/>
      <c r="OBM203" s="38"/>
      <c r="OBN203" s="38"/>
      <c r="OBO203" s="38"/>
      <c r="OBP203" s="38"/>
      <c r="OBQ203" s="38"/>
      <c r="OBR203" s="38"/>
      <c r="OBS203" s="38"/>
      <c r="OBT203" s="38"/>
      <c r="OBU203" s="38"/>
      <c r="OBV203" s="38"/>
      <c r="OBW203" s="38"/>
      <c r="OBX203" s="38"/>
      <c r="OBY203" s="38"/>
      <c r="OBZ203" s="38"/>
      <c r="OCA203" s="38"/>
      <c r="OCB203" s="38"/>
      <c r="OCC203" s="38"/>
      <c r="OCD203" s="38"/>
      <c r="OCE203" s="38"/>
      <c r="OCF203" s="38"/>
      <c r="OCG203" s="38"/>
      <c r="OCH203" s="38"/>
      <c r="OCI203" s="38"/>
      <c r="OCJ203" s="38"/>
      <c r="OCK203" s="38"/>
      <c r="OCL203" s="38"/>
      <c r="OCM203" s="38"/>
      <c r="OCN203" s="38"/>
      <c r="OCO203" s="38"/>
      <c r="OCP203" s="38"/>
      <c r="OCQ203" s="38"/>
      <c r="OCR203" s="38"/>
      <c r="OCS203" s="38"/>
      <c r="OCT203" s="38"/>
      <c r="OCU203" s="38"/>
      <c r="OCV203" s="38"/>
      <c r="OCW203" s="38"/>
      <c r="OCX203" s="38"/>
      <c r="OCY203" s="38"/>
      <c r="OCZ203" s="38"/>
      <c r="ODA203" s="38"/>
      <c r="ODB203" s="38"/>
      <c r="ODC203" s="38"/>
      <c r="ODD203" s="38"/>
      <c r="ODE203" s="38"/>
      <c r="ODF203" s="38"/>
      <c r="ODG203" s="38"/>
      <c r="ODH203" s="38"/>
      <c r="ODI203" s="38"/>
      <c r="ODJ203" s="38"/>
      <c r="ODK203" s="38"/>
      <c r="ODL203" s="38"/>
      <c r="ODM203" s="38"/>
      <c r="ODN203" s="38"/>
      <c r="ODO203" s="38"/>
      <c r="ODP203" s="38"/>
      <c r="ODQ203" s="38"/>
      <c r="ODR203" s="38"/>
      <c r="ODS203" s="38"/>
      <c r="ODT203" s="38"/>
      <c r="ODU203" s="38"/>
      <c r="ODV203" s="38"/>
      <c r="ODW203" s="38"/>
      <c r="ODX203" s="38"/>
      <c r="ODY203" s="38"/>
      <c r="ODZ203" s="38"/>
      <c r="OEA203" s="38"/>
      <c r="OEB203" s="38"/>
      <c r="OEC203" s="38"/>
      <c r="OED203" s="38"/>
      <c r="OEE203" s="38"/>
      <c r="OEF203" s="38"/>
      <c r="OEG203" s="38"/>
      <c r="OEH203" s="38"/>
      <c r="OEI203" s="38"/>
      <c r="OEJ203" s="38"/>
      <c r="OEK203" s="38"/>
      <c r="OEL203" s="38"/>
      <c r="OEM203" s="38"/>
      <c r="OEN203" s="38"/>
      <c r="OEO203" s="38"/>
      <c r="OEP203" s="38"/>
      <c r="OEQ203" s="38"/>
      <c r="OER203" s="38"/>
      <c r="OES203" s="38"/>
      <c r="OET203" s="38"/>
      <c r="OEU203" s="38"/>
      <c r="OEV203" s="38"/>
      <c r="OEW203" s="38"/>
      <c r="OEX203" s="38"/>
      <c r="OEY203" s="38"/>
      <c r="OEZ203" s="38"/>
      <c r="OFA203" s="38"/>
      <c r="OFB203" s="38"/>
      <c r="OFC203" s="38"/>
      <c r="OFD203" s="38"/>
      <c r="OFE203" s="38"/>
      <c r="OFF203" s="38"/>
      <c r="OFG203" s="38"/>
      <c r="OFH203" s="38"/>
      <c r="OFI203" s="38"/>
      <c r="OFJ203" s="38"/>
      <c r="OFK203" s="38"/>
      <c r="OFL203" s="38"/>
      <c r="OFM203" s="38"/>
      <c r="OFN203" s="38"/>
      <c r="OFO203" s="38"/>
      <c r="OFP203" s="38"/>
      <c r="OFQ203" s="38"/>
      <c r="OFR203" s="38"/>
      <c r="OFS203" s="38"/>
      <c r="OFT203" s="38"/>
      <c r="OFU203" s="38"/>
      <c r="OFV203" s="38"/>
      <c r="OFW203" s="38"/>
      <c r="OFX203" s="38"/>
      <c r="OFY203" s="38"/>
      <c r="OFZ203" s="38"/>
      <c r="OGA203" s="38"/>
      <c r="OGB203" s="38"/>
      <c r="OGC203" s="38"/>
      <c r="OGD203" s="38"/>
      <c r="OGE203" s="38"/>
      <c r="OGF203" s="38"/>
      <c r="OGG203" s="38"/>
      <c r="OGH203" s="38"/>
      <c r="OGI203" s="38"/>
      <c r="OGJ203" s="38"/>
      <c r="OGK203" s="38"/>
      <c r="OGL203" s="38"/>
      <c r="OGM203" s="38"/>
      <c r="OGN203" s="38"/>
      <c r="OGO203" s="38"/>
      <c r="OGP203" s="38"/>
      <c r="OGQ203" s="38"/>
      <c r="OGR203" s="38"/>
      <c r="OGS203" s="38"/>
      <c r="OGT203" s="38"/>
      <c r="OGU203" s="38"/>
      <c r="OGV203" s="38"/>
      <c r="OGW203" s="38"/>
      <c r="OGX203" s="38"/>
      <c r="OGY203" s="38"/>
      <c r="OGZ203" s="38"/>
      <c r="OHA203" s="38"/>
      <c r="OHB203" s="38"/>
      <c r="OHC203" s="38"/>
      <c r="OHD203" s="38"/>
      <c r="OHE203" s="38"/>
      <c r="OHF203" s="38"/>
      <c r="OHG203" s="38"/>
      <c r="OHH203" s="38"/>
      <c r="OHI203" s="38"/>
      <c r="OHJ203" s="38"/>
      <c r="OHK203" s="38"/>
      <c r="OHL203" s="38"/>
      <c r="OHM203" s="38"/>
      <c r="OHN203" s="38"/>
      <c r="OHO203" s="38"/>
      <c r="OHP203" s="38"/>
      <c r="OHQ203" s="38"/>
      <c r="OHR203" s="38"/>
      <c r="OHS203" s="38"/>
      <c r="OHT203" s="38"/>
      <c r="OHU203" s="38"/>
      <c r="OHV203" s="38"/>
      <c r="OHW203" s="38"/>
      <c r="OHX203" s="38"/>
      <c r="OHY203" s="38"/>
      <c r="OHZ203" s="38"/>
      <c r="OIA203" s="38"/>
      <c r="OIB203" s="38"/>
      <c r="OIC203" s="38"/>
      <c r="OID203" s="38"/>
      <c r="OIE203" s="38"/>
      <c r="OIF203" s="38"/>
      <c r="OIG203" s="38"/>
      <c r="OIH203" s="38"/>
      <c r="OII203" s="38"/>
      <c r="OIJ203" s="38"/>
      <c r="OIK203" s="38"/>
      <c r="OIL203" s="38"/>
      <c r="OIM203" s="38"/>
      <c r="OIN203" s="38"/>
      <c r="OIO203" s="38"/>
      <c r="OIP203" s="38"/>
      <c r="OIQ203" s="38"/>
      <c r="OIR203" s="38"/>
      <c r="OIS203" s="38"/>
      <c r="OIT203" s="38"/>
      <c r="OIU203" s="38"/>
      <c r="OIV203" s="38"/>
      <c r="OIW203" s="38"/>
      <c r="OIX203" s="38"/>
      <c r="OIY203" s="38"/>
      <c r="OIZ203" s="38"/>
      <c r="OJA203" s="38"/>
      <c r="OJB203" s="38"/>
      <c r="OJC203" s="38"/>
      <c r="OJD203" s="38"/>
      <c r="OJE203" s="38"/>
      <c r="OJF203" s="38"/>
      <c r="OJG203" s="38"/>
      <c r="OJH203" s="38"/>
      <c r="OJI203" s="38"/>
      <c r="OJJ203" s="38"/>
      <c r="OJK203" s="38"/>
      <c r="OJL203" s="38"/>
      <c r="OJM203" s="38"/>
      <c r="OJN203" s="38"/>
      <c r="OJO203" s="38"/>
      <c r="OJP203" s="38"/>
      <c r="OJQ203" s="38"/>
      <c r="OJR203" s="38"/>
      <c r="OJS203" s="38"/>
      <c r="OJT203" s="38"/>
      <c r="OJU203" s="38"/>
      <c r="OJV203" s="38"/>
      <c r="OJW203" s="38"/>
      <c r="OJX203" s="38"/>
      <c r="OJY203" s="38"/>
      <c r="OJZ203" s="38"/>
      <c r="OKA203" s="38"/>
      <c r="OKB203" s="38"/>
      <c r="OKC203" s="38"/>
      <c r="OKD203" s="38"/>
      <c r="OKE203" s="38"/>
      <c r="OKF203" s="38"/>
      <c r="OKG203" s="38"/>
      <c r="OKH203" s="38"/>
      <c r="OKI203" s="38"/>
      <c r="OKJ203" s="38"/>
      <c r="OKK203" s="38"/>
      <c r="OKL203" s="38"/>
      <c r="OKM203" s="38"/>
      <c r="OKN203" s="38"/>
      <c r="OKO203" s="38"/>
      <c r="OKP203" s="38"/>
      <c r="OKQ203" s="38"/>
      <c r="OKR203" s="38"/>
      <c r="OKS203" s="38"/>
      <c r="OKT203" s="38"/>
      <c r="OKU203" s="38"/>
      <c r="OKV203" s="38"/>
      <c r="OKW203" s="38"/>
      <c r="OKX203" s="38"/>
      <c r="OKY203" s="38"/>
      <c r="OKZ203" s="38"/>
      <c r="OLA203" s="38"/>
      <c r="OLB203" s="38"/>
      <c r="OLC203" s="38"/>
      <c r="OLD203" s="38"/>
      <c r="OLE203" s="38"/>
      <c r="OLF203" s="38"/>
      <c r="OLG203" s="38"/>
      <c r="OLH203" s="38"/>
      <c r="OLI203" s="38"/>
      <c r="OLJ203" s="38"/>
      <c r="OLK203" s="38"/>
      <c r="OLL203" s="38"/>
      <c r="OLM203" s="38"/>
      <c r="OLN203" s="38"/>
      <c r="OLO203" s="38"/>
      <c r="OLP203" s="38"/>
      <c r="OLQ203" s="38"/>
      <c r="OLR203" s="38"/>
      <c r="OLS203" s="38"/>
      <c r="OLT203" s="38"/>
      <c r="OLU203" s="38"/>
      <c r="OLV203" s="38"/>
      <c r="OLW203" s="38"/>
      <c r="OLX203" s="38"/>
      <c r="OLY203" s="38"/>
      <c r="OLZ203" s="38"/>
      <c r="OMA203" s="38"/>
      <c r="OMB203" s="38"/>
      <c r="OMC203" s="38"/>
      <c r="OMD203" s="38"/>
      <c r="OME203" s="38"/>
      <c r="OMF203" s="38"/>
      <c r="OMG203" s="38"/>
      <c r="OMH203" s="38"/>
      <c r="OMI203" s="38"/>
      <c r="OMJ203" s="38"/>
      <c r="OMK203" s="38"/>
      <c r="OML203" s="38"/>
      <c r="OMM203" s="38"/>
      <c r="OMN203" s="38"/>
      <c r="OMO203" s="38"/>
      <c r="OMP203" s="38"/>
      <c r="OMQ203" s="38"/>
      <c r="OMR203" s="38"/>
      <c r="OMS203" s="38"/>
      <c r="OMT203" s="38"/>
      <c r="OMU203" s="38"/>
      <c r="OMV203" s="38"/>
      <c r="OMW203" s="38"/>
      <c r="OMX203" s="38"/>
      <c r="OMY203" s="38"/>
      <c r="OMZ203" s="38"/>
      <c r="ONA203" s="38"/>
      <c r="ONB203" s="38"/>
      <c r="ONC203" s="38"/>
      <c r="OND203" s="38"/>
      <c r="ONE203" s="38"/>
      <c r="ONF203" s="38"/>
      <c r="ONG203" s="38"/>
      <c r="ONH203" s="38"/>
      <c r="ONI203" s="38"/>
      <c r="ONJ203" s="38"/>
      <c r="ONK203" s="38"/>
      <c r="ONL203" s="38"/>
      <c r="ONM203" s="38"/>
      <c r="ONN203" s="38"/>
      <c r="ONO203" s="38"/>
      <c r="ONP203" s="38"/>
      <c r="ONQ203" s="38"/>
      <c r="ONR203" s="38"/>
      <c r="ONS203" s="38"/>
      <c r="ONT203" s="38"/>
      <c r="ONU203" s="38"/>
      <c r="ONV203" s="38"/>
      <c r="ONW203" s="38"/>
      <c r="ONX203" s="38"/>
      <c r="ONY203" s="38"/>
      <c r="ONZ203" s="38"/>
      <c r="OOA203" s="38"/>
      <c r="OOB203" s="38"/>
      <c r="OOC203" s="38"/>
      <c r="OOD203" s="38"/>
      <c r="OOE203" s="38"/>
      <c r="OOF203" s="38"/>
      <c r="OOG203" s="38"/>
      <c r="OOH203" s="38"/>
      <c r="OOI203" s="38"/>
      <c r="OOJ203" s="38"/>
      <c r="OOK203" s="38"/>
      <c r="OOL203" s="38"/>
      <c r="OOM203" s="38"/>
      <c r="OON203" s="38"/>
      <c r="OOO203" s="38"/>
      <c r="OOP203" s="38"/>
      <c r="OOQ203" s="38"/>
      <c r="OOR203" s="38"/>
      <c r="OOS203" s="38"/>
      <c r="OOT203" s="38"/>
      <c r="OOU203" s="38"/>
      <c r="OOV203" s="38"/>
      <c r="OOW203" s="38"/>
      <c r="OOX203" s="38"/>
      <c r="OOY203" s="38"/>
      <c r="OOZ203" s="38"/>
      <c r="OPA203" s="38"/>
      <c r="OPB203" s="38"/>
      <c r="OPC203" s="38"/>
      <c r="OPD203" s="38"/>
      <c r="OPE203" s="38"/>
      <c r="OPF203" s="38"/>
      <c r="OPG203" s="38"/>
      <c r="OPH203" s="38"/>
      <c r="OPI203" s="38"/>
      <c r="OPJ203" s="38"/>
      <c r="OPK203" s="38"/>
      <c r="OPL203" s="38"/>
      <c r="OPM203" s="38"/>
      <c r="OPN203" s="38"/>
      <c r="OPO203" s="38"/>
      <c r="OPP203" s="38"/>
      <c r="OPQ203" s="38"/>
      <c r="OPR203" s="38"/>
      <c r="OPS203" s="38"/>
      <c r="OPT203" s="38"/>
      <c r="OPU203" s="38"/>
      <c r="OPV203" s="38"/>
      <c r="OPW203" s="38"/>
      <c r="OPX203" s="38"/>
      <c r="OPY203" s="38"/>
      <c r="OPZ203" s="38"/>
      <c r="OQA203" s="38"/>
      <c r="OQB203" s="38"/>
      <c r="OQC203" s="38"/>
      <c r="OQD203" s="38"/>
      <c r="OQE203" s="38"/>
      <c r="OQF203" s="38"/>
      <c r="OQG203" s="38"/>
      <c r="OQH203" s="38"/>
      <c r="OQI203" s="38"/>
      <c r="OQJ203" s="38"/>
      <c r="OQK203" s="38"/>
      <c r="OQL203" s="38"/>
      <c r="OQM203" s="38"/>
      <c r="OQN203" s="38"/>
      <c r="OQO203" s="38"/>
      <c r="OQP203" s="38"/>
      <c r="OQQ203" s="38"/>
      <c r="OQR203" s="38"/>
      <c r="OQS203" s="38"/>
      <c r="OQT203" s="38"/>
      <c r="OQU203" s="38"/>
      <c r="OQV203" s="38"/>
      <c r="OQW203" s="38"/>
      <c r="OQX203" s="38"/>
      <c r="OQY203" s="38"/>
      <c r="OQZ203" s="38"/>
      <c r="ORA203" s="38"/>
      <c r="ORB203" s="38"/>
      <c r="ORC203" s="38"/>
      <c r="ORD203" s="38"/>
      <c r="ORE203" s="38"/>
      <c r="ORF203" s="38"/>
      <c r="ORG203" s="38"/>
      <c r="ORH203" s="38"/>
      <c r="ORI203" s="38"/>
      <c r="ORJ203" s="38"/>
      <c r="ORK203" s="38"/>
      <c r="ORL203" s="38"/>
      <c r="ORM203" s="38"/>
      <c r="ORN203" s="38"/>
      <c r="ORO203" s="38"/>
      <c r="ORP203" s="38"/>
      <c r="ORQ203" s="38"/>
      <c r="ORR203" s="38"/>
      <c r="ORS203" s="38"/>
      <c r="ORT203" s="38"/>
      <c r="ORU203" s="38"/>
      <c r="ORV203" s="38"/>
      <c r="ORW203" s="38"/>
      <c r="ORX203" s="38"/>
      <c r="ORY203" s="38"/>
      <c r="ORZ203" s="38"/>
      <c r="OSA203" s="38"/>
      <c r="OSB203" s="38"/>
      <c r="OSC203" s="38"/>
      <c r="OSD203" s="38"/>
      <c r="OSE203" s="38"/>
      <c r="OSF203" s="38"/>
      <c r="OSG203" s="38"/>
      <c r="OSH203" s="38"/>
      <c r="OSI203" s="38"/>
      <c r="OSJ203" s="38"/>
      <c r="OSK203" s="38"/>
      <c r="OSL203" s="38"/>
      <c r="OSM203" s="38"/>
      <c r="OSN203" s="38"/>
      <c r="OSO203" s="38"/>
      <c r="OSP203" s="38"/>
      <c r="OSQ203" s="38"/>
      <c r="OSR203" s="38"/>
      <c r="OSS203" s="38"/>
      <c r="OST203" s="38"/>
      <c r="OSU203" s="38"/>
      <c r="OSV203" s="38"/>
      <c r="OSW203" s="38"/>
      <c r="OSX203" s="38"/>
      <c r="OSY203" s="38"/>
      <c r="OSZ203" s="38"/>
      <c r="OTA203" s="38"/>
      <c r="OTB203" s="38"/>
      <c r="OTC203" s="38"/>
      <c r="OTD203" s="38"/>
      <c r="OTE203" s="38"/>
      <c r="OTF203" s="38"/>
      <c r="OTG203" s="38"/>
      <c r="OTH203" s="38"/>
      <c r="OTI203" s="38"/>
      <c r="OTJ203" s="38"/>
      <c r="OTK203" s="38"/>
      <c r="OTL203" s="38"/>
      <c r="OTM203" s="38"/>
      <c r="OTN203" s="38"/>
      <c r="OTO203" s="38"/>
      <c r="OTP203" s="38"/>
      <c r="OTQ203" s="38"/>
      <c r="OTR203" s="38"/>
      <c r="OTS203" s="38"/>
      <c r="OTT203" s="38"/>
      <c r="OTU203" s="38"/>
      <c r="OTV203" s="38"/>
      <c r="OTW203" s="38"/>
      <c r="OTX203" s="38"/>
      <c r="OTY203" s="38"/>
      <c r="OTZ203" s="38"/>
      <c r="OUA203" s="38"/>
      <c r="OUB203" s="38"/>
      <c r="OUC203" s="38"/>
      <c r="OUD203" s="38"/>
      <c r="OUE203" s="38"/>
      <c r="OUF203" s="38"/>
      <c r="OUG203" s="38"/>
      <c r="OUH203" s="38"/>
      <c r="OUI203" s="38"/>
      <c r="OUJ203" s="38"/>
      <c r="OUK203" s="38"/>
      <c r="OUL203" s="38"/>
      <c r="OUM203" s="38"/>
      <c r="OUN203" s="38"/>
      <c r="OUO203" s="38"/>
      <c r="OUP203" s="38"/>
      <c r="OUQ203" s="38"/>
      <c r="OUR203" s="38"/>
      <c r="OUS203" s="38"/>
      <c r="OUT203" s="38"/>
      <c r="OUU203" s="38"/>
      <c r="OUV203" s="38"/>
      <c r="OUW203" s="38"/>
      <c r="OUX203" s="38"/>
      <c r="OUY203" s="38"/>
      <c r="OUZ203" s="38"/>
      <c r="OVA203" s="38"/>
      <c r="OVB203" s="38"/>
      <c r="OVC203" s="38"/>
      <c r="OVD203" s="38"/>
      <c r="OVE203" s="38"/>
      <c r="OVF203" s="38"/>
      <c r="OVG203" s="38"/>
      <c r="OVH203" s="38"/>
      <c r="OVI203" s="38"/>
      <c r="OVJ203" s="38"/>
      <c r="OVK203" s="38"/>
      <c r="OVL203" s="38"/>
      <c r="OVM203" s="38"/>
      <c r="OVN203" s="38"/>
      <c r="OVO203" s="38"/>
      <c r="OVP203" s="38"/>
      <c r="OVQ203" s="38"/>
      <c r="OVR203" s="38"/>
      <c r="OVS203" s="38"/>
      <c r="OVT203" s="38"/>
      <c r="OVU203" s="38"/>
      <c r="OVV203" s="38"/>
      <c r="OVW203" s="38"/>
      <c r="OVX203" s="38"/>
      <c r="OVY203" s="38"/>
      <c r="OVZ203" s="38"/>
      <c r="OWA203" s="38"/>
      <c r="OWB203" s="38"/>
      <c r="OWC203" s="38"/>
      <c r="OWD203" s="38"/>
      <c r="OWE203" s="38"/>
      <c r="OWF203" s="38"/>
      <c r="OWG203" s="38"/>
      <c r="OWH203" s="38"/>
      <c r="OWI203" s="38"/>
      <c r="OWJ203" s="38"/>
      <c r="OWK203" s="38"/>
      <c r="OWL203" s="38"/>
      <c r="OWM203" s="38"/>
      <c r="OWN203" s="38"/>
      <c r="OWO203" s="38"/>
      <c r="OWP203" s="38"/>
      <c r="OWQ203" s="38"/>
      <c r="OWR203" s="38"/>
      <c r="OWS203" s="38"/>
      <c r="OWT203" s="38"/>
      <c r="OWU203" s="38"/>
      <c r="OWV203" s="38"/>
      <c r="OWW203" s="38"/>
      <c r="OWX203" s="38"/>
      <c r="OWY203" s="38"/>
      <c r="OWZ203" s="38"/>
      <c r="OXA203" s="38"/>
      <c r="OXB203" s="38"/>
      <c r="OXC203" s="38"/>
      <c r="OXD203" s="38"/>
      <c r="OXE203" s="38"/>
      <c r="OXF203" s="38"/>
      <c r="OXG203" s="38"/>
      <c r="OXH203" s="38"/>
      <c r="OXI203" s="38"/>
      <c r="OXJ203" s="38"/>
      <c r="OXK203" s="38"/>
      <c r="OXL203" s="38"/>
      <c r="OXM203" s="38"/>
      <c r="OXN203" s="38"/>
      <c r="OXO203" s="38"/>
      <c r="OXP203" s="38"/>
      <c r="OXQ203" s="38"/>
      <c r="OXR203" s="38"/>
      <c r="OXS203" s="38"/>
      <c r="OXT203" s="38"/>
      <c r="OXU203" s="38"/>
      <c r="OXV203" s="38"/>
      <c r="OXW203" s="38"/>
      <c r="OXX203" s="38"/>
      <c r="OXY203" s="38"/>
      <c r="OXZ203" s="38"/>
      <c r="OYA203" s="38"/>
      <c r="OYB203" s="38"/>
      <c r="OYC203" s="38"/>
      <c r="OYD203" s="38"/>
      <c r="OYE203" s="38"/>
      <c r="OYF203" s="38"/>
      <c r="OYG203" s="38"/>
      <c r="OYH203" s="38"/>
      <c r="OYI203" s="38"/>
      <c r="OYJ203" s="38"/>
      <c r="OYK203" s="38"/>
      <c r="OYL203" s="38"/>
      <c r="OYM203" s="38"/>
      <c r="OYN203" s="38"/>
      <c r="OYO203" s="38"/>
      <c r="OYP203" s="38"/>
      <c r="OYQ203" s="38"/>
      <c r="OYR203" s="38"/>
      <c r="OYS203" s="38"/>
      <c r="OYT203" s="38"/>
      <c r="OYU203" s="38"/>
      <c r="OYV203" s="38"/>
      <c r="OYW203" s="38"/>
      <c r="OYX203" s="38"/>
      <c r="OYY203" s="38"/>
      <c r="OYZ203" s="38"/>
      <c r="OZA203" s="38"/>
      <c r="OZB203" s="38"/>
      <c r="OZC203" s="38"/>
      <c r="OZD203" s="38"/>
      <c r="OZE203" s="38"/>
      <c r="OZF203" s="38"/>
      <c r="OZG203" s="38"/>
      <c r="OZH203" s="38"/>
      <c r="OZI203" s="38"/>
      <c r="OZJ203" s="38"/>
      <c r="OZK203" s="38"/>
      <c r="OZL203" s="38"/>
      <c r="OZM203" s="38"/>
      <c r="OZN203" s="38"/>
      <c r="OZO203" s="38"/>
      <c r="OZP203" s="38"/>
      <c r="OZQ203" s="38"/>
      <c r="OZR203" s="38"/>
      <c r="OZS203" s="38"/>
      <c r="OZT203" s="38"/>
      <c r="OZU203" s="38"/>
      <c r="OZV203" s="38"/>
      <c r="OZW203" s="38"/>
      <c r="OZX203" s="38"/>
      <c r="OZY203" s="38"/>
      <c r="OZZ203" s="38"/>
      <c r="PAA203" s="38"/>
      <c r="PAB203" s="38"/>
      <c r="PAC203" s="38"/>
      <c r="PAD203" s="38"/>
      <c r="PAE203" s="38"/>
      <c r="PAF203" s="38"/>
      <c r="PAG203" s="38"/>
      <c r="PAH203" s="38"/>
      <c r="PAI203" s="38"/>
      <c r="PAJ203" s="38"/>
      <c r="PAK203" s="38"/>
      <c r="PAL203" s="38"/>
      <c r="PAM203" s="38"/>
      <c r="PAN203" s="38"/>
      <c r="PAO203" s="38"/>
      <c r="PAP203" s="38"/>
      <c r="PAQ203" s="38"/>
      <c r="PAR203" s="38"/>
      <c r="PAS203" s="38"/>
      <c r="PAT203" s="38"/>
      <c r="PAU203" s="38"/>
      <c r="PAV203" s="38"/>
      <c r="PAW203" s="38"/>
      <c r="PAX203" s="38"/>
      <c r="PAY203" s="38"/>
      <c r="PAZ203" s="38"/>
      <c r="PBA203" s="38"/>
      <c r="PBB203" s="38"/>
      <c r="PBC203" s="38"/>
      <c r="PBD203" s="38"/>
      <c r="PBE203" s="38"/>
      <c r="PBF203" s="38"/>
      <c r="PBG203" s="38"/>
      <c r="PBH203" s="38"/>
      <c r="PBI203" s="38"/>
      <c r="PBJ203" s="38"/>
      <c r="PBK203" s="38"/>
      <c r="PBL203" s="38"/>
      <c r="PBM203" s="38"/>
      <c r="PBN203" s="38"/>
      <c r="PBO203" s="38"/>
      <c r="PBP203" s="38"/>
      <c r="PBQ203" s="38"/>
      <c r="PBR203" s="38"/>
      <c r="PBS203" s="38"/>
      <c r="PBT203" s="38"/>
      <c r="PBU203" s="38"/>
      <c r="PBV203" s="38"/>
      <c r="PBW203" s="38"/>
      <c r="PBX203" s="38"/>
      <c r="PBY203" s="38"/>
      <c r="PBZ203" s="38"/>
      <c r="PCA203" s="38"/>
      <c r="PCB203" s="38"/>
      <c r="PCC203" s="38"/>
      <c r="PCD203" s="38"/>
      <c r="PCE203" s="38"/>
      <c r="PCF203" s="38"/>
      <c r="PCG203" s="38"/>
      <c r="PCH203" s="38"/>
      <c r="PCI203" s="38"/>
      <c r="PCJ203" s="38"/>
      <c r="PCK203" s="38"/>
      <c r="PCL203" s="38"/>
      <c r="PCM203" s="38"/>
      <c r="PCN203" s="38"/>
      <c r="PCO203" s="38"/>
      <c r="PCP203" s="38"/>
      <c r="PCQ203" s="38"/>
      <c r="PCR203" s="38"/>
      <c r="PCS203" s="38"/>
      <c r="PCT203" s="38"/>
      <c r="PCU203" s="38"/>
      <c r="PCV203" s="38"/>
      <c r="PCW203" s="38"/>
      <c r="PCX203" s="38"/>
      <c r="PCY203" s="38"/>
      <c r="PCZ203" s="38"/>
      <c r="PDA203" s="38"/>
      <c r="PDB203" s="38"/>
      <c r="PDC203" s="38"/>
      <c r="PDD203" s="38"/>
      <c r="PDE203" s="38"/>
      <c r="PDF203" s="38"/>
      <c r="PDG203" s="38"/>
      <c r="PDH203" s="38"/>
      <c r="PDI203" s="38"/>
      <c r="PDJ203" s="38"/>
      <c r="PDK203" s="38"/>
      <c r="PDL203" s="38"/>
      <c r="PDM203" s="38"/>
      <c r="PDN203" s="38"/>
      <c r="PDO203" s="38"/>
      <c r="PDP203" s="38"/>
      <c r="PDQ203" s="38"/>
      <c r="PDR203" s="38"/>
      <c r="PDS203" s="38"/>
      <c r="PDT203" s="38"/>
      <c r="PDU203" s="38"/>
      <c r="PDV203" s="38"/>
      <c r="PDW203" s="38"/>
      <c r="PDX203" s="38"/>
      <c r="PDY203" s="38"/>
      <c r="PDZ203" s="38"/>
      <c r="PEA203" s="38"/>
      <c r="PEB203" s="38"/>
      <c r="PEC203" s="38"/>
      <c r="PED203" s="38"/>
      <c r="PEE203" s="38"/>
      <c r="PEF203" s="38"/>
      <c r="PEG203" s="38"/>
      <c r="PEH203" s="38"/>
      <c r="PEI203" s="38"/>
      <c r="PEJ203" s="38"/>
      <c r="PEK203" s="38"/>
      <c r="PEL203" s="38"/>
      <c r="PEM203" s="38"/>
      <c r="PEN203" s="38"/>
      <c r="PEO203" s="38"/>
      <c r="PEP203" s="38"/>
      <c r="PEQ203" s="38"/>
      <c r="PER203" s="38"/>
      <c r="PES203" s="38"/>
      <c r="PET203" s="38"/>
      <c r="PEU203" s="38"/>
      <c r="PEV203" s="38"/>
      <c r="PEW203" s="38"/>
      <c r="PEX203" s="38"/>
      <c r="PEY203" s="38"/>
      <c r="PEZ203" s="38"/>
      <c r="PFA203" s="38"/>
      <c r="PFB203" s="38"/>
      <c r="PFC203" s="38"/>
      <c r="PFD203" s="38"/>
      <c r="PFE203" s="38"/>
      <c r="PFF203" s="38"/>
      <c r="PFG203" s="38"/>
      <c r="PFH203" s="38"/>
      <c r="PFI203" s="38"/>
      <c r="PFJ203" s="38"/>
      <c r="PFK203" s="38"/>
      <c r="PFL203" s="38"/>
      <c r="PFM203" s="38"/>
      <c r="PFN203" s="38"/>
      <c r="PFO203" s="38"/>
      <c r="PFP203" s="38"/>
      <c r="PFQ203" s="38"/>
      <c r="PFR203" s="38"/>
      <c r="PFS203" s="38"/>
      <c r="PFT203" s="38"/>
      <c r="PFU203" s="38"/>
      <c r="PFV203" s="38"/>
      <c r="PFW203" s="38"/>
      <c r="PFX203" s="38"/>
      <c r="PFY203" s="38"/>
      <c r="PFZ203" s="38"/>
      <c r="PGA203" s="38"/>
      <c r="PGB203" s="38"/>
      <c r="PGC203" s="38"/>
      <c r="PGD203" s="38"/>
      <c r="PGE203" s="38"/>
      <c r="PGF203" s="38"/>
      <c r="PGG203" s="38"/>
      <c r="PGH203" s="38"/>
      <c r="PGI203" s="38"/>
      <c r="PGJ203" s="38"/>
      <c r="PGK203" s="38"/>
      <c r="PGL203" s="38"/>
      <c r="PGM203" s="38"/>
      <c r="PGN203" s="38"/>
      <c r="PGO203" s="38"/>
      <c r="PGP203" s="38"/>
      <c r="PGQ203" s="38"/>
      <c r="PGR203" s="38"/>
      <c r="PGS203" s="38"/>
      <c r="PGT203" s="38"/>
      <c r="PGU203" s="38"/>
      <c r="PGV203" s="38"/>
      <c r="PGW203" s="38"/>
      <c r="PGX203" s="38"/>
      <c r="PGY203" s="38"/>
      <c r="PGZ203" s="38"/>
      <c r="PHA203" s="38"/>
      <c r="PHB203" s="38"/>
      <c r="PHC203" s="38"/>
      <c r="PHD203" s="38"/>
      <c r="PHE203" s="38"/>
      <c r="PHF203" s="38"/>
      <c r="PHG203" s="38"/>
      <c r="PHH203" s="38"/>
      <c r="PHI203" s="38"/>
      <c r="PHJ203" s="38"/>
      <c r="PHK203" s="38"/>
      <c r="PHL203" s="38"/>
      <c r="PHM203" s="38"/>
      <c r="PHN203" s="38"/>
      <c r="PHO203" s="38"/>
      <c r="PHP203" s="38"/>
      <c r="PHQ203" s="38"/>
      <c r="PHR203" s="38"/>
      <c r="PHS203" s="38"/>
      <c r="PHT203" s="38"/>
      <c r="PHU203" s="38"/>
      <c r="PHV203" s="38"/>
      <c r="PHW203" s="38"/>
      <c r="PHX203" s="38"/>
      <c r="PHY203" s="38"/>
      <c r="PHZ203" s="38"/>
      <c r="PIA203" s="38"/>
      <c r="PIB203" s="38"/>
      <c r="PIC203" s="38"/>
      <c r="PID203" s="38"/>
      <c r="PIE203" s="38"/>
      <c r="PIF203" s="38"/>
      <c r="PIG203" s="38"/>
      <c r="PIH203" s="38"/>
      <c r="PII203" s="38"/>
      <c r="PIJ203" s="38"/>
      <c r="PIK203" s="38"/>
      <c r="PIL203" s="38"/>
      <c r="PIM203" s="38"/>
      <c r="PIN203" s="38"/>
      <c r="PIO203" s="38"/>
      <c r="PIP203" s="38"/>
      <c r="PIQ203" s="38"/>
      <c r="PIR203" s="38"/>
      <c r="PIS203" s="38"/>
      <c r="PIT203" s="38"/>
      <c r="PIU203" s="38"/>
      <c r="PIV203" s="38"/>
      <c r="PIW203" s="38"/>
      <c r="PIX203" s="38"/>
      <c r="PIY203" s="38"/>
      <c r="PIZ203" s="38"/>
      <c r="PJA203" s="38"/>
      <c r="PJB203" s="38"/>
      <c r="PJC203" s="38"/>
      <c r="PJD203" s="38"/>
      <c r="PJE203" s="38"/>
      <c r="PJF203" s="38"/>
      <c r="PJG203" s="38"/>
      <c r="PJH203" s="38"/>
      <c r="PJI203" s="38"/>
      <c r="PJJ203" s="38"/>
      <c r="PJK203" s="38"/>
      <c r="PJL203" s="38"/>
      <c r="PJM203" s="38"/>
      <c r="PJN203" s="38"/>
      <c r="PJO203" s="38"/>
      <c r="PJP203" s="38"/>
      <c r="PJQ203" s="38"/>
      <c r="PJR203" s="38"/>
      <c r="PJS203" s="38"/>
      <c r="PJT203" s="38"/>
      <c r="PJU203" s="38"/>
      <c r="PJV203" s="38"/>
      <c r="PJW203" s="38"/>
      <c r="PJX203" s="38"/>
      <c r="PJY203" s="38"/>
      <c r="PJZ203" s="38"/>
      <c r="PKA203" s="38"/>
      <c r="PKB203" s="38"/>
      <c r="PKC203" s="38"/>
      <c r="PKD203" s="38"/>
      <c r="PKE203" s="38"/>
      <c r="PKF203" s="38"/>
      <c r="PKG203" s="38"/>
      <c r="PKH203" s="38"/>
      <c r="PKI203" s="38"/>
      <c r="PKJ203" s="38"/>
      <c r="PKK203" s="38"/>
      <c r="PKL203" s="38"/>
      <c r="PKM203" s="38"/>
      <c r="PKN203" s="38"/>
      <c r="PKO203" s="38"/>
      <c r="PKP203" s="38"/>
      <c r="PKQ203" s="38"/>
      <c r="PKR203" s="38"/>
      <c r="PKS203" s="38"/>
      <c r="PKT203" s="38"/>
      <c r="PKU203" s="38"/>
      <c r="PKV203" s="38"/>
      <c r="PKW203" s="38"/>
      <c r="PKX203" s="38"/>
      <c r="PKY203" s="38"/>
      <c r="PKZ203" s="38"/>
      <c r="PLA203" s="38"/>
      <c r="PLB203" s="38"/>
      <c r="PLC203" s="38"/>
      <c r="PLD203" s="38"/>
      <c r="PLE203" s="38"/>
      <c r="PLF203" s="38"/>
      <c r="PLG203" s="38"/>
      <c r="PLH203" s="38"/>
      <c r="PLI203" s="38"/>
      <c r="PLJ203" s="38"/>
      <c r="PLK203" s="38"/>
      <c r="PLL203" s="38"/>
      <c r="PLM203" s="38"/>
      <c r="PLN203" s="38"/>
      <c r="PLO203" s="38"/>
      <c r="PLP203" s="38"/>
      <c r="PLQ203" s="38"/>
      <c r="PLR203" s="38"/>
      <c r="PLS203" s="38"/>
      <c r="PLT203" s="38"/>
      <c r="PLU203" s="38"/>
      <c r="PLV203" s="38"/>
      <c r="PLW203" s="38"/>
      <c r="PLX203" s="38"/>
      <c r="PLY203" s="38"/>
      <c r="PLZ203" s="38"/>
      <c r="PMA203" s="38"/>
      <c r="PMB203" s="38"/>
      <c r="PMC203" s="38"/>
      <c r="PMD203" s="38"/>
      <c r="PME203" s="38"/>
      <c r="PMF203" s="38"/>
      <c r="PMG203" s="38"/>
      <c r="PMH203" s="38"/>
      <c r="PMI203" s="38"/>
      <c r="PMJ203" s="38"/>
      <c r="PMK203" s="38"/>
      <c r="PML203" s="38"/>
      <c r="PMM203" s="38"/>
      <c r="PMN203" s="38"/>
      <c r="PMO203" s="38"/>
      <c r="PMP203" s="38"/>
      <c r="PMQ203" s="38"/>
      <c r="PMR203" s="38"/>
      <c r="PMS203" s="38"/>
      <c r="PMT203" s="38"/>
      <c r="PMU203" s="38"/>
      <c r="PMV203" s="38"/>
      <c r="PMW203" s="38"/>
      <c r="PMX203" s="38"/>
      <c r="PMY203" s="38"/>
      <c r="PMZ203" s="38"/>
      <c r="PNA203" s="38"/>
      <c r="PNB203" s="38"/>
      <c r="PNC203" s="38"/>
      <c r="PND203" s="38"/>
      <c r="PNE203" s="38"/>
      <c r="PNF203" s="38"/>
      <c r="PNG203" s="38"/>
      <c r="PNH203" s="38"/>
      <c r="PNI203" s="38"/>
      <c r="PNJ203" s="38"/>
      <c r="PNK203" s="38"/>
      <c r="PNL203" s="38"/>
      <c r="PNM203" s="38"/>
      <c r="PNN203" s="38"/>
      <c r="PNO203" s="38"/>
      <c r="PNP203" s="38"/>
      <c r="PNQ203" s="38"/>
      <c r="PNR203" s="38"/>
      <c r="PNS203" s="38"/>
      <c r="PNT203" s="38"/>
      <c r="PNU203" s="38"/>
      <c r="PNV203" s="38"/>
      <c r="PNW203" s="38"/>
      <c r="PNX203" s="38"/>
      <c r="PNY203" s="38"/>
      <c r="PNZ203" s="38"/>
      <c r="POA203" s="38"/>
      <c r="POB203" s="38"/>
      <c r="POC203" s="38"/>
      <c r="POD203" s="38"/>
      <c r="POE203" s="38"/>
      <c r="POF203" s="38"/>
      <c r="POG203" s="38"/>
      <c r="POH203" s="38"/>
      <c r="POI203" s="38"/>
      <c r="POJ203" s="38"/>
      <c r="POK203" s="38"/>
      <c r="POL203" s="38"/>
      <c r="POM203" s="38"/>
      <c r="PON203" s="38"/>
      <c r="POO203" s="38"/>
      <c r="POP203" s="38"/>
      <c r="POQ203" s="38"/>
      <c r="POR203" s="38"/>
      <c r="POS203" s="38"/>
      <c r="POT203" s="38"/>
      <c r="POU203" s="38"/>
      <c r="POV203" s="38"/>
      <c r="POW203" s="38"/>
      <c r="POX203" s="38"/>
      <c r="POY203" s="38"/>
      <c r="POZ203" s="38"/>
      <c r="PPA203" s="38"/>
      <c r="PPB203" s="38"/>
      <c r="PPC203" s="38"/>
      <c r="PPD203" s="38"/>
      <c r="PPE203" s="38"/>
      <c r="PPF203" s="38"/>
      <c r="PPG203" s="38"/>
      <c r="PPH203" s="38"/>
      <c r="PPI203" s="38"/>
      <c r="PPJ203" s="38"/>
      <c r="PPK203" s="38"/>
      <c r="PPL203" s="38"/>
      <c r="PPM203" s="38"/>
      <c r="PPN203" s="38"/>
      <c r="PPO203" s="38"/>
      <c r="PPP203" s="38"/>
      <c r="PPQ203" s="38"/>
      <c r="PPR203" s="38"/>
      <c r="PPS203" s="38"/>
      <c r="PPT203" s="38"/>
      <c r="PPU203" s="38"/>
      <c r="PPV203" s="38"/>
      <c r="PPW203" s="38"/>
      <c r="PPX203" s="38"/>
      <c r="PPY203" s="38"/>
      <c r="PPZ203" s="38"/>
      <c r="PQA203" s="38"/>
      <c r="PQB203" s="38"/>
      <c r="PQC203" s="38"/>
      <c r="PQD203" s="38"/>
      <c r="PQE203" s="38"/>
      <c r="PQF203" s="38"/>
      <c r="PQG203" s="38"/>
      <c r="PQH203" s="38"/>
      <c r="PQI203" s="38"/>
      <c r="PQJ203" s="38"/>
      <c r="PQK203" s="38"/>
      <c r="PQL203" s="38"/>
      <c r="PQM203" s="38"/>
      <c r="PQN203" s="38"/>
      <c r="PQO203" s="38"/>
      <c r="PQP203" s="38"/>
      <c r="PQQ203" s="38"/>
      <c r="PQR203" s="38"/>
      <c r="PQS203" s="38"/>
      <c r="PQT203" s="38"/>
      <c r="PQU203" s="38"/>
      <c r="PQV203" s="38"/>
      <c r="PQW203" s="38"/>
      <c r="PQX203" s="38"/>
      <c r="PQY203" s="38"/>
      <c r="PQZ203" s="38"/>
      <c r="PRA203" s="38"/>
      <c r="PRB203" s="38"/>
      <c r="PRC203" s="38"/>
      <c r="PRD203" s="38"/>
      <c r="PRE203" s="38"/>
      <c r="PRF203" s="38"/>
      <c r="PRG203" s="38"/>
      <c r="PRH203" s="38"/>
      <c r="PRI203" s="38"/>
      <c r="PRJ203" s="38"/>
      <c r="PRK203" s="38"/>
      <c r="PRL203" s="38"/>
      <c r="PRM203" s="38"/>
      <c r="PRN203" s="38"/>
      <c r="PRO203" s="38"/>
      <c r="PRP203" s="38"/>
      <c r="PRQ203" s="38"/>
      <c r="PRR203" s="38"/>
      <c r="PRS203" s="38"/>
      <c r="PRT203" s="38"/>
      <c r="PRU203" s="38"/>
      <c r="PRV203" s="38"/>
      <c r="PRW203" s="38"/>
      <c r="PRX203" s="38"/>
      <c r="PRY203" s="38"/>
      <c r="PRZ203" s="38"/>
      <c r="PSA203" s="38"/>
      <c r="PSB203" s="38"/>
      <c r="PSC203" s="38"/>
      <c r="PSD203" s="38"/>
      <c r="PSE203" s="38"/>
      <c r="PSF203" s="38"/>
      <c r="PSG203" s="38"/>
      <c r="PSH203" s="38"/>
      <c r="PSI203" s="38"/>
      <c r="PSJ203" s="38"/>
      <c r="PSK203" s="38"/>
      <c r="PSL203" s="38"/>
      <c r="PSM203" s="38"/>
      <c r="PSN203" s="38"/>
      <c r="PSO203" s="38"/>
      <c r="PSP203" s="38"/>
      <c r="PSQ203" s="38"/>
      <c r="PSR203" s="38"/>
      <c r="PSS203" s="38"/>
      <c r="PST203" s="38"/>
      <c r="PSU203" s="38"/>
      <c r="PSV203" s="38"/>
      <c r="PSW203" s="38"/>
      <c r="PSX203" s="38"/>
      <c r="PSY203" s="38"/>
      <c r="PSZ203" s="38"/>
      <c r="PTA203" s="38"/>
      <c r="PTB203" s="38"/>
      <c r="PTC203" s="38"/>
      <c r="PTD203" s="38"/>
      <c r="PTE203" s="38"/>
      <c r="PTF203" s="38"/>
      <c r="PTG203" s="38"/>
      <c r="PTH203" s="38"/>
      <c r="PTI203" s="38"/>
      <c r="PTJ203" s="38"/>
      <c r="PTK203" s="38"/>
      <c r="PTL203" s="38"/>
      <c r="PTM203" s="38"/>
      <c r="PTN203" s="38"/>
      <c r="PTO203" s="38"/>
      <c r="PTP203" s="38"/>
      <c r="PTQ203" s="38"/>
      <c r="PTR203" s="38"/>
      <c r="PTS203" s="38"/>
      <c r="PTT203" s="38"/>
      <c r="PTU203" s="38"/>
      <c r="PTV203" s="38"/>
      <c r="PTW203" s="38"/>
      <c r="PTX203" s="38"/>
      <c r="PTY203" s="38"/>
      <c r="PTZ203" s="38"/>
      <c r="PUA203" s="38"/>
      <c r="PUB203" s="38"/>
      <c r="PUC203" s="38"/>
      <c r="PUD203" s="38"/>
      <c r="PUE203" s="38"/>
      <c r="PUF203" s="38"/>
      <c r="PUG203" s="38"/>
      <c r="PUH203" s="38"/>
      <c r="PUI203" s="38"/>
      <c r="PUJ203" s="38"/>
      <c r="PUK203" s="38"/>
      <c r="PUL203" s="38"/>
      <c r="PUM203" s="38"/>
      <c r="PUN203" s="38"/>
      <c r="PUO203" s="38"/>
      <c r="PUP203" s="38"/>
      <c r="PUQ203" s="38"/>
      <c r="PUR203" s="38"/>
      <c r="PUS203" s="38"/>
      <c r="PUT203" s="38"/>
      <c r="PUU203" s="38"/>
      <c r="PUV203" s="38"/>
      <c r="PUW203" s="38"/>
      <c r="PUX203" s="38"/>
      <c r="PUY203" s="38"/>
      <c r="PUZ203" s="38"/>
      <c r="PVA203" s="38"/>
      <c r="PVB203" s="38"/>
      <c r="PVC203" s="38"/>
      <c r="PVD203" s="38"/>
      <c r="PVE203" s="38"/>
      <c r="PVF203" s="38"/>
      <c r="PVG203" s="38"/>
      <c r="PVH203" s="38"/>
      <c r="PVI203" s="38"/>
      <c r="PVJ203" s="38"/>
      <c r="PVK203" s="38"/>
      <c r="PVL203" s="38"/>
      <c r="PVM203" s="38"/>
      <c r="PVN203" s="38"/>
      <c r="PVO203" s="38"/>
      <c r="PVP203" s="38"/>
      <c r="PVQ203" s="38"/>
      <c r="PVR203" s="38"/>
      <c r="PVS203" s="38"/>
      <c r="PVT203" s="38"/>
      <c r="PVU203" s="38"/>
      <c r="PVV203" s="38"/>
      <c r="PVW203" s="38"/>
      <c r="PVX203" s="38"/>
      <c r="PVY203" s="38"/>
      <c r="PVZ203" s="38"/>
      <c r="PWA203" s="38"/>
      <c r="PWB203" s="38"/>
      <c r="PWC203" s="38"/>
      <c r="PWD203" s="38"/>
      <c r="PWE203" s="38"/>
      <c r="PWF203" s="38"/>
      <c r="PWG203" s="38"/>
      <c r="PWH203" s="38"/>
      <c r="PWI203" s="38"/>
      <c r="PWJ203" s="38"/>
      <c r="PWK203" s="38"/>
      <c r="PWL203" s="38"/>
      <c r="PWM203" s="38"/>
      <c r="PWN203" s="38"/>
      <c r="PWO203" s="38"/>
      <c r="PWP203" s="38"/>
      <c r="PWQ203" s="38"/>
      <c r="PWR203" s="38"/>
      <c r="PWS203" s="38"/>
      <c r="PWT203" s="38"/>
      <c r="PWU203" s="38"/>
      <c r="PWV203" s="38"/>
      <c r="PWW203" s="38"/>
      <c r="PWX203" s="38"/>
      <c r="PWY203" s="38"/>
      <c r="PWZ203" s="38"/>
      <c r="PXA203" s="38"/>
      <c r="PXB203" s="38"/>
      <c r="PXC203" s="38"/>
      <c r="PXD203" s="38"/>
      <c r="PXE203" s="38"/>
      <c r="PXF203" s="38"/>
      <c r="PXG203" s="38"/>
      <c r="PXH203" s="38"/>
      <c r="PXI203" s="38"/>
      <c r="PXJ203" s="38"/>
      <c r="PXK203" s="38"/>
      <c r="PXL203" s="38"/>
      <c r="PXM203" s="38"/>
      <c r="PXN203" s="38"/>
      <c r="PXO203" s="38"/>
      <c r="PXP203" s="38"/>
      <c r="PXQ203" s="38"/>
      <c r="PXR203" s="38"/>
      <c r="PXS203" s="38"/>
      <c r="PXT203" s="38"/>
      <c r="PXU203" s="38"/>
      <c r="PXV203" s="38"/>
      <c r="PXW203" s="38"/>
      <c r="PXX203" s="38"/>
      <c r="PXY203" s="38"/>
      <c r="PXZ203" s="38"/>
      <c r="PYA203" s="38"/>
      <c r="PYB203" s="38"/>
      <c r="PYC203" s="38"/>
      <c r="PYD203" s="38"/>
      <c r="PYE203" s="38"/>
      <c r="PYF203" s="38"/>
      <c r="PYG203" s="38"/>
      <c r="PYH203" s="38"/>
      <c r="PYI203" s="38"/>
      <c r="PYJ203" s="38"/>
      <c r="PYK203" s="38"/>
      <c r="PYL203" s="38"/>
      <c r="PYM203" s="38"/>
      <c r="PYN203" s="38"/>
      <c r="PYO203" s="38"/>
      <c r="PYP203" s="38"/>
      <c r="PYQ203" s="38"/>
      <c r="PYR203" s="38"/>
      <c r="PYS203" s="38"/>
      <c r="PYT203" s="38"/>
      <c r="PYU203" s="38"/>
      <c r="PYV203" s="38"/>
      <c r="PYW203" s="38"/>
      <c r="PYX203" s="38"/>
      <c r="PYY203" s="38"/>
      <c r="PYZ203" s="38"/>
      <c r="PZA203" s="38"/>
      <c r="PZB203" s="38"/>
      <c r="PZC203" s="38"/>
      <c r="PZD203" s="38"/>
      <c r="PZE203" s="38"/>
      <c r="PZF203" s="38"/>
      <c r="PZG203" s="38"/>
      <c r="PZH203" s="38"/>
      <c r="PZI203" s="38"/>
      <c r="PZJ203" s="38"/>
      <c r="PZK203" s="38"/>
      <c r="PZL203" s="38"/>
      <c r="PZM203" s="38"/>
      <c r="PZN203" s="38"/>
      <c r="PZO203" s="38"/>
      <c r="PZP203" s="38"/>
      <c r="PZQ203" s="38"/>
      <c r="PZR203" s="38"/>
      <c r="PZS203" s="38"/>
      <c r="PZT203" s="38"/>
      <c r="PZU203" s="38"/>
      <c r="PZV203" s="38"/>
      <c r="PZW203" s="38"/>
      <c r="PZX203" s="38"/>
      <c r="PZY203" s="38"/>
      <c r="PZZ203" s="38"/>
      <c r="QAA203" s="38"/>
      <c r="QAB203" s="38"/>
      <c r="QAC203" s="38"/>
      <c r="QAD203" s="38"/>
      <c r="QAE203" s="38"/>
      <c r="QAF203" s="38"/>
      <c r="QAG203" s="38"/>
      <c r="QAH203" s="38"/>
      <c r="QAI203" s="38"/>
      <c r="QAJ203" s="38"/>
      <c r="QAK203" s="38"/>
      <c r="QAL203" s="38"/>
      <c r="QAM203" s="38"/>
      <c r="QAN203" s="38"/>
      <c r="QAO203" s="38"/>
      <c r="QAP203" s="38"/>
      <c r="QAQ203" s="38"/>
      <c r="QAR203" s="38"/>
      <c r="QAS203" s="38"/>
      <c r="QAT203" s="38"/>
      <c r="QAU203" s="38"/>
      <c r="QAV203" s="38"/>
      <c r="QAW203" s="38"/>
      <c r="QAX203" s="38"/>
      <c r="QAY203" s="38"/>
      <c r="QAZ203" s="38"/>
      <c r="QBA203" s="38"/>
      <c r="QBB203" s="38"/>
      <c r="QBC203" s="38"/>
      <c r="QBD203" s="38"/>
      <c r="QBE203" s="38"/>
      <c r="QBF203" s="38"/>
      <c r="QBG203" s="38"/>
      <c r="QBH203" s="38"/>
      <c r="QBI203" s="38"/>
      <c r="QBJ203" s="38"/>
      <c r="QBK203" s="38"/>
      <c r="QBL203" s="38"/>
      <c r="QBM203" s="38"/>
      <c r="QBN203" s="38"/>
      <c r="QBO203" s="38"/>
      <c r="QBP203" s="38"/>
      <c r="QBQ203" s="38"/>
      <c r="QBR203" s="38"/>
      <c r="QBS203" s="38"/>
      <c r="QBT203" s="38"/>
      <c r="QBU203" s="38"/>
      <c r="QBV203" s="38"/>
      <c r="QBW203" s="38"/>
      <c r="QBX203" s="38"/>
      <c r="QBY203" s="38"/>
      <c r="QBZ203" s="38"/>
      <c r="QCA203" s="38"/>
      <c r="QCB203" s="38"/>
      <c r="QCC203" s="38"/>
      <c r="QCD203" s="38"/>
      <c r="QCE203" s="38"/>
      <c r="QCF203" s="38"/>
      <c r="QCG203" s="38"/>
      <c r="QCH203" s="38"/>
      <c r="QCI203" s="38"/>
      <c r="QCJ203" s="38"/>
      <c r="QCK203" s="38"/>
      <c r="QCL203" s="38"/>
      <c r="QCM203" s="38"/>
      <c r="QCN203" s="38"/>
      <c r="QCO203" s="38"/>
      <c r="QCP203" s="38"/>
      <c r="QCQ203" s="38"/>
      <c r="QCR203" s="38"/>
      <c r="QCS203" s="38"/>
      <c r="QCT203" s="38"/>
      <c r="QCU203" s="38"/>
      <c r="QCV203" s="38"/>
      <c r="QCW203" s="38"/>
      <c r="QCX203" s="38"/>
      <c r="QCY203" s="38"/>
      <c r="QCZ203" s="38"/>
      <c r="QDA203" s="38"/>
      <c r="QDB203" s="38"/>
      <c r="QDC203" s="38"/>
      <c r="QDD203" s="38"/>
      <c r="QDE203" s="38"/>
      <c r="QDF203" s="38"/>
      <c r="QDG203" s="38"/>
      <c r="QDH203" s="38"/>
      <c r="QDI203" s="38"/>
      <c r="QDJ203" s="38"/>
      <c r="QDK203" s="38"/>
      <c r="QDL203" s="38"/>
      <c r="QDM203" s="38"/>
      <c r="QDN203" s="38"/>
      <c r="QDO203" s="38"/>
      <c r="QDP203" s="38"/>
      <c r="QDQ203" s="38"/>
      <c r="QDR203" s="38"/>
      <c r="QDS203" s="38"/>
      <c r="QDT203" s="38"/>
      <c r="QDU203" s="38"/>
      <c r="QDV203" s="38"/>
      <c r="QDW203" s="38"/>
      <c r="QDX203" s="38"/>
      <c r="QDY203" s="38"/>
      <c r="QDZ203" s="38"/>
      <c r="QEA203" s="38"/>
      <c r="QEB203" s="38"/>
      <c r="QEC203" s="38"/>
      <c r="QED203" s="38"/>
      <c r="QEE203" s="38"/>
      <c r="QEF203" s="38"/>
      <c r="QEG203" s="38"/>
      <c r="QEH203" s="38"/>
      <c r="QEI203" s="38"/>
      <c r="QEJ203" s="38"/>
      <c r="QEK203" s="38"/>
      <c r="QEL203" s="38"/>
      <c r="QEM203" s="38"/>
      <c r="QEN203" s="38"/>
      <c r="QEO203" s="38"/>
      <c r="QEP203" s="38"/>
      <c r="QEQ203" s="38"/>
      <c r="QER203" s="38"/>
      <c r="QES203" s="38"/>
      <c r="QET203" s="38"/>
      <c r="QEU203" s="38"/>
      <c r="QEV203" s="38"/>
      <c r="QEW203" s="38"/>
      <c r="QEX203" s="38"/>
      <c r="QEY203" s="38"/>
      <c r="QEZ203" s="38"/>
      <c r="QFA203" s="38"/>
      <c r="QFB203" s="38"/>
      <c r="QFC203" s="38"/>
      <c r="QFD203" s="38"/>
      <c r="QFE203" s="38"/>
      <c r="QFF203" s="38"/>
      <c r="QFG203" s="38"/>
      <c r="QFH203" s="38"/>
      <c r="QFI203" s="38"/>
      <c r="QFJ203" s="38"/>
      <c r="QFK203" s="38"/>
      <c r="QFL203" s="38"/>
      <c r="QFM203" s="38"/>
      <c r="QFN203" s="38"/>
      <c r="QFO203" s="38"/>
      <c r="QFP203" s="38"/>
      <c r="QFQ203" s="38"/>
      <c r="QFR203" s="38"/>
      <c r="QFS203" s="38"/>
      <c r="QFT203" s="38"/>
      <c r="QFU203" s="38"/>
      <c r="QFV203" s="38"/>
      <c r="QFW203" s="38"/>
      <c r="QFX203" s="38"/>
      <c r="QFY203" s="38"/>
      <c r="QFZ203" s="38"/>
      <c r="QGA203" s="38"/>
      <c r="QGB203" s="38"/>
      <c r="QGC203" s="38"/>
      <c r="QGD203" s="38"/>
      <c r="QGE203" s="38"/>
      <c r="QGF203" s="38"/>
      <c r="QGG203" s="38"/>
      <c r="QGH203" s="38"/>
      <c r="QGI203" s="38"/>
      <c r="QGJ203" s="38"/>
      <c r="QGK203" s="38"/>
      <c r="QGL203" s="38"/>
      <c r="QGM203" s="38"/>
      <c r="QGN203" s="38"/>
      <c r="QGO203" s="38"/>
      <c r="QGP203" s="38"/>
      <c r="QGQ203" s="38"/>
      <c r="QGR203" s="38"/>
      <c r="QGS203" s="38"/>
      <c r="QGT203" s="38"/>
      <c r="QGU203" s="38"/>
      <c r="QGV203" s="38"/>
      <c r="QGW203" s="38"/>
      <c r="QGX203" s="38"/>
      <c r="QGY203" s="38"/>
      <c r="QGZ203" s="38"/>
      <c r="QHA203" s="38"/>
      <c r="QHB203" s="38"/>
      <c r="QHC203" s="38"/>
      <c r="QHD203" s="38"/>
      <c r="QHE203" s="38"/>
      <c r="QHF203" s="38"/>
      <c r="QHG203" s="38"/>
      <c r="QHH203" s="38"/>
      <c r="QHI203" s="38"/>
      <c r="QHJ203" s="38"/>
      <c r="QHK203" s="38"/>
      <c r="QHL203" s="38"/>
      <c r="QHM203" s="38"/>
      <c r="QHN203" s="38"/>
      <c r="QHO203" s="38"/>
      <c r="QHP203" s="38"/>
      <c r="QHQ203" s="38"/>
      <c r="QHR203" s="38"/>
      <c r="QHS203" s="38"/>
      <c r="QHT203" s="38"/>
      <c r="QHU203" s="38"/>
      <c r="QHV203" s="38"/>
      <c r="QHW203" s="38"/>
      <c r="QHX203" s="38"/>
      <c r="QHY203" s="38"/>
      <c r="QHZ203" s="38"/>
      <c r="QIA203" s="38"/>
      <c r="QIB203" s="38"/>
      <c r="QIC203" s="38"/>
      <c r="QID203" s="38"/>
      <c r="QIE203" s="38"/>
      <c r="QIF203" s="38"/>
      <c r="QIG203" s="38"/>
      <c r="QIH203" s="38"/>
      <c r="QII203" s="38"/>
      <c r="QIJ203" s="38"/>
      <c r="QIK203" s="38"/>
      <c r="QIL203" s="38"/>
      <c r="QIM203" s="38"/>
      <c r="QIN203" s="38"/>
      <c r="QIO203" s="38"/>
      <c r="QIP203" s="38"/>
      <c r="QIQ203" s="38"/>
      <c r="QIR203" s="38"/>
      <c r="QIS203" s="38"/>
      <c r="QIT203" s="38"/>
      <c r="QIU203" s="38"/>
      <c r="QIV203" s="38"/>
      <c r="QIW203" s="38"/>
      <c r="QIX203" s="38"/>
      <c r="QIY203" s="38"/>
      <c r="QIZ203" s="38"/>
      <c r="QJA203" s="38"/>
      <c r="QJB203" s="38"/>
      <c r="QJC203" s="38"/>
      <c r="QJD203" s="38"/>
      <c r="QJE203" s="38"/>
      <c r="QJF203" s="38"/>
      <c r="QJG203" s="38"/>
      <c r="QJH203" s="38"/>
      <c r="QJI203" s="38"/>
      <c r="QJJ203" s="38"/>
      <c r="QJK203" s="38"/>
      <c r="QJL203" s="38"/>
      <c r="QJM203" s="38"/>
      <c r="QJN203" s="38"/>
      <c r="QJO203" s="38"/>
      <c r="QJP203" s="38"/>
      <c r="QJQ203" s="38"/>
      <c r="QJR203" s="38"/>
      <c r="QJS203" s="38"/>
      <c r="QJT203" s="38"/>
      <c r="QJU203" s="38"/>
      <c r="QJV203" s="38"/>
      <c r="QJW203" s="38"/>
      <c r="QJX203" s="38"/>
      <c r="QJY203" s="38"/>
      <c r="QJZ203" s="38"/>
      <c r="QKA203" s="38"/>
      <c r="QKB203" s="38"/>
      <c r="QKC203" s="38"/>
      <c r="QKD203" s="38"/>
      <c r="QKE203" s="38"/>
      <c r="QKF203" s="38"/>
      <c r="QKG203" s="38"/>
      <c r="QKH203" s="38"/>
      <c r="QKI203" s="38"/>
      <c r="QKJ203" s="38"/>
      <c r="QKK203" s="38"/>
      <c r="QKL203" s="38"/>
      <c r="QKM203" s="38"/>
      <c r="QKN203" s="38"/>
      <c r="QKO203" s="38"/>
      <c r="QKP203" s="38"/>
      <c r="QKQ203" s="38"/>
      <c r="QKR203" s="38"/>
      <c r="QKS203" s="38"/>
      <c r="QKT203" s="38"/>
      <c r="QKU203" s="38"/>
      <c r="QKV203" s="38"/>
      <c r="QKW203" s="38"/>
      <c r="QKX203" s="38"/>
      <c r="QKY203" s="38"/>
      <c r="QKZ203" s="38"/>
      <c r="QLA203" s="38"/>
      <c r="QLB203" s="38"/>
      <c r="QLC203" s="38"/>
      <c r="QLD203" s="38"/>
      <c r="QLE203" s="38"/>
      <c r="QLF203" s="38"/>
      <c r="QLG203" s="38"/>
      <c r="QLH203" s="38"/>
      <c r="QLI203" s="38"/>
      <c r="QLJ203" s="38"/>
      <c r="QLK203" s="38"/>
      <c r="QLL203" s="38"/>
      <c r="QLM203" s="38"/>
      <c r="QLN203" s="38"/>
      <c r="QLO203" s="38"/>
      <c r="QLP203" s="38"/>
      <c r="QLQ203" s="38"/>
      <c r="QLR203" s="38"/>
      <c r="QLS203" s="38"/>
      <c r="QLT203" s="38"/>
      <c r="QLU203" s="38"/>
      <c r="QLV203" s="38"/>
      <c r="QLW203" s="38"/>
      <c r="QLX203" s="38"/>
      <c r="QLY203" s="38"/>
      <c r="QLZ203" s="38"/>
      <c r="QMA203" s="38"/>
      <c r="QMB203" s="38"/>
      <c r="QMC203" s="38"/>
      <c r="QMD203" s="38"/>
      <c r="QME203" s="38"/>
      <c r="QMF203" s="38"/>
      <c r="QMG203" s="38"/>
      <c r="QMH203" s="38"/>
      <c r="QMI203" s="38"/>
      <c r="QMJ203" s="38"/>
      <c r="QMK203" s="38"/>
      <c r="QML203" s="38"/>
      <c r="QMM203" s="38"/>
      <c r="QMN203" s="38"/>
      <c r="QMO203" s="38"/>
      <c r="QMP203" s="38"/>
      <c r="QMQ203" s="38"/>
      <c r="QMR203" s="38"/>
      <c r="QMS203" s="38"/>
      <c r="QMT203" s="38"/>
      <c r="QMU203" s="38"/>
      <c r="QMV203" s="38"/>
      <c r="QMW203" s="38"/>
      <c r="QMX203" s="38"/>
      <c r="QMY203" s="38"/>
      <c r="QMZ203" s="38"/>
      <c r="QNA203" s="38"/>
      <c r="QNB203" s="38"/>
      <c r="QNC203" s="38"/>
      <c r="QND203" s="38"/>
      <c r="QNE203" s="38"/>
      <c r="QNF203" s="38"/>
      <c r="QNG203" s="38"/>
      <c r="QNH203" s="38"/>
      <c r="QNI203" s="38"/>
      <c r="QNJ203" s="38"/>
      <c r="QNK203" s="38"/>
      <c r="QNL203" s="38"/>
      <c r="QNM203" s="38"/>
      <c r="QNN203" s="38"/>
      <c r="QNO203" s="38"/>
      <c r="QNP203" s="38"/>
      <c r="QNQ203" s="38"/>
      <c r="QNR203" s="38"/>
      <c r="QNS203" s="38"/>
      <c r="QNT203" s="38"/>
      <c r="QNU203" s="38"/>
      <c r="QNV203" s="38"/>
      <c r="QNW203" s="38"/>
      <c r="QNX203" s="38"/>
      <c r="QNY203" s="38"/>
      <c r="QNZ203" s="38"/>
      <c r="QOA203" s="38"/>
      <c r="QOB203" s="38"/>
      <c r="QOC203" s="38"/>
      <c r="QOD203" s="38"/>
      <c r="QOE203" s="38"/>
      <c r="QOF203" s="38"/>
      <c r="QOG203" s="38"/>
      <c r="QOH203" s="38"/>
      <c r="QOI203" s="38"/>
      <c r="QOJ203" s="38"/>
      <c r="QOK203" s="38"/>
      <c r="QOL203" s="38"/>
      <c r="QOM203" s="38"/>
      <c r="QON203" s="38"/>
      <c r="QOO203" s="38"/>
      <c r="QOP203" s="38"/>
      <c r="QOQ203" s="38"/>
      <c r="QOR203" s="38"/>
      <c r="QOS203" s="38"/>
      <c r="QOT203" s="38"/>
      <c r="QOU203" s="38"/>
      <c r="QOV203" s="38"/>
      <c r="QOW203" s="38"/>
      <c r="QOX203" s="38"/>
      <c r="QOY203" s="38"/>
      <c r="QOZ203" s="38"/>
      <c r="QPA203" s="38"/>
      <c r="QPB203" s="38"/>
      <c r="QPC203" s="38"/>
      <c r="QPD203" s="38"/>
      <c r="QPE203" s="38"/>
      <c r="QPF203" s="38"/>
      <c r="QPG203" s="38"/>
      <c r="QPH203" s="38"/>
      <c r="QPI203" s="38"/>
      <c r="QPJ203" s="38"/>
      <c r="QPK203" s="38"/>
      <c r="QPL203" s="38"/>
      <c r="QPM203" s="38"/>
      <c r="QPN203" s="38"/>
      <c r="QPO203" s="38"/>
      <c r="QPP203" s="38"/>
      <c r="QPQ203" s="38"/>
      <c r="QPR203" s="38"/>
      <c r="QPS203" s="38"/>
      <c r="QPT203" s="38"/>
      <c r="QPU203" s="38"/>
      <c r="QPV203" s="38"/>
      <c r="QPW203" s="38"/>
      <c r="QPX203" s="38"/>
      <c r="QPY203" s="38"/>
      <c r="QPZ203" s="38"/>
      <c r="QQA203" s="38"/>
      <c r="QQB203" s="38"/>
      <c r="QQC203" s="38"/>
      <c r="QQD203" s="38"/>
      <c r="QQE203" s="38"/>
      <c r="QQF203" s="38"/>
      <c r="QQG203" s="38"/>
      <c r="QQH203" s="38"/>
      <c r="QQI203" s="38"/>
      <c r="QQJ203" s="38"/>
      <c r="QQK203" s="38"/>
      <c r="QQL203" s="38"/>
      <c r="QQM203" s="38"/>
      <c r="QQN203" s="38"/>
      <c r="QQO203" s="38"/>
      <c r="QQP203" s="38"/>
      <c r="QQQ203" s="38"/>
      <c r="QQR203" s="38"/>
      <c r="QQS203" s="38"/>
      <c r="QQT203" s="38"/>
      <c r="QQU203" s="38"/>
      <c r="QQV203" s="38"/>
      <c r="QQW203" s="38"/>
      <c r="QQX203" s="38"/>
      <c r="QQY203" s="38"/>
      <c r="QQZ203" s="38"/>
      <c r="QRA203" s="38"/>
      <c r="QRB203" s="38"/>
      <c r="QRC203" s="38"/>
      <c r="QRD203" s="38"/>
      <c r="QRE203" s="38"/>
      <c r="QRF203" s="38"/>
      <c r="QRG203" s="38"/>
      <c r="QRH203" s="38"/>
      <c r="QRI203" s="38"/>
      <c r="QRJ203" s="38"/>
      <c r="QRK203" s="38"/>
      <c r="QRL203" s="38"/>
      <c r="QRM203" s="38"/>
      <c r="QRN203" s="38"/>
      <c r="QRO203" s="38"/>
      <c r="QRP203" s="38"/>
      <c r="QRQ203" s="38"/>
      <c r="QRR203" s="38"/>
      <c r="QRS203" s="38"/>
      <c r="QRT203" s="38"/>
      <c r="QRU203" s="38"/>
      <c r="QRV203" s="38"/>
      <c r="QRW203" s="38"/>
      <c r="QRX203" s="38"/>
      <c r="QRY203" s="38"/>
      <c r="QRZ203" s="38"/>
      <c r="QSA203" s="38"/>
      <c r="QSB203" s="38"/>
      <c r="QSC203" s="38"/>
      <c r="QSD203" s="38"/>
      <c r="QSE203" s="38"/>
      <c r="QSF203" s="38"/>
      <c r="QSG203" s="38"/>
      <c r="QSH203" s="38"/>
      <c r="QSI203" s="38"/>
      <c r="QSJ203" s="38"/>
      <c r="QSK203" s="38"/>
      <c r="QSL203" s="38"/>
      <c r="QSM203" s="38"/>
      <c r="QSN203" s="38"/>
      <c r="QSO203" s="38"/>
      <c r="QSP203" s="38"/>
      <c r="QSQ203" s="38"/>
      <c r="QSR203" s="38"/>
      <c r="QSS203" s="38"/>
      <c r="QST203" s="38"/>
      <c r="QSU203" s="38"/>
      <c r="QSV203" s="38"/>
      <c r="QSW203" s="38"/>
      <c r="QSX203" s="38"/>
      <c r="QSY203" s="38"/>
      <c r="QSZ203" s="38"/>
      <c r="QTA203" s="38"/>
      <c r="QTB203" s="38"/>
      <c r="QTC203" s="38"/>
      <c r="QTD203" s="38"/>
      <c r="QTE203" s="38"/>
      <c r="QTF203" s="38"/>
      <c r="QTG203" s="38"/>
      <c r="QTH203" s="38"/>
      <c r="QTI203" s="38"/>
      <c r="QTJ203" s="38"/>
      <c r="QTK203" s="38"/>
      <c r="QTL203" s="38"/>
      <c r="QTM203" s="38"/>
      <c r="QTN203" s="38"/>
      <c r="QTO203" s="38"/>
      <c r="QTP203" s="38"/>
      <c r="QTQ203" s="38"/>
      <c r="QTR203" s="38"/>
      <c r="QTS203" s="38"/>
      <c r="QTT203" s="38"/>
      <c r="QTU203" s="38"/>
      <c r="QTV203" s="38"/>
      <c r="QTW203" s="38"/>
      <c r="QTX203" s="38"/>
      <c r="QTY203" s="38"/>
      <c r="QTZ203" s="38"/>
      <c r="QUA203" s="38"/>
      <c r="QUB203" s="38"/>
      <c r="QUC203" s="38"/>
      <c r="QUD203" s="38"/>
      <c r="QUE203" s="38"/>
      <c r="QUF203" s="38"/>
      <c r="QUG203" s="38"/>
      <c r="QUH203" s="38"/>
      <c r="QUI203" s="38"/>
      <c r="QUJ203" s="38"/>
      <c r="QUK203" s="38"/>
      <c r="QUL203" s="38"/>
      <c r="QUM203" s="38"/>
      <c r="QUN203" s="38"/>
      <c r="QUO203" s="38"/>
      <c r="QUP203" s="38"/>
      <c r="QUQ203" s="38"/>
      <c r="QUR203" s="38"/>
      <c r="QUS203" s="38"/>
      <c r="QUT203" s="38"/>
      <c r="QUU203" s="38"/>
      <c r="QUV203" s="38"/>
      <c r="QUW203" s="38"/>
      <c r="QUX203" s="38"/>
      <c r="QUY203" s="38"/>
      <c r="QUZ203" s="38"/>
      <c r="QVA203" s="38"/>
      <c r="QVB203" s="38"/>
      <c r="QVC203" s="38"/>
      <c r="QVD203" s="38"/>
      <c r="QVE203" s="38"/>
      <c r="QVF203" s="38"/>
      <c r="QVG203" s="38"/>
      <c r="QVH203" s="38"/>
      <c r="QVI203" s="38"/>
      <c r="QVJ203" s="38"/>
      <c r="QVK203" s="38"/>
      <c r="QVL203" s="38"/>
      <c r="QVM203" s="38"/>
      <c r="QVN203" s="38"/>
      <c r="QVO203" s="38"/>
      <c r="QVP203" s="38"/>
      <c r="QVQ203" s="38"/>
      <c r="QVR203" s="38"/>
      <c r="QVS203" s="38"/>
      <c r="QVT203" s="38"/>
      <c r="QVU203" s="38"/>
      <c r="QVV203" s="38"/>
      <c r="QVW203" s="38"/>
      <c r="QVX203" s="38"/>
      <c r="QVY203" s="38"/>
      <c r="QVZ203" s="38"/>
      <c r="QWA203" s="38"/>
      <c r="QWB203" s="38"/>
      <c r="QWC203" s="38"/>
      <c r="QWD203" s="38"/>
      <c r="QWE203" s="38"/>
      <c r="QWF203" s="38"/>
      <c r="QWG203" s="38"/>
      <c r="QWH203" s="38"/>
      <c r="QWI203" s="38"/>
      <c r="QWJ203" s="38"/>
      <c r="QWK203" s="38"/>
      <c r="QWL203" s="38"/>
      <c r="QWM203" s="38"/>
      <c r="QWN203" s="38"/>
      <c r="QWO203" s="38"/>
      <c r="QWP203" s="38"/>
      <c r="QWQ203" s="38"/>
      <c r="QWR203" s="38"/>
      <c r="QWS203" s="38"/>
      <c r="QWT203" s="38"/>
      <c r="QWU203" s="38"/>
      <c r="QWV203" s="38"/>
      <c r="QWW203" s="38"/>
      <c r="QWX203" s="38"/>
      <c r="QWY203" s="38"/>
      <c r="QWZ203" s="38"/>
      <c r="QXA203" s="38"/>
      <c r="QXB203" s="38"/>
      <c r="QXC203" s="38"/>
      <c r="QXD203" s="38"/>
      <c r="QXE203" s="38"/>
      <c r="QXF203" s="38"/>
      <c r="QXG203" s="38"/>
      <c r="QXH203" s="38"/>
      <c r="QXI203" s="38"/>
      <c r="QXJ203" s="38"/>
      <c r="QXK203" s="38"/>
      <c r="QXL203" s="38"/>
      <c r="QXM203" s="38"/>
      <c r="QXN203" s="38"/>
      <c r="QXO203" s="38"/>
      <c r="QXP203" s="38"/>
      <c r="QXQ203" s="38"/>
      <c r="QXR203" s="38"/>
      <c r="QXS203" s="38"/>
      <c r="QXT203" s="38"/>
      <c r="QXU203" s="38"/>
      <c r="QXV203" s="38"/>
      <c r="QXW203" s="38"/>
      <c r="QXX203" s="38"/>
      <c r="QXY203" s="38"/>
      <c r="QXZ203" s="38"/>
      <c r="QYA203" s="38"/>
      <c r="QYB203" s="38"/>
      <c r="QYC203" s="38"/>
      <c r="QYD203" s="38"/>
      <c r="QYE203" s="38"/>
      <c r="QYF203" s="38"/>
      <c r="QYG203" s="38"/>
      <c r="QYH203" s="38"/>
      <c r="QYI203" s="38"/>
      <c r="QYJ203" s="38"/>
      <c r="QYK203" s="38"/>
      <c r="QYL203" s="38"/>
      <c r="QYM203" s="38"/>
      <c r="QYN203" s="38"/>
      <c r="QYO203" s="38"/>
      <c r="QYP203" s="38"/>
      <c r="QYQ203" s="38"/>
      <c r="QYR203" s="38"/>
      <c r="QYS203" s="38"/>
      <c r="QYT203" s="38"/>
      <c r="QYU203" s="38"/>
      <c r="QYV203" s="38"/>
      <c r="QYW203" s="38"/>
      <c r="QYX203" s="38"/>
      <c r="QYY203" s="38"/>
      <c r="QYZ203" s="38"/>
      <c r="QZA203" s="38"/>
      <c r="QZB203" s="38"/>
      <c r="QZC203" s="38"/>
      <c r="QZD203" s="38"/>
      <c r="QZE203" s="38"/>
      <c r="QZF203" s="38"/>
      <c r="QZG203" s="38"/>
      <c r="QZH203" s="38"/>
      <c r="QZI203" s="38"/>
      <c r="QZJ203" s="38"/>
      <c r="QZK203" s="38"/>
      <c r="QZL203" s="38"/>
      <c r="QZM203" s="38"/>
      <c r="QZN203" s="38"/>
      <c r="QZO203" s="38"/>
      <c r="QZP203" s="38"/>
      <c r="QZQ203" s="38"/>
      <c r="QZR203" s="38"/>
      <c r="QZS203" s="38"/>
      <c r="QZT203" s="38"/>
      <c r="QZU203" s="38"/>
      <c r="QZV203" s="38"/>
      <c r="QZW203" s="38"/>
      <c r="QZX203" s="38"/>
      <c r="QZY203" s="38"/>
      <c r="QZZ203" s="38"/>
      <c r="RAA203" s="38"/>
      <c r="RAB203" s="38"/>
      <c r="RAC203" s="38"/>
      <c r="RAD203" s="38"/>
      <c r="RAE203" s="38"/>
      <c r="RAF203" s="38"/>
      <c r="RAG203" s="38"/>
      <c r="RAH203" s="38"/>
      <c r="RAI203" s="38"/>
      <c r="RAJ203" s="38"/>
      <c r="RAK203" s="38"/>
      <c r="RAL203" s="38"/>
      <c r="RAM203" s="38"/>
      <c r="RAN203" s="38"/>
      <c r="RAO203" s="38"/>
      <c r="RAP203" s="38"/>
      <c r="RAQ203" s="38"/>
      <c r="RAR203" s="38"/>
      <c r="RAS203" s="38"/>
      <c r="RAT203" s="38"/>
      <c r="RAU203" s="38"/>
      <c r="RAV203" s="38"/>
      <c r="RAW203" s="38"/>
      <c r="RAX203" s="38"/>
      <c r="RAY203" s="38"/>
      <c r="RAZ203" s="38"/>
      <c r="RBA203" s="38"/>
      <c r="RBB203" s="38"/>
      <c r="RBC203" s="38"/>
      <c r="RBD203" s="38"/>
      <c r="RBE203" s="38"/>
      <c r="RBF203" s="38"/>
      <c r="RBG203" s="38"/>
      <c r="RBH203" s="38"/>
      <c r="RBI203" s="38"/>
      <c r="RBJ203" s="38"/>
      <c r="RBK203" s="38"/>
      <c r="RBL203" s="38"/>
      <c r="RBM203" s="38"/>
      <c r="RBN203" s="38"/>
      <c r="RBO203" s="38"/>
      <c r="RBP203" s="38"/>
      <c r="RBQ203" s="38"/>
      <c r="RBR203" s="38"/>
      <c r="RBS203" s="38"/>
      <c r="RBT203" s="38"/>
      <c r="RBU203" s="38"/>
      <c r="RBV203" s="38"/>
      <c r="RBW203" s="38"/>
      <c r="RBX203" s="38"/>
      <c r="RBY203" s="38"/>
      <c r="RBZ203" s="38"/>
      <c r="RCA203" s="38"/>
      <c r="RCB203" s="38"/>
      <c r="RCC203" s="38"/>
      <c r="RCD203" s="38"/>
      <c r="RCE203" s="38"/>
      <c r="RCF203" s="38"/>
      <c r="RCG203" s="38"/>
      <c r="RCH203" s="38"/>
      <c r="RCI203" s="38"/>
      <c r="RCJ203" s="38"/>
      <c r="RCK203" s="38"/>
      <c r="RCL203" s="38"/>
      <c r="RCM203" s="38"/>
      <c r="RCN203" s="38"/>
      <c r="RCO203" s="38"/>
      <c r="RCP203" s="38"/>
      <c r="RCQ203" s="38"/>
      <c r="RCR203" s="38"/>
      <c r="RCS203" s="38"/>
      <c r="RCT203" s="38"/>
      <c r="RCU203" s="38"/>
      <c r="RCV203" s="38"/>
      <c r="RCW203" s="38"/>
      <c r="RCX203" s="38"/>
      <c r="RCY203" s="38"/>
      <c r="RCZ203" s="38"/>
      <c r="RDA203" s="38"/>
      <c r="RDB203" s="38"/>
      <c r="RDC203" s="38"/>
      <c r="RDD203" s="38"/>
      <c r="RDE203" s="38"/>
      <c r="RDF203" s="38"/>
      <c r="RDG203" s="38"/>
      <c r="RDH203" s="38"/>
      <c r="RDI203" s="38"/>
      <c r="RDJ203" s="38"/>
      <c r="RDK203" s="38"/>
      <c r="RDL203" s="38"/>
      <c r="RDM203" s="38"/>
      <c r="RDN203" s="38"/>
      <c r="RDO203" s="38"/>
      <c r="RDP203" s="38"/>
      <c r="RDQ203" s="38"/>
      <c r="RDR203" s="38"/>
      <c r="RDS203" s="38"/>
      <c r="RDT203" s="38"/>
      <c r="RDU203" s="38"/>
      <c r="RDV203" s="38"/>
      <c r="RDW203" s="38"/>
      <c r="RDX203" s="38"/>
      <c r="RDY203" s="38"/>
      <c r="RDZ203" s="38"/>
      <c r="REA203" s="38"/>
      <c r="REB203" s="38"/>
      <c r="REC203" s="38"/>
      <c r="RED203" s="38"/>
      <c r="REE203" s="38"/>
      <c r="REF203" s="38"/>
      <c r="REG203" s="38"/>
      <c r="REH203" s="38"/>
      <c r="REI203" s="38"/>
      <c r="REJ203" s="38"/>
      <c r="REK203" s="38"/>
      <c r="REL203" s="38"/>
      <c r="REM203" s="38"/>
      <c r="REN203" s="38"/>
      <c r="REO203" s="38"/>
      <c r="REP203" s="38"/>
      <c r="REQ203" s="38"/>
      <c r="RER203" s="38"/>
      <c r="RES203" s="38"/>
      <c r="RET203" s="38"/>
      <c r="REU203" s="38"/>
      <c r="REV203" s="38"/>
      <c r="REW203" s="38"/>
      <c r="REX203" s="38"/>
      <c r="REY203" s="38"/>
      <c r="REZ203" s="38"/>
      <c r="RFA203" s="38"/>
      <c r="RFB203" s="38"/>
      <c r="RFC203" s="38"/>
      <c r="RFD203" s="38"/>
      <c r="RFE203" s="38"/>
      <c r="RFF203" s="38"/>
      <c r="RFG203" s="38"/>
      <c r="RFH203" s="38"/>
      <c r="RFI203" s="38"/>
      <c r="RFJ203" s="38"/>
      <c r="RFK203" s="38"/>
      <c r="RFL203" s="38"/>
      <c r="RFM203" s="38"/>
      <c r="RFN203" s="38"/>
      <c r="RFO203" s="38"/>
      <c r="RFP203" s="38"/>
      <c r="RFQ203" s="38"/>
      <c r="RFR203" s="38"/>
      <c r="RFS203" s="38"/>
      <c r="RFT203" s="38"/>
      <c r="RFU203" s="38"/>
      <c r="RFV203" s="38"/>
      <c r="RFW203" s="38"/>
      <c r="RFX203" s="38"/>
      <c r="RFY203" s="38"/>
      <c r="RFZ203" s="38"/>
      <c r="RGA203" s="38"/>
      <c r="RGB203" s="38"/>
      <c r="RGC203" s="38"/>
      <c r="RGD203" s="38"/>
      <c r="RGE203" s="38"/>
      <c r="RGF203" s="38"/>
      <c r="RGG203" s="38"/>
      <c r="RGH203" s="38"/>
      <c r="RGI203" s="38"/>
      <c r="RGJ203" s="38"/>
      <c r="RGK203" s="38"/>
      <c r="RGL203" s="38"/>
      <c r="RGM203" s="38"/>
      <c r="RGN203" s="38"/>
      <c r="RGO203" s="38"/>
      <c r="RGP203" s="38"/>
      <c r="RGQ203" s="38"/>
      <c r="RGR203" s="38"/>
      <c r="RGS203" s="38"/>
      <c r="RGT203" s="38"/>
      <c r="RGU203" s="38"/>
      <c r="RGV203" s="38"/>
      <c r="RGW203" s="38"/>
      <c r="RGX203" s="38"/>
      <c r="RGY203" s="38"/>
      <c r="RGZ203" s="38"/>
      <c r="RHA203" s="38"/>
      <c r="RHB203" s="38"/>
      <c r="RHC203" s="38"/>
      <c r="RHD203" s="38"/>
      <c r="RHE203" s="38"/>
      <c r="RHF203" s="38"/>
      <c r="RHG203" s="38"/>
      <c r="RHH203" s="38"/>
      <c r="RHI203" s="38"/>
      <c r="RHJ203" s="38"/>
      <c r="RHK203" s="38"/>
      <c r="RHL203" s="38"/>
      <c r="RHM203" s="38"/>
      <c r="RHN203" s="38"/>
      <c r="RHO203" s="38"/>
      <c r="RHP203" s="38"/>
      <c r="RHQ203" s="38"/>
      <c r="RHR203" s="38"/>
      <c r="RHS203" s="38"/>
      <c r="RHT203" s="38"/>
      <c r="RHU203" s="38"/>
      <c r="RHV203" s="38"/>
      <c r="RHW203" s="38"/>
      <c r="RHX203" s="38"/>
      <c r="RHY203" s="38"/>
      <c r="RHZ203" s="38"/>
      <c r="RIA203" s="38"/>
      <c r="RIB203" s="38"/>
      <c r="RIC203" s="38"/>
      <c r="RID203" s="38"/>
      <c r="RIE203" s="38"/>
      <c r="RIF203" s="38"/>
      <c r="RIG203" s="38"/>
      <c r="RIH203" s="38"/>
      <c r="RII203" s="38"/>
      <c r="RIJ203" s="38"/>
      <c r="RIK203" s="38"/>
      <c r="RIL203" s="38"/>
      <c r="RIM203" s="38"/>
      <c r="RIN203" s="38"/>
      <c r="RIO203" s="38"/>
      <c r="RIP203" s="38"/>
      <c r="RIQ203" s="38"/>
      <c r="RIR203" s="38"/>
      <c r="RIS203" s="38"/>
      <c r="RIT203" s="38"/>
      <c r="RIU203" s="38"/>
      <c r="RIV203" s="38"/>
      <c r="RIW203" s="38"/>
      <c r="RIX203" s="38"/>
      <c r="RIY203" s="38"/>
      <c r="RIZ203" s="38"/>
      <c r="RJA203" s="38"/>
      <c r="RJB203" s="38"/>
      <c r="RJC203" s="38"/>
      <c r="RJD203" s="38"/>
      <c r="RJE203" s="38"/>
      <c r="RJF203" s="38"/>
      <c r="RJG203" s="38"/>
      <c r="RJH203" s="38"/>
      <c r="RJI203" s="38"/>
      <c r="RJJ203" s="38"/>
      <c r="RJK203" s="38"/>
      <c r="RJL203" s="38"/>
      <c r="RJM203" s="38"/>
      <c r="RJN203" s="38"/>
      <c r="RJO203" s="38"/>
      <c r="RJP203" s="38"/>
      <c r="RJQ203" s="38"/>
      <c r="RJR203" s="38"/>
      <c r="RJS203" s="38"/>
      <c r="RJT203" s="38"/>
      <c r="RJU203" s="38"/>
      <c r="RJV203" s="38"/>
      <c r="RJW203" s="38"/>
      <c r="RJX203" s="38"/>
      <c r="RJY203" s="38"/>
      <c r="RJZ203" s="38"/>
      <c r="RKA203" s="38"/>
      <c r="RKB203" s="38"/>
      <c r="RKC203" s="38"/>
      <c r="RKD203" s="38"/>
      <c r="RKE203" s="38"/>
      <c r="RKF203" s="38"/>
      <c r="RKG203" s="38"/>
      <c r="RKH203" s="38"/>
      <c r="RKI203" s="38"/>
      <c r="RKJ203" s="38"/>
      <c r="RKK203" s="38"/>
      <c r="RKL203" s="38"/>
      <c r="RKM203" s="38"/>
      <c r="RKN203" s="38"/>
      <c r="RKO203" s="38"/>
      <c r="RKP203" s="38"/>
      <c r="RKQ203" s="38"/>
      <c r="RKR203" s="38"/>
      <c r="RKS203" s="38"/>
      <c r="RKT203" s="38"/>
      <c r="RKU203" s="38"/>
      <c r="RKV203" s="38"/>
      <c r="RKW203" s="38"/>
      <c r="RKX203" s="38"/>
      <c r="RKY203" s="38"/>
      <c r="RKZ203" s="38"/>
      <c r="RLA203" s="38"/>
      <c r="RLB203" s="38"/>
      <c r="RLC203" s="38"/>
      <c r="RLD203" s="38"/>
      <c r="RLE203" s="38"/>
      <c r="RLF203" s="38"/>
      <c r="RLG203" s="38"/>
      <c r="RLH203" s="38"/>
      <c r="RLI203" s="38"/>
      <c r="RLJ203" s="38"/>
      <c r="RLK203" s="38"/>
      <c r="RLL203" s="38"/>
      <c r="RLM203" s="38"/>
      <c r="RLN203" s="38"/>
      <c r="RLO203" s="38"/>
      <c r="RLP203" s="38"/>
      <c r="RLQ203" s="38"/>
      <c r="RLR203" s="38"/>
      <c r="RLS203" s="38"/>
      <c r="RLT203" s="38"/>
      <c r="RLU203" s="38"/>
      <c r="RLV203" s="38"/>
      <c r="RLW203" s="38"/>
      <c r="RLX203" s="38"/>
      <c r="RLY203" s="38"/>
      <c r="RLZ203" s="38"/>
      <c r="RMA203" s="38"/>
      <c r="RMB203" s="38"/>
      <c r="RMC203" s="38"/>
      <c r="RMD203" s="38"/>
      <c r="RME203" s="38"/>
      <c r="RMF203" s="38"/>
      <c r="RMG203" s="38"/>
      <c r="RMH203" s="38"/>
      <c r="RMI203" s="38"/>
      <c r="RMJ203" s="38"/>
      <c r="RMK203" s="38"/>
      <c r="RML203" s="38"/>
      <c r="RMM203" s="38"/>
      <c r="RMN203" s="38"/>
      <c r="RMO203" s="38"/>
      <c r="RMP203" s="38"/>
      <c r="RMQ203" s="38"/>
      <c r="RMR203" s="38"/>
      <c r="RMS203" s="38"/>
      <c r="RMT203" s="38"/>
      <c r="RMU203" s="38"/>
      <c r="RMV203" s="38"/>
      <c r="RMW203" s="38"/>
      <c r="RMX203" s="38"/>
      <c r="RMY203" s="38"/>
      <c r="RMZ203" s="38"/>
      <c r="RNA203" s="38"/>
      <c r="RNB203" s="38"/>
      <c r="RNC203" s="38"/>
      <c r="RND203" s="38"/>
      <c r="RNE203" s="38"/>
      <c r="RNF203" s="38"/>
      <c r="RNG203" s="38"/>
      <c r="RNH203" s="38"/>
      <c r="RNI203" s="38"/>
      <c r="RNJ203" s="38"/>
      <c r="RNK203" s="38"/>
      <c r="RNL203" s="38"/>
      <c r="RNM203" s="38"/>
      <c r="RNN203" s="38"/>
      <c r="RNO203" s="38"/>
      <c r="RNP203" s="38"/>
      <c r="RNQ203" s="38"/>
      <c r="RNR203" s="38"/>
      <c r="RNS203" s="38"/>
      <c r="RNT203" s="38"/>
      <c r="RNU203" s="38"/>
      <c r="RNV203" s="38"/>
      <c r="RNW203" s="38"/>
      <c r="RNX203" s="38"/>
      <c r="RNY203" s="38"/>
      <c r="RNZ203" s="38"/>
      <c r="ROA203" s="38"/>
      <c r="ROB203" s="38"/>
      <c r="ROC203" s="38"/>
      <c r="ROD203" s="38"/>
      <c r="ROE203" s="38"/>
      <c r="ROF203" s="38"/>
      <c r="ROG203" s="38"/>
      <c r="ROH203" s="38"/>
      <c r="ROI203" s="38"/>
      <c r="ROJ203" s="38"/>
      <c r="ROK203" s="38"/>
      <c r="ROL203" s="38"/>
      <c r="ROM203" s="38"/>
      <c r="RON203" s="38"/>
      <c r="ROO203" s="38"/>
      <c r="ROP203" s="38"/>
      <c r="ROQ203" s="38"/>
      <c r="ROR203" s="38"/>
      <c r="ROS203" s="38"/>
      <c r="ROT203" s="38"/>
      <c r="ROU203" s="38"/>
      <c r="ROV203" s="38"/>
      <c r="ROW203" s="38"/>
      <c r="ROX203" s="38"/>
      <c r="ROY203" s="38"/>
      <c r="ROZ203" s="38"/>
      <c r="RPA203" s="38"/>
      <c r="RPB203" s="38"/>
      <c r="RPC203" s="38"/>
      <c r="RPD203" s="38"/>
      <c r="RPE203" s="38"/>
      <c r="RPF203" s="38"/>
      <c r="RPG203" s="38"/>
      <c r="RPH203" s="38"/>
      <c r="RPI203" s="38"/>
      <c r="RPJ203" s="38"/>
      <c r="RPK203" s="38"/>
      <c r="RPL203" s="38"/>
      <c r="RPM203" s="38"/>
      <c r="RPN203" s="38"/>
      <c r="RPO203" s="38"/>
      <c r="RPP203" s="38"/>
      <c r="RPQ203" s="38"/>
      <c r="RPR203" s="38"/>
      <c r="RPS203" s="38"/>
      <c r="RPT203" s="38"/>
      <c r="RPU203" s="38"/>
      <c r="RPV203" s="38"/>
      <c r="RPW203" s="38"/>
      <c r="RPX203" s="38"/>
      <c r="RPY203" s="38"/>
      <c r="RPZ203" s="38"/>
      <c r="RQA203" s="38"/>
      <c r="RQB203" s="38"/>
      <c r="RQC203" s="38"/>
      <c r="RQD203" s="38"/>
      <c r="RQE203" s="38"/>
      <c r="RQF203" s="38"/>
      <c r="RQG203" s="38"/>
      <c r="RQH203" s="38"/>
      <c r="RQI203" s="38"/>
      <c r="RQJ203" s="38"/>
      <c r="RQK203" s="38"/>
      <c r="RQL203" s="38"/>
      <c r="RQM203" s="38"/>
      <c r="RQN203" s="38"/>
      <c r="RQO203" s="38"/>
      <c r="RQP203" s="38"/>
      <c r="RQQ203" s="38"/>
      <c r="RQR203" s="38"/>
      <c r="RQS203" s="38"/>
      <c r="RQT203" s="38"/>
      <c r="RQU203" s="38"/>
      <c r="RQV203" s="38"/>
      <c r="RQW203" s="38"/>
      <c r="RQX203" s="38"/>
      <c r="RQY203" s="38"/>
      <c r="RQZ203" s="38"/>
      <c r="RRA203" s="38"/>
      <c r="RRB203" s="38"/>
      <c r="RRC203" s="38"/>
      <c r="RRD203" s="38"/>
      <c r="RRE203" s="38"/>
      <c r="RRF203" s="38"/>
      <c r="RRG203" s="38"/>
      <c r="RRH203" s="38"/>
      <c r="RRI203" s="38"/>
      <c r="RRJ203" s="38"/>
      <c r="RRK203" s="38"/>
      <c r="RRL203" s="38"/>
      <c r="RRM203" s="38"/>
      <c r="RRN203" s="38"/>
      <c r="RRO203" s="38"/>
      <c r="RRP203" s="38"/>
      <c r="RRQ203" s="38"/>
      <c r="RRR203" s="38"/>
      <c r="RRS203" s="38"/>
      <c r="RRT203" s="38"/>
      <c r="RRU203" s="38"/>
      <c r="RRV203" s="38"/>
      <c r="RRW203" s="38"/>
      <c r="RRX203" s="38"/>
      <c r="RRY203" s="38"/>
      <c r="RRZ203" s="38"/>
      <c r="RSA203" s="38"/>
      <c r="RSB203" s="38"/>
      <c r="RSC203" s="38"/>
      <c r="RSD203" s="38"/>
      <c r="RSE203" s="38"/>
      <c r="RSF203" s="38"/>
      <c r="RSG203" s="38"/>
      <c r="RSH203" s="38"/>
      <c r="RSI203" s="38"/>
      <c r="RSJ203" s="38"/>
      <c r="RSK203" s="38"/>
      <c r="RSL203" s="38"/>
      <c r="RSM203" s="38"/>
      <c r="RSN203" s="38"/>
      <c r="RSO203" s="38"/>
      <c r="RSP203" s="38"/>
      <c r="RSQ203" s="38"/>
      <c r="RSR203" s="38"/>
      <c r="RSS203" s="38"/>
      <c r="RST203" s="38"/>
      <c r="RSU203" s="38"/>
      <c r="RSV203" s="38"/>
      <c r="RSW203" s="38"/>
      <c r="RSX203" s="38"/>
      <c r="RSY203" s="38"/>
      <c r="RSZ203" s="38"/>
      <c r="RTA203" s="38"/>
      <c r="RTB203" s="38"/>
      <c r="RTC203" s="38"/>
      <c r="RTD203" s="38"/>
      <c r="RTE203" s="38"/>
      <c r="RTF203" s="38"/>
      <c r="RTG203" s="38"/>
      <c r="RTH203" s="38"/>
      <c r="RTI203" s="38"/>
      <c r="RTJ203" s="38"/>
      <c r="RTK203" s="38"/>
      <c r="RTL203" s="38"/>
      <c r="RTM203" s="38"/>
      <c r="RTN203" s="38"/>
      <c r="RTO203" s="38"/>
      <c r="RTP203" s="38"/>
      <c r="RTQ203" s="38"/>
      <c r="RTR203" s="38"/>
      <c r="RTS203" s="38"/>
      <c r="RTT203" s="38"/>
      <c r="RTU203" s="38"/>
      <c r="RTV203" s="38"/>
      <c r="RTW203" s="38"/>
      <c r="RTX203" s="38"/>
      <c r="RTY203" s="38"/>
      <c r="RTZ203" s="38"/>
      <c r="RUA203" s="38"/>
      <c r="RUB203" s="38"/>
      <c r="RUC203" s="38"/>
      <c r="RUD203" s="38"/>
      <c r="RUE203" s="38"/>
      <c r="RUF203" s="38"/>
      <c r="RUG203" s="38"/>
      <c r="RUH203" s="38"/>
      <c r="RUI203" s="38"/>
      <c r="RUJ203" s="38"/>
      <c r="RUK203" s="38"/>
      <c r="RUL203" s="38"/>
      <c r="RUM203" s="38"/>
      <c r="RUN203" s="38"/>
      <c r="RUO203" s="38"/>
      <c r="RUP203" s="38"/>
      <c r="RUQ203" s="38"/>
      <c r="RUR203" s="38"/>
      <c r="RUS203" s="38"/>
      <c r="RUT203" s="38"/>
      <c r="RUU203" s="38"/>
      <c r="RUV203" s="38"/>
      <c r="RUW203" s="38"/>
      <c r="RUX203" s="38"/>
      <c r="RUY203" s="38"/>
      <c r="RUZ203" s="38"/>
      <c r="RVA203" s="38"/>
      <c r="RVB203" s="38"/>
      <c r="RVC203" s="38"/>
      <c r="RVD203" s="38"/>
      <c r="RVE203" s="38"/>
      <c r="RVF203" s="38"/>
      <c r="RVG203" s="38"/>
      <c r="RVH203" s="38"/>
      <c r="RVI203" s="38"/>
      <c r="RVJ203" s="38"/>
      <c r="RVK203" s="38"/>
      <c r="RVL203" s="38"/>
      <c r="RVM203" s="38"/>
      <c r="RVN203" s="38"/>
      <c r="RVO203" s="38"/>
      <c r="RVP203" s="38"/>
      <c r="RVQ203" s="38"/>
      <c r="RVR203" s="38"/>
      <c r="RVS203" s="38"/>
      <c r="RVT203" s="38"/>
      <c r="RVU203" s="38"/>
      <c r="RVV203" s="38"/>
      <c r="RVW203" s="38"/>
      <c r="RVX203" s="38"/>
      <c r="RVY203" s="38"/>
      <c r="RVZ203" s="38"/>
      <c r="RWA203" s="38"/>
      <c r="RWB203" s="38"/>
      <c r="RWC203" s="38"/>
      <c r="RWD203" s="38"/>
      <c r="RWE203" s="38"/>
      <c r="RWF203" s="38"/>
      <c r="RWG203" s="38"/>
      <c r="RWH203" s="38"/>
      <c r="RWI203" s="38"/>
      <c r="RWJ203" s="38"/>
      <c r="RWK203" s="38"/>
      <c r="RWL203" s="38"/>
      <c r="RWM203" s="38"/>
      <c r="RWN203" s="38"/>
      <c r="RWO203" s="38"/>
      <c r="RWP203" s="38"/>
      <c r="RWQ203" s="38"/>
      <c r="RWR203" s="38"/>
      <c r="RWS203" s="38"/>
      <c r="RWT203" s="38"/>
      <c r="RWU203" s="38"/>
      <c r="RWV203" s="38"/>
      <c r="RWW203" s="38"/>
      <c r="RWX203" s="38"/>
      <c r="RWY203" s="38"/>
      <c r="RWZ203" s="38"/>
      <c r="RXA203" s="38"/>
      <c r="RXB203" s="38"/>
      <c r="RXC203" s="38"/>
      <c r="RXD203" s="38"/>
      <c r="RXE203" s="38"/>
      <c r="RXF203" s="38"/>
      <c r="RXG203" s="38"/>
      <c r="RXH203" s="38"/>
      <c r="RXI203" s="38"/>
      <c r="RXJ203" s="38"/>
      <c r="RXK203" s="38"/>
      <c r="RXL203" s="38"/>
      <c r="RXM203" s="38"/>
      <c r="RXN203" s="38"/>
      <c r="RXO203" s="38"/>
      <c r="RXP203" s="38"/>
      <c r="RXQ203" s="38"/>
      <c r="RXR203" s="38"/>
      <c r="RXS203" s="38"/>
      <c r="RXT203" s="38"/>
      <c r="RXU203" s="38"/>
      <c r="RXV203" s="38"/>
      <c r="RXW203" s="38"/>
      <c r="RXX203" s="38"/>
      <c r="RXY203" s="38"/>
      <c r="RXZ203" s="38"/>
      <c r="RYA203" s="38"/>
      <c r="RYB203" s="38"/>
      <c r="RYC203" s="38"/>
      <c r="RYD203" s="38"/>
      <c r="RYE203" s="38"/>
      <c r="RYF203" s="38"/>
      <c r="RYG203" s="38"/>
      <c r="RYH203" s="38"/>
      <c r="RYI203" s="38"/>
      <c r="RYJ203" s="38"/>
      <c r="RYK203" s="38"/>
      <c r="RYL203" s="38"/>
      <c r="RYM203" s="38"/>
      <c r="RYN203" s="38"/>
      <c r="RYO203" s="38"/>
      <c r="RYP203" s="38"/>
      <c r="RYQ203" s="38"/>
      <c r="RYR203" s="38"/>
      <c r="RYS203" s="38"/>
      <c r="RYT203" s="38"/>
      <c r="RYU203" s="38"/>
      <c r="RYV203" s="38"/>
      <c r="RYW203" s="38"/>
      <c r="RYX203" s="38"/>
      <c r="RYY203" s="38"/>
      <c r="RYZ203" s="38"/>
      <c r="RZA203" s="38"/>
      <c r="RZB203" s="38"/>
      <c r="RZC203" s="38"/>
      <c r="RZD203" s="38"/>
      <c r="RZE203" s="38"/>
      <c r="RZF203" s="38"/>
      <c r="RZG203" s="38"/>
      <c r="RZH203" s="38"/>
      <c r="RZI203" s="38"/>
      <c r="RZJ203" s="38"/>
      <c r="RZK203" s="38"/>
      <c r="RZL203" s="38"/>
      <c r="RZM203" s="38"/>
      <c r="RZN203" s="38"/>
      <c r="RZO203" s="38"/>
      <c r="RZP203" s="38"/>
      <c r="RZQ203" s="38"/>
      <c r="RZR203" s="38"/>
      <c r="RZS203" s="38"/>
      <c r="RZT203" s="38"/>
      <c r="RZU203" s="38"/>
      <c r="RZV203" s="38"/>
      <c r="RZW203" s="38"/>
      <c r="RZX203" s="38"/>
      <c r="RZY203" s="38"/>
      <c r="RZZ203" s="38"/>
      <c r="SAA203" s="38"/>
      <c r="SAB203" s="38"/>
      <c r="SAC203" s="38"/>
      <c r="SAD203" s="38"/>
      <c r="SAE203" s="38"/>
      <c r="SAF203" s="38"/>
      <c r="SAG203" s="38"/>
      <c r="SAH203" s="38"/>
      <c r="SAI203" s="38"/>
      <c r="SAJ203" s="38"/>
      <c r="SAK203" s="38"/>
      <c r="SAL203" s="38"/>
      <c r="SAM203" s="38"/>
      <c r="SAN203" s="38"/>
      <c r="SAO203" s="38"/>
      <c r="SAP203" s="38"/>
      <c r="SAQ203" s="38"/>
      <c r="SAR203" s="38"/>
      <c r="SAS203" s="38"/>
      <c r="SAT203" s="38"/>
      <c r="SAU203" s="38"/>
      <c r="SAV203" s="38"/>
      <c r="SAW203" s="38"/>
      <c r="SAX203" s="38"/>
      <c r="SAY203" s="38"/>
      <c r="SAZ203" s="38"/>
      <c r="SBA203" s="38"/>
      <c r="SBB203" s="38"/>
      <c r="SBC203" s="38"/>
      <c r="SBD203" s="38"/>
      <c r="SBE203" s="38"/>
      <c r="SBF203" s="38"/>
      <c r="SBG203" s="38"/>
      <c r="SBH203" s="38"/>
      <c r="SBI203" s="38"/>
      <c r="SBJ203" s="38"/>
      <c r="SBK203" s="38"/>
      <c r="SBL203" s="38"/>
      <c r="SBM203" s="38"/>
      <c r="SBN203" s="38"/>
      <c r="SBO203" s="38"/>
      <c r="SBP203" s="38"/>
      <c r="SBQ203" s="38"/>
      <c r="SBR203" s="38"/>
      <c r="SBS203" s="38"/>
      <c r="SBT203" s="38"/>
      <c r="SBU203" s="38"/>
      <c r="SBV203" s="38"/>
      <c r="SBW203" s="38"/>
      <c r="SBX203" s="38"/>
      <c r="SBY203" s="38"/>
      <c r="SBZ203" s="38"/>
      <c r="SCA203" s="38"/>
      <c r="SCB203" s="38"/>
      <c r="SCC203" s="38"/>
      <c r="SCD203" s="38"/>
      <c r="SCE203" s="38"/>
      <c r="SCF203" s="38"/>
      <c r="SCG203" s="38"/>
      <c r="SCH203" s="38"/>
      <c r="SCI203" s="38"/>
      <c r="SCJ203" s="38"/>
      <c r="SCK203" s="38"/>
      <c r="SCL203" s="38"/>
      <c r="SCM203" s="38"/>
      <c r="SCN203" s="38"/>
      <c r="SCO203" s="38"/>
      <c r="SCP203" s="38"/>
      <c r="SCQ203" s="38"/>
      <c r="SCR203" s="38"/>
      <c r="SCS203" s="38"/>
      <c r="SCT203" s="38"/>
      <c r="SCU203" s="38"/>
      <c r="SCV203" s="38"/>
      <c r="SCW203" s="38"/>
      <c r="SCX203" s="38"/>
      <c r="SCY203" s="38"/>
      <c r="SCZ203" s="38"/>
      <c r="SDA203" s="38"/>
      <c r="SDB203" s="38"/>
      <c r="SDC203" s="38"/>
      <c r="SDD203" s="38"/>
      <c r="SDE203" s="38"/>
      <c r="SDF203" s="38"/>
      <c r="SDG203" s="38"/>
      <c r="SDH203" s="38"/>
      <c r="SDI203" s="38"/>
      <c r="SDJ203" s="38"/>
      <c r="SDK203" s="38"/>
      <c r="SDL203" s="38"/>
      <c r="SDM203" s="38"/>
      <c r="SDN203" s="38"/>
      <c r="SDO203" s="38"/>
      <c r="SDP203" s="38"/>
      <c r="SDQ203" s="38"/>
      <c r="SDR203" s="38"/>
      <c r="SDS203" s="38"/>
      <c r="SDT203" s="38"/>
      <c r="SDU203" s="38"/>
      <c r="SDV203" s="38"/>
      <c r="SDW203" s="38"/>
      <c r="SDX203" s="38"/>
      <c r="SDY203" s="38"/>
      <c r="SDZ203" s="38"/>
      <c r="SEA203" s="38"/>
      <c r="SEB203" s="38"/>
      <c r="SEC203" s="38"/>
      <c r="SED203" s="38"/>
      <c r="SEE203" s="38"/>
      <c r="SEF203" s="38"/>
      <c r="SEG203" s="38"/>
      <c r="SEH203" s="38"/>
      <c r="SEI203" s="38"/>
      <c r="SEJ203" s="38"/>
      <c r="SEK203" s="38"/>
      <c r="SEL203" s="38"/>
      <c r="SEM203" s="38"/>
      <c r="SEN203" s="38"/>
      <c r="SEO203" s="38"/>
      <c r="SEP203" s="38"/>
      <c r="SEQ203" s="38"/>
      <c r="SER203" s="38"/>
      <c r="SES203" s="38"/>
      <c r="SET203" s="38"/>
      <c r="SEU203" s="38"/>
      <c r="SEV203" s="38"/>
      <c r="SEW203" s="38"/>
      <c r="SEX203" s="38"/>
      <c r="SEY203" s="38"/>
      <c r="SEZ203" s="38"/>
      <c r="SFA203" s="38"/>
      <c r="SFB203" s="38"/>
      <c r="SFC203" s="38"/>
      <c r="SFD203" s="38"/>
      <c r="SFE203" s="38"/>
      <c r="SFF203" s="38"/>
      <c r="SFG203" s="38"/>
      <c r="SFH203" s="38"/>
      <c r="SFI203" s="38"/>
      <c r="SFJ203" s="38"/>
      <c r="SFK203" s="38"/>
      <c r="SFL203" s="38"/>
      <c r="SFM203" s="38"/>
      <c r="SFN203" s="38"/>
      <c r="SFO203" s="38"/>
      <c r="SFP203" s="38"/>
      <c r="SFQ203" s="38"/>
      <c r="SFR203" s="38"/>
      <c r="SFS203" s="38"/>
      <c r="SFT203" s="38"/>
      <c r="SFU203" s="38"/>
      <c r="SFV203" s="38"/>
      <c r="SFW203" s="38"/>
      <c r="SFX203" s="38"/>
      <c r="SFY203" s="38"/>
      <c r="SFZ203" s="38"/>
      <c r="SGA203" s="38"/>
      <c r="SGB203" s="38"/>
      <c r="SGC203" s="38"/>
      <c r="SGD203" s="38"/>
      <c r="SGE203" s="38"/>
      <c r="SGF203" s="38"/>
      <c r="SGG203" s="38"/>
      <c r="SGH203" s="38"/>
      <c r="SGI203" s="38"/>
      <c r="SGJ203" s="38"/>
      <c r="SGK203" s="38"/>
      <c r="SGL203" s="38"/>
      <c r="SGM203" s="38"/>
      <c r="SGN203" s="38"/>
      <c r="SGO203" s="38"/>
      <c r="SGP203" s="38"/>
      <c r="SGQ203" s="38"/>
      <c r="SGR203" s="38"/>
      <c r="SGS203" s="38"/>
      <c r="SGT203" s="38"/>
      <c r="SGU203" s="38"/>
      <c r="SGV203" s="38"/>
      <c r="SGW203" s="38"/>
      <c r="SGX203" s="38"/>
      <c r="SGY203" s="38"/>
      <c r="SGZ203" s="38"/>
      <c r="SHA203" s="38"/>
      <c r="SHB203" s="38"/>
      <c r="SHC203" s="38"/>
      <c r="SHD203" s="38"/>
      <c r="SHE203" s="38"/>
      <c r="SHF203" s="38"/>
      <c r="SHG203" s="38"/>
      <c r="SHH203" s="38"/>
      <c r="SHI203" s="38"/>
      <c r="SHJ203" s="38"/>
      <c r="SHK203" s="38"/>
      <c r="SHL203" s="38"/>
      <c r="SHM203" s="38"/>
      <c r="SHN203" s="38"/>
      <c r="SHO203" s="38"/>
      <c r="SHP203" s="38"/>
      <c r="SHQ203" s="38"/>
      <c r="SHR203" s="38"/>
      <c r="SHS203" s="38"/>
      <c r="SHT203" s="38"/>
      <c r="SHU203" s="38"/>
      <c r="SHV203" s="38"/>
      <c r="SHW203" s="38"/>
      <c r="SHX203" s="38"/>
      <c r="SHY203" s="38"/>
      <c r="SHZ203" s="38"/>
      <c r="SIA203" s="38"/>
      <c r="SIB203" s="38"/>
      <c r="SIC203" s="38"/>
      <c r="SID203" s="38"/>
      <c r="SIE203" s="38"/>
      <c r="SIF203" s="38"/>
      <c r="SIG203" s="38"/>
      <c r="SIH203" s="38"/>
      <c r="SII203" s="38"/>
      <c r="SIJ203" s="38"/>
      <c r="SIK203" s="38"/>
      <c r="SIL203" s="38"/>
      <c r="SIM203" s="38"/>
      <c r="SIN203" s="38"/>
      <c r="SIO203" s="38"/>
      <c r="SIP203" s="38"/>
      <c r="SIQ203" s="38"/>
      <c r="SIR203" s="38"/>
      <c r="SIS203" s="38"/>
      <c r="SIT203" s="38"/>
      <c r="SIU203" s="38"/>
      <c r="SIV203" s="38"/>
      <c r="SIW203" s="38"/>
      <c r="SIX203" s="38"/>
      <c r="SIY203" s="38"/>
      <c r="SIZ203" s="38"/>
      <c r="SJA203" s="38"/>
      <c r="SJB203" s="38"/>
      <c r="SJC203" s="38"/>
      <c r="SJD203" s="38"/>
      <c r="SJE203" s="38"/>
      <c r="SJF203" s="38"/>
      <c r="SJG203" s="38"/>
      <c r="SJH203" s="38"/>
      <c r="SJI203" s="38"/>
      <c r="SJJ203" s="38"/>
      <c r="SJK203" s="38"/>
      <c r="SJL203" s="38"/>
      <c r="SJM203" s="38"/>
      <c r="SJN203" s="38"/>
      <c r="SJO203" s="38"/>
      <c r="SJP203" s="38"/>
      <c r="SJQ203" s="38"/>
      <c r="SJR203" s="38"/>
      <c r="SJS203" s="38"/>
      <c r="SJT203" s="38"/>
      <c r="SJU203" s="38"/>
      <c r="SJV203" s="38"/>
      <c r="SJW203" s="38"/>
      <c r="SJX203" s="38"/>
      <c r="SJY203" s="38"/>
      <c r="SJZ203" s="38"/>
      <c r="SKA203" s="38"/>
      <c r="SKB203" s="38"/>
      <c r="SKC203" s="38"/>
      <c r="SKD203" s="38"/>
      <c r="SKE203" s="38"/>
      <c r="SKF203" s="38"/>
      <c r="SKG203" s="38"/>
      <c r="SKH203" s="38"/>
      <c r="SKI203" s="38"/>
      <c r="SKJ203" s="38"/>
      <c r="SKK203" s="38"/>
      <c r="SKL203" s="38"/>
      <c r="SKM203" s="38"/>
      <c r="SKN203" s="38"/>
      <c r="SKO203" s="38"/>
      <c r="SKP203" s="38"/>
      <c r="SKQ203" s="38"/>
      <c r="SKR203" s="38"/>
      <c r="SKS203" s="38"/>
      <c r="SKT203" s="38"/>
      <c r="SKU203" s="38"/>
      <c r="SKV203" s="38"/>
      <c r="SKW203" s="38"/>
      <c r="SKX203" s="38"/>
      <c r="SKY203" s="38"/>
      <c r="SKZ203" s="38"/>
      <c r="SLA203" s="38"/>
      <c r="SLB203" s="38"/>
      <c r="SLC203" s="38"/>
      <c r="SLD203" s="38"/>
      <c r="SLE203" s="38"/>
      <c r="SLF203" s="38"/>
      <c r="SLG203" s="38"/>
      <c r="SLH203" s="38"/>
      <c r="SLI203" s="38"/>
      <c r="SLJ203" s="38"/>
      <c r="SLK203" s="38"/>
      <c r="SLL203" s="38"/>
      <c r="SLM203" s="38"/>
      <c r="SLN203" s="38"/>
      <c r="SLO203" s="38"/>
      <c r="SLP203" s="38"/>
      <c r="SLQ203" s="38"/>
      <c r="SLR203" s="38"/>
      <c r="SLS203" s="38"/>
      <c r="SLT203" s="38"/>
      <c r="SLU203" s="38"/>
      <c r="SLV203" s="38"/>
      <c r="SLW203" s="38"/>
      <c r="SLX203" s="38"/>
      <c r="SLY203" s="38"/>
      <c r="SLZ203" s="38"/>
      <c r="SMA203" s="38"/>
      <c r="SMB203" s="38"/>
      <c r="SMC203" s="38"/>
      <c r="SMD203" s="38"/>
      <c r="SME203" s="38"/>
      <c r="SMF203" s="38"/>
      <c r="SMG203" s="38"/>
      <c r="SMH203" s="38"/>
      <c r="SMI203" s="38"/>
      <c r="SMJ203" s="38"/>
      <c r="SMK203" s="38"/>
      <c r="SML203" s="38"/>
      <c r="SMM203" s="38"/>
      <c r="SMN203" s="38"/>
      <c r="SMO203" s="38"/>
      <c r="SMP203" s="38"/>
      <c r="SMQ203" s="38"/>
      <c r="SMR203" s="38"/>
      <c r="SMS203" s="38"/>
      <c r="SMT203" s="38"/>
      <c r="SMU203" s="38"/>
      <c r="SMV203" s="38"/>
      <c r="SMW203" s="38"/>
      <c r="SMX203" s="38"/>
      <c r="SMY203" s="38"/>
      <c r="SMZ203" s="38"/>
      <c r="SNA203" s="38"/>
      <c r="SNB203" s="38"/>
      <c r="SNC203" s="38"/>
      <c r="SND203" s="38"/>
      <c r="SNE203" s="38"/>
      <c r="SNF203" s="38"/>
      <c r="SNG203" s="38"/>
      <c r="SNH203" s="38"/>
      <c r="SNI203" s="38"/>
      <c r="SNJ203" s="38"/>
      <c r="SNK203" s="38"/>
      <c r="SNL203" s="38"/>
      <c r="SNM203" s="38"/>
      <c r="SNN203" s="38"/>
      <c r="SNO203" s="38"/>
      <c r="SNP203" s="38"/>
      <c r="SNQ203" s="38"/>
      <c r="SNR203" s="38"/>
      <c r="SNS203" s="38"/>
      <c r="SNT203" s="38"/>
      <c r="SNU203" s="38"/>
      <c r="SNV203" s="38"/>
      <c r="SNW203" s="38"/>
      <c r="SNX203" s="38"/>
      <c r="SNY203" s="38"/>
      <c r="SNZ203" s="38"/>
      <c r="SOA203" s="38"/>
      <c r="SOB203" s="38"/>
      <c r="SOC203" s="38"/>
      <c r="SOD203" s="38"/>
      <c r="SOE203" s="38"/>
      <c r="SOF203" s="38"/>
      <c r="SOG203" s="38"/>
      <c r="SOH203" s="38"/>
      <c r="SOI203" s="38"/>
      <c r="SOJ203" s="38"/>
      <c r="SOK203" s="38"/>
      <c r="SOL203" s="38"/>
      <c r="SOM203" s="38"/>
      <c r="SON203" s="38"/>
      <c r="SOO203" s="38"/>
      <c r="SOP203" s="38"/>
      <c r="SOQ203" s="38"/>
      <c r="SOR203" s="38"/>
      <c r="SOS203" s="38"/>
      <c r="SOT203" s="38"/>
      <c r="SOU203" s="38"/>
      <c r="SOV203" s="38"/>
      <c r="SOW203" s="38"/>
      <c r="SOX203" s="38"/>
      <c r="SOY203" s="38"/>
      <c r="SOZ203" s="38"/>
      <c r="SPA203" s="38"/>
      <c r="SPB203" s="38"/>
      <c r="SPC203" s="38"/>
      <c r="SPD203" s="38"/>
      <c r="SPE203" s="38"/>
      <c r="SPF203" s="38"/>
      <c r="SPG203" s="38"/>
      <c r="SPH203" s="38"/>
      <c r="SPI203" s="38"/>
      <c r="SPJ203" s="38"/>
      <c r="SPK203" s="38"/>
      <c r="SPL203" s="38"/>
      <c r="SPM203" s="38"/>
      <c r="SPN203" s="38"/>
      <c r="SPO203" s="38"/>
      <c r="SPP203" s="38"/>
      <c r="SPQ203" s="38"/>
      <c r="SPR203" s="38"/>
      <c r="SPS203" s="38"/>
      <c r="SPT203" s="38"/>
      <c r="SPU203" s="38"/>
      <c r="SPV203" s="38"/>
      <c r="SPW203" s="38"/>
      <c r="SPX203" s="38"/>
      <c r="SPY203" s="38"/>
      <c r="SPZ203" s="38"/>
      <c r="SQA203" s="38"/>
      <c r="SQB203" s="38"/>
      <c r="SQC203" s="38"/>
      <c r="SQD203" s="38"/>
      <c r="SQE203" s="38"/>
      <c r="SQF203" s="38"/>
      <c r="SQG203" s="38"/>
      <c r="SQH203" s="38"/>
      <c r="SQI203" s="38"/>
      <c r="SQJ203" s="38"/>
      <c r="SQK203" s="38"/>
      <c r="SQL203" s="38"/>
      <c r="SQM203" s="38"/>
      <c r="SQN203" s="38"/>
      <c r="SQO203" s="38"/>
      <c r="SQP203" s="38"/>
      <c r="SQQ203" s="38"/>
      <c r="SQR203" s="38"/>
      <c r="SQS203" s="38"/>
      <c r="SQT203" s="38"/>
      <c r="SQU203" s="38"/>
      <c r="SQV203" s="38"/>
      <c r="SQW203" s="38"/>
      <c r="SQX203" s="38"/>
      <c r="SQY203" s="38"/>
      <c r="SQZ203" s="38"/>
      <c r="SRA203" s="38"/>
      <c r="SRB203" s="38"/>
      <c r="SRC203" s="38"/>
      <c r="SRD203" s="38"/>
      <c r="SRE203" s="38"/>
      <c r="SRF203" s="38"/>
      <c r="SRG203" s="38"/>
      <c r="SRH203" s="38"/>
      <c r="SRI203" s="38"/>
      <c r="SRJ203" s="38"/>
      <c r="SRK203" s="38"/>
      <c r="SRL203" s="38"/>
      <c r="SRM203" s="38"/>
      <c r="SRN203" s="38"/>
      <c r="SRO203" s="38"/>
      <c r="SRP203" s="38"/>
      <c r="SRQ203" s="38"/>
      <c r="SRR203" s="38"/>
      <c r="SRS203" s="38"/>
      <c r="SRT203" s="38"/>
      <c r="SRU203" s="38"/>
      <c r="SRV203" s="38"/>
      <c r="SRW203" s="38"/>
      <c r="SRX203" s="38"/>
      <c r="SRY203" s="38"/>
      <c r="SRZ203" s="38"/>
      <c r="SSA203" s="38"/>
      <c r="SSB203" s="38"/>
      <c r="SSC203" s="38"/>
      <c r="SSD203" s="38"/>
      <c r="SSE203" s="38"/>
      <c r="SSF203" s="38"/>
      <c r="SSG203" s="38"/>
      <c r="SSH203" s="38"/>
      <c r="SSI203" s="38"/>
      <c r="SSJ203" s="38"/>
      <c r="SSK203" s="38"/>
      <c r="SSL203" s="38"/>
      <c r="SSM203" s="38"/>
      <c r="SSN203" s="38"/>
      <c r="SSO203" s="38"/>
      <c r="SSP203" s="38"/>
      <c r="SSQ203" s="38"/>
      <c r="SSR203" s="38"/>
      <c r="SSS203" s="38"/>
      <c r="SST203" s="38"/>
      <c r="SSU203" s="38"/>
      <c r="SSV203" s="38"/>
      <c r="SSW203" s="38"/>
      <c r="SSX203" s="38"/>
      <c r="SSY203" s="38"/>
      <c r="SSZ203" s="38"/>
      <c r="STA203" s="38"/>
      <c r="STB203" s="38"/>
      <c r="STC203" s="38"/>
      <c r="STD203" s="38"/>
      <c r="STE203" s="38"/>
      <c r="STF203" s="38"/>
      <c r="STG203" s="38"/>
      <c r="STH203" s="38"/>
      <c r="STI203" s="38"/>
      <c r="STJ203" s="38"/>
      <c r="STK203" s="38"/>
      <c r="STL203" s="38"/>
      <c r="STM203" s="38"/>
      <c r="STN203" s="38"/>
      <c r="STO203" s="38"/>
      <c r="STP203" s="38"/>
      <c r="STQ203" s="38"/>
      <c r="STR203" s="38"/>
      <c r="STS203" s="38"/>
      <c r="STT203" s="38"/>
      <c r="STU203" s="38"/>
      <c r="STV203" s="38"/>
      <c r="STW203" s="38"/>
      <c r="STX203" s="38"/>
      <c r="STY203" s="38"/>
      <c r="STZ203" s="38"/>
      <c r="SUA203" s="38"/>
      <c r="SUB203" s="38"/>
      <c r="SUC203" s="38"/>
      <c r="SUD203" s="38"/>
      <c r="SUE203" s="38"/>
      <c r="SUF203" s="38"/>
      <c r="SUG203" s="38"/>
      <c r="SUH203" s="38"/>
      <c r="SUI203" s="38"/>
      <c r="SUJ203" s="38"/>
      <c r="SUK203" s="38"/>
      <c r="SUL203" s="38"/>
      <c r="SUM203" s="38"/>
      <c r="SUN203" s="38"/>
      <c r="SUO203" s="38"/>
      <c r="SUP203" s="38"/>
      <c r="SUQ203" s="38"/>
      <c r="SUR203" s="38"/>
      <c r="SUS203" s="38"/>
      <c r="SUT203" s="38"/>
      <c r="SUU203" s="38"/>
      <c r="SUV203" s="38"/>
      <c r="SUW203" s="38"/>
      <c r="SUX203" s="38"/>
      <c r="SUY203" s="38"/>
      <c r="SUZ203" s="38"/>
      <c r="SVA203" s="38"/>
      <c r="SVB203" s="38"/>
      <c r="SVC203" s="38"/>
      <c r="SVD203" s="38"/>
      <c r="SVE203" s="38"/>
      <c r="SVF203" s="38"/>
      <c r="SVG203" s="38"/>
      <c r="SVH203" s="38"/>
      <c r="SVI203" s="38"/>
      <c r="SVJ203" s="38"/>
      <c r="SVK203" s="38"/>
      <c r="SVL203" s="38"/>
      <c r="SVM203" s="38"/>
      <c r="SVN203" s="38"/>
      <c r="SVO203" s="38"/>
      <c r="SVP203" s="38"/>
      <c r="SVQ203" s="38"/>
      <c r="SVR203" s="38"/>
      <c r="SVS203" s="38"/>
      <c r="SVT203" s="38"/>
      <c r="SVU203" s="38"/>
      <c r="SVV203" s="38"/>
      <c r="SVW203" s="38"/>
      <c r="SVX203" s="38"/>
      <c r="SVY203" s="38"/>
      <c r="SVZ203" s="38"/>
      <c r="SWA203" s="38"/>
      <c r="SWB203" s="38"/>
      <c r="SWC203" s="38"/>
      <c r="SWD203" s="38"/>
      <c r="SWE203" s="38"/>
      <c r="SWF203" s="38"/>
      <c r="SWG203" s="38"/>
      <c r="SWH203" s="38"/>
      <c r="SWI203" s="38"/>
      <c r="SWJ203" s="38"/>
      <c r="SWK203" s="38"/>
      <c r="SWL203" s="38"/>
      <c r="SWM203" s="38"/>
      <c r="SWN203" s="38"/>
      <c r="SWO203" s="38"/>
      <c r="SWP203" s="38"/>
      <c r="SWQ203" s="38"/>
      <c r="SWR203" s="38"/>
      <c r="SWS203" s="38"/>
      <c r="SWT203" s="38"/>
      <c r="SWU203" s="38"/>
      <c r="SWV203" s="38"/>
      <c r="SWW203" s="38"/>
      <c r="SWX203" s="38"/>
      <c r="SWY203" s="38"/>
      <c r="SWZ203" s="38"/>
      <c r="SXA203" s="38"/>
      <c r="SXB203" s="38"/>
      <c r="SXC203" s="38"/>
      <c r="SXD203" s="38"/>
      <c r="SXE203" s="38"/>
      <c r="SXF203" s="38"/>
      <c r="SXG203" s="38"/>
      <c r="SXH203" s="38"/>
      <c r="SXI203" s="38"/>
      <c r="SXJ203" s="38"/>
      <c r="SXK203" s="38"/>
      <c r="SXL203" s="38"/>
      <c r="SXM203" s="38"/>
      <c r="SXN203" s="38"/>
      <c r="SXO203" s="38"/>
      <c r="SXP203" s="38"/>
      <c r="SXQ203" s="38"/>
      <c r="SXR203" s="38"/>
      <c r="SXS203" s="38"/>
      <c r="SXT203" s="38"/>
      <c r="SXU203" s="38"/>
      <c r="SXV203" s="38"/>
      <c r="SXW203" s="38"/>
      <c r="SXX203" s="38"/>
      <c r="SXY203" s="38"/>
      <c r="SXZ203" s="38"/>
      <c r="SYA203" s="38"/>
      <c r="SYB203" s="38"/>
      <c r="SYC203" s="38"/>
      <c r="SYD203" s="38"/>
      <c r="SYE203" s="38"/>
      <c r="SYF203" s="38"/>
      <c r="SYG203" s="38"/>
      <c r="SYH203" s="38"/>
      <c r="SYI203" s="38"/>
      <c r="SYJ203" s="38"/>
      <c r="SYK203" s="38"/>
      <c r="SYL203" s="38"/>
      <c r="SYM203" s="38"/>
      <c r="SYN203" s="38"/>
      <c r="SYO203" s="38"/>
      <c r="SYP203" s="38"/>
      <c r="SYQ203" s="38"/>
      <c r="SYR203" s="38"/>
      <c r="SYS203" s="38"/>
      <c r="SYT203" s="38"/>
      <c r="SYU203" s="38"/>
      <c r="SYV203" s="38"/>
      <c r="SYW203" s="38"/>
      <c r="SYX203" s="38"/>
      <c r="SYY203" s="38"/>
      <c r="SYZ203" s="38"/>
      <c r="SZA203" s="38"/>
      <c r="SZB203" s="38"/>
      <c r="SZC203" s="38"/>
      <c r="SZD203" s="38"/>
      <c r="SZE203" s="38"/>
      <c r="SZF203" s="38"/>
      <c r="SZG203" s="38"/>
      <c r="SZH203" s="38"/>
      <c r="SZI203" s="38"/>
      <c r="SZJ203" s="38"/>
      <c r="SZK203" s="38"/>
      <c r="SZL203" s="38"/>
      <c r="SZM203" s="38"/>
      <c r="SZN203" s="38"/>
      <c r="SZO203" s="38"/>
      <c r="SZP203" s="38"/>
      <c r="SZQ203" s="38"/>
      <c r="SZR203" s="38"/>
      <c r="SZS203" s="38"/>
      <c r="SZT203" s="38"/>
      <c r="SZU203" s="38"/>
      <c r="SZV203" s="38"/>
      <c r="SZW203" s="38"/>
      <c r="SZX203" s="38"/>
      <c r="SZY203" s="38"/>
      <c r="SZZ203" s="38"/>
      <c r="TAA203" s="38"/>
      <c r="TAB203" s="38"/>
      <c r="TAC203" s="38"/>
      <c r="TAD203" s="38"/>
      <c r="TAE203" s="38"/>
      <c r="TAF203" s="38"/>
      <c r="TAG203" s="38"/>
      <c r="TAH203" s="38"/>
      <c r="TAI203" s="38"/>
      <c r="TAJ203" s="38"/>
      <c r="TAK203" s="38"/>
      <c r="TAL203" s="38"/>
      <c r="TAM203" s="38"/>
      <c r="TAN203" s="38"/>
      <c r="TAO203" s="38"/>
      <c r="TAP203" s="38"/>
      <c r="TAQ203" s="38"/>
      <c r="TAR203" s="38"/>
      <c r="TAS203" s="38"/>
      <c r="TAT203" s="38"/>
      <c r="TAU203" s="38"/>
      <c r="TAV203" s="38"/>
      <c r="TAW203" s="38"/>
      <c r="TAX203" s="38"/>
      <c r="TAY203" s="38"/>
      <c r="TAZ203" s="38"/>
      <c r="TBA203" s="38"/>
      <c r="TBB203" s="38"/>
      <c r="TBC203" s="38"/>
      <c r="TBD203" s="38"/>
      <c r="TBE203" s="38"/>
      <c r="TBF203" s="38"/>
      <c r="TBG203" s="38"/>
      <c r="TBH203" s="38"/>
      <c r="TBI203" s="38"/>
      <c r="TBJ203" s="38"/>
      <c r="TBK203" s="38"/>
      <c r="TBL203" s="38"/>
      <c r="TBM203" s="38"/>
      <c r="TBN203" s="38"/>
      <c r="TBO203" s="38"/>
      <c r="TBP203" s="38"/>
      <c r="TBQ203" s="38"/>
      <c r="TBR203" s="38"/>
      <c r="TBS203" s="38"/>
      <c r="TBT203" s="38"/>
      <c r="TBU203" s="38"/>
      <c r="TBV203" s="38"/>
      <c r="TBW203" s="38"/>
      <c r="TBX203" s="38"/>
      <c r="TBY203" s="38"/>
      <c r="TBZ203" s="38"/>
      <c r="TCA203" s="38"/>
      <c r="TCB203" s="38"/>
      <c r="TCC203" s="38"/>
      <c r="TCD203" s="38"/>
      <c r="TCE203" s="38"/>
      <c r="TCF203" s="38"/>
      <c r="TCG203" s="38"/>
      <c r="TCH203" s="38"/>
      <c r="TCI203" s="38"/>
      <c r="TCJ203" s="38"/>
      <c r="TCK203" s="38"/>
      <c r="TCL203" s="38"/>
      <c r="TCM203" s="38"/>
      <c r="TCN203" s="38"/>
      <c r="TCO203" s="38"/>
      <c r="TCP203" s="38"/>
      <c r="TCQ203" s="38"/>
      <c r="TCR203" s="38"/>
      <c r="TCS203" s="38"/>
      <c r="TCT203" s="38"/>
      <c r="TCU203" s="38"/>
      <c r="TCV203" s="38"/>
      <c r="TCW203" s="38"/>
      <c r="TCX203" s="38"/>
      <c r="TCY203" s="38"/>
      <c r="TCZ203" s="38"/>
      <c r="TDA203" s="38"/>
      <c r="TDB203" s="38"/>
      <c r="TDC203" s="38"/>
      <c r="TDD203" s="38"/>
      <c r="TDE203" s="38"/>
      <c r="TDF203" s="38"/>
      <c r="TDG203" s="38"/>
      <c r="TDH203" s="38"/>
      <c r="TDI203" s="38"/>
      <c r="TDJ203" s="38"/>
      <c r="TDK203" s="38"/>
      <c r="TDL203" s="38"/>
      <c r="TDM203" s="38"/>
      <c r="TDN203" s="38"/>
      <c r="TDO203" s="38"/>
      <c r="TDP203" s="38"/>
      <c r="TDQ203" s="38"/>
      <c r="TDR203" s="38"/>
      <c r="TDS203" s="38"/>
      <c r="TDT203" s="38"/>
      <c r="TDU203" s="38"/>
      <c r="TDV203" s="38"/>
      <c r="TDW203" s="38"/>
      <c r="TDX203" s="38"/>
      <c r="TDY203" s="38"/>
      <c r="TDZ203" s="38"/>
      <c r="TEA203" s="38"/>
      <c r="TEB203" s="38"/>
      <c r="TEC203" s="38"/>
      <c r="TED203" s="38"/>
      <c r="TEE203" s="38"/>
      <c r="TEF203" s="38"/>
      <c r="TEG203" s="38"/>
      <c r="TEH203" s="38"/>
      <c r="TEI203" s="38"/>
      <c r="TEJ203" s="38"/>
      <c r="TEK203" s="38"/>
      <c r="TEL203" s="38"/>
      <c r="TEM203" s="38"/>
      <c r="TEN203" s="38"/>
      <c r="TEO203" s="38"/>
      <c r="TEP203" s="38"/>
      <c r="TEQ203" s="38"/>
      <c r="TER203" s="38"/>
      <c r="TES203" s="38"/>
      <c r="TET203" s="38"/>
      <c r="TEU203" s="38"/>
      <c r="TEV203" s="38"/>
      <c r="TEW203" s="38"/>
      <c r="TEX203" s="38"/>
      <c r="TEY203" s="38"/>
      <c r="TEZ203" s="38"/>
      <c r="TFA203" s="38"/>
      <c r="TFB203" s="38"/>
      <c r="TFC203" s="38"/>
      <c r="TFD203" s="38"/>
      <c r="TFE203" s="38"/>
      <c r="TFF203" s="38"/>
      <c r="TFG203" s="38"/>
      <c r="TFH203" s="38"/>
      <c r="TFI203" s="38"/>
      <c r="TFJ203" s="38"/>
      <c r="TFK203" s="38"/>
      <c r="TFL203" s="38"/>
      <c r="TFM203" s="38"/>
      <c r="TFN203" s="38"/>
      <c r="TFO203" s="38"/>
      <c r="TFP203" s="38"/>
      <c r="TFQ203" s="38"/>
      <c r="TFR203" s="38"/>
      <c r="TFS203" s="38"/>
      <c r="TFT203" s="38"/>
      <c r="TFU203" s="38"/>
      <c r="TFV203" s="38"/>
      <c r="TFW203" s="38"/>
      <c r="TFX203" s="38"/>
      <c r="TFY203" s="38"/>
      <c r="TFZ203" s="38"/>
      <c r="TGA203" s="38"/>
      <c r="TGB203" s="38"/>
      <c r="TGC203" s="38"/>
      <c r="TGD203" s="38"/>
      <c r="TGE203" s="38"/>
      <c r="TGF203" s="38"/>
      <c r="TGG203" s="38"/>
      <c r="TGH203" s="38"/>
      <c r="TGI203" s="38"/>
      <c r="TGJ203" s="38"/>
      <c r="TGK203" s="38"/>
      <c r="TGL203" s="38"/>
      <c r="TGM203" s="38"/>
      <c r="TGN203" s="38"/>
      <c r="TGO203" s="38"/>
      <c r="TGP203" s="38"/>
      <c r="TGQ203" s="38"/>
      <c r="TGR203" s="38"/>
      <c r="TGS203" s="38"/>
      <c r="TGT203" s="38"/>
      <c r="TGU203" s="38"/>
      <c r="TGV203" s="38"/>
      <c r="TGW203" s="38"/>
      <c r="TGX203" s="38"/>
      <c r="TGY203" s="38"/>
      <c r="TGZ203" s="38"/>
      <c r="THA203" s="38"/>
      <c r="THB203" s="38"/>
      <c r="THC203" s="38"/>
      <c r="THD203" s="38"/>
      <c r="THE203" s="38"/>
      <c r="THF203" s="38"/>
      <c r="THG203" s="38"/>
      <c r="THH203" s="38"/>
      <c r="THI203" s="38"/>
      <c r="THJ203" s="38"/>
      <c r="THK203" s="38"/>
      <c r="THL203" s="38"/>
      <c r="THM203" s="38"/>
      <c r="THN203" s="38"/>
      <c r="THO203" s="38"/>
      <c r="THP203" s="38"/>
      <c r="THQ203" s="38"/>
      <c r="THR203" s="38"/>
      <c r="THS203" s="38"/>
      <c r="THT203" s="38"/>
      <c r="THU203" s="38"/>
      <c r="THV203" s="38"/>
      <c r="THW203" s="38"/>
      <c r="THX203" s="38"/>
      <c r="THY203" s="38"/>
      <c r="THZ203" s="38"/>
      <c r="TIA203" s="38"/>
      <c r="TIB203" s="38"/>
      <c r="TIC203" s="38"/>
      <c r="TID203" s="38"/>
      <c r="TIE203" s="38"/>
      <c r="TIF203" s="38"/>
      <c r="TIG203" s="38"/>
      <c r="TIH203" s="38"/>
      <c r="TII203" s="38"/>
      <c r="TIJ203" s="38"/>
      <c r="TIK203" s="38"/>
      <c r="TIL203" s="38"/>
      <c r="TIM203" s="38"/>
      <c r="TIN203" s="38"/>
      <c r="TIO203" s="38"/>
      <c r="TIP203" s="38"/>
      <c r="TIQ203" s="38"/>
      <c r="TIR203" s="38"/>
      <c r="TIS203" s="38"/>
      <c r="TIT203" s="38"/>
      <c r="TIU203" s="38"/>
      <c r="TIV203" s="38"/>
      <c r="TIW203" s="38"/>
      <c r="TIX203" s="38"/>
      <c r="TIY203" s="38"/>
      <c r="TIZ203" s="38"/>
      <c r="TJA203" s="38"/>
      <c r="TJB203" s="38"/>
      <c r="TJC203" s="38"/>
      <c r="TJD203" s="38"/>
      <c r="TJE203" s="38"/>
      <c r="TJF203" s="38"/>
      <c r="TJG203" s="38"/>
      <c r="TJH203" s="38"/>
      <c r="TJI203" s="38"/>
      <c r="TJJ203" s="38"/>
      <c r="TJK203" s="38"/>
      <c r="TJL203" s="38"/>
      <c r="TJM203" s="38"/>
      <c r="TJN203" s="38"/>
      <c r="TJO203" s="38"/>
      <c r="TJP203" s="38"/>
      <c r="TJQ203" s="38"/>
      <c r="TJR203" s="38"/>
      <c r="TJS203" s="38"/>
      <c r="TJT203" s="38"/>
      <c r="TJU203" s="38"/>
      <c r="TJV203" s="38"/>
      <c r="TJW203" s="38"/>
      <c r="TJX203" s="38"/>
      <c r="TJY203" s="38"/>
      <c r="TJZ203" s="38"/>
      <c r="TKA203" s="38"/>
      <c r="TKB203" s="38"/>
      <c r="TKC203" s="38"/>
      <c r="TKD203" s="38"/>
      <c r="TKE203" s="38"/>
      <c r="TKF203" s="38"/>
      <c r="TKG203" s="38"/>
      <c r="TKH203" s="38"/>
      <c r="TKI203" s="38"/>
      <c r="TKJ203" s="38"/>
      <c r="TKK203" s="38"/>
      <c r="TKL203" s="38"/>
      <c r="TKM203" s="38"/>
      <c r="TKN203" s="38"/>
      <c r="TKO203" s="38"/>
      <c r="TKP203" s="38"/>
      <c r="TKQ203" s="38"/>
      <c r="TKR203" s="38"/>
      <c r="TKS203" s="38"/>
      <c r="TKT203" s="38"/>
      <c r="TKU203" s="38"/>
      <c r="TKV203" s="38"/>
      <c r="TKW203" s="38"/>
      <c r="TKX203" s="38"/>
      <c r="TKY203" s="38"/>
      <c r="TKZ203" s="38"/>
      <c r="TLA203" s="38"/>
      <c r="TLB203" s="38"/>
      <c r="TLC203" s="38"/>
      <c r="TLD203" s="38"/>
      <c r="TLE203" s="38"/>
      <c r="TLF203" s="38"/>
      <c r="TLG203" s="38"/>
      <c r="TLH203" s="38"/>
      <c r="TLI203" s="38"/>
      <c r="TLJ203" s="38"/>
      <c r="TLK203" s="38"/>
      <c r="TLL203" s="38"/>
      <c r="TLM203" s="38"/>
      <c r="TLN203" s="38"/>
      <c r="TLO203" s="38"/>
      <c r="TLP203" s="38"/>
      <c r="TLQ203" s="38"/>
      <c r="TLR203" s="38"/>
      <c r="TLS203" s="38"/>
      <c r="TLT203" s="38"/>
      <c r="TLU203" s="38"/>
      <c r="TLV203" s="38"/>
      <c r="TLW203" s="38"/>
      <c r="TLX203" s="38"/>
      <c r="TLY203" s="38"/>
      <c r="TLZ203" s="38"/>
      <c r="TMA203" s="38"/>
      <c r="TMB203" s="38"/>
      <c r="TMC203" s="38"/>
      <c r="TMD203" s="38"/>
      <c r="TME203" s="38"/>
      <c r="TMF203" s="38"/>
      <c r="TMG203" s="38"/>
      <c r="TMH203" s="38"/>
      <c r="TMI203" s="38"/>
      <c r="TMJ203" s="38"/>
      <c r="TMK203" s="38"/>
      <c r="TML203" s="38"/>
      <c r="TMM203" s="38"/>
      <c r="TMN203" s="38"/>
      <c r="TMO203" s="38"/>
      <c r="TMP203" s="38"/>
      <c r="TMQ203" s="38"/>
      <c r="TMR203" s="38"/>
      <c r="TMS203" s="38"/>
      <c r="TMT203" s="38"/>
      <c r="TMU203" s="38"/>
      <c r="TMV203" s="38"/>
      <c r="TMW203" s="38"/>
      <c r="TMX203" s="38"/>
      <c r="TMY203" s="38"/>
      <c r="TMZ203" s="38"/>
      <c r="TNA203" s="38"/>
      <c r="TNB203" s="38"/>
      <c r="TNC203" s="38"/>
      <c r="TND203" s="38"/>
      <c r="TNE203" s="38"/>
      <c r="TNF203" s="38"/>
      <c r="TNG203" s="38"/>
      <c r="TNH203" s="38"/>
      <c r="TNI203" s="38"/>
      <c r="TNJ203" s="38"/>
      <c r="TNK203" s="38"/>
      <c r="TNL203" s="38"/>
      <c r="TNM203" s="38"/>
      <c r="TNN203" s="38"/>
      <c r="TNO203" s="38"/>
      <c r="TNP203" s="38"/>
      <c r="TNQ203" s="38"/>
      <c r="TNR203" s="38"/>
      <c r="TNS203" s="38"/>
      <c r="TNT203" s="38"/>
      <c r="TNU203" s="38"/>
      <c r="TNV203" s="38"/>
      <c r="TNW203" s="38"/>
      <c r="TNX203" s="38"/>
      <c r="TNY203" s="38"/>
      <c r="TNZ203" s="38"/>
      <c r="TOA203" s="38"/>
      <c r="TOB203" s="38"/>
      <c r="TOC203" s="38"/>
      <c r="TOD203" s="38"/>
      <c r="TOE203" s="38"/>
      <c r="TOF203" s="38"/>
      <c r="TOG203" s="38"/>
      <c r="TOH203" s="38"/>
      <c r="TOI203" s="38"/>
      <c r="TOJ203" s="38"/>
      <c r="TOK203" s="38"/>
      <c r="TOL203" s="38"/>
      <c r="TOM203" s="38"/>
      <c r="TON203" s="38"/>
      <c r="TOO203" s="38"/>
      <c r="TOP203" s="38"/>
      <c r="TOQ203" s="38"/>
      <c r="TOR203" s="38"/>
      <c r="TOS203" s="38"/>
      <c r="TOT203" s="38"/>
      <c r="TOU203" s="38"/>
      <c r="TOV203" s="38"/>
      <c r="TOW203" s="38"/>
      <c r="TOX203" s="38"/>
      <c r="TOY203" s="38"/>
      <c r="TOZ203" s="38"/>
      <c r="TPA203" s="38"/>
      <c r="TPB203" s="38"/>
      <c r="TPC203" s="38"/>
      <c r="TPD203" s="38"/>
      <c r="TPE203" s="38"/>
      <c r="TPF203" s="38"/>
      <c r="TPG203" s="38"/>
      <c r="TPH203" s="38"/>
      <c r="TPI203" s="38"/>
      <c r="TPJ203" s="38"/>
      <c r="TPK203" s="38"/>
      <c r="TPL203" s="38"/>
      <c r="TPM203" s="38"/>
      <c r="TPN203" s="38"/>
      <c r="TPO203" s="38"/>
      <c r="TPP203" s="38"/>
      <c r="TPQ203" s="38"/>
      <c r="TPR203" s="38"/>
      <c r="TPS203" s="38"/>
      <c r="TPT203" s="38"/>
      <c r="TPU203" s="38"/>
      <c r="TPV203" s="38"/>
      <c r="TPW203" s="38"/>
      <c r="TPX203" s="38"/>
      <c r="TPY203" s="38"/>
      <c r="TPZ203" s="38"/>
      <c r="TQA203" s="38"/>
      <c r="TQB203" s="38"/>
      <c r="TQC203" s="38"/>
      <c r="TQD203" s="38"/>
      <c r="TQE203" s="38"/>
      <c r="TQF203" s="38"/>
      <c r="TQG203" s="38"/>
      <c r="TQH203" s="38"/>
      <c r="TQI203" s="38"/>
      <c r="TQJ203" s="38"/>
      <c r="TQK203" s="38"/>
      <c r="TQL203" s="38"/>
      <c r="TQM203" s="38"/>
      <c r="TQN203" s="38"/>
      <c r="TQO203" s="38"/>
      <c r="TQP203" s="38"/>
      <c r="TQQ203" s="38"/>
      <c r="TQR203" s="38"/>
      <c r="TQS203" s="38"/>
      <c r="TQT203" s="38"/>
      <c r="TQU203" s="38"/>
      <c r="TQV203" s="38"/>
      <c r="TQW203" s="38"/>
      <c r="TQX203" s="38"/>
      <c r="TQY203" s="38"/>
      <c r="TQZ203" s="38"/>
      <c r="TRA203" s="38"/>
      <c r="TRB203" s="38"/>
      <c r="TRC203" s="38"/>
      <c r="TRD203" s="38"/>
      <c r="TRE203" s="38"/>
      <c r="TRF203" s="38"/>
      <c r="TRG203" s="38"/>
      <c r="TRH203" s="38"/>
      <c r="TRI203" s="38"/>
      <c r="TRJ203" s="38"/>
      <c r="TRK203" s="38"/>
      <c r="TRL203" s="38"/>
      <c r="TRM203" s="38"/>
      <c r="TRN203" s="38"/>
      <c r="TRO203" s="38"/>
      <c r="TRP203" s="38"/>
      <c r="TRQ203" s="38"/>
      <c r="TRR203" s="38"/>
      <c r="TRS203" s="38"/>
      <c r="TRT203" s="38"/>
      <c r="TRU203" s="38"/>
      <c r="TRV203" s="38"/>
      <c r="TRW203" s="38"/>
      <c r="TRX203" s="38"/>
      <c r="TRY203" s="38"/>
      <c r="TRZ203" s="38"/>
      <c r="TSA203" s="38"/>
      <c r="TSB203" s="38"/>
      <c r="TSC203" s="38"/>
      <c r="TSD203" s="38"/>
      <c r="TSE203" s="38"/>
      <c r="TSF203" s="38"/>
      <c r="TSG203" s="38"/>
      <c r="TSH203" s="38"/>
      <c r="TSI203" s="38"/>
      <c r="TSJ203" s="38"/>
      <c r="TSK203" s="38"/>
      <c r="TSL203" s="38"/>
      <c r="TSM203" s="38"/>
      <c r="TSN203" s="38"/>
      <c r="TSO203" s="38"/>
      <c r="TSP203" s="38"/>
      <c r="TSQ203" s="38"/>
      <c r="TSR203" s="38"/>
      <c r="TSS203" s="38"/>
      <c r="TST203" s="38"/>
      <c r="TSU203" s="38"/>
      <c r="TSV203" s="38"/>
      <c r="TSW203" s="38"/>
      <c r="TSX203" s="38"/>
      <c r="TSY203" s="38"/>
      <c r="TSZ203" s="38"/>
      <c r="TTA203" s="38"/>
      <c r="TTB203" s="38"/>
      <c r="TTC203" s="38"/>
      <c r="TTD203" s="38"/>
      <c r="TTE203" s="38"/>
      <c r="TTF203" s="38"/>
      <c r="TTG203" s="38"/>
      <c r="TTH203" s="38"/>
      <c r="TTI203" s="38"/>
      <c r="TTJ203" s="38"/>
      <c r="TTK203" s="38"/>
      <c r="TTL203" s="38"/>
      <c r="TTM203" s="38"/>
      <c r="TTN203" s="38"/>
      <c r="TTO203" s="38"/>
      <c r="TTP203" s="38"/>
      <c r="TTQ203" s="38"/>
      <c r="TTR203" s="38"/>
      <c r="TTS203" s="38"/>
      <c r="TTT203" s="38"/>
      <c r="TTU203" s="38"/>
      <c r="TTV203" s="38"/>
      <c r="TTW203" s="38"/>
      <c r="TTX203" s="38"/>
      <c r="TTY203" s="38"/>
      <c r="TTZ203" s="38"/>
      <c r="TUA203" s="38"/>
      <c r="TUB203" s="38"/>
      <c r="TUC203" s="38"/>
      <c r="TUD203" s="38"/>
      <c r="TUE203" s="38"/>
      <c r="TUF203" s="38"/>
      <c r="TUG203" s="38"/>
      <c r="TUH203" s="38"/>
      <c r="TUI203" s="38"/>
      <c r="TUJ203" s="38"/>
      <c r="TUK203" s="38"/>
      <c r="TUL203" s="38"/>
      <c r="TUM203" s="38"/>
      <c r="TUN203" s="38"/>
      <c r="TUO203" s="38"/>
      <c r="TUP203" s="38"/>
      <c r="TUQ203" s="38"/>
      <c r="TUR203" s="38"/>
      <c r="TUS203" s="38"/>
      <c r="TUT203" s="38"/>
      <c r="TUU203" s="38"/>
      <c r="TUV203" s="38"/>
      <c r="TUW203" s="38"/>
      <c r="TUX203" s="38"/>
      <c r="TUY203" s="38"/>
      <c r="TUZ203" s="38"/>
      <c r="TVA203" s="38"/>
      <c r="TVB203" s="38"/>
      <c r="TVC203" s="38"/>
      <c r="TVD203" s="38"/>
      <c r="TVE203" s="38"/>
      <c r="TVF203" s="38"/>
      <c r="TVG203" s="38"/>
      <c r="TVH203" s="38"/>
      <c r="TVI203" s="38"/>
      <c r="TVJ203" s="38"/>
      <c r="TVK203" s="38"/>
      <c r="TVL203" s="38"/>
      <c r="TVM203" s="38"/>
      <c r="TVN203" s="38"/>
      <c r="TVO203" s="38"/>
      <c r="TVP203" s="38"/>
      <c r="TVQ203" s="38"/>
      <c r="TVR203" s="38"/>
      <c r="TVS203" s="38"/>
      <c r="TVT203" s="38"/>
      <c r="TVU203" s="38"/>
      <c r="TVV203" s="38"/>
      <c r="TVW203" s="38"/>
      <c r="TVX203" s="38"/>
      <c r="TVY203" s="38"/>
      <c r="TVZ203" s="38"/>
      <c r="TWA203" s="38"/>
      <c r="TWB203" s="38"/>
      <c r="TWC203" s="38"/>
      <c r="TWD203" s="38"/>
      <c r="TWE203" s="38"/>
      <c r="TWF203" s="38"/>
      <c r="TWG203" s="38"/>
      <c r="TWH203" s="38"/>
      <c r="TWI203" s="38"/>
      <c r="TWJ203" s="38"/>
      <c r="TWK203" s="38"/>
      <c r="TWL203" s="38"/>
      <c r="TWM203" s="38"/>
      <c r="TWN203" s="38"/>
      <c r="TWO203" s="38"/>
      <c r="TWP203" s="38"/>
      <c r="TWQ203" s="38"/>
      <c r="TWR203" s="38"/>
      <c r="TWS203" s="38"/>
      <c r="TWT203" s="38"/>
      <c r="TWU203" s="38"/>
      <c r="TWV203" s="38"/>
      <c r="TWW203" s="38"/>
      <c r="TWX203" s="38"/>
      <c r="TWY203" s="38"/>
      <c r="TWZ203" s="38"/>
      <c r="TXA203" s="38"/>
      <c r="TXB203" s="38"/>
      <c r="TXC203" s="38"/>
      <c r="TXD203" s="38"/>
      <c r="TXE203" s="38"/>
      <c r="TXF203" s="38"/>
      <c r="TXG203" s="38"/>
      <c r="TXH203" s="38"/>
      <c r="TXI203" s="38"/>
      <c r="TXJ203" s="38"/>
      <c r="TXK203" s="38"/>
      <c r="TXL203" s="38"/>
      <c r="TXM203" s="38"/>
      <c r="TXN203" s="38"/>
      <c r="TXO203" s="38"/>
      <c r="TXP203" s="38"/>
      <c r="TXQ203" s="38"/>
      <c r="TXR203" s="38"/>
      <c r="TXS203" s="38"/>
      <c r="TXT203" s="38"/>
      <c r="TXU203" s="38"/>
      <c r="TXV203" s="38"/>
      <c r="TXW203" s="38"/>
      <c r="TXX203" s="38"/>
      <c r="TXY203" s="38"/>
      <c r="TXZ203" s="38"/>
      <c r="TYA203" s="38"/>
      <c r="TYB203" s="38"/>
      <c r="TYC203" s="38"/>
      <c r="TYD203" s="38"/>
      <c r="TYE203" s="38"/>
      <c r="TYF203" s="38"/>
      <c r="TYG203" s="38"/>
      <c r="TYH203" s="38"/>
      <c r="TYI203" s="38"/>
      <c r="TYJ203" s="38"/>
      <c r="TYK203" s="38"/>
      <c r="TYL203" s="38"/>
      <c r="TYM203" s="38"/>
      <c r="TYN203" s="38"/>
      <c r="TYO203" s="38"/>
      <c r="TYP203" s="38"/>
      <c r="TYQ203" s="38"/>
      <c r="TYR203" s="38"/>
      <c r="TYS203" s="38"/>
      <c r="TYT203" s="38"/>
      <c r="TYU203" s="38"/>
      <c r="TYV203" s="38"/>
      <c r="TYW203" s="38"/>
      <c r="TYX203" s="38"/>
      <c r="TYY203" s="38"/>
      <c r="TYZ203" s="38"/>
      <c r="TZA203" s="38"/>
      <c r="TZB203" s="38"/>
      <c r="TZC203" s="38"/>
      <c r="TZD203" s="38"/>
      <c r="TZE203" s="38"/>
      <c r="TZF203" s="38"/>
      <c r="TZG203" s="38"/>
      <c r="TZH203" s="38"/>
      <c r="TZI203" s="38"/>
      <c r="TZJ203" s="38"/>
      <c r="TZK203" s="38"/>
      <c r="TZL203" s="38"/>
      <c r="TZM203" s="38"/>
      <c r="TZN203" s="38"/>
      <c r="TZO203" s="38"/>
      <c r="TZP203" s="38"/>
      <c r="TZQ203" s="38"/>
      <c r="TZR203" s="38"/>
      <c r="TZS203" s="38"/>
      <c r="TZT203" s="38"/>
      <c r="TZU203" s="38"/>
      <c r="TZV203" s="38"/>
      <c r="TZW203" s="38"/>
      <c r="TZX203" s="38"/>
      <c r="TZY203" s="38"/>
      <c r="TZZ203" s="38"/>
      <c r="UAA203" s="38"/>
      <c r="UAB203" s="38"/>
      <c r="UAC203" s="38"/>
      <c r="UAD203" s="38"/>
      <c r="UAE203" s="38"/>
      <c r="UAF203" s="38"/>
      <c r="UAG203" s="38"/>
      <c r="UAH203" s="38"/>
      <c r="UAI203" s="38"/>
      <c r="UAJ203" s="38"/>
      <c r="UAK203" s="38"/>
      <c r="UAL203" s="38"/>
      <c r="UAM203" s="38"/>
      <c r="UAN203" s="38"/>
      <c r="UAO203" s="38"/>
      <c r="UAP203" s="38"/>
      <c r="UAQ203" s="38"/>
      <c r="UAR203" s="38"/>
      <c r="UAS203" s="38"/>
      <c r="UAT203" s="38"/>
      <c r="UAU203" s="38"/>
      <c r="UAV203" s="38"/>
      <c r="UAW203" s="38"/>
      <c r="UAX203" s="38"/>
      <c r="UAY203" s="38"/>
      <c r="UAZ203" s="38"/>
      <c r="UBA203" s="38"/>
      <c r="UBB203" s="38"/>
      <c r="UBC203" s="38"/>
      <c r="UBD203" s="38"/>
      <c r="UBE203" s="38"/>
      <c r="UBF203" s="38"/>
      <c r="UBG203" s="38"/>
      <c r="UBH203" s="38"/>
      <c r="UBI203" s="38"/>
      <c r="UBJ203" s="38"/>
      <c r="UBK203" s="38"/>
      <c r="UBL203" s="38"/>
      <c r="UBM203" s="38"/>
      <c r="UBN203" s="38"/>
      <c r="UBO203" s="38"/>
      <c r="UBP203" s="38"/>
      <c r="UBQ203" s="38"/>
      <c r="UBR203" s="38"/>
      <c r="UBS203" s="38"/>
      <c r="UBT203" s="38"/>
      <c r="UBU203" s="38"/>
      <c r="UBV203" s="38"/>
      <c r="UBW203" s="38"/>
      <c r="UBX203" s="38"/>
      <c r="UBY203" s="38"/>
      <c r="UBZ203" s="38"/>
      <c r="UCA203" s="38"/>
      <c r="UCB203" s="38"/>
      <c r="UCC203" s="38"/>
      <c r="UCD203" s="38"/>
      <c r="UCE203" s="38"/>
      <c r="UCF203" s="38"/>
      <c r="UCG203" s="38"/>
      <c r="UCH203" s="38"/>
      <c r="UCI203" s="38"/>
      <c r="UCJ203" s="38"/>
      <c r="UCK203" s="38"/>
      <c r="UCL203" s="38"/>
      <c r="UCM203" s="38"/>
      <c r="UCN203" s="38"/>
      <c r="UCO203" s="38"/>
      <c r="UCP203" s="38"/>
      <c r="UCQ203" s="38"/>
      <c r="UCR203" s="38"/>
      <c r="UCS203" s="38"/>
      <c r="UCT203" s="38"/>
      <c r="UCU203" s="38"/>
      <c r="UCV203" s="38"/>
      <c r="UCW203" s="38"/>
      <c r="UCX203" s="38"/>
      <c r="UCY203" s="38"/>
      <c r="UCZ203" s="38"/>
      <c r="UDA203" s="38"/>
      <c r="UDB203" s="38"/>
      <c r="UDC203" s="38"/>
      <c r="UDD203" s="38"/>
      <c r="UDE203" s="38"/>
      <c r="UDF203" s="38"/>
      <c r="UDG203" s="38"/>
      <c r="UDH203" s="38"/>
      <c r="UDI203" s="38"/>
      <c r="UDJ203" s="38"/>
      <c r="UDK203" s="38"/>
      <c r="UDL203" s="38"/>
      <c r="UDM203" s="38"/>
      <c r="UDN203" s="38"/>
      <c r="UDO203" s="38"/>
      <c r="UDP203" s="38"/>
      <c r="UDQ203" s="38"/>
      <c r="UDR203" s="38"/>
      <c r="UDS203" s="38"/>
      <c r="UDT203" s="38"/>
      <c r="UDU203" s="38"/>
      <c r="UDV203" s="38"/>
      <c r="UDW203" s="38"/>
      <c r="UDX203" s="38"/>
      <c r="UDY203" s="38"/>
      <c r="UDZ203" s="38"/>
      <c r="UEA203" s="38"/>
      <c r="UEB203" s="38"/>
      <c r="UEC203" s="38"/>
      <c r="UED203" s="38"/>
      <c r="UEE203" s="38"/>
      <c r="UEF203" s="38"/>
      <c r="UEG203" s="38"/>
      <c r="UEH203" s="38"/>
      <c r="UEI203" s="38"/>
      <c r="UEJ203" s="38"/>
      <c r="UEK203" s="38"/>
      <c r="UEL203" s="38"/>
      <c r="UEM203" s="38"/>
      <c r="UEN203" s="38"/>
      <c r="UEO203" s="38"/>
      <c r="UEP203" s="38"/>
      <c r="UEQ203" s="38"/>
      <c r="UER203" s="38"/>
      <c r="UES203" s="38"/>
      <c r="UET203" s="38"/>
      <c r="UEU203" s="38"/>
      <c r="UEV203" s="38"/>
      <c r="UEW203" s="38"/>
      <c r="UEX203" s="38"/>
      <c r="UEY203" s="38"/>
      <c r="UEZ203" s="38"/>
      <c r="UFA203" s="38"/>
      <c r="UFB203" s="38"/>
      <c r="UFC203" s="38"/>
      <c r="UFD203" s="38"/>
      <c r="UFE203" s="38"/>
      <c r="UFF203" s="38"/>
      <c r="UFG203" s="38"/>
      <c r="UFH203" s="38"/>
      <c r="UFI203" s="38"/>
      <c r="UFJ203" s="38"/>
      <c r="UFK203" s="38"/>
      <c r="UFL203" s="38"/>
      <c r="UFM203" s="38"/>
      <c r="UFN203" s="38"/>
      <c r="UFO203" s="38"/>
      <c r="UFP203" s="38"/>
      <c r="UFQ203" s="38"/>
      <c r="UFR203" s="38"/>
      <c r="UFS203" s="38"/>
      <c r="UFT203" s="38"/>
      <c r="UFU203" s="38"/>
      <c r="UFV203" s="38"/>
      <c r="UFW203" s="38"/>
      <c r="UFX203" s="38"/>
      <c r="UFY203" s="38"/>
      <c r="UFZ203" s="38"/>
      <c r="UGA203" s="38"/>
      <c r="UGB203" s="38"/>
      <c r="UGC203" s="38"/>
      <c r="UGD203" s="38"/>
      <c r="UGE203" s="38"/>
      <c r="UGF203" s="38"/>
      <c r="UGG203" s="38"/>
      <c r="UGH203" s="38"/>
      <c r="UGI203" s="38"/>
      <c r="UGJ203" s="38"/>
      <c r="UGK203" s="38"/>
      <c r="UGL203" s="38"/>
      <c r="UGM203" s="38"/>
      <c r="UGN203" s="38"/>
      <c r="UGO203" s="38"/>
      <c r="UGP203" s="38"/>
      <c r="UGQ203" s="38"/>
      <c r="UGR203" s="38"/>
      <c r="UGS203" s="38"/>
      <c r="UGT203" s="38"/>
      <c r="UGU203" s="38"/>
      <c r="UGV203" s="38"/>
      <c r="UGW203" s="38"/>
      <c r="UGX203" s="38"/>
      <c r="UGY203" s="38"/>
      <c r="UGZ203" s="38"/>
      <c r="UHA203" s="38"/>
      <c r="UHB203" s="38"/>
      <c r="UHC203" s="38"/>
      <c r="UHD203" s="38"/>
      <c r="UHE203" s="38"/>
      <c r="UHF203" s="38"/>
      <c r="UHG203" s="38"/>
      <c r="UHH203" s="38"/>
      <c r="UHI203" s="38"/>
      <c r="UHJ203" s="38"/>
      <c r="UHK203" s="38"/>
      <c r="UHL203" s="38"/>
      <c r="UHM203" s="38"/>
      <c r="UHN203" s="38"/>
      <c r="UHO203" s="38"/>
      <c r="UHP203" s="38"/>
      <c r="UHQ203" s="38"/>
      <c r="UHR203" s="38"/>
      <c r="UHS203" s="38"/>
      <c r="UHT203" s="38"/>
      <c r="UHU203" s="38"/>
      <c r="UHV203" s="38"/>
      <c r="UHW203" s="38"/>
      <c r="UHX203" s="38"/>
      <c r="UHY203" s="38"/>
      <c r="UHZ203" s="38"/>
      <c r="UIA203" s="38"/>
      <c r="UIB203" s="38"/>
      <c r="UIC203" s="38"/>
      <c r="UID203" s="38"/>
      <c r="UIE203" s="38"/>
      <c r="UIF203" s="38"/>
      <c r="UIG203" s="38"/>
      <c r="UIH203" s="38"/>
      <c r="UII203" s="38"/>
      <c r="UIJ203" s="38"/>
      <c r="UIK203" s="38"/>
      <c r="UIL203" s="38"/>
      <c r="UIM203" s="38"/>
      <c r="UIN203" s="38"/>
      <c r="UIO203" s="38"/>
      <c r="UIP203" s="38"/>
      <c r="UIQ203" s="38"/>
      <c r="UIR203" s="38"/>
      <c r="UIS203" s="38"/>
      <c r="UIT203" s="38"/>
      <c r="UIU203" s="38"/>
      <c r="UIV203" s="38"/>
      <c r="UIW203" s="38"/>
      <c r="UIX203" s="38"/>
      <c r="UIY203" s="38"/>
      <c r="UIZ203" s="38"/>
      <c r="UJA203" s="38"/>
      <c r="UJB203" s="38"/>
      <c r="UJC203" s="38"/>
      <c r="UJD203" s="38"/>
      <c r="UJE203" s="38"/>
      <c r="UJF203" s="38"/>
      <c r="UJG203" s="38"/>
      <c r="UJH203" s="38"/>
      <c r="UJI203" s="38"/>
      <c r="UJJ203" s="38"/>
      <c r="UJK203" s="38"/>
      <c r="UJL203" s="38"/>
      <c r="UJM203" s="38"/>
      <c r="UJN203" s="38"/>
      <c r="UJO203" s="38"/>
      <c r="UJP203" s="38"/>
      <c r="UJQ203" s="38"/>
      <c r="UJR203" s="38"/>
      <c r="UJS203" s="38"/>
      <c r="UJT203" s="38"/>
      <c r="UJU203" s="38"/>
      <c r="UJV203" s="38"/>
      <c r="UJW203" s="38"/>
      <c r="UJX203" s="38"/>
      <c r="UJY203" s="38"/>
      <c r="UJZ203" s="38"/>
      <c r="UKA203" s="38"/>
      <c r="UKB203" s="38"/>
      <c r="UKC203" s="38"/>
      <c r="UKD203" s="38"/>
      <c r="UKE203" s="38"/>
      <c r="UKF203" s="38"/>
      <c r="UKG203" s="38"/>
      <c r="UKH203" s="38"/>
      <c r="UKI203" s="38"/>
      <c r="UKJ203" s="38"/>
      <c r="UKK203" s="38"/>
      <c r="UKL203" s="38"/>
      <c r="UKM203" s="38"/>
      <c r="UKN203" s="38"/>
      <c r="UKO203" s="38"/>
      <c r="UKP203" s="38"/>
      <c r="UKQ203" s="38"/>
      <c r="UKR203" s="38"/>
      <c r="UKS203" s="38"/>
      <c r="UKT203" s="38"/>
      <c r="UKU203" s="38"/>
      <c r="UKV203" s="38"/>
      <c r="UKW203" s="38"/>
      <c r="UKX203" s="38"/>
      <c r="UKY203" s="38"/>
      <c r="UKZ203" s="38"/>
      <c r="ULA203" s="38"/>
      <c r="ULB203" s="38"/>
      <c r="ULC203" s="38"/>
      <c r="ULD203" s="38"/>
      <c r="ULE203" s="38"/>
      <c r="ULF203" s="38"/>
      <c r="ULG203" s="38"/>
      <c r="ULH203" s="38"/>
      <c r="ULI203" s="38"/>
      <c r="ULJ203" s="38"/>
      <c r="ULK203" s="38"/>
      <c r="ULL203" s="38"/>
      <c r="ULM203" s="38"/>
      <c r="ULN203" s="38"/>
      <c r="ULO203" s="38"/>
      <c r="ULP203" s="38"/>
      <c r="ULQ203" s="38"/>
      <c r="ULR203" s="38"/>
      <c r="ULS203" s="38"/>
      <c r="ULT203" s="38"/>
      <c r="ULU203" s="38"/>
      <c r="ULV203" s="38"/>
      <c r="ULW203" s="38"/>
      <c r="ULX203" s="38"/>
      <c r="ULY203" s="38"/>
      <c r="ULZ203" s="38"/>
      <c r="UMA203" s="38"/>
      <c r="UMB203" s="38"/>
      <c r="UMC203" s="38"/>
      <c r="UMD203" s="38"/>
      <c r="UME203" s="38"/>
      <c r="UMF203" s="38"/>
      <c r="UMG203" s="38"/>
      <c r="UMH203" s="38"/>
      <c r="UMI203" s="38"/>
      <c r="UMJ203" s="38"/>
      <c r="UMK203" s="38"/>
      <c r="UML203" s="38"/>
      <c r="UMM203" s="38"/>
      <c r="UMN203" s="38"/>
      <c r="UMO203" s="38"/>
      <c r="UMP203" s="38"/>
      <c r="UMQ203" s="38"/>
      <c r="UMR203" s="38"/>
      <c r="UMS203" s="38"/>
      <c r="UMT203" s="38"/>
      <c r="UMU203" s="38"/>
      <c r="UMV203" s="38"/>
      <c r="UMW203" s="38"/>
      <c r="UMX203" s="38"/>
      <c r="UMY203" s="38"/>
      <c r="UMZ203" s="38"/>
      <c r="UNA203" s="38"/>
      <c r="UNB203" s="38"/>
      <c r="UNC203" s="38"/>
      <c r="UND203" s="38"/>
      <c r="UNE203" s="38"/>
      <c r="UNF203" s="38"/>
      <c r="UNG203" s="38"/>
      <c r="UNH203" s="38"/>
      <c r="UNI203" s="38"/>
      <c r="UNJ203" s="38"/>
      <c r="UNK203" s="38"/>
      <c r="UNL203" s="38"/>
      <c r="UNM203" s="38"/>
      <c r="UNN203" s="38"/>
      <c r="UNO203" s="38"/>
      <c r="UNP203" s="38"/>
      <c r="UNQ203" s="38"/>
      <c r="UNR203" s="38"/>
      <c r="UNS203" s="38"/>
      <c r="UNT203" s="38"/>
      <c r="UNU203" s="38"/>
      <c r="UNV203" s="38"/>
      <c r="UNW203" s="38"/>
      <c r="UNX203" s="38"/>
      <c r="UNY203" s="38"/>
      <c r="UNZ203" s="38"/>
      <c r="UOA203" s="38"/>
      <c r="UOB203" s="38"/>
      <c r="UOC203" s="38"/>
      <c r="UOD203" s="38"/>
      <c r="UOE203" s="38"/>
      <c r="UOF203" s="38"/>
      <c r="UOG203" s="38"/>
      <c r="UOH203" s="38"/>
      <c r="UOI203" s="38"/>
      <c r="UOJ203" s="38"/>
      <c r="UOK203" s="38"/>
      <c r="UOL203" s="38"/>
      <c r="UOM203" s="38"/>
      <c r="UON203" s="38"/>
      <c r="UOO203" s="38"/>
      <c r="UOP203" s="38"/>
      <c r="UOQ203" s="38"/>
      <c r="UOR203" s="38"/>
      <c r="UOS203" s="38"/>
      <c r="UOT203" s="38"/>
      <c r="UOU203" s="38"/>
      <c r="UOV203" s="38"/>
      <c r="UOW203" s="38"/>
      <c r="UOX203" s="38"/>
      <c r="UOY203" s="38"/>
      <c r="UOZ203" s="38"/>
      <c r="UPA203" s="38"/>
      <c r="UPB203" s="38"/>
      <c r="UPC203" s="38"/>
      <c r="UPD203" s="38"/>
      <c r="UPE203" s="38"/>
      <c r="UPF203" s="38"/>
      <c r="UPG203" s="38"/>
      <c r="UPH203" s="38"/>
      <c r="UPI203" s="38"/>
      <c r="UPJ203" s="38"/>
      <c r="UPK203" s="38"/>
      <c r="UPL203" s="38"/>
      <c r="UPM203" s="38"/>
      <c r="UPN203" s="38"/>
      <c r="UPO203" s="38"/>
      <c r="UPP203" s="38"/>
      <c r="UPQ203" s="38"/>
      <c r="UPR203" s="38"/>
      <c r="UPS203" s="38"/>
      <c r="UPT203" s="38"/>
      <c r="UPU203" s="38"/>
      <c r="UPV203" s="38"/>
      <c r="UPW203" s="38"/>
      <c r="UPX203" s="38"/>
      <c r="UPY203" s="38"/>
      <c r="UPZ203" s="38"/>
      <c r="UQA203" s="38"/>
      <c r="UQB203" s="38"/>
      <c r="UQC203" s="38"/>
      <c r="UQD203" s="38"/>
      <c r="UQE203" s="38"/>
      <c r="UQF203" s="38"/>
      <c r="UQG203" s="38"/>
      <c r="UQH203" s="38"/>
      <c r="UQI203" s="38"/>
      <c r="UQJ203" s="38"/>
      <c r="UQK203" s="38"/>
      <c r="UQL203" s="38"/>
      <c r="UQM203" s="38"/>
      <c r="UQN203" s="38"/>
      <c r="UQO203" s="38"/>
      <c r="UQP203" s="38"/>
      <c r="UQQ203" s="38"/>
      <c r="UQR203" s="38"/>
      <c r="UQS203" s="38"/>
      <c r="UQT203" s="38"/>
      <c r="UQU203" s="38"/>
      <c r="UQV203" s="38"/>
      <c r="UQW203" s="38"/>
      <c r="UQX203" s="38"/>
      <c r="UQY203" s="38"/>
      <c r="UQZ203" s="38"/>
      <c r="URA203" s="38"/>
      <c r="URB203" s="38"/>
      <c r="URC203" s="38"/>
      <c r="URD203" s="38"/>
      <c r="URE203" s="38"/>
      <c r="URF203" s="38"/>
      <c r="URG203" s="38"/>
      <c r="URH203" s="38"/>
      <c r="URI203" s="38"/>
      <c r="URJ203" s="38"/>
      <c r="URK203" s="38"/>
      <c r="URL203" s="38"/>
      <c r="URM203" s="38"/>
      <c r="URN203" s="38"/>
      <c r="URO203" s="38"/>
      <c r="URP203" s="38"/>
      <c r="URQ203" s="38"/>
      <c r="URR203" s="38"/>
      <c r="URS203" s="38"/>
      <c r="URT203" s="38"/>
      <c r="URU203" s="38"/>
      <c r="URV203" s="38"/>
      <c r="URW203" s="38"/>
      <c r="URX203" s="38"/>
      <c r="URY203" s="38"/>
      <c r="URZ203" s="38"/>
      <c r="USA203" s="38"/>
      <c r="USB203" s="38"/>
      <c r="USC203" s="38"/>
      <c r="USD203" s="38"/>
      <c r="USE203" s="38"/>
      <c r="USF203" s="38"/>
      <c r="USG203" s="38"/>
      <c r="USH203" s="38"/>
      <c r="USI203" s="38"/>
      <c r="USJ203" s="38"/>
      <c r="USK203" s="38"/>
      <c r="USL203" s="38"/>
      <c r="USM203" s="38"/>
      <c r="USN203" s="38"/>
      <c r="USO203" s="38"/>
      <c r="USP203" s="38"/>
      <c r="USQ203" s="38"/>
      <c r="USR203" s="38"/>
      <c r="USS203" s="38"/>
      <c r="UST203" s="38"/>
      <c r="USU203" s="38"/>
      <c r="USV203" s="38"/>
      <c r="USW203" s="38"/>
      <c r="USX203" s="38"/>
      <c r="USY203" s="38"/>
      <c r="USZ203" s="38"/>
      <c r="UTA203" s="38"/>
      <c r="UTB203" s="38"/>
      <c r="UTC203" s="38"/>
      <c r="UTD203" s="38"/>
      <c r="UTE203" s="38"/>
      <c r="UTF203" s="38"/>
      <c r="UTG203" s="38"/>
      <c r="UTH203" s="38"/>
      <c r="UTI203" s="38"/>
      <c r="UTJ203" s="38"/>
      <c r="UTK203" s="38"/>
      <c r="UTL203" s="38"/>
      <c r="UTM203" s="38"/>
      <c r="UTN203" s="38"/>
      <c r="UTO203" s="38"/>
      <c r="UTP203" s="38"/>
      <c r="UTQ203" s="38"/>
      <c r="UTR203" s="38"/>
      <c r="UTS203" s="38"/>
      <c r="UTT203" s="38"/>
      <c r="UTU203" s="38"/>
      <c r="UTV203" s="38"/>
      <c r="UTW203" s="38"/>
      <c r="UTX203" s="38"/>
      <c r="UTY203" s="38"/>
      <c r="UTZ203" s="38"/>
      <c r="UUA203" s="38"/>
      <c r="UUB203" s="38"/>
      <c r="UUC203" s="38"/>
      <c r="UUD203" s="38"/>
      <c r="UUE203" s="38"/>
      <c r="UUF203" s="38"/>
      <c r="UUG203" s="38"/>
      <c r="UUH203" s="38"/>
      <c r="UUI203" s="38"/>
      <c r="UUJ203" s="38"/>
      <c r="UUK203" s="38"/>
      <c r="UUL203" s="38"/>
      <c r="UUM203" s="38"/>
      <c r="UUN203" s="38"/>
      <c r="UUO203" s="38"/>
      <c r="UUP203" s="38"/>
      <c r="UUQ203" s="38"/>
      <c r="UUR203" s="38"/>
      <c r="UUS203" s="38"/>
      <c r="UUT203" s="38"/>
      <c r="UUU203" s="38"/>
      <c r="UUV203" s="38"/>
      <c r="UUW203" s="38"/>
      <c r="UUX203" s="38"/>
      <c r="UUY203" s="38"/>
      <c r="UUZ203" s="38"/>
      <c r="UVA203" s="38"/>
      <c r="UVB203" s="38"/>
      <c r="UVC203" s="38"/>
      <c r="UVD203" s="38"/>
      <c r="UVE203" s="38"/>
      <c r="UVF203" s="38"/>
      <c r="UVG203" s="38"/>
      <c r="UVH203" s="38"/>
      <c r="UVI203" s="38"/>
      <c r="UVJ203" s="38"/>
      <c r="UVK203" s="38"/>
      <c r="UVL203" s="38"/>
      <c r="UVM203" s="38"/>
      <c r="UVN203" s="38"/>
      <c r="UVO203" s="38"/>
      <c r="UVP203" s="38"/>
      <c r="UVQ203" s="38"/>
      <c r="UVR203" s="38"/>
      <c r="UVS203" s="38"/>
      <c r="UVT203" s="38"/>
      <c r="UVU203" s="38"/>
      <c r="UVV203" s="38"/>
      <c r="UVW203" s="38"/>
      <c r="UVX203" s="38"/>
      <c r="UVY203" s="38"/>
      <c r="UVZ203" s="38"/>
      <c r="UWA203" s="38"/>
      <c r="UWB203" s="38"/>
      <c r="UWC203" s="38"/>
      <c r="UWD203" s="38"/>
      <c r="UWE203" s="38"/>
      <c r="UWF203" s="38"/>
      <c r="UWG203" s="38"/>
      <c r="UWH203" s="38"/>
      <c r="UWI203" s="38"/>
      <c r="UWJ203" s="38"/>
      <c r="UWK203" s="38"/>
      <c r="UWL203" s="38"/>
      <c r="UWM203" s="38"/>
      <c r="UWN203" s="38"/>
      <c r="UWO203" s="38"/>
      <c r="UWP203" s="38"/>
      <c r="UWQ203" s="38"/>
      <c r="UWR203" s="38"/>
      <c r="UWS203" s="38"/>
      <c r="UWT203" s="38"/>
      <c r="UWU203" s="38"/>
      <c r="UWV203" s="38"/>
      <c r="UWW203" s="38"/>
      <c r="UWX203" s="38"/>
      <c r="UWY203" s="38"/>
      <c r="UWZ203" s="38"/>
      <c r="UXA203" s="38"/>
      <c r="UXB203" s="38"/>
      <c r="UXC203" s="38"/>
      <c r="UXD203" s="38"/>
      <c r="UXE203" s="38"/>
      <c r="UXF203" s="38"/>
      <c r="UXG203" s="38"/>
      <c r="UXH203" s="38"/>
      <c r="UXI203" s="38"/>
      <c r="UXJ203" s="38"/>
      <c r="UXK203" s="38"/>
      <c r="UXL203" s="38"/>
      <c r="UXM203" s="38"/>
      <c r="UXN203" s="38"/>
      <c r="UXO203" s="38"/>
      <c r="UXP203" s="38"/>
      <c r="UXQ203" s="38"/>
      <c r="UXR203" s="38"/>
      <c r="UXS203" s="38"/>
      <c r="UXT203" s="38"/>
      <c r="UXU203" s="38"/>
      <c r="UXV203" s="38"/>
      <c r="UXW203" s="38"/>
      <c r="UXX203" s="38"/>
      <c r="UXY203" s="38"/>
      <c r="UXZ203" s="38"/>
      <c r="UYA203" s="38"/>
      <c r="UYB203" s="38"/>
      <c r="UYC203" s="38"/>
      <c r="UYD203" s="38"/>
      <c r="UYE203" s="38"/>
      <c r="UYF203" s="38"/>
      <c r="UYG203" s="38"/>
      <c r="UYH203" s="38"/>
      <c r="UYI203" s="38"/>
      <c r="UYJ203" s="38"/>
      <c r="UYK203" s="38"/>
      <c r="UYL203" s="38"/>
      <c r="UYM203" s="38"/>
      <c r="UYN203" s="38"/>
      <c r="UYO203" s="38"/>
      <c r="UYP203" s="38"/>
      <c r="UYQ203" s="38"/>
      <c r="UYR203" s="38"/>
      <c r="UYS203" s="38"/>
      <c r="UYT203" s="38"/>
      <c r="UYU203" s="38"/>
      <c r="UYV203" s="38"/>
      <c r="UYW203" s="38"/>
      <c r="UYX203" s="38"/>
      <c r="UYY203" s="38"/>
      <c r="UYZ203" s="38"/>
      <c r="UZA203" s="38"/>
      <c r="UZB203" s="38"/>
      <c r="UZC203" s="38"/>
      <c r="UZD203" s="38"/>
      <c r="UZE203" s="38"/>
      <c r="UZF203" s="38"/>
      <c r="UZG203" s="38"/>
      <c r="UZH203" s="38"/>
      <c r="UZI203" s="38"/>
      <c r="UZJ203" s="38"/>
      <c r="UZK203" s="38"/>
      <c r="UZL203" s="38"/>
      <c r="UZM203" s="38"/>
      <c r="UZN203" s="38"/>
      <c r="UZO203" s="38"/>
      <c r="UZP203" s="38"/>
      <c r="UZQ203" s="38"/>
      <c r="UZR203" s="38"/>
      <c r="UZS203" s="38"/>
      <c r="UZT203" s="38"/>
      <c r="UZU203" s="38"/>
      <c r="UZV203" s="38"/>
      <c r="UZW203" s="38"/>
      <c r="UZX203" s="38"/>
      <c r="UZY203" s="38"/>
      <c r="UZZ203" s="38"/>
      <c r="VAA203" s="38"/>
      <c r="VAB203" s="38"/>
      <c r="VAC203" s="38"/>
      <c r="VAD203" s="38"/>
      <c r="VAE203" s="38"/>
      <c r="VAF203" s="38"/>
      <c r="VAG203" s="38"/>
      <c r="VAH203" s="38"/>
      <c r="VAI203" s="38"/>
      <c r="VAJ203" s="38"/>
      <c r="VAK203" s="38"/>
      <c r="VAL203" s="38"/>
      <c r="VAM203" s="38"/>
      <c r="VAN203" s="38"/>
      <c r="VAO203" s="38"/>
      <c r="VAP203" s="38"/>
      <c r="VAQ203" s="38"/>
      <c r="VAR203" s="38"/>
      <c r="VAS203" s="38"/>
      <c r="VAT203" s="38"/>
      <c r="VAU203" s="38"/>
      <c r="VAV203" s="38"/>
      <c r="VAW203" s="38"/>
      <c r="VAX203" s="38"/>
      <c r="VAY203" s="38"/>
      <c r="VAZ203" s="38"/>
      <c r="VBA203" s="38"/>
      <c r="VBB203" s="38"/>
      <c r="VBC203" s="38"/>
      <c r="VBD203" s="38"/>
      <c r="VBE203" s="38"/>
      <c r="VBF203" s="38"/>
      <c r="VBG203" s="38"/>
      <c r="VBH203" s="38"/>
      <c r="VBI203" s="38"/>
      <c r="VBJ203" s="38"/>
      <c r="VBK203" s="38"/>
      <c r="VBL203" s="38"/>
      <c r="VBM203" s="38"/>
      <c r="VBN203" s="38"/>
      <c r="VBO203" s="38"/>
      <c r="VBP203" s="38"/>
      <c r="VBQ203" s="38"/>
      <c r="VBR203" s="38"/>
      <c r="VBS203" s="38"/>
      <c r="VBT203" s="38"/>
      <c r="VBU203" s="38"/>
      <c r="VBV203" s="38"/>
      <c r="VBW203" s="38"/>
      <c r="VBX203" s="38"/>
      <c r="VBY203" s="38"/>
      <c r="VBZ203" s="38"/>
      <c r="VCA203" s="38"/>
      <c r="VCB203" s="38"/>
      <c r="VCC203" s="38"/>
      <c r="VCD203" s="38"/>
      <c r="VCE203" s="38"/>
      <c r="VCF203" s="38"/>
      <c r="VCG203" s="38"/>
      <c r="VCH203" s="38"/>
      <c r="VCI203" s="38"/>
      <c r="VCJ203" s="38"/>
      <c r="VCK203" s="38"/>
      <c r="VCL203" s="38"/>
      <c r="VCM203" s="38"/>
      <c r="VCN203" s="38"/>
      <c r="VCO203" s="38"/>
      <c r="VCP203" s="38"/>
      <c r="VCQ203" s="38"/>
      <c r="VCR203" s="38"/>
      <c r="VCS203" s="38"/>
      <c r="VCT203" s="38"/>
      <c r="VCU203" s="38"/>
      <c r="VCV203" s="38"/>
      <c r="VCW203" s="38"/>
      <c r="VCX203" s="38"/>
      <c r="VCY203" s="38"/>
      <c r="VCZ203" s="38"/>
      <c r="VDA203" s="38"/>
      <c r="VDB203" s="38"/>
      <c r="VDC203" s="38"/>
      <c r="VDD203" s="38"/>
      <c r="VDE203" s="38"/>
      <c r="VDF203" s="38"/>
      <c r="VDG203" s="38"/>
      <c r="VDH203" s="38"/>
      <c r="VDI203" s="38"/>
      <c r="VDJ203" s="38"/>
      <c r="VDK203" s="38"/>
      <c r="VDL203" s="38"/>
      <c r="VDM203" s="38"/>
      <c r="VDN203" s="38"/>
      <c r="VDO203" s="38"/>
      <c r="VDP203" s="38"/>
      <c r="VDQ203" s="38"/>
      <c r="VDR203" s="38"/>
      <c r="VDS203" s="38"/>
      <c r="VDT203" s="38"/>
      <c r="VDU203" s="38"/>
      <c r="VDV203" s="38"/>
      <c r="VDW203" s="38"/>
      <c r="VDX203" s="38"/>
      <c r="VDY203" s="38"/>
      <c r="VDZ203" s="38"/>
      <c r="VEA203" s="38"/>
      <c r="VEB203" s="38"/>
      <c r="VEC203" s="38"/>
      <c r="VED203" s="38"/>
      <c r="VEE203" s="38"/>
      <c r="VEF203" s="38"/>
      <c r="VEG203" s="38"/>
      <c r="VEH203" s="38"/>
      <c r="VEI203" s="38"/>
      <c r="VEJ203" s="38"/>
      <c r="VEK203" s="38"/>
      <c r="VEL203" s="38"/>
      <c r="VEM203" s="38"/>
      <c r="VEN203" s="38"/>
      <c r="VEO203" s="38"/>
      <c r="VEP203" s="38"/>
      <c r="VEQ203" s="38"/>
      <c r="VER203" s="38"/>
      <c r="VES203" s="38"/>
      <c r="VET203" s="38"/>
      <c r="VEU203" s="38"/>
      <c r="VEV203" s="38"/>
      <c r="VEW203" s="38"/>
      <c r="VEX203" s="38"/>
      <c r="VEY203" s="38"/>
      <c r="VEZ203" s="38"/>
      <c r="VFA203" s="38"/>
      <c r="VFB203" s="38"/>
      <c r="VFC203" s="38"/>
      <c r="VFD203" s="38"/>
      <c r="VFE203" s="38"/>
      <c r="VFF203" s="38"/>
      <c r="VFG203" s="38"/>
      <c r="VFH203" s="38"/>
      <c r="VFI203" s="38"/>
      <c r="VFJ203" s="38"/>
      <c r="VFK203" s="38"/>
      <c r="VFL203" s="38"/>
      <c r="VFM203" s="38"/>
      <c r="VFN203" s="38"/>
      <c r="VFO203" s="38"/>
      <c r="VFP203" s="38"/>
      <c r="VFQ203" s="38"/>
      <c r="VFR203" s="38"/>
      <c r="VFS203" s="38"/>
      <c r="VFT203" s="38"/>
      <c r="VFU203" s="38"/>
      <c r="VFV203" s="38"/>
      <c r="VFW203" s="38"/>
      <c r="VFX203" s="38"/>
      <c r="VFY203" s="38"/>
      <c r="VFZ203" s="38"/>
      <c r="VGA203" s="38"/>
      <c r="VGB203" s="38"/>
      <c r="VGC203" s="38"/>
      <c r="VGD203" s="38"/>
      <c r="VGE203" s="38"/>
      <c r="VGF203" s="38"/>
      <c r="VGG203" s="38"/>
      <c r="VGH203" s="38"/>
      <c r="VGI203" s="38"/>
      <c r="VGJ203" s="38"/>
      <c r="VGK203" s="38"/>
      <c r="VGL203" s="38"/>
      <c r="VGM203" s="38"/>
      <c r="VGN203" s="38"/>
      <c r="VGO203" s="38"/>
      <c r="VGP203" s="38"/>
      <c r="VGQ203" s="38"/>
      <c r="VGR203" s="38"/>
      <c r="VGS203" s="38"/>
      <c r="VGT203" s="38"/>
      <c r="VGU203" s="38"/>
      <c r="VGV203" s="38"/>
      <c r="VGW203" s="38"/>
      <c r="VGX203" s="38"/>
      <c r="VGY203" s="38"/>
      <c r="VGZ203" s="38"/>
      <c r="VHA203" s="38"/>
      <c r="VHB203" s="38"/>
      <c r="VHC203" s="38"/>
      <c r="VHD203" s="38"/>
      <c r="VHE203" s="38"/>
      <c r="VHF203" s="38"/>
      <c r="VHG203" s="38"/>
      <c r="VHH203" s="38"/>
      <c r="VHI203" s="38"/>
      <c r="VHJ203" s="38"/>
      <c r="VHK203" s="38"/>
      <c r="VHL203" s="38"/>
      <c r="VHM203" s="38"/>
      <c r="VHN203" s="38"/>
      <c r="VHO203" s="38"/>
      <c r="VHP203" s="38"/>
      <c r="VHQ203" s="38"/>
      <c r="VHR203" s="38"/>
      <c r="VHS203" s="38"/>
      <c r="VHT203" s="38"/>
      <c r="VHU203" s="38"/>
      <c r="VHV203" s="38"/>
      <c r="VHW203" s="38"/>
      <c r="VHX203" s="38"/>
      <c r="VHY203" s="38"/>
      <c r="VHZ203" s="38"/>
      <c r="VIA203" s="38"/>
      <c r="VIB203" s="38"/>
      <c r="VIC203" s="38"/>
      <c r="VID203" s="38"/>
      <c r="VIE203" s="38"/>
      <c r="VIF203" s="38"/>
      <c r="VIG203" s="38"/>
      <c r="VIH203" s="38"/>
      <c r="VII203" s="38"/>
      <c r="VIJ203" s="38"/>
      <c r="VIK203" s="38"/>
      <c r="VIL203" s="38"/>
      <c r="VIM203" s="38"/>
      <c r="VIN203" s="38"/>
      <c r="VIO203" s="38"/>
      <c r="VIP203" s="38"/>
      <c r="VIQ203" s="38"/>
      <c r="VIR203" s="38"/>
      <c r="VIS203" s="38"/>
      <c r="VIT203" s="38"/>
      <c r="VIU203" s="38"/>
      <c r="VIV203" s="38"/>
      <c r="VIW203" s="38"/>
      <c r="VIX203" s="38"/>
      <c r="VIY203" s="38"/>
      <c r="VIZ203" s="38"/>
      <c r="VJA203" s="38"/>
      <c r="VJB203" s="38"/>
      <c r="VJC203" s="38"/>
      <c r="VJD203" s="38"/>
      <c r="VJE203" s="38"/>
      <c r="VJF203" s="38"/>
      <c r="VJG203" s="38"/>
      <c r="VJH203" s="38"/>
      <c r="VJI203" s="38"/>
      <c r="VJJ203" s="38"/>
      <c r="VJK203" s="38"/>
      <c r="VJL203" s="38"/>
      <c r="VJM203" s="38"/>
      <c r="VJN203" s="38"/>
      <c r="VJO203" s="38"/>
      <c r="VJP203" s="38"/>
      <c r="VJQ203" s="38"/>
      <c r="VJR203" s="38"/>
      <c r="VJS203" s="38"/>
      <c r="VJT203" s="38"/>
      <c r="VJU203" s="38"/>
      <c r="VJV203" s="38"/>
      <c r="VJW203" s="38"/>
      <c r="VJX203" s="38"/>
      <c r="VJY203" s="38"/>
      <c r="VJZ203" s="38"/>
      <c r="VKA203" s="38"/>
      <c r="VKB203" s="38"/>
      <c r="VKC203" s="38"/>
      <c r="VKD203" s="38"/>
      <c r="VKE203" s="38"/>
      <c r="VKF203" s="38"/>
      <c r="VKG203" s="38"/>
      <c r="VKH203" s="38"/>
      <c r="VKI203" s="38"/>
      <c r="VKJ203" s="38"/>
      <c r="VKK203" s="38"/>
      <c r="VKL203" s="38"/>
      <c r="VKM203" s="38"/>
      <c r="VKN203" s="38"/>
      <c r="VKO203" s="38"/>
      <c r="VKP203" s="38"/>
      <c r="VKQ203" s="38"/>
      <c r="VKR203" s="38"/>
      <c r="VKS203" s="38"/>
      <c r="VKT203" s="38"/>
      <c r="VKU203" s="38"/>
      <c r="VKV203" s="38"/>
      <c r="VKW203" s="38"/>
      <c r="VKX203" s="38"/>
      <c r="VKY203" s="38"/>
      <c r="VKZ203" s="38"/>
      <c r="VLA203" s="38"/>
      <c r="VLB203" s="38"/>
      <c r="VLC203" s="38"/>
      <c r="VLD203" s="38"/>
      <c r="VLE203" s="38"/>
      <c r="VLF203" s="38"/>
      <c r="VLG203" s="38"/>
      <c r="VLH203" s="38"/>
      <c r="VLI203" s="38"/>
      <c r="VLJ203" s="38"/>
      <c r="VLK203" s="38"/>
      <c r="VLL203" s="38"/>
      <c r="VLM203" s="38"/>
      <c r="VLN203" s="38"/>
      <c r="VLO203" s="38"/>
      <c r="VLP203" s="38"/>
      <c r="VLQ203" s="38"/>
      <c r="VLR203" s="38"/>
      <c r="VLS203" s="38"/>
      <c r="VLT203" s="38"/>
      <c r="VLU203" s="38"/>
      <c r="VLV203" s="38"/>
      <c r="VLW203" s="38"/>
      <c r="VLX203" s="38"/>
      <c r="VLY203" s="38"/>
      <c r="VLZ203" s="38"/>
      <c r="VMA203" s="38"/>
      <c r="VMB203" s="38"/>
      <c r="VMC203" s="38"/>
      <c r="VMD203" s="38"/>
      <c r="VME203" s="38"/>
      <c r="VMF203" s="38"/>
      <c r="VMG203" s="38"/>
      <c r="VMH203" s="38"/>
      <c r="VMI203" s="38"/>
      <c r="VMJ203" s="38"/>
      <c r="VMK203" s="38"/>
      <c r="VML203" s="38"/>
      <c r="VMM203" s="38"/>
      <c r="VMN203" s="38"/>
      <c r="VMO203" s="38"/>
      <c r="VMP203" s="38"/>
      <c r="VMQ203" s="38"/>
      <c r="VMR203" s="38"/>
      <c r="VMS203" s="38"/>
      <c r="VMT203" s="38"/>
      <c r="VMU203" s="38"/>
      <c r="VMV203" s="38"/>
      <c r="VMW203" s="38"/>
      <c r="VMX203" s="38"/>
      <c r="VMY203" s="38"/>
      <c r="VMZ203" s="38"/>
      <c r="VNA203" s="38"/>
      <c r="VNB203" s="38"/>
      <c r="VNC203" s="38"/>
      <c r="VND203" s="38"/>
      <c r="VNE203" s="38"/>
      <c r="VNF203" s="38"/>
      <c r="VNG203" s="38"/>
      <c r="VNH203" s="38"/>
      <c r="VNI203" s="38"/>
      <c r="VNJ203" s="38"/>
      <c r="VNK203" s="38"/>
      <c r="VNL203" s="38"/>
      <c r="VNM203" s="38"/>
      <c r="VNN203" s="38"/>
      <c r="VNO203" s="38"/>
      <c r="VNP203" s="38"/>
      <c r="VNQ203" s="38"/>
      <c r="VNR203" s="38"/>
      <c r="VNS203" s="38"/>
      <c r="VNT203" s="38"/>
      <c r="VNU203" s="38"/>
      <c r="VNV203" s="38"/>
      <c r="VNW203" s="38"/>
      <c r="VNX203" s="38"/>
      <c r="VNY203" s="38"/>
      <c r="VNZ203" s="38"/>
      <c r="VOA203" s="38"/>
      <c r="VOB203" s="38"/>
      <c r="VOC203" s="38"/>
      <c r="VOD203" s="38"/>
      <c r="VOE203" s="38"/>
      <c r="VOF203" s="38"/>
      <c r="VOG203" s="38"/>
      <c r="VOH203" s="38"/>
      <c r="VOI203" s="38"/>
      <c r="VOJ203" s="38"/>
      <c r="VOK203" s="38"/>
      <c r="VOL203" s="38"/>
      <c r="VOM203" s="38"/>
      <c r="VON203" s="38"/>
      <c r="VOO203" s="38"/>
      <c r="VOP203" s="38"/>
      <c r="VOQ203" s="38"/>
      <c r="VOR203" s="38"/>
      <c r="VOS203" s="38"/>
      <c r="VOT203" s="38"/>
      <c r="VOU203" s="38"/>
      <c r="VOV203" s="38"/>
      <c r="VOW203" s="38"/>
      <c r="VOX203" s="38"/>
      <c r="VOY203" s="38"/>
      <c r="VOZ203" s="38"/>
      <c r="VPA203" s="38"/>
      <c r="VPB203" s="38"/>
      <c r="VPC203" s="38"/>
      <c r="VPD203" s="38"/>
      <c r="VPE203" s="38"/>
      <c r="VPF203" s="38"/>
      <c r="VPG203" s="38"/>
      <c r="VPH203" s="38"/>
      <c r="VPI203" s="38"/>
      <c r="VPJ203" s="38"/>
      <c r="VPK203" s="38"/>
      <c r="VPL203" s="38"/>
      <c r="VPM203" s="38"/>
      <c r="VPN203" s="38"/>
      <c r="VPO203" s="38"/>
      <c r="VPP203" s="38"/>
      <c r="VPQ203" s="38"/>
      <c r="VPR203" s="38"/>
      <c r="VPS203" s="38"/>
      <c r="VPT203" s="38"/>
      <c r="VPU203" s="38"/>
      <c r="VPV203" s="38"/>
      <c r="VPW203" s="38"/>
      <c r="VPX203" s="38"/>
      <c r="VPY203" s="38"/>
      <c r="VPZ203" s="38"/>
      <c r="VQA203" s="38"/>
      <c r="VQB203" s="38"/>
      <c r="VQC203" s="38"/>
      <c r="VQD203" s="38"/>
      <c r="VQE203" s="38"/>
      <c r="VQF203" s="38"/>
      <c r="VQG203" s="38"/>
      <c r="VQH203" s="38"/>
      <c r="VQI203" s="38"/>
      <c r="VQJ203" s="38"/>
      <c r="VQK203" s="38"/>
      <c r="VQL203" s="38"/>
      <c r="VQM203" s="38"/>
      <c r="VQN203" s="38"/>
      <c r="VQO203" s="38"/>
      <c r="VQP203" s="38"/>
      <c r="VQQ203" s="38"/>
      <c r="VQR203" s="38"/>
      <c r="VQS203" s="38"/>
      <c r="VQT203" s="38"/>
      <c r="VQU203" s="38"/>
      <c r="VQV203" s="38"/>
      <c r="VQW203" s="38"/>
      <c r="VQX203" s="38"/>
      <c r="VQY203" s="38"/>
      <c r="VQZ203" s="38"/>
      <c r="VRA203" s="38"/>
      <c r="VRB203" s="38"/>
      <c r="VRC203" s="38"/>
      <c r="VRD203" s="38"/>
      <c r="VRE203" s="38"/>
      <c r="VRF203" s="38"/>
      <c r="VRG203" s="38"/>
      <c r="VRH203" s="38"/>
      <c r="VRI203" s="38"/>
      <c r="VRJ203" s="38"/>
      <c r="VRK203" s="38"/>
      <c r="VRL203" s="38"/>
      <c r="VRM203" s="38"/>
      <c r="VRN203" s="38"/>
      <c r="VRO203" s="38"/>
      <c r="VRP203" s="38"/>
      <c r="VRQ203" s="38"/>
      <c r="VRR203" s="38"/>
      <c r="VRS203" s="38"/>
      <c r="VRT203" s="38"/>
      <c r="VRU203" s="38"/>
      <c r="VRV203" s="38"/>
      <c r="VRW203" s="38"/>
      <c r="VRX203" s="38"/>
      <c r="VRY203" s="38"/>
      <c r="VRZ203" s="38"/>
      <c r="VSA203" s="38"/>
      <c r="VSB203" s="38"/>
      <c r="VSC203" s="38"/>
      <c r="VSD203" s="38"/>
      <c r="VSE203" s="38"/>
      <c r="VSF203" s="38"/>
      <c r="VSG203" s="38"/>
      <c r="VSH203" s="38"/>
      <c r="VSI203" s="38"/>
      <c r="VSJ203" s="38"/>
      <c r="VSK203" s="38"/>
      <c r="VSL203" s="38"/>
      <c r="VSM203" s="38"/>
      <c r="VSN203" s="38"/>
      <c r="VSO203" s="38"/>
      <c r="VSP203" s="38"/>
      <c r="VSQ203" s="38"/>
      <c r="VSR203" s="38"/>
      <c r="VSS203" s="38"/>
      <c r="VST203" s="38"/>
      <c r="VSU203" s="38"/>
      <c r="VSV203" s="38"/>
      <c r="VSW203" s="38"/>
      <c r="VSX203" s="38"/>
      <c r="VSY203" s="38"/>
      <c r="VSZ203" s="38"/>
      <c r="VTA203" s="38"/>
      <c r="VTB203" s="38"/>
      <c r="VTC203" s="38"/>
      <c r="VTD203" s="38"/>
      <c r="VTE203" s="38"/>
      <c r="VTF203" s="38"/>
      <c r="VTG203" s="38"/>
      <c r="VTH203" s="38"/>
      <c r="VTI203" s="38"/>
      <c r="VTJ203" s="38"/>
      <c r="VTK203" s="38"/>
      <c r="VTL203" s="38"/>
      <c r="VTM203" s="38"/>
      <c r="VTN203" s="38"/>
      <c r="VTO203" s="38"/>
      <c r="VTP203" s="38"/>
      <c r="VTQ203" s="38"/>
      <c r="VTR203" s="38"/>
      <c r="VTS203" s="38"/>
      <c r="VTT203" s="38"/>
      <c r="VTU203" s="38"/>
      <c r="VTV203" s="38"/>
      <c r="VTW203" s="38"/>
      <c r="VTX203" s="38"/>
      <c r="VTY203" s="38"/>
      <c r="VTZ203" s="38"/>
      <c r="VUA203" s="38"/>
      <c r="VUB203" s="38"/>
      <c r="VUC203" s="38"/>
      <c r="VUD203" s="38"/>
      <c r="VUE203" s="38"/>
      <c r="VUF203" s="38"/>
      <c r="VUG203" s="38"/>
      <c r="VUH203" s="38"/>
      <c r="VUI203" s="38"/>
      <c r="VUJ203" s="38"/>
      <c r="VUK203" s="38"/>
      <c r="VUL203" s="38"/>
      <c r="VUM203" s="38"/>
      <c r="VUN203" s="38"/>
      <c r="VUO203" s="38"/>
      <c r="VUP203" s="38"/>
      <c r="VUQ203" s="38"/>
      <c r="VUR203" s="38"/>
      <c r="VUS203" s="38"/>
      <c r="VUT203" s="38"/>
      <c r="VUU203" s="38"/>
      <c r="VUV203" s="38"/>
      <c r="VUW203" s="38"/>
      <c r="VUX203" s="38"/>
      <c r="VUY203" s="38"/>
      <c r="VUZ203" s="38"/>
      <c r="VVA203" s="38"/>
      <c r="VVB203" s="38"/>
      <c r="VVC203" s="38"/>
      <c r="VVD203" s="38"/>
      <c r="VVE203" s="38"/>
      <c r="VVF203" s="38"/>
      <c r="VVG203" s="38"/>
      <c r="VVH203" s="38"/>
      <c r="VVI203" s="38"/>
      <c r="VVJ203" s="38"/>
      <c r="VVK203" s="38"/>
      <c r="VVL203" s="38"/>
      <c r="VVM203" s="38"/>
      <c r="VVN203" s="38"/>
      <c r="VVO203" s="38"/>
      <c r="VVP203" s="38"/>
      <c r="VVQ203" s="38"/>
      <c r="VVR203" s="38"/>
      <c r="VVS203" s="38"/>
      <c r="VVT203" s="38"/>
      <c r="VVU203" s="38"/>
      <c r="VVV203" s="38"/>
      <c r="VVW203" s="38"/>
      <c r="VVX203" s="38"/>
      <c r="VVY203" s="38"/>
      <c r="VVZ203" s="38"/>
      <c r="VWA203" s="38"/>
      <c r="VWB203" s="38"/>
      <c r="VWC203" s="38"/>
      <c r="VWD203" s="38"/>
      <c r="VWE203" s="38"/>
      <c r="VWF203" s="38"/>
      <c r="VWG203" s="38"/>
      <c r="VWH203" s="38"/>
      <c r="VWI203" s="38"/>
      <c r="VWJ203" s="38"/>
      <c r="VWK203" s="38"/>
      <c r="VWL203" s="38"/>
      <c r="VWM203" s="38"/>
      <c r="VWN203" s="38"/>
      <c r="VWO203" s="38"/>
      <c r="VWP203" s="38"/>
      <c r="VWQ203" s="38"/>
      <c r="VWR203" s="38"/>
      <c r="VWS203" s="38"/>
      <c r="VWT203" s="38"/>
      <c r="VWU203" s="38"/>
      <c r="VWV203" s="38"/>
      <c r="VWW203" s="38"/>
      <c r="VWX203" s="38"/>
      <c r="VWY203" s="38"/>
      <c r="VWZ203" s="38"/>
      <c r="VXA203" s="38"/>
      <c r="VXB203" s="38"/>
      <c r="VXC203" s="38"/>
      <c r="VXD203" s="38"/>
      <c r="VXE203" s="38"/>
      <c r="VXF203" s="38"/>
      <c r="VXG203" s="38"/>
      <c r="VXH203" s="38"/>
      <c r="VXI203" s="38"/>
      <c r="VXJ203" s="38"/>
      <c r="VXK203" s="38"/>
      <c r="VXL203" s="38"/>
      <c r="VXM203" s="38"/>
      <c r="VXN203" s="38"/>
      <c r="VXO203" s="38"/>
      <c r="VXP203" s="38"/>
      <c r="VXQ203" s="38"/>
      <c r="VXR203" s="38"/>
      <c r="VXS203" s="38"/>
      <c r="VXT203" s="38"/>
      <c r="VXU203" s="38"/>
      <c r="VXV203" s="38"/>
      <c r="VXW203" s="38"/>
      <c r="VXX203" s="38"/>
      <c r="VXY203" s="38"/>
      <c r="VXZ203" s="38"/>
      <c r="VYA203" s="38"/>
      <c r="VYB203" s="38"/>
      <c r="VYC203" s="38"/>
      <c r="VYD203" s="38"/>
      <c r="VYE203" s="38"/>
      <c r="VYF203" s="38"/>
      <c r="VYG203" s="38"/>
      <c r="VYH203" s="38"/>
      <c r="VYI203" s="38"/>
      <c r="VYJ203" s="38"/>
      <c r="VYK203" s="38"/>
      <c r="VYL203" s="38"/>
      <c r="VYM203" s="38"/>
      <c r="VYN203" s="38"/>
      <c r="VYO203" s="38"/>
      <c r="VYP203" s="38"/>
      <c r="VYQ203" s="38"/>
      <c r="VYR203" s="38"/>
      <c r="VYS203" s="38"/>
      <c r="VYT203" s="38"/>
      <c r="VYU203" s="38"/>
      <c r="VYV203" s="38"/>
      <c r="VYW203" s="38"/>
      <c r="VYX203" s="38"/>
      <c r="VYY203" s="38"/>
      <c r="VYZ203" s="38"/>
      <c r="VZA203" s="38"/>
      <c r="VZB203" s="38"/>
      <c r="VZC203" s="38"/>
      <c r="VZD203" s="38"/>
      <c r="VZE203" s="38"/>
      <c r="VZF203" s="38"/>
      <c r="VZG203" s="38"/>
      <c r="VZH203" s="38"/>
      <c r="VZI203" s="38"/>
      <c r="VZJ203" s="38"/>
      <c r="VZK203" s="38"/>
      <c r="VZL203" s="38"/>
      <c r="VZM203" s="38"/>
      <c r="VZN203" s="38"/>
      <c r="VZO203" s="38"/>
      <c r="VZP203" s="38"/>
      <c r="VZQ203" s="38"/>
      <c r="VZR203" s="38"/>
      <c r="VZS203" s="38"/>
      <c r="VZT203" s="38"/>
      <c r="VZU203" s="38"/>
      <c r="VZV203" s="38"/>
      <c r="VZW203" s="38"/>
      <c r="VZX203" s="38"/>
      <c r="VZY203" s="38"/>
      <c r="VZZ203" s="38"/>
      <c r="WAA203" s="38"/>
      <c r="WAB203" s="38"/>
      <c r="WAC203" s="38"/>
      <c r="WAD203" s="38"/>
      <c r="WAE203" s="38"/>
      <c r="WAF203" s="38"/>
      <c r="WAG203" s="38"/>
      <c r="WAH203" s="38"/>
      <c r="WAI203" s="38"/>
      <c r="WAJ203" s="38"/>
      <c r="WAK203" s="38"/>
      <c r="WAL203" s="38"/>
      <c r="WAM203" s="38"/>
      <c r="WAN203" s="38"/>
      <c r="WAO203" s="38"/>
      <c r="WAP203" s="38"/>
      <c r="WAQ203" s="38"/>
      <c r="WAR203" s="38"/>
      <c r="WAS203" s="38"/>
      <c r="WAT203" s="38"/>
      <c r="WAU203" s="38"/>
      <c r="WAV203" s="38"/>
      <c r="WAW203" s="38"/>
      <c r="WAX203" s="38"/>
      <c r="WAY203" s="38"/>
      <c r="WAZ203" s="38"/>
      <c r="WBA203" s="38"/>
      <c r="WBB203" s="38"/>
      <c r="WBC203" s="38"/>
      <c r="WBD203" s="38"/>
      <c r="WBE203" s="38"/>
      <c r="WBF203" s="38"/>
      <c r="WBG203" s="38"/>
      <c r="WBH203" s="38"/>
      <c r="WBI203" s="38"/>
      <c r="WBJ203" s="38"/>
      <c r="WBK203" s="38"/>
      <c r="WBL203" s="38"/>
      <c r="WBM203" s="38"/>
      <c r="WBN203" s="38"/>
      <c r="WBO203" s="38"/>
      <c r="WBP203" s="38"/>
      <c r="WBQ203" s="38"/>
      <c r="WBR203" s="38"/>
      <c r="WBS203" s="38"/>
      <c r="WBT203" s="38"/>
      <c r="WBU203" s="38"/>
      <c r="WBV203" s="38"/>
      <c r="WBW203" s="38"/>
      <c r="WBX203" s="38"/>
      <c r="WBY203" s="38"/>
      <c r="WBZ203" s="38"/>
      <c r="WCA203" s="38"/>
      <c r="WCB203" s="38"/>
      <c r="WCC203" s="38"/>
      <c r="WCD203" s="38"/>
      <c r="WCE203" s="38"/>
      <c r="WCF203" s="38"/>
      <c r="WCG203" s="38"/>
      <c r="WCH203" s="38"/>
      <c r="WCI203" s="38"/>
      <c r="WCJ203" s="38"/>
      <c r="WCK203" s="38"/>
      <c r="WCL203" s="38"/>
      <c r="WCM203" s="38"/>
      <c r="WCN203" s="38"/>
      <c r="WCO203" s="38"/>
      <c r="WCP203" s="38"/>
      <c r="WCQ203" s="38"/>
      <c r="WCR203" s="38"/>
      <c r="WCS203" s="38"/>
      <c r="WCT203" s="38"/>
      <c r="WCU203" s="38"/>
      <c r="WCV203" s="38"/>
      <c r="WCW203" s="38"/>
      <c r="WCX203" s="38"/>
      <c r="WCY203" s="38"/>
      <c r="WCZ203" s="38"/>
      <c r="WDA203" s="38"/>
      <c r="WDB203" s="38"/>
      <c r="WDC203" s="38"/>
      <c r="WDD203" s="38"/>
      <c r="WDE203" s="38"/>
      <c r="WDF203" s="38"/>
      <c r="WDG203" s="38"/>
      <c r="WDH203" s="38"/>
      <c r="WDI203" s="38"/>
      <c r="WDJ203" s="38"/>
      <c r="WDK203" s="38"/>
      <c r="WDL203" s="38"/>
      <c r="WDM203" s="38"/>
      <c r="WDN203" s="38"/>
      <c r="WDO203" s="38"/>
      <c r="WDP203" s="38"/>
      <c r="WDQ203" s="38"/>
      <c r="WDR203" s="38"/>
      <c r="WDS203" s="38"/>
      <c r="WDT203" s="38"/>
      <c r="WDU203" s="38"/>
      <c r="WDV203" s="38"/>
      <c r="WDW203" s="38"/>
      <c r="WDX203" s="38"/>
      <c r="WDY203" s="38"/>
      <c r="WDZ203" s="38"/>
      <c r="WEA203" s="38"/>
      <c r="WEB203" s="38"/>
      <c r="WEC203" s="38"/>
      <c r="WED203" s="38"/>
      <c r="WEE203" s="38"/>
      <c r="WEF203" s="38"/>
      <c r="WEG203" s="38"/>
      <c r="WEH203" s="38"/>
      <c r="WEI203" s="38"/>
      <c r="WEJ203" s="38"/>
      <c r="WEK203" s="38"/>
      <c r="WEL203" s="38"/>
      <c r="WEM203" s="38"/>
      <c r="WEN203" s="38"/>
      <c r="WEO203" s="38"/>
      <c r="WEP203" s="38"/>
      <c r="WEQ203" s="38"/>
      <c r="WER203" s="38"/>
      <c r="WES203" s="38"/>
      <c r="WET203" s="38"/>
      <c r="WEU203" s="38"/>
      <c r="WEV203" s="38"/>
      <c r="WEW203" s="38"/>
      <c r="WEX203" s="38"/>
      <c r="WEY203" s="38"/>
      <c r="WEZ203" s="38"/>
      <c r="WFA203" s="38"/>
      <c r="WFB203" s="38"/>
      <c r="WFC203" s="38"/>
      <c r="WFD203" s="38"/>
      <c r="WFE203" s="38"/>
      <c r="WFF203" s="38"/>
      <c r="WFG203" s="38"/>
      <c r="WFH203" s="38"/>
      <c r="WFI203" s="38"/>
      <c r="WFJ203" s="38"/>
      <c r="WFK203" s="38"/>
      <c r="WFL203" s="38"/>
      <c r="WFM203" s="38"/>
      <c r="WFN203" s="38"/>
      <c r="WFO203" s="38"/>
      <c r="WFP203" s="38"/>
      <c r="WFQ203" s="38"/>
      <c r="WFR203" s="38"/>
      <c r="WFS203" s="38"/>
      <c r="WFT203" s="38"/>
      <c r="WFU203" s="38"/>
      <c r="WFV203" s="38"/>
      <c r="WFW203" s="38"/>
      <c r="WFX203" s="38"/>
      <c r="WFY203" s="38"/>
      <c r="WFZ203" s="38"/>
      <c r="WGA203" s="38"/>
      <c r="WGB203" s="38"/>
      <c r="WGC203" s="38"/>
      <c r="WGD203" s="38"/>
      <c r="WGE203" s="38"/>
      <c r="WGF203" s="38"/>
      <c r="WGG203" s="38"/>
      <c r="WGH203" s="38"/>
      <c r="WGI203" s="38"/>
      <c r="WGJ203" s="38"/>
      <c r="WGK203" s="38"/>
      <c r="WGL203" s="38"/>
      <c r="WGM203" s="38"/>
      <c r="WGN203" s="38"/>
      <c r="WGO203" s="38"/>
      <c r="WGP203" s="38"/>
      <c r="WGQ203" s="38"/>
      <c r="WGR203" s="38"/>
      <c r="WGS203" s="38"/>
      <c r="WGT203" s="38"/>
      <c r="WGU203" s="38"/>
      <c r="WGV203" s="38"/>
      <c r="WGW203" s="38"/>
      <c r="WGX203" s="38"/>
      <c r="WGY203" s="38"/>
      <c r="WGZ203" s="38"/>
      <c r="WHA203" s="38"/>
      <c r="WHB203" s="38"/>
      <c r="WHC203" s="38"/>
      <c r="WHD203" s="38"/>
      <c r="WHE203" s="38"/>
      <c r="WHF203" s="38"/>
      <c r="WHG203" s="38"/>
      <c r="WHH203" s="38"/>
      <c r="WHI203" s="38"/>
      <c r="WHJ203" s="38"/>
      <c r="WHK203" s="38"/>
      <c r="WHL203" s="38"/>
      <c r="WHM203" s="38"/>
      <c r="WHN203" s="38"/>
      <c r="WHO203" s="38"/>
      <c r="WHP203" s="38"/>
      <c r="WHQ203" s="38"/>
      <c r="WHR203" s="38"/>
      <c r="WHS203" s="38"/>
      <c r="WHT203" s="38"/>
      <c r="WHU203" s="38"/>
      <c r="WHV203" s="38"/>
      <c r="WHW203" s="38"/>
      <c r="WHX203" s="38"/>
      <c r="WHY203" s="38"/>
      <c r="WHZ203" s="38"/>
      <c r="WIA203" s="38"/>
      <c r="WIB203" s="38"/>
      <c r="WIC203" s="38"/>
      <c r="WID203" s="38"/>
      <c r="WIE203" s="38"/>
      <c r="WIF203" s="38"/>
      <c r="WIG203" s="38"/>
      <c r="WIH203" s="38"/>
      <c r="WII203" s="38"/>
      <c r="WIJ203" s="38"/>
      <c r="WIK203" s="38"/>
      <c r="WIL203" s="38"/>
      <c r="WIM203" s="38"/>
      <c r="WIN203" s="38"/>
      <c r="WIO203" s="38"/>
      <c r="WIP203" s="38"/>
      <c r="WIQ203" s="38"/>
      <c r="WIR203" s="38"/>
      <c r="WIS203" s="38"/>
      <c r="WIT203" s="38"/>
      <c r="WIU203" s="38"/>
      <c r="WIV203" s="38"/>
      <c r="WIW203" s="38"/>
      <c r="WIX203" s="38"/>
      <c r="WIY203" s="38"/>
      <c r="WIZ203" s="38"/>
      <c r="WJA203" s="38"/>
      <c r="WJB203" s="38"/>
      <c r="WJC203" s="38"/>
      <c r="WJD203" s="38"/>
      <c r="WJE203" s="38"/>
      <c r="WJF203" s="38"/>
      <c r="WJG203" s="38"/>
      <c r="WJH203" s="38"/>
      <c r="WJI203" s="38"/>
      <c r="WJJ203" s="38"/>
      <c r="WJK203" s="38"/>
      <c r="WJL203" s="38"/>
      <c r="WJM203" s="38"/>
      <c r="WJN203" s="38"/>
      <c r="WJO203" s="38"/>
      <c r="WJP203" s="38"/>
      <c r="WJQ203" s="38"/>
      <c r="WJR203" s="38"/>
      <c r="WJS203" s="38"/>
      <c r="WJT203" s="38"/>
      <c r="WJU203" s="38"/>
      <c r="WJV203" s="38"/>
      <c r="WJW203" s="38"/>
      <c r="WJX203" s="38"/>
      <c r="WJY203" s="38"/>
      <c r="WJZ203" s="38"/>
      <c r="WKA203" s="38"/>
      <c r="WKB203" s="38"/>
      <c r="WKC203" s="38"/>
      <c r="WKD203" s="38"/>
      <c r="WKE203" s="38"/>
      <c r="WKF203" s="38"/>
      <c r="WKG203" s="38"/>
      <c r="WKH203" s="38"/>
      <c r="WKI203" s="38"/>
      <c r="WKJ203" s="38"/>
      <c r="WKK203" s="38"/>
      <c r="WKL203" s="38"/>
      <c r="WKM203" s="38"/>
      <c r="WKN203" s="38"/>
      <c r="WKO203" s="38"/>
      <c r="WKP203" s="38"/>
      <c r="WKQ203" s="38"/>
      <c r="WKR203" s="38"/>
      <c r="WKS203" s="38"/>
      <c r="WKT203" s="38"/>
      <c r="WKU203" s="38"/>
      <c r="WKV203" s="38"/>
      <c r="WKW203" s="38"/>
      <c r="WKX203" s="38"/>
      <c r="WKY203" s="38"/>
      <c r="WKZ203" s="38"/>
      <c r="WLA203" s="38"/>
      <c r="WLB203" s="38"/>
      <c r="WLC203" s="38"/>
      <c r="WLD203" s="38"/>
      <c r="WLE203" s="38"/>
      <c r="WLF203" s="38"/>
      <c r="WLG203" s="38"/>
      <c r="WLH203" s="38"/>
      <c r="WLI203" s="38"/>
      <c r="WLJ203" s="38"/>
      <c r="WLK203" s="38"/>
      <c r="WLL203" s="38"/>
      <c r="WLM203" s="38"/>
      <c r="WLN203" s="38"/>
      <c r="WLO203" s="38"/>
      <c r="WLP203" s="38"/>
      <c r="WLQ203" s="38"/>
      <c r="WLR203" s="38"/>
      <c r="WLS203" s="38"/>
      <c r="WLT203" s="38"/>
      <c r="WLU203" s="38"/>
      <c r="WLV203" s="38"/>
      <c r="WLW203" s="38"/>
      <c r="WLX203" s="38"/>
      <c r="WLY203" s="38"/>
      <c r="WLZ203" s="38"/>
      <c r="WMA203" s="38"/>
      <c r="WMB203" s="38"/>
      <c r="WMC203" s="38"/>
      <c r="WMD203" s="38"/>
      <c r="WME203" s="38"/>
      <c r="WMF203" s="38"/>
      <c r="WMG203" s="38"/>
      <c r="WMH203" s="38"/>
      <c r="WMI203" s="38"/>
      <c r="WMJ203" s="38"/>
      <c r="WMK203" s="38"/>
      <c r="WML203" s="38"/>
      <c r="WMM203" s="38"/>
      <c r="WMN203" s="38"/>
      <c r="WMO203" s="38"/>
      <c r="WMP203" s="38"/>
      <c r="WMQ203" s="38"/>
      <c r="WMR203" s="38"/>
      <c r="WMS203" s="38"/>
      <c r="WMT203" s="38"/>
      <c r="WMU203" s="38"/>
      <c r="WMV203" s="38"/>
      <c r="WMW203" s="38"/>
      <c r="WMX203" s="38"/>
      <c r="WMY203" s="38"/>
      <c r="WMZ203" s="38"/>
      <c r="WNA203" s="38"/>
      <c r="WNB203" s="38"/>
      <c r="WNC203" s="38"/>
      <c r="WND203" s="38"/>
      <c r="WNE203" s="38"/>
      <c r="WNF203" s="38"/>
      <c r="WNG203" s="38"/>
      <c r="WNH203" s="38"/>
      <c r="WNI203" s="38"/>
      <c r="WNJ203" s="38"/>
      <c r="WNK203" s="38"/>
      <c r="WNL203" s="38"/>
      <c r="WNM203" s="38"/>
      <c r="WNN203" s="38"/>
      <c r="WNO203" s="38"/>
      <c r="WNP203" s="38"/>
      <c r="WNQ203" s="38"/>
      <c r="WNR203" s="38"/>
      <c r="WNS203" s="38"/>
      <c r="WNT203" s="38"/>
      <c r="WNU203" s="38"/>
      <c r="WNV203" s="38"/>
      <c r="WNW203" s="38"/>
      <c r="WNX203" s="38"/>
      <c r="WNY203" s="38"/>
      <c r="WNZ203" s="38"/>
      <c r="WOA203" s="38"/>
      <c r="WOB203" s="38"/>
      <c r="WOC203" s="38"/>
      <c r="WOD203" s="38"/>
      <c r="WOE203" s="38"/>
      <c r="WOF203" s="38"/>
      <c r="WOG203" s="38"/>
      <c r="WOH203" s="38"/>
      <c r="WOI203" s="38"/>
      <c r="WOJ203" s="38"/>
      <c r="WOK203" s="38"/>
      <c r="WOL203" s="38"/>
      <c r="WOM203" s="38"/>
      <c r="WON203" s="38"/>
      <c r="WOO203" s="38"/>
      <c r="WOP203" s="38"/>
      <c r="WOQ203" s="38"/>
      <c r="WOR203" s="38"/>
      <c r="WOS203" s="38"/>
      <c r="WOT203" s="38"/>
      <c r="WOU203" s="38"/>
      <c r="WOV203" s="38"/>
      <c r="WOW203" s="38"/>
      <c r="WOX203" s="38"/>
      <c r="WOY203" s="38"/>
      <c r="WOZ203" s="38"/>
      <c r="WPA203" s="38"/>
      <c r="WPB203" s="38"/>
      <c r="WPC203" s="38"/>
      <c r="WPD203" s="38"/>
      <c r="WPE203" s="38"/>
      <c r="WPF203" s="38"/>
      <c r="WPG203" s="38"/>
      <c r="WPH203" s="38"/>
      <c r="WPI203" s="38"/>
      <c r="WPJ203" s="38"/>
      <c r="WPK203" s="38"/>
      <c r="WPL203" s="38"/>
      <c r="WPM203" s="38"/>
      <c r="WPN203" s="38"/>
      <c r="WPO203" s="38"/>
      <c r="WPP203" s="38"/>
      <c r="WPQ203" s="38"/>
      <c r="WPR203" s="38"/>
      <c r="WPS203" s="38"/>
      <c r="WPT203" s="38"/>
      <c r="WPU203" s="38"/>
      <c r="WPV203" s="38"/>
      <c r="WPW203" s="38"/>
      <c r="WPX203" s="38"/>
      <c r="WPY203" s="38"/>
      <c r="WPZ203" s="38"/>
      <c r="WQA203" s="38"/>
      <c r="WQB203" s="38"/>
      <c r="WQC203" s="38"/>
      <c r="WQD203" s="38"/>
      <c r="WQE203" s="38"/>
      <c r="WQF203" s="38"/>
      <c r="WQG203" s="38"/>
      <c r="WQH203" s="38"/>
      <c r="WQI203" s="38"/>
      <c r="WQJ203" s="38"/>
      <c r="WQK203" s="38"/>
      <c r="WQL203" s="38"/>
      <c r="WQM203" s="38"/>
      <c r="WQN203" s="38"/>
      <c r="WQO203" s="38"/>
      <c r="WQP203" s="38"/>
      <c r="WQQ203" s="38"/>
      <c r="WQR203" s="38"/>
      <c r="WQS203" s="38"/>
      <c r="WQT203" s="38"/>
      <c r="WQU203" s="38"/>
      <c r="WQV203" s="38"/>
      <c r="WQW203" s="38"/>
      <c r="WQX203" s="38"/>
      <c r="WQY203" s="38"/>
      <c r="WQZ203" s="38"/>
      <c r="WRA203" s="38"/>
      <c r="WRB203" s="38"/>
      <c r="WRC203" s="38"/>
      <c r="WRD203" s="38"/>
      <c r="WRE203" s="38"/>
      <c r="WRF203" s="38"/>
      <c r="WRG203" s="38"/>
      <c r="WRH203" s="38"/>
      <c r="WRI203" s="38"/>
      <c r="WRJ203" s="38"/>
      <c r="WRK203" s="38"/>
      <c r="WRL203" s="38"/>
      <c r="WRM203" s="38"/>
      <c r="WRN203" s="38"/>
      <c r="WRO203" s="38"/>
      <c r="WRP203" s="38"/>
      <c r="WRQ203" s="38"/>
      <c r="WRR203" s="38"/>
      <c r="WRS203" s="38"/>
      <c r="WRT203" s="38"/>
      <c r="WRU203" s="38"/>
      <c r="WRV203" s="38"/>
      <c r="WRW203" s="38"/>
      <c r="WRX203" s="38"/>
      <c r="WRY203" s="38"/>
      <c r="WRZ203" s="38"/>
      <c r="WSA203" s="38"/>
      <c r="WSB203" s="38"/>
      <c r="WSC203" s="38"/>
      <c r="WSD203" s="38"/>
      <c r="WSE203" s="38"/>
      <c r="WSF203" s="38"/>
      <c r="WSG203" s="38"/>
      <c r="WSH203" s="38"/>
      <c r="WSI203" s="38"/>
      <c r="WSJ203" s="38"/>
      <c r="WSK203" s="38"/>
      <c r="WSL203" s="38"/>
      <c r="WSM203" s="38"/>
      <c r="WSN203" s="38"/>
      <c r="WSO203" s="38"/>
      <c r="WSP203" s="38"/>
      <c r="WSQ203" s="38"/>
      <c r="WSR203" s="38"/>
      <c r="WSS203" s="38"/>
      <c r="WST203" s="38"/>
      <c r="WSU203" s="38"/>
      <c r="WSV203" s="38"/>
      <c r="WSW203" s="38"/>
      <c r="WSX203" s="38"/>
      <c r="WSY203" s="38"/>
      <c r="WSZ203" s="38"/>
      <c r="WTA203" s="38"/>
      <c r="WTB203" s="38"/>
      <c r="WTC203" s="38"/>
      <c r="WTD203" s="38"/>
      <c r="WTE203" s="38"/>
      <c r="WTF203" s="38"/>
      <c r="WTG203" s="38"/>
      <c r="WTH203" s="38"/>
      <c r="WTI203" s="38"/>
      <c r="WTJ203" s="38"/>
      <c r="WTK203" s="38"/>
      <c r="WTL203" s="38"/>
      <c r="WTM203" s="38"/>
      <c r="WTN203" s="38"/>
      <c r="WTO203" s="38"/>
      <c r="WTP203" s="38"/>
      <c r="WTQ203" s="38"/>
      <c r="WTR203" s="38"/>
      <c r="WTS203" s="38"/>
      <c r="WTT203" s="38"/>
      <c r="WTU203" s="38"/>
      <c r="WTV203" s="38"/>
      <c r="WTW203" s="38"/>
      <c r="WTX203" s="38"/>
      <c r="WTY203" s="38"/>
      <c r="WTZ203" s="38"/>
      <c r="WUA203" s="38"/>
      <c r="WUB203" s="38"/>
      <c r="WUC203" s="38"/>
      <c r="WUD203" s="38"/>
      <c r="WUE203" s="38"/>
      <c r="WUF203" s="38"/>
      <c r="WUG203" s="38"/>
      <c r="WUH203" s="38"/>
      <c r="WUI203" s="38"/>
      <c r="WUJ203" s="38"/>
      <c r="WUK203" s="38"/>
      <c r="WUL203" s="38"/>
      <c r="WUM203" s="38"/>
      <c r="WUN203" s="38"/>
      <c r="WUO203" s="38"/>
      <c r="WUP203" s="38"/>
      <c r="WUQ203" s="38"/>
      <c r="WUR203" s="38"/>
      <c r="WUS203" s="38"/>
      <c r="WUT203" s="38"/>
      <c r="WUU203" s="38"/>
      <c r="WUV203" s="38"/>
      <c r="WUW203" s="38"/>
      <c r="WUX203" s="38"/>
      <c r="WUY203" s="38"/>
      <c r="WUZ203" s="38"/>
      <c r="WVA203" s="38"/>
      <c r="WVB203" s="38"/>
      <c r="WVC203" s="38"/>
      <c r="WVD203" s="38"/>
      <c r="WVE203" s="38"/>
      <c r="WVF203" s="38"/>
      <c r="WVG203" s="38"/>
      <c r="WVH203" s="38"/>
      <c r="WVI203" s="38"/>
      <c r="WVJ203" s="38"/>
      <c r="WVK203" s="38"/>
      <c r="WVL203" s="38"/>
      <c r="WVM203" s="38"/>
      <c r="WVN203" s="38"/>
      <c r="WVO203" s="38"/>
      <c r="WVP203" s="38"/>
      <c r="WVQ203" s="38"/>
      <c r="WVR203" s="38"/>
      <c r="WVS203" s="38"/>
      <c r="WVT203" s="38"/>
      <c r="WVU203" s="38"/>
      <c r="WVV203" s="38"/>
      <c r="WVW203" s="38"/>
      <c r="WVX203" s="38"/>
      <c r="WVY203" s="38"/>
      <c r="WVZ203" s="38"/>
      <c r="WWA203" s="38"/>
      <c r="WWB203" s="38"/>
      <c r="WWC203" s="38"/>
      <c r="WWD203" s="38"/>
      <c r="WWE203" s="38"/>
      <c r="WWF203" s="38"/>
      <c r="WWG203" s="38"/>
      <c r="WWH203" s="38"/>
      <c r="WWI203" s="38"/>
      <c r="WWJ203" s="38"/>
      <c r="WWK203" s="38"/>
      <c r="WWL203" s="38"/>
      <c r="WWM203" s="38"/>
      <c r="WWN203" s="38"/>
      <c r="WWO203" s="38"/>
      <c r="WWP203" s="38"/>
      <c r="WWQ203" s="38"/>
      <c r="WWR203" s="38"/>
      <c r="WWS203" s="38"/>
      <c r="WWT203" s="38"/>
      <c r="WWU203" s="38"/>
      <c r="WWV203" s="38"/>
      <c r="WWW203" s="38"/>
      <c r="WWX203" s="38"/>
      <c r="WWY203" s="38"/>
      <c r="WWZ203" s="38"/>
      <c r="WXA203" s="38"/>
      <c r="WXB203" s="38"/>
      <c r="WXC203" s="38"/>
      <c r="WXD203" s="38"/>
      <c r="WXE203" s="38"/>
      <c r="WXF203" s="38"/>
      <c r="WXG203" s="38"/>
      <c r="WXH203" s="38"/>
      <c r="WXI203" s="38"/>
      <c r="WXJ203" s="38"/>
      <c r="WXK203" s="38"/>
      <c r="WXL203" s="38"/>
      <c r="WXM203" s="38"/>
      <c r="WXN203" s="38"/>
      <c r="WXO203" s="38"/>
      <c r="WXP203" s="38"/>
      <c r="WXQ203" s="38"/>
      <c r="WXR203" s="38"/>
      <c r="WXS203" s="38"/>
      <c r="WXT203" s="38"/>
      <c r="WXU203" s="38"/>
      <c r="WXV203" s="38"/>
      <c r="WXW203" s="38"/>
      <c r="WXX203" s="38"/>
      <c r="WXY203" s="38"/>
      <c r="WXZ203" s="38"/>
      <c r="WYA203" s="38"/>
      <c r="WYB203" s="38"/>
      <c r="WYC203" s="38"/>
      <c r="WYD203" s="38"/>
      <c r="WYE203" s="38"/>
      <c r="WYF203" s="38"/>
      <c r="WYG203" s="38"/>
      <c r="WYH203" s="38"/>
      <c r="WYI203" s="38"/>
      <c r="WYJ203" s="38"/>
      <c r="WYK203" s="38"/>
      <c r="WYL203" s="38"/>
      <c r="WYM203" s="38"/>
      <c r="WYN203" s="38"/>
      <c r="WYO203" s="38"/>
      <c r="WYP203" s="38"/>
      <c r="WYQ203" s="38"/>
      <c r="WYR203" s="38"/>
      <c r="WYS203" s="38"/>
      <c r="WYT203" s="38"/>
      <c r="WYU203" s="38"/>
      <c r="WYV203" s="38"/>
      <c r="WYW203" s="38"/>
      <c r="WYX203" s="38"/>
      <c r="WYY203" s="38"/>
      <c r="WYZ203" s="38"/>
      <c r="WZA203" s="38"/>
      <c r="WZB203" s="38"/>
      <c r="WZC203" s="38"/>
      <c r="WZD203" s="38"/>
      <c r="WZE203" s="38"/>
      <c r="WZF203" s="38"/>
      <c r="WZG203" s="38"/>
      <c r="WZH203" s="38"/>
      <c r="WZI203" s="38"/>
      <c r="WZJ203" s="38"/>
      <c r="WZK203" s="38"/>
      <c r="WZL203" s="38"/>
      <c r="WZM203" s="38"/>
      <c r="WZN203" s="38"/>
      <c r="WZO203" s="38"/>
      <c r="WZP203" s="38"/>
      <c r="WZQ203" s="38"/>
      <c r="WZR203" s="38"/>
      <c r="WZS203" s="38"/>
      <c r="WZT203" s="38"/>
      <c r="WZU203" s="38"/>
      <c r="WZV203" s="38"/>
      <c r="WZW203" s="38"/>
      <c r="WZX203" s="38"/>
      <c r="WZY203" s="38"/>
      <c r="WZZ203" s="38"/>
      <c r="XAA203" s="38"/>
      <c r="XAB203" s="38"/>
      <c r="XAC203" s="38"/>
      <c r="XAD203" s="38"/>
      <c r="XAE203" s="38"/>
      <c r="XAF203" s="38"/>
      <c r="XAG203" s="38"/>
      <c r="XAH203" s="38"/>
      <c r="XAI203" s="38"/>
      <c r="XAJ203" s="38"/>
      <c r="XAK203" s="38"/>
      <c r="XAL203" s="38"/>
      <c r="XAM203" s="38"/>
      <c r="XAN203" s="38"/>
      <c r="XAO203" s="38"/>
      <c r="XAP203" s="38"/>
      <c r="XAQ203" s="38"/>
      <c r="XAR203" s="38"/>
      <c r="XAS203" s="38"/>
      <c r="XAT203" s="38"/>
      <c r="XAU203" s="38"/>
      <c r="XAV203" s="38"/>
      <c r="XAW203" s="38"/>
      <c r="XAX203" s="38"/>
      <c r="XAY203" s="38"/>
      <c r="XAZ203" s="38"/>
      <c r="XBA203" s="38"/>
      <c r="XBB203" s="38"/>
      <c r="XBC203" s="38"/>
      <c r="XBD203" s="38"/>
      <c r="XBE203" s="38"/>
      <c r="XBF203" s="38"/>
      <c r="XBG203" s="38"/>
      <c r="XBH203" s="38"/>
      <c r="XBI203" s="38"/>
      <c r="XBJ203" s="38"/>
      <c r="XBK203" s="38"/>
      <c r="XBL203" s="38"/>
      <c r="XBM203" s="38"/>
      <c r="XBN203" s="38"/>
      <c r="XBO203" s="38"/>
      <c r="XBP203" s="38"/>
      <c r="XBQ203" s="38"/>
      <c r="XBR203" s="38"/>
      <c r="XBS203" s="38"/>
      <c r="XBT203" s="38"/>
      <c r="XBU203" s="38"/>
      <c r="XBV203" s="38"/>
      <c r="XBW203" s="38"/>
      <c r="XBX203" s="38"/>
      <c r="XBY203" s="38"/>
      <c r="XBZ203" s="38"/>
      <c r="XCA203" s="38"/>
      <c r="XCB203" s="38"/>
      <c r="XCC203" s="38"/>
      <c r="XCD203" s="38"/>
      <c r="XCE203" s="38"/>
      <c r="XCF203" s="38"/>
      <c r="XCG203" s="38"/>
      <c r="XCH203" s="38"/>
      <c r="XCI203" s="38"/>
      <c r="XCJ203" s="38"/>
      <c r="XCK203" s="38"/>
      <c r="XCL203" s="38"/>
      <c r="XCM203" s="38"/>
      <c r="XCN203" s="38"/>
      <c r="XCO203" s="38"/>
      <c r="XCP203" s="38"/>
      <c r="XCQ203" s="38"/>
      <c r="XCR203" s="38"/>
      <c r="XCS203" s="38"/>
      <c r="XCT203" s="38"/>
      <c r="XCU203" s="38"/>
      <c r="XCV203" s="38"/>
      <c r="XCW203" s="38"/>
      <c r="XCX203" s="38"/>
      <c r="XCY203" s="38"/>
      <c r="XCZ203" s="38"/>
      <c r="XDA203" s="38"/>
      <c r="XDB203" s="38"/>
      <c r="XDC203" s="38"/>
      <c r="XDD203" s="38"/>
      <c r="XDE203" s="38"/>
      <c r="XDF203" s="38"/>
      <c r="XDG203" s="38"/>
      <c r="XDH203" s="38"/>
      <c r="XDI203" s="38"/>
      <c r="XDJ203" s="38"/>
      <c r="XDK203" s="38"/>
      <c r="XDL203" s="38"/>
      <c r="XDM203" s="38"/>
      <c r="XDN203" s="38"/>
      <c r="XDO203" s="38"/>
      <c r="XDP203" s="38"/>
      <c r="XDQ203" s="38"/>
      <c r="XDR203" s="38"/>
      <c r="XDS203" s="38"/>
      <c r="XDT203" s="38"/>
      <c r="XDU203" s="38"/>
      <c r="XDV203" s="38"/>
      <c r="XDW203" s="38"/>
      <c r="XDX203" s="38"/>
      <c r="XDY203" s="38"/>
      <c r="XDZ203" s="38"/>
      <c r="XEA203" s="38"/>
      <c r="XEB203" s="38"/>
      <c r="XEC203" s="38"/>
      <c r="XED203" s="38"/>
      <c r="XEE203" s="38"/>
      <c r="XEF203" s="38"/>
      <c r="XEG203" s="38"/>
      <c r="XEH203" s="38"/>
      <c r="XEI203" s="38"/>
      <c r="XEJ203" s="38"/>
      <c r="XEK203" s="38"/>
      <c r="XEL203" s="38"/>
      <c r="XEM203" s="38"/>
      <c r="XEN203" s="38"/>
      <c r="XEO203" s="38"/>
      <c r="XEP203" s="38"/>
      <c r="XEQ203" s="38"/>
      <c r="XER203" s="38"/>
      <c r="XES203" s="38"/>
      <c r="XET203" s="38"/>
      <c r="XEU203" s="38"/>
      <c r="XEV203" s="38"/>
      <c r="XEW203" s="38"/>
      <c r="XEX203" s="38"/>
      <c r="XEY203" s="38"/>
      <c r="XEZ203" s="38"/>
      <c r="XFA203" s="38"/>
      <c r="XFB203" s="38"/>
      <c r="XFC203" s="38"/>
      <c r="XFD203" s="38"/>
    </row>
    <row r="207" spans="4:16384">
      <c r="E207" s="45"/>
      <c r="F207" s="305"/>
      <c r="G207" s="305"/>
      <c r="H207" s="305"/>
      <c r="I207" s="305"/>
      <c r="J207" s="305"/>
      <c r="K207" s="305"/>
      <c r="L207" s="305"/>
      <c r="M207" s="305"/>
      <c r="N207" s="305"/>
      <c r="O207" s="305"/>
      <c r="P207" s="305"/>
      <c r="Q207" s="305"/>
      <c r="R207" s="305"/>
      <c r="S207" s="305"/>
      <c r="T207" s="305"/>
      <c r="U207" s="305"/>
      <c r="V207" s="305"/>
      <c r="W207" s="305"/>
      <c r="X207" s="305"/>
      <c r="Y207" s="305"/>
      <c r="Z207" s="305"/>
      <c r="AA207" s="305"/>
      <c r="AB207" s="305"/>
      <c r="AC207" s="305"/>
      <c r="AD207" s="305"/>
      <c r="AE207" s="305"/>
      <c r="AF207" s="305"/>
      <c r="AG207" s="305"/>
      <c r="AH207" s="305"/>
      <c r="AI207" s="305"/>
      <c r="AJ207" s="305"/>
      <c r="AK207" s="305"/>
      <c r="AL207" s="305"/>
      <c r="AM207" s="305"/>
      <c r="AN207" s="305"/>
      <c r="AO207" s="305"/>
      <c r="AP207" s="305"/>
      <c r="AQ207" s="305"/>
      <c r="AR207" s="305"/>
      <c r="AS207" s="305"/>
      <c r="AT207" s="305"/>
      <c r="AU207" s="305"/>
      <c r="AV207" s="305"/>
      <c r="AW207" s="305"/>
      <c r="AX207" s="305"/>
      <c r="AY207" s="305"/>
      <c r="AZ207" s="305"/>
      <c r="BA207" s="305"/>
      <c r="BB207" s="305"/>
      <c r="BC207" s="305"/>
      <c r="BD207" s="305"/>
      <c r="BE207" s="305"/>
      <c r="BF207" s="305"/>
      <c r="BG207" s="305"/>
      <c r="BH207" s="305"/>
      <c r="BI207" s="305"/>
      <c r="BJ207" s="305"/>
      <c r="BK207" s="305"/>
      <c r="BL207" s="305"/>
      <c r="BM207" s="305"/>
      <c r="BN207" s="305"/>
      <c r="BO207" s="305"/>
      <c r="BP207" s="305"/>
      <c r="BQ207" s="305"/>
      <c r="BR207" s="305"/>
      <c r="BS207" s="305"/>
      <c r="BT207" s="305"/>
      <c r="BU207" s="305"/>
      <c r="BV207" s="305"/>
      <c r="BW207" s="305"/>
      <c r="BX207" s="305"/>
      <c r="BY207" s="305"/>
      <c r="BZ207" s="305"/>
      <c r="CA207" s="305"/>
      <c r="CB207" s="305"/>
      <c r="CC207" s="305"/>
      <c r="CD207" s="305"/>
      <c r="CE207" s="305"/>
      <c r="CF207" s="305"/>
      <c r="CG207" s="305"/>
      <c r="CH207" s="305"/>
      <c r="CI207" s="305"/>
      <c r="CJ207" s="305"/>
      <c r="CK207" s="305"/>
      <c r="CL207" s="305"/>
      <c r="CM207" s="305"/>
      <c r="CN207" s="305"/>
      <c r="CO207" s="305"/>
      <c r="CP207" s="305"/>
      <c r="CQ207" s="305"/>
      <c r="CR207" s="305"/>
      <c r="CS207" s="305"/>
      <c r="CT207" s="305"/>
      <c r="CU207" s="305"/>
      <c r="CV207" s="305"/>
      <c r="CW207" s="305"/>
      <c r="CX207" s="305"/>
      <c r="CY207" s="305"/>
      <c r="CZ207" s="305"/>
      <c r="DA207" s="305"/>
      <c r="DB207" s="305"/>
      <c r="DC207" s="305"/>
      <c r="DD207" s="305"/>
      <c r="DE207" s="305"/>
      <c r="DF207" s="305"/>
      <c r="DG207" s="305"/>
      <c r="DH207" s="305"/>
      <c r="DI207" s="305"/>
      <c r="DJ207" s="305"/>
      <c r="DK207" s="305"/>
      <c r="DL207" s="305"/>
      <c r="DM207" s="305"/>
      <c r="DN207" s="305"/>
      <c r="DO207" s="305"/>
      <c r="DP207" s="305"/>
      <c r="DQ207" s="305"/>
      <c r="DR207" s="305"/>
      <c r="DS207" s="305"/>
      <c r="DT207" s="305"/>
      <c r="DU207" s="305"/>
      <c r="DV207" s="305"/>
      <c r="DW207" s="305"/>
      <c r="DX207" s="305"/>
      <c r="DY207" s="305"/>
      <c r="DZ207" s="305"/>
      <c r="EA207" s="305"/>
      <c r="EB207" s="305"/>
      <c r="EC207" s="305"/>
      <c r="ED207" s="305"/>
      <c r="EE207" s="305"/>
      <c r="EF207" s="305"/>
      <c r="EG207" s="305"/>
      <c r="EH207" s="305"/>
      <c r="EI207" s="305"/>
      <c r="EJ207" s="305"/>
      <c r="EK207" s="305"/>
      <c r="EL207" s="305"/>
      <c r="EM207" s="305"/>
      <c r="EN207" s="305"/>
      <c r="EO207" s="305"/>
      <c r="EP207" s="305"/>
      <c r="EQ207" s="305"/>
      <c r="ER207" s="305"/>
      <c r="ES207" s="305"/>
      <c r="ET207" s="305"/>
      <c r="EU207" s="305"/>
      <c r="EV207" s="305"/>
      <c r="EW207" s="305"/>
      <c r="EX207" s="305"/>
      <c r="EY207" s="305"/>
      <c r="EZ207" s="305"/>
      <c r="FA207" s="305"/>
      <c r="FB207" s="305"/>
      <c r="FC207" s="305"/>
      <c r="FD207" s="305"/>
      <c r="FE207" s="305"/>
      <c r="FF207" s="305"/>
      <c r="FG207" s="305"/>
      <c r="FH207" s="305"/>
      <c r="FI207" s="305"/>
      <c r="FJ207" s="305"/>
      <c r="FK207" s="305"/>
      <c r="FL207" s="305"/>
      <c r="FM207" s="305"/>
      <c r="FN207" s="305"/>
      <c r="FO207" s="305"/>
      <c r="FP207" s="305"/>
      <c r="FQ207" s="305"/>
      <c r="FR207" s="305"/>
      <c r="FS207" s="305"/>
      <c r="FT207" s="305"/>
      <c r="FU207" s="305"/>
      <c r="FV207" s="305"/>
      <c r="FW207" s="305"/>
      <c r="FX207" s="305"/>
      <c r="FY207" s="305"/>
      <c r="FZ207" s="305"/>
      <c r="GA207" s="305"/>
      <c r="GB207" s="305"/>
      <c r="GC207" s="305"/>
      <c r="GD207" s="305"/>
      <c r="GE207" s="305"/>
      <c r="GF207" s="305"/>
      <c r="GG207" s="305"/>
      <c r="GH207" s="305"/>
      <c r="GI207" s="305"/>
      <c r="GJ207" s="305"/>
      <c r="GK207" s="305"/>
      <c r="GL207" s="305"/>
      <c r="GM207" s="305"/>
      <c r="GN207" s="305"/>
      <c r="GO207" s="305"/>
      <c r="GP207" s="305"/>
      <c r="GQ207" s="305"/>
      <c r="GR207" s="305"/>
      <c r="GS207" s="305"/>
      <c r="GT207" s="305"/>
      <c r="GU207" s="305"/>
      <c r="GV207" s="305"/>
      <c r="GW207" s="305"/>
      <c r="GX207" s="305"/>
      <c r="GY207" s="305"/>
      <c r="GZ207" s="305"/>
      <c r="HA207" s="305"/>
      <c r="HB207" s="305"/>
      <c r="HC207" s="305"/>
      <c r="HD207" s="305"/>
      <c r="HE207" s="305"/>
      <c r="HF207" s="305"/>
      <c r="HG207" s="305"/>
      <c r="HH207" s="305"/>
      <c r="HI207" s="305"/>
      <c r="HJ207" s="305"/>
      <c r="HK207" s="305"/>
      <c r="HL207" s="305"/>
      <c r="HM207" s="305"/>
      <c r="HN207" s="305"/>
      <c r="HO207" s="305"/>
      <c r="HP207" s="305"/>
      <c r="HQ207" s="305"/>
      <c r="HR207" s="305"/>
      <c r="HS207" s="305"/>
      <c r="HT207" s="305"/>
      <c r="HU207" s="305"/>
      <c r="HV207" s="305"/>
      <c r="HW207" s="305"/>
      <c r="HX207" s="305"/>
      <c r="HY207" s="305"/>
      <c r="HZ207" s="305"/>
      <c r="IA207" s="305"/>
      <c r="IB207" s="305"/>
      <c r="IC207" s="305"/>
      <c r="ID207" s="305"/>
      <c r="IE207" s="305"/>
      <c r="IF207" s="305"/>
      <c r="IG207" s="305"/>
      <c r="IH207" s="305"/>
      <c r="II207" s="305"/>
      <c r="IJ207" s="305"/>
      <c r="IK207" s="305"/>
      <c r="IL207" s="305"/>
      <c r="IM207" s="305"/>
      <c r="IN207" s="305"/>
      <c r="IO207" s="305"/>
      <c r="IP207" s="305"/>
      <c r="IQ207" s="305"/>
      <c r="IR207" s="305"/>
      <c r="IS207" s="305"/>
      <c r="IT207" s="305"/>
      <c r="IU207" s="305"/>
      <c r="IV207" s="305"/>
      <c r="IW207" s="305"/>
      <c r="IX207" s="305"/>
      <c r="IY207" s="305"/>
      <c r="IZ207" s="305"/>
      <c r="JA207" s="305"/>
      <c r="JB207" s="305"/>
      <c r="JC207" s="305"/>
      <c r="JD207" s="305"/>
      <c r="JE207" s="305"/>
      <c r="JF207" s="305"/>
      <c r="JG207" s="305"/>
      <c r="JH207" s="305"/>
      <c r="JI207" s="305"/>
      <c r="JJ207" s="305"/>
      <c r="JK207" s="305"/>
      <c r="JL207" s="305"/>
      <c r="JM207" s="305"/>
      <c r="JN207" s="305"/>
      <c r="JO207" s="305"/>
      <c r="JP207" s="305"/>
      <c r="JQ207" s="305"/>
      <c r="JR207" s="305"/>
      <c r="JS207" s="305"/>
      <c r="JT207" s="305"/>
      <c r="JU207" s="305"/>
      <c r="JV207" s="305"/>
      <c r="JW207" s="305"/>
      <c r="JX207" s="305"/>
      <c r="JY207" s="305"/>
      <c r="JZ207" s="305"/>
      <c r="KA207" s="305"/>
      <c r="KB207" s="305"/>
      <c r="KC207" s="305"/>
      <c r="KD207" s="305"/>
      <c r="KE207" s="305"/>
      <c r="KF207" s="305"/>
      <c r="KG207" s="305"/>
      <c r="KH207" s="305"/>
      <c r="KI207" s="305"/>
      <c r="KJ207" s="305"/>
      <c r="KK207" s="305"/>
      <c r="KL207" s="305"/>
      <c r="KM207" s="305"/>
      <c r="KN207" s="305"/>
      <c r="KO207" s="305"/>
      <c r="KP207" s="305"/>
      <c r="KQ207" s="305"/>
      <c r="KR207" s="305"/>
      <c r="KS207" s="305"/>
      <c r="KT207" s="305"/>
      <c r="KU207" s="305"/>
      <c r="KV207" s="305"/>
      <c r="KW207" s="305"/>
      <c r="KX207" s="305"/>
      <c r="KY207" s="305"/>
      <c r="KZ207" s="305"/>
      <c r="LA207" s="305"/>
      <c r="LB207" s="305"/>
      <c r="LC207" s="305"/>
      <c r="LD207" s="305"/>
      <c r="LE207" s="305"/>
      <c r="LF207" s="305"/>
      <c r="LG207" s="305"/>
      <c r="LH207" s="305"/>
      <c r="LI207" s="305"/>
      <c r="LJ207" s="305"/>
      <c r="LK207" s="305"/>
      <c r="LL207" s="305"/>
      <c r="LM207" s="305"/>
      <c r="LN207" s="305"/>
      <c r="LO207" s="305"/>
      <c r="LP207" s="305"/>
      <c r="LQ207" s="305"/>
      <c r="LR207" s="305"/>
      <c r="LS207" s="305"/>
      <c r="LT207" s="305"/>
      <c r="LU207" s="305"/>
      <c r="LV207" s="305"/>
      <c r="LW207" s="305"/>
      <c r="LX207" s="305"/>
      <c r="LY207" s="305"/>
      <c r="LZ207" s="305"/>
      <c r="MA207" s="305"/>
      <c r="MB207" s="305"/>
      <c r="MC207" s="305"/>
      <c r="MD207" s="305"/>
      <c r="ME207" s="305"/>
      <c r="MF207" s="305"/>
      <c r="MG207" s="305"/>
      <c r="MH207" s="305"/>
      <c r="MI207" s="305"/>
      <c r="MJ207" s="305"/>
      <c r="MK207" s="305"/>
      <c r="ML207" s="305"/>
      <c r="MM207" s="305"/>
      <c r="MN207" s="305"/>
      <c r="MO207" s="305"/>
      <c r="MP207" s="305"/>
      <c r="MQ207" s="305"/>
      <c r="MR207" s="305"/>
      <c r="MS207" s="305"/>
      <c r="MT207" s="305"/>
      <c r="MU207" s="305"/>
      <c r="MV207" s="305"/>
      <c r="MW207" s="305"/>
      <c r="MX207" s="305"/>
      <c r="MY207" s="305"/>
      <c r="MZ207" s="305"/>
      <c r="NA207" s="305"/>
      <c r="NB207" s="305"/>
      <c r="NC207" s="305"/>
      <c r="ND207" s="305"/>
      <c r="NE207" s="305"/>
      <c r="NF207" s="305"/>
      <c r="NG207" s="305"/>
      <c r="NH207" s="305"/>
      <c r="NI207" s="305"/>
      <c r="NJ207" s="305"/>
      <c r="NK207" s="305"/>
      <c r="NL207" s="305"/>
      <c r="NM207" s="305"/>
      <c r="NN207" s="305"/>
      <c r="NO207" s="305"/>
      <c r="NP207" s="305"/>
      <c r="NQ207" s="305"/>
      <c r="NR207" s="305"/>
      <c r="NS207" s="305"/>
      <c r="NT207" s="305"/>
      <c r="NU207" s="305"/>
      <c r="NV207" s="305"/>
      <c r="NW207" s="305"/>
      <c r="NX207" s="305"/>
      <c r="NY207" s="305"/>
      <c r="NZ207" s="305"/>
      <c r="OA207" s="305"/>
      <c r="OB207" s="305"/>
      <c r="OC207" s="305"/>
      <c r="OD207" s="305"/>
      <c r="OE207" s="305"/>
      <c r="OF207" s="305"/>
      <c r="OG207" s="305"/>
      <c r="OH207" s="305"/>
      <c r="OI207" s="305"/>
      <c r="OJ207" s="305"/>
      <c r="OK207" s="305"/>
      <c r="OL207" s="305"/>
      <c r="OM207" s="305"/>
      <c r="ON207" s="305"/>
      <c r="OO207" s="305"/>
      <c r="OP207" s="305"/>
      <c r="OQ207" s="305"/>
      <c r="OR207" s="305"/>
      <c r="OS207" s="305"/>
      <c r="OT207" s="305"/>
      <c r="OU207" s="305"/>
      <c r="OV207" s="305"/>
      <c r="OW207" s="305"/>
      <c r="OX207" s="305"/>
      <c r="OY207" s="305"/>
      <c r="OZ207" s="305"/>
      <c r="PA207" s="305"/>
      <c r="PB207" s="305"/>
      <c r="PC207" s="305"/>
      <c r="PD207" s="305"/>
      <c r="PE207" s="305"/>
      <c r="PF207" s="305"/>
      <c r="PG207" s="305"/>
      <c r="PH207" s="305"/>
      <c r="PI207" s="305"/>
      <c r="PJ207" s="305"/>
      <c r="PK207" s="305"/>
      <c r="PL207" s="305"/>
      <c r="PM207" s="305"/>
      <c r="PN207" s="305"/>
      <c r="PO207" s="305"/>
      <c r="PP207" s="305"/>
      <c r="PQ207" s="305"/>
      <c r="PR207" s="305"/>
      <c r="PS207" s="305"/>
      <c r="PT207" s="305"/>
      <c r="PU207" s="305"/>
      <c r="PV207" s="305"/>
      <c r="PW207" s="305"/>
      <c r="PX207" s="305"/>
      <c r="PY207" s="305"/>
      <c r="PZ207" s="305"/>
      <c r="QA207" s="305"/>
      <c r="QB207" s="305"/>
      <c r="QC207" s="305"/>
      <c r="QD207" s="305"/>
      <c r="QE207" s="305"/>
      <c r="QF207" s="305"/>
      <c r="QG207" s="305"/>
      <c r="QH207" s="305"/>
      <c r="QI207" s="305"/>
      <c r="QJ207" s="305"/>
      <c r="QK207" s="305"/>
      <c r="QL207" s="305"/>
      <c r="QM207" s="305"/>
      <c r="QN207" s="305"/>
      <c r="QO207" s="305"/>
      <c r="QP207" s="305"/>
      <c r="QQ207" s="305"/>
      <c r="QR207" s="305"/>
      <c r="QS207" s="305"/>
      <c r="QT207" s="305"/>
      <c r="QU207" s="305"/>
      <c r="QV207" s="305"/>
      <c r="QW207" s="305"/>
      <c r="QX207" s="305"/>
      <c r="QY207" s="305"/>
      <c r="QZ207" s="305"/>
      <c r="RA207" s="305"/>
      <c r="RB207" s="305"/>
      <c r="RC207" s="305"/>
      <c r="RD207" s="305"/>
      <c r="RE207" s="305"/>
      <c r="RF207" s="305"/>
      <c r="RG207" s="305"/>
      <c r="RH207" s="305"/>
      <c r="RI207" s="305"/>
      <c r="RJ207" s="305"/>
      <c r="RK207" s="305"/>
      <c r="RL207" s="305"/>
      <c r="RM207" s="305"/>
      <c r="RN207" s="305"/>
      <c r="RO207" s="305"/>
      <c r="RP207" s="305"/>
      <c r="RQ207" s="305"/>
      <c r="RR207" s="305"/>
      <c r="RS207" s="305"/>
      <c r="RT207" s="305"/>
      <c r="RU207" s="305"/>
      <c r="RV207" s="305"/>
      <c r="RW207" s="305"/>
      <c r="RX207" s="305"/>
      <c r="RY207" s="305"/>
      <c r="RZ207" s="305"/>
      <c r="SA207" s="305"/>
      <c r="SB207" s="305"/>
      <c r="SC207" s="305"/>
      <c r="SD207" s="305"/>
      <c r="SE207" s="305"/>
      <c r="SF207" s="305"/>
      <c r="SG207" s="305"/>
      <c r="SH207" s="305"/>
      <c r="SI207" s="305"/>
      <c r="SJ207" s="305"/>
      <c r="SK207" s="305"/>
    </row>
    <row r="208" spans="4:16384">
      <c r="F208" s="305"/>
      <c r="G208" s="305"/>
      <c r="H208" s="305"/>
      <c r="I208" s="305"/>
      <c r="J208" s="305"/>
      <c r="K208" s="305"/>
      <c r="L208" s="305"/>
      <c r="M208" s="305"/>
      <c r="N208" s="305"/>
      <c r="O208" s="305"/>
      <c r="P208" s="305"/>
      <c r="Q208" s="305"/>
      <c r="R208" s="305"/>
      <c r="S208" s="305"/>
      <c r="T208" s="305"/>
      <c r="U208" s="305"/>
      <c r="V208" s="305"/>
      <c r="W208" s="305"/>
      <c r="X208" s="305"/>
      <c r="Y208" s="305"/>
      <c r="Z208" s="305"/>
      <c r="AA208" s="305"/>
      <c r="AB208" s="305"/>
      <c r="AC208" s="305"/>
      <c r="AD208" s="305"/>
      <c r="AE208" s="305"/>
      <c r="AF208" s="305"/>
      <c r="AG208" s="305"/>
      <c r="AH208" s="305"/>
      <c r="AI208" s="305"/>
      <c r="AJ208" s="305"/>
      <c r="AK208" s="305"/>
      <c r="AL208" s="305"/>
      <c r="AM208" s="305"/>
      <c r="AN208" s="305"/>
      <c r="AO208" s="305"/>
      <c r="AP208" s="305"/>
      <c r="AQ208" s="305"/>
      <c r="AR208" s="305"/>
      <c r="AS208" s="305"/>
      <c r="AT208" s="305"/>
      <c r="AU208" s="305"/>
      <c r="AV208" s="305"/>
      <c r="AW208" s="305"/>
      <c r="AX208" s="305"/>
      <c r="AY208" s="305"/>
      <c r="AZ208" s="305"/>
      <c r="BA208" s="305"/>
      <c r="BB208" s="305"/>
      <c r="BC208" s="305"/>
      <c r="BD208" s="305"/>
      <c r="BE208" s="305"/>
      <c r="BF208" s="305"/>
      <c r="BG208" s="305"/>
      <c r="BH208" s="305"/>
      <c r="BI208" s="305"/>
      <c r="BJ208" s="305"/>
      <c r="BK208" s="305"/>
      <c r="BL208" s="305"/>
      <c r="BM208" s="305"/>
      <c r="BN208" s="305"/>
      <c r="BO208" s="305"/>
      <c r="BP208" s="305"/>
      <c r="BQ208" s="305"/>
      <c r="BR208" s="305"/>
      <c r="BS208" s="305"/>
      <c r="BT208" s="305"/>
      <c r="BU208" s="305"/>
      <c r="BV208" s="305"/>
      <c r="BW208" s="305"/>
      <c r="BX208" s="305"/>
      <c r="BY208" s="305"/>
      <c r="BZ208" s="305"/>
      <c r="CA208" s="305"/>
      <c r="CB208" s="305"/>
      <c r="CC208" s="305"/>
      <c r="CD208" s="305"/>
      <c r="CE208" s="305"/>
      <c r="CF208" s="305"/>
      <c r="CG208" s="305"/>
      <c r="CH208" s="305"/>
      <c r="CI208" s="305"/>
      <c r="CJ208" s="305"/>
      <c r="CK208" s="305"/>
      <c r="CL208" s="305"/>
      <c r="CM208" s="305"/>
      <c r="CN208" s="305"/>
      <c r="CO208" s="305"/>
      <c r="CP208" s="305"/>
      <c r="CQ208" s="305"/>
      <c r="CR208" s="305"/>
      <c r="CS208" s="305"/>
      <c r="CT208" s="305"/>
      <c r="CU208" s="305"/>
      <c r="CV208" s="305"/>
      <c r="CW208" s="305"/>
      <c r="CX208" s="305"/>
      <c r="CY208" s="305"/>
      <c r="CZ208" s="305"/>
      <c r="DA208" s="305"/>
      <c r="DB208" s="305"/>
      <c r="DC208" s="305"/>
      <c r="DD208" s="305"/>
      <c r="DE208" s="305"/>
      <c r="DF208" s="305"/>
      <c r="DG208" s="305"/>
      <c r="DH208" s="305"/>
      <c r="DI208" s="305"/>
      <c r="DJ208" s="305"/>
      <c r="DK208" s="305"/>
      <c r="DL208" s="305"/>
      <c r="DM208" s="305"/>
      <c r="DN208" s="305"/>
      <c r="DO208" s="305"/>
      <c r="DP208" s="305"/>
      <c r="DQ208" s="305"/>
      <c r="DR208" s="305"/>
      <c r="DS208" s="305"/>
      <c r="DT208" s="305"/>
      <c r="DU208" s="305"/>
      <c r="DV208" s="305"/>
      <c r="DW208" s="305"/>
      <c r="DX208" s="305"/>
      <c r="DY208" s="305"/>
      <c r="DZ208" s="305"/>
      <c r="EA208" s="305"/>
      <c r="EB208" s="305"/>
      <c r="EC208" s="305"/>
      <c r="ED208" s="305"/>
      <c r="EE208" s="305"/>
      <c r="EF208" s="305"/>
      <c r="EG208" s="305"/>
      <c r="EH208" s="305"/>
      <c r="EI208" s="305"/>
      <c r="EJ208" s="305"/>
      <c r="EK208" s="305"/>
      <c r="EL208" s="305"/>
      <c r="EM208" s="305"/>
      <c r="EN208" s="305"/>
      <c r="EO208" s="305"/>
      <c r="EP208" s="305"/>
      <c r="EQ208" s="305"/>
      <c r="ER208" s="305"/>
      <c r="ES208" s="305"/>
      <c r="ET208" s="305"/>
      <c r="EU208" s="305"/>
      <c r="EV208" s="305"/>
      <c r="EW208" s="305"/>
      <c r="EX208" s="305"/>
      <c r="EY208" s="305"/>
      <c r="EZ208" s="305"/>
      <c r="FA208" s="305"/>
      <c r="FB208" s="305"/>
      <c r="FC208" s="305"/>
      <c r="FD208" s="305"/>
      <c r="FE208" s="305"/>
      <c r="FF208" s="305"/>
      <c r="FG208" s="305"/>
      <c r="FH208" s="305"/>
      <c r="FI208" s="305"/>
      <c r="FJ208" s="305"/>
      <c r="FK208" s="305"/>
      <c r="FL208" s="305"/>
      <c r="FM208" s="305"/>
      <c r="FN208" s="305"/>
      <c r="FO208" s="305"/>
      <c r="FP208" s="305"/>
      <c r="FQ208" s="305"/>
      <c r="FR208" s="305"/>
      <c r="FS208" s="305"/>
      <c r="FT208" s="305"/>
      <c r="FU208" s="305"/>
      <c r="FV208" s="305"/>
      <c r="FW208" s="305"/>
      <c r="FX208" s="305"/>
      <c r="FY208" s="305"/>
      <c r="FZ208" s="305"/>
      <c r="GA208" s="305"/>
      <c r="GB208" s="305"/>
      <c r="GC208" s="305"/>
      <c r="GD208" s="305"/>
      <c r="GE208" s="305"/>
      <c r="GF208" s="305"/>
      <c r="GG208" s="305"/>
      <c r="GH208" s="305"/>
      <c r="GI208" s="305"/>
      <c r="GJ208" s="305"/>
      <c r="GK208" s="305"/>
      <c r="GL208" s="305"/>
      <c r="GM208" s="305"/>
      <c r="GN208" s="305"/>
      <c r="GO208" s="305"/>
      <c r="GP208" s="305"/>
      <c r="GQ208" s="305"/>
      <c r="GR208" s="305"/>
      <c r="GS208" s="305"/>
      <c r="GT208" s="305"/>
      <c r="GU208" s="305"/>
      <c r="GV208" s="305"/>
      <c r="GW208" s="305"/>
      <c r="GX208" s="305"/>
      <c r="GY208" s="305"/>
      <c r="GZ208" s="305"/>
      <c r="HA208" s="305"/>
      <c r="HB208" s="305"/>
      <c r="HC208" s="305"/>
      <c r="HD208" s="305"/>
      <c r="HE208" s="305"/>
      <c r="HF208" s="305"/>
      <c r="HG208" s="305"/>
      <c r="HH208" s="305"/>
      <c r="HI208" s="305"/>
      <c r="HJ208" s="305"/>
      <c r="HK208" s="305"/>
      <c r="HL208" s="305"/>
      <c r="HM208" s="305"/>
      <c r="HN208" s="305"/>
      <c r="HO208" s="305"/>
      <c r="HP208" s="305"/>
      <c r="HQ208" s="305"/>
      <c r="HR208" s="305"/>
      <c r="HS208" s="305"/>
      <c r="HT208" s="305"/>
      <c r="HU208" s="305"/>
      <c r="HV208" s="305"/>
      <c r="HW208" s="305"/>
      <c r="HX208" s="305"/>
      <c r="HY208" s="305"/>
      <c r="HZ208" s="305"/>
      <c r="IA208" s="305"/>
      <c r="IB208" s="305"/>
      <c r="IC208" s="305"/>
      <c r="ID208" s="305"/>
      <c r="IE208" s="305"/>
      <c r="IF208" s="305"/>
      <c r="IG208" s="305"/>
      <c r="IH208" s="305"/>
      <c r="II208" s="305"/>
      <c r="IJ208" s="305"/>
      <c r="IK208" s="305"/>
      <c r="IL208" s="305"/>
      <c r="IM208" s="305"/>
      <c r="IN208" s="305"/>
      <c r="IO208" s="305"/>
      <c r="IP208" s="305"/>
      <c r="IQ208" s="305"/>
      <c r="IR208" s="305"/>
      <c r="IS208" s="305"/>
      <c r="IT208" s="305"/>
      <c r="IU208" s="305"/>
      <c r="IV208" s="305"/>
      <c r="IW208" s="305"/>
      <c r="IX208" s="305"/>
      <c r="IY208" s="305"/>
      <c r="IZ208" s="305"/>
      <c r="JA208" s="305"/>
      <c r="JB208" s="305"/>
      <c r="JC208" s="305"/>
      <c r="JD208" s="305"/>
      <c r="JE208" s="305"/>
      <c r="JF208" s="305"/>
      <c r="JG208" s="305"/>
      <c r="JH208" s="305"/>
      <c r="JI208" s="305"/>
      <c r="JJ208" s="305"/>
      <c r="JK208" s="305"/>
      <c r="JL208" s="305"/>
      <c r="JM208" s="305"/>
      <c r="JN208" s="305"/>
      <c r="JO208" s="305"/>
      <c r="JP208" s="305"/>
      <c r="JQ208" s="305"/>
      <c r="JR208" s="305"/>
      <c r="JS208" s="305"/>
      <c r="JT208" s="305"/>
      <c r="JU208" s="305"/>
      <c r="JV208" s="305"/>
      <c r="JW208" s="305"/>
      <c r="JX208" s="305"/>
      <c r="JY208" s="305"/>
      <c r="JZ208" s="305"/>
      <c r="KA208" s="305"/>
      <c r="KB208" s="305"/>
      <c r="KC208" s="305"/>
      <c r="KD208" s="305"/>
      <c r="KE208" s="305"/>
      <c r="KF208" s="305"/>
      <c r="KG208" s="305"/>
      <c r="KH208" s="305"/>
      <c r="KI208" s="305"/>
      <c r="KJ208" s="305"/>
      <c r="KK208" s="305"/>
      <c r="KL208" s="305"/>
      <c r="KM208" s="305"/>
      <c r="KN208" s="305"/>
      <c r="KO208" s="305"/>
      <c r="KP208" s="305"/>
      <c r="KQ208" s="305"/>
      <c r="KR208" s="305"/>
      <c r="KS208" s="305"/>
      <c r="KT208" s="305"/>
      <c r="KU208" s="305"/>
      <c r="KV208" s="305"/>
      <c r="KW208" s="305"/>
      <c r="KX208" s="305"/>
      <c r="KY208" s="305"/>
      <c r="KZ208" s="305"/>
      <c r="LA208" s="305"/>
      <c r="LB208" s="305"/>
      <c r="LC208" s="305"/>
      <c r="LD208" s="305"/>
      <c r="LE208" s="305"/>
      <c r="LF208" s="305"/>
      <c r="LG208" s="305"/>
      <c r="LH208" s="305"/>
      <c r="LI208" s="305"/>
      <c r="LJ208" s="305"/>
      <c r="LK208" s="305"/>
      <c r="LL208" s="305"/>
      <c r="LM208" s="305"/>
      <c r="LN208" s="305"/>
      <c r="LO208" s="305"/>
      <c r="LP208" s="305"/>
      <c r="LQ208" s="305"/>
      <c r="LR208" s="305"/>
      <c r="LS208" s="305"/>
      <c r="LT208" s="305"/>
      <c r="LU208" s="305"/>
      <c r="LV208" s="305"/>
      <c r="LW208" s="305"/>
      <c r="LX208" s="305"/>
      <c r="LY208" s="305"/>
      <c r="LZ208" s="305"/>
      <c r="MA208" s="305"/>
      <c r="MB208" s="305"/>
      <c r="MC208" s="305"/>
      <c r="MD208" s="305"/>
      <c r="ME208" s="305"/>
      <c r="MF208" s="305"/>
      <c r="MG208" s="305"/>
      <c r="MH208" s="305"/>
      <c r="MI208" s="305"/>
      <c r="MJ208" s="305"/>
      <c r="MK208" s="305"/>
      <c r="ML208" s="305"/>
      <c r="MM208" s="305"/>
      <c r="MN208" s="305"/>
      <c r="MO208" s="305"/>
      <c r="MP208" s="305"/>
      <c r="MQ208" s="305"/>
      <c r="MR208" s="305"/>
      <c r="MS208" s="305"/>
      <c r="MT208" s="305"/>
      <c r="MU208" s="305"/>
      <c r="MV208" s="305"/>
      <c r="MW208" s="305"/>
      <c r="MX208" s="305"/>
      <c r="MY208" s="305"/>
      <c r="MZ208" s="305"/>
      <c r="NA208" s="305"/>
      <c r="NB208" s="305"/>
      <c r="NC208" s="305"/>
      <c r="ND208" s="305"/>
      <c r="NE208" s="305"/>
      <c r="NF208" s="305"/>
      <c r="NG208" s="305"/>
      <c r="NH208" s="305"/>
      <c r="NI208" s="305"/>
      <c r="NJ208" s="305"/>
      <c r="NK208" s="305"/>
      <c r="NL208" s="305"/>
      <c r="NM208" s="305"/>
      <c r="NN208" s="305"/>
      <c r="NO208" s="305"/>
      <c r="NP208" s="305"/>
      <c r="NQ208" s="305"/>
      <c r="NR208" s="305"/>
      <c r="NS208" s="305"/>
      <c r="NT208" s="305"/>
      <c r="NU208" s="305"/>
      <c r="NV208" s="305"/>
      <c r="NW208" s="305"/>
      <c r="NX208" s="305"/>
      <c r="NY208" s="305"/>
      <c r="NZ208" s="305"/>
      <c r="OA208" s="305"/>
      <c r="OB208" s="305"/>
      <c r="OC208" s="305"/>
      <c r="OD208" s="305"/>
      <c r="OE208" s="305"/>
      <c r="OF208" s="305"/>
      <c r="OG208" s="305"/>
      <c r="OH208" s="305"/>
      <c r="OI208" s="305"/>
      <c r="OJ208" s="305"/>
      <c r="OK208" s="305"/>
      <c r="OL208" s="305"/>
      <c r="OM208" s="305"/>
      <c r="ON208" s="305"/>
      <c r="OO208" s="305"/>
      <c r="OP208" s="305"/>
      <c r="OQ208" s="305"/>
      <c r="OR208" s="305"/>
      <c r="OS208" s="305"/>
      <c r="OT208" s="305"/>
      <c r="OU208" s="305"/>
      <c r="OV208" s="305"/>
      <c r="OW208" s="305"/>
      <c r="OX208" s="305"/>
      <c r="OY208" s="305"/>
      <c r="OZ208" s="305"/>
      <c r="PA208" s="305"/>
      <c r="PB208" s="305"/>
      <c r="PC208" s="305"/>
      <c r="PD208" s="305"/>
      <c r="PE208" s="305"/>
      <c r="PF208" s="305"/>
      <c r="PG208" s="305"/>
      <c r="PH208" s="305"/>
      <c r="PI208" s="305"/>
      <c r="PJ208" s="305"/>
      <c r="PK208" s="305"/>
      <c r="PL208" s="305"/>
      <c r="PM208" s="305"/>
      <c r="PN208" s="305"/>
      <c r="PO208" s="305"/>
      <c r="PP208" s="305"/>
      <c r="PQ208" s="305"/>
      <c r="PR208" s="305"/>
      <c r="PS208" s="305"/>
      <c r="PT208" s="305"/>
      <c r="PU208" s="305"/>
      <c r="PV208" s="305"/>
      <c r="PW208" s="305"/>
      <c r="PX208" s="305"/>
      <c r="PY208" s="305"/>
      <c r="PZ208" s="305"/>
      <c r="QA208" s="305"/>
      <c r="QB208" s="305"/>
      <c r="QC208" s="305"/>
      <c r="QD208" s="305"/>
      <c r="QE208" s="305"/>
      <c r="QF208" s="305"/>
      <c r="QG208" s="305"/>
      <c r="QH208" s="305"/>
      <c r="QI208" s="305"/>
      <c r="QJ208" s="305"/>
      <c r="QK208" s="305"/>
      <c r="QL208" s="305"/>
      <c r="QM208" s="305"/>
      <c r="QN208" s="305"/>
      <c r="QO208" s="305"/>
      <c r="QP208" s="305"/>
      <c r="QQ208" s="305"/>
      <c r="QR208" s="305"/>
      <c r="QS208" s="305"/>
      <c r="QT208" s="305"/>
      <c r="QU208" s="305"/>
      <c r="QV208" s="305"/>
      <c r="QW208" s="305"/>
      <c r="QX208" s="305"/>
      <c r="QY208" s="305"/>
      <c r="QZ208" s="305"/>
      <c r="RA208" s="305"/>
      <c r="RB208" s="305"/>
      <c r="RC208" s="305"/>
      <c r="RD208" s="305"/>
      <c r="RE208" s="305"/>
      <c r="RF208" s="305"/>
      <c r="RG208" s="305"/>
      <c r="RH208" s="305"/>
      <c r="RI208" s="305"/>
      <c r="RJ208" s="305"/>
      <c r="RK208" s="305"/>
      <c r="RL208" s="305"/>
      <c r="RM208" s="305"/>
      <c r="RN208" s="305"/>
      <c r="RO208" s="305"/>
      <c r="RP208" s="305"/>
      <c r="RQ208" s="305"/>
      <c r="RR208" s="305"/>
      <c r="RS208" s="305"/>
      <c r="RT208" s="305"/>
      <c r="RU208" s="305"/>
      <c r="RV208" s="305"/>
      <c r="RW208" s="305"/>
      <c r="RX208" s="305"/>
      <c r="RY208" s="305"/>
      <c r="RZ208" s="305"/>
      <c r="SA208" s="305"/>
      <c r="SB208" s="305"/>
      <c r="SC208" s="305"/>
      <c r="SD208" s="305"/>
      <c r="SE208" s="305"/>
      <c r="SF208" s="305"/>
      <c r="SG208" s="305"/>
      <c r="SH208" s="305"/>
      <c r="SI208" s="305"/>
      <c r="SJ208" s="305"/>
      <c r="SK208" s="305"/>
    </row>
    <row r="210" spans="5:6">
      <c r="F210" s="305"/>
    </row>
    <row r="211" spans="5:6">
      <c r="E211" s="394"/>
      <c r="F211" s="305"/>
    </row>
    <row r="212" spans="5:6">
      <c r="E212" s="395"/>
    </row>
  </sheetData>
  <dataConsolidate/>
  <conditionalFormatting sqref="SM179">
    <cfRule type="cellIs" dxfId="60" priority="9" stopIfTrue="1" operator="notEqual">
      <formula>0</formula>
    </cfRule>
  </conditionalFormatting>
  <conditionalFormatting sqref="F80:SK80">
    <cfRule type="cellIs" dxfId="59" priority="6" operator="greaterThan">
      <formula>TRUE</formula>
    </cfRule>
  </conditionalFormatting>
  <conditionalFormatting sqref="F75:SK75">
    <cfRule type="cellIs" dxfId="58" priority="5" operator="greaterThan">
      <formula>TRUE</formula>
    </cfRule>
  </conditionalFormatting>
  <conditionalFormatting sqref="SL75">
    <cfRule type="cellIs" dxfId="57" priority="4" operator="greaterThan">
      <formula>TRUE</formula>
    </cfRule>
  </conditionalFormatting>
  <conditionalFormatting sqref="SL72">
    <cfRule type="cellIs" dxfId="56" priority="3" operator="greaterThan">
      <formula>TRUE</formula>
    </cfRule>
  </conditionalFormatting>
  <conditionalFormatting sqref="F72:SK72">
    <cfRule type="cellIs" dxfId="55" priority="2" operator="greaterThan">
      <formula>TRUE</formula>
    </cfRule>
  </conditionalFormatting>
  <conditionalFormatting sqref="SL179">
    <cfRule type="cellIs" dxfId="54" priority="1" operator="greaterThan">
      <formula>TRUE</formula>
    </cfRule>
  </conditionalFormatting>
  <hyperlinks>
    <hyperlink ref="I6:I10" r:id="rId1" display="http://downloads.telmex.com/pdf/Libro%20de%20Tarifas%20Servicios%20Mercado%20Masivo.pdf "/>
  </hyperlinks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2"/>
  <headerFooter alignWithMargins="0">
    <oddFooter xml:space="preserve">&amp;L&amp;F : &amp;A&amp;CPrinted at &amp;T on &amp;D&amp;RCommercial in confidence © Analysys Mason </oddFooter>
  </headerFooter>
  <ignoredErrors>
    <ignoredError sqref="J84:K84 J138:J140 K138:K140 J129:J133 K120:K122 F43 T148:U148" unlockedFormula="1"/>
    <ignoredError sqref="J120:J122 L99:L100 L101 P100:P101" formula="1" unlockedFormula="1"/>
    <ignoredError sqref="K77 I119 P148" formula="1"/>
  </ignoredErrors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autoPageBreaks="0"/>
  </sheetPr>
  <dimension ref="B1:AB276"/>
  <sheetViews>
    <sheetView showGridLines="0" defaultGridColor="0" colorId="22" zoomScale="85" zoomScaleNormal="85" workbookViewId="0">
      <pane ySplit="2" topLeftCell="A3" activePane="bottomLeft" state="frozen"/>
      <selection activeCell="D81" sqref="D81"/>
      <selection pane="bottomLeft"/>
    </sheetView>
  </sheetViews>
  <sheetFormatPr baseColWidth="10" defaultColWidth="12.7109375" defaultRowHeight="12"/>
  <cols>
    <col min="1" max="1" width="6.7109375" style="45" customWidth="1"/>
    <col min="2" max="2" width="12.7109375" style="45"/>
    <col min="3" max="3" width="22.42578125" style="45" customWidth="1"/>
    <col min="4" max="4" width="34.28515625" style="45" customWidth="1"/>
    <col min="5" max="5" width="20.28515625" style="45" customWidth="1"/>
    <col min="6" max="6" width="12.7109375" style="45" customWidth="1"/>
    <col min="7" max="7" width="15.28515625" style="45" customWidth="1"/>
    <col min="8" max="8" width="14" style="45" bestFit="1" customWidth="1"/>
    <col min="9" max="12" width="12.7109375" style="45"/>
    <col min="13" max="13" width="18.140625" style="45" customWidth="1"/>
    <col min="14" max="16384" width="12.7109375" style="45"/>
  </cols>
  <sheetData>
    <row r="1" spans="2:12" s="46" customFormat="1" ht="33.75" customHeight="1">
      <c r="D1" s="149" t="s">
        <v>177</v>
      </c>
      <c r="L1" s="46" t="s">
        <v>2</v>
      </c>
    </row>
    <row r="2" spans="2:12" s="77" customFormat="1" ht="33.75" hidden="1" customHeight="1">
      <c r="D2" s="48" t="s">
        <v>67</v>
      </c>
    </row>
    <row r="3" spans="2:12">
      <c r="C3" s="43"/>
    </row>
    <row r="4" spans="2:12" s="152" customFormat="1">
      <c r="C4" s="155"/>
    </row>
    <row r="5" spans="2:12" s="152" customFormat="1">
      <c r="C5" s="155"/>
      <c r="D5" s="155"/>
    </row>
    <row r="6" spans="2:12">
      <c r="B6" s="153" t="s">
        <v>126</v>
      </c>
      <c r="C6" s="155"/>
      <c r="D6" s="155"/>
    </row>
    <row r="7" spans="2:12" s="152" customFormat="1"/>
    <row r="8" spans="2:12">
      <c r="B8" s="153"/>
      <c r="C8" s="154" t="s">
        <v>1</v>
      </c>
      <c r="D8" s="155"/>
    </row>
    <row r="9" spans="2:12" s="152" customFormat="1">
      <c r="B9" s="153"/>
      <c r="C9" s="95"/>
    </row>
    <row r="10" spans="2:12">
      <c r="B10" s="152"/>
      <c r="C10" s="152"/>
      <c r="D10" s="155" t="s">
        <v>70</v>
      </c>
      <c r="E10" s="6">
        <f>Telmex.PSTN.lines.year.selected</f>
        <v>12764049.359999999</v>
      </c>
      <c r="F10" s="219">
        <f>year.selected</f>
        <v>2017</v>
      </c>
      <c r="G10"/>
    </row>
    <row r="11" spans="2:12" s="152" customFormat="1">
      <c r="E11"/>
    </row>
    <row r="12" spans="2:12">
      <c r="B12" s="152"/>
      <c r="C12" s="152"/>
      <c r="D12" s="155" t="s">
        <v>127</v>
      </c>
      <c r="E12" s="172">
        <f>Telmex.PSTN.lines.year.selected.minus.1</f>
        <v>12381232</v>
      </c>
      <c r="F12" s="219">
        <f>F10-1</f>
        <v>2016</v>
      </c>
    </row>
    <row r="13" spans="2:12">
      <c r="B13" s="152"/>
      <c r="C13" s="152"/>
      <c r="D13" s="155"/>
    </row>
    <row r="14" spans="2:12" s="152" customFormat="1"/>
    <row r="15" spans="2:12">
      <c r="B15" s="152"/>
      <c r="C15" s="152"/>
      <c r="D15" s="155" t="s">
        <v>128</v>
      </c>
      <c r="E15" s="4">
        <f>E10-E12</f>
        <v>382817.3599999994</v>
      </c>
    </row>
    <row r="16" spans="2:12">
      <c r="B16" s="152"/>
      <c r="C16" s="152"/>
      <c r="D16" s="155"/>
    </row>
    <row r="17" spans="2:8" s="152" customFormat="1">
      <c r="D17" s="155"/>
    </row>
    <row r="18" spans="2:8">
      <c r="B18" s="152"/>
      <c r="C18" s="152"/>
      <c r="D18" s="165" t="s">
        <v>257</v>
      </c>
      <c r="E18" s="57">
        <f>Line.rental.churn</f>
        <v>4.4999999999999998E-2</v>
      </c>
    </row>
    <row r="19" spans="2:8">
      <c r="B19" s="152"/>
      <c r="C19" s="152"/>
      <c r="D19" s="155"/>
    </row>
    <row r="20" spans="2:8" s="152" customFormat="1"/>
    <row r="21" spans="2:8">
      <c r="B21" s="152"/>
      <c r="C21" s="152"/>
      <c r="D21" s="155" t="s">
        <v>129</v>
      </c>
      <c r="E21" s="4">
        <f>E12*E18+E15</f>
        <v>939972.79999999935</v>
      </c>
    </row>
    <row r="22" spans="2:8" s="156" customFormat="1">
      <c r="C22" s="159"/>
    </row>
    <row r="23" spans="2:8">
      <c r="B23" s="158" t="s">
        <v>130</v>
      </c>
      <c r="C23" s="43"/>
    </row>
    <row r="24" spans="2:8" s="156" customFormat="1">
      <c r="E24"/>
    </row>
    <row r="25" spans="2:8">
      <c r="B25" s="47"/>
      <c r="C25" s="160" t="s">
        <v>152</v>
      </c>
      <c r="E25" s="193">
        <f>G25</f>
        <v>468516266.40892029</v>
      </c>
      <c r="F25"/>
      <c r="G25" s="486">
        <v>468516266.40892029</v>
      </c>
      <c r="H25" s="162" t="s">
        <v>967</v>
      </c>
    </row>
    <row r="26" spans="2:8" s="156" customFormat="1">
      <c r="B26" s="158"/>
      <c r="E26"/>
      <c r="G26"/>
      <c r="H26" s="157"/>
    </row>
    <row r="27" spans="2:8" customFormat="1">
      <c r="C27" s="160" t="s">
        <v>131</v>
      </c>
      <c r="D27" s="63"/>
      <c r="E27" s="67">
        <f>E25/G25-1</f>
        <v>0</v>
      </c>
      <c r="F27" s="45"/>
      <c r="G27" s="45"/>
    </row>
    <row r="28" spans="2:8" s="167" customFormat="1">
      <c r="C28" s="95"/>
      <c r="D28"/>
      <c r="E28"/>
      <c r="F28"/>
      <c r="G28"/>
    </row>
    <row r="29" spans="2:8" s="167" customFormat="1">
      <c r="E29"/>
      <c r="F29"/>
    </row>
    <row r="30" spans="2:8" s="167" customFormat="1">
      <c r="C30" s="165" t="s">
        <v>153</v>
      </c>
      <c r="D30" s="165" t="s">
        <v>201</v>
      </c>
      <c r="E30" s="182">
        <f>SUMPRODUCT(vector.implicit.prices.line.rental.before.discount.wlr,vector.users.telephone.wlr)*12+SUMPRODUCT(vector.implicit.prices.voice.before.discount.wlr,vector.users.telephone.wlr)*12</f>
        <v>44019145228.468628</v>
      </c>
      <c r="F30"/>
      <c r="G30" s="175"/>
    </row>
    <row r="31" spans="2:8" s="167" customFormat="1">
      <c r="E31"/>
      <c r="F31"/>
    </row>
    <row r="32" spans="2:8" s="167" customFormat="1">
      <c r="C32" s="165" t="s">
        <v>153</v>
      </c>
      <c r="D32" s="165" t="s">
        <v>202</v>
      </c>
      <c r="E32" s="192">
        <f>SUMPRODUCT(vector.implicit.prices.line.rental.after.discount.wlr,vector.users.telephone.wlr)*12+SUMPRODUCT(vector.implicit.prices.voice.after.discount.wlr,vector.users.telephone.wlr)*12</f>
        <v>38375298705.296097</v>
      </c>
      <c r="G32" s="172">
        <f>E30</f>
        <v>44019145228.468628</v>
      </c>
      <c r="H32" s="173" t="s">
        <v>986</v>
      </c>
    </row>
    <row r="33" spans="2:11" s="167" customFormat="1">
      <c r="C33" s="95"/>
      <c r="D33" s="165"/>
      <c r="E33"/>
      <c r="F33"/>
    </row>
    <row r="34" spans="2:11" s="156" customFormat="1">
      <c r="B34" s="158"/>
      <c r="E34"/>
      <c r="G34" s="167"/>
      <c r="K34"/>
    </row>
    <row r="35" spans="2:11">
      <c r="C35" s="160" t="s">
        <v>131</v>
      </c>
      <c r="D35" s="63"/>
      <c r="E35" s="240">
        <f>E32/G32-1</f>
        <v>-0.12821345107633919</v>
      </c>
      <c r="F35"/>
      <c r="G35" s="167"/>
      <c r="H35"/>
    </row>
    <row r="36" spans="2:11">
      <c r="C36" s="43"/>
      <c r="E36"/>
      <c r="H36"/>
    </row>
    <row r="37" spans="2:11" s="167" customFormat="1">
      <c r="C37" s="165"/>
      <c r="D37" s="165"/>
      <c r="E37"/>
      <c r="F37"/>
      <c r="G37"/>
      <c r="H37"/>
    </row>
    <row r="38" spans="2:11" s="167" customFormat="1">
      <c r="C38" s="95" t="s">
        <v>1</v>
      </c>
      <c r="D38" s="165"/>
      <c r="E38" s="7">
        <f>E25+E32</f>
        <v>38843814971.705017</v>
      </c>
      <c r="F38"/>
    </row>
    <row r="39" spans="2:11" s="167" customFormat="1">
      <c r="C39" s="95"/>
      <c r="D39" s="165"/>
      <c r="E39"/>
      <c r="F39"/>
    </row>
    <row r="40" spans="2:11" s="161" customFormat="1">
      <c r="C40" s="165"/>
    </row>
    <row r="41" spans="2:11" s="156" customFormat="1">
      <c r="C41" s="165"/>
    </row>
    <row r="42" spans="2:11">
      <c r="B42" s="163" t="s">
        <v>132</v>
      </c>
      <c r="C42" s="165"/>
      <c r="E42"/>
    </row>
    <row r="43" spans="2:11">
      <c r="B43" s="163"/>
      <c r="C43" s="165"/>
      <c r="E43"/>
    </row>
    <row r="44" spans="2:11" s="156" customFormat="1">
      <c r="B44" s="163"/>
    </row>
    <row r="45" spans="2:11">
      <c r="B45" s="163"/>
      <c r="C45" s="165" t="s">
        <v>133</v>
      </c>
      <c r="E45" s="360">
        <f>Billing.cost</f>
        <v>0.05</v>
      </c>
    </row>
    <row r="46" spans="2:11">
      <c r="B46" s="163"/>
      <c r="C46" s="165"/>
    </row>
    <row r="47" spans="2:11" s="156" customFormat="1">
      <c r="B47" s="163"/>
    </row>
    <row r="48" spans="2:11">
      <c r="B48" s="163"/>
      <c r="C48" s="165" t="s">
        <v>134</v>
      </c>
      <c r="E48" s="41">
        <f>$E$38*E45</f>
        <v>1942190748.5852509</v>
      </c>
      <c r="G48" s="194">
        <f>E48/$E$132</f>
        <v>4.3656840645779522E-2</v>
      </c>
    </row>
    <row r="49" spans="2:7">
      <c r="B49" s="161"/>
      <c r="C49" s="165"/>
    </row>
    <row r="50" spans="2:7">
      <c r="B50" s="161"/>
      <c r="C50" s="165"/>
    </row>
    <row r="51" spans="2:7" s="156" customFormat="1">
      <c r="C51" s="165"/>
    </row>
    <row r="52" spans="2:7">
      <c r="B52" s="163" t="s">
        <v>116</v>
      </c>
      <c r="C52" s="165"/>
    </row>
    <row r="53" spans="2:7">
      <c r="B53" s="161"/>
      <c r="C53" s="165"/>
    </row>
    <row r="54" spans="2:7" s="156" customFormat="1">
      <c r="B54" s="161"/>
    </row>
    <row r="55" spans="2:7">
      <c r="B55" s="161"/>
      <c r="C55" s="165" t="s">
        <v>135</v>
      </c>
      <c r="E55" s="206">
        <f>Bad.debt.cost</f>
        <v>0.02</v>
      </c>
    </row>
    <row r="56" spans="2:7">
      <c r="B56" s="161"/>
      <c r="C56" s="165"/>
    </row>
    <row r="57" spans="2:7" s="156" customFormat="1">
      <c r="B57" s="161"/>
    </row>
    <row r="58" spans="2:7">
      <c r="B58" s="161"/>
      <c r="C58" s="165" t="s">
        <v>134</v>
      </c>
      <c r="E58" s="41">
        <f>$E$38*E55</f>
        <v>776876299.43410039</v>
      </c>
      <c r="G58" s="194">
        <f>E58/$E$132</f>
        <v>1.7462736258311812E-2</v>
      </c>
    </row>
    <row r="59" spans="2:7">
      <c r="C59" s="43"/>
    </row>
    <row r="60" spans="2:7">
      <c r="C60" s="43"/>
    </row>
    <row r="61" spans="2:7" s="156" customFormat="1">
      <c r="C61" s="165"/>
    </row>
    <row r="62" spans="2:7">
      <c r="B62" s="163" t="s">
        <v>136</v>
      </c>
      <c r="C62" s="165"/>
    </row>
    <row r="63" spans="2:7">
      <c r="B63" s="161"/>
      <c r="C63" s="165"/>
    </row>
    <row r="64" spans="2:7" s="156" customFormat="1">
      <c r="B64" s="161"/>
    </row>
    <row r="65" spans="2:7">
      <c r="B65" s="161"/>
      <c r="C65" s="165" t="s">
        <v>155</v>
      </c>
      <c r="E65" s="37">
        <f>Marketing.and.sales.per.gross.add.line.rental</f>
        <v>0</v>
      </c>
    </row>
    <row r="66" spans="2:7" s="156" customFormat="1">
      <c r="B66" s="161"/>
      <c r="E66" s="167"/>
    </row>
    <row r="67" spans="2:7">
      <c r="B67" s="161"/>
      <c r="C67" s="164" t="s">
        <v>156</v>
      </c>
      <c r="E67" s="34">
        <f>Marketing.and.sales.minimum.proportion.line.rental</f>
        <v>0</v>
      </c>
    </row>
    <row r="68" spans="2:7">
      <c r="B68" s="161"/>
      <c r="C68" s="165"/>
    </row>
    <row r="69" spans="2:7" s="156" customFormat="1">
      <c r="B69" s="161"/>
    </row>
    <row r="70" spans="2:7">
      <c r="B70" s="161"/>
      <c r="C70" s="165" t="s">
        <v>154</v>
      </c>
      <c r="E70" s="41">
        <f>MAX(E21*E65,E38*E67)</f>
        <v>0</v>
      </c>
      <c r="G70" s="194">
        <f>E70/$E$132</f>
        <v>0</v>
      </c>
    </row>
    <row r="71" spans="2:7">
      <c r="C71" s="43"/>
    </row>
    <row r="72" spans="2:7">
      <c r="C72" s="43"/>
    </row>
    <row r="73" spans="2:7" s="156" customFormat="1">
      <c r="C73" s="165"/>
    </row>
    <row r="74" spans="2:7">
      <c r="B74" s="163" t="s">
        <v>122</v>
      </c>
      <c r="C74" s="161"/>
    </row>
    <row r="75" spans="2:7">
      <c r="B75" s="161"/>
      <c r="C75" s="161"/>
    </row>
    <row r="76" spans="2:7" s="156" customFormat="1">
      <c r="B76" s="161"/>
    </row>
    <row r="77" spans="2:7">
      <c r="B77" s="161"/>
      <c r="C77" s="161" t="s">
        <v>120</v>
      </c>
      <c r="E77" s="37">
        <f>Customer.care.line.rental.per.staff</f>
        <v>4000</v>
      </c>
    </row>
    <row r="78" spans="2:7" s="156" customFormat="1">
      <c r="B78" s="161"/>
      <c r="E78"/>
    </row>
    <row r="79" spans="2:7">
      <c r="B79" s="161"/>
      <c r="C79" s="161" t="s">
        <v>137</v>
      </c>
      <c r="E79" s="37">
        <f>Monthly.cost.per.staff</f>
        <v>12000</v>
      </c>
    </row>
    <row r="80" spans="2:7">
      <c r="B80" s="161"/>
      <c r="C80" s="161"/>
    </row>
    <row r="81" spans="2:7" s="156" customFormat="1">
      <c r="B81" s="161"/>
    </row>
    <row r="82" spans="2:7">
      <c r="B82" s="161"/>
      <c r="C82" s="166" t="s">
        <v>138</v>
      </c>
      <c r="E82" s="41">
        <f>AVERAGE(E10:E12)/E77*E79*12</f>
        <v>452615064.48000002</v>
      </c>
      <c r="G82" s="194">
        <f>E82/$E$132</f>
        <v>1.017394597223582E-2</v>
      </c>
    </row>
    <row r="83" spans="2:7">
      <c r="B83" s="161"/>
      <c r="C83" s="161"/>
    </row>
    <row r="84" spans="2:7">
      <c r="B84" s="161"/>
      <c r="C84" s="161"/>
    </row>
    <row r="85" spans="2:7" s="156" customFormat="1">
      <c r="C85" s="161"/>
    </row>
    <row r="86" spans="2:7">
      <c r="B86" s="163" t="s">
        <v>139</v>
      </c>
      <c r="C86" s="161"/>
    </row>
    <row r="87" spans="2:7">
      <c r="B87" s="161"/>
      <c r="C87" s="161"/>
    </row>
    <row r="88" spans="2:7" s="156" customFormat="1">
      <c r="B88" s="161"/>
    </row>
    <row r="89" spans="2:7">
      <c r="B89" s="161"/>
      <c r="C89" s="166" t="s">
        <v>140</v>
      </c>
      <c r="E89" s="4">
        <f>AVERAGE(E10:E12)/E77</f>
        <v>3143.1601700000001</v>
      </c>
    </row>
    <row r="90" spans="2:7">
      <c r="B90" s="161"/>
      <c r="C90" s="161"/>
    </row>
    <row r="91" spans="2:7" s="156" customFormat="1">
      <c r="B91" s="161"/>
    </row>
    <row r="92" spans="2:7">
      <c r="B92" s="161"/>
      <c r="C92" s="161" t="s">
        <v>124</v>
      </c>
      <c r="E92" s="35">
        <f>Admin.staff.per.customer.care.staff</f>
        <v>0.1</v>
      </c>
    </row>
    <row r="93" spans="2:7" s="156" customFormat="1">
      <c r="B93" s="161"/>
      <c r="E93"/>
    </row>
    <row r="94" spans="2:7">
      <c r="B94" s="161"/>
      <c r="C94" s="161" t="s">
        <v>141</v>
      </c>
      <c r="E94" s="4">
        <f>E89*E92</f>
        <v>314.31601700000004</v>
      </c>
    </row>
    <row r="95" spans="2:7">
      <c r="B95" s="161"/>
      <c r="C95" s="161"/>
    </row>
    <row r="96" spans="2:7" s="156" customFormat="1">
      <c r="B96" s="161"/>
    </row>
    <row r="97" spans="2:5">
      <c r="B97" s="161"/>
      <c r="C97" s="161" t="s">
        <v>142</v>
      </c>
      <c r="E97" s="170">
        <f>E89+E94</f>
        <v>3457.4761870000002</v>
      </c>
    </row>
    <row r="98" spans="2:5">
      <c r="B98" s="161"/>
      <c r="C98" s="161"/>
    </row>
    <row r="99" spans="2:5" s="156" customFormat="1">
      <c r="B99" s="161"/>
    </row>
    <row r="100" spans="2:5">
      <c r="B100" s="161"/>
      <c r="C100" s="161" t="s">
        <v>143</v>
      </c>
    </row>
    <row r="101" spans="2:5" s="156" customFormat="1">
      <c r="B101" s="161"/>
    </row>
    <row r="102" spans="2:5">
      <c r="B102" s="161"/>
      <c r="C102" s="71" t="s">
        <v>144</v>
      </c>
      <c r="E102" s="6">
        <f>Floorspace.per.staff</f>
        <v>10</v>
      </c>
    </row>
    <row r="103" spans="2:5" s="156" customFormat="1">
      <c r="B103" s="161"/>
      <c r="E103"/>
    </row>
    <row r="104" spans="2:5">
      <c r="B104" s="161"/>
      <c r="C104" s="71" t="s">
        <v>145</v>
      </c>
      <c r="E104" s="6">
        <f>Rent.per.sqm</f>
        <v>395.85</v>
      </c>
    </row>
    <row r="105" spans="2:5">
      <c r="B105" s="161"/>
      <c r="C105" s="166"/>
    </row>
    <row r="106" spans="2:5" s="156" customFormat="1">
      <c r="B106" s="161"/>
    </row>
    <row r="107" spans="2:5">
      <c r="B107" s="161"/>
      <c r="C107" s="166" t="s">
        <v>143</v>
      </c>
      <c r="E107" s="170">
        <f>E97*E102*E104*12</f>
        <v>164237033.83487403</v>
      </c>
    </row>
    <row r="108" spans="2:5">
      <c r="B108" s="161"/>
      <c r="C108" s="161"/>
    </row>
    <row r="109" spans="2:5" s="156" customFormat="1">
      <c r="B109" s="161"/>
    </row>
    <row r="110" spans="2:5">
      <c r="B110" s="161"/>
      <c r="C110" s="161" t="s">
        <v>146</v>
      </c>
      <c r="E110" s="42">
        <f>Admin.costs</f>
        <v>0.02</v>
      </c>
    </row>
    <row r="111" spans="2:5">
      <c r="B111" s="161"/>
      <c r="C111" s="161"/>
    </row>
    <row r="112" spans="2:5" s="156" customFormat="1">
      <c r="B112" s="161"/>
    </row>
    <row r="113" spans="2:7">
      <c r="B113" s="161"/>
      <c r="C113" s="166" t="s">
        <v>139</v>
      </c>
      <c r="E113" s="41">
        <f>E107+E38*E110</f>
        <v>941113333.26897442</v>
      </c>
      <c r="G113" s="194">
        <f>E113/$E$132</f>
        <v>2.1154479728662232E-2</v>
      </c>
    </row>
    <row r="116" spans="2:7" s="167" customFormat="1"/>
    <row r="117" spans="2:7" s="167" customFormat="1">
      <c r="B117" s="175" t="s">
        <v>161</v>
      </c>
      <c r="E117" s="176">
        <f>Retail.profit</f>
        <v>0.1</v>
      </c>
      <c r="G117" s="194">
        <f>SUM(G48:G113)*E117</f>
        <v>9.2448002604989393E-3</v>
      </c>
    </row>
    <row r="118" spans="2:7" s="167" customFormat="1"/>
    <row r="119" spans="2:7" s="167" customFormat="1"/>
    <row r="120" spans="2:7" s="167" customFormat="1">
      <c r="B120" s="175" t="s">
        <v>203</v>
      </c>
    </row>
    <row r="121" spans="2:7" s="167" customFormat="1"/>
    <row r="122" spans="2:7" s="167" customFormat="1">
      <c r="C122" s="167" t="s">
        <v>204</v>
      </c>
    </row>
    <row r="123" spans="2:7" s="167" customFormat="1">
      <c r="C123" s="167" t="s">
        <v>205</v>
      </c>
      <c r="E123" s="41">
        <f>E30-E32</f>
        <v>5643846523.1725311</v>
      </c>
      <c r="G123" s="240">
        <f>E123/E132</f>
        <v>0.1268631870844095</v>
      </c>
    </row>
    <row r="124" spans="2:7" s="167" customFormat="1"/>
    <row r="125" spans="2:7" s="156" customFormat="1">
      <c r="E125" s="167"/>
    </row>
    <row r="126" spans="2:7">
      <c r="B126" s="163" t="s">
        <v>147</v>
      </c>
      <c r="E126" s="17">
        <f>(E48+E58+E70+E82+E113)*(1+E117)+E123</f>
        <v>10167921513.517689</v>
      </c>
      <c r="G126"/>
    </row>
    <row r="129" spans="2:15" s="156" customFormat="1">
      <c r="C129" s="161"/>
    </row>
    <row r="130" spans="2:15">
      <c r="B130" s="163" t="s">
        <v>148</v>
      </c>
      <c r="C130" s="161"/>
    </row>
    <row r="131" spans="2:15" s="156" customFormat="1">
      <c r="B131" s="163"/>
    </row>
    <row r="132" spans="2:15">
      <c r="B132" s="161"/>
      <c r="C132" s="161" t="s">
        <v>149</v>
      </c>
      <c r="D132" s="165" t="s">
        <v>201</v>
      </c>
      <c r="E132" s="6">
        <f>E30+E25</f>
        <v>44487661494.877548</v>
      </c>
      <c r="F132" s="177" t="s">
        <v>165</v>
      </c>
    </row>
    <row r="133" spans="2:15" s="156" customFormat="1">
      <c r="B133" s="161"/>
      <c r="E133"/>
    </row>
    <row r="134" spans="2:15">
      <c r="B134" s="161"/>
      <c r="C134" s="166" t="s">
        <v>150</v>
      </c>
      <c r="E134" s="6">
        <f>E126</f>
        <v>10167921513.517689</v>
      </c>
      <c r="G134"/>
    </row>
    <row r="135" spans="2:15" s="156" customFormat="1">
      <c r="B135" s="161"/>
      <c r="E135"/>
      <c r="H135" s="167"/>
      <c r="I135" s="167"/>
      <c r="J135" s="167"/>
    </row>
    <row r="136" spans="2:15">
      <c r="B136" s="161"/>
      <c r="C136" s="161" t="s">
        <v>151</v>
      </c>
      <c r="E136" s="4">
        <f>E132-E134</f>
        <v>34319739981.359859</v>
      </c>
      <c r="G136" s="167"/>
      <c r="H136" s="167"/>
      <c r="I136" s="167"/>
      <c r="J136" s="167"/>
    </row>
    <row r="137" spans="2:15" s="156" customFormat="1">
      <c r="B137" s="161"/>
      <c r="C137" s="161"/>
      <c r="L137" s="167"/>
      <c r="M137" s="167"/>
      <c r="N137" s="167"/>
      <c r="O137" s="167"/>
    </row>
    <row r="138" spans="2:15">
      <c r="B138" s="161"/>
      <c r="C138" s="166" t="s">
        <v>206</v>
      </c>
      <c r="E138" s="505">
        <f>E134/E$132</f>
        <v>0.22855598994989781</v>
      </c>
      <c r="F138" s="173" t="s">
        <v>157</v>
      </c>
      <c r="J138" s="166"/>
      <c r="L138" s="167"/>
      <c r="M138" s="167"/>
      <c r="N138" s="167"/>
      <c r="O138" s="167"/>
    </row>
    <row r="139" spans="2:15">
      <c r="C139" s="148" t="s">
        <v>163</v>
      </c>
      <c r="E139" s="181">
        <f>E123/E$132</f>
        <v>0.1268631870844095</v>
      </c>
      <c r="L139" s="167"/>
      <c r="M139" s="167"/>
      <c r="N139" s="167"/>
      <c r="O139" s="167"/>
    </row>
    <row r="140" spans="2:15">
      <c r="C140" s="148" t="s">
        <v>164</v>
      </c>
      <c r="E140" s="505">
        <f>Retail.minus.line.rental-E139</f>
        <v>0.10169280286548832</v>
      </c>
      <c r="F140" s="173" t="s">
        <v>223</v>
      </c>
      <c r="G140" s="504">
        <f>SUM(G48:G123)</f>
        <v>0.22855598994989784</v>
      </c>
      <c r="L140" s="167"/>
      <c r="M140" s="167"/>
      <c r="N140" s="167"/>
      <c r="O140" s="167"/>
    </row>
    <row r="141" spans="2:15">
      <c r="L141" s="167"/>
      <c r="M141" s="167"/>
      <c r="N141" s="167"/>
      <c r="O141" s="167"/>
    </row>
    <row r="142" spans="2:15">
      <c r="C142" s="167"/>
      <c r="D142" s="167"/>
      <c r="E142" s="167"/>
      <c r="F142" s="167"/>
      <c r="G142" s="167"/>
      <c r="H142" s="167"/>
      <c r="I142" s="167"/>
      <c r="L142" s="167"/>
      <c r="M142" s="167"/>
      <c r="N142" s="167"/>
      <c r="O142" s="167"/>
    </row>
    <row r="143" spans="2:15">
      <c r="B143" s="167"/>
      <c r="C143" s="167"/>
      <c r="D143" s="167"/>
      <c r="E143" s="167"/>
      <c r="F143" s="167"/>
      <c r="G143" s="167"/>
      <c r="H143" s="167"/>
      <c r="I143" s="167"/>
      <c r="L143" s="167"/>
      <c r="M143" s="167"/>
      <c r="N143" s="167"/>
      <c r="O143" s="167"/>
    </row>
    <row r="144" spans="2:15">
      <c r="B144" s="167"/>
      <c r="C144" s="167"/>
      <c r="D144" s="167"/>
      <c r="E144" s="167"/>
      <c r="F144" s="167"/>
      <c r="G144" s="167"/>
      <c r="H144" s="167"/>
      <c r="I144" s="167"/>
      <c r="L144" s="167"/>
      <c r="M144" s="167"/>
      <c r="N144" s="167"/>
      <c r="O144" s="167"/>
    </row>
    <row r="145" spans="12:15">
      <c r="L145" s="167"/>
      <c r="M145" s="167"/>
      <c r="N145" s="167"/>
      <c r="O145" s="167"/>
    </row>
    <row r="276" spans="3:28">
      <c r="C276" s="167"/>
      <c r="D276" s="167"/>
      <c r="E276" s="167"/>
      <c r="F276" s="167"/>
      <c r="G276" s="167"/>
      <c r="H276" s="167"/>
      <c r="I276" s="167"/>
      <c r="J276" s="167"/>
      <c r="K276" s="167"/>
      <c r="L276" s="167"/>
      <c r="M276" s="167"/>
      <c r="N276" s="167"/>
      <c r="O276" s="167"/>
      <c r="P276" s="167"/>
      <c r="Q276" s="167"/>
      <c r="R276" s="167"/>
      <c r="S276" s="167"/>
      <c r="T276" s="167"/>
      <c r="U276" s="167"/>
      <c r="V276" s="167"/>
      <c r="W276" s="167"/>
      <c r="X276" s="167"/>
      <c r="Y276" s="167"/>
      <c r="Z276" s="167"/>
      <c r="AA276" s="167"/>
      <c r="AB276" s="167"/>
    </row>
  </sheetData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&amp;D&amp;RCommercial in confidence © Analysys Mason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autoPageBreaks="0"/>
  </sheetPr>
  <dimension ref="C1:D4"/>
  <sheetViews>
    <sheetView showGridLines="0" defaultGridColor="0" colorId="22" zoomScale="85" zoomScaleNormal="85" workbookViewId="0">
      <pane ySplit="1" topLeftCell="A2" activePane="bottomLeft" state="frozen"/>
      <selection activeCell="A4" sqref="A4:XFD4"/>
      <selection pane="bottomLeft" activeCell="A2" sqref="A2"/>
    </sheetView>
  </sheetViews>
  <sheetFormatPr baseColWidth="10" defaultColWidth="12.7109375" defaultRowHeight="12"/>
  <cols>
    <col min="1" max="1" width="6.7109375" style="167" customWidth="1"/>
    <col min="2" max="16384" width="12.7109375" style="167"/>
  </cols>
  <sheetData>
    <row r="1" spans="3:4" s="77" customFormat="1" ht="33.75" customHeight="1">
      <c r="D1" s="149" t="s">
        <v>946</v>
      </c>
    </row>
    <row r="4" spans="3:4">
      <c r="C4" s="177" t="s">
        <v>947</v>
      </c>
    </row>
  </sheetData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&amp;D&amp;RCommercial in confidence © Analysys Mason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105</vt:i4>
      </vt:variant>
    </vt:vector>
  </HeadingPairs>
  <TitlesOfParts>
    <vt:vector size="120" baseType="lpstr">
      <vt:lpstr>C</vt:lpstr>
      <vt:lpstr>Control</vt:lpstr>
      <vt:lpstr>Listas</vt:lpstr>
      <vt:lpstr>Inputs de conexiones</vt:lpstr>
      <vt:lpstr>Mercado</vt:lpstr>
      <vt:lpstr>Inputs de costos evitables</vt:lpstr>
      <vt:lpstr>Precio - AccesoLineaTelefonica</vt:lpstr>
      <vt:lpstr>Cálculos renta de línea</vt:lpstr>
      <vt:lpstr>Datos AEP --&gt;</vt:lpstr>
      <vt:lpstr>P. 2.1</vt:lpstr>
      <vt:lpstr>P. 2.6</vt:lpstr>
      <vt:lpstr>P. 3- 7</vt:lpstr>
      <vt:lpstr>Datos de IFT u Otros --&gt;</vt:lpstr>
      <vt:lpstr>BIT - Lineas de Telefonia Fija</vt:lpstr>
      <vt:lpstr>BIT - Suscrip Banda Ancha Fija </vt:lpstr>
      <vt:lpstr>adjusment.options</vt:lpstr>
      <vt:lpstr>adjusment.options.voice.single.play</vt:lpstr>
      <vt:lpstr>Admin.costs</vt:lpstr>
      <vt:lpstr>Admin.staff.per.customer.care.staff</vt:lpstr>
      <vt:lpstr>Bad.debt.cost</vt:lpstr>
      <vt:lpstr>Billing.cost</vt:lpstr>
      <vt:lpstr>boolean</vt:lpstr>
      <vt:lpstr>Broadband.churn</vt:lpstr>
      <vt:lpstr>Broadband.plans</vt:lpstr>
      <vt:lpstr>Broadband.subscribers.distribucion.Telmex</vt:lpstr>
      <vt:lpstr>Broadband.technologies</vt:lpstr>
      <vt:lpstr>CPE.lifetime</vt:lpstr>
      <vt:lpstr>Customer.care.broadbandsubscriber.per.staff</vt:lpstr>
      <vt:lpstr>Customer.care.line.rental.per.staff</vt:lpstr>
      <vt:lpstr>Distribution.broadband.plans</vt:lpstr>
      <vt:lpstr>Fixed.lines</vt:lpstr>
      <vt:lpstr>Floorspace.per.staff</vt:lpstr>
      <vt:lpstr>IEPS.rate</vt:lpstr>
      <vt:lpstr>index.use.no.residential</vt:lpstr>
      <vt:lpstr>index.use.residential</vt:lpstr>
      <vt:lpstr>Internet.cable.connections.2008.2013</vt:lpstr>
      <vt:lpstr>Internet.dial.up.connections.2008.2013</vt:lpstr>
      <vt:lpstr>Internet.other.connections.2008.2013</vt:lpstr>
      <vt:lpstr>Internet.Telmex.market.share.2013</vt:lpstr>
      <vt:lpstr>Internet.xDSL.connections.2008.2013</vt:lpstr>
      <vt:lpstr>IVA.rate</vt:lpstr>
      <vt:lpstr>Line.rental.churn</vt:lpstr>
      <vt:lpstr>loading.call.durations.to.global.numbers</vt:lpstr>
      <vt:lpstr>loading.call.durations.to.local.fixed.numbers</vt:lpstr>
      <vt:lpstr>loading.call.durations.to.local.fixed.numbers.cost.minute.not.residential</vt:lpstr>
      <vt:lpstr>loading.call.durations.to.local.fixed.numbers.cost.minute.residential</vt:lpstr>
      <vt:lpstr>loading.call.durations.to.mobile.numbers</vt:lpstr>
      <vt:lpstr>loading.call.durations.to.north.america.fixed.numbers</vt:lpstr>
      <vt:lpstr>local.loop.cooper</vt:lpstr>
      <vt:lpstr>local.loop.optical.average</vt:lpstr>
      <vt:lpstr>local.loop.optical.fiber</vt:lpstr>
      <vt:lpstr>Marketing.and.sales.minimum.proportion.broadband</vt:lpstr>
      <vt:lpstr>Marketing.and.sales.minimum.proportion.line.rental</vt:lpstr>
      <vt:lpstr>Marketing.and.sales.per.gross.add.broadband</vt:lpstr>
      <vt:lpstr>Marketing.and.sales.per.gross.add.line.rental</vt:lpstr>
      <vt:lpstr>Monthly.cost.per.staff</vt:lpstr>
      <vt:lpstr>Months.per.year</vt:lpstr>
      <vt:lpstr>Proportion.of.lines.by.type</vt:lpstr>
      <vt:lpstr>PSTN.lines.2008.2019</vt:lpstr>
      <vt:lpstr>PSTN.non.residential.lines.2008.2019</vt:lpstr>
      <vt:lpstr>PSTN.residential.lines.2008.2019</vt:lpstr>
      <vt:lpstr>PSTN.Telmex.lines.2008.2019</vt:lpstr>
      <vt:lpstr>Rent.per.sqm</vt:lpstr>
      <vt:lpstr>Retail.minus.additional.calls</vt:lpstr>
      <vt:lpstr>Retail.minus.additional.calls.retail.minus.items.only</vt:lpstr>
      <vt:lpstr>Retail.minus.line.rental</vt:lpstr>
      <vt:lpstr>Retail.minus.line.rental.retail.minus.items.only</vt:lpstr>
      <vt:lpstr>Retail.profit</vt:lpstr>
      <vt:lpstr>statistics.parameter</vt:lpstr>
      <vt:lpstr>Telmex.DSL.subs</vt:lpstr>
      <vt:lpstr>Telmex.DSL.subs.by.plan</vt:lpstr>
      <vt:lpstr>Telmex.DSL.subs.by.plan.year.selected.average</vt:lpstr>
      <vt:lpstr>Telmex.DSL.subs.non.residential</vt:lpstr>
      <vt:lpstr>Telmex.DSL.subs.non.residential.year.selected</vt:lpstr>
      <vt:lpstr>Telmex.DSL.subs.non.residential.year.selected.minus.1</vt:lpstr>
      <vt:lpstr>Telmex.DSL.subs.residential</vt:lpstr>
      <vt:lpstr>Telmex.DSL.subs.residential..year.selected</vt:lpstr>
      <vt:lpstr>Telmex.DSL.subs.residential.with.line.rental</vt:lpstr>
      <vt:lpstr>Telmex.DSL.subs.residential.with.line.rental.year.selected</vt:lpstr>
      <vt:lpstr>Telmex.DSL.subs.residential.with.line.rental.year.selected.minus.1</vt:lpstr>
      <vt:lpstr>Telmex.DSL.subs.residential.year.selected</vt:lpstr>
      <vt:lpstr>Telmex.DSL.subs.residential.year.selected.minus.1</vt:lpstr>
      <vt:lpstr>Telmex.DSL.subs.year.selected</vt:lpstr>
      <vt:lpstr>Telmex.DSL.subs.year.selected.minus.1</vt:lpstr>
      <vt:lpstr>Telmex.PSTN.lines</vt:lpstr>
      <vt:lpstr>Telmex.PSTN.lines.year.selected</vt:lpstr>
      <vt:lpstr>Telmex.PSTN.lines.year.selected.minus.1</vt:lpstr>
      <vt:lpstr>Telmex.PSTN.non.residential.lines</vt:lpstr>
      <vt:lpstr>Telmex.PSTN.non.residential.lines.voice.only</vt:lpstr>
      <vt:lpstr>Telmex.PSTN.non.residential.lines.voice.only..year.selected</vt:lpstr>
      <vt:lpstr>Telmex.PSTN.non.residential.lines.voice.only..year.selected.minus.1</vt:lpstr>
      <vt:lpstr>Telmex.PSTN.residential.lines</vt:lpstr>
      <vt:lpstr>Telmex.PSTN.residential.lines.voice.only</vt:lpstr>
      <vt:lpstr>Telmex.PSTN.residential.lines.voice.only.year.selected</vt:lpstr>
      <vt:lpstr>Telmex.PSTN.residential.lines.voice.only.year.selected.minus.1</vt:lpstr>
      <vt:lpstr>'Precio - AccesoLineaTelefonica'!unit.cost.digital.service.1</vt:lpstr>
      <vt:lpstr>'Precio - AccesoLineaTelefonica'!unit.cost.digital.service.3</vt:lpstr>
      <vt:lpstr>'Precio - AccesoLineaTelefonica'!unit.cost.digital.service.4</vt:lpstr>
      <vt:lpstr>'Precio - AccesoLineaTelefonica'!unit.cost.digital.service.5</vt:lpstr>
      <vt:lpstr>vector.implicit.prices.line.rental.after.discount.wlr</vt:lpstr>
      <vt:lpstr>'Precio - AccesoLineaTelefonica'!vector.implicit.prices.line.rental.before.discount.wlr</vt:lpstr>
      <vt:lpstr>vector.implicit.prices.line.rental.before.discount.wlr</vt:lpstr>
      <vt:lpstr>vector.implicit.prices.line.rental.inside.wlr</vt:lpstr>
      <vt:lpstr>vector.implicit.prices.voice.after.discount.wlr</vt:lpstr>
      <vt:lpstr>vector.implicit.prices.voice.before.discount.wlr</vt:lpstr>
      <vt:lpstr>vector.implicit.prices.voice.inner.line.rental.before.discount.wlr</vt:lpstr>
      <vt:lpstr>vector.names.plans.wlr</vt:lpstr>
      <vt:lpstr>vector.proportion.of.implicit.prices.line.rental.wlr</vt:lpstr>
      <vt:lpstr>vector.users.telephone.wlr</vt:lpstr>
      <vt:lpstr>weighted.price.line.rental</vt:lpstr>
      <vt:lpstr>weighted.price.line.rental.no.residential</vt:lpstr>
      <vt:lpstr>weighted.price.line.rental.residential</vt:lpstr>
      <vt:lpstr>Workbook.Author</vt:lpstr>
      <vt:lpstr>Workbook.Title</vt:lpstr>
      <vt:lpstr>Workbook.Version</vt:lpstr>
      <vt:lpstr>wrl.plans</vt:lpstr>
      <vt:lpstr>year.selected</vt:lpstr>
      <vt:lpstr>Years</vt:lpstr>
      <vt:lpstr>years.client.retention</vt:lpstr>
      <vt:lpstr>yes.no</vt:lpstr>
    </vt:vector>
  </TitlesOfParts>
  <Manager>-</Manager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Modelo de Costos Evitados 2016 - IFT</dc:title>
  <dc:subject>-</dc:subject>
  <dc:creator>IFT</dc:creator>
  <cp:keywords>IFT; Modelos de Costos</cp:keywords>
  <cp:lastModifiedBy>Cesar Zamora Martinez</cp:lastModifiedBy>
  <cp:lastPrinted>2010-04-20T10:31:05Z</cp:lastPrinted>
  <dcterms:created xsi:type="dcterms:W3CDTF">1997-01-23T15:12:23Z</dcterms:created>
  <dcterms:modified xsi:type="dcterms:W3CDTF">2018-04-12T17:12:51Z</dcterms:modified>
  <cp:category>IFT;Modelos de Costos</cp:category>
</cp:coreProperties>
</file>